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inwilliams\Documents\LipidyzerData\A01 KeyV3_LipidMapName\KeyV4\V4 1.31 m3 CE n4\"/>
    </mc:Choice>
  </mc:AlternateContent>
  <bookViews>
    <workbookView xWindow="240" yWindow="15" windowWidth="16095" windowHeight="9660" activeTab="2"/>
  </bookViews>
  <sheets>
    <sheet name="M1" sheetId="7" r:id="rId1"/>
    <sheet name="M2" sheetId="8" r:id="rId2"/>
    <sheet name="M3" sheetId="11" r:id="rId3"/>
    <sheet name="ProbListM1" sheetId="2" r:id="rId4"/>
    <sheet name="ProbListM2" sheetId="9" r:id="rId5"/>
    <sheet name="ctlistM1" sheetId="6" r:id="rId6"/>
    <sheet name="ctlistM2" sheetId="1" r:id="rId7"/>
    <sheet name="correctionlistM1" sheetId="5" r:id="rId8"/>
    <sheet name="correctionlistM2" sheetId="10" r:id="rId9"/>
  </sheets>
  <definedNames>
    <definedName name="_xlnm._FilterDatabase" localSheetId="7" hidden="1">correctionlistM1!$A$1:$Q$830</definedName>
    <definedName name="_xlnm._FilterDatabase" localSheetId="5" hidden="1">ctlistM1!$A$1:$AL$445</definedName>
    <definedName name="_xlnm._FilterDatabase" localSheetId="6" hidden="1">ctlistM2!$A$1:$AI$647</definedName>
    <definedName name="_xlnm._FilterDatabase" localSheetId="0" hidden="1">'M1'!$A$813:$Q$813</definedName>
    <definedName name="_xlnm._FilterDatabase" localSheetId="1" hidden="1">'M2'!$A$1:$Q$925</definedName>
    <definedName name="_xlnm._FilterDatabase" localSheetId="3" hidden="1">ProbListM1!$A$1:$W$910</definedName>
  </definedNames>
  <calcPr calcId="162913"/>
</workbook>
</file>

<file path=xl/calcChain.xml><?xml version="1.0" encoding="utf-8"?>
<calcChain xmlns="http://schemas.openxmlformats.org/spreadsheetml/2006/main">
  <c r="P3" i="10" l="1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2" i="10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2" i="5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2" i="10"/>
  <c r="G813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2" i="5"/>
  <c r="O3" i="10" l="1"/>
  <c r="Q3" i="10" s="1"/>
  <c r="O4" i="10"/>
  <c r="Q4" i="10" s="1"/>
  <c r="O5" i="10"/>
  <c r="Q5" i="10" s="1"/>
  <c r="O6" i="10"/>
  <c r="Q6" i="10" s="1"/>
  <c r="O7" i="10"/>
  <c r="Q7" i="10" s="1"/>
  <c r="O8" i="10"/>
  <c r="Q8" i="10" s="1"/>
  <c r="O9" i="10"/>
  <c r="Q9" i="10" s="1"/>
  <c r="O10" i="10"/>
  <c r="Q10" i="10" s="1"/>
  <c r="O11" i="10"/>
  <c r="Q11" i="10" s="1"/>
  <c r="O12" i="10"/>
  <c r="Q12" i="10" s="1"/>
  <c r="O13" i="10"/>
  <c r="Q13" i="10" s="1"/>
  <c r="O14" i="10"/>
  <c r="Q14" i="10" s="1"/>
  <c r="O15" i="10"/>
  <c r="Q15" i="10" s="1"/>
  <c r="O16" i="10"/>
  <c r="Q16" i="10" s="1"/>
  <c r="O17" i="10"/>
  <c r="Q17" i="10" s="1"/>
  <c r="O18" i="10"/>
  <c r="Q18" i="10" s="1"/>
  <c r="O19" i="10"/>
  <c r="Q19" i="10" s="1"/>
  <c r="O20" i="10"/>
  <c r="Q20" i="10" s="1"/>
  <c r="O21" i="10"/>
  <c r="Q21" i="10" s="1"/>
  <c r="O22" i="10"/>
  <c r="Q22" i="10" s="1"/>
  <c r="O23" i="10"/>
  <c r="Q23" i="10" s="1"/>
  <c r="O24" i="10"/>
  <c r="Q24" i="10" s="1"/>
  <c r="O25" i="10"/>
  <c r="Q25" i="10" s="1"/>
  <c r="O26" i="10"/>
  <c r="Q26" i="10" s="1"/>
  <c r="O27" i="10"/>
  <c r="Q27" i="10" s="1"/>
  <c r="O28" i="10"/>
  <c r="Q28" i="10" s="1"/>
  <c r="O29" i="10"/>
  <c r="Q29" i="10" s="1"/>
  <c r="O30" i="10"/>
  <c r="Q30" i="10" s="1"/>
  <c r="O31" i="10"/>
  <c r="Q31" i="10" s="1"/>
  <c r="O32" i="10"/>
  <c r="Q32" i="10" s="1"/>
  <c r="O33" i="10"/>
  <c r="Q33" i="10" s="1"/>
  <c r="O34" i="10"/>
  <c r="Q34" i="10" s="1"/>
  <c r="O35" i="10"/>
  <c r="Q35" i="10" s="1"/>
  <c r="O36" i="10"/>
  <c r="Q36" i="10" s="1"/>
  <c r="O37" i="10"/>
  <c r="Q37" i="10" s="1"/>
  <c r="O38" i="10"/>
  <c r="Q38" i="10" s="1"/>
  <c r="O39" i="10"/>
  <c r="Q39" i="10" s="1"/>
  <c r="O40" i="10"/>
  <c r="Q40" i="10" s="1"/>
  <c r="O41" i="10"/>
  <c r="Q41" i="10" s="1"/>
  <c r="O42" i="10"/>
  <c r="Q42" i="10" s="1"/>
  <c r="O43" i="10"/>
  <c r="Q43" i="10" s="1"/>
  <c r="O44" i="10"/>
  <c r="Q44" i="10" s="1"/>
  <c r="O45" i="10"/>
  <c r="Q45" i="10" s="1"/>
  <c r="O46" i="10"/>
  <c r="Q46" i="10" s="1"/>
  <c r="O47" i="10"/>
  <c r="Q47" i="10" s="1"/>
  <c r="O48" i="10"/>
  <c r="Q48" i="10" s="1"/>
  <c r="O49" i="10"/>
  <c r="Q49" i="10" s="1"/>
  <c r="O50" i="10"/>
  <c r="Q50" i="10" s="1"/>
  <c r="O51" i="10"/>
  <c r="Q51" i="10" s="1"/>
  <c r="O52" i="10"/>
  <c r="Q52" i="10" s="1"/>
  <c r="O53" i="10"/>
  <c r="Q53" i="10" s="1"/>
  <c r="O54" i="10"/>
  <c r="Q54" i="10" s="1"/>
  <c r="O55" i="10"/>
  <c r="Q55" i="10" s="1"/>
  <c r="O56" i="10"/>
  <c r="Q56" i="10" s="1"/>
  <c r="O57" i="10"/>
  <c r="Q57" i="10" s="1"/>
  <c r="O58" i="10"/>
  <c r="Q58" i="10" s="1"/>
  <c r="O59" i="10"/>
  <c r="Q59" i="10" s="1"/>
  <c r="O60" i="10"/>
  <c r="Q60" i="10" s="1"/>
  <c r="O61" i="10"/>
  <c r="Q61" i="10" s="1"/>
  <c r="O62" i="10"/>
  <c r="Q62" i="10" s="1"/>
  <c r="O63" i="10"/>
  <c r="Q63" i="10" s="1"/>
  <c r="O64" i="10"/>
  <c r="Q64" i="10" s="1"/>
  <c r="O65" i="10"/>
  <c r="Q65" i="10" s="1"/>
  <c r="O66" i="10"/>
  <c r="Q66" i="10" s="1"/>
  <c r="O67" i="10"/>
  <c r="Q67" i="10" s="1"/>
  <c r="O68" i="10"/>
  <c r="Q68" i="10" s="1"/>
  <c r="O69" i="10"/>
  <c r="Q69" i="10" s="1"/>
  <c r="O70" i="10"/>
  <c r="Q70" i="10" s="1"/>
  <c r="O71" i="10"/>
  <c r="Q71" i="10" s="1"/>
  <c r="O72" i="10"/>
  <c r="Q72" i="10" s="1"/>
  <c r="O73" i="10"/>
  <c r="Q73" i="10" s="1"/>
  <c r="O74" i="10"/>
  <c r="Q74" i="10" s="1"/>
  <c r="O75" i="10"/>
  <c r="Q75" i="10" s="1"/>
  <c r="O76" i="10"/>
  <c r="Q76" i="10" s="1"/>
  <c r="O77" i="10"/>
  <c r="Q77" i="10" s="1"/>
  <c r="O78" i="10"/>
  <c r="Q78" i="10" s="1"/>
  <c r="O79" i="10"/>
  <c r="Q79" i="10" s="1"/>
  <c r="O80" i="10"/>
  <c r="Q80" i="10" s="1"/>
  <c r="O81" i="10"/>
  <c r="Q81" i="10" s="1"/>
  <c r="O82" i="10"/>
  <c r="Q82" i="10" s="1"/>
  <c r="O83" i="10"/>
  <c r="Q83" i="10" s="1"/>
  <c r="O84" i="10"/>
  <c r="Q84" i="10" s="1"/>
  <c r="O85" i="10"/>
  <c r="Q85" i="10" s="1"/>
  <c r="O86" i="10"/>
  <c r="Q86" i="10" s="1"/>
  <c r="O87" i="10"/>
  <c r="Q87" i="10" s="1"/>
  <c r="O88" i="10"/>
  <c r="Q88" i="10" s="1"/>
  <c r="O89" i="10"/>
  <c r="Q89" i="10" s="1"/>
  <c r="O90" i="10"/>
  <c r="Q90" i="10" s="1"/>
  <c r="O91" i="10"/>
  <c r="Q91" i="10" s="1"/>
  <c r="O92" i="10"/>
  <c r="Q92" i="10" s="1"/>
  <c r="O93" i="10"/>
  <c r="Q93" i="10" s="1"/>
  <c r="O94" i="10"/>
  <c r="Q94" i="10" s="1"/>
  <c r="O95" i="10"/>
  <c r="Q95" i="10" s="1"/>
  <c r="O96" i="10"/>
  <c r="Q96" i="10" s="1"/>
  <c r="O97" i="10"/>
  <c r="Q97" i="10" s="1"/>
  <c r="O98" i="10"/>
  <c r="Q98" i="10" s="1"/>
  <c r="O99" i="10"/>
  <c r="Q99" i="10" s="1"/>
  <c r="O100" i="10"/>
  <c r="Q100" i="10" s="1"/>
  <c r="O101" i="10"/>
  <c r="Q101" i="10" s="1"/>
  <c r="O102" i="10"/>
  <c r="Q102" i="10" s="1"/>
  <c r="O103" i="10"/>
  <c r="Q103" i="10" s="1"/>
  <c r="O104" i="10"/>
  <c r="Q104" i="10" s="1"/>
  <c r="O105" i="10"/>
  <c r="Q105" i="10" s="1"/>
  <c r="O106" i="10"/>
  <c r="Q106" i="10" s="1"/>
  <c r="O107" i="10"/>
  <c r="Q107" i="10" s="1"/>
  <c r="O108" i="10"/>
  <c r="Q108" i="10" s="1"/>
  <c r="O109" i="10"/>
  <c r="Q109" i="10" s="1"/>
  <c r="O110" i="10"/>
  <c r="Q110" i="10" s="1"/>
  <c r="O111" i="10"/>
  <c r="Q111" i="10" s="1"/>
  <c r="O112" i="10"/>
  <c r="Q112" i="10" s="1"/>
  <c r="O113" i="10"/>
  <c r="Q113" i="10" s="1"/>
  <c r="O114" i="10"/>
  <c r="Q114" i="10" s="1"/>
  <c r="O115" i="10"/>
  <c r="Q115" i="10" s="1"/>
  <c r="O116" i="10"/>
  <c r="Q116" i="10" s="1"/>
  <c r="O117" i="10"/>
  <c r="Q117" i="10" s="1"/>
  <c r="O118" i="10"/>
  <c r="Q118" i="10" s="1"/>
  <c r="O119" i="10"/>
  <c r="Q119" i="10" s="1"/>
  <c r="O120" i="10"/>
  <c r="Q120" i="10" s="1"/>
  <c r="O121" i="10"/>
  <c r="Q121" i="10" s="1"/>
  <c r="O122" i="10"/>
  <c r="Q122" i="10" s="1"/>
  <c r="O123" i="10"/>
  <c r="Q123" i="10" s="1"/>
  <c r="O124" i="10"/>
  <c r="Q124" i="10" s="1"/>
  <c r="O125" i="10"/>
  <c r="Q125" i="10" s="1"/>
  <c r="O126" i="10"/>
  <c r="Q126" i="10" s="1"/>
  <c r="O127" i="10"/>
  <c r="Q127" i="10" s="1"/>
  <c r="O128" i="10"/>
  <c r="Q128" i="10" s="1"/>
  <c r="O129" i="10"/>
  <c r="Q129" i="10" s="1"/>
  <c r="O130" i="10"/>
  <c r="Q130" i="10" s="1"/>
  <c r="O131" i="10"/>
  <c r="Q131" i="10" s="1"/>
  <c r="O132" i="10"/>
  <c r="Q132" i="10" s="1"/>
  <c r="O133" i="10"/>
  <c r="Q133" i="10" s="1"/>
  <c r="O134" i="10"/>
  <c r="Q134" i="10" s="1"/>
  <c r="O135" i="10"/>
  <c r="Q135" i="10" s="1"/>
  <c r="O136" i="10"/>
  <c r="Q136" i="10" s="1"/>
  <c r="O137" i="10"/>
  <c r="Q137" i="10" s="1"/>
  <c r="O138" i="10"/>
  <c r="Q138" i="10" s="1"/>
  <c r="O139" i="10"/>
  <c r="Q139" i="10" s="1"/>
  <c r="O140" i="10"/>
  <c r="Q140" i="10" s="1"/>
  <c r="O141" i="10"/>
  <c r="Q141" i="10" s="1"/>
  <c r="O142" i="10"/>
  <c r="Q142" i="10" s="1"/>
  <c r="O143" i="10"/>
  <c r="Q143" i="10" s="1"/>
  <c r="O144" i="10"/>
  <c r="Q144" i="10" s="1"/>
  <c r="O145" i="10"/>
  <c r="Q145" i="10" s="1"/>
  <c r="O146" i="10"/>
  <c r="Q146" i="10" s="1"/>
  <c r="O147" i="10"/>
  <c r="Q147" i="10" s="1"/>
  <c r="O148" i="10"/>
  <c r="Q148" i="10" s="1"/>
  <c r="O149" i="10"/>
  <c r="Q149" i="10" s="1"/>
  <c r="O150" i="10"/>
  <c r="Q150" i="10" s="1"/>
  <c r="O151" i="10"/>
  <c r="Q151" i="10" s="1"/>
  <c r="O152" i="10"/>
  <c r="Q152" i="10" s="1"/>
  <c r="O153" i="10"/>
  <c r="Q153" i="10" s="1"/>
  <c r="O154" i="10"/>
  <c r="Q154" i="10" s="1"/>
  <c r="O155" i="10"/>
  <c r="Q155" i="10" s="1"/>
  <c r="O156" i="10"/>
  <c r="Q156" i="10" s="1"/>
  <c r="O157" i="10"/>
  <c r="Q157" i="10" s="1"/>
  <c r="O158" i="10"/>
  <c r="Q158" i="10" s="1"/>
  <c r="O159" i="10"/>
  <c r="Q159" i="10" s="1"/>
  <c r="O160" i="10"/>
  <c r="Q160" i="10" s="1"/>
  <c r="O161" i="10"/>
  <c r="Q161" i="10" s="1"/>
  <c r="O162" i="10"/>
  <c r="Q162" i="10" s="1"/>
  <c r="O163" i="10"/>
  <c r="Q163" i="10" s="1"/>
  <c r="O164" i="10"/>
  <c r="Q164" i="10" s="1"/>
  <c r="O165" i="10"/>
  <c r="Q165" i="10" s="1"/>
  <c r="O166" i="10"/>
  <c r="Q166" i="10" s="1"/>
  <c r="O167" i="10"/>
  <c r="Q167" i="10" s="1"/>
  <c r="O168" i="10"/>
  <c r="Q168" i="10" s="1"/>
  <c r="O169" i="10"/>
  <c r="Q169" i="10" s="1"/>
  <c r="O170" i="10"/>
  <c r="Q170" i="10" s="1"/>
  <c r="O171" i="10"/>
  <c r="Q171" i="10" s="1"/>
  <c r="O172" i="10"/>
  <c r="Q172" i="10" s="1"/>
  <c r="O173" i="10"/>
  <c r="Q173" i="10" s="1"/>
  <c r="O174" i="10"/>
  <c r="Q174" i="10" s="1"/>
  <c r="O175" i="10"/>
  <c r="Q175" i="10" s="1"/>
  <c r="O176" i="10"/>
  <c r="Q176" i="10" s="1"/>
  <c r="O177" i="10"/>
  <c r="Q177" i="10" s="1"/>
  <c r="O178" i="10"/>
  <c r="Q178" i="10" s="1"/>
  <c r="O179" i="10"/>
  <c r="Q179" i="10" s="1"/>
  <c r="O180" i="10"/>
  <c r="Q180" i="10" s="1"/>
  <c r="O181" i="10"/>
  <c r="Q181" i="10" s="1"/>
  <c r="O182" i="10"/>
  <c r="Q182" i="10" s="1"/>
  <c r="O183" i="10"/>
  <c r="Q183" i="10" s="1"/>
  <c r="O184" i="10"/>
  <c r="Q184" i="10" s="1"/>
  <c r="O185" i="10"/>
  <c r="Q185" i="10" s="1"/>
  <c r="O186" i="10"/>
  <c r="Q186" i="10" s="1"/>
  <c r="O187" i="10"/>
  <c r="Q187" i="10" s="1"/>
  <c r="O188" i="10"/>
  <c r="Q188" i="10" s="1"/>
  <c r="O189" i="10"/>
  <c r="Q189" i="10" s="1"/>
  <c r="O190" i="10"/>
  <c r="Q190" i="10" s="1"/>
  <c r="O191" i="10"/>
  <c r="Q191" i="10" s="1"/>
  <c r="O192" i="10"/>
  <c r="Q192" i="10" s="1"/>
  <c r="O193" i="10"/>
  <c r="Q193" i="10" s="1"/>
  <c r="O194" i="10"/>
  <c r="Q194" i="10" s="1"/>
  <c r="O195" i="10"/>
  <c r="Q195" i="10" s="1"/>
  <c r="O196" i="10"/>
  <c r="Q196" i="10" s="1"/>
  <c r="O197" i="10"/>
  <c r="Q197" i="10" s="1"/>
  <c r="O198" i="10"/>
  <c r="Q198" i="10" s="1"/>
  <c r="O199" i="10"/>
  <c r="Q199" i="10" s="1"/>
  <c r="O200" i="10"/>
  <c r="Q200" i="10" s="1"/>
  <c r="O201" i="10"/>
  <c r="Q201" i="10" s="1"/>
  <c r="O202" i="10"/>
  <c r="Q202" i="10" s="1"/>
  <c r="O203" i="10"/>
  <c r="Q203" i="10" s="1"/>
  <c r="O204" i="10"/>
  <c r="Q204" i="10" s="1"/>
  <c r="O205" i="10"/>
  <c r="Q205" i="10" s="1"/>
  <c r="O206" i="10"/>
  <c r="Q206" i="10" s="1"/>
  <c r="O207" i="10"/>
  <c r="Q207" i="10" s="1"/>
  <c r="O208" i="10"/>
  <c r="Q208" i="10" s="1"/>
  <c r="O209" i="10"/>
  <c r="Q209" i="10" s="1"/>
  <c r="O210" i="10"/>
  <c r="Q210" i="10" s="1"/>
  <c r="O211" i="10"/>
  <c r="Q211" i="10" s="1"/>
  <c r="O212" i="10"/>
  <c r="Q212" i="10" s="1"/>
  <c r="O213" i="10"/>
  <c r="Q213" i="10" s="1"/>
  <c r="O214" i="10"/>
  <c r="Q214" i="10" s="1"/>
  <c r="O215" i="10"/>
  <c r="Q215" i="10" s="1"/>
  <c r="O216" i="10"/>
  <c r="Q216" i="10" s="1"/>
  <c r="O217" i="10"/>
  <c r="Q217" i="10" s="1"/>
  <c r="O218" i="10"/>
  <c r="Q218" i="10" s="1"/>
  <c r="O219" i="10"/>
  <c r="Q219" i="10" s="1"/>
  <c r="O220" i="10"/>
  <c r="Q220" i="10" s="1"/>
  <c r="O221" i="10"/>
  <c r="Q221" i="10" s="1"/>
  <c r="O222" i="10"/>
  <c r="Q222" i="10" s="1"/>
  <c r="O223" i="10"/>
  <c r="Q223" i="10" s="1"/>
  <c r="O224" i="10"/>
  <c r="Q224" i="10" s="1"/>
  <c r="O225" i="10"/>
  <c r="Q225" i="10" s="1"/>
  <c r="O226" i="10"/>
  <c r="Q226" i="10" s="1"/>
  <c r="O227" i="10"/>
  <c r="Q227" i="10" s="1"/>
  <c r="O228" i="10"/>
  <c r="Q228" i="10" s="1"/>
  <c r="O229" i="10"/>
  <c r="Q229" i="10" s="1"/>
  <c r="O230" i="10"/>
  <c r="Q230" i="10" s="1"/>
  <c r="O231" i="10"/>
  <c r="Q231" i="10" s="1"/>
  <c r="O232" i="10"/>
  <c r="Q232" i="10" s="1"/>
  <c r="O233" i="10"/>
  <c r="Q233" i="10" s="1"/>
  <c r="O234" i="10"/>
  <c r="Q234" i="10" s="1"/>
  <c r="O235" i="10"/>
  <c r="Q235" i="10" s="1"/>
  <c r="O236" i="10"/>
  <c r="Q236" i="10" s="1"/>
  <c r="O237" i="10"/>
  <c r="Q237" i="10" s="1"/>
  <c r="O238" i="10"/>
  <c r="Q238" i="10" s="1"/>
  <c r="O239" i="10"/>
  <c r="Q239" i="10" s="1"/>
  <c r="O240" i="10"/>
  <c r="Q240" i="10" s="1"/>
  <c r="O241" i="10"/>
  <c r="Q241" i="10" s="1"/>
  <c r="O242" i="10"/>
  <c r="Q242" i="10" s="1"/>
  <c r="O243" i="10"/>
  <c r="Q243" i="10" s="1"/>
  <c r="O244" i="10"/>
  <c r="Q244" i="10" s="1"/>
  <c r="O245" i="10"/>
  <c r="Q245" i="10" s="1"/>
  <c r="O246" i="10"/>
  <c r="Q246" i="10" s="1"/>
  <c r="O247" i="10"/>
  <c r="Q247" i="10" s="1"/>
  <c r="O248" i="10"/>
  <c r="Q248" i="10" s="1"/>
  <c r="O249" i="10"/>
  <c r="Q249" i="10" s="1"/>
  <c r="O250" i="10"/>
  <c r="Q250" i="10" s="1"/>
  <c r="O251" i="10"/>
  <c r="Q251" i="10" s="1"/>
  <c r="O252" i="10"/>
  <c r="Q252" i="10" s="1"/>
  <c r="O253" i="10"/>
  <c r="Q253" i="10" s="1"/>
  <c r="O254" i="10"/>
  <c r="Q254" i="10" s="1"/>
  <c r="O255" i="10"/>
  <c r="Q255" i="10" s="1"/>
  <c r="O256" i="10"/>
  <c r="Q256" i="10" s="1"/>
  <c r="O257" i="10"/>
  <c r="Q257" i="10" s="1"/>
  <c r="O258" i="10"/>
  <c r="Q258" i="10" s="1"/>
  <c r="O259" i="10"/>
  <c r="Q259" i="10" s="1"/>
  <c r="O260" i="10"/>
  <c r="Q260" i="10" s="1"/>
  <c r="O261" i="10"/>
  <c r="Q261" i="10" s="1"/>
  <c r="O262" i="10"/>
  <c r="Q262" i="10" s="1"/>
  <c r="O263" i="10"/>
  <c r="Q263" i="10" s="1"/>
  <c r="O264" i="10"/>
  <c r="Q264" i="10" s="1"/>
  <c r="O265" i="10"/>
  <c r="Q265" i="10" s="1"/>
  <c r="O266" i="10"/>
  <c r="Q266" i="10" s="1"/>
  <c r="O267" i="10"/>
  <c r="Q267" i="10" s="1"/>
  <c r="O268" i="10"/>
  <c r="Q268" i="10" s="1"/>
  <c r="O269" i="10"/>
  <c r="Q269" i="10" s="1"/>
  <c r="O270" i="10"/>
  <c r="Q270" i="10" s="1"/>
  <c r="O271" i="10"/>
  <c r="Q271" i="10" s="1"/>
  <c r="O272" i="10"/>
  <c r="Q272" i="10" s="1"/>
  <c r="O273" i="10"/>
  <c r="Q273" i="10" s="1"/>
  <c r="O274" i="10"/>
  <c r="Q274" i="10" s="1"/>
  <c r="O275" i="10"/>
  <c r="Q275" i="10" s="1"/>
  <c r="O276" i="10"/>
  <c r="Q276" i="10" s="1"/>
  <c r="O277" i="10"/>
  <c r="Q277" i="10" s="1"/>
  <c r="O278" i="10"/>
  <c r="Q278" i="10" s="1"/>
  <c r="O279" i="10"/>
  <c r="Q279" i="10" s="1"/>
  <c r="O280" i="10"/>
  <c r="Q280" i="10" s="1"/>
  <c r="O281" i="10"/>
  <c r="Q281" i="10" s="1"/>
  <c r="O282" i="10"/>
  <c r="Q282" i="10" s="1"/>
  <c r="O283" i="10"/>
  <c r="Q283" i="10" s="1"/>
  <c r="O284" i="10"/>
  <c r="Q284" i="10" s="1"/>
  <c r="O285" i="10"/>
  <c r="Q285" i="10" s="1"/>
  <c r="O286" i="10"/>
  <c r="Q286" i="10" s="1"/>
  <c r="O287" i="10"/>
  <c r="Q287" i="10" s="1"/>
  <c r="O288" i="10"/>
  <c r="Q288" i="10" s="1"/>
  <c r="O289" i="10"/>
  <c r="Q289" i="10" s="1"/>
  <c r="O290" i="10"/>
  <c r="Q290" i="10" s="1"/>
  <c r="O291" i="10"/>
  <c r="Q291" i="10" s="1"/>
  <c r="O292" i="10"/>
  <c r="Q292" i="10" s="1"/>
  <c r="O293" i="10"/>
  <c r="Q293" i="10" s="1"/>
  <c r="O294" i="10"/>
  <c r="Q294" i="10" s="1"/>
  <c r="O295" i="10"/>
  <c r="Q295" i="10" s="1"/>
  <c r="O296" i="10"/>
  <c r="Q296" i="10" s="1"/>
  <c r="O297" i="10"/>
  <c r="Q297" i="10" s="1"/>
  <c r="O298" i="10"/>
  <c r="Q298" i="10" s="1"/>
  <c r="O299" i="10"/>
  <c r="Q299" i="10" s="1"/>
  <c r="O300" i="10"/>
  <c r="Q300" i="10" s="1"/>
  <c r="O301" i="10"/>
  <c r="Q301" i="10" s="1"/>
  <c r="O302" i="10"/>
  <c r="Q302" i="10" s="1"/>
  <c r="O303" i="10"/>
  <c r="Q303" i="10" s="1"/>
  <c r="O304" i="10"/>
  <c r="Q304" i="10" s="1"/>
  <c r="O305" i="10"/>
  <c r="Q305" i="10" s="1"/>
  <c r="O306" i="10"/>
  <c r="Q306" i="10" s="1"/>
  <c r="O307" i="10"/>
  <c r="Q307" i="10" s="1"/>
  <c r="O308" i="10"/>
  <c r="Q308" i="10" s="1"/>
  <c r="O309" i="10"/>
  <c r="Q309" i="10" s="1"/>
  <c r="O310" i="10"/>
  <c r="Q310" i="10" s="1"/>
  <c r="O311" i="10"/>
  <c r="Q311" i="10" s="1"/>
  <c r="O312" i="10"/>
  <c r="Q312" i="10" s="1"/>
  <c r="O313" i="10"/>
  <c r="Q313" i="10" s="1"/>
  <c r="O314" i="10"/>
  <c r="Q314" i="10" s="1"/>
  <c r="O315" i="10"/>
  <c r="Q315" i="10" s="1"/>
  <c r="O316" i="10"/>
  <c r="Q316" i="10" s="1"/>
  <c r="O317" i="10"/>
  <c r="Q317" i="10" s="1"/>
  <c r="O318" i="10"/>
  <c r="Q318" i="10" s="1"/>
  <c r="O319" i="10"/>
  <c r="Q319" i="10" s="1"/>
  <c r="O320" i="10"/>
  <c r="Q320" i="10" s="1"/>
  <c r="O321" i="10"/>
  <c r="Q321" i="10" s="1"/>
  <c r="O322" i="10"/>
  <c r="Q322" i="10" s="1"/>
  <c r="O323" i="10"/>
  <c r="Q323" i="10" s="1"/>
  <c r="O324" i="10"/>
  <c r="Q324" i="10" s="1"/>
  <c r="O325" i="10"/>
  <c r="Q325" i="10" s="1"/>
  <c r="O326" i="10"/>
  <c r="Q326" i="10" s="1"/>
  <c r="O327" i="10"/>
  <c r="Q327" i="10" s="1"/>
  <c r="O328" i="10"/>
  <c r="Q328" i="10" s="1"/>
  <c r="O329" i="10"/>
  <c r="Q329" i="10" s="1"/>
  <c r="O330" i="10"/>
  <c r="Q330" i="10" s="1"/>
  <c r="O331" i="10"/>
  <c r="Q331" i="10" s="1"/>
  <c r="O332" i="10"/>
  <c r="Q332" i="10" s="1"/>
  <c r="O333" i="10"/>
  <c r="Q333" i="10" s="1"/>
  <c r="O334" i="10"/>
  <c r="Q334" i="10" s="1"/>
  <c r="O335" i="10"/>
  <c r="Q335" i="10" s="1"/>
  <c r="O336" i="10"/>
  <c r="Q336" i="10" s="1"/>
  <c r="O337" i="10"/>
  <c r="Q337" i="10" s="1"/>
  <c r="O338" i="10"/>
  <c r="Q338" i="10" s="1"/>
  <c r="O339" i="10"/>
  <c r="Q339" i="10" s="1"/>
  <c r="O340" i="10"/>
  <c r="Q340" i="10" s="1"/>
  <c r="O341" i="10"/>
  <c r="Q341" i="10" s="1"/>
  <c r="O342" i="10"/>
  <c r="Q342" i="10" s="1"/>
  <c r="O343" i="10"/>
  <c r="Q343" i="10" s="1"/>
  <c r="O344" i="10"/>
  <c r="Q344" i="10" s="1"/>
  <c r="O345" i="10"/>
  <c r="Q345" i="10" s="1"/>
  <c r="O346" i="10"/>
  <c r="Q346" i="10" s="1"/>
  <c r="O347" i="10"/>
  <c r="Q347" i="10" s="1"/>
  <c r="O348" i="10"/>
  <c r="Q348" i="10" s="1"/>
  <c r="O349" i="10"/>
  <c r="Q349" i="10" s="1"/>
  <c r="O350" i="10"/>
  <c r="Q350" i="10" s="1"/>
  <c r="O351" i="10"/>
  <c r="Q351" i="10" s="1"/>
  <c r="O352" i="10"/>
  <c r="Q352" i="10" s="1"/>
  <c r="O353" i="10"/>
  <c r="Q353" i="10" s="1"/>
  <c r="O354" i="10"/>
  <c r="Q354" i="10" s="1"/>
  <c r="O355" i="10"/>
  <c r="Q355" i="10" s="1"/>
  <c r="O356" i="10"/>
  <c r="Q356" i="10" s="1"/>
  <c r="O357" i="10"/>
  <c r="Q357" i="10" s="1"/>
  <c r="O358" i="10"/>
  <c r="Q358" i="10" s="1"/>
  <c r="O359" i="10"/>
  <c r="Q359" i="10" s="1"/>
  <c r="O360" i="10"/>
  <c r="Q360" i="10" s="1"/>
  <c r="O361" i="10"/>
  <c r="Q361" i="10" s="1"/>
  <c r="O362" i="10"/>
  <c r="Q362" i="10" s="1"/>
  <c r="O363" i="10"/>
  <c r="Q363" i="10" s="1"/>
  <c r="O364" i="10"/>
  <c r="Q364" i="10" s="1"/>
  <c r="O365" i="10"/>
  <c r="Q365" i="10" s="1"/>
  <c r="O366" i="10"/>
  <c r="Q366" i="10" s="1"/>
  <c r="O367" i="10"/>
  <c r="Q367" i="10" s="1"/>
  <c r="O368" i="10"/>
  <c r="Q368" i="10" s="1"/>
  <c r="O369" i="10"/>
  <c r="Q369" i="10" s="1"/>
  <c r="O370" i="10"/>
  <c r="Q370" i="10" s="1"/>
  <c r="O371" i="10"/>
  <c r="Q371" i="10" s="1"/>
  <c r="O372" i="10"/>
  <c r="Q372" i="10" s="1"/>
  <c r="O373" i="10"/>
  <c r="Q373" i="10" s="1"/>
  <c r="O374" i="10"/>
  <c r="Q374" i="10" s="1"/>
  <c r="O375" i="10"/>
  <c r="Q375" i="10" s="1"/>
  <c r="O376" i="10"/>
  <c r="Q376" i="10" s="1"/>
  <c r="O377" i="10"/>
  <c r="Q377" i="10" s="1"/>
  <c r="O378" i="10"/>
  <c r="Q378" i="10" s="1"/>
  <c r="O379" i="10"/>
  <c r="Q379" i="10" s="1"/>
  <c r="O380" i="10"/>
  <c r="Q380" i="10" s="1"/>
  <c r="O381" i="10"/>
  <c r="Q381" i="10" s="1"/>
  <c r="O382" i="10"/>
  <c r="Q382" i="10" s="1"/>
  <c r="O383" i="10"/>
  <c r="Q383" i="10" s="1"/>
  <c r="O384" i="10"/>
  <c r="Q384" i="10" s="1"/>
  <c r="O385" i="10"/>
  <c r="Q385" i="10" s="1"/>
  <c r="O386" i="10"/>
  <c r="Q386" i="10" s="1"/>
  <c r="O387" i="10"/>
  <c r="Q387" i="10" s="1"/>
  <c r="O388" i="10"/>
  <c r="Q388" i="10" s="1"/>
  <c r="O389" i="10"/>
  <c r="Q389" i="10" s="1"/>
  <c r="O390" i="10"/>
  <c r="Q390" i="10" s="1"/>
  <c r="O391" i="10"/>
  <c r="Q391" i="10" s="1"/>
  <c r="O392" i="10"/>
  <c r="Q392" i="10" s="1"/>
  <c r="O393" i="10"/>
  <c r="Q393" i="10" s="1"/>
  <c r="O394" i="10"/>
  <c r="Q394" i="10" s="1"/>
  <c r="O395" i="10"/>
  <c r="Q395" i="10" s="1"/>
  <c r="O396" i="10"/>
  <c r="Q396" i="10" s="1"/>
  <c r="O397" i="10"/>
  <c r="Q397" i="10" s="1"/>
  <c r="O398" i="10"/>
  <c r="Q398" i="10" s="1"/>
  <c r="O399" i="10"/>
  <c r="Q399" i="10" s="1"/>
  <c r="O400" i="10"/>
  <c r="Q400" i="10" s="1"/>
  <c r="O401" i="10"/>
  <c r="Q401" i="10" s="1"/>
  <c r="O402" i="10"/>
  <c r="Q402" i="10" s="1"/>
  <c r="O403" i="10"/>
  <c r="Q403" i="10" s="1"/>
  <c r="O404" i="10"/>
  <c r="Q404" i="10" s="1"/>
  <c r="O405" i="10"/>
  <c r="Q405" i="10" s="1"/>
  <c r="O406" i="10"/>
  <c r="Q406" i="10" s="1"/>
  <c r="O407" i="10"/>
  <c r="Q407" i="10" s="1"/>
  <c r="O408" i="10"/>
  <c r="Q408" i="10" s="1"/>
  <c r="O409" i="10"/>
  <c r="Q409" i="10" s="1"/>
  <c r="O410" i="10"/>
  <c r="Q410" i="10" s="1"/>
  <c r="O411" i="10"/>
  <c r="Q411" i="10" s="1"/>
  <c r="O412" i="10"/>
  <c r="Q412" i="10" s="1"/>
  <c r="O413" i="10"/>
  <c r="Q413" i="10" s="1"/>
  <c r="O414" i="10"/>
  <c r="Q414" i="10" s="1"/>
  <c r="O415" i="10"/>
  <c r="Q415" i="10" s="1"/>
  <c r="O416" i="10"/>
  <c r="Q416" i="10" s="1"/>
  <c r="O417" i="10"/>
  <c r="Q417" i="10" s="1"/>
  <c r="O418" i="10"/>
  <c r="Q418" i="10" s="1"/>
  <c r="O419" i="10"/>
  <c r="Q419" i="10" s="1"/>
  <c r="O420" i="10"/>
  <c r="Q420" i="10" s="1"/>
  <c r="O421" i="10"/>
  <c r="Q421" i="10" s="1"/>
  <c r="O422" i="10"/>
  <c r="Q422" i="10" s="1"/>
  <c r="O423" i="10"/>
  <c r="Q423" i="10" s="1"/>
  <c r="O424" i="10"/>
  <c r="Q424" i="10" s="1"/>
  <c r="O425" i="10"/>
  <c r="Q425" i="10" s="1"/>
  <c r="O426" i="10"/>
  <c r="Q426" i="10" s="1"/>
  <c r="O427" i="10"/>
  <c r="Q427" i="10" s="1"/>
  <c r="O428" i="10"/>
  <c r="Q428" i="10" s="1"/>
  <c r="O429" i="10"/>
  <c r="Q429" i="10" s="1"/>
  <c r="O430" i="10"/>
  <c r="Q430" i="10" s="1"/>
  <c r="O431" i="10"/>
  <c r="Q431" i="10" s="1"/>
  <c r="O432" i="10"/>
  <c r="Q432" i="10" s="1"/>
  <c r="O433" i="10"/>
  <c r="Q433" i="10" s="1"/>
  <c r="O434" i="10"/>
  <c r="Q434" i="10" s="1"/>
  <c r="O435" i="10"/>
  <c r="Q435" i="10" s="1"/>
  <c r="O436" i="10"/>
  <c r="Q436" i="10" s="1"/>
  <c r="O437" i="10"/>
  <c r="Q437" i="10" s="1"/>
  <c r="O438" i="10"/>
  <c r="Q438" i="10" s="1"/>
  <c r="O439" i="10"/>
  <c r="Q439" i="10" s="1"/>
  <c r="O440" i="10"/>
  <c r="Q440" i="10" s="1"/>
  <c r="O441" i="10"/>
  <c r="Q441" i="10" s="1"/>
  <c r="O442" i="10"/>
  <c r="Q442" i="10" s="1"/>
  <c r="O443" i="10"/>
  <c r="Q443" i="10" s="1"/>
  <c r="O444" i="10"/>
  <c r="Q444" i="10" s="1"/>
  <c r="O445" i="10"/>
  <c r="Q445" i="10" s="1"/>
  <c r="O446" i="10"/>
  <c r="Q446" i="10" s="1"/>
  <c r="O447" i="10"/>
  <c r="Q447" i="10" s="1"/>
  <c r="O448" i="10"/>
  <c r="Q448" i="10" s="1"/>
  <c r="O449" i="10"/>
  <c r="Q449" i="10" s="1"/>
  <c r="O450" i="10"/>
  <c r="Q450" i="10" s="1"/>
  <c r="O451" i="10"/>
  <c r="Q451" i="10" s="1"/>
  <c r="O452" i="10"/>
  <c r="Q452" i="10" s="1"/>
  <c r="O453" i="10"/>
  <c r="Q453" i="10" s="1"/>
  <c r="O454" i="10"/>
  <c r="Q454" i="10" s="1"/>
  <c r="O455" i="10"/>
  <c r="Q455" i="10" s="1"/>
  <c r="O456" i="10"/>
  <c r="Q456" i="10" s="1"/>
  <c r="O457" i="10"/>
  <c r="Q457" i="10" s="1"/>
  <c r="O458" i="10"/>
  <c r="Q458" i="10" s="1"/>
  <c r="O459" i="10"/>
  <c r="Q459" i="10" s="1"/>
  <c r="O460" i="10"/>
  <c r="Q460" i="10" s="1"/>
  <c r="O461" i="10"/>
  <c r="Q461" i="10" s="1"/>
  <c r="O462" i="10"/>
  <c r="Q462" i="10" s="1"/>
  <c r="O463" i="10"/>
  <c r="Q463" i="10" s="1"/>
  <c r="O464" i="10"/>
  <c r="Q464" i="10" s="1"/>
  <c r="O465" i="10"/>
  <c r="Q465" i="10" s="1"/>
  <c r="O466" i="10"/>
  <c r="Q466" i="10" s="1"/>
  <c r="O467" i="10"/>
  <c r="Q467" i="10" s="1"/>
  <c r="O468" i="10"/>
  <c r="Q468" i="10" s="1"/>
  <c r="O469" i="10"/>
  <c r="Q469" i="10" s="1"/>
  <c r="O470" i="10"/>
  <c r="Q470" i="10" s="1"/>
  <c r="O471" i="10"/>
  <c r="Q471" i="10" s="1"/>
  <c r="O472" i="10"/>
  <c r="Q472" i="10" s="1"/>
  <c r="O473" i="10"/>
  <c r="Q473" i="10" s="1"/>
  <c r="O474" i="10"/>
  <c r="Q474" i="10" s="1"/>
  <c r="O475" i="10"/>
  <c r="Q475" i="10" s="1"/>
  <c r="O476" i="10"/>
  <c r="Q476" i="10" s="1"/>
  <c r="O477" i="10"/>
  <c r="Q477" i="10" s="1"/>
  <c r="O478" i="10"/>
  <c r="Q478" i="10" s="1"/>
  <c r="O479" i="10"/>
  <c r="Q479" i="10" s="1"/>
  <c r="O480" i="10"/>
  <c r="Q480" i="10" s="1"/>
  <c r="O481" i="10"/>
  <c r="Q481" i="10" s="1"/>
  <c r="O482" i="10"/>
  <c r="Q482" i="10" s="1"/>
  <c r="O483" i="10"/>
  <c r="Q483" i="10" s="1"/>
  <c r="O484" i="10"/>
  <c r="Q484" i="10" s="1"/>
  <c r="O485" i="10"/>
  <c r="Q485" i="10" s="1"/>
  <c r="O486" i="10"/>
  <c r="Q486" i="10" s="1"/>
  <c r="O487" i="10"/>
  <c r="Q487" i="10" s="1"/>
  <c r="O488" i="10"/>
  <c r="Q488" i="10" s="1"/>
  <c r="O489" i="10"/>
  <c r="Q489" i="10" s="1"/>
  <c r="O490" i="10"/>
  <c r="Q490" i="10" s="1"/>
  <c r="O491" i="10"/>
  <c r="Q491" i="10" s="1"/>
  <c r="O492" i="10"/>
  <c r="Q492" i="10" s="1"/>
  <c r="O493" i="10"/>
  <c r="Q493" i="10" s="1"/>
  <c r="O494" i="10"/>
  <c r="Q494" i="10" s="1"/>
  <c r="O495" i="10"/>
  <c r="Q495" i="10" s="1"/>
  <c r="O496" i="10"/>
  <c r="Q496" i="10" s="1"/>
  <c r="O497" i="10"/>
  <c r="Q497" i="10" s="1"/>
  <c r="O498" i="10"/>
  <c r="Q498" i="10" s="1"/>
  <c r="O499" i="10"/>
  <c r="Q499" i="10" s="1"/>
  <c r="O500" i="10"/>
  <c r="Q500" i="10" s="1"/>
  <c r="O501" i="10"/>
  <c r="Q501" i="10" s="1"/>
  <c r="O502" i="10"/>
  <c r="Q502" i="10" s="1"/>
  <c r="O503" i="10"/>
  <c r="Q503" i="10" s="1"/>
  <c r="O504" i="10"/>
  <c r="Q504" i="10" s="1"/>
  <c r="O505" i="10"/>
  <c r="Q505" i="10" s="1"/>
  <c r="O506" i="10"/>
  <c r="Q506" i="10" s="1"/>
  <c r="O507" i="10"/>
  <c r="Q507" i="10" s="1"/>
  <c r="O508" i="10"/>
  <c r="Q508" i="10" s="1"/>
  <c r="O509" i="10"/>
  <c r="Q509" i="10" s="1"/>
  <c r="O510" i="10"/>
  <c r="Q510" i="10" s="1"/>
  <c r="O511" i="10"/>
  <c r="Q511" i="10" s="1"/>
  <c r="O512" i="10"/>
  <c r="Q512" i="10" s="1"/>
  <c r="O513" i="10"/>
  <c r="Q513" i="10" s="1"/>
  <c r="O514" i="10"/>
  <c r="Q514" i="10" s="1"/>
  <c r="O515" i="10"/>
  <c r="Q515" i="10" s="1"/>
  <c r="O516" i="10"/>
  <c r="Q516" i="10" s="1"/>
  <c r="O517" i="10"/>
  <c r="Q517" i="10" s="1"/>
  <c r="O518" i="10"/>
  <c r="Q518" i="10" s="1"/>
  <c r="O519" i="10"/>
  <c r="Q519" i="10" s="1"/>
  <c r="O520" i="10"/>
  <c r="Q520" i="10" s="1"/>
  <c r="O521" i="10"/>
  <c r="Q521" i="10" s="1"/>
  <c r="O522" i="10"/>
  <c r="Q522" i="10" s="1"/>
  <c r="O523" i="10"/>
  <c r="Q523" i="10" s="1"/>
  <c r="O524" i="10"/>
  <c r="Q524" i="10" s="1"/>
  <c r="O525" i="10"/>
  <c r="Q525" i="10" s="1"/>
  <c r="O526" i="10"/>
  <c r="Q526" i="10" s="1"/>
  <c r="O527" i="10"/>
  <c r="Q527" i="10" s="1"/>
  <c r="O528" i="10"/>
  <c r="Q528" i="10" s="1"/>
  <c r="O529" i="10"/>
  <c r="Q529" i="10" s="1"/>
  <c r="O530" i="10"/>
  <c r="Q530" i="10" s="1"/>
  <c r="O531" i="10"/>
  <c r="Q531" i="10" s="1"/>
  <c r="O532" i="10"/>
  <c r="Q532" i="10" s="1"/>
  <c r="O533" i="10"/>
  <c r="Q533" i="10" s="1"/>
  <c r="O534" i="10"/>
  <c r="Q534" i="10" s="1"/>
  <c r="O535" i="10"/>
  <c r="Q535" i="10" s="1"/>
  <c r="O536" i="10"/>
  <c r="Q536" i="10" s="1"/>
  <c r="O537" i="10"/>
  <c r="Q537" i="10" s="1"/>
  <c r="O538" i="10"/>
  <c r="Q538" i="10" s="1"/>
  <c r="O539" i="10"/>
  <c r="Q539" i="10" s="1"/>
  <c r="O540" i="10"/>
  <c r="Q540" i="10" s="1"/>
  <c r="O541" i="10"/>
  <c r="Q541" i="10" s="1"/>
  <c r="O542" i="10"/>
  <c r="Q542" i="10" s="1"/>
  <c r="O543" i="10"/>
  <c r="Q543" i="10" s="1"/>
  <c r="O544" i="10"/>
  <c r="Q544" i="10" s="1"/>
  <c r="O545" i="10"/>
  <c r="Q545" i="10" s="1"/>
  <c r="O546" i="10"/>
  <c r="Q546" i="10" s="1"/>
  <c r="O547" i="10"/>
  <c r="Q547" i="10" s="1"/>
  <c r="O548" i="10"/>
  <c r="Q548" i="10" s="1"/>
  <c r="O549" i="10"/>
  <c r="Q549" i="10" s="1"/>
  <c r="O550" i="10"/>
  <c r="Q550" i="10" s="1"/>
  <c r="O551" i="10"/>
  <c r="Q551" i="10" s="1"/>
  <c r="O552" i="10"/>
  <c r="Q552" i="10" s="1"/>
  <c r="O553" i="10"/>
  <c r="Q553" i="10" s="1"/>
  <c r="O554" i="10"/>
  <c r="Q554" i="10" s="1"/>
  <c r="O555" i="10"/>
  <c r="Q555" i="10" s="1"/>
  <c r="O556" i="10"/>
  <c r="Q556" i="10" s="1"/>
  <c r="O557" i="10"/>
  <c r="Q557" i="10" s="1"/>
  <c r="O558" i="10"/>
  <c r="Q558" i="10" s="1"/>
  <c r="O559" i="10"/>
  <c r="Q559" i="10" s="1"/>
  <c r="O560" i="10"/>
  <c r="Q560" i="10" s="1"/>
  <c r="O561" i="10"/>
  <c r="Q561" i="10" s="1"/>
  <c r="O562" i="10"/>
  <c r="Q562" i="10" s="1"/>
  <c r="O563" i="10"/>
  <c r="Q563" i="10" s="1"/>
  <c r="O564" i="10"/>
  <c r="Q564" i="10" s="1"/>
  <c r="O565" i="10"/>
  <c r="Q565" i="10" s="1"/>
  <c r="O566" i="10"/>
  <c r="Q566" i="10" s="1"/>
  <c r="O567" i="10"/>
  <c r="Q567" i="10" s="1"/>
  <c r="O568" i="10"/>
  <c r="Q568" i="10" s="1"/>
  <c r="O569" i="10"/>
  <c r="Q569" i="10" s="1"/>
  <c r="O570" i="10"/>
  <c r="Q570" i="10" s="1"/>
  <c r="O571" i="10"/>
  <c r="Q571" i="10" s="1"/>
  <c r="O572" i="10"/>
  <c r="Q572" i="10" s="1"/>
  <c r="O573" i="10"/>
  <c r="Q573" i="10" s="1"/>
  <c r="O574" i="10"/>
  <c r="Q574" i="10" s="1"/>
  <c r="O575" i="10"/>
  <c r="Q575" i="10" s="1"/>
  <c r="O576" i="10"/>
  <c r="Q576" i="10" s="1"/>
  <c r="O577" i="10"/>
  <c r="Q577" i="10" s="1"/>
  <c r="O578" i="10"/>
  <c r="Q578" i="10" s="1"/>
  <c r="O579" i="10"/>
  <c r="Q579" i="10" s="1"/>
  <c r="O580" i="10"/>
  <c r="Q580" i="10" s="1"/>
  <c r="O581" i="10"/>
  <c r="Q581" i="10" s="1"/>
  <c r="O582" i="10"/>
  <c r="Q582" i="10" s="1"/>
  <c r="O583" i="10"/>
  <c r="Q583" i="10" s="1"/>
  <c r="O584" i="10"/>
  <c r="Q584" i="10" s="1"/>
  <c r="O585" i="10"/>
  <c r="Q585" i="10" s="1"/>
  <c r="O586" i="10"/>
  <c r="Q586" i="10" s="1"/>
  <c r="O587" i="10"/>
  <c r="Q587" i="10" s="1"/>
  <c r="O588" i="10"/>
  <c r="Q588" i="10" s="1"/>
  <c r="O589" i="10"/>
  <c r="Q589" i="10" s="1"/>
  <c r="O590" i="10"/>
  <c r="Q590" i="10" s="1"/>
  <c r="O591" i="10"/>
  <c r="Q591" i="10" s="1"/>
  <c r="O592" i="10"/>
  <c r="Q592" i="10" s="1"/>
  <c r="O593" i="10"/>
  <c r="Q593" i="10" s="1"/>
  <c r="O594" i="10"/>
  <c r="Q594" i="10" s="1"/>
  <c r="O595" i="10"/>
  <c r="Q595" i="10" s="1"/>
  <c r="O596" i="10"/>
  <c r="Q596" i="10" s="1"/>
  <c r="O597" i="10"/>
  <c r="Q597" i="10" s="1"/>
  <c r="O598" i="10"/>
  <c r="Q598" i="10" s="1"/>
  <c r="O599" i="10"/>
  <c r="Q599" i="10" s="1"/>
  <c r="O600" i="10"/>
  <c r="Q600" i="10" s="1"/>
  <c r="O601" i="10"/>
  <c r="Q601" i="10" s="1"/>
  <c r="O602" i="10"/>
  <c r="Q602" i="10" s="1"/>
  <c r="O603" i="10"/>
  <c r="Q603" i="10" s="1"/>
  <c r="O604" i="10"/>
  <c r="Q604" i="10" s="1"/>
  <c r="O605" i="10"/>
  <c r="Q605" i="10" s="1"/>
  <c r="O606" i="10"/>
  <c r="Q606" i="10" s="1"/>
  <c r="O607" i="10"/>
  <c r="Q607" i="10" s="1"/>
  <c r="O608" i="10"/>
  <c r="Q608" i="10" s="1"/>
  <c r="O609" i="10"/>
  <c r="Q609" i="10" s="1"/>
  <c r="O610" i="10"/>
  <c r="Q610" i="10" s="1"/>
  <c r="O611" i="10"/>
  <c r="Q611" i="10" s="1"/>
  <c r="O612" i="10"/>
  <c r="Q612" i="10" s="1"/>
  <c r="O613" i="10"/>
  <c r="Q613" i="10" s="1"/>
  <c r="O614" i="10"/>
  <c r="Q614" i="10" s="1"/>
  <c r="O615" i="10"/>
  <c r="Q615" i="10" s="1"/>
  <c r="O616" i="10"/>
  <c r="Q616" i="10" s="1"/>
  <c r="O617" i="10"/>
  <c r="Q617" i="10" s="1"/>
  <c r="O618" i="10"/>
  <c r="Q618" i="10" s="1"/>
  <c r="O619" i="10"/>
  <c r="Q619" i="10" s="1"/>
  <c r="O620" i="10"/>
  <c r="Q620" i="10" s="1"/>
  <c r="O621" i="10"/>
  <c r="Q621" i="10" s="1"/>
  <c r="O622" i="10"/>
  <c r="Q622" i="10" s="1"/>
  <c r="O623" i="10"/>
  <c r="Q623" i="10" s="1"/>
  <c r="O624" i="10"/>
  <c r="Q624" i="10" s="1"/>
  <c r="O625" i="10"/>
  <c r="Q625" i="10" s="1"/>
  <c r="O626" i="10"/>
  <c r="Q626" i="10" s="1"/>
  <c r="O627" i="10"/>
  <c r="Q627" i="10" s="1"/>
  <c r="O628" i="10"/>
  <c r="Q628" i="10" s="1"/>
  <c r="O629" i="10"/>
  <c r="Q629" i="10" s="1"/>
  <c r="O630" i="10"/>
  <c r="Q630" i="10" s="1"/>
  <c r="O631" i="10"/>
  <c r="Q631" i="10" s="1"/>
  <c r="O632" i="10"/>
  <c r="Q632" i="10" s="1"/>
  <c r="O633" i="10"/>
  <c r="Q633" i="10" s="1"/>
  <c r="O634" i="10"/>
  <c r="Q634" i="10" s="1"/>
  <c r="O635" i="10"/>
  <c r="Q635" i="10" s="1"/>
  <c r="O636" i="10"/>
  <c r="Q636" i="10" s="1"/>
  <c r="O637" i="10"/>
  <c r="Q637" i="10" s="1"/>
  <c r="O638" i="10"/>
  <c r="Q638" i="10" s="1"/>
  <c r="O639" i="10"/>
  <c r="Q639" i="10" s="1"/>
  <c r="O640" i="10"/>
  <c r="Q640" i="10" s="1"/>
  <c r="O641" i="10"/>
  <c r="Q641" i="10" s="1"/>
  <c r="O642" i="10"/>
  <c r="Q642" i="10" s="1"/>
  <c r="O643" i="10"/>
  <c r="Q643" i="10" s="1"/>
  <c r="O644" i="10"/>
  <c r="Q644" i="10" s="1"/>
  <c r="O645" i="10"/>
  <c r="Q645" i="10" s="1"/>
  <c r="O646" i="10"/>
  <c r="Q646" i="10" s="1"/>
  <c r="O647" i="10"/>
  <c r="Q647" i="10" s="1"/>
  <c r="O648" i="10"/>
  <c r="Q648" i="10" s="1"/>
  <c r="O649" i="10"/>
  <c r="Q649" i="10" s="1"/>
  <c r="O650" i="10"/>
  <c r="Q650" i="10" s="1"/>
  <c r="O651" i="10"/>
  <c r="Q651" i="10" s="1"/>
  <c r="O652" i="10"/>
  <c r="Q652" i="10" s="1"/>
  <c r="O653" i="10"/>
  <c r="Q653" i="10" s="1"/>
  <c r="O654" i="10"/>
  <c r="Q654" i="10" s="1"/>
  <c r="O655" i="10"/>
  <c r="Q655" i="10" s="1"/>
  <c r="O656" i="10"/>
  <c r="Q656" i="10" s="1"/>
  <c r="O657" i="10"/>
  <c r="Q657" i="10" s="1"/>
  <c r="O658" i="10"/>
  <c r="Q658" i="10" s="1"/>
  <c r="O659" i="10"/>
  <c r="Q659" i="10" s="1"/>
  <c r="O660" i="10"/>
  <c r="Q660" i="10" s="1"/>
  <c r="O661" i="10"/>
  <c r="Q661" i="10" s="1"/>
  <c r="O662" i="10"/>
  <c r="Q662" i="10" s="1"/>
  <c r="O663" i="10"/>
  <c r="Q663" i="10" s="1"/>
  <c r="O664" i="10"/>
  <c r="Q664" i="10" s="1"/>
  <c r="O665" i="10"/>
  <c r="Q665" i="10" s="1"/>
  <c r="O666" i="10"/>
  <c r="Q666" i="10" s="1"/>
  <c r="O667" i="10"/>
  <c r="Q667" i="10" s="1"/>
  <c r="O668" i="10"/>
  <c r="Q668" i="10" s="1"/>
  <c r="O669" i="10"/>
  <c r="Q669" i="10" s="1"/>
  <c r="O670" i="10"/>
  <c r="Q670" i="10" s="1"/>
  <c r="O671" i="10"/>
  <c r="Q671" i="10" s="1"/>
  <c r="O672" i="10"/>
  <c r="Q672" i="10" s="1"/>
  <c r="O673" i="10"/>
  <c r="Q673" i="10" s="1"/>
  <c r="O674" i="10"/>
  <c r="Q674" i="10" s="1"/>
  <c r="O675" i="10"/>
  <c r="Q675" i="10" s="1"/>
  <c r="O676" i="10"/>
  <c r="Q676" i="10" s="1"/>
  <c r="O677" i="10"/>
  <c r="Q677" i="10" s="1"/>
  <c r="O678" i="10"/>
  <c r="Q678" i="10" s="1"/>
  <c r="O679" i="10"/>
  <c r="Q679" i="10" s="1"/>
  <c r="O680" i="10"/>
  <c r="Q680" i="10" s="1"/>
  <c r="O681" i="10"/>
  <c r="Q681" i="10" s="1"/>
  <c r="O682" i="10"/>
  <c r="Q682" i="10" s="1"/>
  <c r="O683" i="10"/>
  <c r="Q683" i="10" s="1"/>
  <c r="O684" i="10"/>
  <c r="Q684" i="10" s="1"/>
  <c r="O685" i="10"/>
  <c r="Q685" i="10" s="1"/>
  <c r="O686" i="10"/>
  <c r="Q686" i="10" s="1"/>
  <c r="O687" i="10"/>
  <c r="Q687" i="10" s="1"/>
  <c r="O688" i="10"/>
  <c r="Q688" i="10" s="1"/>
  <c r="O689" i="10"/>
  <c r="Q689" i="10" s="1"/>
  <c r="O690" i="10"/>
  <c r="Q690" i="10" s="1"/>
  <c r="O691" i="10"/>
  <c r="Q691" i="10" s="1"/>
  <c r="O692" i="10"/>
  <c r="Q692" i="10" s="1"/>
  <c r="O693" i="10"/>
  <c r="Q693" i="10" s="1"/>
  <c r="O694" i="10"/>
  <c r="Q694" i="10" s="1"/>
  <c r="O695" i="10"/>
  <c r="Q695" i="10" s="1"/>
  <c r="O696" i="10"/>
  <c r="Q696" i="10" s="1"/>
  <c r="O697" i="10"/>
  <c r="Q697" i="10" s="1"/>
  <c r="O698" i="10"/>
  <c r="Q698" i="10" s="1"/>
  <c r="O699" i="10"/>
  <c r="Q699" i="10" s="1"/>
  <c r="O700" i="10"/>
  <c r="Q700" i="10" s="1"/>
  <c r="O701" i="10"/>
  <c r="Q701" i="10" s="1"/>
  <c r="O702" i="10"/>
  <c r="Q702" i="10" s="1"/>
  <c r="O703" i="10"/>
  <c r="Q703" i="10" s="1"/>
  <c r="O704" i="10"/>
  <c r="Q704" i="10" s="1"/>
  <c r="O705" i="10"/>
  <c r="Q705" i="10" s="1"/>
  <c r="O706" i="10"/>
  <c r="Q706" i="10" s="1"/>
  <c r="O707" i="10"/>
  <c r="Q707" i="10" s="1"/>
  <c r="O708" i="10"/>
  <c r="Q708" i="10" s="1"/>
  <c r="O709" i="10"/>
  <c r="Q709" i="10" s="1"/>
  <c r="O710" i="10"/>
  <c r="Q710" i="10" s="1"/>
  <c r="O711" i="10"/>
  <c r="Q711" i="10" s="1"/>
  <c r="O712" i="10"/>
  <c r="Q712" i="10" s="1"/>
  <c r="O713" i="10"/>
  <c r="Q713" i="10" s="1"/>
  <c r="O714" i="10"/>
  <c r="Q714" i="10" s="1"/>
  <c r="O715" i="10"/>
  <c r="Q715" i="10" s="1"/>
  <c r="O716" i="10"/>
  <c r="Q716" i="10" s="1"/>
  <c r="O717" i="10"/>
  <c r="Q717" i="10" s="1"/>
  <c r="O718" i="10"/>
  <c r="Q718" i="10" s="1"/>
  <c r="O719" i="10"/>
  <c r="Q719" i="10" s="1"/>
  <c r="O720" i="10"/>
  <c r="Q720" i="10" s="1"/>
  <c r="O721" i="10"/>
  <c r="Q721" i="10" s="1"/>
  <c r="O722" i="10"/>
  <c r="Q722" i="10" s="1"/>
  <c r="O723" i="10"/>
  <c r="Q723" i="10" s="1"/>
  <c r="O724" i="10"/>
  <c r="Q724" i="10" s="1"/>
  <c r="O725" i="10"/>
  <c r="Q725" i="10" s="1"/>
  <c r="O726" i="10"/>
  <c r="Q726" i="10" s="1"/>
  <c r="O727" i="10"/>
  <c r="Q727" i="10" s="1"/>
  <c r="O728" i="10"/>
  <c r="Q728" i="10" s="1"/>
  <c r="O729" i="10"/>
  <c r="Q729" i="10" s="1"/>
  <c r="O730" i="10"/>
  <c r="Q730" i="10" s="1"/>
  <c r="O731" i="10"/>
  <c r="Q731" i="10" s="1"/>
  <c r="O732" i="10"/>
  <c r="Q732" i="10" s="1"/>
  <c r="O733" i="10"/>
  <c r="Q733" i="10" s="1"/>
  <c r="O734" i="10"/>
  <c r="Q734" i="10" s="1"/>
  <c r="O735" i="10"/>
  <c r="Q735" i="10" s="1"/>
  <c r="O736" i="10"/>
  <c r="Q736" i="10" s="1"/>
  <c r="O737" i="10"/>
  <c r="Q737" i="10" s="1"/>
  <c r="O738" i="10"/>
  <c r="Q738" i="10" s="1"/>
  <c r="O739" i="10"/>
  <c r="Q739" i="10" s="1"/>
  <c r="O740" i="10"/>
  <c r="Q740" i="10" s="1"/>
  <c r="O741" i="10"/>
  <c r="Q741" i="10" s="1"/>
  <c r="O742" i="10"/>
  <c r="Q742" i="10" s="1"/>
  <c r="O743" i="10"/>
  <c r="Q743" i="10" s="1"/>
  <c r="O744" i="10"/>
  <c r="Q744" i="10" s="1"/>
  <c r="O745" i="10"/>
  <c r="Q745" i="10" s="1"/>
  <c r="O746" i="10"/>
  <c r="Q746" i="10" s="1"/>
  <c r="O747" i="10"/>
  <c r="Q747" i="10" s="1"/>
  <c r="O748" i="10"/>
  <c r="Q748" i="10" s="1"/>
  <c r="O749" i="10"/>
  <c r="Q749" i="10" s="1"/>
  <c r="O750" i="10"/>
  <c r="Q750" i="10" s="1"/>
  <c r="O751" i="10"/>
  <c r="Q751" i="10" s="1"/>
  <c r="O752" i="10"/>
  <c r="Q752" i="10" s="1"/>
  <c r="O753" i="10"/>
  <c r="Q753" i="10" s="1"/>
  <c r="O754" i="10"/>
  <c r="Q754" i="10" s="1"/>
  <c r="O755" i="10"/>
  <c r="Q755" i="10" s="1"/>
  <c r="O756" i="10"/>
  <c r="Q756" i="10" s="1"/>
  <c r="O757" i="10"/>
  <c r="Q757" i="10" s="1"/>
  <c r="O758" i="10"/>
  <c r="Q758" i="10" s="1"/>
  <c r="O759" i="10"/>
  <c r="Q759" i="10" s="1"/>
  <c r="O760" i="10"/>
  <c r="Q760" i="10" s="1"/>
  <c r="O761" i="10"/>
  <c r="Q761" i="10" s="1"/>
  <c r="O762" i="10"/>
  <c r="Q762" i="10" s="1"/>
  <c r="O763" i="10"/>
  <c r="Q763" i="10" s="1"/>
  <c r="O764" i="10"/>
  <c r="Q764" i="10" s="1"/>
  <c r="O765" i="10"/>
  <c r="Q765" i="10" s="1"/>
  <c r="O766" i="10"/>
  <c r="Q766" i="10" s="1"/>
  <c r="O767" i="10"/>
  <c r="Q767" i="10" s="1"/>
  <c r="O768" i="10"/>
  <c r="Q768" i="10" s="1"/>
  <c r="O769" i="10"/>
  <c r="Q769" i="10" s="1"/>
  <c r="O770" i="10"/>
  <c r="Q770" i="10" s="1"/>
  <c r="O771" i="10"/>
  <c r="Q771" i="10" s="1"/>
  <c r="O772" i="10"/>
  <c r="Q772" i="10" s="1"/>
  <c r="O773" i="10"/>
  <c r="Q773" i="10" s="1"/>
  <c r="O774" i="10"/>
  <c r="Q774" i="10" s="1"/>
  <c r="O775" i="10"/>
  <c r="Q775" i="10" s="1"/>
  <c r="O776" i="10"/>
  <c r="Q776" i="10" s="1"/>
  <c r="O777" i="10"/>
  <c r="Q777" i="10" s="1"/>
  <c r="O778" i="10"/>
  <c r="Q778" i="10" s="1"/>
  <c r="O779" i="10"/>
  <c r="Q779" i="10" s="1"/>
  <c r="O780" i="10"/>
  <c r="Q780" i="10" s="1"/>
  <c r="O781" i="10"/>
  <c r="Q781" i="10" s="1"/>
  <c r="O782" i="10"/>
  <c r="Q782" i="10" s="1"/>
  <c r="O783" i="10"/>
  <c r="Q783" i="10" s="1"/>
  <c r="O784" i="10"/>
  <c r="Q784" i="10" s="1"/>
  <c r="O785" i="10"/>
  <c r="Q785" i="10" s="1"/>
  <c r="O786" i="10"/>
  <c r="Q786" i="10" s="1"/>
  <c r="O787" i="10"/>
  <c r="Q787" i="10" s="1"/>
  <c r="O788" i="10"/>
  <c r="Q788" i="10" s="1"/>
  <c r="O789" i="10"/>
  <c r="Q789" i="10" s="1"/>
  <c r="O790" i="10"/>
  <c r="Q790" i="10" s="1"/>
  <c r="O791" i="10"/>
  <c r="Q791" i="10" s="1"/>
  <c r="O792" i="10"/>
  <c r="Q792" i="10" s="1"/>
  <c r="O793" i="10"/>
  <c r="Q793" i="10" s="1"/>
  <c r="O794" i="10"/>
  <c r="Q794" i="10" s="1"/>
  <c r="O795" i="10"/>
  <c r="Q795" i="10" s="1"/>
  <c r="O796" i="10"/>
  <c r="Q796" i="10" s="1"/>
  <c r="O797" i="10"/>
  <c r="Q797" i="10" s="1"/>
  <c r="O798" i="10"/>
  <c r="Q798" i="10" s="1"/>
  <c r="O799" i="10"/>
  <c r="Q799" i="10" s="1"/>
  <c r="O800" i="10"/>
  <c r="Q800" i="10" s="1"/>
  <c r="O801" i="10"/>
  <c r="Q801" i="10" s="1"/>
  <c r="O802" i="10"/>
  <c r="Q802" i="10" s="1"/>
  <c r="O803" i="10"/>
  <c r="Q803" i="10" s="1"/>
  <c r="O804" i="10"/>
  <c r="Q804" i="10" s="1"/>
  <c r="O805" i="10"/>
  <c r="Q805" i="10" s="1"/>
  <c r="O806" i="10"/>
  <c r="Q806" i="10" s="1"/>
  <c r="O807" i="10"/>
  <c r="Q807" i="10" s="1"/>
  <c r="O808" i="10"/>
  <c r="Q808" i="10" s="1"/>
  <c r="O809" i="10"/>
  <c r="Q809" i="10" s="1"/>
  <c r="O810" i="10"/>
  <c r="Q810" i="10" s="1"/>
  <c r="O811" i="10"/>
  <c r="Q811" i="10" s="1"/>
  <c r="O812" i="10"/>
  <c r="Q812" i="10" s="1"/>
  <c r="O813" i="10"/>
  <c r="Q813" i="10" s="1"/>
  <c r="O814" i="10"/>
  <c r="Q814" i="10" s="1"/>
  <c r="O815" i="10"/>
  <c r="Q815" i="10" s="1"/>
  <c r="O816" i="10"/>
  <c r="Q816" i="10" s="1"/>
  <c r="O817" i="10"/>
  <c r="Q817" i="10" s="1"/>
  <c r="O818" i="10"/>
  <c r="Q818" i="10" s="1"/>
  <c r="O819" i="10"/>
  <c r="Q819" i="10" s="1"/>
  <c r="O820" i="10"/>
  <c r="Q820" i="10" s="1"/>
  <c r="O821" i="10"/>
  <c r="Q821" i="10" s="1"/>
  <c r="O822" i="10"/>
  <c r="Q822" i="10" s="1"/>
  <c r="O823" i="10"/>
  <c r="Q823" i="10" s="1"/>
  <c r="O824" i="10"/>
  <c r="Q824" i="10" s="1"/>
  <c r="O825" i="10"/>
  <c r="Q825" i="10" s="1"/>
  <c r="O826" i="10"/>
  <c r="Q826" i="10" s="1"/>
  <c r="O827" i="10"/>
  <c r="Q827" i="10" s="1"/>
  <c r="O828" i="10"/>
  <c r="Q828" i="10" s="1"/>
  <c r="O829" i="10"/>
  <c r="Q829" i="10" s="1"/>
  <c r="O830" i="10"/>
  <c r="Q830" i="10" s="1"/>
  <c r="O831" i="10"/>
  <c r="Q831" i="10" s="1"/>
  <c r="O832" i="10"/>
  <c r="Q832" i="10" s="1"/>
  <c r="O833" i="10"/>
  <c r="Q833" i="10" s="1"/>
  <c r="O834" i="10"/>
  <c r="Q834" i="10" s="1"/>
  <c r="O835" i="10"/>
  <c r="Q835" i="10" s="1"/>
  <c r="O836" i="10"/>
  <c r="Q836" i="10" s="1"/>
  <c r="O837" i="10"/>
  <c r="Q837" i="10" s="1"/>
  <c r="O838" i="10"/>
  <c r="Q838" i="10" s="1"/>
  <c r="O839" i="10"/>
  <c r="Q839" i="10" s="1"/>
  <c r="O840" i="10"/>
  <c r="Q840" i="10" s="1"/>
  <c r="O841" i="10"/>
  <c r="Q841" i="10" s="1"/>
  <c r="O842" i="10"/>
  <c r="Q842" i="10" s="1"/>
  <c r="O843" i="10"/>
  <c r="Q843" i="10" s="1"/>
  <c r="O844" i="10"/>
  <c r="Q844" i="10" s="1"/>
  <c r="O845" i="10"/>
  <c r="Q845" i="10" s="1"/>
  <c r="O846" i="10"/>
  <c r="Q846" i="10" s="1"/>
  <c r="O847" i="10"/>
  <c r="Q847" i="10" s="1"/>
  <c r="O848" i="10"/>
  <c r="Q848" i="10" s="1"/>
  <c r="O849" i="10"/>
  <c r="Q849" i="10" s="1"/>
  <c r="O850" i="10"/>
  <c r="Q850" i="10" s="1"/>
  <c r="O851" i="10"/>
  <c r="Q851" i="10" s="1"/>
  <c r="O852" i="10"/>
  <c r="Q852" i="10" s="1"/>
  <c r="O853" i="10"/>
  <c r="Q853" i="10" s="1"/>
  <c r="O854" i="10"/>
  <c r="Q854" i="10" s="1"/>
  <c r="O855" i="10"/>
  <c r="Q855" i="10" s="1"/>
  <c r="O856" i="10"/>
  <c r="Q856" i="10" s="1"/>
  <c r="O857" i="10"/>
  <c r="Q857" i="10" s="1"/>
  <c r="O858" i="10"/>
  <c r="Q858" i="10" s="1"/>
  <c r="O859" i="10"/>
  <c r="Q859" i="10" s="1"/>
  <c r="O860" i="10"/>
  <c r="Q860" i="10" s="1"/>
  <c r="O861" i="10"/>
  <c r="Q861" i="10" s="1"/>
  <c r="O862" i="10"/>
  <c r="Q862" i="10" s="1"/>
  <c r="O863" i="10"/>
  <c r="Q863" i="10" s="1"/>
  <c r="O864" i="10"/>
  <c r="Q864" i="10" s="1"/>
  <c r="O865" i="10"/>
  <c r="Q865" i="10" s="1"/>
  <c r="O866" i="10"/>
  <c r="Q866" i="10" s="1"/>
  <c r="O867" i="10"/>
  <c r="Q867" i="10" s="1"/>
  <c r="O868" i="10"/>
  <c r="Q868" i="10" s="1"/>
  <c r="O869" i="10"/>
  <c r="Q869" i="10" s="1"/>
  <c r="O870" i="10"/>
  <c r="Q870" i="10" s="1"/>
  <c r="O871" i="10"/>
  <c r="Q871" i="10" s="1"/>
  <c r="O872" i="10"/>
  <c r="Q872" i="10" s="1"/>
  <c r="O873" i="10"/>
  <c r="Q873" i="10" s="1"/>
  <c r="O874" i="10"/>
  <c r="Q874" i="10" s="1"/>
  <c r="O875" i="10"/>
  <c r="Q875" i="10" s="1"/>
  <c r="O876" i="10"/>
  <c r="Q876" i="10" s="1"/>
  <c r="O877" i="10"/>
  <c r="Q877" i="10" s="1"/>
  <c r="O878" i="10"/>
  <c r="Q878" i="10" s="1"/>
  <c r="O879" i="10"/>
  <c r="Q879" i="10" s="1"/>
  <c r="O880" i="10"/>
  <c r="Q880" i="10" s="1"/>
  <c r="O881" i="10"/>
  <c r="Q881" i="10" s="1"/>
  <c r="O882" i="10"/>
  <c r="Q882" i="10" s="1"/>
  <c r="O883" i="10"/>
  <c r="Q883" i="10" s="1"/>
  <c r="O884" i="10"/>
  <c r="Q884" i="10" s="1"/>
  <c r="O885" i="10"/>
  <c r="Q885" i="10" s="1"/>
  <c r="O886" i="10"/>
  <c r="Q886" i="10" s="1"/>
  <c r="O887" i="10"/>
  <c r="Q887" i="10" s="1"/>
  <c r="O888" i="10"/>
  <c r="Q888" i="10" s="1"/>
  <c r="O889" i="10"/>
  <c r="Q889" i="10" s="1"/>
  <c r="O890" i="10"/>
  <c r="Q890" i="10" s="1"/>
  <c r="O891" i="10"/>
  <c r="Q891" i="10" s="1"/>
  <c r="O892" i="10"/>
  <c r="Q892" i="10" s="1"/>
  <c r="O893" i="10"/>
  <c r="Q893" i="10" s="1"/>
  <c r="O894" i="10"/>
  <c r="Q894" i="10" s="1"/>
  <c r="O895" i="10"/>
  <c r="Q895" i="10" s="1"/>
  <c r="O896" i="10"/>
  <c r="Q896" i="10" s="1"/>
  <c r="O897" i="10"/>
  <c r="Q897" i="10" s="1"/>
  <c r="O898" i="10"/>
  <c r="Q898" i="10" s="1"/>
  <c r="O899" i="10"/>
  <c r="Q899" i="10" s="1"/>
  <c r="O900" i="10"/>
  <c r="Q900" i="10" s="1"/>
  <c r="O901" i="10"/>
  <c r="Q901" i="10" s="1"/>
  <c r="O902" i="10"/>
  <c r="Q902" i="10" s="1"/>
  <c r="O903" i="10"/>
  <c r="Q903" i="10" s="1"/>
  <c r="O904" i="10"/>
  <c r="Q904" i="10" s="1"/>
  <c r="O905" i="10"/>
  <c r="Q905" i="10" s="1"/>
  <c r="O906" i="10"/>
  <c r="Q906" i="10" s="1"/>
  <c r="O907" i="10"/>
  <c r="Q907" i="10" s="1"/>
  <c r="O908" i="10"/>
  <c r="Q908" i="10" s="1"/>
  <c r="O909" i="10"/>
  <c r="Q909" i="10" s="1"/>
  <c r="O910" i="10"/>
  <c r="Q910" i="10" s="1"/>
  <c r="O911" i="10"/>
  <c r="Q911" i="10" s="1"/>
  <c r="O912" i="10"/>
  <c r="Q912" i="10" s="1"/>
  <c r="O913" i="10"/>
  <c r="Q913" i="10" s="1"/>
  <c r="O914" i="10"/>
  <c r="Q914" i="10" s="1"/>
  <c r="O915" i="10"/>
  <c r="Q915" i="10" s="1"/>
  <c r="O916" i="10"/>
  <c r="Q916" i="10" s="1"/>
  <c r="O917" i="10"/>
  <c r="Q917" i="10" s="1"/>
  <c r="O918" i="10"/>
  <c r="Q918" i="10" s="1"/>
  <c r="O919" i="10"/>
  <c r="Q919" i="10" s="1"/>
  <c r="O920" i="10"/>
  <c r="Q920" i="10" s="1"/>
  <c r="O921" i="10"/>
  <c r="Q921" i="10" s="1"/>
  <c r="O922" i="10"/>
  <c r="Q922" i="10" s="1"/>
  <c r="O923" i="10"/>
  <c r="Q923" i="10" s="1"/>
  <c r="O924" i="10"/>
  <c r="Q924" i="10" s="1"/>
  <c r="O925" i="10"/>
  <c r="Q925" i="10" s="1"/>
  <c r="O2" i="10"/>
  <c r="Q2" i="10" s="1"/>
  <c r="E3" i="10"/>
  <c r="F3" i="10"/>
  <c r="H3" i="10" s="1"/>
  <c r="I3" i="10"/>
  <c r="K3" i="10" s="1"/>
  <c r="L3" i="10"/>
  <c r="E4" i="10"/>
  <c r="F4" i="10"/>
  <c r="H4" i="10" s="1"/>
  <c r="I4" i="10"/>
  <c r="K4" i="10" s="1"/>
  <c r="L4" i="10"/>
  <c r="E5" i="10"/>
  <c r="F5" i="10"/>
  <c r="H5" i="10"/>
  <c r="I5" i="10"/>
  <c r="K5" i="10" s="1"/>
  <c r="L5" i="10"/>
  <c r="N5" i="10" s="1"/>
  <c r="E6" i="10"/>
  <c r="F6" i="10"/>
  <c r="H6" i="10" s="1"/>
  <c r="I6" i="10"/>
  <c r="K6" i="10" s="1"/>
  <c r="L6" i="10"/>
  <c r="N6" i="10" s="1"/>
  <c r="E7" i="10"/>
  <c r="F7" i="10"/>
  <c r="H7" i="10" s="1"/>
  <c r="I7" i="10"/>
  <c r="K7" i="10" s="1"/>
  <c r="L7" i="10"/>
  <c r="E8" i="10"/>
  <c r="F8" i="10"/>
  <c r="H8" i="10"/>
  <c r="I8" i="10"/>
  <c r="K8" i="10" s="1"/>
  <c r="L8" i="10"/>
  <c r="N8" i="10" s="1"/>
  <c r="E9" i="10"/>
  <c r="F9" i="10"/>
  <c r="H9" i="10" s="1"/>
  <c r="I9" i="10"/>
  <c r="K9" i="10" s="1"/>
  <c r="L9" i="10"/>
  <c r="N9" i="10" s="1"/>
  <c r="E10" i="10"/>
  <c r="F10" i="10"/>
  <c r="H10" i="10" s="1"/>
  <c r="I10" i="10"/>
  <c r="K10" i="10" s="1"/>
  <c r="L10" i="10"/>
  <c r="E11" i="10"/>
  <c r="F11" i="10"/>
  <c r="H11" i="10" s="1"/>
  <c r="I11" i="10"/>
  <c r="K11" i="10" s="1"/>
  <c r="L11" i="10"/>
  <c r="E12" i="10"/>
  <c r="F12" i="10"/>
  <c r="H12" i="10" s="1"/>
  <c r="I12" i="10"/>
  <c r="K12" i="10" s="1"/>
  <c r="L12" i="10"/>
  <c r="N12" i="10" s="1"/>
  <c r="E13" i="10"/>
  <c r="F13" i="10"/>
  <c r="H13" i="10" s="1"/>
  <c r="I13" i="10"/>
  <c r="K13" i="10" s="1"/>
  <c r="L13" i="10"/>
  <c r="E14" i="10"/>
  <c r="F14" i="10"/>
  <c r="H14" i="10" s="1"/>
  <c r="I14" i="10"/>
  <c r="K14" i="10" s="1"/>
  <c r="L14" i="10"/>
  <c r="N14" i="10" s="1"/>
  <c r="E15" i="10"/>
  <c r="F15" i="10"/>
  <c r="H15" i="10"/>
  <c r="I15" i="10"/>
  <c r="K15" i="10" s="1"/>
  <c r="L15" i="10"/>
  <c r="N15" i="10" s="1"/>
  <c r="E16" i="10"/>
  <c r="F16" i="10"/>
  <c r="H16" i="10" s="1"/>
  <c r="I16" i="10"/>
  <c r="K16" i="10" s="1"/>
  <c r="L16" i="10"/>
  <c r="E17" i="10"/>
  <c r="F17" i="10"/>
  <c r="H17" i="10" s="1"/>
  <c r="I17" i="10"/>
  <c r="K17" i="10" s="1"/>
  <c r="L17" i="10"/>
  <c r="E18" i="10"/>
  <c r="F18" i="10"/>
  <c r="H18" i="10" s="1"/>
  <c r="I18" i="10"/>
  <c r="K18" i="10" s="1"/>
  <c r="L18" i="10"/>
  <c r="N18" i="10" s="1"/>
  <c r="E19" i="10"/>
  <c r="F19" i="10"/>
  <c r="H19" i="10" s="1"/>
  <c r="I19" i="10"/>
  <c r="K19" i="10" s="1"/>
  <c r="L19" i="10"/>
  <c r="E20" i="10"/>
  <c r="F20" i="10"/>
  <c r="H20" i="10" s="1"/>
  <c r="I20" i="10"/>
  <c r="K20" i="10" s="1"/>
  <c r="L20" i="10"/>
  <c r="E21" i="10"/>
  <c r="F21" i="10"/>
  <c r="H21" i="10" s="1"/>
  <c r="I21" i="10"/>
  <c r="K21" i="10" s="1"/>
  <c r="L21" i="10"/>
  <c r="N21" i="10" s="1"/>
  <c r="E22" i="10"/>
  <c r="F22" i="10"/>
  <c r="H22" i="10" s="1"/>
  <c r="I22" i="10"/>
  <c r="K22" i="10" s="1"/>
  <c r="L22" i="10"/>
  <c r="E23" i="10"/>
  <c r="F23" i="10"/>
  <c r="H23" i="10" s="1"/>
  <c r="I23" i="10"/>
  <c r="K23" i="10" s="1"/>
  <c r="L23" i="10"/>
  <c r="N23" i="10" s="1"/>
  <c r="E24" i="10"/>
  <c r="F24" i="10"/>
  <c r="H24" i="10"/>
  <c r="I24" i="10"/>
  <c r="K24" i="10" s="1"/>
  <c r="L24" i="10"/>
  <c r="N24" i="10" s="1"/>
  <c r="E25" i="10"/>
  <c r="F25" i="10"/>
  <c r="H25" i="10" s="1"/>
  <c r="I25" i="10"/>
  <c r="K25" i="10" s="1"/>
  <c r="L25" i="10"/>
  <c r="E26" i="10"/>
  <c r="F26" i="10"/>
  <c r="H26" i="10" s="1"/>
  <c r="I26" i="10"/>
  <c r="K26" i="10" s="1"/>
  <c r="L26" i="10"/>
  <c r="N26" i="10" s="1"/>
  <c r="E27" i="10"/>
  <c r="F27" i="10"/>
  <c r="H27" i="10"/>
  <c r="I27" i="10"/>
  <c r="K27" i="10" s="1"/>
  <c r="L27" i="10"/>
  <c r="N27" i="10" s="1"/>
  <c r="E28" i="10"/>
  <c r="F28" i="10"/>
  <c r="H28" i="10" s="1"/>
  <c r="I28" i="10"/>
  <c r="K28" i="10" s="1"/>
  <c r="L28" i="10"/>
  <c r="E29" i="10"/>
  <c r="F29" i="10"/>
  <c r="H29" i="10" s="1"/>
  <c r="I29" i="10"/>
  <c r="K29" i="10" s="1"/>
  <c r="L29" i="10"/>
  <c r="E30" i="10"/>
  <c r="F30" i="10"/>
  <c r="H30" i="10"/>
  <c r="I30" i="10"/>
  <c r="K30" i="10" s="1"/>
  <c r="L30" i="10"/>
  <c r="N30" i="10" s="1"/>
  <c r="E31" i="10"/>
  <c r="F31" i="10"/>
  <c r="H31" i="10" s="1"/>
  <c r="I31" i="10"/>
  <c r="K31" i="10" s="1"/>
  <c r="L31" i="10"/>
  <c r="E32" i="10"/>
  <c r="F32" i="10"/>
  <c r="H32" i="10"/>
  <c r="I32" i="10"/>
  <c r="K32" i="10"/>
  <c r="L32" i="10"/>
  <c r="N32" i="10" s="1"/>
  <c r="E33" i="10"/>
  <c r="F33" i="10"/>
  <c r="H33" i="10"/>
  <c r="I33" i="10"/>
  <c r="K33" i="10" s="1"/>
  <c r="L33" i="10"/>
  <c r="N33" i="10" s="1"/>
  <c r="E34" i="10"/>
  <c r="F34" i="10"/>
  <c r="H34" i="10" s="1"/>
  <c r="I34" i="10"/>
  <c r="K34" i="10" s="1"/>
  <c r="L34" i="10"/>
  <c r="E35" i="10"/>
  <c r="F35" i="10"/>
  <c r="H35" i="10" s="1"/>
  <c r="I35" i="10"/>
  <c r="K35" i="10" s="1"/>
  <c r="L35" i="10"/>
  <c r="N35" i="10" s="1"/>
  <c r="E36" i="10"/>
  <c r="F36" i="10"/>
  <c r="H36" i="10" s="1"/>
  <c r="I36" i="10"/>
  <c r="K36" i="10"/>
  <c r="L36" i="10"/>
  <c r="N36" i="10" s="1"/>
  <c r="E37" i="10"/>
  <c r="F37" i="10"/>
  <c r="H37" i="10" s="1"/>
  <c r="I37" i="10"/>
  <c r="K37" i="10" s="1"/>
  <c r="L37" i="10"/>
  <c r="E38" i="10"/>
  <c r="F38" i="10"/>
  <c r="H38" i="10" s="1"/>
  <c r="I38" i="10"/>
  <c r="K38" i="10" s="1"/>
  <c r="L38" i="10"/>
  <c r="E39" i="10"/>
  <c r="F39" i="10"/>
  <c r="H39" i="10"/>
  <c r="I39" i="10"/>
  <c r="K39" i="10" s="1"/>
  <c r="L39" i="10"/>
  <c r="N39" i="10" s="1"/>
  <c r="E40" i="10"/>
  <c r="F40" i="10"/>
  <c r="H40" i="10" s="1"/>
  <c r="I40" i="10"/>
  <c r="K40" i="10" s="1"/>
  <c r="L40" i="10"/>
  <c r="E41" i="10"/>
  <c r="F41" i="10"/>
  <c r="H41" i="10"/>
  <c r="I41" i="10"/>
  <c r="K41" i="10" s="1"/>
  <c r="L41" i="10"/>
  <c r="E42" i="10"/>
  <c r="F42" i="10"/>
  <c r="H42" i="10" s="1"/>
  <c r="I42" i="10"/>
  <c r="K42" i="10" s="1"/>
  <c r="L42" i="10"/>
  <c r="N42" i="10" s="1"/>
  <c r="E43" i="10"/>
  <c r="F43" i="10"/>
  <c r="H43" i="10" s="1"/>
  <c r="I43" i="10"/>
  <c r="K43" i="10" s="1"/>
  <c r="L43" i="10"/>
  <c r="E44" i="10"/>
  <c r="F44" i="10"/>
  <c r="H44" i="10" s="1"/>
  <c r="I44" i="10"/>
  <c r="K44" i="10" s="1"/>
  <c r="L44" i="10"/>
  <c r="N44" i="10" s="1"/>
  <c r="E45" i="10"/>
  <c r="F45" i="10"/>
  <c r="H45" i="10" s="1"/>
  <c r="I45" i="10"/>
  <c r="K45" i="10" s="1"/>
  <c r="L45" i="10"/>
  <c r="N45" i="10" s="1"/>
  <c r="E46" i="10"/>
  <c r="F46" i="10"/>
  <c r="H46" i="10" s="1"/>
  <c r="I46" i="10"/>
  <c r="K46" i="10" s="1"/>
  <c r="L46" i="10"/>
  <c r="E47" i="10"/>
  <c r="F47" i="10"/>
  <c r="H47" i="10" s="1"/>
  <c r="I47" i="10"/>
  <c r="K47" i="10" s="1"/>
  <c r="L47" i="10"/>
  <c r="E48" i="10"/>
  <c r="F48" i="10"/>
  <c r="H48" i="10" s="1"/>
  <c r="I48" i="10"/>
  <c r="K48" i="10" s="1"/>
  <c r="L48" i="10"/>
  <c r="N48" i="10" s="1"/>
  <c r="E49" i="10"/>
  <c r="F49" i="10"/>
  <c r="H49" i="10" s="1"/>
  <c r="I49" i="10"/>
  <c r="K49" i="10" s="1"/>
  <c r="L49" i="10"/>
  <c r="E50" i="10"/>
  <c r="F50" i="10"/>
  <c r="H50" i="10" s="1"/>
  <c r="I50" i="10"/>
  <c r="K50" i="10" s="1"/>
  <c r="L50" i="10"/>
  <c r="E51" i="10"/>
  <c r="F51" i="10"/>
  <c r="H51" i="10"/>
  <c r="I51" i="10"/>
  <c r="K51" i="10" s="1"/>
  <c r="L51" i="10"/>
  <c r="N51" i="10" s="1"/>
  <c r="E52" i="10"/>
  <c r="F52" i="10"/>
  <c r="H52" i="10" s="1"/>
  <c r="I52" i="10"/>
  <c r="K52" i="10" s="1"/>
  <c r="L52" i="10"/>
  <c r="N52" i="10" s="1"/>
  <c r="E53" i="10"/>
  <c r="F53" i="10"/>
  <c r="H53" i="10" s="1"/>
  <c r="I53" i="10"/>
  <c r="K53" i="10" s="1"/>
  <c r="L53" i="10"/>
  <c r="E54" i="10"/>
  <c r="F54" i="10"/>
  <c r="H54" i="10" s="1"/>
  <c r="I54" i="10"/>
  <c r="K54" i="10" s="1"/>
  <c r="L54" i="10"/>
  <c r="E55" i="10"/>
  <c r="F55" i="10"/>
  <c r="H55" i="10" s="1"/>
  <c r="I55" i="10"/>
  <c r="K55" i="10" s="1"/>
  <c r="L55" i="10"/>
  <c r="E56" i="10"/>
  <c r="F56" i="10"/>
  <c r="H56" i="10"/>
  <c r="I56" i="10"/>
  <c r="K56" i="10" s="1"/>
  <c r="L56" i="10"/>
  <c r="E57" i="10"/>
  <c r="F57" i="10"/>
  <c r="H57" i="10"/>
  <c r="I57" i="10"/>
  <c r="K57" i="10" s="1"/>
  <c r="L57" i="10"/>
  <c r="E58" i="10"/>
  <c r="F58" i="10"/>
  <c r="H58" i="10" s="1"/>
  <c r="I58" i="10"/>
  <c r="K58" i="10" s="1"/>
  <c r="L58" i="10"/>
  <c r="E59" i="10"/>
  <c r="F59" i="10"/>
  <c r="H59" i="10" s="1"/>
  <c r="I59" i="10"/>
  <c r="K59" i="10" s="1"/>
  <c r="L59" i="10"/>
  <c r="E60" i="10"/>
  <c r="F60" i="10"/>
  <c r="H60" i="10" s="1"/>
  <c r="I60" i="10"/>
  <c r="K60" i="10" s="1"/>
  <c r="L60" i="10"/>
  <c r="E61" i="10"/>
  <c r="F61" i="10"/>
  <c r="H61" i="10" s="1"/>
  <c r="I61" i="10"/>
  <c r="K61" i="10" s="1"/>
  <c r="L61" i="10"/>
  <c r="E62" i="10"/>
  <c r="F62" i="10"/>
  <c r="H62" i="10"/>
  <c r="I62" i="10"/>
  <c r="K62" i="10" s="1"/>
  <c r="L62" i="10"/>
  <c r="E63" i="10"/>
  <c r="F63" i="10"/>
  <c r="H63" i="10" s="1"/>
  <c r="I63" i="10"/>
  <c r="K63" i="10" s="1"/>
  <c r="L63" i="10"/>
  <c r="E64" i="10"/>
  <c r="F64" i="10"/>
  <c r="H64" i="10" s="1"/>
  <c r="I64" i="10"/>
  <c r="K64" i="10" s="1"/>
  <c r="L64" i="10"/>
  <c r="E65" i="10"/>
  <c r="F65" i="10"/>
  <c r="H65" i="10"/>
  <c r="I65" i="10"/>
  <c r="K65" i="10" s="1"/>
  <c r="L65" i="10"/>
  <c r="E66" i="10"/>
  <c r="F66" i="10"/>
  <c r="H66" i="10"/>
  <c r="I66" i="10"/>
  <c r="K66" i="10" s="1"/>
  <c r="L66" i="10"/>
  <c r="E67" i="10"/>
  <c r="F67" i="10"/>
  <c r="H67" i="10" s="1"/>
  <c r="I67" i="10"/>
  <c r="K67" i="10" s="1"/>
  <c r="L67" i="10"/>
  <c r="E68" i="10"/>
  <c r="F68" i="10"/>
  <c r="H68" i="10" s="1"/>
  <c r="I68" i="10"/>
  <c r="K68" i="10"/>
  <c r="L68" i="10"/>
  <c r="E69" i="10"/>
  <c r="F69" i="10"/>
  <c r="H69" i="10" s="1"/>
  <c r="I69" i="10"/>
  <c r="K69" i="10" s="1"/>
  <c r="L69" i="10"/>
  <c r="E70" i="10"/>
  <c r="F70" i="10"/>
  <c r="H70" i="10" s="1"/>
  <c r="I70" i="10"/>
  <c r="K70" i="10" s="1"/>
  <c r="L70" i="10"/>
  <c r="E71" i="10"/>
  <c r="F71" i="10"/>
  <c r="H71" i="10" s="1"/>
  <c r="I71" i="10"/>
  <c r="K71" i="10" s="1"/>
  <c r="L71" i="10"/>
  <c r="E72" i="10"/>
  <c r="F72" i="10"/>
  <c r="H72" i="10" s="1"/>
  <c r="I72" i="10"/>
  <c r="K72" i="10"/>
  <c r="L72" i="10"/>
  <c r="E73" i="10"/>
  <c r="F73" i="10"/>
  <c r="H73" i="10" s="1"/>
  <c r="I73" i="10"/>
  <c r="K73" i="10" s="1"/>
  <c r="L73" i="10"/>
  <c r="E74" i="10"/>
  <c r="F74" i="10"/>
  <c r="H74" i="10" s="1"/>
  <c r="I74" i="10"/>
  <c r="K74" i="10" s="1"/>
  <c r="L74" i="10"/>
  <c r="E75" i="10"/>
  <c r="F75" i="10"/>
  <c r="H75" i="10" s="1"/>
  <c r="I75" i="10"/>
  <c r="K75" i="10" s="1"/>
  <c r="L75" i="10"/>
  <c r="N75" i="10" s="1"/>
  <c r="E76" i="10"/>
  <c r="F76" i="10"/>
  <c r="H76" i="10" s="1"/>
  <c r="I76" i="10"/>
  <c r="K76" i="10" s="1"/>
  <c r="L76" i="10"/>
  <c r="E77" i="10"/>
  <c r="F77" i="10"/>
  <c r="H77" i="10" s="1"/>
  <c r="I77" i="10"/>
  <c r="K77" i="10" s="1"/>
  <c r="L77" i="10"/>
  <c r="N77" i="10" s="1"/>
  <c r="E78" i="10"/>
  <c r="F78" i="10"/>
  <c r="H78" i="10" s="1"/>
  <c r="I78" i="10"/>
  <c r="K78" i="10" s="1"/>
  <c r="L78" i="10"/>
  <c r="E79" i="10"/>
  <c r="F79" i="10"/>
  <c r="H79" i="10" s="1"/>
  <c r="I79" i="10"/>
  <c r="K79" i="10"/>
  <c r="L79" i="10"/>
  <c r="N79" i="10" s="1"/>
  <c r="E80" i="10"/>
  <c r="F80" i="10"/>
  <c r="H80" i="10"/>
  <c r="I80" i="10"/>
  <c r="K80" i="10"/>
  <c r="L80" i="10"/>
  <c r="E81" i="10"/>
  <c r="F81" i="10"/>
  <c r="H81" i="10"/>
  <c r="I81" i="10"/>
  <c r="K81" i="10"/>
  <c r="L81" i="10"/>
  <c r="N81" i="10" s="1"/>
  <c r="E82" i="10"/>
  <c r="F82" i="10"/>
  <c r="H82" i="10" s="1"/>
  <c r="I82" i="10"/>
  <c r="K82" i="10" s="1"/>
  <c r="L82" i="10"/>
  <c r="E83" i="10"/>
  <c r="F83" i="10"/>
  <c r="H83" i="10" s="1"/>
  <c r="I83" i="10"/>
  <c r="K83" i="10" s="1"/>
  <c r="L83" i="10"/>
  <c r="N83" i="10" s="1"/>
  <c r="E84" i="10"/>
  <c r="F84" i="10"/>
  <c r="H84" i="10" s="1"/>
  <c r="I84" i="10"/>
  <c r="K84" i="10" s="1"/>
  <c r="L84" i="10"/>
  <c r="N84" i="10" s="1"/>
  <c r="E85" i="10"/>
  <c r="F85" i="10"/>
  <c r="H85" i="10" s="1"/>
  <c r="I85" i="10"/>
  <c r="K85" i="10" s="1"/>
  <c r="L85" i="10"/>
  <c r="N85" i="10"/>
  <c r="E86" i="10"/>
  <c r="F86" i="10"/>
  <c r="H86" i="10"/>
  <c r="I86" i="10"/>
  <c r="K86" i="10" s="1"/>
  <c r="L86" i="10"/>
  <c r="E87" i="10"/>
  <c r="F87" i="10"/>
  <c r="H87" i="10"/>
  <c r="I87" i="10"/>
  <c r="K87" i="10" s="1"/>
  <c r="L87" i="10"/>
  <c r="N87" i="10" s="1"/>
  <c r="E88" i="10"/>
  <c r="F88" i="10"/>
  <c r="H88" i="10"/>
  <c r="I88" i="10"/>
  <c r="K88" i="10" s="1"/>
  <c r="L88" i="10"/>
  <c r="E89" i="10"/>
  <c r="F89" i="10"/>
  <c r="H89" i="10"/>
  <c r="I89" i="10"/>
  <c r="K89" i="10" s="1"/>
  <c r="L89" i="10"/>
  <c r="N89" i="10" s="1"/>
  <c r="E90" i="10"/>
  <c r="F90" i="10"/>
  <c r="H90" i="10"/>
  <c r="I90" i="10"/>
  <c r="K90" i="10" s="1"/>
  <c r="L90" i="10"/>
  <c r="E91" i="10"/>
  <c r="F91" i="10"/>
  <c r="H91" i="10" s="1"/>
  <c r="I91" i="10"/>
  <c r="K91" i="10" s="1"/>
  <c r="L91" i="10"/>
  <c r="N91" i="10" s="1"/>
  <c r="E92" i="10"/>
  <c r="F92" i="10"/>
  <c r="H92" i="10" s="1"/>
  <c r="I92" i="10"/>
  <c r="K92" i="10" s="1"/>
  <c r="L92" i="10"/>
  <c r="N92" i="10" s="1"/>
  <c r="E93" i="10"/>
  <c r="F93" i="10"/>
  <c r="H93" i="10"/>
  <c r="I93" i="10"/>
  <c r="K93" i="10" s="1"/>
  <c r="L93" i="10"/>
  <c r="E94" i="10"/>
  <c r="F94" i="10"/>
  <c r="H94" i="10" s="1"/>
  <c r="I94" i="10"/>
  <c r="K94" i="10" s="1"/>
  <c r="L94" i="10"/>
  <c r="E95" i="10"/>
  <c r="F95" i="10"/>
  <c r="H95" i="10"/>
  <c r="I95" i="10"/>
  <c r="K95" i="10" s="1"/>
  <c r="L95" i="10"/>
  <c r="N95" i="10" s="1"/>
  <c r="E96" i="10"/>
  <c r="F96" i="10"/>
  <c r="H96" i="10" s="1"/>
  <c r="I96" i="10"/>
  <c r="K96" i="10"/>
  <c r="L96" i="10"/>
  <c r="E97" i="10"/>
  <c r="F97" i="10"/>
  <c r="H97" i="10" s="1"/>
  <c r="I97" i="10"/>
  <c r="K97" i="10" s="1"/>
  <c r="L97" i="10"/>
  <c r="N97" i="10" s="1"/>
  <c r="E98" i="10"/>
  <c r="F98" i="10"/>
  <c r="H98" i="10" s="1"/>
  <c r="I98" i="10"/>
  <c r="K98" i="10" s="1"/>
  <c r="L98" i="10"/>
  <c r="N98" i="10" s="1"/>
  <c r="E99" i="10"/>
  <c r="F99" i="10"/>
  <c r="H99" i="10"/>
  <c r="I99" i="10"/>
  <c r="K99" i="10" s="1"/>
  <c r="L99" i="10"/>
  <c r="E100" i="10"/>
  <c r="F100" i="10"/>
  <c r="H100" i="10" s="1"/>
  <c r="I100" i="10"/>
  <c r="K100" i="10"/>
  <c r="L100" i="10"/>
  <c r="E101" i="10"/>
  <c r="F101" i="10"/>
  <c r="H101" i="10" s="1"/>
  <c r="I101" i="10"/>
  <c r="K101" i="10" s="1"/>
  <c r="L101" i="10"/>
  <c r="N101" i="10"/>
  <c r="E102" i="10"/>
  <c r="F102" i="10"/>
  <c r="H102" i="10" s="1"/>
  <c r="I102" i="10"/>
  <c r="K102" i="10" s="1"/>
  <c r="L102" i="10"/>
  <c r="E103" i="10"/>
  <c r="F103" i="10"/>
  <c r="H103" i="10" s="1"/>
  <c r="I103" i="10"/>
  <c r="K103" i="10" s="1"/>
  <c r="L103" i="10"/>
  <c r="N103" i="10" s="1"/>
  <c r="E104" i="10"/>
  <c r="F104" i="10"/>
  <c r="H104" i="10" s="1"/>
  <c r="I104" i="10"/>
  <c r="K104" i="10" s="1"/>
  <c r="L104" i="10"/>
  <c r="N104" i="10" s="1"/>
  <c r="E105" i="10"/>
  <c r="F105" i="10"/>
  <c r="H105" i="10"/>
  <c r="I105" i="10"/>
  <c r="K105" i="10" s="1"/>
  <c r="L105" i="10"/>
  <c r="E106" i="10"/>
  <c r="F106" i="10"/>
  <c r="H106" i="10" s="1"/>
  <c r="I106" i="10"/>
  <c r="K106" i="10" s="1"/>
  <c r="L106" i="10"/>
  <c r="E107" i="10"/>
  <c r="F107" i="10"/>
  <c r="H107" i="10"/>
  <c r="I107" i="10"/>
  <c r="K107" i="10" s="1"/>
  <c r="L107" i="10"/>
  <c r="E108" i="10"/>
  <c r="F108" i="10"/>
  <c r="H108" i="10" s="1"/>
  <c r="I108" i="10"/>
  <c r="K108" i="10" s="1"/>
  <c r="L108" i="10"/>
  <c r="E109" i="10"/>
  <c r="F109" i="10"/>
  <c r="H109" i="10" s="1"/>
  <c r="I109" i="10"/>
  <c r="K109" i="10" s="1"/>
  <c r="L109" i="10"/>
  <c r="E110" i="10"/>
  <c r="F110" i="10"/>
  <c r="H110" i="10" s="1"/>
  <c r="I110" i="10"/>
  <c r="K110" i="10" s="1"/>
  <c r="L110" i="10"/>
  <c r="E111" i="10"/>
  <c r="F111" i="10"/>
  <c r="H111" i="10" s="1"/>
  <c r="I111" i="10"/>
  <c r="K111" i="10" s="1"/>
  <c r="L111" i="10"/>
  <c r="E112" i="10"/>
  <c r="F112" i="10"/>
  <c r="H112" i="10" s="1"/>
  <c r="I112" i="10"/>
  <c r="K112" i="10" s="1"/>
  <c r="L112" i="10"/>
  <c r="E113" i="10"/>
  <c r="F113" i="10"/>
  <c r="H113" i="10" s="1"/>
  <c r="I113" i="10"/>
  <c r="K113" i="10" s="1"/>
  <c r="L113" i="10"/>
  <c r="E114" i="10"/>
  <c r="F114" i="10"/>
  <c r="H114" i="10" s="1"/>
  <c r="I114" i="10"/>
  <c r="K114" i="10" s="1"/>
  <c r="L114" i="10"/>
  <c r="E115" i="10"/>
  <c r="F115" i="10"/>
  <c r="H115" i="10" s="1"/>
  <c r="I115" i="10"/>
  <c r="K115" i="10" s="1"/>
  <c r="L115" i="10"/>
  <c r="E116" i="10"/>
  <c r="F116" i="10"/>
  <c r="H116" i="10" s="1"/>
  <c r="I116" i="10"/>
  <c r="K116" i="10" s="1"/>
  <c r="L116" i="10"/>
  <c r="E117" i="10"/>
  <c r="F117" i="10"/>
  <c r="H117" i="10" s="1"/>
  <c r="I117" i="10"/>
  <c r="K117" i="10" s="1"/>
  <c r="L117" i="10"/>
  <c r="E118" i="10"/>
  <c r="F118" i="10"/>
  <c r="H118" i="10" s="1"/>
  <c r="I118" i="10"/>
  <c r="K118" i="10" s="1"/>
  <c r="L118" i="10"/>
  <c r="E119" i="10"/>
  <c r="F119" i="10"/>
  <c r="H119" i="10" s="1"/>
  <c r="I119" i="10"/>
  <c r="K119" i="10" s="1"/>
  <c r="L119" i="10"/>
  <c r="E120" i="10"/>
  <c r="F120" i="10"/>
  <c r="H120" i="10" s="1"/>
  <c r="I120" i="10"/>
  <c r="K120" i="10" s="1"/>
  <c r="L120" i="10"/>
  <c r="E121" i="10"/>
  <c r="F121" i="10"/>
  <c r="H121" i="10" s="1"/>
  <c r="I121" i="10"/>
  <c r="K121" i="10" s="1"/>
  <c r="L121" i="10"/>
  <c r="E122" i="10"/>
  <c r="F122" i="10"/>
  <c r="H122" i="10" s="1"/>
  <c r="I122" i="10"/>
  <c r="K122" i="10" s="1"/>
  <c r="L122" i="10"/>
  <c r="E123" i="10"/>
  <c r="F123" i="10"/>
  <c r="H123" i="10" s="1"/>
  <c r="I123" i="10"/>
  <c r="K123" i="10"/>
  <c r="L123" i="10"/>
  <c r="E124" i="10"/>
  <c r="F124" i="10"/>
  <c r="H124" i="10" s="1"/>
  <c r="I124" i="10"/>
  <c r="K124" i="10" s="1"/>
  <c r="L124" i="10"/>
  <c r="E125" i="10"/>
  <c r="F125" i="10"/>
  <c r="H125" i="10" s="1"/>
  <c r="I125" i="10"/>
  <c r="K125" i="10" s="1"/>
  <c r="L125" i="10"/>
  <c r="E126" i="10"/>
  <c r="F126" i="10"/>
  <c r="H126" i="10" s="1"/>
  <c r="I126" i="10"/>
  <c r="K126" i="10" s="1"/>
  <c r="L126" i="10"/>
  <c r="E127" i="10"/>
  <c r="F127" i="10"/>
  <c r="H127" i="10" s="1"/>
  <c r="I127" i="10"/>
  <c r="K127" i="10" s="1"/>
  <c r="L127" i="10"/>
  <c r="E128" i="10"/>
  <c r="F128" i="10"/>
  <c r="H128" i="10" s="1"/>
  <c r="I128" i="10"/>
  <c r="K128" i="10" s="1"/>
  <c r="L128" i="10"/>
  <c r="E129" i="10"/>
  <c r="F129" i="10"/>
  <c r="H129" i="10" s="1"/>
  <c r="I129" i="10"/>
  <c r="K129" i="10"/>
  <c r="L129" i="10"/>
  <c r="E130" i="10"/>
  <c r="F130" i="10"/>
  <c r="H130" i="10" s="1"/>
  <c r="I130" i="10"/>
  <c r="K130" i="10" s="1"/>
  <c r="L130" i="10"/>
  <c r="E131" i="10"/>
  <c r="F131" i="10"/>
  <c r="H131" i="10" s="1"/>
  <c r="I131" i="10"/>
  <c r="K131" i="10" s="1"/>
  <c r="L131" i="10"/>
  <c r="E132" i="10"/>
  <c r="F132" i="10"/>
  <c r="H132" i="10" s="1"/>
  <c r="I132" i="10"/>
  <c r="K132" i="10" s="1"/>
  <c r="L132" i="10"/>
  <c r="E133" i="10"/>
  <c r="F133" i="10"/>
  <c r="H133" i="10" s="1"/>
  <c r="I133" i="10"/>
  <c r="K133" i="10" s="1"/>
  <c r="L133" i="10"/>
  <c r="E134" i="10"/>
  <c r="F134" i="10"/>
  <c r="H134" i="10"/>
  <c r="I134" i="10"/>
  <c r="K134" i="10" s="1"/>
  <c r="L134" i="10"/>
  <c r="N134" i="10" s="1"/>
  <c r="E135" i="10"/>
  <c r="F135" i="10"/>
  <c r="H135" i="10" s="1"/>
  <c r="I135" i="10"/>
  <c r="K135" i="10" s="1"/>
  <c r="L135" i="10"/>
  <c r="N135" i="10" s="1"/>
  <c r="E136" i="10"/>
  <c r="F136" i="10"/>
  <c r="H136" i="10" s="1"/>
  <c r="I136" i="10"/>
  <c r="K136" i="10" s="1"/>
  <c r="L136" i="10"/>
  <c r="E137" i="10"/>
  <c r="F137" i="10"/>
  <c r="H137" i="10"/>
  <c r="I137" i="10"/>
  <c r="K137" i="10" s="1"/>
  <c r="L137" i="10"/>
  <c r="N137" i="10" s="1"/>
  <c r="E138" i="10"/>
  <c r="F138" i="10"/>
  <c r="H138" i="10"/>
  <c r="I138" i="10"/>
  <c r="K138" i="10" s="1"/>
  <c r="L138" i="10"/>
  <c r="N138" i="10" s="1"/>
  <c r="E139" i="10"/>
  <c r="F139" i="10"/>
  <c r="H139" i="10" s="1"/>
  <c r="I139" i="10"/>
  <c r="K139" i="10" s="1"/>
  <c r="L139" i="10"/>
  <c r="E140" i="10"/>
  <c r="F140" i="10"/>
  <c r="H140" i="10"/>
  <c r="I140" i="10"/>
  <c r="K140" i="10" s="1"/>
  <c r="L140" i="10"/>
  <c r="N140" i="10" s="1"/>
  <c r="E141" i="10"/>
  <c r="F141" i="10"/>
  <c r="H141" i="10" s="1"/>
  <c r="I141" i="10"/>
  <c r="K141" i="10" s="1"/>
  <c r="L141" i="10"/>
  <c r="N141" i="10" s="1"/>
  <c r="E142" i="10"/>
  <c r="F142" i="10"/>
  <c r="H142" i="10" s="1"/>
  <c r="I142" i="10"/>
  <c r="K142" i="10" s="1"/>
  <c r="L142" i="10"/>
  <c r="E143" i="10"/>
  <c r="F143" i="10"/>
  <c r="H143" i="10" s="1"/>
  <c r="I143" i="10"/>
  <c r="K143" i="10" s="1"/>
  <c r="L143" i="10"/>
  <c r="N143" i="10" s="1"/>
  <c r="E144" i="10"/>
  <c r="F144" i="10"/>
  <c r="H144" i="10"/>
  <c r="I144" i="10"/>
  <c r="K144" i="10" s="1"/>
  <c r="L144" i="10"/>
  <c r="N144" i="10" s="1"/>
  <c r="E145" i="10"/>
  <c r="F145" i="10"/>
  <c r="H145" i="10" s="1"/>
  <c r="I145" i="10"/>
  <c r="K145" i="10" s="1"/>
  <c r="L145" i="10"/>
  <c r="E146" i="10"/>
  <c r="F146" i="10"/>
  <c r="H146" i="10"/>
  <c r="I146" i="10"/>
  <c r="K146" i="10" s="1"/>
  <c r="L146" i="10"/>
  <c r="N146" i="10" s="1"/>
  <c r="E147" i="10"/>
  <c r="F147" i="10"/>
  <c r="H147" i="10" s="1"/>
  <c r="I147" i="10"/>
  <c r="K147" i="10" s="1"/>
  <c r="L147" i="10"/>
  <c r="N147" i="10" s="1"/>
  <c r="E148" i="10"/>
  <c r="F148" i="10"/>
  <c r="H148" i="10" s="1"/>
  <c r="I148" i="10"/>
  <c r="K148" i="10" s="1"/>
  <c r="L148" i="10"/>
  <c r="E149" i="10"/>
  <c r="F149" i="10"/>
  <c r="H149" i="10"/>
  <c r="I149" i="10"/>
  <c r="K149" i="10" s="1"/>
  <c r="L149" i="10"/>
  <c r="N149" i="10" s="1"/>
  <c r="E150" i="10"/>
  <c r="F150" i="10"/>
  <c r="H150" i="10" s="1"/>
  <c r="I150" i="10"/>
  <c r="K150" i="10" s="1"/>
  <c r="L150" i="10"/>
  <c r="N150" i="10" s="1"/>
  <c r="E151" i="10"/>
  <c r="F151" i="10"/>
  <c r="H151" i="10" s="1"/>
  <c r="I151" i="10"/>
  <c r="K151" i="10" s="1"/>
  <c r="L151" i="10"/>
  <c r="E152" i="10"/>
  <c r="F152" i="10"/>
  <c r="H152" i="10" s="1"/>
  <c r="I152" i="10"/>
  <c r="K152" i="10" s="1"/>
  <c r="L152" i="10"/>
  <c r="N152" i="10" s="1"/>
  <c r="E153" i="10"/>
  <c r="F153" i="10"/>
  <c r="H153" i="10" s="1"/>
  <c r="I153" i="10"/>
  <c r="K153" i="10"/>
  <c r="L153" i="10"/>
  <c r="N153" i="10" s="1"/>
  <c r="E154" i="10"/>
  <c r="F154" i="10"/>
  <c r="H154" i="10" s="1"/>
  <c r="I154" i="10"/>
  <c r="K154" i="10" s="1"/>
  <c r="L154" i="10"/>
  <c r="E155" i="10"/>
  <c r="F155" i="10"/>
  <c r="H155" i="10" s="1"/>
  <c r="I155" i="10"/>
  <c r="K155" i="10" s="1"/>
  <c r="L155" i="10"/>
  <c r="N155" i="10" s="1"/>
  <c r="E156" i="10"/>
  <c r="F156" i="10"/>
  <c r="H156" i="10" s="1"/>
  <c r="I156" i="10"/>
  <c r="K156" i="10" s="1"/>
  <c r="L156" i="10"/>
  <c r="N156" i="10" s="1"/>
  <c r="E157" i="10"/>
  <c r="F157" i="10"/>
  <c r="H157" i="10" s="1"/>
  <c r="I157" i="10"/>
  <c r="K157" i="10" s="1"/>
  <c r="L157" i="10"/>
  <c r="E158" i="10"/>
  <c r="F158" i="10"/>
  <c r="H158" i="10" s="1"/>
  <c r="I158" i="10"/>
  <c r="K158" i="10" s="1"/>
  <c r="L158" i="10"/>
  <c r="N158" i="10" s="1"/>
  <c r="E159" i="10"/>
  <c r="F159" i="10"/>
  <c r="H159" i="10" s="1"/>
  <c r="I159" i="10"/>
  <c r="K159" i="10" s="1"/>
  <c r="L159" i="10"/>
  <c r="N159" i="10" s="1"/>
  <c r="E160" i="10"/>
  <c r="F160" i="10"/>
  <c r="H160" i="10" s="1"/>
  <c r="I160" i="10"/>
  <c r="K160" i="10" s="1"/>
  <c r="L160" i="10"/>
  <c r="E161" i="10"/>
  <c r="F161" i="10"/>
  <c r="H161" i="10"/>
  <c r="I161" i="10"/>
  <c r="K161" i="10" s="1"/>
  <c r="L161" i="10"/>
  <c r="N161" i="10" s="1"/>
  <c r="E162" i="10"/>
  <c r="F162" i="10"/>
  <c r="H162" i="10" s="1"/>
  <c r="I162" i="10"/>
  <c r="K162" i="10" s="1"/>
  <c r="L162" i="10"/>
  <c r="N162" i="10" s="1"/>
  <c r="E163" i="10"/>
  <c r="F163" i="10"/>
  <c r="H163" i="10" s="1"/>
  <c r="I163" i="10"/>
  <c r="K163" i="10" s="1"/>
  <c r="L163" i="10"/>
  <c r="E164" i="10"/>
  <c r="F164" i="10"/>
  <c r="H164" i="10"/>
  <c r="I164" i="10"/>
  <c r="K164" i="10" s="1"/>
  <c r="L164" i="10"/>
  <c r="N164" i="10" s="1"/>
  <c r="E165" i="10"/>
  <c r="F165" i="10"/>
  <c r="H165" i="10"/>
  <c r="I165" i="10"/>
  <c r="K165" i="10" s="1"/>
  <c r="L165" i="10"/>
  <c r="N165" i="10" s="1"/>
  <c r="E166" i="10"/>
  <c r="F166" i="10"/>
  <c r="H166" i="10" s="1"/>
  <c r="I166" i="10"/>
  <c r="K166" i="10" s="1"/>
  <c r="L166" i="10"/>
  <c r="N166" i="10" s="1"/>
  <c r="E167" i="10"/>
  <c r="F167" i="10"/>
  <c r="H167" i="10"/>
  <c r="I167" i="10"/>
  <c r="K167" i="10" s="1"/>
  <c r="L167" i="10"/>
  <c r="N167" i="10" s="1"/>
  <c r="E168" i="10"/>
  <c r="F168" i="10"/>
  <c r="H168" i="10"/>
  <c r="I168" i="10"/>
  <c r="K168" i="10" s="1"/>
  <c r="L168" i="10"/>
  <c r="N168" i="10" s="1"/>
  <c r="E169" i="10"/>
  <c r="F169" i="10"/>
  <c r="H169" i="10" s="1"/>
  <c r="I169" i="10"/>
  <c r="K169" i="10" s="1"/>
  <c r="L169" i="10"/>
  <c r="N169" i="10" s="1"/>
  <c r="E170" i="10"/>
  <c r="F170" i="10"/>
  <c r="H170" i="10" s="1"/>
  <c r="I170" i="10"/>
  <c r="K170" i="10" s="1"/>
  <c r="L170" i="10"/>
  <c r="N170" i="10" s="1"/>
  <c r="E171" i="10"/>
  <c r="F171" i="10"/>
  <c r="H171" i="10"/>
  <c r="I171" i="10"/>
  <c r="K171" i="10" s="1"/>
  <c r="L171" i="10"/>
  <c r="N171" i="10" s="1"/>
  <c r="E172" i="10"/>
  <c r="F172" i="10"/>
  <c r="H172" i="10" s="1"/>
  <c r="I172" i="10"/>
  <c r="K172" i="10" s="1"/>
  <c r="L172" i="10"/>
  <c r="N172" i="10" s="1"/>
  <c r="E173" i="10"/>
  <c r="F173" i="10"/>
  <c r="H173" i="10" s="1"/>
  <c r="I173" i="10"/>
  <c r="K173" i="10" s="1"/>
  <c r="L173" i="10"/>
  <c r="N173" i="10" s="1"/>
  <c r="E174" i="10"/>
  <c r="F174" i="10"/>
  <c r="H174" i="10"/>
  <c r="I174" i="10"/>
  <c r="K174" i="10" s="1"/>
  <c r="L174" i="10"/>
  <c r="N174" i="10" s="1"/>
  <c r="E175" i="10"/>
  <c r="F175" i="10"/>
  <c r="H175" i="10" s="1"/>
  <c r="I175" i="10"/>
  <c r="K175" i="10" s="1"/>
  <c r="L175" i="10"/>
  <c r="N175" i="10" s="1"/>
  <c r="E176" i="10"/>
  <c r="F176" i="10"/>
  <c r="H176" i="10" s="1"/>
  <c r="I176" i="10"/>
  <c r="K176" i="10" s="1"/>
  <c r="L176" i="10"/>
  <c r="N176" i="10" s="1"/>
  <c r="E177" i="10"/>
  <c r="F177" i="10"/>
  <c r="H177" i="10" s="1"/>
  <c r="I177" i="10"/>
  <c r="K177" i="10" s="1"/>
  <c r="L177" i="10"/>
  <c r="N177" i="10" s="1"/>
  <c r="E178" i="10"/>
  <c r="F178" i="10"/>
  <c r="H178" i="10" s="1"/>
  <c r="I178" i="10"/>
  <c r="K178" i="10" s="1"/>
  <c r="L178" i="10"/>
  <c r="N178" i="10" s="1"/>
  <c r="E179" i="10"/>
  <c r="F179" i="10"/>
  <c r="H179" i="10" s="1"/>
  <c r="I179" i="10"/>
  <c r="K179" i="10" s="1"/>
  <c r="L179" i="10"/>
  <c r="N179" i="10" s="1"/>
  <c r="E180" i="10"/>
  <c r="F180" i="10"/>
  <c r="H180" i="10" s="1"/>
  <c r="I180" i="10"/>
  <c r="K180" i="10" s="1"/>
  <c r="L180" i="10"/>
  <c r="N180" i="10"/>
  <c r="E181" i="10"/>
  <c r="F181" i="10"/>
  <c r="H181" i="10" s="1"/>
  <c r="I181" i="10"/>
  <c r="K181" i="10" s="1"/>
  <c r="L181" i="10"/>
  <c r="N181" i="10" s="1"/>
  <c r="E182" i="10"/>
  <c r="F182" i="10"/>
  <c r="H182" i="10" s="1"/>
  <c r="I182" i="10"/>
  <c r="K182" i="10" s="1"/>
  <c r="L182" i="10"/>
  <c r="N182" i="10" s="1"/>
  <c r="E183" i="10"/>
  <c r="F183" i="10"/>
  <c r="H183" i="10"/>
  <c r="I183" i="10"/>
  <c r="K183" i="10" s="1"/>
  <c r="L183" i="10"/>
  <c r="N183" i="10" s="1"/>
  <c r="E184" i="10"/>
  <c r="F184" i="10"/>
  <c r="H184" i="10" s="1"/>
  <c r="I184" i="10"/>
  <c r="K184" i="10" s="1"/>
  <c r="L184" i="10"/>
  <c r="N184" i="10" s="1"/>
  <c r="E185" i="10"/>
  <c r="F185" i="10"/>
  <c r="H185" i="10" s="1"/>
  <c r="I185" i="10"/>
  <c r="K185" i="10" s="1"/>
  <c r="L185" i="10"/>
  <c r="N185" i="10" s="1"/>
  <c r="E186" i="10"/>
  <c r="F186" i="10"/>
  <c r="H186" i="10" s="1"/>
  <c r="I186" i="10"/>
  <c r="K186" i="10" s="1"/>
  <c r="L186" i="10"/>
  <c r="N186" i="10" s="1"/>
  <c r="E187" i="10"/>
  <c r="F187" i="10"/>
  <c r="H187" i="10" s="1"/>
  <c r="I187" i="10"/>
  <c r="K187" i="10" s="1"/>
  <c r="L187" i="10"/>
  <c r="N187" i="10" s="1"/>
  <c r="E188" i="10"/>
  <c r="F188" i="10"/>
  <c r="H188" i="10" s="1"/>
  <c r="I188" i="10"/>
  <c r="K188" i="10" s="1"/>
  <c r="L188" i="10"/>
  <c r="N188" i="10" s="1"/>
  <c r="E189" i="10"/>
  <c r="F189" i="10"/>
  <c r="H189" i="10" s="1"/>
  <c r="I189" i="10"/>
  <c r="K189" i="10"/>
  <c r="L189" i="10"/>
  <c r="N189" i="10" s="1"/>
  <c r="E190" i="10"/>
  <c r="F190" i="10"/>
  <c r="H190" i="10" s="1"/>
  <c r="I190" i="10"/>
  <c r="K190" i="10" s="1"/>
  <c r="L190" i="10"/>
  <c r="N190" i="10" s="1"/>
  <c r="E191" i="10"/>
  <c r="F191" i="10"/>
  <c r="H191" i="10" s="1"/>
  <c r="I191" i="10"/>
  <c r="K191" i="10" s="1"/>
  <c r="L191" i="10"/>
  <c r="N191" i="10"/>
  <c r="E192" i="10"/>
  <c r="F192" i="10"/>
  <c r="H192" i="10" s="1"/>
  <c r="I192" i="10"/>
  <c r="K192" i="10" s="1"/>
  <c r="L192" i="10"/>
  <c r="N192" i="10"/>
  <c r="E193" i="10"/>
  <c r="F193" i="10"/>
  <c r="H193" i="10" s="1"/>
  <c r="I193" i="10"/>
  <c r="K193" i="10" s="1"/>
  <c r="L193" i="10"/>
  <c r="N193" i="10" s="1"/>
  <c r="E194" i="10"/>
  <c r="F194" i="10"/>
  <c r="H194" i="10" s="1"/>
  <c r="I194" i="10"/>
  <c r="K194" i="10" s="1"/>
  <c r="L194" i="10"/>
  <c r="N194" i="10" s="1"/>
  <c r="E195" i="10"/>
  <c r="F195" i="10"/>
  <c r="H195" i="10" s="1"/>
  <c r="I195" i="10"/>
  <c r="K195" i="10" s="1"/>
  <c r="L195" i="10"/>
  <c r="N195" i="10" s="1"/>
  <c r="E196" i="10"/>
  <c r="F196" i="10"/>
  <c r="H196" i="10"/>
  <c r="I196" i="10"/>
  <c r="K196" i="10" s="1"/>
  <c r="L196" i="10"/>
  <c r="N196" i="10" s="1"/>
  <c r="E197" i="10"/>
  <c r="F197" i="10"/>
  <c r="H197" i="10" s="1"/>
  <c r="I197" i="10"/>
  <c r="K197" i="10" s="1"/>
  <c r="L197" i="10"/>
  <c r="N197" i="10" s="1"/>
  <c r="E198" i="10"/>
  <c r="F198" i="10"/>
  <c r="H198" i="10" s="1"/>
  <c r="I198" i="10"/>
  <c r="K198" i="10" s="1"/>
  <c r="L198" i="10"/>
  <c r="N198" i="10" s="1"/>
  <c r="E199" i="10"/>
  <c r="F199" i="10"/>
  <c r="H199" i="10"/>
  <c r="I199" i="10"/>
  <c r="K199" i="10" s="1"/>
  <c r="L199" i="10"/>
  <c r="N199" i="10" s="1"/>
  <c r="E200" i="10"/>
  <c r="F200" i="10"/>
  <c r="H200" i="10" s="1"/>
  <c r="I200" i="10"/>
  <c r="K200" i="10" s="1"/>
  <c r="L200" i="10"/>
  <c r="E201" i="10"/>
  <c r="F201" i="10"/>
  <c r="H201" i="10" s="1"/>
  <c r="I201" i="10"/>
  <c r="K201" i="10" s="1"/>
  <c r="L201" i="10"/>
  <c r="N201" i="10"/>
  <c r="E202" i="10"/>
  <c r="F202" i="10"/>
  <c r="H202" i="10" s="1"/>
  <c r="I202" i="10"/>
  <c r="K202" i="10" s="1"/>
  <c r="L202" i="10"/>
  <c r="N202" i="10" s="1"/>
  <c r="E203" i="10"/>
  <c r="F203" i="10"/>
  <c r="H203" i="10" s="1"/>
  <c r="I203" i="10"/>
  <c r="K203" i="10" s="1"/>
  <c r="L203" i="10"/>
  <c r="E204" i="10"/>
  <c r="F204" i="10"/>
  <c r="H204" i="10"/>
  <c r="I204" i="10"/>
  <c r="K204" i="10" s="1"/>
  <c r="L204" i="10"/>
  <c r="N204" i="10" s="1"/>
  <c r="E205" i="10"/>
  <c r="F205" i="10"/>
  <c r="H205" i="10" s="1"/>
  <c r="I205" i="10"/>
  <c r="K205" i="10"/>
  <c r="L205" i="10"/>
  <c r="N205" i="10" s="1"/>
  <c r="E206" i="10"/>
  <c r="F206" i="10"/>
  <c r="H206" i="10" s="1"/>
  <c r="I206" i="10"/>
  <c r="K206" i="10" s="1"/>
  <c r="L206" i="10"/>
  <c r="N206" i="10" s="1"/>
  <c r="E207" i="10"/>
  <c r="F207" i="10"/>
  <c r="H207" i="10"/>
  <c r="I207" i="10"/>
  <c r="K207" i="10" s="1"/>
  <c r="L207" i="10"/>
  <c r="N207" i="10"/>
  <c r="E208" i="10"/>
  <c r="F208" i="10"/>
  <c r="H208" i="10" s="1"/>
  <c r="I208" i="10"/>
  <c r="K208" i="10" s="1"/>
  <c r="L208" i="10"/>
  <c r="E209" i="10"/>
  <c r="F209" i="10"/>
  <c r="H209" i="10"/>
  <c r="I209" i="10"/>
  <c r="K209" i="10" s="1"/>
  <c r="L209" i="10"/>
  <c r="E210" i="10"/>
  <c r="F210" i="10"/>
  <c r="H210" i="10" s="1"/>
  <c r="I210" i="10"/>
  <c r="K210" i="10" s="1"/>
  <c r="L210" i="10"/>
  <c r="N210" i="10" s="1"/>
  <c r="E211" i="10"/>
  <c r="F211" i="10"/>
  <c r="H211" i="10"/>
  <c r="I211" i="10"/>
  <c r="K211" i="10"/>
  <c r="L211" i="10"/>
  <c r="N211" i="10" s="1"/>
  <c r="E212" i="10"/>
  <c r="F212" i="10"/>
  <c r="H212" i="10" s="1"/>
  <c r="I212" i="10"/>
  <c r="K212" i="10" s="1"/>
  <c r="L212" i="10"/>
  <c r="N212" i="10" s="1"/>
  <c r="E213" i="10"/>
  <c r="F213" i="10"/>
  <c r="H213" i="10" s="1"/>
  <c r="I213" i="10"/>
  <c r="K213" i="10" s="1"/>
  <c r="L213" i="10"/>
  <c r="N213" i="10"/>
  <c r="E214" i="10"/>
  <c r="F214" i="10"/>
  <c r="H214" i="10" s="1"/>
  <c r="I214" i="10"/>
  <c r="K214" i="10" s="1"/>
  <c r="L214" i="10"/>
  <c r="N214" i="10" s="1"/>
  <c r="E215" i="10"/>
  <c r="F215" i="10"/>
  <c r="H215" i="10" s="1"/>
  <c r="I215" i="10"/>
  <c r="K215" i="10" s="1"/>
  <c r="L215" i="10"/>
  <c r="N215" i="10" s="1"/>
  <c r="E216" i="10"/>
  <c r="F216" i="10"/>
  <c r="H216" i="10" s="1"/>
  <c r="I216" i="10"/>
  <c r="K216" i="10" s="1"/>
  <c r="L216" i="10"/>
  <c r="N216" i="10" s="1"/>
  <c r="E217" i="10"/>
  <c r="F217" i="10"/>
  <c r="H217" i="10" s="1"/>
  <c r="I217" i="10"/>
  <c r="K217" i="10" s="1"/>
  <c r="L217" i="10"/>
  <c r="N217" i="10" s="1"/>
  <c r="E218" i="10"/>
  <c r="F218" i="10"/>
  <c r="H218" i="10" s="1"/>
  <c r="I218" i="10"/>
  <c r="K218" i="10" s="1"/>
  <c r="L218" i="10"/>
  <c r="N218" i="10" s="1"/>
  <c r="E219" i="10"/>
  <c r="F219" i="10"/>
  <c r="H219" i="10" s="1"/>
  <c r="I219" i="10"/>
  <c r="K219" i="10" s="1"/>
  <c r="L219" i="10"/>
  <c r="N219" i="10" s="1"/>
  <c r="E220" i="10"/>
  <c r="F220" i="10"/>
  <c r="H220" i="10" s="1"/>
  <c r="I220" i="10"/>
  <c r="K220" i="10" s="1"/>
  <c r="L220" i="10"/>
  <c r="N220" i="10" s="1"/>
  <c r="E221" i="10"/>
  <c r="F221" i="10"/>
  <c r="H221" i="10" s="1"/>
  <c r="I221" i="10"/>
  <c r="K221" i="10" s="1"/>
  <c r="L221" i="10"/>
  <c r="N221" i="10" s="1"/>
  <c r="E222" i="10"/>
  <c r="F222" i="10"/>
  <c r="H222" i="10" s="1"/>
  <c r="I222" i="10"/>
  <c r="K222" i="10" s="1"/>
  <c r="L222" i="10"/>
  <c r="N222" i="10" s="1"/>
  <c r="E223" i="10"/>
  <c r="F223" i="10"/>
  <c r="H223" i="10" s="1"/>
  <c r="I223" i="10"/>
  <c r="K223" i="10" s="1"/>
  <c r="L223" i="10"/>
  <c r="N223" i="10" s="1"/>
  <c r="E224" i="10"/>
  <c r="F224" i="10"/>
  <c r="H224" i="10" s="1"/>
  <c r="I224" i="10"/>
  <c r="K224" i="10" s="1"/>
  <c r="L224" i="10"/>
  <c r="E225" i="10"/>
  <c r="F225" i="10"/>
  <c r="H225" i="10" s="1"/>
  <c r="I225" i="10"/>
  <c r="K225" i="10" s="1"/>
  <c r="L225" i="10"/>
  <c r="N225" i="10" s="1"/>
  <c r="E226" i="10"/>
  <c r="F226" i="10"/>
  <c r="H226" i="10" s="1"/>
  <c r="I226" i="10"/>
  <c r="K226" i="10" s="1"/>
  <c r="L226" i="10"/>
  <c r="N226" i="10" s="1"/>
  <c r="E227" i="10"/>
  <c r="F227" i="10"/>
  <c r="H227" i="10" s="1"/>
  <c r="I227" i="10"/>
  <c r="K227" i="10" s="1"/>
  <c r="L227" i="10"/>
  <c r="N227" i="10" s="1"/>
  <c r="E228" i="10"/>
  <c r="F228" i="10"/>
  <c r="H228" i="10" s="1"/>
  <c r="I228" i="10"/>
  <c r="K228" i="10" s="1"/>
  <c r="L228" i="10"/>
  <c r="N228" i="10" s="1"/>
  <c r="E229" i="10"/>
  <c r="F229" i="10"/>
  <c r="H229" i="10"/>
  <c r="I229" i="10"/>
  <c r="K229" i="10" s="1"/>
  <c r="L229" i="10"/>
  <c r="E230" i="10"/>
  <c r="F230" i="10"/>
  <c r="H230" i="10" s="1"/>
  <c r="I230" i="10"/>
  <c r="K230" i="10" s="1"/>
  <c r="L230" i="10"/>
  <c r="N230" i="10" s="1"/>
  <c r="E231" i="10"/>
  <c r="F231" i="10"/>
  <c r="H231" i="10" s="1"/>
  <c r="I231" i="10"/>
  <c r="K231" i="10" s="1"/>
  <c r="L231" i="10"/>
  <c r="N231" i="10" s="1"/>
  <c r="E232" i="10"/>
  <c r="F232" i="10"/>
  <c r="H232" i="10" s="1"/>
  <c r="I232" i="10"/>
  <c r="K232" i="10" s="1"/>
  <c r="L232" i="10"/>
  <c r="N232" i="10" s="1"/>
  <c r="E233" i="10"/>
  <c r="F233" i="10"/>
  <c r="H233" i="10" s="1"/>
  <c r="I233" i="10"/>
  <c r="K233" i="10" s="1"/>
  <c r="L233" i="10"/>
  <c r="N233" i="10" s="1"/>
  <c r="E234" i="10"/>
  <c r="F234" i="10"/>
  <c r="H234" i="10" s="1"/>
  <c r="I234" i="10"/>
  <c r="K234" i="10" s="1"/>
  <c r="L234" i="10"/>
  <c r="N234" i="10"/>
  <c r="E235" i="10"/>
  <c r="F235" i="10"/>
  <c r="H235" i="10" s="1"/>
  <c r="I235" i="10"/>
  <c r="K235" i="10" s="1"/>
  <c r="L235" i="10"/>
  <c r="E236" i="10"/>
  <c r="F236" i="10"/>
  <c r="H236" i="10"/>
  <c r="I236" i="10"/>
  <c r="K236" i="10" s="1"/>
  <c r="L236" i="10"/>
  <c r="N236" i="10" s="1"/>
  <c r="E237" i="10"/>
  <c r="F237" i="10"/>
  <c r="H237" i="10"/>
  <c r="I237" i="10"/>
  <c r="K237" i="10" s="1"/>
  <c r="L237" i="10"/>
  <c r="N237" i="10" s="1"/>
  <c r="E238" i="10"/>
  <c r="F238" i="10"/>
  <c r="H238" i="10" s="1"/>
  <c r="I238" i="10"/>
  <c r="K238" i="10" s="1"/>
  <c r="L238" i="10"/>
  <c r="N238" i="10" s="1"/>
  <c r="E239" i="10"/>
  <c r="F239" i="10"/>
  <c r="H239" i="10" s="1"/>
  <c r="I239" i="10"/>
  <c r="K239" i="10" s="1"/>
  <c r="L239" i="10"/>
  <c r="N239" i="10" s="1"/>
  <c r="E240" i="10"/>
  <c r="F240" i="10"/>
  <c r="H240" i="10" s="1"/>
  <c r="I240" i="10"/>
  <c r="K240" i="10" s="1"/>
  <c r="L240" i="10"/>
  <c r="N240" i="10" s="1"/>
  <c r="E241" i="10"/>
  <c r="F241" i="10"/>
  <c r="H241" i="10" s="1"/>
  <c r="I241" i="10"/>
  <c r="K241" i="10" s="1"/>
  <c r="L241" i="10"/>
  <c r="E242" i="10"/>
  <c r="F242" i="10"/>
  <c r="H242" i="10" s="1"/>
  <c r="I242" i="10"/>
  <c r="K242" i="10" s="1"/>
  <c r="L242" i="10"/>
  <c r="E243" i="10"/>
  <c r="F243" i="10"/>
  <c r="H243" i="10" s="1"/>
  <c r="I243" i="10"/>
  <c r="K243" i="10" s="1"/>
  <c r="L243" i="10"/>
  <c r="N243" i="10" s="1"/>
  <c r="E244" i="10"/>
  <c r="F244" i="10"/>
  <c r="H244" i="10" s="1"/>
  <c r="I244" i="10"/>
  <c r="K244" i="10" s="1"/>
  <c r="L244" i="10"/>
  <c r="N244" i="10" s="1"/>
  <c r="E245" i="10"/>
  <c r="F245" i="10"/>
  <c r="H245" i="10" s="1"/>
  <c r="I245" i="10"/>
  <c r="K245" i="10" s="1"/>
  <c r="L245" i="10"/>
  <c r="N245" i="10" s="1"/>
  <c r="E246" i="10"/>
  <c r="F246" i="10"/>
  <c r="H246" i="10" s="1"/>
  <c r="I246" i="10"/>
  <c r="K246" i="10" s="1"/>
  <c r="L246" i="10"/>
  <c r="N246" i="10" s="1"/>
  <c r="E247" i="10"/>
  <c r="F247" i="10"/>
  <c r="H247" i="10" s="1"/>
  <c r="I247" i="10"/>
  <c r="K247" i="10" s="1"/>
  <c r="L247" i="10"/>
  <c r="E248" i="10"/>
  <c r="F248" i="10"/>
  <c r="H248" i="10" s="1"/>
  <c r="I248" i="10"/>
  <c r="K248" i="10" s="1"/>
  <c r="L248" i="10"/>
  <c r="N248" i="10" s="1"/>
  <c r="E249" i="10"/>
  <c r="F249" i="10"/>
  <c r="H249" i="10" s="1"/>
  <c r="I249" i="10"/>
  <c r="K249" i="10" s="1"/>
  <c r="L249" i="10"/>
  <c r="N249" i="10" s="1"/>
  <c r="E250" i="10"/>
  <c r="F250" i="10"/>
  <c r="H250" i="10" s="1"/>
  <c r="I250" i="10"/>
  <c r="K250" i="10" s="1"/>
  <c r="L250" i="10"/>
  <c r="N250" i="10" s="1"/>
  <c r="E251" i="10"/>
  <c r="F251" i="10"/>
  <c r="H251" i="10" s="1"/>
  <c r="I251" i="10"/>
  <c r="K251" i="10" s="1"/>
  <c r="L251" i="10"/>
  <c r="N251" i="10" s="1"/>
  <c r="E252" i="10"/>
  <c r="F252" i="10"/>
  <c r="H252" i="10" s="1"/>
  <c r="I252" i="10"/>
  <c r="K252" i="10" s="1"/>
  <c r="L252" i="10"/>
  <c r="N252" i="10" s="1"/>
  <c r="E253" i="10"/>
  <c r="F253" i="10"/>
  <c r="H253" i="10" s="1"/>
  <c r="I253" i="10"/>
  <c r="K253" i="10" s="1"/>
  <c r="L253" i="10"/>
  <c r="E254" i="10"/>
  <c r="F254" i="10"/>
  <c r="H254" i="10" s="1"/>
  <c r="I254" i="10"/>
  <c r="K254" i="10" s="1"/>
  <c r="L254" i="10"/>
  <c r="N254" i="10" s="1"/>
  <c r="E255" i="10"/>
  <c r="F255" i="10"/>
  <c r="H255" i="10" s="1"/>
  <c r="I255" i="10"/>
  <c r="K255" i="10" s="1"/>
  <c r="L255" i="10"/>
  <c r="N255" i="10" s="1"/>
  <c r="E256" i="10"/>
  <c r="F256" i="10"/>
  <c r="H256" i="10" s="1"/>
  <c r="I256" i="10"/>
  <c r="K256" i="10" s="1"/>
  <c r="L256" i="10"/>
  <c r="N256" i="10" s="1"/>
  <c r="E257" i="10"/>
  <c r="F257" i="10"/>
  <c r="H257" i="10" s="1"/>
  <c r="I257" i="10"/>
  <c r="K257" i="10" s="1"/>
  <c r="L257" i="10"/>
  <c r="N257" i="10" s="1"/>
  <c r="E258" i="10"/>
  <c r="F258" i="10"/>
  <c r="H258" i="10" s="1"/>
  <c r="I258" i="10"/>
  <c r="K258" i="10" s="1"/>
  <c r="L258" i="10"/>
  <c r="N258" i="10" s="1"/>
  <c r="E259" i="10"/>
  <c r="F259" i="10"/>
  <c r="H259" i="10" s="1"/>
  <c r="I259" i="10"/>
  <c r="K259" i="10" s="1"/>
  <c r="L259" i="10"/>
  <c r="N259" i="10" s="1"/>
  <c r="E260" i="10"/>
  <c r="F260" i="10"/>
  <c r="H260" i="10" s="1"/>
  <c r="I260" i="10"/>
  <c r="K260" i="10" s="1"/>
  <c r="L260" i="10"/>
  <c r="N260" i="10" s="1"/>
  <c r="E261" i="10"/>
  <c r="F261" i="10"/>
  <c r="H261" i="10" s="1"/>
  <c r="I261" i="10"/>
  <c r="K261" i="10" s="1"/>
  <c r="L261" i="10"/>
  <c r="N261" i="10" s="1"/>
  <c r="E262" i="10"/>
  <c r="F262" i="10"/>
  <c r="H262" i="10" s="1"/>
  <c r="I262" i="10"/>
  <c r="K262" i="10" s="1"/>
  <c r="L262" i="10"/>
  <c r="N262" i="10" s="1"/>
  <c r="E263" i="10"/>
  <c r="F263" i="10"/>
  <c r="H263" i="10" s="1"/>
  <c r="I263" i="10"/>
  <c r="K263" i="10" s="1"/>
  <c r="L263" i="10"/>
  <c r="N263" i="10" s="1"/>
  <c r="E264" i="10"/>
  <c r="F264" i="10"/>
  <c r="H264" i="10" s="1"/>
  <c r="I264" i="10"/>
  <c r="K264" i="10" s="1"/>
  <c r="L264" i="10"/>
  <c r="N264" i="10" s="1"/>
  <c r="E265" i="10"/>
  <c r="F265" i="10"/>
  <c r="H265" i="10" s="1"/>
  <c r="I265" i="10"/>
  <c r="K265" i="10" s="1"/>
  <c r="L265" i="10"/>
  <c r="N265" i="10" s="1"/>
  <c r="E266" i="10"/>
  <c r="F266" i="10"/>
  <c r="H266" i="10" s="1"/>
  <c r="I266" i="10"/>
  <c r="K266" i="10" s="1"/>
  <c r="L266" i="10"/>
  <c r="N266" i="10" s="1"/>
  <c r="E267" i="10"/>
  <c r="F267" i="10"/>
  <c r="H267" i="10" s="1"/>
  <c r="I267" i="10"/>
  <c r="K267" i="10"/>
  <c r="L267" i="10"/>
  <c r="N267" i="10" s="1"/>
  <c r="E268" i="10"/>
  <c r="F268" i="10"/>
  <c r="H268" i="10" s="1"/>
  <c r="I268" i="10"/>
  <c r="K268" i="10" s="1"/>
  <c r="L268" i="10"/>
  <c r="N268" i="10" s="1"/>
  <c r="E269" i="10"/>
  <c r="F269" i="10"/>
  <c r="H269" i="10" s="1"/>
  <c r="I269" i="10"/>
  <c r="K269" i="10" s="1"/>
  <c r="L269" i="10"/>
  <c r="N269" i="10"/>
  <c r="E270" i="10"/>
  <c r="F270" i="10"/>
  <c r="H270" i="10" s="1"/>
  <c r="I270" i="10"/>
  <c r="K270" i="10" s="1"/>
  <c r="L270" i="10"/>
  <c r="N270" i="10" s="1"/>
  <c r="E271" i="10"/>
  <c r="F271" i="10"/>
  <c r="H271" i="10" s="1"/>
  <c r="I271" i="10"/>
  <c r="K271" i="10" s="1"/>
  <c r="L271" i="10"/>
  <c r="N271" i="10" s="1"/>
  <c r="E272" i="10"/>
  <c r="F272" i="10"/>
  <c r="H272" i="10" s="1"/>
  <c r="I272" i="10"/>
  <c r="K272" i="10" s="1"/>
  <c r="L272" i="10"/>
  <c r="N272" i="10" s="1"/>
  <c r="E273" i="10"/>
  <c r="F273" i="10"/>
  <c r="H273" i="10" s="1"/>
  <c r="I273" i="10"/>
  <c r="K273" i="10" s="1"/>
  <c r="L273" i="10"/>
  <c r="N273" i="10"/>
  <c r="E274" i="10"/>
  <c r="F274" i="10"/>
  <c r="H274" i="10" s="1"/>
  <c r="I274" i="10"/>
  <c r="K274" i="10" s="1"/>
  <c r="L274" i="10"/>
  <c r="N274" i="10" s="1"/>
  <c r="E275" i="10"/>
  <c r="F275" i="10"/>
  <c r="H275" i="10" s="1"/>
  <c r="I275" i="10"/>
  <c r="K275" i="10" s="1"/>
  <c r="L275" i="10"/>
  <c r="N275" i="10" s="1"/>
  <c r="E276" i="10"/>
  <c r="F276" i="10"/>
  <c r="H276" i="10"/>
  <c r="I276" i="10"/>
  <c r="K276" i="10" s="1"/>
  <c r="L276" i="10"/>
  <c r="N276" i="10" s="1"/>
  <c r="E277" i="10"/>
  <c r="F277" i="10"/>
  <c r="H277" i="10" s="1"/>
  <c r="I277" i="10"/>
  <c r="K277" i="10" s="1"/>
  <c r="L277" i="10"/>
  <c r="N277" i="10" s="1"/>
  <c r="E278" i="10"/>
  <c r="F278" i="10"/>
  <c r="H278" i="10" s="1"/>
  <c r="I278" i="10"/>
  <c r="K278" i="10" s="1"/>
  <c r="L278" i="10"/>
  <c r="N278" i="10" s="1"/>
  <c r="E279" i="10"/>
  <c r="F279" i="10"/>
  <c r="H279" i="10" s="1"/>
  <c r="I279" i="10"/>
  <c r="K279" i="10" s="1"/>
  <c r="L279" i="10"/>
  <c r="N279" i="10" s="1"/>
  <c r="E280" i="10"/>
  <c r="F280" i="10"/>
  <c r="H280" i="10"/>
  <c r="I280" i="10"/>
  <c r="K280" i="10" s="1"/>
  <c r="L280" i="10"/>
  <c r="N280" i="10" s="1"/>
  <c r="E281" i="10"/>
  <c r="F281" i="10"/>
  <c r="H281" i="10" s="1"/>
  <c r="I281" i="10"/>
  <c r="K281" i="10" s="1"/>
  <c r="L281" i="10"/>
  <c r="N281" i="10" s="1"/>
  <c r="E282" i="10"/>
  <c r="F282" i="10"/>
  <c r="H282" i="10" s="1"/>
  <c r="I282" i="10"/>
  <c r="K282" i="10" s="1"/>
  <c r="L282" i="10"/>
  <c r="N282" i="10" s="1"/>
  <c r="E283" i="10"/>
  <c r="F283" i="10"/>
  <c r="H283" i="10" s="1"/>
  <c r="I283" i="10"/>
  <c r="K283" i="10" s="1"/>
  <c r="L283" i="10"/>
  <c r="N283" i="10" s="1"/>
  <c r="E284" i="10"/>
  <c r="F284" i="10"/>
  <c r="H284" i="10" s="1"/>
  <c r="I284" i="10"/>
  <c r="K284" i="10" s="1"/>
  <c r="L284" i="10"/>
  <c r="N284" i="10" s="1"/>
  <c r="E285" i="10"/>
  <c r="F285" i="10"/>
  <c r="H285" i="10"/>
  <c r="I285" i="10"/>
  <c r="K285" i="10" s="1"/>
  <c r="L285" i="10"/>
  <c r="N285" i="10" s="1"/>
  <c r="E286" i="10"/>
  <c r="F286" i="10"/>
  <c r="H286" i="10" s="1"/>
  <c r="I286" i="10"/>
  <c r="K286" i="10" s="1"/>
  <c r="L286" i="10"/>
  <c r="N286" i="10" s="1"/>
  <c r="E287" i="10"/>
  <c r="F287" i="10"/>
  <c r="H287" i="10" s="1"/>
  <c r="I287" i="10"/>
  <c r="K287" i="10" s="1"/>
  <c r="L287" i="10"/>
  <c r="N287" i="10" s="1"/>
  <c r="E288" i="10"/>
  <c r="F288" i="10"/>
  <c r="H288" i="10" s="1"/>
  <c r="I288" i="10"/>
  <c r="K288" i="10" s="1"/>
  <c r="L288" i="10"/>
  <c r="N288" i="10" s="1"/>
  <c r="E289" i="10"/>
  <c r="F289" i="10"/>
  <c r="H289" i="10" s="1"/>
  <c r="I289" i="10"/>
  <c r="K289" i="10" s="1"/>
  <c r="L289" i="10"/>
  <c r="N289" i="10" s="1"/>
  <c r="E290" i="10"/>
  <c r="F290" i="10"/>
  <c r="H290" i="10" s="1"/>
  <c r="I290" i="10"/>
  <c r="K290" i="10" s="1"/>
  <c r="L290" i="10"/>
  <c r="N290" i="10" s="1"/>
  <c r="E291" i="10"/>
  <c r="F291" i="10"/>
  <c r="H291" i="10" s="1"/>
  <c r="I291" i="10"/>
  <c r="K291" i="10" s="1"/>
  <c r="L291" i="10"/>
  <c r="N291" i="10" s="1"/>
  <c r="E292" i="10"/>
  <c r="F292" i="10"/>
  <c r="H292" i="10"/>
  <c r="I292" i="10"/>
  <c r="K292" i="10" s="1"/>
  <c r="L292" i="10"/>
  <c r="N292" i="10" s="1"/>
  <c r="E293" i="10"/>
  <c r="F293" i="10"/>
  <c r="H293" i="10" s="1"/>
  <c r="I293" i="10"/>
  <c r="K293" i="10" s="1"/>
  <c r="L293" i="10"/>
  <c r="N293" i="10" s="1"/>
  <c r="E294" i="10"/>
  <c r="F294" i="10"/>
  <c r="H294" i="10"/>
  <c r="I294" i="10"/>
  <c r="K294" i="10" s="1"/>
  <c r="L294" i="10"/>
  <c r="N294" i="10" s="1"/>
  <c r="E295" i="10"/>
  <c r="F295" i="10"/>
  <c r="H295" i="10" s="1"/>
  <c r="I295" i="10"/>
  <c r="K295" i="10" s="1"/>
  <c r="L295" i="10"/>
  <c r="N295" i="10" s="1"/>
  <c r="E296" i="10"/>
  <c r="F296" i="10"/>
  <c r="H296" i="10"/>
  <c r="I296" i="10"/>
  <c r="K296" i="10" s="1"/>
  <c r="L296" i="10"/>
  <c r="N296" i="10" s="1"/>
  <c r="E297" i="10"/>
  <c r="F297" i="10"/>
  <c r="H297" i="10"/>
  <c r="I297" i="10"/>
  <c r="K297" i="10" s="1"/>
  <c r="L297" i="10"/>
  <c r="N297" i="10" s="1"/>
  <c r="E298" i="10"/>
  <c r="F298" i="10"/>
  <c r="H298" i="10" s="1"/>
  <c r="I298" i="10"/>
  <c r="K298" i="10" s="1"/>
  <c r="L298" i="10"/>
  <c r="N298" i="10" s="1"/>
  <c r="E299" i="10"/>
  <c r="F299" i="10"/>
  <c r="H299" i="10" s="1"/>
  <c r="I299" i="10"/>
  <c r="K299" i="10" s="1"/>
  <c r="L299" i="10"/>
  <c r="N299" i="10" s="1"/>
  <c r="E300" i="10"/>
  <c r="F300" i="10"/>
  <c r="H300" i="10" s="1"/>
  <c r="I300" i="10"/>
  <c r="K300" i="10" s="1"/>
  <c r="L300" i="10"/>
  <c r="N300" i="10" s="1"/>
  <c r="E301" i="10"/>
  <c r="F301" i="10"/>
  <c r="H301" i="10" s="1"/>
  <c r="I301" i="10"/>
  <c r="K301" i="10" s="1"/>
  <c r="L301" i="10"/>
  <c r="N301" i="10" s="1"/>
  <c r="E302" i="10"/>
  <c r="F302" i="10"/>
  <c r="H302" i="10" s="1"/>
  <c r="I302" i="10"/>
  <c r="K302" i="10" s="1"/>
  <c r="L302" i="10"/>
  <c r="N302" i="10" s="1"/>
  <c r="E303" i="10"/>
  <c r="F303" i="10"/>
  <c r="H303" i="10"/>
  <c r="I303" i="10"/>
  <c r="K303" i="10"/>
  <c r="L303" i="10"/>
  <c r="N303" i="10" s="1"/>
  <c r="E304" i="10"/>
  <c r="F304" i="10"/>
  <c r="H304" i="10"/>
  <c r="I304" i="10"/>
  <c r="K304" i="10" s="1"/>
  <c r="L304" i="10"/>
  <c r="N304" i="10" s="1"/>
  <c r="E305" i="10"/>
  <c r="F305" i="10"/>
  <c r="H305" i="10" s="1"/>
  <c r="I305" i="10"/>
  <c r="K305" i="10" s="1"/>
  <c r="L305" i="10"/>
  <c r="N305" i="10" s="1"/>
  <c r="E306" i="10"/>
  <c r="F306" i="10"/>
  <c r="H306" i="10" s="1"/>
  <c r="I306" i="10"/>
  <c r="K306" i="10" s="1"/>
  <c r="L306" i="10"/>
  <c r="N306" i="10" s="1"/>
  <c r="E307" i="10"/>
  <c r="F307" i="10"/>
  <c r="H307" i="10"/>
  <c r="I307" i="10"/>
  <c r="K307" i="10" s="1"/>
  <c r="L307" i="10"/>
  <c r="N307" i="10" s="1"/>
  <c r="E308" i="10"/>
  <c r="F308" i="10"/>
  <c r="H308" i="10"/>
  <c r="I308" i="10"/>
  <c r="K308" i="10" s="1"/>
  <c r="L308" i="10"/>
  <c r="N308" i="10" s="1"/>
  <c r="E309" i="10"/>
  <c r="F309" i="10"/>
  <c r="H309" i="10" s="1"/>
  <c r="I309" i="10"/>
  <c r="K309" i="10" s="1"/>
  <c r="L309" i="10"/>
  <c r="N309" i="10"/>
  <c r="E310" i="10"/>
  <c r="F310" i="10"/>
  <c r="H310" i="10" s="1"/>
  <c r="I310" i="10"/>
  <c r="K310" i="10" s="1"/>
  <c r="L310" i="10"/>
  <c r="N310" i="10"/>
  <c r="E311" i="10"/>
  <c r="F311" i="10"/>
  <c r="H311" i="10" s="1"/>
  <c r="I311" i="10"/>
  <c r="K311" i="10" s="1"/>
  <c r="L311" i="10"/>
  <c r="N311" i="10" s="1"/>
  <c r="E312" i="10"/>
  <c r="F312" i="10"/>
  <c r="H312" i="10" s="1"/>
  <c r="I312" i="10"/>
  <c r="K312" i="10" s="1"/>
  <c r="L312" i="10"/>
  <c r="N312" i="10" s="1"/>
  <c r="E313" i="10"/>
  <c r="F313" i="10"/>
  <c r="H313" i="10" s="1"/>
  <c r="I313" i="10"/>
  <c r="K313" i="10" s="1"/>
  <c r="L313" i="10"/>
  <c r="N313" i="10" s="1"/>
  <c r="E314" i="10"/>
  <c r="F314" i="10"/>
  <c r="H314" i="10" s="1"/>
  <c r="I314" i="10"/>
  <c r="K314" i="10" s="1"/>
  <c r="L314" i="10"/>
  <c r="N314" i="10" s="1"/>
  <c r="E315" i="10"/>
  <c r="F315" i="10"/>
  <c r="H315" i="10" s="1"/>
  <c r="I315" i="10"/>
  <c r="K315" i="10" s="1"/>
  <c r="L315" i="10"/>
  <c r="N315" i="10" s="1"/>
  <c r="E316" i="10"/>
  <c r="F316" i="10"/>
  <c r="H316" i="10" s="1"/>
  <c r="I316" i="10"/>
  <c r="K316" i="10" s="1"/>
  <c r="L316" i="10"/>
  <c r="N316" i="10" s="1"/>
  <c r="E317" i="10"/>
  <c r="F317" i="10"/>
  <c r="H317" i="10" s="1"/>
  <c r="I317" i="10"/>
  <c r="K317" i="10" s="1"/>
  <c r="L317" i="10"/>
  <c r="N317" i="10" s="1"/>
  <c r="E318" i="10"/>
  <c r="F318" i="10"/>
  <c r="H318" i="10" s="1"/>
  <c r="I318" i="10"/>
  <c r="K318" i="10" s="1"/>
  <c r="L318" i="10"/>
  <c r="N318" i="10"/>
  <c r="E319" i="10"/>
  <c r="F319" i="10"/>
  <c r="H319" i="10"/>
  <c r="I319" i="10"/>
  <c r="K319" i="10" s="1"/>
  <c r="L319" i="10"/>
  <c r="N319" i="10"/>
  <c r="E320" i="10"/>
  <c r="F320" i="10"/>
  <c r="H320" i="10"/>
  <c r="I320" i="10"/>
  <c r="K320" i="10" s="1"/>
  <c r="L320" i="10"/>
  <c r="N320" i="10" s="1"/>
  <c r="E321" i="10"/>
  <c r="F321" i="10"/>
  <c r="H321" i="10" s="1"/>
  <c r="I321" i="10"/>
  <c r="K321" i="10" s="1"/>
  <c r="L321" i="10"/>
  <c r="N321" i="10" s="1"/>
  <c r="E322" i="10"/>
  <c r="F322" i="10"/>
  <c r="H322" i="10" s="1"/>
  <c r="I322" i="10"/>
  <c r="K322" i="10" s="1"/>
  <c r="L322" i="10"/>
  <c r="N322" i="10" s="1"/>
  <c r="E323" i="10"/>
  <c r="F323" i="10"/>
  <c r="H323" i="10"/>
  <c r="I323" i="10"/>
  <c r="K323" i="10" s="1"/>
  <c r="L323" i="10"/>
  <c r="N323" i="10" s="1"/>
  <c r="E324" i="10"/>
  <c r="F324" i="10"/>
  <c r="H324" i="10"/>
  <c r="I324" i="10"/>
  <c r="K324" i="10" s="1"/>
  <c r="L324" i="10"/>
  <c r="N324" i="10" s="1"/>
  <c r="E325" i="10"/>
  <c r="F325" i="10"/>
  <c r="H325" i="10"/>
  <c r="I325" i="10"/>
  <c r="K325" i="10" s="1"/>
  <c r="L325" i="10"/>
  <c r="N325" i="10" s="1"/>
  <c r="E326" i="10"/>
  <c r="F326" i="10"/>
  <c r="H326" i="10" s="1"/>
  <c r="I326" i="10"/>
  <c r="K326" i="10" s="1"/>
  <c r="L326" i="10"/>
  <c r="N326" i="10" s="1"/>
  <c r="E327" i="10"/>
  <c r="F327" i="10"/>
  <c r="H327" i="10" s="1"/>
  <c r="I327" i="10"/>
  <c r="K327" i="10" s="1"/>
  <c r="L327" i="10"/>
  <c r="N327" i="10" s="1"/>
  <c r="E328" i="10"/>
  <c r="F328" i="10"/>
  <c r="H328" i="10" s="1"/>
  <c r="I328" i="10"/>
  <c r="K328" i="10" s="1"/>
  <c r="L328" i="10"/>
  <c r="N328" i="10" s="1"/>
  <c r="E329" i="10"/>
  <c r="F329" i="10"/>
  <c r="H329" i="10" s="1"/>
  <c r="I329" i="10"/>
  <c r="K329" i="10" s="1"/>
  <c r="L329" i="10"/>
  <c r="N329" i="10" s="1"/>
  <c r="E330" i="10"/>
  <c r="F330" i="10"/>
  <c r="H330" i="10"/>
  <c r="I330" i="10"/>
  <c r="K330" i="10" s="1"/>
  <c r="L330" i="10"/>
  <c r="N330" i="10" s="1"/>
  <c r="E331" i="10"/>
  <c r="F331" i="10"/>
  <c r="H331" i="10" s="1"/>
  <c r="I331" i="10"/>
  <c r="K331" i="10" s="1"/>
  <c r="L331" i="10"/>
  <c r="N331" i="10" s="1"/>
  <c r="E332" i="10"/>
  <c r="F332" i="10"/>
  <c r="H332" i="10" s="1"/>
  <c r="I332" i="10"/>
  <c r="K332" i="10" s="1"/>
  <c r="L332" i="10"/>
  <c r="N332" i="10" s="1"/>
  <c r="E333" i="10"/>
  <c r="F333" i="10"/>
  <c r="H333" i="10" s="1"/>
  <c r="I333" i="10"/>
  <c r="K333" i="10" s="1"/>
  <c r="L333" i="10"/>
  <c r="N333" i="10" s="1"/>
  <c r="E334" i="10"/>
  <c r="F334" i="10"/>
  <c r="H334" i="10" s="1"/>
  <c r="I334" i="10"/>
  <c r="K334" i="10" s="1"/>
  <c r="L334" i="10"/>
  <c r="N334" i="10" s="1"/>
  <c r="E335" i="10"/>
  <c r="F335" i="10"/>
  <c r="H335" i="10" s="1"/>
  <c r="I335" i="10"/>
  <c r="K335" i="10" s="1"/>
  <c r="L335" i="10"/>
  <c r="N335" i="10" s="1"/>
  <c r="E336" i="10"/>
  <c r="F336" i="10"/>
  <c r="H336" i="10" s="1"/>
  <c r="I336" i="10"/>
  <c r="K336" i="10" s="1"/>
  <c r="L336" i="10"/>
  <c r="N336" i="10" s="1"/>
  <c r="E337" i="10"/>
  <c r="F337" i="10"/>
  <c r="H337" i="10"/>
  <c r="I337" i="10"/>
  <c r="K337" i="10" s="1"/>
  <c r="L337" i="10"/>
  <c r="N337" i="10" s="1"/>
  <c r="E338" i="10"/>
  <c r="F338" i="10"/>
  <c r="H338" i="10" s="1"/>
  <c r="I338" i="10"/>
  <c r="K338" i="10" s="1"/>
  <c r="L338" i="10"/>
  <c r="N338" i="10" s="1"/>
  <c r="E339" i="10"/>
  <c r="F339" i="10"/>
  <c r="H339" i="10" s="1"/>
  <c r="I339" i="10"/>
  <c r="K339" i="10" s="1"/>
  <c r="L339" i="10"/>
  <c r="N339" i="10" s="1"/>
  <c r="E340" i="10"/>
  <c r="F340" i="10"/>
  <c r="H340" i="10" s="1"/>
  <c r="I340" i="10"/>
  <c r="K340" i="10" s="1"/>
  <c r="L340" i="10"/>
  <c r="N340" i="10" s="1"/>
  <c r="E341" i="10"/>
  <c r="F341" i="10"/>
  <c r="H341" i="10" s="1"/>
  <c r="I341" i="10"/>
  <c r="K341" i="10" s="1"/>
  <c r="L341" i="10"/>
  <c r="N341" i="10" s="1"/>
  <c r="E342" i="10"/>
  <c r="F342" i="10"/>
  <c r="H342" i="10" s="1"/>
  <c r="I342" i="10"/>
  <c r="K342" i="10" s="1"/>
  <c r="L342" i="10"/>
  <c r="N342" i="10" s="1"/>
  <c r="E343" i="10"/>
  <c r="F343" i="10"/>
  <c r="H343" i="10" s="1"/>
  <c r="I343" i="10"/>
  <c r="K343" i="10" s="1"/>
  <c r="L343" i="10"/>
  <c r="N343" i="10" s="1"/>
  <c r="E344" i="10"/>
  <c r="F344" i="10"/>
  <c r="H344" i="10" s="1"/>
  <c r="I344" i="10"/>
  <c r="K344" i="10"/>
  <c r="L344" i="10"/>
  <c r="N344" i="10" s="1"/>
  <c r="E345" i="10"/>
  <c r="F345" i="10"/>
  <c r="H345" i="10" s="1"/>
  <c r="I345" i="10"/>
  <c r="K345" i="10" s="1"/>
  <c r="L345" i="10"/>
  <c r="N345" i="10" s="1"/>
  <c r="E346" i="10"/>
  <c r="F346" i="10"/>
  <c r="H346" i="10" s="1"/>
  <c r="I346" i="10"/>
  <c r="K346" i="10" s="1"/>
  <c r="L346" i="10"/>
  <c r="N346" i="10" s="1"/>
  <c r="E347" i="10"/>
  <c r="F347" i="10"/>
  <c r="H347" i="10" s="1"/>
  <c r="I347" i="10"/>
  <c r="K347" i="10" s="1"/>
  <c r="L347" i="10"/>
  <c r="N347" i="10" s="1"/>
  <c r="E348" i="10"/>
  <c r="F348" i="10"/>
  <c r="H348" i="10" s="1"/>
  <c r="I348" i="10"/>
  <c r="K348" i="10" s="1"/>
  <c r="L348" i="10"/>
  <c r="N348" i="10" s="1"/>
  <c r="E349" i="10"/>
  <c r="F349" i="10"/>
  <c r="H349" i="10" s="1"/>
  <c r="I349" i="10"/>
  <c r="K349" i="10" s="1"/>
  <c r="L349" i="10"/>
  <c r="N349" i="10" s="1"/>
  <c r="E350" i="10"/>
  <c r="F350" i="10"/>
  <c r="H350" i="10" s="1"/>
  <c r="I350" i="10"/>
  <c r="K350" i="10" s="1"/>
  <c r="L350" i="10"/>
  <c r="N350" i="10" s="1"/>
  <c r="E351" i="10"/>
  <c r="F351" i="10"/>
  <c r="H351" i="10" s="1"/>
  <c r="I351" i="10"/>
  <c r="K351" i="10" s="1"/>
  <c r="L351" i="10"/>
  <c r="N351" i="10" s="1"/>
  <c r="E352" i="10"/>
  <c r="F352" i="10"/>
  <c r="H352" i="10" s="1"/>
  <c r="I352" i="10"/>
  <c r="K352" i="10" s="1"/>
  <c r="L352" i="10"/>
  <c r="N352" i="10" s="1"/>
  <c r="E353" i="10"/>
  <c r="F353" i="10"/>
  <c r="H353" i="10" s="1"/>
  <c r="I353" i="10"/>
  <c r="K353" i="10"/>
  <c r="L353" i="10"/>
  <c r="N353" i="10" s="1"/>
  <c r="E354" i="10"/>
  <c r="F354" i="10"/>
  <c r="H354" i="10" s="1"/>
  <c r="I354" i="10"/>
  <c r="K354" i="10" s="1"/>
  <c r="L354" i="10"/>
  <c r="N354" i="10" s="1"/>
  <c r="E355" i="10"/>
  <c r="F355" i="10"/>
  <c r="H355" i="10" s="1"/>
  <c r="I355" i="10"/>
  <c r="K355" i="10" s="1"/>
  <c r="L355" i="10"/>
  <c r="N355" i="10" s="1"/>
  <c r="E356" i="10"/>
  <c r="F356" i="10"/>
  <c r="H356" i="10" s="1"/>
  <c r="I356" i="10"/>
  <c r="K356" i="10" s="1"/>
  <c r="L356" i="10"/>
  <c r="N356" i="10" s="1"/>
  <c r="E357" i="10"/>
  <c r="F357" i="10"/>
  <c r="H357" i="10" s="1"/>
  <c r="I357" i="10"/>
  <c r="K357" i="10" s="1"/>
  <c r="L357" i="10"/>
  <c r="N357" i="10" s="1"/>
  <c r="E358" i="10"/>
  <c r="F358" i="10"/>
  <c r="H358" i="10" s="1"/>
  <c r="I358" i="10"/>
  <c r="K358" i="10" s="1"/>
  <c r="L358" i="10"/>
  <c r="N358" i="10" s="1"/>
  <c r="E359" i="10"/>
  <c r="F359" i="10"/>
  <c r="H359" i="10" s="1"/>
  <c r="I359" i="10"/>
  <c r="K359" i="10" s="1"/>
  <c r="L359" i="10"/>
  <c r="N359" i="10" s="1"/>
  <c r="E360" i="10"/>
  <c r="F360" i="10"/>
  <c r="H360" i="10" s="1"/>
  <c r="I360" i="10"/>
  <c r="K360" i="10" s="1"/>
  <c r="L360" i="10"/>
  <c r="N360" i="10" s="1"/>
  <c r="E361" i="10"/>
  <c r="F361" i="10"/>
  <c r="H361" i="10" s="1"/>
  <c r="I361" i="10"/>
  <c r="K361" i="10" s="1"/>
  <c r="L361" i="10"/>
  <c r="N361" i="10" s="1"/>
  <c r="E362" i="10"/>
  <c r="F362" i="10"/>
  <c r="H362" i="10" s="1"/>
  <c r="I362" i="10"/>
  <c r="K362" i="10"/>
  <c r="L362" i="10"/>
  <c r="N362" i="10" s="1"/>
  <c r="E363" i="10"/>
  <c r="F363" i="10"/>
  <c r="H363" i="10" s="1"/>
  <c r="I363" i="10"/>
  <c r="K363" i="10" s="1"/>
  <c r="L363" i="10"/>
  <c r="N363" i="10" s="1"/>
  <c r="E364" i="10"/>
  <c r="F364" i="10"/>
  <c r="H364" i="10" s="1"/>
  <c r="I364" i="10"/>
  <c r="K364" i="10" s="1"/>
  <c r="L364" i="10"/>
  <c r="N364" i="10"/>
  <c r="E365" i="10"/>
  <c r="F365" i="10"/>
  <c r="H365" i="10" s="1"/>
  <c r="I365" i="10"/>
  <c r="K365" i="10" s="1"/>
  <c r="L365" i="10"/>
  <c r="N365" i="10" s="1"/>
  <c r="E366" i="10"/>
  <c r="F366" i="10"/>
  <c r="H366" i="10" s="1"/>
  <c r="I366" i="10"/>
  <c r="K366" i="10" s="1"/>
  <c r="L366" i="10"/>
  <c r="N366" i="10" s="1"/>
  <c r="E367" i="10"/>
  <c r="F367" i="10"/>
  <c r="H367" i="10" s="1"/>
  <c r="I367" i="10"/>
  <c r="K367" i="10" s="1"/>
  <c r="L367" i="10"/>
  <c r="N367" i="10" s="1"/>
  <c r="E368" i="10"/>
  <c r="F368" i="10"/>
  <c r="H368" i="10" s="1"/>
  <c r="I368" i="10"/>
  <c r="K368" i="10" s="1"/>
  <c r="L368" i="10"/>
  <c r="N368" i="10" s="1"/>
  <c r="E369" i="10"/>
  <c r="F369" i="10"/>
  <c r="H369" i="10" s="1"/>
  <c r="I369" i="10"/>
  <c r="K369" i="10" s="1"/>
  <c r="L369" i="10"/>
  <c r="N369" i="10" s="1"/>
  <c r="E370" i="10"/>
  <c r="F370" i="10"/>
  <c r="H370" i="10" s="1"/>
  <c r="I370" i="10"/>
  <c r="K370" i="10" s="1"/>
  <c r="L370" i="10"/>
  <c r="N370" i="10" s="1"/>
  <c r="E371" i="10"/>
  <c r="F371" i="10"/>
  <c r="H371" i="10"/>
  <c r="I371" i="10"/>
  <c r="K371" i="10" s="1"/>
  <c r="L371" i="10"/>
  <c r="N371" i="10" s="1"/>
  <c r="E372" i="10"/>
  <c r="F372" i="10"/>
  <c r="H372" i="10" s="1"/>
  <c r="I372" i="10"/>
  <c r="K372" i="10" s="1"/>
  <c r="L372" i="10"/>
  <c r="N372" i="10" s="1"/>
  <c r="E373" i="10"/>
  <c r="F373" i="10"/>
  <c r="H373" i="10" s="1"/>
  <c r="I373" i="10"/>
  <c r="K373" i="10" s="1"/>
  <c r="L373" i="10"/>
  <c r="N373" i="10"/>
  <c r="E374" i="10"/>
  <c r="F374" i="10"/>
  <c r="H374" i="10" s="1"/>
  <c r="I374" i="10"/>
  <c r="K374" i="10" s="1"/>
  <c r="L374" i="10"/>
  <c r="E375" i="10"/>
  <c r="F375" i="10"/>
  <c r="H375" i="10"/>
  <c r="I375" i="10"/>
  <c r="K375" i="10" s="1"/>
  <c r="L375" i="10"/>
  <c r="N375" i="10" s="1"/>
  <c r="E376" i="10"/>
  <c r="F376" i="10"/>
  <c r="H376" i="10" s="1"/>
  <c r="I376" i="10"/>
  <c r="K376" i="10" s="1"/>
  <c r="L376" i="10"/>
  <c r="N376" i="10" s="1"/>
  <c r="E377" i="10"/>
  <c r="F377" i="10"/>
  <c r="H377" i="10" s="1"/>
  <c r="I377" i="10"/>
  <c r="K377" i="10" s="1"/>
  <c r="L377" i="10"/>
  <c r="N377" i="10" s="1"/>
  <c r="E378" i="10"/>
  <c r="F378" i="10"/>
  <c r="H378" i="10" s="1"/>
  <c r="I378" i="10"/>
  <c r="K378" i="10" s="1"/>
  <c r="L378" i="10"/>
  <c r="N378" i="10" s="1"/>
  <c r="E379" i="10"/>
  <c r="F379" i="10"/>
  <c r="H379" i="10" s="1"/>
  <c r="I379" i="10"/>
  <c r="K379" i="10" s="1"/>
  <c r="L379" i="10"/>
  <c r="N379" i="10" s="1"/>
  <c r="E380" i="10"/>
  <c r="F380" i="10"/>
  <c r="H380" i="10" s="1"/>
  <c r="I380" i="10"/>
  <c r="K380" i="10" s="1"/>
  <c r="L380" i="10"/>
  <c r="E381" i="10"/>
  <c r="F381" i="10"/>
  <c r="H381" i="10" s="1"/>
  <c r="I381" i="10"/>
  <c r="K381" i="10" s="1"/>
  <c r="L381" i="10"/>
  <c r="N381" i="10" s="1"/>
  <c r="E382" i="10"/>
  <c r="F382" i="10"/>
  <c r="H382" i="10" s="1"/>
  <c r="I382" i="10"/>
  <c r="K382" i="10" s="1"/>
  <c r="L382" i="10"/>
  <c r="N382" i="10" s="1"/>
  <c r="E383" i="10"/>
  <c r="F383" i="10"/>
  <c r="H383" i="10" s="1"/>
  <c r="I383" i="10"/>
  <c r="K383" i="10" s="1"/>
  <c r="L383" i="10"/>
  <c r="N383" i="10" s="1"/>
  <c r="E384" i="10"/>
  <c r="F384" i="10"/>
  <c r="H384" i="10"/>
  <c r="I384" i="10"/>
  <c r="K384" i="10" s="1"/>
  <c r="L384" i="10"/>
  <c r="N384" i="10" s="1"/>
  <c r="E385" i="10"/>
  <c r="F385" i="10"/>
  <c r="H385" i="10" s="1"/>
  <c r="I385" i="10"/>
  <c r="K385" i="10"/>
  <c r="L385" i="10"/>
  <c r="N385" i="10" s="1"/>
  <c r="E386" i="10"/>
  <c r="F386" i="10"/>
  <c r="H386" i="10" s="1"/>
  <c r="I386" i="10"/>
  <c r="K386" i="10" s="1"/>
  <c r="L386" i="10"/>
  <c r="N386" i="10" s="1"/>
  <c r="E387" i="10"/>
  <c r="F387" i="10"/>
  <c r="H387" i="10" s="1"/>
  <c r="I387" i="10"/>
  <c r="K387" i="10" s="1"/>
  <c r="L387" i="10"/>
  <c r="N387" i="10" s="1"/>
  <c r="E388" i="10"/>
  <c r="F388" i="10"/>
  <c r="H388" i="10" s="1"/>
  <c r="I388" i="10"/>
  <c r="K388" i="10" s="1"/>
  <c r="L388" i="10"/>
  <c r="N388" i="10" s="1"/>
  <c r="E389" i="10"/>
  <c r="F389" i="10"/>
  <c r="H389" i="10" s="1"/>
  <c r="I389" i="10"/>
  <c r="K389" i="10" s="1"/>
  <c r="L389" i="10"/>
  <c r="N389" i="10" s="1"/>
  <c r="E390" i="10"/>
  <c r="F390" i="10"/>
  <c r="H390" i="10" s="1"/>
  <c r="I390" i="10"/>
  <c r="K390" i="10" s="1"/>
  <c r="L390" i="10"/>
  <c r="N390" i="10" s="1"/>
  <c r="E391" i="10"/>
  <c r="F391" i="10"/>
  <c r="H391" i="10" s="1"/>
  <c r="I391" i="10"/>
  <c r="K391" i="10" s="1"/>
  <c r="L391" i="10"/>
  <c r="N391" i="10"/>
  <c r="E392" i="10"/>
  <c r="F392" i="10"/>
  <c r="H392" i="10" s="1"/>
  <c r="I392" i="10"/>
  <c r="K392" i="10" s="1"/>
  <c r="L392" i="10"/>
  <c r="N392" i="10" s="1"/>
  <c r="E393" i="10"/>
  <c r="F393" i="10"/>
  <c r="H393" i="10"/>
  <c r="I393" i="10"/>
  <c r="K393" i="10" s="1"/>
  <c r="L393" i="10"/>
  <c r="N393" i="10" s="1"/>
  <c r="E394" i="10"/>
  <c r="F394" i="10"/>
  <c r="H394" i="10"/>
  <c r="I394" i="10"/>
  <c r="K394" i="10" s="1"/>
  <c r="L394" i="10"/>
  <c r="N394" i="10" s="1"/>
  <c r="E395" i="10"/>
  <c r="F395" i="10"/>
  <c r="H395" i="10"/>
  <c r="I395" i="10"/>
  <c r="K395" i="10" s="1"/>
  <c r="L395" i="10"/>
  <c r="N395" i="10" s="1"/>
  <c r="E396" i="10"/>
  <c r="F396" i="10"/>
  <c r="H396" i="10"/>
  <c r="I396" i="10"/>
  <c r="K396" i="10" s="1"/>
  <c r="L396" i="10"/>
  <c r="N396" i="10" s="1"/>
  <c r="E397" i="10"/>
  <c r="F397" i="10"/>
  <c r="H397" i="10"/>
  <c r="I397" i="10"/>
  <c r="K397" i="10" s="1"/>
  <c r="L397" i="10"/>
  <c r="N397" i="10" s="1"/>
  <c r="E398" i="10"/>
  <c r="F398" i="10"/>
  <c r="H398" i="10" s="1"/>
  <c r="I398" i="10"/>
  <c r="K398" i="10" s="1"/>
  <c r="L398" i="10"/>
  <c r="N398" i="10" s="1"/>
  <c r="E399" i="10"/>
  <c r="F399" i="10"/>
  <c r="H399" i="10" s="1"/>
  <c r="I399" i="10"/>
  <c r="K399" i="10" s="1"/>
  <c r="L399" i="10"/>
  <c r="N399" i="10" s="1"/>
  <c r="E400" i="10"/>
  <c r="F400" i="10"/>
  <c r="H400" i="10" s="1"/>
  <c r="I400" i="10"/>
  <c r="K400" i="10" s="1"/>
  <c r="L400" i="10"/>
  <c r="N400" i="10" s="1"/>
  <c r="E401" i="10"/>
  <c r="F401" i="10"/>
  <c r="H401" i="10" s="1"/>
  <c r="I401" i="10"/>
  <c r="K401" i="10" s="1"/>
  <c r="L401" i="10"/>
  <c r="N401" i="10" s="1"/>
  <c r="E402" i="10"/>
  <c r="F402" i="10"/>
  <c r="H402" i="10" s="1"/>
  <c r="I402" i="10"/>
  <c r="K402" i="10" s="1"/>
  <c r="L402" i="10"/>
  <c r="N402" i="10" s="1"/>
  <c r="E403" i="10"/>
  <c r="F403" i="10"/>
  <c r="H403" i="10" s="1"/>
  <c r="I403" i="10"/>
  <c r="K403" i="10" s="1"/>
  <c r="L403" i="10"/>
  <c r="N403" i="10" s="1"/>
  <c r="E404" i="10"/>
  <c r="F404" i="10"/>
  <c r="H404" i="10" s="1"/>
  <c r="I404" i="10"/>
  <c r="K404" i="10" s="1"/>
  <c r="L404" i="10"/>
  <c r="N404" i="10" s="1"/>
  <c r="E405" i="10"/>
  <c r="F405" i="10"/>
  <c r="H405" i="10" s="1"/>
  <c r="I405" i="10"/>
  <c r="K405" i="10" s="1"/>
  <c r="L405" i="10"/>
  <c r="N405" i="10" s="1"/>
  <c r="E406" i="10"/>
  <c r="F406" i="10"/>
  <c r="H406" i="10"/>
  <c r="I406" i="10"/>
  <c r="K406" i="10" s="1"/>
  <c r="L406" i="10"/>
  <c r="N406" i="10" s="1"/>
  <c r="E407" i="10"/>
  <c r="F407" i="10"/>
  <c r="H407" i="10" s="1"/>
  <c r="I407" i="10"/>
  <c r="K407" i="10" s="1"/>
  <c r="L407" i="10"/>
  <c r="N407" i="10" s="1"/>
  <c r="E408" i="10"/>
  <c r="F408" i="10"/>
  <c r="H408" i="10"/>
  <c r="I408" i="10"/>
  <c r="K408" i="10" s="1"/>
  <c r="L408" i="10"/>
  <c r="N408" i="10" s="1"/>
  <c r="E409" i="10"/>
  <c r="F409" i="10"/>
  <c r="H409" i="10"/>
  <c r="I409" i="10"/>
  <c r="K409" i="10" s="1"/>
  <c r="L409" i="10"/>
  <c r="N409" i="10" s="1"/>
  <c r="E410" i="10"/>
  <c r="F410" i="10"/>
  <c r="H410" i="10" s="1"/>
  <c r="I410" i="10"/>
  <c r="K410" i="10" s="1"/>
  <c r="L410" i="10"/>
  <c r="N410" i="10" s="1"/>
  <c r="E411" i="10"/>
  <c r="F411" i="10"/>
  <c r="H411" i="10" s="1"/>
  <c r="I411" i="10"/>
  <c r="K411" i="10" s="1"/>
  <c r="L411" i="10"/>
  <c r="N411" i="10" s="1"/>
  <c r="E412" i="10"/>
  <c r="F412" i="10"/>
  <c r="H412" i="10" s="1"/>
  <c r="I412" i="10"/>
  <c r="K412" i="10" s="1"/>
  <c r="L412" i="10"/>
  <c r="N412" i="10" s="1"/>
  <c r="E413" i="10"/>
  <c r="F413" i="10"/>
  <c r="H413" i="10" s="1"/>
  <c r="I413" i="10"/>
  <c r="K413" i="10" s="1"/>
  <c r="L413" i="10"/>
  <c r="N413" i="10" s="1"/>
  <c r="E414" i="10"/>
  <c r="F414" i="10"/>
  <c r="H414" i="10" s="1"/>
  <c r="I414" i="10"/>
  <c r="K414" i="10" s="1"/>
  <c r="L414" i="10"/>
  <c r="N414" i="10" s="1"/>
  <c r="E415" i="10"/>
  <c r="F415" i="10"/>
  <c r="H415" i="10" s="1"/>
  <c r="I415" i="10"/>
  <c r="K415" i="10" s="1"/>
  <c r="L415" i="10"/>
  <c r="N415" i="10" s="1"/>
  <c r="E416" i="10"/>
  <c r="F416" i="10"/>
  <c r="H416" i="10" s="1"/>
  <c r="I416" i="10"/>
  <c r="K416" i="10" s="1"/>
  <c r="L416" i="10"/>
  <c r="N416" i="10" s="1"/>
  <c r="E417" i="10"/>
  <c r="F417" i="10"/>
  <c r="H417" i="10" s="1"/>
  <c r="I417" i="10"/>
  <c r="K417" i="10" s="1"/>
  <c r="L417" i="10"/>
  <c r="N417" i="10"/>
  <c r="E418" i="10"/>
  <c r="F418" i="10"/>
  <c r="H418" i="10" s="1"/>
  <c r="I418" i="10"/>
  <c r="K418" i="10" s="1"/>
  <c r="L418" i="10"/>
  <c r="N418" i="10" s="1"/>
  <c r="E419" i="10"/>
  <c r="F419" i="10"/>
  <c r="H419" i="10" s="1"/>
  <c r="I419" i="10"/>
  <c r="K419" i="10" s="1"/>
  <c r="L419" i="10"/>
  <c r="N419" i="10" s="1"/>
  <c r="E420" i="10"/>
  <c r="F420" i="10"/>
  <c r="H420" i="10" s="1"/>
  <c r="I420" i="10"/>
  <c r="K420" i="10" s="1"/>
  <c r="L420" i="10"/>
  <c r="N420" i="10" s="1"/>
  <c r="E421" i="10"/>
  <c r="F421" i="10"/>
  <c r="H421" i="10" s="1"/>
  <c r="I421" i="10"/>
  <c r="K421" i="10" s="1"/>
  <c r="L421" i="10"/>
  <c r="N421" i="10" s="1"/>
  <c r="E422" i="10"/>
  <c r="F422" i="10"/>
  <c r="H422" i="10"/>
  <c r="I422" i="10"/>
  <c r="K422" i="10" s="1"/>
  <c r="L422" i="10"/>
  <c r="N422" i="10" s="1"/>
  <c r="E423" i="10"/>
  <c r="F423" i="10"/>
  <c r="H423" i="10" s="1"/>
  <c r="I423" i="10"/>
  <c r="K423" i="10" s="1"/>
  <c r="L423" i="10"/>
  <c r="N423" i="10" s="1"/>
  <c r="E424" i="10"/>
  <c r="F424" i="10"/>
  <c r="H424" i="10" s="1"/>
  <c r="I424" i="10"/>
  <c r="K424" i="10" s="1"/>
  <c r="L424" i="10"/>
  <c r="N424" i="10" s="1"/>
  <c r="E425" i="10"/>
  <c r="F425" i="10"/>
  <c r="H425" i="10" s="1"/>
  <c r="I425" i="10"/>
  <c r="K425" i="10" s="1"/>
  <c r="L425" i="10"/>
  <c r="N425" i="10" s="1"/>
  <c r="E426" i="10"/>
  <c r="F426" i="10"/>
  <c r="H426" i="10" s="1"/>
  <c r="I426" i="10"/>
  <c r="K426" i="10" s="1"/>
  <c r="L426" i="10"/>
  <c r="N426" i="10" s="1"/>
  <c r="E427" i="10"/>
  <c r="F427" i="10"/>
  <c r="H427" i="10" s="1"/>
  <c r="I427" i="10"/>
  <c r="K427" i="10" s="1"/>
  <c r="L427" i="10"/>
  <c r="N427" i="10" s="1"/>
  <c r="E428" i="10"/>
  <c r="F428" i="10"/>
  <c r="H428" i="10" s="1"/>
  <c r="I428" i="10"/>
  <c r="K428" i="10" s="1"/>
  <c r="L428" i="10"/>
  <c r="E429" i="10"/>
  <c r="F429" i="10"/>
  <c r="H429" i="10" s="1"/>
  <c r="I429" i="10"/>
  <c r="K429" i="10" s="1"/>
  <c r="L429" i="10"/>
  <c r="N429" i="10" s="1"/>
  <c r="E430" i="10"/>
  <c r="F430" i="10"/>
  <c r="H430" i="10" s="1"/>
  <c r="I430" i="10"/>
  <c r="K430" i="10" s="1"/>
  <c r="L430" i="10"/>
  <c r="N430" i="10" s="1"/>
  <c r="E431" i="10"/>
  <c r="F431" i="10"/>
  <c r="H431" i="10" s="1"/>
  <c r="I431" i="10"/>
  <c r="K431" i="10" s="1"/>
  <c r="L431" i="10"/>
  <c r="E432" i="10"/>
  <c r="F432" i="10"/>
  <c r="H432" i="10" s="1"/>
  <c r="I432" i="10"/>
  <c r="K432" i="10" s="1"/>
  <c r="L432" i="10"/>
  <c r="N432" i="10" s="1"/>
  <c r="E433" i="10"/>
  <c r="F433" i="10"/>
  <c r="H433" i="10" s="1"/>
  <c r="I433" i="10"/>
  <c r="K433" i="10" s="1"/>
  <c r="L433" i="10"/>
  <c r="N433" i="10" s="1"/>
  <c r="E434" i="10"/>
  <c r="F434" i="10"/>
  <c r="H434" i="10" s="1"/>
  <c r="I434" i="10"/>
  <c r="K434" i="10" s="1"/>
  <c r="L434" i="10"/>
  <c r="N434" i="10" s="1"/>
  <c r="E435" i="10"/>
  <c r="F435" i="10"/>
  <c r="H435" i="10"/>
  <c r="I435" i="10"/>
  <c r="K435" i="10" s="1"/>
  <c r="L435" i="10"/>
  <c r="N435" i="10" s="1"/>
  <c r="E436" i="10"/>
  <c r="F436" i="10"/>
  <c r="H436" i="10" s="1"/>
  <c r="I436" i="10"/>
  <c r="K436" i="10"/>
  <c r="L436" i="10"/>
  <c r="N436" i="10" s="1"/>
  <c r="E437" i="10"/>
  <c r="F437" i="10"/>
  <c r="H437" i="10" s="1"/>
  <c r="I437" i="10"/>
  <c r="K437" i="10" s="1"/>
  <c r="L437" i="10"/>
  <c r="N437" i="10" s="1"/>
  <c r="E438" i="10"/>
  <c r="F438" i="10"/>
  <c r="H438" i="10" s="1"/>
  <c r="I438" i="10"/>
  <c r="K438" i="10"/>
  <c r="L438" i="10"/>
  <c r="N438" i="10" s="1"/>
  <c r="E439" i="10"/>
  <c r="F439" i="10"/>
  <c r="H439" i="10" s="1"/>
  <c r="I439" i="10"/>
  <c r="K439" i="10" s="1"/>
  <c r="L439" i="10"/>
  <c r="N439" i="10" s="1"/>
  <c r="E440" i="10"/>
  <c r="F440" i="10"/>
  <c r="H440" i="10" s="1"/>
  <c r="I440" i="10"/>
  <c r="K440" i="10" s="1"/>
  <c r="L440" i="10"/>
  <c r="N440" i="10" s="1"/>
  <c r="E441" i="10"/>
  <c r="F441" i="10"/>
  <c r="H441" i="10" s="1"/>
  <c r="I441" i="10"/>
  <c r="K441" i="10" s="1"/>
  <c r="L441" i="10"/>
  <c r="N441" i="10" s="1"/>
  <c r="E442" i="10"/>
  <c r="F442" i="10"/>
  <c r="H442" i="10" s="1"/>
  <c r="I442" i="10"/>
  <c r="K442" i="10" s="1"/>
  <c r="L442" i="10"/>
  <c r="N442" i="10" s="1"/>
  <c r="E443" i="10"/>
  <c r="F443" i="10"/>
  <c r="H443" i="10" s="1"/>
  <c r="I443" i="10"/>
  <c r="K443" i="10" s="1"/>
  <c r="L443" i="10"/>
  <c r="N443" i="10" s="1"/>
  <c r="E444" i="10"/>
  <c r="F444" i="10"/>
  <c r="H444" i="10" s="1"/>
  <c r="I444" i="10"/>
  <c r="K444" i="10" s="1"/>
  <c r="L444" i="10"/>
  <c r="N444" i="10" s="1"/>
  <c r="E445" i="10"/>
  <c r="F445" i="10"/>
  <c r="H445" i="10" s="1"/>
  <c r="I445" i="10"/>
  <c r="K445" i="10" s="1"/>
  <c r="L445" i="10"/>
  <c r="N445" i="10" s="1"/>
  <c r="E446" i="10"/>
  <c r="F446" i="10"/>
  <c r="H446" i="10" s="1"/>
  <c r="I446" i="10"/>
  <c r="K446" i="10" s="1"/>
  <c r="L446" i="10"/>
  <c r="N446" i="10" s="1"/>
  <c r="E447" i="10"/>
  <c r="F447" i="10"/>
  <c r="H447" i="10"/>
  <c r="I447" i="10"/>
  <c r="K447" i="10" s="1"/>
  <c r="L447" i="10"/>
  <c r="N447" i="10" s="1"/>
  <c r="E448" i="10"/>
  <c r="F448" i="10"/>
  <c r="H448" i="10" s="1"/>
  <c r="I448" i="10"/>
  <c r="K448" i="10" s="1"/>
  <c r="L448" i="10"/>
  <c r="N448" i="10" s="1"/>
  <c r="E449" i="10"/>
  <c r="F449" i="10"/>
  <c r="H449" i="10" s="1"/>
  <c r="I449" i="10"/>
  <c r="K449" i="10" s="1"/>
  <c r="L449" i="10"/>
  <c r="N449" i="10" s="1"/>
  <c r="E450" i="10"/>
  <c r="F450" i="10"/>
  <c r="H450" i="10"/>
  <c r="I450" i="10"/>
  <c r="K450" i="10" s="1"/>
  <c r="L450" i="10"/>
  <c r="N450" i="10" s="1"/>
  <c r="E451" i="10"/>
  <c r="F451" i="10"/>
  <c r="H451" i="10" s="1"/>
  <c r="I451" i="10"/>
  <c r="K451" i="10" s="1"/>
  <c r="L451" i="10"/>
  <c r="N451" i="10" s="1"/>
  <c r="E452" i="10"/>
  <c r="F452" i="10"/>
  <c r="H452" i="10" s="1"/>
  <c r="I452" i="10"/>
  <c r="K452" i="10" s="1"/>
  <c r="L452" i="10"/>
  <c r="N452" i="10" s="1"/>
  <c r="E453" i="10"/>
  <c r="F453" i="10"/>
  <c r="H453" i="10" s="1"/>
  <c r="I453" i="10"/>
  <c r="K453" i="10"/>
  <c r="L453" i="10"/>
  <c r="N453" i="10" s="1"/>
  <c r="E454" i="10"/>
  <c r="F454" i="10"/>
  <c r="H454" i="10" s="1"/>
  <c r="I454" i="10"/>
  <c r="K454" i="10" s="1"/>
  <c r="L454" i="10"/>
  <c r="N454" i="10" s="1"/>
  <c r="E455" i="10"/>
  <c r="F455" i="10"/>
  <c r="H455" i="10" s="1"/>
  <c r="I455" i="10"/>
  <c r="K455" i="10"/>
  <c r="L455" i="10"/>
  <c r="N455" i="10" s="1"/>
  <c r="E456" i="10"/>
  <c r="F456" i="10"/>
  <c r="H456" i="10" s="1"/>
  <c r="I456" i="10"/>
  <c r="K456" i="10" s="1"/>
  <c r="L456" i="10"/>
  <c r="N456" i="10" s="1"/>
  <c r="E457" i="10"/>
  <c r="F457" i="10"/>
  <c r="H457" i="10"/>
  <c r="I457" i="10"/>
  <c r="K457" i="10" s="1"/>
  <c r="L457" i="10"/>
  <c r="N457" i="10" s="1"/>
  <c r="E458" i="10"/>
  <c r="F458" i="10"/>
  <c r="H458" i="10" s="1"/>
  <c r="I458" i="10"/>
  <c r="K458" i="10" s="1"/>
  <c r="L458" i="10"/>
  <c r="N458" i="10" s="1"/>
  <c r="E459" i="10"/>
  <c r="F459" i="10"/>
  <c r="H459" i="10" s="1"/>
  <c r="I459" i="10"/>
  <c r="K459" i="10" s="1"/>
  <c r="L459" i="10"/>
  <c r="N459" i="10" s="1"/>
  <c r="E460" i="10"/>
  <c r="F460" i="10"/>
  <c r="H460" i="10" s="1"/>
  <c r="I460" i="10"/>
  <c r="K460" i="10" s="1"/>
  <c r="L460" i="10"/>
  <c r="N460" i="10" s="1"/>
  <c r="E461" i="10"/>
  <c r="F461" i="10"/>
  <c r="H461" i="10" s="1"/>
  <c r="I461" i="10"/>
  <c r="K461" i="10" s="1"/>
  <c r="L461" i="10"/>
  <c r="N461" i="10" s="1"/>
  <c r="E462" i="10"/>
  <c r="F462" i="10"/>
  <c r="H462" i="10" s="1"/>
  <c r="I462" i="10"/>
  <c r="K462" i="10" s="1"/>
  <c r="L462" i="10"/>
  <c r="N462" i="10" s="1"/>
  <c r="E463" i="10"/>
  <c r="F463" i="10"/>
  <c r="H463" i="10" s="1"/>
  <c r="I463" i="10"/>
  <c r="K463" i="10"/>
  <c r="L463" i="10"/>
  <c r="N463" i="10" s="1"/>
  <c r="E464" i="10"/>
  <c r="F464" i="10"/>
  <c r="H464" i="10" s="1"/>
  <c r="I464" i="10"/>
  <c r="K464" i="10" s="1"/>
  <c r="L464" i="10"/>
  <c r="N464" i="10" s="1"/>
  <c r="E465" i="10"/>
  <c r="F465" i="10"/>
  <c r="H465" i="10" s="1"/>
  <c r="I465" i="10"/>
  <c r="K465" i="10" s="1"/>
  <c r="L465" i="10"/>
  <c r="N465" i="10" s="1"/>
  <c r="E466" i="10"/>
  <c r="F466" i="10"/>
  <c r="H466" i="10" s="1"/>
  <c r="I466" i="10"/>
  <c r="K466" i="10"/>
  <c r="L466" i="10"/>
  <c r="N466" i="10" s="1"/>
  <c r="E467" i="10"/>
  <c r="F467" i="10"/>
  <c r="H467" i="10"/>
  <c r="I467" i="10"/>
  <c r="K467" i="10" s="1"/>
  <c r="L467" i="10"/>
  <c r="N467" i="10" s="1"/>
  <c r="E468" i="10"/>
  <c r="F468" i="10"/>
  <c r="H468" i="10"/>
  <c r="I468" i="10"/>
  <c r="K468" i="10" s="1"/>
  <c r="L468" i="10"/>
  <c r="N468" i="10" s="1"/>
  <c r="E469" i="10"/>
  <c r="F469" i="10"/>
  <c r="H469" i="10" s="1"/>
  <c r="I469" i="10"/>
  <c r="K469" i="10" s="1"/>
  <c r="L469" i="10"/>
  <c r="N469" i="10" s="1"/>
  <c r="E470" i="10"/>
  <c r="F470" i="10"/>
  <c r="H470" i="10" s="1"/>
  <c r="I470" i="10"/>
  <c r="K470" i="10" s="1"/>
  <c r="L470" i="10"/>
  <c r="N470" i="10" s="1"/>
  <c r="E471" i="10"/>
  <c r="F471" i="10"/>
  <c r="H471" i="10"/>
  <c r="I471" i="10"/>
  <c r="K471" i="10" s="1"/>
  <c r="L471" i="10"/>
  <c r="N471" i="10" s="1"/>
  <c r="E472" i="10"/>
  <c r="F472" i="10"/>
  <c r="H472" i="10" s="1"/>
  <c r="I472" i="10"/>
  <c r="K472" i="10"/>
  <c r="L472" i="10"/>
  <c r="N472" i="10" s="1"/>
  <c r="E473" i="10"/>
  <c r="F473" i="10"/>
  <c r="H473" i="10" s="1"/>
  <c r="I473" i="10"/>
  <c r="K473" i="10" s="1"/>
  <c r="L473" i="10"/>
  <c r="N473" i="10" s="1"/>
  <c r="E474" i="10"/>
  <c r="F474" i="10"/>
  <c r="H474" i="10"/>
  <c r="I474" i="10"/>
  <c r="K474" i="10" s="1"/>
  <c r="L474" i="10"/>
  <c r="N474" i="10" s="1"/>
  <c r="E475" i="10"/>
  <c r="F475" i="10"/>
  <c r="H475" i="10" s="1"/>
  <c r="I475" i="10"/>
  <c r="K475" i="10" s="1"/>
  <c r="L475" i="10"/>
  <c r="N475" i="10" s="1"/>
  <c r="E476" i="10"/>
  <c r="F476" i="10"/>
  <c r="H476" i="10"/>
  <c r="I476" i="10"/>
  <c r="K476" i="10" s="1"/>
  <c r="L476" i="10"/>
  <c r="N476" i="10" s="1"/>
  <c r="E477" i="10"/>
  <c r="F477" i="10"/>
  <c r="H477" i="10"/>
  <c r="I477" i="10"/>
  <c r="K477" i="10" s="1"/>
  <c r="L477" i="10"/>
  <c r="N477" i="10" s="1"/>
  <c r="E478" i="10"/>
  <c r="F478" i="10"/>
  <c r="H478" i="10"/>
  <c r="I478" i="10"/>
  <c r="K478" i="10" s="1"/>
  <c r="L478" i="10"/>
  <c r="N478" i="10" s="1"/>
  <c r="E479" i="10"/>
  <c r="F479" i="10"/>
  <c r="H479" i="10"/>
  <c r="I479" i="10"/>
  <c r="K479" i="10" s="1"/>
  <c r="L479" i="10"/>
  <c r="N479" i="10" s="1"/>
  <c r="E480" i="10"/>
  <c r="F480" i="10"/>
  <c r="H480" i="10"/>
  <c r="I480" i="10"/>
  <c r="K480" i="10" s="1"/>
  <c r="L480" i="10"/>
  <c r="N480" i="10" s="1"/>
  <c r="E481" i="10"/>
  <c r="F481" i="10"/>
  <c r="H481" i="10" s="1"/>
  <c r="I481" i="10"/>
  <c r="K481" i="10" s="1"/>
  <c r="L481" i="10"/>
  <c r="N481" i="10" s="1"/>
  <c r="E482" i="10"/>
  <c r="F482" i="10"/>
  <c r="H482" i="10"/>
  <c r="I482" i="10"/>
  <c r="K482" i="10" s="1"/>
  <c r="L482" i="10"/>
  <c r="N482" i="10" s="1"/>
  <c r="E483" i="10"/>
  <c r="F483" i="10"/>
  <c r="H483" i="10"/>
  <c r="I483" i="10"/>
  <c r="K483" i="10" s="1"/>
  <c r="L483" i="10"/>
  <c r="N483" i="10"/>
  <c r="E484" i="10"/>
  <c r="F484" i="10"/>
  <c r="H484" i="10"/>
  <c r="I484" i="10"/>
  <c r="K484" i="10" s="1"/>
  <c r="L484" i="10"/>
  <c r="N484" i="10"/>
  <c r="E485" i="10"/>
  <c r="F485" i="10"/>
  <c r="H485" i="10"/>
  <c r="I485" i="10"/>
  <c r="K485" i="10" s="1"/>
  <c r="L485" i="10"/>
  <c r="N485" i="10" s="1"/>
  <c r="E486" i="10"/>
  <c r="F486" i="10"/>
  <c r="H486" i="10"/>
  <c r="I486" i="10"/>
  <c r="K486" i="10" s="1"/>
  <c r="L486" i="10"/>
  <c r="N486" i="10" s="1"/>
  <c r="E487" i="10"/>
  <c r="F487" i="10"/>
  <c r="H487" i="10"/>
  <c r="I487" i="10"/>
  <c r="K487" i="10" s="1"/>
  <c r="L487" i="10"/>
  <c r="N487" i="10" s="1"/>
  <c r="E488" i="10"/>
  <c r="F488" i="10"/>
  <c r="H488" i="10" s="1"/>
  <c r="I488" i="10"/>
  <c r="K488" i="10"/>
  <c r="L488" i="10"/>
  <c r="N488" i="10" s="1"/>
  <c r="E489" i="10"/>
  <c r="F489" i="10"/>
  <c r="H489" i="10"/>
  <c r="I489" i="10"/>
  <c r="K489" i="10"/>
  <c r="L489" i="10"/>
  <c r="N489" i="10" s="1"/>
  <c r="E490" i="10"/>
  <c r="F490" i="10"/>
  <c r="H490" i="10" s="1"/>
  <c r="I490" i="10"/>
  <c r="K490" i="10" s="1"/>
  <c r="L490" i="10"/>
  <c r="N490" i="10" s="1"/>
  <c r="E491" i="10"/>
  <c r="F491" i="10"/>
  <c r="H491" i="10" s="1"/>
  <c r="I491" i="10"/>
  <c r="K491" i="10" s="1"/>
  <c r="L491" i="10"/>
  <c r="N491" i="10" s="1"/>
  <c r="E492" i="10"/>
  <c r="F492" i="10"/>
  <c r="H492" i="10" s="1"/>
  <c r="I492" i="10"/>
  <c r="K492" i="10" s="1"/>
  <c r="L492" i="10"/>
  <c r="N492" i="10" s="1"/>
  <c r="E493" i="10"/>
  <c r="F493" i="10"/>
  <c r="H493" i="10" s="1"/>
  <c r="I493" i="10"/>
  <c r="K493" i="10" s="1"/>
  <c r="L493" i="10"/>
  <c r="N493" i="10" s="1"/>
  <c r="E494" i="10"/>
  <c r="F494" i="10"/>
  <c r="H494" i="10" s="1"/>
  <c r="I494" i="10"/>
  <c r="K494" i="10" s="1"/>
  <c r="L494" i="10"/>
  <c r="N494" i="10" s="1"/>
  <c r="E495" i="10"/>
  <c r="F495" i="10"/>
  <c r="H495" i="10" s="1"/>
  <c r="I495" i="10"/>
  <c r="K495" i="10" s="1"/>
  <c r="L495" i="10"/>
  <c r="N495" i="10" s="1"/>
  <c r="E496" i="10"/>
  <c r="F496" i="10"/>
  <c r="H496" i="10" s="1"/>
  <c r="I496" i="10"/>
  <c r="K496" i="10" s="1"/>
  <c r="L496" i="10"/>
  <c r="N496" i="10" s="1"/>
  <c r="E497" i="10"/>
  <c r="F497" i="10"/>
  <c r="H497" i="10"/>
  <c r="I497" i="10"/>
  <c r="K497" i="10" s="1"/>
  <c r="L497" i="10"/>
  <c r="N497" i="10" s="1"/>
  <c r="E498" i="10"/>
  <c r="F498" i="10"/>
  <c r="H498" i="10" s="1"/>
  <c r="I498" i="10"/>
  <c r="K498" i="10" s="1"/>
  <c r="L498" i="10"/>
  <c r="N498" i="10" s="1"/>
  <c r="E499" i="10"/>
  <c r="F499" i="10"/>
  <c r="H499" i="10" s="1"/>
  <c r="I499" i="10"/>
  <c r="K499" i="10"/>
  <c r="L499" i="10"/>
  <c r="N499" i="10" s="1"/>
  <c r="E500" i="10"/>
  <c r="F500" i="10"/>
  <c r="H500" i="10" s="1"/>
  <c r="I500" i="10"/>
  <c r="K500" i="10" s="1"/>
  <c r="L500" i="10"/>
  <c r="N500" i="10" s="1"/>
  <c r="E501" i="10"/>
  <c r="F501" i="10"/>
  <c r="H501" i="10" s="1"/>
  <c r="I501" i="10"/>
  <c r="K501" i="10" s="1"/>
  <c r="L501" i="10"/>
  <c r="N501" i="10" s="1"/>
  <c r="E502" i="10"/>
  <c r="F502" i="10"/>
  <c r="H502" i="10" s="1"/>
  <c r="I502" i="10"/>
  <c r="K502" i="10" s="1"/>
  <c r="L502" i="10"/>
  <c r="N502" i="10" s="1"/>
  <c r="E503" i="10"/>
  <c r="F503" i="10"/>
  <c r="H503" i="10" s="1"/>
  <c r="I503" i="10"/>
  <c r="K503" i="10" s="1"/>
  <c r="L503" i="10"/>
  <c r="E504" i="10"/>
  <c r="F504" i="10"/>
  <c r="H504" i="10"/>
  <c r="I504" i="10"/>
  <c r="K504" i="10" s="1"/>
  <c r="L504" i="10"/>
  <c r="N504" i="10" s="1"/>
  <c r="E505" i="10"/>
  <c r="F505" i="10"/>
  <c r="H505" i="10" s="1"/>
  <c r="I505" i="10"/>
  <c r="K505" i="10" s="1"/>
  <c r="L505" i="10"/>
  <c r="N505" i="10" s="1"/>
  <c r="E506" i="10"/>
  <c r="F506" i="10"/>
  <c r="H506" i="10" s="1"/>
  <c r="I506" i="10"/>
  <c r="K506" i="10" s="1"/>
  <c r="L506" i="10"/>
  <c r="N506" i="10" s="1"/>
  <c r="E507" i="10"/>
  <c r="F507" i="10"/>
  <c r="H507" i="10" s="1"/>
  <c r="I507" i="10"/>
  <c r="K507" i="10" s="1"/>
  <c r="L507" i="10"/>
  <c r="N507" i="10"/>
  <c r="E508" i="10"/>
  <c r="F508" i="10"/>
  <c r="H508" i="10" s="1"/>
  <c r="I508" i="10"/>
  <c r="K508" i="10" s="1"/>
  <c r="L508" i="10"/>
  <c r="E509" i="10"/>
  <c r="F509" i="10"/>
  <c r="H509" i="10" s="1"/>
  <c r="I509" i="10"/>
  <c r="K509" i="10" s="1"/>
  <c r="L509" i="10"/>
  <c r="N509" i="10" s="1"/>
  <c r="E510" i="10"/>
  <c r="F510" i="10"/>
  <c r="H510" i="10" s="1"/>
  <c r="I510" i="10"/>
  <c r="K510" i="10" s="1"/>
  <c r="L510" i="10"/>
  <c r="N510" i="10" s="1"/>
  <c r="E511" i="10"/>
  <c r="F511" i="10"/>
  <c r="H511" i="10" s="1"/>
  <c r="I511" i="10"/>
  <c r="K511" i="10" s="1"/>
  <c r="L511" i="10"/>
  <c r="N511" i="10" s="1"/>
  <c r="E512" i="10"/>
  <c r="F512" i="10"/>
  <c r="H512" i="10" s="1"/>
  <c r="I512" i="10"/>
  <c r="K512" i="10" s="1"/>
  <c r="L512" i="10"/>
  <c r="N512" i="10" s="1"/>
  <c r="E513" i="10"/>
  <c r="F513" i="10"/>
  <c r="H513" i="10" s="1"/>
  <c r="I513" i="10"/>
  <c r="K513" i="10" s="1"/>
  <c r="L513" i="10"/>
  <c r="N513" i="10" s="1"/>
  <c r="E514" i="10"/>
  <c r="F514" i="10"/>
  <c r="H514" i="10" s="1"/>
  <c r="I514" i="10"/>
  <c r="K514" i="10" s="1"/>
  <c r="L514" i="10"/>
  <c r="N514" i="10"/>
  <c r="E515" i="10"/>
  <c r="F515" i="10"/>
  <c r="H515" i="10" s="1"/>
  <c r="I515" i="10"/>
  <c r="K515" i="10" s="1"/>
  <c r="L515" i="10"/>
  <c r="N515" i="10" s="1"/>
  <c r="E516" i="10"/>
  <c r="F516" i="10"/>
  <c r="H516" i="10" s="1"/>
  <c r="I516" i="10"/>
  <c r="K516" i="10" s="1"/>
  <c r="L516" i="10"/>
  <c r="N516" i="10"/>
  <c r="E517" i="10"/>
  <c r="F517" i="10"/>
  <c r="H517" i="10" s="1"/>
  <c r="I517" i="10"/>
  <c r="K517" i="10" s="1"/>
  <c r="L517" i="10"/>
  <c r="N517" i="10"/>
  <c r="E518" i="10"/>
  <c r="F518" i="10"/>
  <c r="H518" i="10" s="1"/>
  <c r="I518" i="10"/>
  <c r="K518" i="10" s="1"/>
  <c r="L518" i="10"/>
  <c r="N518" i="10" s="1"/>
  <c r="E519" i="10"/>
  <c r="F519" i="10"/>
  <c r="H519" i="10" s="1"/>
  <c r="I519" i="10"/>
  <c r="K519" i="10" s="1"/>
  <c r="L519" i="10"/>
  <c r="N519" i="10" s="1"/>
  <c r="E520" i="10"/>
  <c r="F520" i="10"/>
  <c r="H520" i="10"/>
  <c r="I520" i="10"/>
  <c r="K520" i="10" s="1"/>
  <c r="L520" i="10"/>
  <c r="N520" i="10" s="1"/>
  <c r="E521" i="10"/>
  <c r="F521" i="10"/>
  <c r="H521" i="10" s="1"/>
  <c r="I521" i="10"/>
  <c r="K521" i="10" s="1"/>
  <c r="L521" i="10"/>
  <c r="N521" i="10" s="1"/>
  <c r="E522" i="10"/>
  <c r="F522" i="10"/>
  <c r="H522" i="10" s="1"/>
  <c r="I522" i="10"/>
  <c r="K522" i="10" s="1"/>
  <c r="L522" i="10"/>
  <c r="N522" i="10" s="1"/>
  <c r="E523" i="10"/>
  <c r="F523" i="10"/>
  <c r="H523" i="10" s="1"/>
  <c r="I523" i="10"/>
  <c r="K523" i="10" s="1"/>
  <c r="L523" i="10"/>
  <c r="N523" i="10"/>
  <c r="E524" i="10"/>
  <c r="F524" i="10"/>
  <c r="H524" i="10" s="1"/>
  <c r="I524" i="10"/>
  <c r="K524" i="10" s="1"/>
  <c r="L524" i="10"/>
  <c r="N524" i="10" s="1"/>
  <c r="E525" i="10"/>
  <c r="F525" i="10"/>
  <c r="H525" i="10" s="1"/>
  <c r="I525" i="10"/>
  <c r="K525" i="10" s="1"/>
  <c r="L525" i="10"/>
  <c r="N525" i="10" s="1"/>
  <c r="E526" i="10"/>
  <c r="F526" i="10"/>
  <c r="H526" i="10" s="1"/>
  <c r="I526" i="10"/>
  <c r="K526" i="10" s="1"/>
  <c r="L526" i="10"/>
  <c r="N526" i="10" s="1"/>
  <c r="E527" i="10"/>
  <c r="F527" i="10"/>
  <c r="H527" i="10" s="1"/>
  <c r="I527" i="10"/>
  <c r="K527" i="10" s="1"/>
  <c r="L527" i="10"/>
  <c r="N527" i="10" s="1"/>
  <c r="E528" i="10"/>
  <c r="F528" i="10"/>
  <c r="H528" i="10" s="1"/>
  <c r="I528" i="10"/>
  <c r="K528" i="10" s="1"/>
  <c r="L528" i="10"/>
  <c r="N528" i="10" s="1"/>
  <c r="E529" i="10"/>
  <c r="F529" i="10"/>
  <c r="H529" i="10"/>
  <c r="I529" i="10"/>
  <c r="K529" i="10" s="1"/>
  <c r="L529" i="10"/>
  <c r="N529" i="10" s="1"/>
  <c r="E530" i="10"/>
  <c r="F530" i="10"/>
  <c r="H530" i="10" s="1"/>
  <c r="I530" i="10"/>
  <c r="K530" i="10" s="1"/>
  <c r="L530" i="10"/>
  <c r="N530" i="10" s="1"/>
  <c r="E531" i="10"/>
  <c r="F531" i="10"/>
  <c r="H531" i="10" s="1"/>
  <c r="I531" i="10"/>
  <c r="K531" i="10" s="1"/>
  <c r="L531" i="10"/>
  <c r="N531" i="10" s="1"/>
  <c r="E532" i="10"/>
  <c r="F532" i="10"/>
  <c r="H532" i="10"/>
  <c r="I532" i="10"/>
  <c r="K532" i="10" s="1"/>
  <c r="L532" i="10"/>
  <c r="N532" i="10" s="1"/>
  <c r="E533" i="10"/>
  <c r="F533" i="10"/>
  <c r="H533" i="10" s="1"/>
  <c r="I533" i="10"/>
  <c r="K533" i="10" s="1"/>
  <c r="L533" i="10"/>
  <c r="N533" i="10" s="1"/>
  <c r="E534" i="10"/>
  <c r="F534" i="10"/>
  <c r="H534" i="10" s="1"/>
  <c r="I534" i="10"/>
  <c r="K534" i="10" s="1"/>
  <c r="L534" i="10"/>
  <c r="N534" i="10" s="1"/>
  <c r="E535" i="10"/>
  <c r="F535" i="10"/>
  <c r="H535" i="10" s="1"/>
  <c r="I535" i="10"/>
  <c r="K535" i="10" s="1"/>
  <c r="L535" i="10"/>
  <c r="N535" i="10" s="1"/>
  <c r="E536" i="10"/>
  <c r="F536" i="10"/>
  <c r="H536" i="10"/>
  <c r="I536" i="10"/>
  <c r="K536" i="10" s="1"/>
  <c r="L536" i="10"/>
  <c r="N536" i="10" s="1"/>
  <c r="E537" i="10"/>
  <c r="F537" i="10"/>
  <c r="H537" i="10" s="1"/>
  <c r="I537" i="10"/>
  <c r="K537" i="10" s="1"/>
  <c r="L537" i="10"/>
  <c r="N537" i="10" s="1"/>
  <c r="E538" i="10"/>
  <c r="F538" i="10"/>
  <c r="H538" i="10" s="1"/>
  <c r="I538" i="10"/>
  <c r="K538" i="10" s="1"/>
  <c r="L538" i="10"/>
  <c r="N538" i="10"/>
  <c r="E539" i="10"/>
  <c r="F539" i="10"/>
  <c r="H539" i="10"/>
  <c r="I539" i="10"/>
  <c r="K539" i="10" s="1"/>
  <c r="L539" i="10"/>
  <c r="N539" i="10"/>
  <c r="E540" i="10"/>
  <c r="F540" i="10"/>
  <c r="H540" i="10" s="1"/>
  <c r="I540" i="10"/>
  <c r="K540" i="10" s="1"/>
  <c r="L540" i="10"/>
  <c r="N540" i="10" s="1"/>
  <c r="E541" i="10"/>
  <c r="F541" i="10"/>
  <c r="H541" i="10" s="1"/>
  <c r="I541" i="10"/>
  <c r="K541" i="10" s="1"/>
  <c r="L541" i="10"/>
  <c r="N541" i="10" s="1"/>
  <c r="E542" i="10"/>
  <c r="F542" i="10"/>
  <c r="H542" i="10" s="1"/>
  <c r="I542" i="10"/>
  <c r="K542" i="10" s="1"/>
  <c r="L542" i="10"/>
  <c r="N542" i="10" s="1"/>
  <c r="E543" i="10"/>
  <c r="F543" i="10"/>
  <c r="H543" i="10"/>
  <c r="I543" i="10"/>
  <c r="K543" i="10" s="1"/>
  <c r="L543" i="10"/>
  <c r="N543" i="10" s="1"/>
  <c r="E544" i="10"/>
  <c r="F544" i="10"/>
  <c r="H544" i="10"/>
  <c r="I544" i="10"/>
  <c r="K544" i="10" s="1"/>
  <c r="L544" i="10"/>
  <c r="N544" i="10" s="1"/>
  <c r="E545" i="10"/>
  <c r="F545" i="10"/>
  <c r="H545" i="10"/>
  <c r="I545" i="10"/>
  <c r="K545" i="10"/>
  <c r="L545" i="10"/>
  <c r="N545" i="10" s="1"/>
  <c r="E546" i="10"/>
  <c r="F546" i="10"/>
  <c r="H546" i="10"/>
  <c r="I546" i="10"/>
  <c r="K546" i="10" s="1"/>
  <c r="L546" i="10"/>
  <c r="N546" i="10" s="1"/>
  <c r="E547" i="10"/>
  <c r="F547" i="10"/>
  <c r="H547" i="10"/>
  <c r="I547" i="10"/>
  <c r="K547" i="10" s="1"/>
  <c r="L547" i="10"/>
  <c r="N547" i="10" s="1"/>
  <c r="E548" i="10"/>
  <c r="F548" i="10"/>
  <c r="H548" i="10"/>
  <c r="I548" i="10"/>
  <c r="K548" i="10" s="1"/>
  <c r="L548" i="10"/>
  <c r="N548" i="10" s="1"/>
  <c r="E549" i="10"/>
  <c r="F549" i="10"/>
  <c r="H549" i="10"/>
  <c r="I549" i="10"/>
  <c r="K549" i="10" s="1"/>
  <c r="L549" i="10"/>
  <c r="N549" i="10" s="1"/>
  <c r="E550" i="10"/>
  <c r="F550" i="10"/>
  <c r="H550" i="10"/>
  <c r="I550" i="10"/>
  <c r="K550" i="10" s="1"/>
  <c r="L550" i="10"/>
  <c r="N550" i="10" s="1"/>
  <c r="E551" i="10"/>
  <c r="F551" i="10"/>
  <c r="H551" i="10"/>
  <c r="I551" i="10"/>
  <c r="K551" i="10"/>
  <c r="L551" i="10"/>
  <c r="N551" i="10" s="1"/>
  <c r="E552" i="10"/>
  <c r="F552" i="10"/>
  <c r="H552" i="10"/>
  <c r="I552" i="10"/>
  <c r="K552" i="10" s="1"/>
  <c r="L552" i="10"/>
  <c r="N552" i="10" s="1"/>
  <c r="E553" i="10"/>
  <c r="F553" i="10"/>
  <c r="H553" i="10"/>
  <c r="I553" i="10"/>
  <c r="K553" i="10" s="1"/>
  <c r="L553" i="10"/>
  <c r="N553" i="10" s="1"/>
  <c r="E554" i="10"/>
  <c r="F554" i="10"/>
  <c r="H554" i="10"/>
  <c r="I554" i="10"/>
  <c r="K554" i="10" s="1"/>
  <c r="L554" i="10"/>
  <c r="N554" i="10" s="1"/>
  <c r="E555" i="10"/>
  <c r="F555" i="10"/>
  <c r="H555" i="10"/>
  <c r="I555" i="10"/>
  <c r="K555" i="10" s="1"/>
  <c r="L555" i="10"/>
  <c r="N555" i="10" s="1"/>
  <c r="E556" i="10"/>
  <c r="F556" i="10"/>
  <c r="H556" i="10"/>
  <c r="I556" i="10"/>
  <c r="K556" i="10" s="1"/>
  <c r="L556" i="10"/>
  <c r="N556" i="10" s="1"/>
  <c r="E557" i="10"/>
  <c r="F557" i="10"/>
  <c r="H557" i="10"/>
  <c r="I557" i="10"/>
  <c r="K557" i="10" s="1"/>
  <c r="L557" i="10"/>
  <c r="N557" i="10" s="1"/>
  <c r="E558" i="10"/>
  <c r="F558" i="10"/>
  <c r="H558" i="10" s="1"/>
  <c r="I558" i="10"/>
  <c r="K558" i="10" s="1"/>
  <c r="L558" i="10"/>
  <c r="N558" i="10" s="1"/>
  <c r="E559" i="10"/>
  <c r="F559" i="10"/>
  <c r="H559" i="10" s="1"/>
  <c r="I559" i="10"/>
  <c r="K559" i="10" s="1"/>
  <c r="L559" i="10"/>
  <c r="N559" i="10" s="1"/>
  <c r="E560" i="10"/>
  <c r="F560" i="10"/>
  <c r="H560" i="10" s="1"/>
  <c r="I560" i="10"/>
  <c r="K560" i="10" s="1"/>
  <c r="L560" i="10"/>
  <c r="N560" i="10" s="1"/>
  <c r="E561" i="10"/>
  <c r="F561" i="10"/>
  <c r="H561" i="10"/>
  <c r="I561" i="10"/>
  <c r="K561" i="10" s="1"/>
  <c r="L561" i="10"/>
  <c r="N561" i="10" s="1"/>
  <c r="E562" i="10"/>
  <c r="F562" i="10"/>
  <c r="H562" i="10" s="1"/>
  <c r="I562" i="10"/>
  <c r="K562" i="10" s="1"/>
  <c r="L562" i="10"/>
  <c r="N562" i="10" s="1"/>
  <c r="E563" i="10"/>
  <c r="F563" i="10"/>
  <c r="H563" i="10"/>
  <c r="I563" i="10"/>
  <c r="K563" i="10" s="1"/>
  <c r="L563" i="10"/>
  <c r="N563" i="10" s="1"/>
  <c r="E564" i="10"/>
  <c r="F564" i="10"/>
  <c r="H564" i="10"/>
  <c r="I564" i="10"/>
  <c r="K564" i="10" s="1"/>
  <c r="L564" i="10"/>
  <c r="N564" i="10" s="1"/>
  <c r="E565" i="10"/>
  <c r="F565" i="10"/>
  <c r="H565" i="10" s="1"/>
  <c r="I565" i="10"/>
  <c r="K565" i="10" s="1"/>
  <c r="L565" i="10"/>
  <c r="N565" i="10" s="1"/>
  <c r="E566" i="10"/>
  <c r="F566" i="10"/>
  <c r="H566" i="10"/>
  <c r="I566" i="10"/>
  <c r="K566" i="10" s="1"/>
  <c r="L566" i="10"/>
  <c r="N566" i="10" s="1"/>
  <c r="E567" i="10"/>
  <c r="F567" i="10"/>
  <c r="H567" i="10" s="1"/>
  <c r="I567" i="10"/>
  <c r="K567" i="10" s="1"/>
  <c r="L567" i="10"/>
  <c r="N567" i="10" s="1"/>
  <c r="E568" i="10"/>
  <c r="F568" i="10"/>
  <c r="H568" i="10" s="1"/>
  <c r="I568" i="10"/>
  <c r="K568" i="10"/>
  <c r="L568" i="10"/>
  <c r="N568" i="10" s="1"/>
  <c r="E569" i="10"/>
  <c r="F569" i="10"/>
  <c r="H569" i="10" s="1"/>
  <c r="I569" i="10"/>
  <c r="K569" i="10" s="1"/>
  <c r="L569" i="10"/>
  <c r="N569" i="10" s="1"/>
  <c r="E570" i="10"/>
  <c r="F570" i="10"/>
  <c r="H570" i="10" s="1"/>
  <c r="I570" i="10"/>
  <c r="K570" i="10" s="1"/>
  <c r="L570" i="10"/>
  <c r="N570" i="10" s="1"/>
  <c r="E571" i="10"/>
  <c r="F571" i="10"/>
  <c r="H571" i="10" s="1"/>
  <c r="I571" i="10"/>
  <c r="K571" i="10" s="1"/>
  <c r="L571" i="10"/>
  <c r="N571" i="10" s="1"/>
  <c r="E572" i="10"/>
  <c r="F572" i="10"/>
  <c r="H572" i="10"/>
  <c r="I572" i="10"/>
  <c r="K572" i="10" s="1"/>
  <c r="L572" i="10"/>
  <c r="N572" i="10" s="1"/>
  <c r="E573" i="10"/>
  <c r="F573" i="10"/>
  <c r="H573" i="10"/>
  <c r="I573" i="10"/>
  <c r="K573" i="10" s="1"/>
  <c r="L573" i="10"/>
  <c r="N573" i="10" s="1"/>
  <c r="E574" i="10"/>
  <c r="F574" i="10"/>
  <c r="H574" i="10" s="1"/>
  <c r="I574" i="10"/>
  <c r="K574" i="10" s="1"/>
  <c r="L574" i="10"/>
  <c r="N574" i="10" s="1"/>
  <c r="E575" i="10"/>
  <c r="F575" i="10"/>
  <c r="H575" i="10" s="1"/>
  <c r="I575" i="10"/>
  <c r="K575" i="10" s="1"/>
  <c r="L575" i="10"/>
  <c r="N575" i="10" s="1"/>
  <c r="E576" i="10"/>
  <c r="F576" i="10"/>
  <c r="H576" i="10" s="1"/>
  <c r="I576" i="10"/>
  <c r="K576" i="10" s="1"/>
  <c r="L576" i="10"/>
  <c r="N576" i="10" s="1"/>
  <c r="E577" i="10"/>
  <c r="F577" i="10"/>
  <c r="H577" i="10" s="1"/>
  <c r="I577" i="10"/>
  <c r="K577" i="10" s="1"/>
  <c r="L577" i="10"/>
  <c r="N577" i="10" s="1"/>
  <c r="E578" i="10"/>
  <c r="F578" i="10"/>
  <c r="H578" i="10"/>
  <c r="I578" i="10"/>
  <c r="K578" i="10" s="1"/>
  <c r="L578" i="10"/>
  <c r="N578" i="10" s="1"/>
  <c r="E579" i="10"/>
  <c r="F579" i="10"/>
  <c r="H579" i="10"/>
  <c r="I579" i="10"/>
  <c r="K579" i="10" s="1"/>
  <c r="L579" i="10"/>
  <c r="N579" i="10" s="1"/>
  <c r="E580" i="10"/>
  <c r="F580" i="10"/>
  <c r="H580" i="10" s="1"/>
  <c r="I580" i="10"/>
  <c r="K580" i="10" s="1"/>
  <c r="L580" i="10"/>
  <c r="N580" i="10" s="1"/>
  <c r="E581" i="10"/>
  <c r="F581" i="10"/>
  <c r="H581" i="10"/>
  <c r="I581" i="10"/>
  <c r="K581" i="10" s="1"/>
  <c r="L581" i="10"/>
  <c r="N581" i="10" s="1"/>
  <c r="E582" i="10"/>
  <c r="F582" i="10"/>
  <c r="H582" i="10" s="1"/>
  <c r="I582" i="10"/>
  <c r="K582" i="10" s="1"/>
  <c r="L582" i="10"/>
  <c r="N582" i="10" s="1"/>
  <c r="E583" i="10"/>
  <c r="F583" i="10"/>
  <c r="H583" i="10" s="1"/>
  <c r="I583" i="10"/>
  <c r="K583" i="10" s="1"/>
  <c r="L583" i="10"/>
  <c r="N583" i="10" s="1"/>
  <c r="E584" i="10"/>
  <c r="F584" i="10"/>
  <c r="H584" i="10"/>
  <c r="I584" i="10"/>
  <c r="K584" i="10" s="1"/>
  <c r="L584" i="10"/>
  <c r="N584" i="10" s="1"/>
  <c r="E585" i="10"/>
  <c r="F585" i="10"/>
  <c r="H585" i="10" s="1"/>
  <c r="I585" i="10"/>
  <c r="K585" i="10" s="1"/>
  <c r="L585" i="10"/>
  <c r="N585" i="10" s="1"/>
  <c r="E586" i="10"/>
  <c r="F586" i="10"/>
  <c r="H586" i="10"/>
  <c r="I586" i="10"/>
  <c r="K586" i="10" s="1"/>
  <c r="L586" i="10"/>
  <c r="N586" i="10" s="1"/>
  <c r="E587" i="10"/>
  <c r="F587" i="10"/>
  <c r="H587" i="10"/>
  <c r="I587" i="10"/>
  <c r="K587" i="10" s="1"/>
  <c r="L587" i="10"/>
  <c r="N587" i="10" s="1"/>
  <c r="E588" i="10"/>
  <c r="F588" i="10"/>
  <c r="H588" i="10"/>
  <c r="I588" i="10"/>
  <c r="K588" i="10"/>
  <c r="L588" i="10"/>
  <c r="N588" i="10" s="1"/>
  <c r="E589" i="10"/>
  <c r="F589" i="10"/>
  <c r="H589" i="10"/>
  <c r="I589" i="10"/>
  <c r="K589" i="10"/>
  <c r="L589" i="10"/>
  <c r="N589" i="10" s="1"/>
  <c r="E590" i="10"/>
  <c r="F590" i="10"/>
  <c r="H590" i="10"/>
  <c r="I590" i="10"/>
  <c r="K590" i="10" s="1"/>
  <c r="L590" i="10"/>
  <c r="N590" i="10" s="1"/>
  <c r="E591" i="10"/>
  <c r="F591" i="10"/>
  <c r="H591" i="10"/>
  <c r="I591" i="10"/>
  <c r="K591" i="10" s="1"/>
  <c r="L591" i="10"/>
  <c r="N591" i="10" s="1"/>
  <c r="E592" i="10"/>
  <c r="F592" i="10"/>
  <c r="H592" i="10"/>
  <c r="I592" i="10"/>
  <c r="K592" i="10" s="1"/>
  <c r="L592" i="10"/>
  <c r="N592" i="10"/>
  <c r="E593" i="10"/>
  <c r="F593" i="10"/>
  <c r="H593" i="10"/>
  <c r="I593" i="10"/>
  <c r="K593" i="10" s="1"/>
  <c r="L593" i="10"/>
  <c r="N593" i="10"/>
  <c r="E594" i="10"/>
  <c r="F594" i="10"/>
  <c r="H594" i="10" s="1"/>
  <c r="I594" i="10"/>
  <c r="K594" i="10" s="1"/>
  <c r="L594" i="10"/>
  <c r="N594" i="10" s="1"/>
  <c r="E595" i="10"/>
  <c r="F595" i="10"/>
  <c r="H595" i="10" s="1"/>
  <c r="I595" i="10"/>
  <c r="K595" i="10" s="1"/>
  <c r="L595" i="10"/>
  <c r="N595" i="10" s="1"/>
  <c r="E596" i="10"/>
  <c r="F596" i="10"/>
  <c r="H596" i="10"/>
  <c r="I596" i="10"/>
  <c r="K596" i="10" s="1"/>
  <c r="L596" i="10"/>
  <c r="N596" i="10" s="1"/>
  <c r="E597" i="10"/>
  <c r="F597" i="10"/>
  <c r="H597" i="10"/>
  <c r="I597" i="10"/>
  <c r="K597" i="10" s="1"/>
  <c r="L597" i="10"/>
  <c r="N597" i="10" s="1"/>
  <c r="E598" i="10"/>
  <c r="F598" i="10"/>
  <c r="H598" i="10" s="1"/>
  <c r="I598" i="10"/>
  <c r="K598" i="10" s="1"/>
  <c r="L598" i="10"/>
  <c r="N598" i="10" s="1"/>
  <c r="E599" i="10"/>
  <c r="F599" i="10"/>
  <c r="H599" i="10"/>
  <c r="I599" i="10"/>
  <c r="K599" i="10" s="1"/>
  <c r="L599" i="10"/>
  <c r="N599" i="10" s="1"/>
  <c r="E600" i="10"/>
  <c r="F600" i="10"/>
  <c r="H600" i="10" s="1"/>
  <c r="I600" i="10"/>
  <c r="K600" i="10" s="1"/>
  <c r="L600" i="10"/>
  <c r="N600" i="10" s="1"/>
  <c r="E601" i="10"/>
  <c r="F601" i="10"/>
  <c r="H601" i="10" s="1"/>
  <c r="I601" i="10"/>
  <c r="K601" i="10" s="1"/>
  <c r="L601" i="10"/>
  <c r="N601" i="10" s="1"/>
  <c r="E602" i="10"/>
  <c r="F602" i="10"/>
  <c r="H602" i="10" s="1"/>
  <c r="I602" i="10"/>
  <c r="K602" i="10" s="1"/>
  <c r="L602" i="10"/>
  <c r="N602" i="10" s="1"/>
  <c r="E603" i="10"/>
  <c r="F603" i="10"/>
  <c r="H603" i="10"/>
  <c r="I603" i="10"/>
  <c r="K603" i="10" s="1"/>
  <c r="L603" i="10"/>
  <c r="N603" i="10"/>
  <c r="E604" i="10"/>
  <c r="F604" i="10"/>
  <c r="H604" i="10"/>
  <c r="I604" i="10"/>
  <c r="K604" i="10" s="1"/>
  <c r="L604" i="10"/>
  <c r="N604" i="10" s="1"/>
  <c r="E605" i="10"/>
  <c r="F605" i="10"/>
  <c r="H605" i="10" s="1"/>
  <c r="I605" i="10"/>
  <c r="K605" i="10" s="1"/>
  <c r="L605" i="10"/>
  <c r="N605" i="10" s="1"/>
  <c r="E606" i="10"/>
  <c r="F606" i="10"/>
  <c r="H606" i="10"/>
  <c r="I606" i="10"/>
  <c r="K606" i="10" s="1"/>
  <c r="L606" i="10"/>
  <c r="N606" i="10" s="1"/>
  <c r="E607" i="10"/>
  <c r="F607" i="10"/>
  <c r="H607" i="10" s="1"/>
  <c r="I607" i="10"/>
  <c r="K607" i="10" s="1"/>
  <c r="L607" i="10"/>
  <c r="N607" i="10" s="1"/>
  <c r="E608" i="10"/>
  <c r="F608" i="10"/>
  <c r="H608" i="10" s="1"/>
  <c r="I608" i="10"/>
  <c r="K608" i="10" s="1"/>
  <c r="L608" i="10"/>
  <c r="N608" i="10" s="1"/>
  <c r="E609" i="10"/>
  <c r="F609" i="10"/>
  <c r="H609" i="10" s="1"/>
  <c r="I609" i="10"/>
  <c r="K609" i="10" s="1"/>
  <c r="L609" i="10"/>
  <c r="N609" i="10" s="1"/>
  <c r="E610" i="10"/>
  <c r="F610" i="10"/>
  <c r="H610" i="10" s="1"/>
  <c r="I610" i="10"/>
  <c r="K610" i="10" s="1"/>
  <c r="L610" i="10"/>
  <c r="N610" i="10" s="1"/>
  <c r="E611" i="10"/>
  <c r="F611" i="10"/>
  <c r="H611" i="10" s="1"/>
  <c r="I611" i="10"/>
  <c r="K611" i="10"/>
  <c r="L611" i="10"/>
  <c r="N611" i="10" s="1"/>
  <c r="E612" i="10"/>
  <c r="F612" i="10"/>
  <c r="H612" i="10" s="1"/>
  <c r="I612" i="10"/>
  <c r="K612" i="10" s="1"/>
  <c r="L612" i="10"/>
  <c r="N612" i="10" s="1"/>
  <c r="E613" i="10"/>
  <c r="F613" i="10"/>
  <c r="H613" i="10" s="1"/>
  <c r="I613" i="10"/>
  <c r="K613" i="10" s="1"/>
  <c r="L613" i="10"/>
  <c r="N613" i="10" s="1"/>
  <c r="E614" i="10"/>
  <c r="F614" i="10"/>
  <c r="H614" i="10" s="1"/>
  <c r="I614" i="10"/>
  <c r="K614" i="10" s="1"/>
  <c r="L614" i="10"/>
  <c r="N614" i="10" s="1"/>
  <c r="E615" i="10"/>
  <c r="F615" i="10"/>
  <c r="H615" i="10" s="1"/>
  <c r="I615" i="10"/>
  <c r="K615" i="10" s="1"/>
  <c r="L615" i="10"/>
  <c r="N615" i="10" s="1"/>
  <c r="E616" i="10"/>
  <c r="F616" i="10"/>
  <c r="H616" i="10"/>
  <c r="I616" i="10"/>
  <c r="K616" i="10" s="1"/>
  <c r="L616" i="10"/>
  <c r="N616" i="10" s="1"/>
  <c r="E617" i="10"/>
  <c r="F617" i="10"/>
  <c r="H617" i="10" s="1"/>
  <c r="I617" i="10"/>
  <c r="K617" i="10" s="1"/>
  <c r="L617" i="10"/>
  <c r="N617" i="10" s="1"/>
  <c r="E618" i="10"/>
  <c r="F618" i="10"/>
  <c r="H618" i="10" s="1"/>
  <c r="I618" i="10"/>
  <c r="K618" i="10" s="1"/>
  <c r="L618" i="10"/>
  <c r="N618" i="10" s="1"/>
  <c r="E619" i="10"/>
  <c r="F619" i="10"/>
  <c r="H619" i="10" s="1"/>
  <c r="I619" i="10"/>
  <c r="K619" i="10" s="1"/>
  <c r="L619" i="10"/>
  <c r="N619" i="10"/>
  <c r="E620" i="10"/>
  <c r="F620" i="10"/>
  <c r="H620" i="10" s="1"/>
  <c r="I620" i="10"/>
  <c r="K620" i="10" s="1"/>
  <c r="L620" i="10"/>
  <c r="N620" i="10" s="1"/>
  <c r="E621" i="10"/>
  <c r="F621" i="10"/>
  <c r="H621" i="10"/>
  <c r="I621" i="10"/>
  <c r="K621" i="10" s="1"/>
  <c r="L621" i="10"/>
  <c r="N621" i="10" s="1"/>
  <c r="E622" i="10"/>
  <c r="F622" i="10"/>
  <c r="H622" i="10"/>
  <c r="I622" i="10"/>
  <c r="K622" i="10" s="1"/>
  <c r="L622" i="10"/>
  <c r="N622" i="10" s="1"/>
  <c r="E623" i="10"/>
  <c r="F623" i="10"/>
  <c r="H623" i="10" s="1"/>
  <c r="I623" i="10"/>
  <c r="K623" i="10" s="1"/>
  <c r="L623" i="10"/>
  <c r="E624" i="10"/>
  <c r="F624" i="10"/>
  <c r="H624" i="10"/>
  <c r="I624" i="10"/>
  <c r="K624" i="10" s="1"/>
  <c r="L624" i="10"/>
  <c r="N624" i="10"/>
  <c r="E625" i="10"/>
  <c r="F625" i="10"/>
  <c r="H625" i="10" s="1"/>
  <c r="I625" i="10"/>
  <c r="K625" i="10" s="1"/>
  <c r="L625" i="10"/>
  <c r="E626" i="10"/>
  <c r="F626" i="10"/>
  <c r="H626" i="10"/>
  <c r="I626" i="10"/>
  <c r="K626" i="10" s="1"/>
  <c r="L626" i="10"/>
  <c r="N626" i="10" s="1"/>
  <c r="E627" i="10"/>
  <c r="F627" i="10"/>
  <c r="H627" i="10"/>
  <c r="I627" i="10"/>
  <c r="K627" i="10" s="1"/>
  <c r="L627" i="10"/>
  <c r="N627" i="10" s="1"/>
  <c r="E628" i="10"/>
  <c r="F628" i="10"/>
  <c r="H628" i="10" s="1"/>
  <c r="I628" i="10"/>
  <c r="K628" i="10" s="1"/>
  <c r="L628" i="10"/>
  <c r="E629" i="10"/>
  <c r="F629" i="10"/>
  <c r="H629" i="10"/>
  <c r="I629" i="10"/>
  <c r="K629" i="10" s="1"/>
  <c r="L629" i="10"/>
  <c r="N629" i="10" s="1"/>
  <c r="E630" i="10"/>
  <c r="F630" i="10"/>
  <c r="H630" i="10" s="1"/>
  <c r="I630" i="10"/>
  <c r="K630" i="10" s="1"/>
  <c r="L630" i="10"/>
  <c r="N630" i="10" s="1"/>
  <c r="E631" i="10"/>
  <c r="F631" i="10"/>
  <c r="H631" i="10" s="1"/>
  <c r="I631" i="10"/>
  <c r="K631" i="10" s="1"/>
  <c r="L631" i="10"/>
  <c r="E632" i="10"/>
  <c r="F632" i="10"/>
  <c r="H632" i="10" s="1"/>
  <c r="I632" i="10"/>
  <c r="K632" i="10" s="1"/>
  <c r="L632" i="10"/>
  <c r="N632" i="10" s="1"/>
  <c r="E633" i="10"/>
  <c r="F633" i="10"/>
  <c r="H633" i="10" s="1"/>
  <c r="I633" i="10"/>
  <c r="K633" i="10" s="1"/>
  <c r="L633" i="10"/>
  <c r="N633" i="10" s="1"/>
  <c r="E634" i="10"/>
  <c r="F634" i="10"/>
  <c r="H634" i="10" s="1"/>
  <c r="I634" i="10"/>
  <c r="K634" i="10" s="1"/>
  <c r="L634" i="10"/>
  <c r="E635" i="10"/>
  <c r="F635" i="10"/>
  <c r="H635" i="10" s="1"/>
  <c r="I635" i="10"/>
  <c r="K635" i="10" s="1"/>
  <c r="L635" i="10"/>
  <c r="N635" i="10" s="1"/>
  <c r="E636" i="10"/>
  <c r="F636" i="10"/>
  <c r="H636" i="10"/>
  <c r="I636" i="10"/>
  <c r="K636" i="10" s="1"/>
  <c r="L636" i="10"/>
  <c r="N636" i="10" s="1"/>
  <c r="E637" i="10"/>
  <c r="F637" i="10"/>
  <c r="H637" i="10" s="1"/>
  <c r="I637" i="10"/>
  <c r="K637" i="10" s="1"/>
  <c r="L637" i="10"/>
  <c r="E638" i="10"/>
  <c r="F638" i="10"/>
  <c r="H638" i="10" s="1"/>
  <c r="I638" i="10"/>
  <c r="K638" i="10" s="1"/>
  <c r="L638" i="10"/>
  <c r="N638" i="10" s="1"/>
  <c r="E639" i="10"/>
  <c r="F639" i="10"/>
  <c r="H639" i="10"/>
  <c r="I639" i="10"/>
  <c r="K639" i="10" s="1"/>
  <c r="L639" i="10"/>
  <c r="N639" i="10" s="1"/>
  <c r="E640" i="10"/>
  <c r="F640" i="10"/>
  <c r="H640" i="10" s="1"/>
  <c r="I640" i="10"/>
  <c r="K640" i="10" s="1"/>
  <c r="L640" i="10"/>
  <c r="E641" i="10"/>
  <c r="F641" i="10"/>
  <c r="H641" i="10" s="1"/>
  <c r="I641" i="10"/>
  <c r="K641" i="10"/>
  <c r="L641" i="10"/>
  <c r="N641" i="10" s="1"/>
  <c r="E642" i="10"/>
  <c r="F642" i="10"/>
  <c r="H642" i="10" s="1"/>
  <c r="I642" i="10"/>
  <c r="K642" i="10" s="1"/>
  <c r="L642" i="10"/>
  <c r="N642" i="10" s="1"/>
  <c r="E643" i="10"/>
  <c r="F643" i="10"/>
  <c r="H643" i="10" s="1"/>
  <c r="I643" i="10"/>
  <c r="K643" i="10" s="1"/>
  <c r="L643" i="10"/>
  <c r="E644" i="10"/>
  <c r="F644" i="10"/>
  <c r="H644" i="10" s="1"/>
  <c r="I644" i="10"/>
  <c r="K644" i="10" s="1"/>
  <c r="L644" i="10"/>
  <c r="N644" i="10" s="1"/>
  <c r="E645" i="10"/>
  <c r="F645" i="10"/>
  <c r="H645" i="10" s="1"/>
  <c r="I645" i="10"/>
  <c r="K645" i="10" s="1"/>
  <c r="L645" i="10"/>
  <c r="N645" i="10" s="1"/>
  <c r="E646" i="10"/>
  <c r="F646" i="10"/>
  <c r="H646" i="10" s="1"/>
  <c r="I646" i="10"/>
  <c r="K646" i="10" s="1"/>
  <c r="L646" i="10"/>
  <c r="E647" i="10"/>
  <c r="F647" i="10"/>
  <c r="H647" i="10"/>
  <c r="I647" i="10"/>
  <c r="K647" i="10" s="1"/>
  <c r="L647" i="10"/>
  <c r="N647" i="10" s="1"/>
  <c r="E648" i="10"/>
  <c r="F648" i="10"/>
  <c r="H648" i="10"/>
  <c r="I648" i="10"/>
  <c r="K648" i="10" s="1"/>
  <c r="L648" i="10"/>
  <c r="N648" i="10" s="1"/>
  <c r="E649" i="10"/>
  <c r="F649" i="10"/>
  <c r="H649" i="10" s="1"/>
  <c r="I649" i="10"/>
  <c r="K649" i="10" s="1"/>
  <c r="L649" i="10"/>
  <c r="E650" i="10"/>
  <c r="F650" i="10"/>
  <c r="H650" i="10"/>
  <c r="I650" i="10"/>
  <c r="K650" i="10" s="1"/>
  <c r="L650" i="10"/>
  <c r="N650" i="10" s="1"/>
  <c r="E651" i="10"/>
  <c r="F651" i="10"/>
  <c r="H651" i="10"/>
  <c r="I651" i="10"/>
  <c r="K651" i="10" s="1"/>
  <c r="L651" i="10"/>
  <c r="N651" i="10" s="1"/>
  <c r="E652" i="10"/>
  <c r="F652" i="10"/>
  <c r="H652" i="10" s="1"/>
  <c r="I652" i="10"/>
  <c r="K652" i="10" s="1"/>
  <c r="L652" i="10"/>
  <c r="N652" i="10" s="1"/>
  <c r="E653" i="10"/>
  <c r="F653" i="10"/>
  <c r="H653" i="10"/>
  <c r="I653" i="10"/>
  <c r="K653" i="10" s="1"/>
  <c r="L653" i="10"/>
  <c r="N653" i="10" s="1"/>
  <c r="E654" i="10"/>
  <c r="F654" i="10"/>
  <c r="H654" i="10"/>
  <c r="I654" i="10"/>
  <c r="K654" i="10" s="1"/>
  <c r="L654" i="10"/>
  <c r="N654" i="10" s="1"/>
  <c r="E655" i="10"/>
  <c r="F655" i="10"/>
  <c r="H655" i="10" s="1"/>
  <c r="I655" i="10"/>
  <c r="K655" i="10" s="1"/>
  <c r="L655" i="10"/>
  <c r="N655" i="10"/>
  <c r="E656" i="10"/>
  <c r="F656" i="10"/>
  <c r="H656" i="10" s="1"/>
  <c r="I656" i="10"/>
  <c r="K656" i="10" s="1"/>
  <c r="L656" i="10"/>
  <c r="N656" i="10" s="1"/>
  <c r="E657" i="10"/>
  <c r="F657" i="10"/>
  <c r="H657" i="10" s="1"/>
  <c r="I657" i="10"/>
  <c r="K657" i="10" s="1"/>
  <c r="L657" i="10"/>
  <c r="N657" i="10" s="1"/>
  <c r="E658" i="10"/>
  <c r="F658" i="10"/>
  <c r="H658" i="10" s="1"/>
  <c r="I658" i="10"/>
  <c r="K658" i="10" s="1"/>
  <c r="L658" i="10"/>
  <c r="N658" i="10" s="1"/>
  <c r="E659" i="10"/>
  <c r="F659" i="10"/>
  <c r="H659" i="10"/>
  <c r="I659" i="10"/>
  <c r="K659" i="10" s="1"/>
  <c r="L659" i="10"/>
  <c r="N659" i="10" s="1"/>
  <c r="E660" i="10"/>
  <c r="F660" i="10"/>
  <c r="H660" i="10"/>
  <c r="I660" i="10"/>
  <c r="K660" i="10" s="1"/>
  <c r="L660" i="10"/>
  <c r="N660" i="10" s="1"/>
  <c r="E661" i="10"/>
  <c r="F661" i="10"/>
  <c r="H661" i="10" s="1"/>
  <c r="I661" i="10"/>
  <c r="K661" i="10" s="1"/>
  <c r="L661" i="10"/>
  <c r="N661" i="10" s="1"/>
  <c r="E662" i="10"/>
  <c r="F662" i="10"/>
  <c r="H662" i="10" s="1"/>
  <c r="I662" i="10"/>
  <c r="K662" i="10"/>
  <c r="L662" i="10"/>
  <c r="N662" i="10" s="1"/>
  <c r="E663" i="10"/>
  <c r="F663" i="10"/>
  <c r="H663" i="10" s="1"/>
  <c r="I663" i="10"/>
  <c r="K663" i="10" s="1"/>
  <c r="L663" i="10"/>
  <c r="N663" i="10" s="1"/>
  <c r="E664" i="10"/>
  <c r="F664" i="10"/>
  <c r="H664" i="10"/>
  <c r="I664" i="10"/>
  <c r="K664" i="10" s="1"/>
  <c r="L664" i="10"/>
  <c r="N664" i="10" s="1"/>
  <c r="E665" i="10"/>
  <c r="F665" i="10"/>
  <c r="H665" i="10" s="1"/>
  <c r="I665" i="10"/>
  <c r="K665" i="10" s="1"/>
  <c r="L665" i="10"/>
  <c r="N665" i="10"/>
  <c r="E666" i="10"/>
  <c r="F666" i="10"/>
  <c r="H666" i="10" s="1"/>
  <c r="I666" i="10"/>
  <c r="K666" i="10" s="1"/>
  <c r="L666" i="10"/>
  <c r="N666" i="10" s="1"/>
  <c r="E667" i="10"/>
  <c r="F667" i="10"/>
  <c r="H667" i="10"/>
  <c r="I667" i="10"/>
  <c r="K667" i="10" s="1"/>
  <c r="L667" i="10"/>
  <c r="N667" i="10" s="1"/>
  <c r="E668" i="10"/>
  <c r="F668" i="10"/>
  <c r="H668" i="10" s="1"/>
  <c r="I668" i="10"/>
  <c r="K668" i="10"/>
  <c r="L668" i="10"/>
  <c r="N668" i="10" s="1"/>
  <c r="E669" i="10"/>
  <c r="F669" i="10"/>
  <c r="H669" i="10" s="1"/>
  <c r="I669" i="10"/>
  <c r="K669" i="10" s="1"/>
  <c r="L669" i="10"/>
  <c r="N669" i="10"/>
  <c r="E670" i="10"/>
  <c r="F670" i="10"/>
  <c r="H670" i="10"/>
  <c r="I670" i="10"/>
  <c r="K670" i="10" s="1"/>
  <c r="L670" i="10"/>
  <c r="N670" i="10"/>
  <c r="E671" i="10"/>
  <c r="F671" i="10"/>
  <c r="H671" i="10" s="1"/>
  <c r="I671" i="10"/>
  <c r="K671" i="10" s="1"/>
  <c r="L671" i="10"/>
  <c r="N671" i="10"/>
  <c r="E672" i="10"/>
  <c r="F672" i="10"/>
  <c r="H672" i="10"/>
  <c r="I672" i="10"/>
  <c r="K672" i="10" s="1"/>
  <c r="L672" i="10"/>
  <c r="N672" i="10"/>
  <c r="E673" i="10"/>
  <c r="F673" i="10"/>
  <c r="H673" i="10"/>
  <c r="I673" i="10"/>
  <c r="K673" i="10" s="1"/>
  <c r="L673" i="10"/>
  <c r="N673" i="10"/>
  <c r="E674" i="10"/>
  <c r="F674" i="10"/>
  <c r="H674" i="10" s="1"/>
  <c r="I674" i="10"/>
  <c r="K674" i="10" s="1"/>
  <c r="L674" i="10"/>
  <c r="N674" i="10" s="1"/>
  <c r="E675" i="10"/>
  <c r="F675" i="10"/>
  <c r="H675" i="10"/>
  <c r="I675" i="10"/>
  <c r="K675" i="10" s="1"/>
  <c r="L675" i="10"/>
  <c r="N675" i="10" s="1"/>
  <c r="E676" i="10"/>
  <c r="F676" i="10"/>
  <c r="H676" i="10"/>
  <c r="I676" i="10"/>
  <c r="K676" i="10" s="1"/>
  <c r="L676" i="10"/>
  <c r="N676" i="10" s="1"/>
  <c r="E677" i="10"/>
  <c r="F677" i="10"/>
  <c r="H677" i="10"/>
  <c r="I677" i="10"/>
  <c r="K677" i="10"/>
  <c r="L677" i="10"/>
  <c r="N677" i="10" s="1"/>
  <c r="E678" i="10"/>
  <c r="F678" i="10"/>
  <c r="H678" i="10"/>
  <c r="I678" i="10"/>
  <c r="K678" i="10" s="1"/>
  <c r="L678" i="10"/>
  <c r="N678" i="10" s="1"/>
  <c r="E679" i="10"/>
  <c r="F679" i="10"/>
  <c r="H679" i="10"/>
  <c r="I679" i="10"/>
  <c r="K679" i="10" s="1"/>
  <c r="L679" i="10"/>
  <c r="N679" i="10" s="1"/>
  <c r="E680" i="10"/>
  <c r="F680" i="10"/>
  <c r="H680" i="10"/>
  <c r="I680" i="10"/>
  <c r="K680" i="10"/>
  <c r="L680" i="10"/>
  <c r="N680" i="10" s="1"/>
  <c r="E681" i="10"/>
  <c r="F681" i="10"/>
  <c r="H681" i="10"/>
  <c r="I681" i="10"/>
  <c r="K681" i="10" s="1"/>
  <c r="L681" i="10"/>
  <c r="N681" i="10" s="1"/>
  <c r="E682" i="10"/>
  <c r="F682" i="10"/>
  <c r="H682" i="10"/>
  <c r="I682" i="10"/>
  <c r="K682" i="10" s="1"/>
  <c r="L682" i="10"/>
  <c r="N682" i="10" s="1"/>
  <c r="E683" i="10"/>
  <c r="F683" i="10"/>
  <c r="H683" i="10"/>
  <c r="I683" i="10"/>
  <c r="K683" i="10" s="1"/>
  <c r="L683" i="10"/>
  <c r="N683" i="10"/>
  <c r="E684" i="10"/>
  <c r="F684" i="10"/>
  <c r="H684" i="10"/>
  <c r="I684" i="10"/>
  <c r="K684" i="10" s="1"/>
  <c r="L684" i="10"/>
  <c r="N684" i="10"/>
  <c r="E685" i="10"/>
  <c r="F685" i="10"/>
  <c r="H685" i="10"/>
  <c r="I685" i="10"/>
  <c r="K685" i="10" s="1"/>
  <c r="L685" i="10"/>
  <c r="N685" i="10"/>
  <c r="E686" i="10"/>
  <c r="F686" i="10"/>
  <c r="H686" i="10"/>
  <c r="I686" i="10"/>
  <c r="K686" i="10" s="1"/>
  <c r="L686" i="10"/>
  <c r="N686" i="10" s="1"/>
  <c r="E687" i="10"/>
  <c r="F687" i="10"/>
  <c r="H687" i="10"/>
  <c r="I687" i="10"/>
  <c r="K687" i="10" s="1"/>
  <c r="L687" i="10"/>
  <c r="N687" i="10" s="1"/>
  <c r="E688" i="10"/>
  <c r="F688" i="10"/>
  <c r="H688" i="10" s="1"/>
  <c r="I688" i="10"/>
  <c r="K688" i="10" s="1"/>
  <c r="L688" i="10"/>
  <c r="N688" i="10" s="1"/>
  <c r="E689" i="10"/>
  <c r="F689" i="10"/>
  <c r="H689" i="10"/>
  <c r="I689" i="10"/>
  <c r="K689" i="10" s="1"/>
  <c r="L689" i="10"/>
  <c r="N689" i="10" s="1"/>
  <c r="E690" i="10"/>
  <c r="F690" i="10"/>
  <c r="H690" i="10"/>
  <c r="I690" i="10"/>
  <c r="K690" i="10" s="1"/>
  <c r="L690" i="10"/>
  <c r="N690" i="10" s="1"/>
  <c r="E691" i="10"/>
  <c r="F691" i="10"/>
  <c r="H691" i="10"/>
  <c r="I691" i="10"/>
  <c r="K691" i="10" s="1"/>
  <c r="L691" i="10"/>
  <c r="N691" i="10" s="1"/>
  <c r="E692" i="10"/>
  <c r="F692" i="10"/>
  <c r="H692" i="10" s="1"/>
  <c r="I692" i="10"/>
  <c r="K692" i="10" s="1"/>
  <c r="L692" i="10"/>
  <c r="N692" i="10" s="1"/>
  <c r="E693" i="10"/>
  <c r="F693" i="10"/>
  <c r="H693" i="10"/>
  <c r="I693" i="10"/>
  <c r="K693" i="10" s="1"/>
  <c r="L693" i="10"/>
  <c r="N693" i="10"/>
  <c r="E694" i="10"/>
  <c r="F694" i="10"/>
  <c r="H694" i="10" s="1"/>
  <c r="I694" i="10"/>
  <c r="K694" i="10" s="1"/>
  <c r="L694" i="10"/>
  <c r="N694" i="10" s="1"/>
  <c r="E695" i="10"/>
  <c r="F695" i="10"/>
  <c r="H695" i="10"/>
  <c r="I695" i="10"/>
  <c r="K695" i="10"/>
  <c r="L695" i="10"/>
  <c r="N695" i="10" s="1"/>
  <c r="E696" i="10"/>
  <c r="F696" i="10"/>
  <c r="H696" i="10"/>
  <c r="I696" i="10"/>
  <c r="K696" i="10" s="1"/>
  <c r="L696" i="10"/>
  <c r="N696" i="10" s="1"/>
  <c r="E697" i="10"/>
  <c r="F697" i="10"/>
  <c r="H697" i="10"/>
  <c r="I697" i="10"/>
  <c r="K697" i="10" s="1"/>
  <c r="L697" i="10"/>
  <c r="N697" i="10" s="1"/>
  <c r="E698" i="10"/>
  <c r="F698" i="10"/>
  <c r="H698" i="10"/>
  <c r="I698" i="10"/>
  <c r="K698" i="10"/>
  <c r="L698" i="10"/>
  <c r="N698" i="10" s="1"/>
  <c r="E699" i="10"/>
  <c r="F699" i="10"/>
  <c r="H699" i="10"/>
  <c r="I699" i="10"/>
  <c r="K699" i="10" s="1"/>
  <c r="L699" i="10"/>
  <c r="N699" i="10" s="1"/>
  <c r="E700" i="10"/>
  <c r="F700" i="10"/>
  <c r="H700" i="10"/>
  <c r="I700" i="10"/>
  <c r="K700" i="10" s="1"/>
  <c r="L700" i="10"/>
  <c r="N700" i="10" s="1"/>
  <c r="E701" i="10"/>
  <c r="F701" i="10"/>
  <c r="H701" i="10"/>
  <c r="I701" i="10"/>
  <c r="K701" i="10" s="1"/>
  <c r="L701" i="10"/>
  <c r="N701" i="10"/>
  <c r="E702" i="10"/>
  <c r="F702" i="10"/>
  <c r="H702" i="10"/>
  <c r="I702" i="10"/>
  <c r="K702" i="10" s="1"/>
  <c r="L702" i="10"/>
  <c r="N702" i="10"/>
  <c r="E703" i="10"/>
  <c r="F703" i="10"/>
  <c r="H703" i="10" s="1"/>
  <c r="I703" i="10"/>
  <c r="K703" i="10" s="1"/>
  <c r="L703" i="10"/>
  <c r="N703" i="10"/>
  <c r="E704" i="10"/>
  <c r="F704" i="10"/>
  <c r="H704" i="10" s="1"/>
  <c r="I704" i="10"/>
  <c r="K704" i="10" s="1"/>
  <c r="L704" i="10"/>
  <c r="N704" i="10" s="1"/>
  <c r="E705" i="10"/>
  <c r="F705" i="10"/>
  <c r="H705" i="10" s="1"/>
  <c r="I705" i="10"/>
  <c r="K705" i="10" s="1"/>
  <c r="L705" i="10"/>
  <c r="N705" i="10" s="1"/>
  <c r="E706" i="10"/>
  <c r="F706" i="10"/>
  <c r="H706" i="10" s="1"/>
  <c r="I706" i="10"/>
  <c r="K706" i="10" s="1"/>
  <c r="L706" i="10"/>
  <c r="N706" i="10" s="1"/>
  <c r="E707" i="10"/>
  <c r="F707" i="10"/>
  <c r="H707" i="10" s="1"/>
  <c r="I707" i="10"/>
  <c r="K707" i="10"/>
  <c r="L707" i="10"/>
  <c r="N707" i="10" s="1"/>
  <c r="E708" i="10"/>
  <c r="F708" i="10"/>
  <c r="H708" i="10" s="1"/>
  <c r="I708" i="10"/>
  <c r="K708" i="10" s="1"/>
  <c r="L708" i="10"/>
  <c r="N708" i="10" s="1"/>
  <c r="E709" i="10"/>
  <c r="F709" i="10"/>
  <c r="H709" i="10"/>
  <c r="I709" i="10"/>
  <c r="K709" i="10" s="1"/>
  <c r="L709" i="10"/>
  <c r="N709" i="10" s="1"/>
  <c r="E710" i="10"/>
  <c r="F710" i="10"/>
  <c r="H710" i="10" s="1"/>
  <c r="I710" i="10"/>
  <c r="K710" i="10" s="1"/>
  <c r="L710" i="10"/>
  <c r="N710" i="10" s="1"/>
  <c r="E711" i="10"/>
  <c r="F711" i="10"/>
  <c r="H711" i="10" s="1"/>
  <c r="I711" i="10"/>
  <c r="K711" i="10" s="1"/>
  <c r="L711" i="10"/>
  <c r="N711" i="10" s="1"/>
  <c r="E712" i="10"/>
  <c r="F712" i="10"/>
  <c r="H712" i="10" s="1"/>
  <c r="I712" i="10"/>
  <c r="K712" i="10" s="1"/>
  <c r="L712" i="10"/>
  <c r="N712" i="10"/>
  <c r="E713" i="10"/>
  <c r="F713" i="10"/>
  <c r="H713" i="10" s="1"/>
  <c r="I713" i="10"/>
  <c r="K713" i="10" s="1"/>
  <c r="L713" i="10"/>
  <c r="N713" i="10" s="1"/>
  <c r="E714" i="10"/>
  <c r="F714" i="10"/>
  <c r="H714" i="10" s="1"/>
  <c r="I714" i="10"/>
  <c r="K714" i="10" s="1"/>
  <c r="L714" i="10"/>
  <c r="N714" i="10" s="1"/>
  <c r="E715" i="10"/>
  <c r="F715" i="10"/>
  <c r="H715" i="10"/>
  <c r="I715" i="10"/>
  <c r="K715" i="10" s="1"/>
  <c r="L715" i="10"/>
  <c r="N715" i="10" s="1"/>
  <c r="E716" i="10"/>
  <c r="F716" i="10"/>
  <c r="H716" i="10"/>
  <c r="I716" i="10"/>
  <c r="K716" i="10"/>
  <c r="L716" i="10"/>
  <c r="N716" i="10" s="1"/>
  <c r="E717" i="10"/>
  <c r="F717" i="10"/>
  <c r="H717" i="10"/>
  <c r="I717" i="10"/>
  <c r="K717" i="10" s="1"/>
  <c r="L717" i="10"/>
  <c r="N717" i="10" s="1"/>
  <c r="E718" i="10"/>
  <c r="F718" i="10"/>
  <c r="H718" i="10" s="1"/>
  <c r="I718" i="10"/>
  <c r="K718" i="10" s="1"/>
  <c r="L718" i="10"/>
  <c r="N718" i="10" s="1"/>
  <c r="E719" i="10"/>
  <c r="F719" i="10"/>
  <c r="H719" i="10"/>
  <c r="I719" i="10"/>
  <c r="K719" i="10" s="1"/>
  <c r="L719" i="10"/>
  <c r="N719" i="10" s="1"/>
  <c r="E720" i="10"/>
  <c r="F720" i="10"/>
  <c r="H720" i="10" s="1"/>
  <c r="I720" i="10"/>
  <c r="K720" i="10" s="1"/>
  <c r="L720" i="10"/>
  <c r="N720" i="10" s="1"/>
  <c r="E721" i="10"/>
  <c r="F721" i="10"/>
  <c r="H721" i="10"/>
  <c r="I721" i="10"/>
  <c r="K721" i="10" s="1"/>
  <c r="L721" i="10"/>
  <c r="N721" i="10" s="1"/>
  <c r="E722" i="10"/>
  <c r="F722" i="10"/>
  <c r="H722" i="10" s="1"/>
  <c r="I722" i="10"/>
  <c r="K722" i="10" s="1"/>
  <c r="L722" i="10"/>
  <c r="N722" i="10" s="1"/>
  <c r="E723" i="10"/>
  <c r="F723" i="10"/>
  <c r="H723" i="10"/>
  <c r="I723" i="10"/>
  <c r="K723" i="10" s="1"/>
  <c r="L723" i="10"/>
  <c r="N723" i="10" s="1"/>
  <c r="E724" i="10"/>
  <c r="F724" i="10"/>
  <c r="H724" i="10" s="1"/>
  <c r="I724" i="10"/>
  <c r="K724" i="10" s="1"/>
  <c r="L724" i="10"/>
  <c r="N724" i="10" s="1"/>
  <c r="E725" i="10"/>
  <c r="F725" i="10"/>
  <c r="H725" i="10"/>
  <c r="I725" i="10"/>
  <c r="K725" i="10" s="1"/>
  <c r="L725" i="10"/>
  <c r="N725" i="10" s="1"/>
  <c r="E726" i="10"/>
  <c r="F726" i="10"/>
  <c r="H726" i="10" s="1"/>
  <c r="I726" i="10"/>
  <c r="K726" i="10" s="1"/>
  <c r="L726" i="10"/>
  <c r="N726" i="10" s="1"/>
  <c r="E727" i="10"/>
  <c r="F727" i="10"/>
  <c r="H727" i="10"/>
  <c r="I727" i="10"/>
  <c r="K727" i="10" s="1"/>
  <c r="L727" i="10"/>
  <c r="N727" i="10" s="1"/>
  <c r="E728" i="10"/>
  <c r="F728" i="10"/>
  <c r="H728" i="10"/>
  <c r="I728" i="10"/>
  <c r="K728" i="10" s="1"/>
  <c r="L728" i="10"/>
  <c r="N728" i="10" s="1"/>
  <c r="E729" i="10"/>
  <c r="F729" i="10"/>
  <c r="H729" i="10"/>
  <c r="I729" i="10"/>
  <c r="K729" i="10" s="1"/>
  <c r="L729" i="10"/>
  <c r="N729" i="10" s="1"/>
  <c r="E730" i="10"/>
  <c r="F730" i="10"/>
  <c r="H730" i="10"/>
  <c r="I730" i="10"/>
  <c r="K730" i="10" s="1"/>
  <c r="L730" i="10"/>
  <c r="N730" i="10" s="1"/>
  <c r="E731" i="10"/>
  <c r="F731" i="10"/>
  <c r="H731" i="10" s="1"/>
  <c r="I731" i="10"/>
  <c r="K731" i="10" s="1"/>
  <c r="L731" i="10"/>
  <c r="N731" i="10" s="1"/>
  <c r="E732" i="10"/>
  <c r="F732" i="10"/>
  <c r="H732" i="10"/>
  <c r="I732" i="10"/>
  <c r="K732" i="10" s="1"/>
  <c r="L732" i="10"/>
  <c r="N732" i="10" s="1"/>
  <c r="E733" i="10"/>
  <c r="F733" i="10"/>
  <c r="H733" i="10" s="1"/>
  <c r="I733" i="10"/>
  <c r="K733" i="10" s="1"/>
  <c r="L733" i="10"/>
  <c r="N733" i="10" s="1"/>
  <c r="E734" i="10"/>
  <c r="F734" i="10"/>
  <c r="H734" i="10"/>
  <c r="I734" i="10"/>
  <c r="K734" i="10" s="1"/>
  <c r="L734" i="10"/>
  <c r="N734" i="10" s="1"/>
  <c r="E735" i="10"/>
  <c r="F735" i="10"/>
  <c r="H735" i="10" s="1"/>
  <c r="I735" i="10"/>
  <c r="K735" i="10" s="1"/>
  <c r="L735" i="10"/>
  <c r="N735" i="10" s="1"/>
  <c r="E736" i="10"/>
  <c r="F736" i="10"/>
  <c r="H736" i="10"/>
  <c r="I736" i="10"/>
  <c r="K736" i="10" s="1"/>
  <c r="L736" i="10"/>
  <c r="N736" i="10" s="1"/>
  <c r="E737" i="10"/>
  <c r="F737" i="10"/>
  <c r="H737" i="10"/>
  <c r="I737" i="10"/>
  <c r="K737" i="10" s="1"/>
  <c r="L737" i="10"/>
  <c r="N737" i="10" s="1"/>
  <c r="E738" i="10"/>
  <c r="F738" i="10"/>
  <c r="H738" i="10"/>
  <c r="I738" i="10"/>
  <c r="K738" i="10" s="1"/>
  <c r="L738" i="10"/>
  <c r="N738" i="10" s="1"/>
  <c r="E739" i="10"/>
  <c r="F739" i="10"/>
  <c r="H739" i="10" s="1"/>
  <c r="I739" i="10"/>
  <c r="K739" i="10"/>
  <c r="L739" i="10"/>
  <c r="N739" i="10" s="1"/>
  <c r="E740" i="10"/>
  <c r="F740" i="10"/>
  <c r="H740" i="10"/>
  <c r="I740" i="10"/>
  <c r="K740" i="10" s="1"/>
  <c r="L740" i="10"/>
  <c r="N740" i="10" s="1"/>
  <c r="E741" i="10"/>
  <c r="F741" i="10"/>
  <c r="H741" i="10"/>
  <c r="I741" i="10"/>
  <c r="K741" i="10" s="1"/>
  <c r="L741" i="10"/>
  <c r="N741" i="10" s="1"/>
  <c r="E742" i="10"/>
  <c r="F742" i="10"/>
  <c r="H742" i="10"/>
  <c r="I742" i="10"/>
  <c r="K742" i="10" s="1"/>
  <c r="L742" i="10"/>
  <c r="N742" i="10" s="1"/>
  <c r="E743" i="10"/>
  <c r="F743" i="10"/>
  <c r="H743" i="10"/>
  <c r="I743" i="10"/>
  <c r="K743" i="10" s="1"/>
  <c r="L743" i="10"/>
  <c r="N743" i="10" s="1"/>
  <c r="E744" i="10"/>
  <c r="F744" i="10"/>
  <c r="H744" i="10"/>
  <c r="I744" i="10"/>
  <c r="K744" i="10" s="1"/>
  <c r="L744" i="10"/>
  <c r="N744" i="10" s="1"/>
  <c r="E745" i="10"/>
  <c r="F745" i="10"/>
  <c r="H745" i="10" s="1"/>
  <c r="I745" i="10"/>
  <c r="K745" i="10"/>
  <c r="L745" i="10"/>
  <c r="N745" i="10" s="1"/>
  <c r="E746" i="10"/>
  <c r="F746" i="10"/>
  <c r="H746" i="10" s="1"/>
  <c r="I746" i="10"/>
  <c r="K746" i="10" s="1"/>
  <c r="L746" i="10"/>
  <c r="N746" i="10" s="1"/>
  <c r="E747" i="10"/>
  <c r="F747" i="10"/>
  <c r="H747" i="10" s="1"/>
  <c r="I747" i="10"/>
  <c r="K747" i="10" s="1"/>
  <c r="L747" i="10"/>
  <c r="N747" i="10"/>
  <c r="E748" i="10"/>
  <c r="F748" i="10"/>
  <c r="H748" i="10"/>
  <c r="I748" i="10"/>
  <c r="K748" i="10" s="1"/>
  <c r="L748" i="10"/>
  <c r="N748" i="10" s="1"/>
  <c r="E749" i="10"/>
  <c r="F749" i="10"/>
  <c r="H749" i="10" s="1"/>
  <c r="I749" i="10"/>
  <c r="K749" i="10" s="1"/>
  <c r="L749" i="10"/>
  <c r="N749" i="10" s="1"/>
  <c r="E750" i="10"/>
  <c r="F750" i="10"/>
  <c r="H750" i="10" s="1"/>
  <c r="I750" i="10"/>
  <c r="K750" i="10" s="1"/>
  <c r="L750" i="10"/>
  <c r="N750" i="10" s="1"/>
  <c r="E751" i="10"/>
  <c r="F751" i="10"/>
  <c r="H751" i="10"/>
  <c r="I751" i="10"/>
  <c r="K751" i="10" s="1"/>
  <c r="L751" i="10"/>
  <c r="N751" i="10" s="1"/>
  <c r="E752" i="10"/>
  <c r="F752" i="10"/>
  <c r="H752" i="10" s="1"/>
  <c r="I752" i="10"/>
  <c r="K752" i="10"/>
  <c r="L752" i="10"/>
  <c r="N752" i="10" s="1"/>
  <c r="E753" i="10"/>
  <c r="F753" i="10"/>
  <c r="H753" i="10" s="1"/>
  <c r="I753" i="10"/>
  <c r="K753" i="10" s="1"/>
  <c r="L753" i="10"/>
  <c r="N753" i="10" s="1"/>
  <c r="E754" i="10"/>
  <c r="F754" i="10"/>
  <c r="H754" i="10"/>
  <c r="I754" i="10"/>
  <c r="K754" i="10" s="1"/>
  <c r="L754" i="10"/>
  <c r="N754" i="10" s="1"/>
  <c r="E755" i="10"/>
  <c r="F755" i="10"/>
  <c r="H755" i="10" s="1"/>
  <c r="I755" i="10"/>
  <c r="K755" i="10"/>
  <c r="L755" i="10"/>
  <c r="N755" i="10" s="1"/>
  <c r="E756" i="10"/>
  <c r="F756" i="10"/>
  <c r="H756" i="10" s="1"/>
  <c r="I756" i="10"/>
  <c r="K756" i="10" s="1"/>
  <c r="L756" i="10"/>
  <c r="N756" i="10"/>
  <c r="E757" i="10"/>
  <c r="F757" i="10"/>
  <c r="H757" i="10" s="1"/>
  <c r="I757" i="10"/>
  <c r="K757" i="10" s="1"/>
  <c r="L757" i="10"/>
  <c r="N757" i="10" s="1"/>
  <c r="E758" i="10"/>
  <c r="F758" i="10"/>
  <c r="H758" i="10" s="1"/>
  <c r="I758" i="10"/>
  <c r="K758" i="10" s="1"/>
  <c r="L758" i="10"/>
  <c r="N758" i="10" s="1"/>
  <c r="E759" i="10"/>
  <c r="F759" i="10"/>
  <c r="H759" i="10" s="1"/>
  <c r="I759" i="10"/>
  <c r="K759" i="10"/>
  <c r="L759" i="10"/>
  <c r="N759" i="10" s="1"/>
  <c r="E760" i="10"/>
  <c r="F760" i="10"/>
  <c r="H760" i="10" s="1"/>
  <c r="I760" i="10"/>
  <c r="K760" i="10" s="1"/>
  <c r="L760" i="10"/>
  <c r="N760" i="10" s="1"/>
  <c r="E761" i="10"/>
  <c r="F761" i="10"/>
  <c r="H761" i="10"/>
  <c r="I761" i="10"/>
  <c r="K761" i="10" s="1"/>
  <c r="L761" i="10"/>
  <c r="N761" i="10" s="1"/>
  <c r="E762" i="10"/>
  <c r="F762" i="10"/>
  <c r="H762" i="10" s="1"/>
  <c r="I762" i="10"/>
  <c r="K762" i="10" s="1"/>
  <c r="L762" i="10"/>
  <c r="N762" i="10" s="1"/>
  <c r="E763" i="10"/>
  <c r="F763" i="10"/>
  <c r="H763" i="10" s="1"/>
  <c r="I763" i="10"/>
  <c r="K763" i="10" s="1"/>
  <c r="L763" i="10"/>
  <c r="N763" i="10" s="1"/>
  <c r="E764" i="10"/>
  <c r="F764" i="10"/>
  <c r="H764" i="10"/>
  <c r="I764" i="10"/>
  <c r="K764" i="10" s="1"/>
  <c r="L764" i="10"/>
  <c r="N764" i="10" s="1"/>
  <c r="E765" i="10"/>
  <c r="F765" i="10"/>
  <c r="H765" i="10"/>
  <c r="I765" i="10"/>
  <c r="K765" i="10" s="1"/>
  <c r="L765" i="10"/>
  <c r="N765" i="10" s="1"/>
  <c r="E766" i="10"/>
  <c r="F766" i="10"/>
  <c r="H766" i="10" s="1"/>
  <c r="I766" i="10"/>
  <c r="K766" i="10"/>
  <c r="L766" i="10"/>
  <c r="N766" i="10" s="1"/>
  <c r="E767" i="10"/>
  <c r="F767" i="10"/>
  <c r="H767" i="10" s="1"/>
  <c r="I767" i="10"/>
  <c r="K767" i="10" s="1"/>
  <c r="L767" i="10"/>
  <c r="N767" i="10" s="1"/>
  <c r="E768" i="10"/>
  <c r="F768" i="10"/>
  <c r="H768" i="10" s="1"/>
  <c r="I768" i="10"/>
  <c r="K768" i="10" s="1"/>
  <c r="L768" i="10"/>
  <c r="N768" i="10" s="1"/>
  <c r="E769" i="10"/>
  <c r="F769" i="10"/>
  <c r="H769" i="10"/>
  <c r="I769" i="10"/>
  <c r="K769" i="10"/>
  <c r="L769" i="10"/>
  <c r="N769" i="10" s="1"/>
  <c r="E770" i="10"/>
  <c r="F770" i="10"/>
  <c r="H770" i="10" s="1"/>
  <c r="I770" i="10"/>
  <c r="K770" i="10" s="1"/>
  <c r="L770" i="10"/>
  <c r="N770" i="10"/>
  <c r="E771" i="10"/>
  <c r="F771" i="10"/>
  <c r="H771" i="10" s="1"/>
  <c r="I771" i="10"/>
  <c r="K771" i="10" s="1"/>
  <c r="L771" i="10"/>
  <c r="N771" i="10" s="1"/>
  <c r="E772" i="10"/>
  <c r="F772" i="10"/>
  <c r="H772" i="10" s="1"/>
  <c r="I772" i="10"/>
  <c r="K772" i="10" s="1"/>
  <c r="L772" i="10"/>
  <c r="N772" i="10" s="1"/>
  <c r="E773" i="10"/>
  <c r="F773" i="10"/>
  <c r="H773" i="10" s="1"/>
  <c r="I773" i="10"/>
  <c r="K773" i="10"/>
  <c r="L773" i="10"/>
  <c r="N773" i="10" s="1"/>
  <c r="E774" i="10"/>
  <c r="F774" i="10"/>
  <c r="H774" i="10" s="1"/>
  <c r="I774" i="10"/>
  <c r="K774" i="10" s="1"/>
  <c r="L774" i="10"/>
  <c r="N774" i="10" s="1"/>
  <c r="E775" i="10"/>
  <c r="F775" i="10"/>
  <c r="H775" i="10" s="1"/>
  <c r="I775" i="10"/>
  <c r="K775" i="10" s="1"/>
  <c r="L775" i="10"/>
  <c r="N775" i="10" s="1"/>
  <c r="E776" i="10"/>
  <c r="F776" i="10"/>
  <c r="H776" i="10" s="1"/>
  <c r="I776" i="10"/>
  <c r="K776" i="10" s="1"/>
  <c r="L776" i="10"/>
  <c r="N776" i="10" s="1"/>
  <c r="E777" i="10"/>
  <c r="F777" i="10"/>
  <c r="H777" i="10"/>
  <c r="I777" i="10"/>
  <c r="K777" i="10" s="1"/>
  <c r="L777" i="10"/>
  <c r="N777" i="10" s="1"/>
  <c r="E778" i="10"/>
  <c r="F778" i="10"/>
  <c r="H778" i="10" s="1"/>
  <c r="I778" i="10"/>
  <c r="K778" i="10"/>
  <c r="L778" i="10"/>
  <c r="N778" i="10" s="1"/>
  <c r="E779" i="10"/>
  <c r="F779" i="10"/>
  <c r="H779" i="10" s="1"/>
  <c r="I779" i="10"/>
  <c r="K779" i="10"/>
  <c r="L779" i="10"/>
  <c r="N779" i="10" s="1"/>
  <c r="E780" i="10"/>
  <c r="F780" i="10"/>
  <c r="H780" i="10"/>
  <c r="I780" i="10"/>
  <c r="K780" i="10"/>
  <c r="L780" i="10"/>
  <c r="N780" i="10" s="1"/>
  <c r="E781" i="10"/>
  <c r="F781" i="10"/>
  <c r="H781" i="10" s="1"/>
  <c r="I781" i="10"/>
  <c r="K781" i="10" s="1"/>
  <c r="L781" i="10"/>
  <c r="N781" i="10" s="1"/>
  <c r="E782" i="10"/>
  <c r="F782" i="10"/>
  <c r="H782" i="10" s="1"/>
  <c r="I782" i="10"/>
  <c r="K782" i="10"/>
  <c r="L782" i="10"/>
  <c r="N782" i="10" s="1"/>
  <c r="E783" i="10"/>
  <c r="F783" i="10"/>
  <c r="H783" i="10"/>
  <c r="I783" i="10"/>
  <c r="K783" i="10"/>
  <c r="L783" i="10"/>
  <c r="N783" i="10" s="1"/>
  <c r="E784" i="10"/>
  <c r="F784" i="10"/>
  <c r="H784" i="10"/>
  <c r="I784" i="10"/>
  <c r="K784" i="10" s="1"/>
  <c r="L784" i="10"/>
  <c r="N784" i="10" s="1"/>
  <c r="E785" i="10"/>
  <c r="F785" i="10"/>
  <c r="H785" i="10" s="1"/>
  <c r="I785" i="10"/>
  <c r="K785" i="10"/>
  <c r="L785" i="10"/>
  <c r="N785" i="10" s="1"/>
  <c r="E786" i="10"/>
  <c r="F786" i="10"/>
  <c r="H786" i="10"/>
  <c r="I786" i="10"/>
  <c r="K786" i="10" s="1"/>
  <c r="L786" i="10"/>
  <c r="N786" i="10" s="1"/>
  <c r="E787" i="10"/>
  <c r="F787" i="10"/>
  <c r="H787" i="10"/>
  <c r="I787" i="10"/>
  <c r="K787" i="10" s="1"/>
  <c r="L787" i="10"/>
  <c r="N787" i="10"/>
  <c r="E788" i="10"/>
  <c r="F788" i="10"/>
  <c r="H788" i="10" s="1"/>
  <c r="I788" i="10"/>
  <c r="K788" i="10" s="1"/>
  <c r="L788" i="10"/>
  <c r="N788" i="10"/>
  <c r="E789" i="10"/>
  <c r="F789" i="10"/>
  <c r="H789" i="10" s="1"/>
  <c r="I789" i="10"/>
  <c r="K789" i="10" s="1"/>
  <c r="L789" i="10"/>
  <c r="N789" i="10" s="1"/>
  <c r="E790" i="10"/>
  <c r="F790" i="10"/>
  <c r="H790" i="10" s="1"/>
  <c r="I790" i="10"/>
  <c r="K790" i="10" s="1"/>
  <c r="L790" i="10"/>
  <c r="N790" i="10" s="1"/>
  <c r="E791" i="10"/>
  <c r="F791" i="10"/>
  <c r="H791" i="10"/>
  <c r="I791" i="10"/>
  <c r="K791" i="10" s="1"/>
  <c r="L791" i="10"/>
  <c r="N791" i="10" s="1"/>
  <c r="E792" i="10"/>
  <c r="F792" i="10"/>
  <c r="H792" i="10" s="1"/>
  <c r="I792" i="10"/>
  <c r="K792" i="10" s="1"/>
  <c r="L792" i="10"/>
  <c r="N792" i="10" s="1"/>
  <c r="E793" i="10"/>
  <c r="F793" i="10"/>
  <c r="H793" i="10"/>
  <c r="I793" i="10"/>
  <c r="K793" i="10" s="1"/>
  <c r="L793" i="10"/>
  <c r="N793" i="10" s="1"/>
  <c r="E794" i="10"/>
  <c r="F794" i="10"/>
  <c r="H794" i="10" s="1"/>
  <c r="I794" i="10"/>
  <c r="K794" i="10" s="1"/>
  <c r="L794" i="10"/>
  <c r="N794" i="10" s="1"/>
  <c r="E795" i="10"/>
  <c r="F795" i="10"/>
  <c r="H795" i="10"/>
  <c r="I795" i="10"/>
  <c r="K795" i="10" s="1"/>
  <c r="L795" i="10"/>
  <c r="N795" i="10" s="1"/>
  <c r="E796" i="10"/>
  <c r="F796" i="10"/>
  <c r="H796" i="10"/>
  <c r="I796" i="10"/>
  <c r="K796" i="10" s="1"/>
  <c r="L796" i="10"/>
  <c r="N796" i="10"/>
  <c r="E797" i="10"/>
  <c r="F797" i="10"/>
  <c r="H797" i="10" s="1"/>
  <c r="I797" i="10"/>
  <c r="K797" i="10" s="1"/>
  <c r="L797" i="10"/>
  <c r="N797" i="10" s="1"/>
  <c r="E798" i="10"/>
  <c r="F798" i="10"/>
  <c r="H798" i="10" s="1"/>
  <c r="I798" i="10"/>
  <c r="K798" i="10" s="1"/>
  <c r="L798" i="10"/>
  <c r="N798" i="10" s="1"/>
  <c r="E799" i="10"/>
  <c r="F799" i="10"/>
  <c r="H799" i="10"/>
  <c r="I799" i="10"/>
  <c r="K799" i="10"/>
  <c r="L799" i="10"/>
  <c r="N799" i="10" s="1"/>
  <c r="E800" i="10"/>
  <c r="F800" i="10"/>
  <c r="H800" i="10" s="1"/>
  <c r="I800" i="10"/>
  <c r="K800" i="10" s="1"/>
  <c r="L800" i="10"/>
  <c r="N800" i="10" s="1"/>
  <c r="E801" i="10"/>
  <c r="F801" i="10"/>
  <c r="H801" i="10" s="1"/>
  <c r="I801" i="10"/>
  <c r="K801" i="10" s="1"/>
  <c r="L801" i="10"/>
  <c r="N801" i="10" s="1"/>
  <c r="E802" i="10"/>
  <c r="F802" i="10"/>
  <c r="H802" i="10"/>
  <c r="I802" i="10"/>
  <c r="K802" i="10" s="1"/>
  <c r="L802" i="10"/>
  <c r="N802" i="10" s="1"/>
  <c r="E803" i="10"/>
  <c r="F803" i="10"/>
  <c r="H803" i="10" s="1"/>
  <c r="I803" i="10"/>
  <c r="K803" i="10" s="1"/>
  <c r="L803" i="10"/>
  <c r="N803" i="10" s="1"/>
  <c r="E804" i="10"/>
  <c r="F804" i="10"/>
  <c r="H804" i="10" s="1"/>
  <c r="I804" i="10"/>
  <c r="K804" i="10" s="1"/>
  <c r="L804" i="10"/>
  <c r="N804" i="10"/>
  <c r="E805" i="10"/>
  <c r="F805" i="10"/>
  <c r="H805" i="10"/>
  <c r="I805" i="10"/>
  <c r="K805" i="10" s="1"/>
  <c r="L805" i="10"/>
  <c r="N805" i="10" s="1"/>
  <c r="E806" i="10"/>
  <c r="F806" i="10"/>
  <c r="H806" i="10" s="1"/>
  <c r="I806" i="10"/>
  <c r="K806" i="10" s="1"/>
  <c r="L806" i="10"/>
  <c r="N806" i="10" s="1"/>
  <c r="E807" i="10"/>
  <c r="F807" i="10"/>
  <c r="H807" i="10"/>
  <c r="I807" i="10"/>
  <c r="K807" i="10" s="1"/>
  <c r="L807" i="10"/>
  <c r="E808" i="10"/>
  <c r="F808" i="10"/>
  <c r="H808" i="10"/>
  <c r="I808" i="10"/>
  <c r="K808" i="10" s="1"/>
  <c r="L808" i="10"/>
  <c r="E809" i="10"/>
  <c r="F809" i="10"/>
  <c r="H809" i="10"/>
  <c r="I809" i="10"/>
  <c r="K809" i="10" s="1"/>
  <c r="L809" i="10"/>
  <c r="N809" i="10" s="1"/>
  <c r="E810" i="10"/>
  <c r="F810" i="10"/>
  <c r="H810" i="10" s="1"/>
  <c r="I810" i="10"/>
  <c r="K810" i="10" s="1"/>
  <c r="L810" i="10"/>
  <c r="N810" i="10" s="1"/>
  <c r="E811" i="10"/>
  <c r="F811" i="10"/>
  <c r="H811" i="10" s="1"/>
  <c r="I811" i="10"/>
  <c r="K811" i="10"/>
  <c r="L811" i="10"/>
  <c r="N811" i="10" s="1"/>
  <c r="E812" i="10"/>
  <c r="F812" i="10"/>
  <c r="H812" i="10"/>
  <c r="I812" i="10"/>
  <c r="K812" i="10" s="1"/>
  <c r="L812" i="10"/>
  <c r="N812" i="10" s="1"/>
  <c r="E813" i="10"/>
  <c r="F813" i="10"/>
  <c r="H813" i="10"/>
  <c r="I813" i="10"/>
  <c r="K813" i="10" s="1"/>
  <c r="L813" i="10"/>
  <c r="E814" i="10"/>
  <c r="F814" i="10"/>
  <c r="H814" i="10" s="1"/>
  <c r="I814" i="10"/>
  <c r="K814" i="10" s="1"/>
  <c r="L814" i="10"/>
  <c r="E815" i="10"/>
  <c r="F815" i="10"/>
  <c r="H815" i="10"/>
  <c r="I815" i="10"/>
  <c r="K815" i="10" s="1"/>
  <c r="L815" i="10"/>
  <c r="N815" i="10" s="1"/>
  <c r="E816" i="10"/>
  <c r="F816" i="10"/>
  <c r="H816" i="10" s="1"/>
  <c r="I816" i="10"/>
  <c r="K816" i="10" s="1"/>
  <c r="L816" i="10"/>
  <c r="N816" i="10"/>
  <c r="E817" i="10"/>
  <c r="F817" i="10"/>
  <c r="H817" i="10" s="1"/>
  <c r="I817" i="10"/>
  <c r="K817" i="10" s="1"/>
  <c r="L817" i="10"/>
  <c r="N817" i="10" s="1"/>
  <c r="E818" i="10"/>
  <c r="F818" i="10"/>
  <c r="H818" i="10" s="1"/>
  <c r="I818" i="10"/>
  <c r="K818" i="10" s="1"/>
  <c r="L818" i="10"/>
  <c r="N818" i="10" s="1"/>
  <c r="E819" i="10"/>
  <c r="F819" i="10"/>
  <c r="H819" i="10" s="1"/>
  <c r="I819" i="10"/>
  <c r="K819" i="10" s="1"/>
  <c r="L819" i="10"/>
  <c r="E820" i="10"/>
  <c r="F820" i="10"/>
  <c r="H820" i="10" s="1"/>
  <c r="I820" i="10"/>
  <c r="K820" i="10" s="1"/>
  <c r="L820" i="10"/>
  <c r="E821" i="10"/>
  <c r="F821" i="10"/>
  <c r="H821" i="10" s="1"/>
  <c r="I821" i="10"/>
  <c r="K821" i="10" s="1"/>
  <c r="L821" i="10"/>
  <c r="N821" i="10" s="1"/>
  <c r="E822" i="10"/>
  <c r="F822" i="10"/>
  <c r="H822" i="10" s="1"/>
  <c r="I822" i="10"/>
  <c r="K822" i="10" s="1"/>
  <c r="L822" i="10"/>
  <c r="N822" i="10" s="1"/>
  <c r="E823" i="10"/>
  <c r="F823" i="10"/>
  <c r="H823" i="10" s="1"/>
  <c r="I823" i="10"/>
  <c r="K823" i="10"/>
  <c r="L823" i="10"/>
  <c r="N823" i="10" s="1"/>
  <c r="E824" i="10"/>
  <c r="F824" i="10"/>
  <c r="H824" i="10" s="1"/>
  <c r="I824" i="10"/>
  <c r="K824" i="10" s="1"/>
  <c r="L824" i="10"/>
  <c r="N824" i="10" s="1"/>
  <c r="E825" i="10"/>
  <c r="F825" i="10"/>
  <c r="H825" i="10" s="1"/>
  <c r="I825" i="10"/>
  <c r="K825" i="10" s="1"/>
  <c r="L825" i="10"/>
  <c r="E826" i="10"/>
  <c r="F826" i="10"/>
  <c r="H826" i="10"/>
  <c r="I826" i="10"/>
  <c r="K826" i="10" s="1"/>
  <c r="L826" i="10"/>
  <c r="E827" i="10"/>
  <c r="F827" i="10"/>
  <c r="H827" i="10" s="1"/>
  <c r="I827" i="10"/>
  <c r="K827" i="10" s="1"/>
  <c r="L827" i="10"/>
  <c r="N827" i="10" s="1"/>
  <c r="E828" i="10"/>
  <c r="F828" i="10"/>
  <c r="H828" i="10" s="1"/>
  <c r="I828" i="10"/>
  <c r="K828" i="10" s="1"/>
  <c r="L828" i="10"/>
  <c r="N828" i="10"/>
  <c r="E829" i="10"/>
  <c r="F829" i="10"/>
  <c r="H829" i="10" s="1"/>
  <c r="I829" i="10"/>
  <c r="K829" i="10"/>
  <c r="L829" i="10"/>
  <c r="N829" i="10"/>
  <c r="E830" i="10"/>
  <c r="F830" i="10"/>
  <c r="H830" i="10" s="1"/>
  <c r="I830" i="10"/>
  <c r="K830" i="10" s="1"/>
  <c r="L830" i="10"/>
  <c r="N830" i="10" s="1"/>
  <c r="E831" i="10"/>
  <c r="F831" i="10"/>
  <c r="H831" i="10"/>
  <c r="I831" i="10"/>
  <c r="K831" i="10" s="1"/>
  <c r="L831" i="10"/>
  <c r="E832" i="10"/>
  <c r="F832" i="10"/>
  <c r="H832" i="10" s="1"/>
  <c r="I832" i="10"/>
  <c r="K832" i="10" s="1"/>
  <c r="L832" i="10"/>
  <c r="E833" i="10"/>
  <c r="F833" i="10"/>
  <c r="H833" i="10"/>
  <c r="I833" i="10"/>
  <c r="K833" i="10" s="1"/>
  <c r="L833" i="10"/>
  <c r="N833" i="10" s="1"/>
  <c r="E834" i="10"/>
  <c r="F834" i="10"/>
  <c r="H834" i="10" s="1"/>
  <c r="I834" i="10"/>
  <c r="K834" i="10" s="1"/>
  <c r="L834" i="10"/>
  <c r="N834" i="10" s="1"/>
  <c r="E835" i="10"/>
  <c r="F835" i="10"/>
  <c r="H835" i="10" s="1"/>
  <c r="I835" i="10"/>
  <c r="K835" i="10" s="1"/>
  <c r="L835" i="10"/>
  <c r="N835" i="10"/>
  <c r="E836" i="10"/>
  <c r="F836" i="10"/>
  <c r="H836" i="10"/>
  <c r="I836" i="10"/>
  <c r="K836" i="10" s="1"/>
  <c r="L836" i="10"/>
  <c r="N836" i="10" s="1"/>
  <c r="E837" i="10"/>
  <c r="F837" i="10"/>
  <c r="H837" i="10"/>
  <c r="I837" i="10"/>
  <c r="K837" i="10" s="1"/>
  <c r="L837" i="10"/>
  <c r="E838" i="10"/>
  <c r="F838" i="10"/>
  <c r="H838" i="10"/>
  <c r="I838" i="10"/>
  <c r="K838" i="10" s="1"/>
  <c r="L838" i="10"/>
  <c r="E839" i="10"/>
  <c r="F839" i="10"/>
  <c r="H839" i="10" s="1"/>
  <c r="I839" i="10"/>
  <c r="K839" i="10" s="1"/>
  <c r="L839" i="10"/>
  <c r="N839" i="10" s="1"/>
  <c r="E840" i="10"/>
  <c r="F840" i="10"/>
  <c r="H840" i="10" s="1"/>
  <c r="I840" i="10"/>
  <c r="K840" i="10" s="1"/>
  <c r="L840" i="10"/>
  <c r="N840" i="10" s="1"/>
  <c r="E841" i="10"/>
  <c r="F841" i="10"/>
  <c r="H841" i="10" s="1"/>
  <c r="I841" i="10"/>
  <c r="K841" i="10" s="1"/>
  <c r="L841" i="10"/>
  <c r="N841" i="10" s="1"/>
  <c r="E842" i="10"/>
  <c r="F842" i="10"/>
  <c r="H842" i="10" s="1"/>
  <c r="I842" i="10"/>
  <c r="K842" i="10" s="1"/>
  <c r="L842" i="10"/>
  <c r="N842" i="10" s="1"/>
  <c r="E843" i="10"/>
  <c r="F843" i="10"/>
  <c r="H843" i="10"/>
  <c r="I843" i="10"/>
  <c r="K843" i="10" s="1"/>
  <c r="L843" i="10"/>
  <c r="E844" i="10"/>
  <c r="F844" i="10"/>
  <c r="H844" i="10"/>
  <c r="I844" i="10"/>
  <c r="K844" i="10" s="1"/>
  <c r="L844" i="10"/>
  <c r="E845" i="10"/>
  <c r="F845" i="10"/>
  <c r="H845" i="10" s="1"/>
  <c r="I845" i="10"/>
  <c r="K845" i="10" s="1"/>
  <c r="L845" i="10"/>
  <c r="N845" i="10" s="1"/>
  <c r="E846" i="10"/>
  <c r="F846" i="10"/>
  <c r="H846" i="10" s="1"/>
  <c r="I846" i="10"/>
  <c r="K846" i="10" s="1"/>
  <c r="L846" i="10"/>
  <c r="N846" i="10" s="1"/>
  <c r="E847" i="10"/>
  <c r="F847" i="10"/>
  <c r="H847" i="10" s="1"/>
  <c r="I847" i="10"/>
  <c r="K847" i="10" s="1"/>
  <c r="L847" i="10"/>
  <c r="N847" i="10"/>
  <c r="E848" i="10"/>
  <c r="F848" i="10"/>
  <c r="H848" i="10" s="1"/>
  <c r="I848" i="10"/>
  <c r="K848" i="10" s="1"/>
  <c r="L848" i="10"/>
  <c r="N848" i="10" s="1"/>
  <c r="E849" i="10"/>
  <c r="F849" i="10"/>
  <c r="H849" i="10" s="1"/>
  <c r="I849" i="10"/>
  <c r="K849" i="10"/>
  <c r="L849" i="10"/>
  <c r="E850" i="10"/>
  <c r="F850" i="10"/>
  <c r="H850" i="10"/>
  <c r="I850" i="10"/>
  <c r="K850" i="10" s="1"/>
  <c r="L850" i="10"/>
  <c r="E851" i="10"/>
  <c r="F851" i="10"/>
  <c r="H851" i="10" s="1"/>
  <c r="I851" i="10"/>
  <c r="K851" i="10" s="1"/>
  <c r="L851" i="10"/>
  <c r="N851" i="10" s="1"/>
  <c r="E852" i="10"/>
  <c r="F852" i="10"/>
  <c r="H852" i="10" s="1"/>
  <c r="I852" i="10"/>
  <c r="K852" i="10" s="1"/>
  <c r="L852" i="10"/>
  <c r="N852" i="10"/>
  <c r="E853" i="10"/>
  <c r="F853" i="10"/>
  <c r="H853" i="10" s="1"/>
  <c r="I853" i="10"/>
  <c r="K853" i="10" s="1"/>
  <c r="L853" i="10"/>
  <c r="N853" i="10" s="1"/>
  <c r="E854" i="10"/>
  <c r="F854" i="10"/>
  <c r="H854" i="10"/>
  <c r="I854" i="10"/>
  <c r="K854" i="10" s="1"/>
  <c r="L854" i="10"/>
  <c r="N854" i="10" s="1"/>
  <c r="E855" i="10"/>
  <c r="F855" i="10"/>
  <c r="H855" i="10" s="1"/>
  <c r="I855" i="10"/>
  <c r="K855" i="10" s="1"/>
  <c r="L855" i="10"/>
  <c r="E856" i="10"/>
  <c r="F856" i="10"/>
  <c r="H856" i="10"/>
  <c r="I856" i="10"/>
  <c r="K856" i="10" s="1"/>
  <c r="L856" i="10"/>
  <c r="E857" i="10"/>
  <c r="F857" i="10"/>
  <c r="H857" i="10" s="1"/>
  <c r="I857" i="10"/>
  <c r="K857" i="10" s="1"/>
  <c r="L857" i="10"/>
  <c r="N857" i="10" s="1"/>
  <c r="E858" i="10"/>
  <c r="F858" i="10"/>
  <c r="H858" i="10" s="1"/>
  <c r="I858" i="10"/>
  <c r="K858" i="10" s="1"/>
  <c r="L858" i="10"/>
  <c r="N858" i="10" s="1"/>
  <c r="E859" i="10"/>
  <c r="F859" i="10"/>
  <c r="H859" i="10" s="1"/>
  <c r="I859" i="10"/>
  <c r="K859" i="10" s="1"/>
  <c r="L859" i="10"/>
  <c r="N859" i="10" s="1"/>
  <c r="E860" i="10"/>
  <c r="F860" i="10"/>
  <c r="H860" i="10" s="1"/>
  <c r="I860" i="10"/>
  <c r="K860" i="10" s="1"/>
  <c r="L860" i="10"/>
  <c r="N860" i="10" s="1"/>
  <c r="E861" i="10"/>
  <c r="F861" i="10"/>
  <c r="H861" i="10" s="1"/>
  <c r="I861" i="10"/>
  <c r="K861" i="10" s="1"/>
  <c r="L861" i="10"/>
  <c r="E862" i="10"/>
  <c r="F862" i="10"/>
  <c r="H862" i="10"/>
  <c r="I862" i="10"/>
  <c r="K862" i="10" s="1"/>
  <c r="L862" i="10"/>
  <c r="E863" i="10"/>
  <c r="F863" i="10"/>
  <c r="H863" i="10" s="1"/>
  <c r="I863" i="10"/>
  <c r="K863" i="10" s="1"/>
  <c r="L863" i="10"/>
  <c r="N863" i="10"/>
  <c r="E864" i="10"/>
  <c r="F864" i="10"/>
  <c r="H864" i="10" s="1"/>
  <c r="I864" i="10"/>
  <c r="K864" i="10" s="1"/>
  <c r="L864" i="10"/>
  <c r="N864" i="10" s="1"/>
  <c r="E865" i="10"/>
  <c r="F865" i="10"/>
  <c r="H865" i="10" s="1"/>
  <c r="I865" i="10"/>
  <c r="K865" i="10" s="1"/>
  <c r="L865" i="10"/>
  <c r="N865" i="10" s="1"/>
  <c r="E866" i="10"/>
  <c r="F866" i="10"/>
  <c r="H866" i="10"/>
  <c r="I866" i="10"/>
  <c r="K866" i="10" s="1"/>
  <c r="L866" i="10"/>
  <c r="N866" i="10" s="1"/>
  <c r="E867" i="10"/>
  <c r="F867" i="10"/>
  <c r="H867" i="10" s="1"/>
  <c r="I867" i="10"/>
  <c r="K867" i="10"/>
  <c r="L867" i="10"/>
  <c r="E868" i="10"/>
  <c r="F868" i="10"/>
  <c r="H868" i="10" s="1"/>
  <c r="I868" i="10"/>
  <c r="K868" i="10" s="1"/>
  <c r="L868" i="10"/>
  <c r="E869" i="10"/>
  <c r="F869" i="10"/>
  <c r="H869" i="10"/>
  <c r="I869" i="10"/>
  <c r="K869" i="10" s="1"/>
  <c r="L869" i="10"/>
  <c r="N869" i="10" s="1"/>
  <c r="E870" i="10"/>
  <c r="F870" i="10"/>
  <c r="H870" i="10" s="1"/>
  <c r="I870" i="10"/>
  <c r="K870" i="10" s="1"/>
  <c r="L870" i="10"/>
  <c r="N870" i="10" s="1"/>
  <c r="E871" i="10"/>
  <c r="F871" i="10"/>
  <c r="H871" i="10" s="1"/>
  <c r="I871" i="10"/>
  <c r="K871" i="10" s="1"/>
  <c r="L871" i="10"/>
  <c r="N871" i="10"/>
  <c r="E872" i="10"/>
  <c r="F872" i="10"/>
  <c r="H872" i="10"/>
  <c r="I872" i="10"/>
  <c r="K872" i="10" s="1"/>
  <c r="L872" i="10"/>
  <c r="N872" i="10" s="1"/>
  <c r="E873" i="10"/>
  <c r="F873" i="10"/>
  <c r="H873" i="10"/>
  <c r="I873" i="10"/>
  <c r="K873" i="10" s="1"/>
  <c r="L873" i="10"/>
  <c r="E874" i="10"/>
  <c r="F874" i="10"/>
  <c r="H874" i="10" s="1"/>
  <c r="I874" i="10"/>
  <c r="K874" i="10" s="1"/>
  <c r="L874" i="10"/>
  <c r="E875" i="10"/>
  <c r="F875" i="10"/>
  <c r="H875" i="10" s="1"/>
  <c r="I875" i="10"/>
  <c r="K875" i="10" s="1"/>
  <c r="L875" i="10"/>
  <c r="N875" i="10" s="1"/>
  <c r="E876" i="10"/>
  <c r="F876" i="10"/>
  <c r="H876" i="10" s="1"/>
  <c r="I876" i="10"/>
  <c r="K876" i="10" s="1"/>
  <c r="L876" i="10"/>
  <c r="N876" i="10" s="1"/>
  <c r="E877" i="10"/>
  <c r="F877" i="10"/>
  <c r="H877" i="10" s="1"/>
  <c r="I877" i="10"/>
  <c r="K877" i="10"/>
  <c r="L877" i="10"/>
  <c r="N877" i="10" s="1"/>
  <c r="E878" i="10"/>
  <c r="F878" i="10"/>
  <c r="H878" i="10" s="1"/>
  <c r="I878" i="10"/>
  <c r="K878" i="10" s="1"/>
  <c r="L878" i="10"/>
  <c r="N878" i="10" s="1"/>
  <c r="E879" i="10"/>
  <c r="F879" i="10"/>
  <c r="H879" i="10"/>
  <c r="I879" i="10"/>
  <c r="K879" i="10"/>
  <c r="L879" i="10"/>
  <c r="E880" i="10"/>
  <c r="F880" i="10"/>
  <c r="H880" i="10" s="1"/>
  <c r="I880" i="10"/>
  <c r="K880" i="10" s="1"/>
  <c r="L880" i="10"/>
  <c r="E881" i="10"/>
  <c r="F881" i="10"/>
  <c r="H881" i="10" s="1"/>
  <c r="I881" i="10"/>
  <c r="K881" i="10" s="1"/>
  <c r="L881" i="10"/>
  <c r="N881" i="10" s="1"/>
  <c r="E882" i="10"/>
  <c r="F882" i="10"/>
  <c r="H882" i="10" s="1"/>
  <c r="I882" i="10"/>
  <c r="K882" i="10" s="1"/>
  <c r="L882" i="10"/>
  <c r="N882" i="10" s="1"/>
  <c r="E883" i="10"/>
  <c r="F883" i="10"/>
  <c r="H883" i="10" s="1"/>
  <c r="I883" i="10"/>
  <c r="K883" i="10"/>
  <c r="L883" i="10"/>
  <c r="N883" i="10" s="1"/>
  <c r="E884" i="10"/>
  <c r="F884" i="10"/>
  <c r="H884" i="10" s="1"/>
  <c r="I884" i="10"/>
  <c r="K884" i="10" s="1"/>
  <c r="L884" i="10"/>
  <c r="N884" i="10" s="1"/>
  <c r="E885" i="10"/>
  <c r="F885" i="10"/>
  <c r="H885" i="10"/>
  <c r="I885" i="10"/>
  <c r="K885" i="10" s="1"/>
  <c r="L885" i="10"/>
  <c r="E886" i="10"/>
  <c r="F886" i="10"/>
  <c r="H886" i="10" s="1"/>
  <c r="I886" i="10"/>
  <c r="K886" i="10" s="1"/>
  <c r="L886" i="10"/>
  <c r="E887" i="10"/>
  <c r="F887" i="10"/>
  <c r="H887" i="10" s="1"/>
  <c r="I887" i="10"/>
  <c r="K887" i="10" s="1"/>
  <c r="L887" i="10"/>
  <c r="N887" i="10" s="1"/>
  <c r="E888" i="10"/>
  <c r="F888" i="10"/>
  <c r="H888" i="10" s="1"/>
  <c r="I888" i="10"/>
  <c r="K888" i="10" s="1"/>
  <c r="L888" i="10"/>
  <c r="N888" i="10"/>
  <c r="E889" i="10"/>
  <c r="F889" i="10"/>
  <c r="H889" i="10" s="1"/>
  <c r="I889" i="10"/>
  <c r="K889" i="10" s="1"/>
  <c r="L889" i="10"/>
  <c r="N889" i="10" s="1"/>
  <c r="E890" i="10"/>
  <c r="F890" i="10"/>
  <c r="H890" i="10"/>
  <c r="I890" i="10"/>
  <c r="K890" i="10" s="1"/>
  <c r="L890" i="10"/>
  <c r="N890" i="10" s="1"/>
  <c r="E891" i="10"/>
  <c r="F891" i="10"/>
  <c r="H891" i="10"/>
  <c r="I891" i="10"/>
  <c r="K891" i="10" s="1"/>
  <c r="L891" i="10"/>
  <c r="E892" i="10"/>
  <c r="F892" i="10"/>
  <c r="H892" i="10"/>
  <c r="I892" i="10"/>
  <c r="K892" i="10" s="1"/>
  <c r="L892" i="10"/>
  <c r="E893" i="10"/>
  <c r="F893" i="10"/>
  <c r="H893" i="10"/>
  <c r="I893" i="10"/>
  <c r="K893" i="10" s="1"/>
  <c r="L893" i="10"/>
  <c r="E894" i="10"/>
  <c r="F894" i="10"/>
  <c r="H894" i="10" s="1"/>
  <c r="I894" i="10"/>
  <c r="K894" i="10"/>
  <c r="L894" i="10"/>
  <c r="E895" i="10"/>
  <c r="F895" i="10"/>
  <c r="H895" i="10" s="1"/>
  <c r="I895" i="10"/>
  <c r="K895" i="10" s="1"/>
  <c r="L895" i="10"/>
  <c r="E896" i="10"/>
  <c r="F896" i="10"/>
  <c r="H896" i="10" s="1"/>
  <c r="I896" i="10"/>
  <c r="K896" i="10" s="1"/>
  <c r="L896" i="10"/>
  <c r="E897" i="10"/>
  <c r="F897" i="10"/>
  <c r="H897" i="10" s="1"/>
  <c r="I897" i="10"/>
  <c r="K897" i="10" s="1"/>
  <c r="L897" i="10"/>
  <c r="E898" i="10"/>
  <c r="F898" i="10"/>
  <c r="H898" i="10" s="1"/>
  <c r="I898" i="10"/>
  <c r="K898" i="10" s="1"/>
  <c r="L898" i="10"/>
  <c r="E899" i="10"/>
  <c r="F899" i="10"/>
  <c r="H899" i="10" s="1"/>
  <c r="I899" i="10"/>
  <c r="K899" i="10"/>
  <c r="L899" i="10"/>
  <c r="E900" i="10"/>
  <c r="F900" i="10"/>
  <c r="H900" i="10" s="1"/>
  <c r="I900" i="10"/>
  <c r="K900" i="10" s="1"/>
  <c r="L900" i="10"/>
  <c r="E901" i="10"/>
  <c r="F901" i="10"/>
  <c r="H901" i="10" s="1"/>
  <c r="I901" i="10"/>
  <c r="K901" i="10" s="1"/>
  <c r="L901" i="10"/>
  <c r="E902" i="10"/>
  <c r="F902" i="10"/>
  <c r="H902" i="10" s="1"/>
  <c r="I902" i="10"/>
  <c r="K902" i="10" s="1"/>
  <c r="L902" i="10"/>
  <c r="E903" i="10"/>
  <c r="F903" i="10"/>
  <c r="H903" i="10" s="1"/>
  <c r="I903" i="10"/>
  <c r="K903" i="10" s="1"/>
  <c r="L903" i="10"/>
  <c r="E904" i="10"/>
  <c r="F904" i="10"/>
  <c r="H904" i="10" s="1"/>
  <c r="I904" i="10"/>
  <c r="K904" i="10" s="1"/>
  <c r="L904" i="10"/>
  <c r="E905" i="10"/>
  <c r="F905" i="10"/>
  <c r="H905" i="10" s="1"/>
  <c r="I905" i="10"/>
  <c r="K905" i="10" s="1"/>
  <c r="L905" i="10"/>
  <c r="E906" i="10"/>
  <c r="F906" i="10"/>
  <c r="H906" i="10" s="1"/>
  <c r="I906" i="10"/>
  <c r="K906" i="10" s="1"/>
  <c r="L906" i="10"/>
  <c r="E907" i="10"/>
  <c r="F907" i="10"/>
  <c r="H907" i="10" s="1"/>
  <c r="I907" i="10"/>
  <c r="K907" i="10" s="1"/>
  <c r="L907" i="10"/>
  <c r="E908" i="10"/>
  <c r="F908" i="10"/>
  <c r="H908" i="10" s="1"/>
  <c r="I908" i="10"/>
  <c r="K908" i="10" s="1"/>
  <c r="L908" i="10"/>
  <c r="E909" i="10"/>
  <c r="F909" i="10"/>
  <c r="H909" i="10" s="1"/>
  <c r="I909" i="10"/>
  <c r="K909" i="10" s="1"/>
  <c r="L909" i="10"/>
  <c r="E910" i="10"/>
  <c r="F910" i="10"/>
  <c r="H910" i="10" s="1"/>
  <c r="I910" i="10"/>
  <c r="K910" i="10" s="1"/>
  <c r="L910" i="10"/>
  <c r="E911" i="10"/>
  <c r="F911" i="10"/>
  <c r="H911" i="10" s="1"/>
  <c r="I911" i="10"/>
  <c r="K911" i="10"/>
  <c r="L911" i="10"/>
  <c r="E912" i="10"/>
  <c r="F912" i="10"/>
  <c r="H912" i="10" s="1"/>
  <c r="I912" i="10"/>
  <c r="K912" i="10" s="1"/>
  <c r="L912" i="10"/>
  <c r="E913" i="10"/>
  <c r="F913" i="10"/>
  <c r="H913" i="10" s="1"/>
  <c r="I913" i="10"/>
  <c r="K913" i="10" s="1"/>
  <c r="L913" i="10"/>
  <c r="E914" i="10"/>
  <c r="F914" i="10"/>
  <c r="H914" i="10" s="1"/>
  <c r="I914" i="10"/>
  <c r="K914" i="10"/>
  <c r="L914" i="10"/>
  <c r="E915" i="10"/>
  <c r="F915" i="10"/>
  <c r="H915" i="10" s="1"/>
  <c r="I915" i="10"/>
  <c r="K915" i="10" s="1"/>
  <c r="L915" i="10"/>
  <c r="E916" i="10"/>
  <c r="F916" i="10"/>
  <c r="H916" i="10" s="1"/>
  <c r="I916" i="10"/>
  <c r="K916" i="10" s="1"/>
  <c r="L916" i="10"/>
  <c r="E917" i="10"/>
  <c r="F917" i="10"/>
  <c r="H917" i="10" s="1"/>
  <c r="I917" i="10"/>
  <c r="K917" i="10"/>
  <c r="L917" i="10"/>
  <c r="E918" i="10"/>
  <c r="F918" i="10"/>
  <c r="H918" i="10" s="1"/>
  <c r="I918" i="10"/>
  <c r="K918" i="10"/>
  <c r="L918" i="10"/>
  <c r="E919" i="10"/>
  <c r="F919" i="10"/>
  <c r="H919" i="10" s="1"/>
  <c r="I919" i="10"/>
  <c r="K919" i="10" s="1"/>
  <c r="L919" i="10"/>
  <c r="E920" i="10"/>
  <c r="F920" i="10"/>
  <c r="H920" i="10" s="1"/>
  <c r="I920" i="10"/>
  <c r="K920" i="10" s="1"/>
  <c r="L920" i="10"/>
  <c r="E921" i="10"/>
  <c r="F921" i="10"/>
  <c r="H921" i="10" s="1"/>
  <c r="I921" i="10"/>
  <c r="K921" i="10" s="1"/>
  <c r="L921" i="10"/>
  <c r="E922" i="10"/>
  <c r="F922" i="10"/>
  <c r="H922" i="10" s="1"/>
  <c r="I922" i="10"/>
  <c r="K922" i="10" s="1"/>
  <c r="L922" i="10"/>
  <c r="E923" i="10"/>
  <c r="F923" i="10"/>
  <c r="H923" i="10" s="1"/>
  <c r="I923" i="10"/>
  <c r="K923" i="10" s="1"/>
  <c r="L923" i="10"/>
  <c r="E924" i="10"/>
  <c r="F924" i="10"/>
  <c r="H924" i="10" s="1"/>
  <c r="I924" i="10"/>
  <c r="K924" i="10" s="1"/>
  <c r="L924" i="10"/>
  <c r="E925" i="10"/>
  <c r="F925" i="10"/>
  <c r="H925" i="10" s="1"/>
  <c r="I925" i="10"/>
  <c r="K925" i="10" s="1"/>
  <c r="L925" i="10"/>
  <c r="N2" i="10"/>
  <c r="I2" i="10"/>
  <c r="K2" i="10" s="1"/>
  <c r="L2" i="10"/>
  <c r="H2" i="10"/>
  <c r="F2" i="10"/>
  <c r="E2" i="10"/>
  <c r="N900" i="10" l="1"/>
  <c r="N913" i="10"/>
  <c r="N907" i="10"/>
  <c r="N885" i="10"/>
  <c r="N867" i="10"/>
  <c r="N849" i="10"/>
  <c r="N831" i="10"/>
  <c r="N813" i="10"/>
  <c r="N643" i="10"/>
  <c r="N640" i="10"/>
  <c r="N924" i="10"/>
  <c r="N912" i="10"/>
  <c r="N925" i="10"/>
  <c r="N897" i="10"/>
  <c r="N868" i="10"/>
  <c r="N850" i="10"/>
  <c r="N832" i="10"/>
  <c r="N814" i="10"/>
  <c r="N649" i="10"/>
  <c r="N628" i="10"/>
  <c r="N894" i="10"/>
  <c r="N915" i="10"/>
  <c r="N922" i="10"/>
  <c r="N916" i="10"/>
  <c r="N910" i="10"/>
  <c r="N904" i="10"/>
  <c r="N898" i="10"/>
  <c r="N891" i="10"/>
  <c r="N873" i="10"/>
  <c r="N855" i="10"/>
  <c r="N837" i="10"/>
  <c r="N819" i="10"/>
  <c r="N906" i="10"/>
  <c r="N921" i="10"/>
  <c r="N909" i="10"/>
  <c r="N903" i="10"/>
  <c r="N886" i="10"/>
  <c r="N923" i="10"/>
  <c r="N917" i="10"/>
  <c r="N911" i="10"/>
  <c r="N905" i="10"/>
  <c r="N899" i="10"/>
  <c r="N893" i="10"/>
  <c r="N892" i="10"/>
  <c r="N874" i="10"/>
  <c r="N856" i="10"/>
  <c r="N838" i="10"/>
  <c r="N820" i="10"/>
  <c r="N918" i="10"/>
  <c r="N879" i="10"/>
  <c r="N861" i="10"/>
  <c r="N843" i="10"/>
  <c r="N825" i="10"/>
  <c r="N807" i="10"/>
  <c r="N503" i="10"/>
  <c r="N919" i="10"/>
  <c r="N901" i="10"/>
  <c r="N895" i="10"/>
  <c r="N880" i="10"/>
  <c r="N862" i="10"/>
  <c r="N844" i="10"/>
  <c r="N826" i="10"/>
  <c r="N808" i="10"/>
  <c r="N631" i="10"/>
  <c r="N625" i="10"/>
  <c r="N229" i="10"/>
  <c r="N508" i="10"/>
  <c r="N431" i="10"/>
  <c r="N203" i="10"/>
  <c r="N637" i="10"/>
  <c r="N634" i="10"/>
  <c r="N208" i="10"/>
  <c r="N235" i="10"/>
  <c r="N209" i="10"/>
  <c r="N646" i="10"/>
  <c r="N623" i="10"/>
  <c r="N241" i="10"/>
  <c r="N253" i="10"/>
  <c r="N247" i="10"/>
  <c r="N139" i="10"/>
  <c r="N131" i="10"/>
  <c r="N123" i="10"/>
  <c r="N119" i="10"/>
  <c r="N115" i="10"/>
  <c r="N111" i="10"/>
  <c r="N107" i="10"/>
  <c r="N72" i="10"/>
  <c r="N71" i="10"/>
  <c r="N70" i="10"/>
  <c r="N63" i="10"/>
  <c r="N61" i="10"/>
  <c r="N54" i="10"/>
  <c r="N25" i="10"/>
  <c r="N10" i="10"/>
  <c r="N106" i="10"/>
  <c r="N154" i="10"/>
  <c r="N132" i="10"/>
  <c r="N124" i="10"/>
  <c r="N112" i="10"/>
  <c r="N108" i="10"/>
  <c r="N29" i="10"/>
  <c r="N157" i="10"/>
  <c r="N142" i="10"/>
  <c r="N90" i="10"/>
  <c r="N76" i="10"/>
  <c r="N16" i="10"/>
  <c r="N145" i="10"/>
  <c r="N133" i="10"/>
  <c r="N129" i="10"/>
  <c r="N125" i="10"/>
  <c r="N121" i="10"/>
  <c r="N117" i="10"/>
  <c r="N109" i="10"/>
  <c r="N96" i="10"/>
  <c r="N93" i="10"/>
  <c r="N88" i="10"/>
  <c r="N82" i="10"/>
  <c r="N31" i="10"/>
  <c r="N127" i="10"/>
  <c r="N160" i="10"/>
  <c r="N148" i="10"/>
  <c r="N130" i="10"/>
  <c r="N126" i="10"/>
  <c r="N118" i="10"/>
  <c r="N114" i="10"/>
  <c r="N102" i="10"/>
  <c r="N99" i="10"/>
  <c r="N94" i="10"/>
  <c r="N86" i="10"/>
  <c r="N69" i="10"/>
  <c r="N67" i="10"/>
  <c r="N60" i="10"/>
  <c r="N59" i="10"/>
  <c r="N58" i="10"/>
  <c r="N34" i="10"/>
  <c r="N22" i="10"/>
  <c r="N7" i="10"/>
  <c r="N120" i="10"/>
  <c r="N163" i="10"/>
  <c r="N151" i="10"/>
  <c r="N136" i="10"/>
  <c r="N105" i="10"/>
  <c r="N100" i="10"/>
  <c r="N53" i="10"/>
  <c r="N41" i="10"/>
  <c r="N37" i="10"/>
  <c r="N113" i="10"/>
  <c r="N80" i="10"/>
  <c r="N74" i="10"/>
  <c r="N66" i="10"/>
  <c r="N64" i="10"/>
  <c r="N57" i="10"/>
  <c r="N56" i="10"/>
  <c r="N55" i="10"/>
  <c r="N49" i="10"/>
  <c r="N28" i="10"/>
  <c r="N13" i="10"/>
  <c r="N73" i="10"/>
  <c r="N4" i="10"/>
  <c r="N65" i="10"/>
  <c r="N78" i="10"/>
  <c r="N43" i="10"/>
  <c r="N40" i="10"/>
  <c r="N47" i="10"/>
  <c r="N19" i="10"/>
  <c r="N11" i="10"/>
  <c r="N46" i="10"/>
  <c r="N17" i="10"/>
  <c r="N3" i="10"/>
  <c r="N380" i="10"/>
  <c r="N242" i="10"/>
  <c r="N224" i="10"/>
  <c r="N200" i="10"/>
  <c r="N128" i="10"/>
  <c r="N116" i="10"/>
  <c r="N428" i="10"/>
  <c r="N68" i="10"/>
  <c r="N374" i="10"/>
  <c r="N908" i="10"/>
  <c r="N902" i="10"/>
  <c r="N122" i="10"/>
  <c r="N110" i="10"/>
  <c r="N62" i="10"/>
  <c r="N38" i="10"/>
  <c r="N20" i="10"/>
  <c r="N920" i="10"/>
  <c r="N914" i="10"/>
  <c r="N896" i="10"/>
  <c r="N50" i="10"/>
  <c r="L464" i="5" l="1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2" i="5"/>
  <c r="K459" i="5"/>
  <c r="K464" i="5"/>
  <c r="K477" i="5"/>
  <c r="K482" i="5"/>
  <c r="K495" i="5"/>
  <c r="K500" i="5"/>
  <c r="K513" i="5"/>
  <c r="K518" i="5"/>
  <c r="K536" i="5"/>
  <c r="K544" i="5"/>
  <c r="K548" i="5"/>
  <c r="K551" i="5"/>
  <c r="K566" i="5"/>
  <c r="K573" i="5"/>
  <c r="K584" i="5"/>
  <c r="K638" i="5"/>
  <c r="K648" i="5"/>
  <c r="K466" i="5"/>
  <c r="K469" i="5"/>
  <c r="K470" i="5"/>
  <c r="K472" i="5"/>
  <c r="K475" i="5"/>
  <c r="K476" i="5"/>
  <c r="K478" i="5"/>
  <c r="K481" i="5"/>
  <c r="K484" i="5"/>
  <c r="K487" i="5"/>
  <c r="K488" i="5"/>
  <c r="K490" i="5"/>
  <c r="K493" i="5"/>
  <c r="K494" i="5"/>
  <c r="K496" i="5"/>
  <c r="K499" i="5"/>
  <c r="K502" i="5"/>
  <c r="K505" i="5"/>
  <c r="K506" i="5"/>
  <c r="K508" i="5"/>
  <c r="K511" i="5"/>
  <c r="K512" i="5"/>
  <c r="K514" i="5"/>
  <c r="K517" i="5"/>
  <c r="K520" i="5"/>
  <c r="K523" i="5"/>
  <c r="K524" i="5"/>
  <c r="K526" i="5"/>
  <c r="K530" i="5"/>
  <c r="K535" i="5"/>
  <c r="K538" i="5"/>
  <c r="K541" i="5"/>
  <c r="K542" i="5"/>
  <c r="K554" i="5"/>
  <c r="K560" i="5"/>
  <c r="K572" i="5"/>
  <c r="K574" i="5"/>
  <c r="K577" i="5"/>
  <c r="K578" i="5"/>
  <c r="K580" i="5"/>
  <c r="K589" i="5"/>
  <c r="K592" i="5"/>
  <c r="K595" i="5"/>
  <c r="K598" i="5"/>
  <c r="K601" i="5"/>
  <c r="K607" i="5"/>
  <c r="K610" i="5"/>
  <c r="K613" i="5"/>
  <c r="K619" i="5"/>
  <c r="K625" i="5"/>
  <c r="K634" i="5"/>
  <c r="K637" i="5"/>
  <c r="K652" i="5"/>
  <c r="K661" i="5"/>
  <c r="K679" i="5"/>
  <c r="K691" i="5"/>
  <c r="K697" i="5"/>
  <c r="K709" i="5"/>
  <c r="K715" i="5"/>
  <c r="K727" i="5"/>
  <c r="K733" i="5"/>
  <c r="K745" i="5"/>
  <c r="K751" i="5"/>
  <c r="K763" i="5"/>
  <c r="K769" i="5"/>
  <c r="K781" i="5"/>
  <c r="K787" i="5"/>
  <c r="K799" i="5"/>
  <c r="K805" i="5"/>
  <c r="K817" i="5"/>
  <c r="K823" i="5"/>
  <c r="I464" i="5"/>
  <c r="I465" i="5"/>
  <c r="K465" i="5" s="1"/>
  <c r="I466" i="5"/>
  <c r="I467" i="5"/>
  <c r="K467" i="5" s="1"/>
  <c r="I468" i="5"/>
  <c r="K468" i="5" s="1"/>
  <c r="I469" i="5"/>
  <c r="I470" i="5"/>
  <c r="I471" i="5"/>
  <c r="K471" i="5" s="1"/>
  <c r="I472" i="5"/>
  <c r="I473" i="5"/>
  <c r="K473" i="5" s="1"/>
  <c r="I474" i="5"/>
  <c r="K474" i="5" s="1"/>
  <c r="I475" i="5"/>
  <c r="I476" i="5"/>
  <c r="I477" i="5"/>
  <c r="I478" i="5"/>
  <c r="I479" i="5"/>
  <c r="K479" i="5" s="1"/>
  <c r="I480" i="5"/>
  <c r="K480" i="5" s="1"/>
  <c r="I481" i="5"/>
  <c r="I482" i="5"/>
  <c r="I483" i="5"/>
  <c r="K483" i="5" s="1"/>
  <c r="I484" i="5"/>
  <c r="I485" i="5"/>
  <c r="K485" i="5" s="1"/>
  <c r="I486" i="5"/>
  <c r="K486" i="5" s="1"/>
  <c r="I487" i="5"/>
  <c r="I488" i="5"/>
  <c r="I489" i="5"/>
  <c r="K489" i="5" s="1"/>
  <c r="I490" i="5"/>
  <c r="I491" i="5"/>
  <c r="K491" i="5" s="1"/>
  <c r="I492" i="5"/>
  <c r="K492" i="5" s="1"/>
  <c r="I493" i="5"/>
  <c r="I494" i="5"/>
  <c r="I495" i="5"/>
  <c r="I496" i="5"/>
  <c r="I497" i="5"/>
  <c r="K497" i="5" s="1"/>
  <c r="I498" i="5"/>
  <c r="K498" i="5" s="1"/>
  <c r="I499" i="5"/>
  <c r="I500" i="5"/>
  <c r="I501" i="5"/>
  <c r="K501" i="5" s="1"/>
  <c r="I502" i="5"/>
  <c r="I503" i="5"/>
  <c r="K503" i="5" s="1"/>
  <c r="I504" i="5"/>
  <c r="K504" i="5" s="1"/>
  <c r="I505" i="5"/>
  <c r="I506" i="5"/>
  <c r="I507" i="5"/>
  <c r="K507" i="5" s="1"/>
  <c r="I508" i="5"/>
  <c r="I509" i="5"/>
  <c r="K509" i="5" s="1"/>
  <c r="I510" i="5"/>
  <c r="K510" i="5" s="1"/>
  <c r="I511" i="5"/>
  <c r="I512" i="5"/>
  <c r="I513" i="5"/>
  <c r="I514" i="5"/>
  <c r="I515" i="5"/>
  <c r="K515" i="5" s="1"/>
  <c r="I516" i="5"/>
  <c r="K516" i="5" s="1"/>
  <c r="I517" i="5"/>
  <c r="I518" i="5"/>
  <c r="I519" i="5"/>
  <c r="K519" i="5" s="1"/>
  <c r="I520" i="5"/>
  <c r="I521" i="5"/>
  <c r="K521" i="5" s="1"/>
  <c r="I522" i="5"/>
  <c r="K522" i="5" s="1"/>
  <c r="I523" i="5"/>
  <c r="I524" i="5"/>
  <c r="I525" i="5"/>
  <c r="K525" i="5" s="1"/>
  <c r="I526" i="5"/>
  <c r="I527" i="5"/>
  <c r="K527" i="5" s="1"/>
  <c r="I528" i="5"/>
  <c r="K528" i="5" s="1"/>
  <c r="I529" i="5"/>
  <c r="K529" i="5" s="1"/>
  <c r="I530" i="5"/>
  <c r="I531" i="5"/>
  <c r="K531" i="5" s="1"/>
  <c r="I532" i="5"/>
  <c r="K532" i="5" s="1"/>
  <c r="I533" i="5"/>
  <c r="K533" i="5" s="1"/>
  <c r="I534" i="5"/>
  <c r="K534" i="5" s="1"/>
  <c r="I535" i="5"/>
  <c r="I536" i="5"/>
  <c r="I537" i="5"/>
  <c r="K537" i="5" s="1"/>
  <c r="I538" i="5"/>
  <c r="I539" i="5"/>
  <c r="K539" i="5" s="1"/>
  <c r="I540" i="5"/>
  <c r="K540" i="5" s="1"/>
  <c r="I541" i="5"/>
  <c r="I542" i="5"/>
  <c r="I543" i="5"/>
  <c r="K543" i="5" s="1"/>
  <c r="I544" i="5"/>
  <c r="I545" i="5"/>
  <c r="K545" i="5" s="1"/>
  <c r="I546" i="5"/>
  <c r="K546" i="5" s="1"/>
  <c r="I547" i="5"/>
  <c r="K547" i="5" s="1"/>
  <c r="I548" i="5"/>
  <c r="I549" i="5"/>
  <c r="K549" i="5" s="1"/>
  <c r="I550" i="5"/>
  <c r="K550" i="5" s="1"/>
  <c r="I551" i="5"/>
  <c r="I552" i="5"/>
  <c r="K552" i="5" s="1"/>
  <c r="I553" i="5"/>
  <c r="K553" i="5" s="1"/>
  <c r="I554" i="5"/>
  <c r="I555" i="5"/>
  <c r="K555" i="5" s="1"/>
  <c r="I556" i="5"/>
  <c r="K556" i="5" s="1"/>
  <c r="I557" i="5"/>
  <c r="K557" i="5" s="1"/>
  <c r="I558" i="5"/>
  <c r="K558" i="5" s="1"/>
  <c r="I559" i="5"/>
  <c r="K559" i="5" s="1"/>
  <c r="I560" i="5"/>
  <c r="I561" i="5"/>
  <c r="K561" i="5" s="1"/>
  <c r="I562" i="5"/>
  <c r="K562" i="5" s="1"/>
  <c r="I563" i="5"/>
  <c r="K563" i="5" s="1"/>
  <c r="I564" i="5"/>
  <c r="K564" i="5" s="1"/>
  <c r="I565" i="5"/>
  <c r="K565" i="5" s="1"/>
  <c r="I566" i="5"/>
  <c r="I567" i="5"/>
  <c r="K567" i="5" s="1"/>
  <c r="I568" i="5"/>
  <c r="K568" i="5" s="1"/>
  <c r="I569" i="5"/>
  <c r="K569" i="5" s="1"/>
  <c r="I570" i="5"/>
  <c r="K570" i="5" s="1"/>
  <c r="I571" i="5"/>
  <c r="K571" i="5" s="1"/>
  <c r="I572" i="5"/>
  <c r="I573" i="5"/>
  <c r="I574" i="5"/>
  <c r="I575" i="5"/>
  <c r="K575" i="5" s="1"/>
  <c r="I576" i="5"/>
  <c r="K576" i="5" s="1"/>
  <c r="I577" i="5"/>
  <c r="I578" i="5"/>
  <c r="I579" i="5"/>
  <c r="K579" i="5" s="1"/>
  <c r="I580" i="5"/>
  <c r="I581" i="5"/>
  <c r="K581" i="5" s="1"/>
  <c r="I582" i="5"/>
  <c r="K582" i="5" s="1"/>
  <c r="I583" i="5"/>
  <c r="K583" i="5" s="1"/>
  <c r="I584" i="5"/>
  <c r="I585" i="5"/>
  <c r="K585" i="5" s="1"/>
  <c r="I586" i="5"/>
  <c r="K586" i="5" s="1"/>
  <c r="I587" i="5"/>
  <c r="K587" i="5" s="1"/>
  <c r="I588" i="5"/>
  <c r="K588" i="5" s="1"/>
  <c r="I589" i="5"/>
  <c r="I590" i="5"/>
  <c r="K590" i="5" s="1"/>
  <c r="I591" i="5"/>
  <c r="K591" i="5" s="1"/>
  <c r="I592" i="5"/>
  <c r="I593" i="5"/>
  <c r="K593" i="5" s="1"/>
  <c r="I594" i="5"/>
  <c r="K594" i="5" s="1"/>
  <c r="I595" i="5"/>
  <c r="I596" i="5"/>
  <c r="K596" i="5" s="1"/>
  <c r="I597" i="5"/>
  <c r="K597" i="5" s="1"/>
  <c r="I598" i="5"/>
  <c r="I599" i="5"/>
  <c r="K599" i="5" s="1"/>
  <c r="I600" i="5"/>
  <c r="K600" i="5" s="1"/>
  <c r="I601" i="5"/>
  <c r="I602" i="5"/>
  <c r="K602" i="5" s="1"/>
  <c r="I603" i="5"/>
  <c r="K603" i="5" s="1"/>
  <c r="I604" i="5"/>
  <c r="K604" i="5" s="1"/>
  <c r="I605" i="5"/>
  <c r="K605" i="5" s="1"/>
  <c r="I606" i="5"/>
  <c r="K606" i="5" s="1"/>
  <c r="I607" i="5"/>
  <c r="I608" i="5"/>
  <c r="K608" i="5" s="1"/>
  <c r="I609" i="5"/>
  <c r="K609" i="5" s="1"/>
  <c r="I610" i="5"/>
  <c r="I611" i="5"/>
  <c r="K611" i="5" s="1"/>
  <c r="I612" i="5"/>
  <c r="K612" i="5" s="1"/>
  <c r="I613" i="5"/>
  <c r="I614" i="5"/>
  <c r="K614" i="5" s="1"/>
  <c r="I615" i="5"/>
  <c r="K615" i="5" s="1"/>
  <c r="I616" i="5"/>
  <c r="K616" i="5" s="1"/>
  <c r="I617" i="5"/>
  <c r="K617" i="5" s="1"/>
  <c r="I618" i="5"/>
  <c r="K618" i="5" s="1"/>
  <c r="I619" i="5"/>
  <c r="I620" i="5"/>
  <c r="K620" i="5" s="1"/>
  <c r="I621" i="5"/>
  <c r="K621" i="5" s="1"/>
  <c r="I622" i="5"/>
  <c r="K622" i="5" s="1"/>
  <c r="I623" i="5"/>
  <c r="K623" i="5" s="1"/>
  <c r="I624" i="5"/>
  <c r="K624" i="5" s="1"/>
  <c r="I625" i="5"/>
  <c r="I626" i="5"/>
  <c r="K626" i="5" s="1"/>
  <c r="I627" i="5"/>
  <c r="K627" i="5" s="1"/>
  <c r="I628" i="5"/>
  <c r="K628" i="5" s="1"/>
  <c r="I629" i="5"/>
  <c r="K629" i="5" s="1"/>
  <c r="I630" i="5"/>
  <c r="K630" i="5" s="1"/>
  <c r="I631" i="5"/>
  <c r="K631" i="5" s="1"/>
  <c r="I632" i="5"/>
  <c r="K632" i="5" s="1"/>
  <c r="I633" i="5"/>
  <c r="K633" i="5" s="1"/>
  <c r="I634" i="5"/>
  <c r="I635" i="5"/>
  <c r="K635" i="5" s="1"/>
  <c r="I636" i="5"/>
  <c r="K636" i="5" s="1"/>
  <c r="I637" i="5"/>
  <c r="I638" i="5"/>
  <c r="I639" i="5"/>
  <c r="K639" i="5" s="1"/>
  <c r="I640" i="5"/>
  <c r="K640" i="5" s="1"/>
  <c r="I641" i="5"/>
  <c r="K641" i="5" s="1"/>
  <c r="I642" i="5"/>
  <c r="K642" i="5" s="1"/>
  <c r="I643" i="5"/>
  <c r="K643" i="5" s="1"/>
  <c r="I644" i="5"/>
  <c r="K644" i="5" s="1"/>
  <c r="I645" i="5"/>
  <c r="K645" i="5" s="1"/>
  <c r="I646" i="5"/>
  <c r="K646" i="5" s="1"/>
  <c r="I647" i="5"/>
  <c r="K647" i="5" s="1"/>
  <c r="I648" i="5"/>
  <c r="I649" i="5"/>
  <c r="K649" i="5" s="1"/>
  <c r="I650" i="5"/>
  <c r="K650" i="5" s="1"/>
  <c r="I651" i="5"/>
  <c r="K651" i="5" s="1"/>
  <c r="I652" i="5"/>
  <c r="I653" i="5"/>
  <c r="K653" i="5" s="1"/>
  <c r="I654" i="5"/>
  <c r="K654" i="5" s="1"/>
  <c r="I655" i="5"/>
  <c r="K655" i="5" s="1"/>
  <c r="I656" i="5"/>
  <c r="K656" i="5" s="1"/>
  <c r="I657" i="5"/>
  <c r="K657" i="5" s="1"/>
  <c r="I658" i="5"/>
  <c r="K658" i="5" s="1"/>
  <c r="I659" i="5"/>
  <c r="K659" i="5" s="1"/>
  <c r="I660" i="5"/>
  <c r="K660" i="5" s="1"/>
  <c r="I661" i="5"/>
  <c r="I662" i="5"/>
  <c r="K662" i="5" s="1"/>
  <c r="I663" i="5"/>
  <c r="K663" i="5" s="1"/>
  <c r="I664" i="5"/>
  <c r="K664" i="5" s="1"/>
  <c r="I665" i="5"/>
  <c r="K665" i="5" s="1"/>
  <c r="I666" i="5"/>
  <c r="K666" i="5" s="1"/>
  <c r="I667" i="5"/>
  <c r="K667" i="5" s="1"/>
  <c r="I668" i="5"/>
  <c r="K668" i="5" s="1"/>
  <c r="I669" i="5"/>
  <c r="K669" i="5" s="1"/>
  <c r="I670" i="5"/>
  <c r="K670" i="5" s="1"/>
  <c r="I671" i="5"/>
  <c r="K671" i="5" s="1"/>
  <c r="I672" i="5"/>
  <c r="K672" i="5" s="1"/>
  <c r="I673" i="5"/>
  <c r="K673" i="5" s="1"/>
  <c r="I674" i="5"/>
  <c r="K674" i="5" s="1"/>
  <c r="I675" i="5"/>
  <c r="K675" i="5" s="1"/>
  <c r="I676" i="5"/>
  <c r="K676" i="5" s="1"/>
  <c r="I677" i="5"/>
  <c r="K677" i="5" s="1"/>
  <c r="I678" i="5"/>
  <c r="K678" i="5" s="1"/>
  <c r="I679" i="5"/>
  <c r="I680" i="5"/>
  <c r="K680" i="5" s="1"/>
  <c r="I681" i="5"/>
  <c r="K681" i="5" s="1"/>
  <c r="I682" i="5"/>
  <c r="K682" i="5" s="1"/>
  <c r="I683" i="5"/>
  <c r="K683" i="5" s="1"/>
  <c r="I684" i="5"/>
  <c r="K684" i="5" s="1"/>
  <c r="I685" i="5"/>
  <c r="K685" i="5" s="1"/>
  <c r="I686" i="5"/>
  <c r="K686" i="5" s="1"/>
  <c r="I687" i="5"/>
  <c r="K687" i="5" s="1"/>
  <c r="I688" i="5"/>
  <c r="K688" i="5" s="1"/>
  <c r="I689" i="5"/>
  <c r="K689" i="5" s="1"/>
  <c r="I690" i="5"/>
  <c r="K690" i="5" s="1"/>
  <c r="I691" i="5"/>
  <c r="I692" i="5"/>
  <c r="K692" i="5" s="1"/>
  <c r="I693" i="5"/>
  <c r="K693" i="5" s="1"/>
  <c r="I694" i="5"/>
  <c r="K694" i="5" s="1"/>
  <c r="I695" i="5"/>
  <c r="K695" i="5" s="1"/>
  <c r="I696" i="5"/>
  <c r="K696" i="5" s="1"/>
  <c r="I697" i="5"/>
  <c r="I698" i="5"/>
  <c r="K698" i="5" s="1"/>
  <c r="I699" i="5"/>
  <c r="K699" i="5" s="1"/>
  <c r="I700" i="5"/>
  <c r="K700" i="5" s="1"/>
  <c r="I701" i="5"/>
  <c r="K701" i="5" s="1"/>
  <c r="I702" i="5"/>
  <c r="K702" i="5" s="1"/>
  <c r="I703" i="5"/>
  <c r="K703" i="5" s="1"/>
  <c r="I704" i="5"/>
  <c r="K704" i="5" s="1"/>
  <c r="I705" i="5"/>
  <c r="K705" i="5" s="1"/>
  <c r="I706" i="5"/>
  <c r="K706" i="5" s="1"/>
  <c r="I707" i="5"/>
  <c r="K707" i="5" s="1"/>
  <c r="I708" i="5"/>
  <c r="K708" i="5" s="1"/>
  <c r="I709" i="5"/>
  <c r="I710" i="5"/>
  <c r="K710" i="5" s="1"/>
  <c r="I711" i="5"/>
  <c r="K711" i="5" s="1"/>
  <c r="I712" i="5"/>
  <c r="K712" i="5" s="1"/>
  <c r="I713" i="5"/>
  <c r="K713" i="5" s="1"/>
  <c r="I714" i="5"/>
  <c r="K714" i="5" s="1"/>
  <c r="I715" i="5"/>
  <c r="I716" i="5"/>
  <c r="K716" i="5" s="1"/>
  <c r="I717" i="5"/>
  <c r="K717" i="5" s="1"/>
  <c r="I718" i="5"/>
  <c r="K718" i="5" s="1"/>
  <c r="I719" i="5"/>
  <c r="K719" i="5" s="1"/>
  <c r="I720" i="5"/>
  <c r="K720" i="5" s="1"/>
  <c r="I721" i="5"/>
  <c r="K721" i="5" s="1"/>
  <c r="I722" i="5"/>
  <c r="K722" i="5" s="1"/>
  <c r="I723" i="5"/>
  <c r="K723" i="5" s="1"/>
  <c r="I724" i="5"/>
  <c r="K724" i="5" s="1"/>
  <c r="I725" i="5"/>
  <c r="K725" i="5" s="1"/>
  <c r="I726" i="5"/>
  <c r="K726" i="5" s="1"/>
  <c r="I727" i="5"/>
  <c r="I728" i="5"/>
  <c r="K728" i="5" s="1"/>
  <c r="I729" i="5"/>
  <c r="K729" i="5" s="1"/>
  <c r="I730" i="5"/>
  <c r="K730" i="5" s="1"/>
  <c r="I731" i="5"/>
  <c r="K731" i="5" s="1"/>
  <c r="I732" i="5"/>
  <c r="K732" i="5" s="1"/>
  <c r="I733" i="5"/>
  <c r="I734" i="5"/>
  <c r="K734" i="5" s="1"/>
  <c r="I735" i="5"/>
  <c r="K735" i="5" s="1"/>
  <c r="I736" i="5"/>
  <c r="K736" i="5" s="1"/>
  <c r="I737" i="5"/>
  <c r="K737" i="5" s="1"/>
  <c r="I738" i="5"/>
  <c r="K738" i="5" s="1"/>
  <c r="I739" i="5"/>
  <c r="K739" i="5" s="1"/>
  <c r="I740" i="5"/>
  <c r="K740" i="5" s="1"/>
  <c r="I741" i="5"/>
  <c r="K741" i="5" s="1"/>
  <c r="I742" i="5"/>
  <c r="K742" i="5" s="1"/>
  <c r="I743" i="5"/>
  <c r="K743" i="5" s="1"/>
  <c r="I744" i="5"/>
  <c r="K744" i="5" s="1"/>
  <c r="I745" i="5"/>
  <c r="I746" i="5"/>
  <c r="K746" i="5" s="1"/>
  <c r="I747" i="5"/>
  <c r="K747" i="5" s="1"/>
  <c r="I748" i="5"/>
  <c r="K748" i="5" s="1"/>
  <c r="I749" i="5"/>
  <c r="K749" i="5" s="1"/>
  <c r="I750" i="5"/>
  <c r="K750" i="5" s="1"/>
  <c r="I751" i="5"/>
  <c r="I752" i="5"/>
  <c r="K752" i="5" s="1"/>
  <c r="I753" i="5"/>
  <c r="K753" i="5" s="1"/>
  <c r="I754" i="5"/>
  <c r="K754" i="5" s="1"/>
  <c r="I755" i="5"/>
  <c r="K755" i="5" s="1"/>
  <c r="I756" i="5"/>
  <c r="K756" i="5" s="1"/>
  <c r="I757" i="5"/>
  <c r="K757" i="5" s="1"/>
  <c r="I758" i="5"/>
  <c r="K758" i="5" s="1"/>
  <c r="I759" i="5"/>
  <c r="K759" i="5" s="1"/>
  <c r="I760" i="5"/>
  <c r="K760" i="5" s="1"/>
  <c r="I761" i="5"/>
  <c r="K761" i="5" s="1"/>
  <c r="I762" i="5"/>
  <c r="K762" i="5" s="1"/>
  <c r="I763" i="5"/>
  <c r="I764" i="5"/>
  <c r="K764" i="5" s="1"/>
  <c r="I765" i="5"/>
  <c r="K765" i="5" s="1"/>
  <c r="I766" i="5"/>
  <c r="K766" i="5" s="1"/>
  <c r="I767" i="5"/>
  <c r="K767" i="5" s="1"/>
  <c r="I768" i="5"/>
  <c r="K768" i="5" s="1"/>
  <c r="I769" i="5"/>
  <c r="I770" i="5"/>
  <c r="K770" i="5" s="1"/>
  <c r="I771" i="5"/>
  <c r="K771" i="5" s="1"/>
  <c r="I772" i="5"/>
  <c r="K772" i="5" s="1"/>
  <c r="I773" i="5"/>
  <c r="K773" i="5" s="1"/>
  <c r="I774" i="5"/>
  <c r="K774" i="5" s="1"/>
  <c r="I775" i="5"/>
  <c r="K775" i="5" s="1"/>
  <c r="I776" i="5"/>
  <c r="K776" i="5" s="1"/>
  <c r="I777" i="5"/>
  <c r="K777" i="5" s="1"/>
  <c r="I778" i="5"/>
  <c r="K778" i="5" s="1"/>
  <c r="I779" i="5"/>
  <c r="K779" i="5" s="1"/>
  <c r="I780" i="5"/>
  <c r="K780" i="5" s="1"/>
  <c r="I781" i="5"/>
  <c r="I782" i="5"/>
  <c r="K782" i="5" s="1"/>
  <c r="I783" i="5"/>
  <c r="K783" i="5" s="1"/>
  <c r="I784" i="5"/>
  <c r="K784" i="5" s="1"/>
  <c r="I785" i="5"/>
  <c r="K785" i="5" s="1"/>
  <c r="I786" i="5"/>
  <c r="K786" i="5" s="1"/>
  <c r="I787" i="5"/>
  <c r="I788" i="5"/>
  <c r="K788" i="5" s="1"/>
  <c r="I789" i="5"/>
  <c r="K789" i="5" s="1"/>
  <c r="I790" i="5"/>
  <c r="K790" i="5" s="1"/>
  <c r="I791" i="5"/>
  <c r="K791" i="5" s="1"/>
  <c r="I792" i="5"/>
  <c r="K792" i="5" s="1"/>
  <c r="I793" i="5"/>
  <c r="K793" i="5" s="1"/>
  <c r="I794" i="5"/>
  <c r="K794" i="5" s="1"/>
  <c r="I795" i="5"/>
  <c r="K795" i="5" s="1"/>
  <c r="I796" i="5"/>
  <c r="K796" i="5" s="1"/>
  <c r="I797" i="5"/>
  <c r="K797" i="5" s="1"/>
  <c r="I798" i="5"/>
  <c r="K798" i="5" s="1"/>
  <c r="I799" i="5"/>
  <c r="I800" i="5"/>
  <c r="K800" i="5" s="1"/>
  <c r="I801" i="5"/>
  <c r="K801" i="5" s="1"/>
  <c r="I802" i="5"/>
  <c r="K802" i="5" s="1"/>
  <c r="I803" i="5"/>
  <c r="K803" i="5" s="1"/>
  <c r="I804" i="5"/>
  <c r="K804" i="5" s="1"/>
  <c r="I805" i="5"/>
  <c r="I806" i="5"/>
  <c r="K806" i="5" s="1"/>
  <c r="I807" i="5"/>
  <c r="K807" i="5" s="1"/>
  <c r="I808" i="5"/>
  <c r="K808" i="5" s="1"/>
  <c r="I809" i="5"/>
  <c r="K809" i="5" s="1"/>
  <c r="I810" i="5"/>
  <c r="K810" i="5" s="1"/>
  <c r="I811" i="5"/>
  <c r="K811" i="5" s="1"/>
  <c r="I812" i="5"/>
  <c r="K812" i="5" s="1"/>
  <c r="I813" i="5"/>
  <c r="K813" i="5" s="1"/>
  <c r="I814" i="5"/>
  <c r="K814" i="5" s="1"/>
  <c r="I815" i="5"/>
  <c r="K815" i="5" s="1"/>
  <c r="I816" i="5"/>
  <c r="K816" i="5" s="1"/>
  <c r="I817" i="5"/>
  <c r="I818" i="5"/>
  <c r="K818" i="5" s="1"/>
  <c r="I819" i="5"/>
  <c r="K819" i="5" s="1"/>
  <c r="I820" i="5"/>
  <c r="K820" i="5" s="1"/>
  <c r="I821" i="5"/>
  <c r="K821" i="5" s="1"/>
  <c r="I822" i="5"/>
  <c r="K822" i="5" s="1"/>
  <c r="I823" i="5"/>
  <c r="I824" i="5"/>
  <c r="K824" i="5" s="1"/>
  <c r="I825" i="5"/>
  <c r="K825" i="5" s="1"/>
  <c r="I826" i="5"/>
  <c r="K826" i="5" s="1"/>
  <c r="I827" i="5"/>
  <c r="K827" i="5" s="1"/>
  <c r="I828" i="5"/>
  <c r="K828" i="5" s="1"/>
  <c r="I829" i="5"/>
  <c r="K829" i="5" s="1"/>
  <c r="I830" i="5"/>
  <c r="K830" i="5" s="1"/>
  <c r="H467" i="5"/>
  <c r="H470" i="5"/>
  <c r="H472" i="5"/>
  <c r="H473" i="5"/>
  <c r="H476" i="5"/>
  <c r="H478" i="5"/>
  <c r="H479" i="5"/>
  <c r="H484" i="5"/>
  <c r="H485" i="5"/>
  <c r="H491" i="5"/>
  <c r="H494" i="5"/>
  <c r="H496" i="5"/>
  <c r="H497" i="5"/>
  <c r="H500" i="5"/>
  <c r="H503" i="5"/>
  <c r="H508" i="5"/>
  <c r="H509" i="5"/>
  <c r="H514" i="5"/>
  <c r="H515" i="5"/>
  <c r="H518" i="5"/>
  <c r="H520" i="5"/>
  <c r="H521" i="5"/>
  <c r="H526" i="5"/>
  <c r="H527" i="5"/>
  <c r="H530" i="5"/>
  <c r="H532" i="5"/>
  <c r="H533" i="5"/>
  <c r="H539" i="5"/>
  <c r="H542" i="5"/>
  <c r="H544" i="5"/>
  <c r="H545" i="5"/>
  <c r="H556" i="5"/>
  <c r="H557" i="5"/>
  <c r="H568" i="5"/>
  <c r="H569" i="5"/>
  <c r="H572" i="5"/>
  <c r="H580" i="5"/>
  <c r="H581" i="5"/>
  <c r="H584" i="5"/>
  <c r="H592" i="5"/>
  <c r="H593" i="5"/>
  <c r="H596" i="5"/>
  <c r="H598" i="5"/>
  <c r="H599" i="5"/>
  <c r="H604" i="5"/>
  <c r="H605" i="5"/>
  <c r="H608" i="5"/>
  <c r="H616" i="5"/>
  <c r="H620" i="5"/>
  <c r="H622" i="5"/>
  <c r="H628" i="5"/>
  <c r="H640" i="5"/>
  <c r="H650" i="5"/>
  <c r="H652" i="5"/>
  <c r="H656" i="5"/>
  <c r="H664" i="5"/>
  <c r="H676" i="5"/>
  <c r="H688" i="5"/>
  <c r="H692" i="5"/>
  <c r="H694" i="5"/>
  <c r="H700" i="5"/>
  <c r="H706" i="5"/>
  <c r="H712" i="5"/>
  <c r="H713" i="5"/>
  <c r="H716" i="5"/>
  <c r="H718" i="5"/>
  <c r="H719" i="5"/>
  <c r="H724" i="5"/>
  <c r="H734" i="5"/>
  <c r="H736" i="5"/>
  <c r="H737" i="5"/>
  <c r="H740" i="5"/>
  <c r="H743" i="5"/>
  <c r="H746" i="5"/>
  <c r="H748" i="5"/>
  <c r="H754" i="5"/>
  <c r="H758" i="5"/>
  <c r="H760" i="5"/>
  <c r="H761" i="5"/>
  <c r="H767" i="5"/>
  <c r="H770" i="5"/>
  <c r="H772" i="5"/>
  <c r="H773" i="5"/>
  <c r="H778" i="5"/>
  <c r="H779" i="5"/>
  <c r="H784" i="5"/>
  <c r="H788" i="5"/>
  <c r="H790" i="5"/>
  <c r="H796" i="5"/>
  <c r="H797" i="5"/>
  <c r="H800" i="5"/>
  <c r="H808" i="5"/>
  <c r="H815" i="5"/>
  <c r="H818" i="5"/>
  <c r="H820" i="5"/>
  <c r="H821" i="5"/>
  <c r="H826" i="5"/>
  <c r="H830" i="5"/>
  <c r="F464" i="5"/>
  <c r="H464" i="5" s="1"/>
  <c r="F465" i="5"/>
  <c r="H465" i="5" s="1"/>
  <c r="F466" i="5"/>
  <c r="H466" i="5" s="1"/>
  <c r="F467" i="5"/>
  <c r="F468" i="5"/>
  <c r="H468" i="5" s="1"/>
  <c r="F469" i="5"/>
  <c r="H469" i="5" s="1"/>
  <c r="F470" i="5"/>
  <c r="F471" i="5"/>
  <c r="H471" i="5" s="1"/>
  <c r="F472" i="5"/>
  <c r="F473" i="5"/>
  <c r="F474" i="5"/>
  <c r="H474" i="5" s="1"/>
  <c r="F475" i="5"/>
  <c r="H475" i="5" s="1"/>
  <c r="F476" i="5"/>
  <c r="F477" i="5"/>
  <c r="H477" i="5" s="1"/>
  <c r="F478" i="5"/>
  <c r="F479" i="5"/>
  <c r="F480" i="5"/>
  <c r="H480" i="5" s="1"/>
  <c r="F481" i="5"/>
  <c r="H481" i="5" s="1"/>
  <c r="F482" i="5"/>
  <c r="H482" i="5" s="1"/>
  <c r="F483" i="5"/>
  <c r="H483" i="5" s="1"/>
  <c r="F484" i="5"/>
  <c r="F485" i="5"/>
  <c r="F486" i="5"/>
  <c r="H486" i="5" s="1"/>
  <c r="F487" i="5"/>
  <c r="H487" i="5" s="1"/>
  <c r="F488" i="5"/>
  <c r="H488" i="5" s="1"/>
  <c r="F489" i="5"/>
  <c r="H489" i="5" s="1"/>
  <c r="F490" i="5"/>
  <c r="H490" i="5" s="1"/>
  <c r="F491" i="5"/>
  <c r="F492" i="5"/>
  <c r="H492" i="5" s="1"/>
  <c r="F493" i="5"/>
  <c r="H493" i="5" s="1"/>
  <c r="F494" i="5"/>
  <c r="F495" i="5"/>
  <c r="H495" i="5" s="1"/>
  <c r="F496" i="5"/>
  <c r="F497" i="5"/>
  <c r="F498" i="5"/>
  <c r="H498" i="5" s="1"/>
  <c r="F499" i="5"/>
  <c r="H499" i="5" s="1"/>
  <c r="F500" i="5"/>
  <c r="F501" i="5"/>
  <c r="H501" i="5" s="1"/>
  <c r="F502" i="5"/>
  <c r="H502" i="5" s="1"/>
  <c r="F503" i="5"/>
  <c r="F504" i="5"/>
  <c r="H504" i="5" s="1"/>
  <c r="F505" i="5"/>
  <c r="H505" i="5" s="1"/>
  <c r="F506" i="5"/>
  <c r="H506" i="5" s="1"/>
  <c r="F507" i="5"/>
  <c r="H507" i="5" s="1"/>
  <c r="F508" i="5"/>
  <c r="F509" i="5"/>
  <c r="F510" i="5"/>
  <c r="H510" i="5" s="1"/>
  <c r="F511" i="5"/>
  <c r="H511" i="5" s="1"/>
  <c r="F512" i="5"/>
  <c r="H512" i="5" s="1"/>
  <c r="F513" i="5"/>
  <c r="H513" i="5" s="1"/>
  <c r="F514" i="5"/>
  <c r="F515" i="5"/>
  <c r="F516" i="5"/>
  <c r="H516" i="5" s="1"/>
  <c r="F517" i="5"/>
  <c r="H517" i="5" s="1"/>
  <c r="F518" i="5"/>
  <c r="F519" i="5"/>
  <c r="H519" i="5" s="1"/>
  <c r="F520" i="5"/>
  <c r="F521" i="5"/>
  <c r="F522" i="5"/>
  <c r="H522" i="5" s="1"/>
  <c r="F523" i="5"/>
  <c r="H523" i="5" s="1"/>
  <c r="F524" i="5"/>
  <c r="H524" i="5" s="1"/>
  <c r="F525" i="5"/>
  <c r="H525" i="5" s="1"/>
  <c r="F526" i="5"/>
  <c r="F527" i="5"/>
  <c r="F528" i="5"/>
  <c r="H528" i="5" s="1"/>
  <c r="F529" i="5"/>
  <c r="H529" i="5" s="1"/>
  <c r="F530" i="5"/>
  <c r="F531" i="5"/>
  <c r="H531" i="5" s="1"/>
  <c r="F532" i="5"/>
  <c r="F533" i="5"/>
  <c r="F534" i="5"/>
  <c r="H534" i="5" s="1"/>
  <c r="F535" i="5"/>
  <c r="H535" i="5" s="1"/>
  <c r="F536" i="5"/>
  <c r="H536" i="5" s="1"/>
  <c r="F537" i="5"/>
  <c r="H537" i="5" s="1"/>
  <c r="F538" i="5"/>
  <c r="H538" i="5" s="1"/>
  <c r="F539" i="5"/>
  <c r="F540" i="5"/>
  <c r="H540" i="5" s="1"/>
  <c r="F541" i="5"/>
  <c r="H541" i="5" s="1"/>
  <c r="F542" i="5"/>
  <c r="F543" i="5"/>
  <c r="H543" i="5" s="1"/>
  <c r="F544" i="5"/>
  <c r="F545" i="5"/>
  <c r="F546" i="5"/>
  <c r="H546" i="5" s="1"/>
  <c r="F547" i="5"/>
  <c r="H547" i="5" s="1"/>
  <c r="F548" i="5"/>
  <c r="H548" i="5" s="1"/>
  <c r="F549" i="5"/>
  <c r="H549" i="5" s="1"/>
  <c r="F550" i="5"/>
  <c r="H550" i="5" s="1"/>
  <c r="F551" i="5"/>
  <c r="H551" i="5" s="1"/>
  <c r="F552" i="5"/>
  <c r="H552" i="5" s="1"/>
  <c r="F553" i="5"/>
  <c r="H553" i="5" s="1"/>
  <c r="F554" i="5"/>
  <c r="H554" i="5" s="1"/>
  <c r="F555" i="5"/>
  <c r="H555" i="5" s="1"/>
  <c r="F556" i="5"/>
  <c r="F557" i="5"/>
  <c r="F558" i="5"/>
  <c r="H558" i="5" s="1"/>
  <c r="F559" i="5"/>
  <c r="H559" i="5" s="1"/>
  <c r="F560" i="5"/>
  <c r="H560" i="5" s="1"/>
  <c r="F561" i="5"/>
  <c r="H561" i="5" s="1"/>
  <c r="F562" i="5"/>
  <c r="H562" i="5" s="1"/>
  <c r="F563" i="5"/>
  <c r="H563" i="5" s="1"/>
  <c r="F564" i="5"/>
  <c r="H564" i="5" s="1"/>
  <c r="F565" i="5"/>
  <c r="H565" i="5" s="1"/>
  <c r="F566" i="5"/>
  <c r="H566" i="5" s="1"/>
  <c r="F567" i="5"/>
  <c r="H567" i="5" s="1"/>
  <c r="F568" i="5"/>
  <c r="F569" i="5"/>
  <c r="F570" i="5"/>
  <c r="H570" i="5" s="1"/>
  <c r="F571" i="5"/>
  <c r="H571" i="5" s="1"/>
  <c r="F572" i="5"/>
  <c r="F573" i="5"/>
  <c r="H573" i="5" s="1"/>
  <c r="F574" i="5"/>
  <c r="H574" i="5" s="1"/>
  <c r="F575" i="5"/>
  <c r="H575" i="5" s="1"/>
  <c r="F576" i="5"/>
  <c r="H576" i="5" s="1"/>
  <c r="F577" i="5"/>
  <c r="H577" i="5" s="1"/>
  <c r="F578" i="5"/>
  <c r="H578" i="5" s="1"/>
  <c r="F579" i="5"/>
  <c r="H579" i="5" s="1"/>
  <c r="F580" i="5"/>
  <c r="F581" i="5"/>
  <c r="F582" i="5"/>
  <c r="H582" i="5" s="1"/>
  <c r="F583" i="5"/>
  <c r="H583" i="5" s="1"/>
  <c r="F584" i="5"/>
  <c r="F585" i="5"/>
  <c r="H585" i="5" s="1"/>
  <c r="F586" i="5"/>
  <c r="H586" i="5" s="1"/>
  <c r="F587" i="5"/>
  <c r="H587" i="5" s="1"/>
  <c r="F588" i="5"/>
  <c r="H588" i="5" s="1"/>
  <c r="F589" i="5"/>
  <c r="H589" i="5" s="1"/>
  <c r="F590" i="5"/>
  <c r="H590" i="5" s="1"/>
  <c r="F591" i="5"/>
  <c r="H591" i="5" s="1"/>
  <c r="F592" i="5"/>
  <c r="F593" i="5"/>
  <c r="F594" i="5"/>
  <c r="H594" i="5" s="1"/>
  <c r="F595" i="5"/>
  <c r="H595" i="5" s="1"/>
  <c r="F596" i="5"/>
  <c r="F597" i="5"/>
  <c r="H597" i="5" s="1"/>
  <c r="F598" i="5"/>
  <c r="F599" i="5"/>
  <c r="F600" i="5"/>
  <c r="H600" i="5" s="1"/>
  <c r="F601" i="5"/>
  <c r="H601" i="5" s="1"/>
  <c r="F602" i="5"/>
  <c r="H602" i="5" s="1"/>
  <c r="F603" i="5"/>
  <c r="H603" i="5" s="1"/>
  <c r="F604" i="5"/>
  <c r="F605" i="5"/>
  <c r="F606" i="5"/>
  <c r="H606" i="5" s="1"/>
  <c r="F607" i="5"/>
  <c r="H607" i="5" s="1"/>
  <c r="F608" i="5"/>
  <c r="F609" i="5"/>
  <c r="H609" i="5" s="1"/>
  <c r="F610" i="5"/>
  <c r="H610" i="5" s="1"/>
  <c r="F611" i="5"/>
  <c r="H611" i="5" s="1"/>
  <c r="F612" i="5"/>
  <c r="H612" i="5" s="1"/>
  <c r="F613" i="5"/>
  <c r="H613" i="5" s="1"/>
  <c r="F614" i="5"/>
  <c r="H614" i="5" s="1"/>
  <c r="F615" i="5"/>
  <c r="H615" i="5" s="1"/>
  <c r="F616" i="5"/>
  <c r="F617" i="5"/>
  <c r="H617" i="5" s="1"/>
  <c r="F618" i="5"/>
  <c r="H618" i="5" s="1"/>
  <c r="F619" i="5"/>
  <c r="H619" i="5" s="1"/>
  <c r="F620" i="5"/>
  <c r="F621" i="5"/>
  <c r="H621" i="5" s="1"/>
  <c r="F622" i="5"/>
  <c r="F623" i="5"/>
  <c r="H623" i="5" s="1"/>
  <c r="F624" i="5"/>
  <c r="H624" i="5" s="1"/>
  <c r="F625" i="5"/>
  <c r="H625" i="5" s="1"/>
  <c r="F626" i="5"/>
  <c r="H626" i="5" s="1"/>
  <c r="F627" i="5"/>
  <c r="H627" i="5" s="1"/>
  <c r="F628" i="5"/>
  <c r="F629" i="5"/>
  <c r="H629" i="5" s="1"/>
  <c r="F630" i="5"/>
  <c r="H630" i="5" s="1"/>
  <c r="F631" i="5"/>
  <c r="H631" i="5" s="1"/>
  <c r="F632" i="5"/>
  <c r="H632" i="5" s="1"/>
  <c r="F633" i="5"/>
  <c r="H633" i="5" s="1"/>
  <c r="F634" i="5"/>
  <c r="H634" i="5" s="1"/>
  <c r="F635" i="5"/>
  <c r="H635" i="5" s="1"/>
  <c r="F636" i="5"/>
  <c r="H636" i="5" s="1"/>
  <c r="F637" i="5"/>
  <c r="H637" i="5" s="1"/>
  <c r="F638" i="5"/>
  <c r="H638" i="5" s="1"/>
  <c r="F639" i="5"/>
  <c r="H639" i="5" s="1"/>
  <c r="F640" i="5"/>
  <c r="F641" i="5"/>
  <c r="H641" i="5" s="1"/>
  <c r="F642" i="5"/>
  <c r="H642" i="5" s="1"/>
  <c r="F643" i="5"/>
  <c r="H643" i="5" s="1"/>
  <c r="F644" i="5"/>
  <c r="H644" i="5" s="1"/>
  <c r="F645" i="5"/>
  <c r="H645" i="5" s="1"/>
  <c r="F646" i="5"/>
  <c r="H646" i="5" s="1"/>
  <c r="F647" i="5"/>
  <c r="H647" i="5" s="1"/>
  <c r="F648" i="5"/>
  <c r="H648" i="5" s="1"/>
  <c r="F649" i="5"/>
  <c r="H649" i="5" s="1"/>
  <c r="F650" i="5"/>
  <c r="F651" i="5"/>
  <c r="H651" i="5" s="1"/>
  <c r="F652" i="5"/>
  <c r="F653" i="5"/>
  <c r="H653" i="5" s="1"/>
  <c r="F654" i="5"/>
  <c r="H654" i="5" s="1"/>
  <c r="F655" i="5"/>
  <c r="H655" i="5" s="1"/>
  <c r="F656" i="5"/>
  <c r="F657" i="5"/>
  <c r="H657" i="5" s="1"/>
  <c r="F658" i="5"/>
  <c r="H658" i="5" s="1"/>
  <c r="F659" i="5"/>
  <c r="H659" i="5" s="1"/>
  <c r="F660" i="5"/>
  <c r="H660" i="5" s="1"/>
  <c r="F661" i="5"/>
  <c r="H661" i="5" s="1"/>
  <c r="F662" i="5"/>
  <c r="H662" i="5" s="1"/>
  <c r="F663" i="5"/>
  <c r="H663" i="5" s="1"/>
  <c r="F664" i="5"/>
  <c r="F665" i="5"/>
  <c r="H665" i="5" s="1"/>
  <c r="F666" i="5"/>
  <c r="H666" i="5" s="1"/>
  <c r="F667" i="5"/>
  <c r="H667" i="5" s="1"/>
  <c r="F668" i="5"/>
  <c r="H668" i="5" s="1"/>
  <c r="F669" i="5"/>
  <c r="H669" i="5" s="1"/>
  <c r="F670" i="5"/>
  <c r="H670" i="5" s="1"/>
  <c r="F671" i="5"/>
  <c r="H671" i="5" s="1"/>
  <c r="F672" i="5"/>
  <c r="H672" i="5" s="1"/>
  <c r="F673" i="5"/>
  <c r="H673" i="5" s="1"/>
  <c r="F674" i="5"/>
  <c r="H674" i="5" s="1"/>
  <c r="F675" i="5"/>
  <c r="H675" i="5" s="1"/>
  <c r="F676" i="5"/>
  <c r="F677" i="5"/>
  <c r="H677" i="5" s="1"/>
  <c r="F678" i="5"/>
  <c r="H678" i="5" s="1"/>
  <c r="F679" i="5"/>
  <c r="H679" i="5" s="1"/>
  <c r="F680" i="5"/>
  <c r="H680" i="5" s="1"/>
  <c r="F681" i="5"/>
  <c r="H681" i="5" s="1"/>
  <c r="F682" i="5"/>
  <c r="H682" i="5" s="1"/>
  <c r="F683" i="5"/>
  <c r="H683" i="5" s="1"/>
  <c r="F684" i="5"/>
  <c r="H684" i="5" s="1"/>
  <c r="F685" i="5"/>
  <c r="H685" i="5" s="1"/>
  <c r="F686" i="5"/>
  <c r="H686" i="5" s="1"/>
  <c r="F687" i="5"/>
  <c r="H687" i="5" s="1"/>
  <c r="F688" i="5"/>
  <c r="F689" i="5"/>
  <c r="H689" i="5" s="1"/>
  <c r="F690" i="5"/>
  <c r="H690" i="5" s="1"/>
  <c r="F691" i="5"/>
  <c r="H691" i="5" s="1"/>
  <c r="F692" i="5"/>
  <c r="F693" i="5"/>
  <c r="H693" i="5" s="1"/>
  <c r="F694" i="5"/>
  <c r="F695" i="5"/>
  <c r="H695" i="5" s="1"/>
  <c r="F696" i="5"/>
  <c r="H696" i="5" s="1"/>
  <c r="F697" i="5"/>
  <c r="H697" i="5" s="1"/>
  <c r="F698" i="5"/>
  <c r="H698" i="5" s="1"/>
  <c r="F699" i="5"/>
  <c r="H699" i="5" s="1"/>
  <c r="F700" i="5"/>
  <c r="F701" i="5"/>
  <c r="H701" i="5" s="1"/>
  <c r="F702" i="5"/>
  <c r="H702" i="5" s="1"/>
  <c r="F703" i="5"/>
  <c r="H703" i="5" s="1"/>
  <c r="F704" i="5"/>
  <c r="H704" i="5" s="1"/>
  <c r="F705" i="5"/>
  <c r="H705" i="5" s="1"/>
  <c r="F706" i="5"/>
  <c r="F707" i="5"/>
  <c r="H707" i="5" s="1"/>
  <c r="F708" i="5"/>
  <c r="H708" i="5" s="1"/>
  <c r="F709" i="5"/>
  <c r="H709" i="5" s="1"/>
  <c r="F710" i="5"/>
  <c r="H710" i="5" s="1"/>
  <c r="F711" i="5"/>
  <c r="H711" i="5" s="1"/>
  <c r="F712" i="5"/>
  <c r="F713" i="5"/>
  <c r="F714" i="5"/>
  <c r="H714" i="5" s="1"/>
  <c r="F715" i="5"/>
  <c r="H715" i="5" s="1"/>
  <c r="F716" i="5"/>
  <c r="F717" i="5"/>
  <c r="H717" i="5" s="1"/>
  <c r="F718" i="5"/>
  <c r="F719" i="5"/>
  <c r="F720" i="5"/>
  <c r="H720" i="5" s="1"/>
  <c r="F721" i="5"/>
  <c r="H721" i="5" s="1"/>
  <c r="F722" i="5"/>
  <c r="H722" i="5" s="1"/>
  <c r="F723" i="5"/>
  <c r="H723" i="5" s="1"/>
  <c r="F724" i="5"/>
  <c r="F725" i="5"/>
  <c r="H725" i="5" s="1"/>
  <c r="F726" i="5"/>
  <c r="H726" i="5" s="1"/>
  <c r="F727" i="5"/>
  <c r="H727" i="5" s="1"/>
  <c r="F728" i="5"/>
  <c r="H728" i="5" s="1"/>
  <c r="F729" i="5"/>
  <c r="H729" i="5" s="1"/>
  <c r="F730" i="5"/>
  <c r="H730" i="5" s="1"/>
  <c r="F731" i="5"/>
  <c r="H731" i="5" s="1"/>
  <c r="F732" i="5"/>
  <c r="H732" i="5" s="1"/>
  <c r="F733" i="5"/>
  <c r="H733" i="5" s="1"/>
  <c r="F734" i="5"/>
  <c r="F735" i="5"/>
  <c r="H735" i="5" s="1"/>
  <c r="F736" i="5"/>
  <c r="F737" i="5"/>
  <c r="F738" i="5"/>
  <c r="H738" i="5" s="1"/>
  <c r="F739" i="5"/>
  <c r="H739" i="5" s="1"/>
  <c r="F740" i="5"/>
  <c r="F741" i="5"/>
  <c r="H741" i="5" s="1"/>
  <c r="F742" i="5"/>
  <c r="H742" i="5" s="1"/>
  <c r="F743" i="5"/>
  <c r="F744" i="5"/>
  <c r="H744" i="5" s="1"/>
  <c r="F745" i="5"/>
  <c r="H745" i="5" s="1"/>
  <c r="F746" i="5"/>
  <c r="F747" i="5"/>
  <c r="H747" i="5" s="1"/>
  <c r="F748" i="5"/>
  <c r="F749" i="5"/>
  <c r="H749" i="5" s="1"/>
  <c r="F750" i="5"/>
  <c r="H750" i="5" s="1"/>
  <c r="F751" i="5"/>
  <c r="H751" i="5" s="1"/>
  <c r="F752" i="5"/>
  <c r="H752" i="5" s="1"/>
  <c r="F753" i="5"/>
  <c r="H753" i="5" s="1"/>
  <c r="F754" i="5"/>
  <c r="F755" i="5"/>
  <c r="H755" i="5" s="1"/>
  <c r="F756" i="5"/>
  <c r="H756" i="5" s="1"/>
  <c r="F757" i="5"/>
  <c r="H757" i="5" s="1"/>
  <c r="F758" i="5"/>
  <c r="F759" i="5"/>
  <c r="H759" i="5" s="1"/>
  <c r="F760" i="5"/>
  <c r="F761" i="5"/>
  <c r="F762" i="5"/>
  <c r="H762" i="5" s="1"/>
  <c r="F763" i="5"/>
  <c r="H763" i="5" s="1"/>
  <c r="F764" i="5"/>
  <c r="H764" i="5" s="1"/>
  <c r="F765" i="5"/>
  <c r="H765" i="5" s="1"/>
  <c r="F766" i="5"/>
  <c r="H766" i="5" s="1"/>
  <c r="F767" i="5"/>
  <c r="F768" i="5"/>
  <c r="H768" i="5" s="1"/>
  <c r="F769" i="5"/>
  <c r="H769" i="5" s="1"/>
  <c r="F770" i="5"/>
  <c r="F771" i="5"/>
  <c r="H771" i="5" s="1"/>
  <c r="F772" i="5"/>
  <c r="F773" i="5"/>
  <c r="F774" i="5"/>
  <c r="H774" i="5" s="1"/>
  <c r="F775" i="5"/>
  <c r="H775" i="5" s="1"/>
  <c r="F776" i="5"/>
  <c r="H776" i="5" s="1"/>
  <c r="F777" i="5"/>
  <c r="H777" i="5" s="1"/>
  <c r="F778" i="5"/>
  <c r="F779" i="5"/>
  <c r="F780" i="5"/>
  <c r="H780" i="5" s="1"/>
  <c r="F781" i="5"/>
  <c r="H781" i="5" s="1"/>
  <c r="F782" i="5"/>
  <c r="H782" i="5" s="1"/>
  <c r="F783" i="5"/>
  <c r="H783" i="5" s="1"/>
  <c r="F784" i="5"/>
  <c r="F785" i="5"/>
  <c r="H785" i="5" s="1"/>
  <c r="F786" i="5"/>
  <c r="H786" i="5" s="1"/>
  <c r="F787" i="5"/>
  <c r="H787" i="5" s="1"/>
  <c r="F788" i="5"/>
  <c r="F789" i="5"/>
  <c r="H789" i="5" s="1"/>
  <c r="F790" i="5"/>
  <c r="F791" i="5"/>
  <c r="H791" i="5" s="1"/>
  <c r="F792" i="5"/>
  <c r="H792" i="5" s="1"/>
  <c r="F793" i="5"/>
  <c r="H793" i="5" s="1"/>
  <c r="F794" i="5"/>
  <c r="H794" i="5" s="1"/>
  <c r="F795" i="5"/>
  <c r="H795" i="5" s="1"/>
  <c r="F796" i="5"/>
  <c r="F797" i="5"/>
  <c r="F798" i="5"/>
  <c r="H798" i="5" s="1"/>
  <c r="F799" i="5"/>
  <c r="H799" i="5" s="1"/>
  <c r="F800" i="5"/>
  <c r="F801" i="5"/>
  <c r="H801" i="5" s="1"/>
  <c r="F802" i="5"/>
  <c r="H802" i="5" s="1"/>
  <c r="F803" i="5"/>
  <c r="H803" i="5" s="1"/>
  <c r="F804" i="5"/>
  <c r="H804" i="5" s="1"/>
  <c r="F805" i="5"/>
  <c r="H805" i="5" s="1"/>
  <c r="F806" i="5"/>
  <c r="H806" i="5" s="1"/>
  <c r="F807" i="5"/>
  <c r="H807" i="5" s="1"/>
  <c r="F808" i="5"/>
  <c r="F809" i="5"/>
  <c r="H809" i="5" s="1"/>
  <c r="F810" i="5"/>
  <c r="H810" i="5" s="1"/>
  <c r="F811" i="5"/>
  <c r="H811" i="5" s="1"/>
  <c r="F812" i="5"/>
  <c r="H812" i="5" s="1"/>
  <c r="F813" i="5"/>
  <c r="H813" i="5" s="1"/>
  <c r="F814" i="5"/>
  <c r="H814" i="5" s="1"/>
  <c r="F815" i="5"/>
  <c r="F816" i="5"/>
  <c r="H816" i="5" s="1"/>
  <c r="F817" i="5"/>
  <c r="H817" i="5" s="1"/>
  <c r="F818" i="5"/>
  <c r="F819" i="5"/>
  <c r="H819" i="5" s="1"/>
  <c r="F820" i="5"/>
  <c r="F821" i="5"/>
  <c r="F822" i="5"/>
  <c r="H822" i="5" s="1"/>
  <c r="F823" i="5"/>
  <c r="H823" i="5" s="1"/>
  <c r="F824" i="5"/>
  <c r="H824" i="5" s="1"/>
  <c r="F825" i="5"/>
  <c r="H825" i="5" s="1"/>
  <c r="F826" i="5"/>
  <c r="F827" i="5"/>
  <c r="H827" i="5" s="1"/>
  <c r="F828" i="5"/>
  <c r="H828" i="5" s="1"/>
  <c r="F829" i="5"/>
  <c r="H829" i="5" s="1"/>
  <c r="F83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2" i="5"/>
  <c r="K2" i="5" s="1"/>
  <c r="I3" i="5"/>
  <c r="K3" i="5" s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60" i="5"/>
  <c r="K461" i="5"/>
  <c r="K462" i="5"/>
  <c r="K463" i="5"/>
  <c r="H8" i="5" l="1"/>
  <c r="H14" i="5"/>
  <c r="H20" i="5"/>
  <c r="H50" i="5"/>
  <c r="H56" i="5"/>
  <c r="H68" i="5"/>
  <c r="H74" i="5"/>
  <c r="H86" i="5"/>
  <c r="H92" i="5"/>
  <c r="H146" i="5"/>
  <c r="H152" i="5"/>
  <c r="H164" i="5"/>
  <c r="H176" i="5"/>
  <c r="H182" i="5"/>
  <c r="H194" i="5"/>
  <c r="H206" i="5"/>
  <c r="H236" i="5"/>
  <c r="H326" i="5"/>
  <c r="H356" i="5"/>
  <c r="H368" i="5"/>
  <c r="H374" i="5"/>
  <c r="H380" i="5"/>
  <c r="H386" i="5"/>
  <c r="H404" i="5"/>
  <c r="H458" i="5"/>
  <c r="F3" i="5"/>
  <c r="H3" i="5" s="1"/>
  <c r="F4" i="5"/>
  <c r="H4" i="5" s="1"/>
  <c r="F5" i="5"/>
  <c r="H5" i="5" s="1"/>
  <c r="F6" i="5"/>
  <c r="H6" i="5" s="1"/>
  <c r="F7" i="5"/>
  <c r="H7" i="5" s="1"/>
  <c r="F8" i="5"/>
  <c r="F9" i="5"/>
  <c r="H9" i="5" s="1"/>
  <c r="F10" i="5"/>
  <c r="H10" i="5" s="1"/>
  <c r="F11" i="5"/>
  <c r="H11" i="5" s="1"/>
  <c r="F12" i="5"/>
  <c r="H12" i="5" s="1"/>
  <c r="F13" i="5"/>
  <c r="H13" i="5" s="1"/>
  <c r="F14" i="5"/>
  <c r="F15" i="5"/>
  <c r="H15" i="5" s="1"/>
  <c r="F16" i="5"/>
  <c r="H16" i="5" s="1"/>
  <c r="F17" i="5"/>
  <c r="H17" i="5" s="1"/>
  <c r="F18" i="5"/>
  <c r="H18" i="5" s="1"/>
  <c r="F19" i="5"/>
  <c r="H19" i="5" s="1"/>
  <c r="F20" i="5"/>
  <c r="F21" i="5"/>
  <c r="H21" i="5" s="1"/>
  <c r="F22" i="5"/>
  <c r="H22" i="5" s="1"/>
  <c r="F23" i="5"/>
  <c r="H23" i="5" s="1"/>
  <c r="F24" i="5"/>
  <c r="H24" i="5" s="1"/>
  <c r="F25" i="5"/>
  <c r="H25" i="5" s="1"/>
  <c r="F26" i="5"/>
  <c r="H26" i="5" s="1"/>
  <c r="F27" i="5"/>
  <c r="H27" i="5" s="1"/>
  <c r="F28" i="5"/>
  <c r="H28" i="5" s="1"/>
  <c r="F29" i="5"/>
  <c r="H29" i="5" s="1"/>
  <c r="F30" i="5"/>
  <c r="H30" i="5" s="1"/>
  <c r="F31" i="5"/>
  <c r="H31" i="5" s="1"/>
  <c r="F32" i="5"/>
  <c r="H32" i="5" s="1"/>
  <c r="F33" i="5"/>
  <c r="H33" i="5" s="1"/>
  <c r="F34" i="5"/>
  <c r="H34" i="5" s="1"/>
  <c r="F35" i="5"/>
  <c r="H35" i="5" s="1"/>
  <c r="F36" i="5"/>
  <c r="H36" i="5" s="1"/>
  <c r="F37" i="5"/>
  <c r="H37" i="5" s="1"/>
  <c r="F38" i="5"/>
  <c r="H38" i="5" s="1"/>
  <c r="F39" i="5"/>
  <c r="H39" i="5" s="1"/>
  <c r="F40" i="5"/>
  <c r="H40" i="5" s="1"/>
  <c r="F41" i="5"/>
  <c r="H41" i="5" s="1"/>
  <c r="F42" i="5"/>
  <c r="H42" i="5" s="1"/>
  <c r="F43" i="5"/>
  <c r="H43" i="5" s="1"/>
  <c r="F44" i="5"/>
  <c r="H44" i="5" s="1"/>
  <c r="F45" i="5"/>
  <c r="H45" i="5" s="1"/>
  <c r="F46" i="5"/>
  <c r="H46" i="5" s="1"/>
  <c r="F47" i="5"/>
  <c r="H47" i="5" s="1"/>
  <c r="F48" i="5"/>
  <c r="H48" i="5" s="1"/>
  <c r="F49" i="5"/>
  <c r="H49" i="5" s="1"/>
  <c r="F50" i="5"/>
  <c r="F51" i="5"/>
  <c r="H51" i="5" s="1"/>
  <c r="F52" i="5"/>
  <c r="H52" i="5" s="1"/>
  <c r="F53" i="5"/>
  <c r="H53" i="5" s="1"/>
  <c r="F54" i="5"/>
  <c r="H54" i="5" s="1"/>
  <c r="F55" i="5"/>
  <c r="H55" i="5" s="1"/>
  <c r="F56" i="5"/>
  <c r="F57" i="5"/>
  <c r="H57" i="5" s="1"/>
  <c r="F58" i="5"/>
  <c r="H58" i="5" s="1"/>
  <c r="F59" i="5"/>
  <c r="H59" i="5" s="1"/>
  <c r="F60" i="5"/>
  <c r="H60" i="5" s="1"/>
  <c r="F61" i="5"/>
  <c r="H61" i="5" s="1"/>
  <c r="F62" i="5"/>
  <c r="H62" i="5" s="1"/>
  <c r="F63" i="5"/>
  <c r="H63" i="5" s="1"/>
  <c r="F64" i="5"/>
  <c r="H64" i="5" s="1"/>
  <c r="F65" i="5"/>
  <c r="H65" i="5" s="1"/>
  <c r="F66" i="5"/>
  <c r="H66" i="5" s="1"/>
  <c r="F67" i="5"/>
  <c r="H67" i="5" s="1"/>
  <c r="F68" i="5"/>
  <c r="F69" i="5"/>
  <c r="H69" i="5" s="1"/>
  <c r="F70" i="5"/>
  <c r="H70" i="5" s="1"/>
  <c r="F71" i="5"/>
  <c r="H71" i="5" s="1"/>
  <c r="F72" i="5"/>
  <c r="H72" i="5" s="1"/>
  <c r="F73" i="5"/>
  <c r="H73" i="5" s="1"/>
  <c r="F74" i="5"/>
  <c r="F75" i="5"/>
  <c r="H75" i="5" s="1"/>
  <c r="F76" i="5"/>
  <c r="H76" i="5" s="1"/>
  <c r="F77" i="5"/>
  <c r="H77" i="5" s="1"/>
  <c r="F78" i="5"/>
  <c r="H78" i="5" s="1"/>
  <c r="F79" i="5"/>
  <c r="H79" i="5" s="1"/>
  <c r="F80" i="5"/>
  <c r="H80" i="5" s="1"/>
  <c r="F81" i="5"/>
  <c r="H81" i="5" s="1"/>
  <c r="F82" i="5"/>
  <c r="H82" i="5" s="1"/>
  <c r="F83" i="5"/>
  <c r="H83" i="5" s="1"/>
  <c r="F84" i="5"/>
  <c r="H84" i="5" s="1"/>
  <c r="F85" i="5"/>
  <c r="H85" i="5" s="1"/>
  <c r="F86" i="5"/>
  <c r="F87" i="5"/>
  <c r="H87" i="5" s="1"/>
  <c r="F88" i="5"/>
  <c r="H88" i="5" s="1"/>
  <c r="F89" i="5"/>
  <c r="H89" i="5" s="1"/>
  <c r="F90" i="5"/>
  <c r="H90" i="5" s="1"/>
  <c r="F91" i="5"/>
  <c r="H91" i="5" s="1"/>
  <c r="F92" i="5"/>
  <c r="F93" i="5"/>
  <c r="H93" i="5" s="1"/>
  <c r="F94" i="5"/>
  <c r="H94" i="5" s="1"/>
  <c r="F95" i="5"/>
  <c r="H95" i="5" s="1"/>
  <c r="F96" i="5"/>
  <c r="H96" i="5" s="1"/>
  <c r="F97" i="5"/>
  <c r="H97" i="5" s="1"/>
  <c r="F98" i="5"/>
  <c r="H98" i="5" s="1"/>
  <c r="F99" i="5"/>
  <c r="H99" i="5" s="1"/>
  <c r="F100" i="5"/>
  <c r="H100" i="5" s="1"/>
  <c r="F101" i="5"/>
  <c r="H101" i="5" s="1"/>
  <c r="F102" i="5"/>
  <c r="H102" i="5" s="1"/>
  <c r="F103" i="5"/>
  <c r="H103" i="5" s="1"/>
  <c r="F104" i="5"/>
  <c r="H104" i="5" s="1"/>
  <c r="F105" i="5"/>
  <c r="H105" i="5" s="1"/>
  <c r="F106" i="5"/>
  <c r="H106" i="5" s="1"/>
  <c r="F107" i="5"/>
  <c r="H107" i="5" s="1"/>
  <c r="F108" i="5"/>
  <c r="H108" i="5" s="1"/>
  <c r="F109" i="5"/>
  <c r="H109" i="5" s="1"/>
  <c r="F110" i="5"/>
  <c r="H110" i="5" s="1"/>
  <c r="F111" i="5"/>
  <c r="H111" i="5" s="1"/>
  <c r="F112" i="5"/>
  <c r="H112" i="5" s="1"/>
  <c r="F113" i="5"/>
  <c r="H113" i="5" s="1"/>
  <c r="F114" i="5"/>
  <c r="H114" i="5" s="1"/>
  <c r="F115" i="5"/>
  <c r="H115" i="5" s="1"/>
  <c r="F116" i="5"/>
  <c r="H116" i="5" s="1"/>
  <c r="F117" i="5"/>
  <c r="H117" i="5" s="1"/>
  <c r="F118" i="5"/>
  <c r="H118" i="5" s="1"/>
  <c r="F119" i="5"/>
  <c r="H119" i="5" s="1"/>
  <c r="F120" i="5"/>
  <c r="H120" i="5" s="1"/>
  <c r="F121" i="5"/>
  <c r="H121" i="5" s="1"/>
  <c r="F122" i="5"/>
  <c r="H122" i="5" s="1"/>
  <c r="F123" i="5"/>
  <c r="H123" i="5" s="1"/>
  <c r="F124" i="5"/>
  <c r="H124" i="5" s="1"/>
  <c r="F125" i="5"/>
  <c r="H125" i="5" s="1"/>
  <c r="F126" i="5"/>
  <c r="H126" i="5" s="1"/>
  <c r="F127" i="5"/>
  <c r="H127" i="5" s="1"/>
  <c r="F128" i="5"/>
  <c r="H128" i="5" s="1"/>
  <c r="F129" i="5"/>
  <c r="H129" i="5" s="1"/>
  <c r="F130" i="5"/>
  <c r="H130" i="5" s="1"/>
  <c r="F131" i="5"/>
  <c r="H131" i="5" s="1"/>
  <c r="F132" i="5"/>
  <c r="H132" i="5" s="1"/>
  <c r="F133" i="5"/>
  <c r="H133" i="5" s="1"/>
  <c r="F134" i="5"/>
  <c r="H134" i="5" s="1"/>
  <c r="F135" i="5"/>
  <c r="H135" i="5" s="1"/>
  <c r="F136" i="5"/>
  <c r="H136" i="5" s="1"/>
  <c r="F137" i="5"/>
  <c r="H137" i="5" s="1"/>
  <c r="F138" i="5"/>
  <c r="H138" i="5" s="1"/>
  <c r="F139" i="5"/>
  <c r="H139" i="5" s="1"/>
  <c r="F140" i="5"/>
  <c r="H140" i="5" s="1"/>
  <c r="F141" i="5"/>
  <c r="H141" i="5" s="1"/>
  <c r="F142" i="5"/>
  <c r="H142" i="5" s="1"/>
  <c r="F143" i="5"/>
  <c r="H143" i="5" s="1"/>
  <c r="F144" i="5"/>
  <c r="H144" i="5" s="1"/>
  <c r="F145" i="5"/>
  <c r="H145" i="5" s="1"/>
  <c r="F146" i="5"/>
  <c r="F147" i="5"/>
  <c r="H147" i="5" s="1"/>
  <c r="F148" i="5"/>
  <c r="H148" i="5" s="1"/>
  <c r="F149" i="5"/>
  <c r="H149" i="5" s="1"/>
  <c r="F150" i="5"/>
  <c r="H150" i="5" s="1"/>
  <c r="F151" i="5"/>
  <c r="H151" i="5" s="1"/>
  <c r="F152" i="5"/>
  <c r="F153" i="5"/>
  <c r="H153" i="5" s="1"/>
  <c r="F154" i="5"/>
  <c r="H154" i="5" s="1"/>
  <c r="F155" i="5"/>
  <c r="H155" i="5" s="1"/>
  <c r="F156" i="5"/>
  <c r="H156" i="5" s="1"/>
  <c r="F157" i="5"/>
  <c r="H157" i="5" s="1"/>
  <c r="F158" i="5"/>
  <c r="H158" i="5" s="1"/>
  <c r="F159" i="5"/>
  <c r="H159" i="5" s="1"/>
  <c r="F160" i="5"/>
  <c r="H160" i="5" s="1"/>
  <c r="F161" i="5"/>
  <c r="H161" i="5" s="1"/>
  <c r="F162" i="5"/>
  <c r="H162" i="5" s="1"/>
  <c r="F163" i="5"/>
  <c r="H163" i="5" s="1"/>
  <c r="F164" i="5"/>
  <c r="F165" i="5"/>
  <c r="H165" i="5" s="1"/>
  <c r="F166" i="5"/>
  <c r="H166" i="5" s="1"/>
  <c r="F167" i="5"/>
  <c r="H167" i="5" s="1"/>
  <c r="F168" i="5"/>
  <c r="H168" i="5" s="1"/>
  <c r="F169" i="5"/>
  <c r="H169" i="5" s="1"/>
  <c r="F170" i="5"/>
  <c r="H170" i="5" s="1"/>
  <c r="F171" i="5"/>
  <c r="H171" i="5" s="1"/>
  <c r="F172" i="5"/>
  <c r="H172" i="5" s="1"/>
  <c r="F173" i="5"/>
  <c r="H173" i="5" s="1"/>
  <c r="F174" i="5"/>
  <c r="H174" i="5" s="1"/>
  <c r="F175" i="5"/>
  <c r="H175" i="5" s="1"/>
  <c r="F176" i="5"/>
  <c r="F177" i="5"/>
  <c r="H177" i="5" s="1"/>
  <c r="F178" i="5"/>
  <c r="H178" i="5" s="1"/>
  <c r="F179" i="5"/>
  <c r="H179" i="5" s="1"/>
  <c r="F180" i="5"/>
  <c r="H180" i="5" s="1"/>
  <c r="F181" i="5"/>
  <c r="H181" i="5" s="1"/>
  <c r="F182" i="5"/>
  <c r="F183" i="5"/>
  <c r="H183" i="5" s="1"/>
  <c r="F184" i="5"/>
  <c r="H184" i="5" s="1"/>
  <c r="F185" i="5"/>
  <c r="H185" i="5" s="1"/>
  <c r="F186" i="5"/>
  <c r="H186" i="5" s="1"/>
  <c r="F187" i="5"/>
  <c r="H187" i="5" s="1"/>
  <c r="F188" i="5"/>
  <c r="H188" i="5" s="1"/>
  <c r="F189" i="5"/>
  <c r="H189" i="5" s="1"/>
  <c r="F190" i="5"/>
  <c r="H190" i="5" s="1"/>
  <c r="F191" i="5"/>
  <c r="H191" i="5" s="1"/>
  <c r="F192" i="5"/>
  <c r="H192" i="5" s="1"/>
  <c r="F193" i="5"/>
  <c r="H193" i="5" s="1"/>
  <c r="F194" i="5"/>
  <c r="F195" i="5"/>
  <c r="H195" i="5" s="1"/>
  <c r="F196" i="5"/>
  <c r="H196" i="5" s="1"/>
  <c r="F197" i="5"/>
  <c r="H197" i="5" s="1"/>
  <c r="F198" i="5"/>
  <c r="H198" i="5" s="1"/>
  <c r="F199" i="5"/>
  <c r="H199" i="5" s="1"/>
  <c r="F200" i="5"/>
  <c r="H200" i="5" s="1"/>
  <c r="F201" i="5"/>
  <c r="H201" i="5" s="1"/>
  <c r="F202" i="5"/>
  <c r="H202" i="5" s="1"/>
  <c r="F203" i="5"/>
  <c r="H203" i="5" s="1"/>
  <c r="F204" i="5"/>
  <c r="H204" i="5" s="1"/>
  <c r="F205" i="5"/>
  <c r="H205" i="5" s="1"/>
  <c r="F206" i="5"/>
  <c r="F207" i="5"/>
  <c r="H207" i="5" s="1"/>
  <c r="F208" i="5"/>
  <c r="H208" i="5" s="1"/>
  <c r="F209" i="5"/>
  <c r="H209" i="5" s="1"/>
  <c r="F210" i="5"/>
  <c r="H210" i="5" s="1"/>
  <c r="F211" i="5"/>
  <c r="H211" i="5" s="1"/>
  <c r="F212" i="5"/>
  <c r="H212" i="5" s="1"/>
  <c r="F213" i="5"/>
  <c r="H213" i="5" s="1"/>
  <c r="F214" i="5"/>
  <c r="H214" i="5" s="1"/>
  <c r="F215" i="5"/>
  <c r="H215" i="5" s="1"/>
  <c r="F216" i="5"/>
  <c r="H216" i="5" s="1"/>
  <c r="F217" i="5"/>
  <c r="H217" i="5" s="1"/>
  <c r="F218" i="5"/>
  <c r="H218" i="5" s="1"/>
  <c r="F219" i="5"/>
  <c r="H219" i="5" s="1"/>
  <c r="F220" i="5"/>
  <c r="H220" i="5" s="1"/>
  <c r="F221" i="5"/>
  <c r="H221" i="5" s="1"/>
  <c r="F222" i="5"/>
  <c r="H222" i="5" s="1"/>
  <c r="F223" i="5"/>
  <c r="H223" i="5" s="1"/>
  <c r="F224" i="5"/>
  <c r="H224" i="5" s="1"/>
  <c r="F225" i="5"/>
  <c r="H225" i="5" s="1"/>
  <c r="F226" i="5"/>
  <c r="H226" i="5" s="1"/>
  <c r="F227" i="5"/>
  <c r="H227" i="5" s="1"/>
  <c r="F228" i="5"/>
  <c r="H228" i="5" s="1"/>
  <c r="F229" i="5"/>
  <c r="H229" i="5" s="1"/>
  <c r="F230" i="5"/>
  <c r="H230" i="5" s="1"/>
  <c r="F231" i="5"/>
  <c r="H231" i="5" s="1"/>
  <c r="F232" i="5"/>
  <c r="H232" i="5" s="1"/>
  <c r="F233" i="5"/>
  <c r="H233" i="5" s="1"/>
  <c r="F234" i="5"/>
  <c r="H234" i="5" s="1"/>
  <c r="F235" i="5"/>
  <c r="H235" i="5" s="1"/>
  <c r="F236" i="5"/>
  <c r="F237" i="5"/>
  <c r="H237" i="5" s="1"/>
  <c r="F238" i="5"/>
  <c r="H238" i="5" s="1"/>
  <c r="F239" i="5"/>
  <c r="H239" i="5" s="1"/>
  <c r="F240" i="5"/>
  <c r="H240" i="5" s="1"/>
  <c r="F241" i="5"/>
  <c r="H241" i="5" s="1"/>
  <c r="F242" i="5"/>
  <c r="H242" i="5" s="1"/>
  <c r="F243" i="5"/>
  <c r="H243" i="5" s="1"/>
  <c r="F244" i="5"/>
  <c r="H244" i="5" s="1"/>
  <c r="F245" i="5"/>
  <c r="H245" i="5" s="1"/>
  <c r="F246" i="5"/>
  <c r="H246" i="5" s="1"/>
  <c r="F247" i="5"/>
  <c r="H247" i="5" s="1"/>
  <c r="F248" i="5"/>
  <c r="H248" i="5" s="1"/>
  <c r="F249" i="5"/>
  <c r="H249" i="5" s="1"/>
  <c r="F250" i="5"/>
  <c r="H250" i="5" s="1"/>
  <c r="F251" i="5"/>
  <c r="H251" i="5" s="1"/>
  <c r="F252" i="5"/>
  <c r="H252" i="5" s="1"/>
  <c r="F253" i="5"/>
  <c r="H253" i="5" s="1"/>
  <c r="F254" i="5"/>
  <c r="H254" i="5" s="1"/>
  <c r="F255" i="5"/>
  <c r="H255" i="5" s="1"/>
  <c r="F256" i="5"/>
  <c r="H256" i="5" s="1"/>
  <c r="F257" i="5"/>
  <c r="H257" i="5" s="1"/>
  <c r="F258" i="5"/>
  <c r="H258" i="5" s="1"/>
  <c r="F259" i="5"/>
  <c r="H259" i="5" s="1"/>
  <c r="F260" i="5"/>
  <c r="H260" i="5" s="1"/>
  <c r="F261" i="5"/>
  <c r="H261" i="5" s="1"/>
  <c r="F262" i="5"/>
  <c r="H262" i="5" s="1"/>
  <c r="F263" i="5"/>
  <c r="H263" i="5" s="1"/>
  <c r="F264" i="5"/>
  <c r="H264" i="5" s="1"/>
  <c r="F265" i="5"/>
  <c r="H265" i="5" s="1"/>
  <c r="F266" i="5"/>
  <c r="H266" i="5" s="1"/>
  <c r="F267" i="5"/>
  <c r="H267" i="5" s="1"/>
  <c r="F268" i="5"/>
  <c r="H268" i="5" s="1"/>
  <c r="F269" i="5"/>
  <c r="H269" i="5" s="1"/>
  <c r="F270" i="5"/>
  <c r="H270" i="5" s="1"/>
  <c r="F271" i="5"/>
  <c r="H271" i="5" s="1"/>
  <c r="F272" i="5"/>
  <c r="H272" i="5" s="1"/>
  <c r="F273" i="5"/>
  <c r="H273" i="5" s="1"/>
  <c r="F274" i="5"/>
  <c r="H274" i="5" s="1"/>
  <c r="F275" i="5"/>
  <c r="H275" i="5" s="1"/>
  <c r="F276" i="5"/>
  <c r="H276" i="5" s="1"/>
  <c r="F277" i="5"/>
  <c r="H277" i="5" s="1"/>
  <c r="F278" i="5"/>
  <c r="H278" i="5" s="1"/>
  <c r="F279" i="5"/>
  <c r="H279" i="5" s="1"/>
  <c r="F280" i="5"/>
  <c r="H280" i="5" s="1"/>
  <c r="F281" i="5"/>
  <c r="H281" i="5" s="1"/>
  <c r="F282" i="5"/>
  <c r="H282" i="5" s="1"/>
  <c r="F283" i="5"/>
  <c r="H283" i="5" s="1"/>
  <c r="F284" i="5"/>
  <c r="H284" i="5" s="1"/>
  <c r="F285" i="5"/>
  <c r="H285" i="5" s="1"/>
  <c r="F286" i="5"/>
  <c r="H286" i="5" s="1"/>
  <c r="F287" i="5"/>
  <c r="H287" i="5" s="1"/>
  <c r="F288" i="5"/>
  <c r="H288" i="5" s="1"/>
  <c r="F289" i="5"/>
  <c r="H289" i="5" s="1"/>
  <c r="F290" i="5"/>
  <c r="H290" i="5" s="1"/>
  <c r="F291" i="5"/>
  <c r="H291" i="5" s="1"/>
  <c r="F292" i="5"/>
  <c r="H292" i="5" s="1"/>
  <c r="F293" i="5"/>
  <c r="H293" i="5" s="1"/>
  <c r="F294" i="5"/>
  <c r="H294" i="5" s="1"/>
  <c r="F295" i="5"/>
  <c r="H295" i="5" s="1"/>
  <c r="F296" i="5"/>
  <c r="H296" i="5" s="1"/>
  <c r="F297" i="5"/>
  <c r="H297" i="5" s="1"/>
  <c r="F298" i="5"/>
  <c r="H298" i="5" s="1"/>
  <c r="F299" i="5"/>
  <c r="H299" i="5" s="1"/>
  <c r="F300" i="5"/>
  <c r="H300" i="5" s="1"/>
  <c r="F301" i="5"/>
  <c r="H301" i="5" s="1"/>
  <c r="F302" i="5"/>
  <c r="H302" i="5" s="1"/>
  <c r="F303" i="5"/>
  <c r="H303" i="5" s="1"/>
  <c r="F304" i="5"/>
  <c r="H304" i="5" s="1"/>
  <c r="F305" i="5"/>
  <c r="H305" i="5" s="1"/>
  <c r="F306" i="5"/>
  <c r="H306" i="5" s="1"/>
  <c r="F307" i="5"/>
  <c r="H307" i="5" s="1"/>
  <c r="F308" i="5"/>
  <c r="H308" i="5" s="1"/>
  <c r="F309" i="5"/>
  <c r="H309" i="5" s="1"/>
  <c r="F310" i="5"/>
  <c r="H310" i="5" s="1"/>
  <c r="F311" i="5"/>
  <c r="H311" i="5" s="1"/>
  <c r="F312" i="5"/>
  <c r="H312" i="5" s="1"/>
  <c r="F313" i="5"/>
  <c r="H313" i="5" s="1"/>
  <c r="F314" i="5"/>
  <c r="H314" i="5" s="1"/>
  <c r="F315" i="5"/>
  <c r="H315" i="5" s="1"/>
  <c r="F316" i="5"/>
  <c r="H316" i="5" s="1"/>
  <c r="F317" i="5"/>
  <c r="H317" i="5" s="1"/>
  <c r="F318" i="5"/>
  <c r="H318" i="5" s="1"/>
  <c r="F319" i="5"/>
  <c r="H319" i="5" s="1"/>
  <c r="F320" i="5"/>
  <c r="H320" i="5" s="1"/>
  <c r="F321" i="5"/>
  <c r="H321" i="5" s="1"/>
  <c r="F322" i="5"/>
  <c r="H322" i="5" s="1"/>
  <c r="F323" i="5"/>
  <c r="H323" i="5" s="1"/>
  <c r="F324" i="5"/>
  <c r="H324" i="5" s="1"/>
  <c r="F325" i="5"/>
  <c r="H325" i="5" s="1"/>
  <c r="F326" i="5"/>
  <c r="F327" i="5"/>
  <c r="H327" i="5" s="1"/>
  <c r="F328" i="5"/>
  <c r="H328" i="5" s="1"/>
  <c r="F329" i="5"/>
  <c r="H329" i="5" s="1"/>
  <c r="F330" i="5"/>
  <c r="H330" i="5" s="1"/>
  <c r="F331" i="5"/>
  <c r="H331" i="5" s="1"/>
  <c r="F332" i="5"/>
  <c r="H332" i="5" s="1"/>
  <c r="F333" i="5"/>
  <c r="H333" i="5" s="1"/>
  <c r="F334" i="5"/>
  <c r="H334" i="5" s="1"/>
  <c r="F335" i="5"/>
  <c r="H335" i="5" s="1"/>
  <c r="F336" i="5"/>
  <c r="H336" i="5" s="1"/>
  <c r="F337" i="5"/>
  <c r="H337" i="5" s="1"/>
  <c r="F338" i="5"/>
  <c r="H338" i="5" s="1"/>
  <c r="F339" i="5"/>
  <c r="H339" i="5" s="1"/>
  <c r="F340" i="5"/>
  <c r="H340" i="5" s="1"/>
  <c r="F341" i="5"/>
  <c r="H341" i="5" s="1"/>
  <c r="F342" i="5"/>
  <c r="H342" i="5" s="1"/>
  <c r="F343" i="5"/>
  <c r="H343" i="5" s="1"/>
  <c r="F344" i="5"/>
  <c r="H344" i="5" s="1"/>
  <c r="F345" i="5"/>
  <c r="H345" i="5" s="1"/>
  <c r="F346" i="5"/>
  <c r="H346" i="5" s="1"/>
  <c r="F347" i="5"/>
  <c r="H347" i="5" s="1"/>
  <c r="F348" i="5"/>
  <c r="H348" i="5" s="1"/>
  <c r="F349" i="5"/>
  <c r="H349" i="5" s="1"/>
  <c r="F350" i="5"/>
  <c r="H350" i="5" s="1"/>
  <c r="F351" i="5"/>
  <c r="H351" i="5" s="1"/>
  <c r="F352" i="5"/>
  <c r="H352" i="5" s="1"/>
  <c r="F353" i="5"/>
  <c r="H353" i="5" s="1"/>
  <c r="F354" i="5"/>
  <c r="H354" i="5" s="1"/>
  <c r="F355" i="5"/>
  <c r="H355" i="5" s="1"/>
  <c r="F356" i="5"/>
  <c r="F357" i="5"/>
  <c r="H357" i="5" s="1"/>
  <c r="F358" i="5"/>
  <c r="H358" i="5" s="1"/>
  <c r="F359" i="5"/>
  <c r="H359" i="5" s="1"/>
  <c r="F360" i="5"/>
  <c r="H360" i="5" s="1"/>
  <c r="F361" i="5"/>
  <c r="H361" i="5" s="1"/>
  <c r="F362" i="5"/>
  <c r="H362" i="5" s="1"/>
  <c r="F363" i="5"/>
  <c r="H363" i="5" s="1"/>
  <c r="F364" i="5"/>
  <c r="H364" i="5" s="1"/>
  <c r="F365" i="5"/>
  <c r="H365" i="5" s="1"/>
  <c r="F366" i="5"/>
  <c r="H366" i="5" s="1"/>
  <c r="F367" i="5"/>
  <c r="H367" i="5" s="1"/>
  <c r="F368" i="5"/>
  <c r="F369" i="5"/>
  <c r="H369" i="5" s="1"/>
  <c r="F370" i="5"/>
  <c r="H370" i="5" s="1"/>
  <c r="F371" i="5"/>
  <c r="H371" i="5" s="1"/>
  <c r="F372" i="5"/>
  <c r="H372" i="5" s="1"/>
  <c r="F373" i="5"/>
  <c r="H373" i="5" s="1"/>
  <c r="F374" i="5"/>
  <c r="F375" i="5"/>
  <c r="H375" i="5" s="1"/>
  <c r="F376" i="5"/>
  <c r="H376" i="5" s="1"/>
  <c r="F377" i="5"/>
  <c r="H377" i="5" s="1"/>
  <c r="F378" i="5"/>
  <c r="H378" i="5" s="1"/>
  <c r="F379" i="5"/>
  <c r="H379" i="5" s="1"/>
  <c r="F380" i="5"/>
  <c r="F381" i="5"/>
  <c r="H381" i="5" s="1"/>
  <c r="F382" i="5"/>
  <c r="H382" i="5" s="1"/>
  <c r="F383" i="5"/>
  <c r="H383" i="5" s="1"/>
  <c r="F384" i="5"/>
  <c r="H384" i="5" s="1"/>
  <c r="F385" i="5"/>
  <c r="H385" i="5" s="1"/>
  <c r="F386" i="5"/>
  <c r="F387" i="5"/>
  <c r="H387" i="5" s="1"/>
  <c r="F388" i="5"/>
  <c r="H388" i="5" s="1"/>
  <c r="F389" i="5"/>
  <c r="H389" i="5" s="1"/>
  <c r="F390" i="5"/>
  <c r="H390" i="5" s="1"/>
  <c r="F391" i="5"/>
  <c r="H391" i="5" s="1"/>
  <c r="F392" i="5"/>
  <c r="H392" i="5" s="1"/>
  <c r="F393" i="5"/>
  <c r="H393" i="5" s="1"/>
  <c r="F394" i="5"/>
  <c r="H394" i="5" s="1"/>
  <c r="F395" i="5"/>
  <c r="H395" i="5" s="1"/>
  <c r="F396" i="5"/>
  <c r="H396" i="5" s="1"/>
  <c r="F397" i="5"/>
  <c r="H397" i="5" s="1"/>
  <c r="F398" i="5"/>
  <c r="H398" i="5" s="1"/>
  <c r="F399" i="5"/>
  <c r="H399" i="5" s="1"/>
  <c r="F400" i="5"/>
  <c r="H400" i="5" s="1"/>
  <c r="F401" i="5"/>
  <c r="H401" i="5" s="1"/>
  <c r="F402" i="5"/>
  <c r="H402" i="5" s="1"/>
  <c r="F403" i="5"/>
  <c r="H403" i="5" s="1"/>
  <c r="F404" i="5"/>
  <c r="F405" i="5"/>
  <c r="H405" i="5" s="1"/>
  <c r="F406" i="5"/>
  <c r="H406" i="5" s="1"/>
  <c r="F407" i="5"/>
  <c r="H407" i="5" s="1"/>
  <c r="F408" i="5"/>
  <c r="H408" i="5" s="1"/>
  <c r="F409" i="5"/>
  <c r="H409" i="5" s="1"/>
  <c r="F410" i="5"/>
  <c r="H410" i="5" s="1"/>
  <c r="F411" i="5"/>
  <c r="H411" i="5" s="1"/>
  <c r="F412" i="5"/>
  <c r="H412" i="5" s="1"/>
  <c r="F413" i="5"/>
  <c r="H413" i="5" s="1"/>
  <c r="F414" i="5"/>
  <c r="H414" i="5" s="1"/>
  <c r="F415" i="5"/>
  <c r="H415" i="5" s="1"/>
  <c r="F416" i="5"/>
  <c r="H416" i="5" s="1"/>
  <c r="F417" i="5"/>
  <c r="H417" i="5" s="1"/>
  <c r="F418" i="5"/>
  <c r="H418" i="5" s="1"/>
  <c r="F419" i="5"/>
  <c r="H419" i="5" s="1"/>
  <c r="F420" i="5"/>
  <c r="H420" i="5" s="1"/>
  <c r="F421" i="5"/>
  <c r="H421" i="5" s="1"/>
  <c r="F422" i="5"/>
  <c r="H422" i="5" s="1"/>
  <c r="F423" i="5"/>
  <c r="H423" i="5" s="1"/>
  <c r="F424" i="5"/>
  <c r="H424" i="5" s="1"/>
  <c r="F425" i="5"/>
  <c r="H425" i="5" s="1"/>
  <c r="F426" i="5"/>
  <c r="H426" i="5" s="1"/>
  <c r="F427" i="5"/>
  <c r="H427" i="5" s="1"/>
  <c r="F428" i="5"/>
  <c r="H428" i="5" s="1"/>
  <c r="F429" i="5"/>
  <c r="H429" i="5" s="1"/>
  <c r="F430" i="5"/>
  <c r="H430" i="5" s="1"/>
  <c r="F431" i="5"/>
  <c r="H431" i="5" s="1"/>
  <c r="F432" i="5"/>
  <c r="H432" i="5" s="1"/>
  <c r="F433" i="5"/>
  <c r="H433" i="5" s="1"/>
  <c r="F434" i="5"/>
  <c r="H434" i="5" s="1"/>
  <c r="F435" i="5"/>
  <c r="H435" i="5" s="1"/>
  <c r="F436" i="5"/>
  <c r="H436" i="5" s="1"/>
  <c r="F437" i="5"/>
  <c r="H437" i="5" s="1"/>
  <c r="F438" i="5"/>
  <c r="H438" i="5" s="1"/>
  <c r="F439" i="5"/>
  <c r="H439" i="5" s="1"/>
  <c r="F440" i="5"/>
  <c r="H440" i="5" s="1"/>
  <c r="F441" i="5"/>
  <c r="H441" i="5" s="1"/>
  <c r="F442" i="5"/>
  <c r="H442" i="5" s="1"/>
  <c r="F443" i="5"/>
  <c r="H443" i="5" s="1"/>
  <c r="F444" i="5"/>
  <c r="H444" i="5" s="1"/>
  <c r="F445" i="5"/>
  <c r="H445" i="5" s="1"/>
  <c r="F446" i="5"/>
  <c r="H446" i="5" s="1"/>
  <c r="F447" i="5"/>
  <c r="H447" i="5" s="1"/>
  <c r="F448" i="5"/>
  <c r="H448" i="5" s="1"/>
  <c r="F449" i="5"/>
  <c r="H449" i="5" s="1"/>
  <c r="F450" i="5"/>
  <c r="H450" i="5" s="1"/>
  <c r="F451" i="5"/>
  <c r="H451" i="5" s="1"/>
  <c r="F452" i="5"/>
  <c r="H452" i="5" s="1"/>
  <c r="F453" i="5"/>
  <c r="H453" i="5" s="1"/>
  <c r="F454" i="5"/>
  <c r="H454" i="5" s="1"/>
  <c r="F455" i="5"/>
  <c r="H455" i="5" s="1"/>
  <c r="F456" i="5"/>
  <c r="H456" i="5" s="1"/>
  <c r="F457" i="5"/>
  <c r="H457" i="5" s="1"/>
  <c r="F458" i="5"/>
  <c r="F459" i="5"/>
  <c r="H459" i="5" s="1"/>
  <c r="F460" i="5"/>
  <c r="H460" i="5" s="1"/>
  <c r="F461" i="5"/>
  <c r="H461" i="5" s="1"/>
  <c r="F462" i="5"/>
  <c r="H462" i="5" s="1"/>
  <c r="F463" i="5"/>
  <c r="H463" i="5" s="1"/>
  <c r="F2" i="5"/>
  <c r="H2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AJ441" i="6" l="1"/>
  <c r="W925" i="9" l="1"/>
  <c r="V925" i="9"/>
  <c r="U925" i="9"/>
  <c r="T925" i="9"/>
  <c r="K925" i="9"/>
  <c r="J925" i="9"/>
  <c r="L925" i="9" s="1"/>
  <c r="I925" i="9"/>
  <c r="W924" i="9"/>
  <c r="V924" i="9"/>
  <c r="U924" i="9"/>
  <c r="T924" i="9"/>
  <c r="K924" i="9"/>
  <c r="J924" i="9"/>
  <c r="L924" i="9" s="1"/>
  <c r="I924" i="9"/>
  <c r="W923" i="9"/>
  <c r="V923" i="9"/>
  <c r="U923" i="9"/>
  <c r="T923" i="9"/>
  <c r="L923" i="9"/>
  <c r="K923" i="9"/>
  <c r="J923" i="9"/>
  <c r="I923" i="9"/>
  <c r="W922" i="9"/>
  <c r="V922" i="9"/>
  <c r="U922" i="9"/>
  <c r="T922" i="9"/>
  <c r="K922" i="9"/>
  <c r="J922" i="9"/>
  <c r="L922" i="9" s="1"/>
  <c r="I922" i="9"/>
  <c r="W921" i="9"/>
  <c r="V921" i="9"/>
  <c r="U921" i="9"/>
  <c r="T921" i="9"/>
  <c r="K921" i="9"/>
  <c r="J921" i="9"/>
  <c r="L921" i="9" s="1"/>
  <c r="I921" i="9"/>
  <c r="W920" i="9"/>
  <c r="V920" i="9"/>
  <c r="U920" i="9"/>
  <c r="T920" i="9"/>
  <c r="L920" i="9"/>
  <c r="K920" i="9"/>
  <c r="J920" i="9"/>
  <c r="I920" i="9"/>
  <c r="W919" i="9"/>
  <c r="V919" i="9"/>
  <c r="U919" i="9"/>
  <c r="T919" i="9"/>
  <c r="K919" i="9"/>
  <c r="J919" i="9"/>
  <c r="L919" i="9" s="1"/>
  <c r="I919" i="9"/>
  <c r="W918" i="9"/>
  <c r="V918" i="9"/>
  <c r="U918" i="9"/>
  <c r="T918" i="9"/>
  <c r="K918" i="9"/>
  <c r="J918" i="9"/>
  <c r="L918" i="9" s="1"/>
  <c r="I918" i="9"/>
  <c r="W917" i="9"/>
  <c r="V917" i="9"/>
  <c r="U917" i="9"/>
  <c r="T917" i="9"/>
  <c r="L917" i="9"/>
  <c r="K917" i="9"/>
  <c r="J917" i="9"/>
  <c r="I917" i="9"/>
  <c r="W916" i="9"/>
  <c r="V916" i="9"/>
  <c r="U916" i="9"/>
  <c r="T916" i="9"/>
  <c r="K916" i="9"/>
  <c r="J916" i="9"/>
  <c r="L916" i="9" s="1"/>
  <c r="I916" i="9"/>
  <c r="W915" i="9"/>
  <c r="V915" i="9"/>
  <c r="U915" i="9"/>
  <c r="T915" i="9"/>
  <c r="K915" i="9"/>
  <c r="J915" i="9"/>
  <c r="L915" i="9" s="1"/>
  <c r="I915" i="9"/>
  <c r="W914" i="9"/>
  <c r="V914" i="9"/>
  <c r="U914" i="9"/>
  <c r="T914" i="9"/>
  <c r="L914" i="9"/>
  <c r="K914" i="9"/>
  <c r="J914" i="9"/>
  <c r="I914" i="9"/>
  <c r="W913" i="9"/>
  <c r="V913" i="9"/>
  <c r="U913" i="9"/>
  <c r="T913" i="9"/>
  <c r="K913" i="9"/>
  <c r="J913" i="9"/>
  <c r="I913" i="9"/>
  <c r="W912" i="9"/>
  <c r="V912" i="9"/>
  <c r="U912" i="9"/>
  <c r="T912" i="9"/>
  <c r="K912" i="9"/>
  <c r="J912" i="9"/>
  <c r="L912" i="9" s="1"/>
  <c r="I912" i="9"/>
  <c r="W911" i="9"/>
  <c r="V911" i="9"/>
  <c r="U911" i="9"/>
  <c r="T911" i="9"/>
  <c r="L911" i="9"/>
  <c r="K911" i="9"/>
  <c r="J911" i="9"/>
  <c r="I911" i="9"/>
  <c r="W910" i="9"/>
  <c r="V910" i="9"/>
  <c r="U910" i="9"/>
  <c r="T910" i="9"/>
  <c r="K910" i="9"/>
  <c r="J910" i="9"/>
  <c r="L910" i="9" s="1"/>
  <c r="I910" i="9"/>
  <c r="W909" i="9"/>
  <c r="V909" i="9"/>
  <c r="U909" i="9"/>
  <c r="T909" i="9"/>
  <c r="K909" i="9"/>
  <c r="J909" i="9"/>
  <c r="L909" i="9" s="1"/>
  <c r="I909" i="9"/>
  <c r="W908" i="9"/>
  <c r="V908" i="9"/>
  <c r="U908" i="9"/>
  <c r="T908" i="9"/>
  <c r="L908" i="9"/>
  <c r="K908" i="9"/>
  <c r="J908" i="9"/>
  <c r="I908" i="9"/>
  <c r="W907" i="9"/>
  <c r="V907" i="9"/>
  <c r="U907" i="9"/>
  <c r="T907" i="9"/>
  <c r="K907" i="9"/>
  <c r="J907" i="9"/>
  <c r="L907" i="9" s="1"/>
  <c r="I907" i="9"/>
  <c r="W906" i="9"/>
  <c r="V906" i="9"/>
  <c r="U906" i="9"/>
  <c r="T906" i="9"/>
  <c r="K906" i="9"/>
  <c r="J906" i="9"/>
  <c r="L906" i="9" s="1"/>
  <c r="I906" i="9"/>
  <c r="W905" i="9"/>
  <c r="V905" i="9"/>
  <c r="U905" i="9"/>
  <c r="T905" i="9"/>
  <c r="L905" i="9"/>
  <c r="K905" i="9"/>
  <c r="J905" i="9"/>
  <c r="I905" i="9"/>
  <c r="W904" i="9"/>
  <c r="V904" i="9"/>
  <c r="U904" i="9"/>
  <c r="T904" i="9"/>
  <c r="K904" i="9"/>
  <c r="J904" i="9"/>
  <c r="I904" i="9"/>
  <c r="W903" i="9"/>
  <c r="V903" i="9"/>
  <c r="U903" i="9"/>
  <c r="T903" i="9"/>
  <c r="K903" i="9"/>
  <c r="J903" i="9"/>
  <c r="L903" i="9" s="1"/>
  <c r="I903" i="9"/>
  <c r="W902" i="9"/>
  <c r="V902" i="9"/>
  <c r="U902" i="9"/>
  <c r="T902" i="9"/>
  <c r="L902" i="9"/>
  <c r="K902" i="9"/>
  <c r="J902" i="9"/>
  <c r="I902" i="9"/>
  <c r="W901" i="9"/>
  <c r="V901" i="9"/>
  <c r="U901" i="9"/>
  <c r="T901" i="9"/>
  <c r="K901" i="9"/>
  <c r="J901" i="9"/>
  <c r="L901" i="9" s="1"/>
  <c r="I901" i="9"/>
  <c r="W900" i="9"/>
  <c r="V900" i="9"/>
  <c r="U900" i="9"/>
  <c r="T900" i="9"/>
  <c r="K900" i="9"/>
  <c r="J900" i="9"/>
  <c r="L900" i="9" s="1"/>
  <c r="I900" i="9"/>
  <c r="W899" i="9"/>
  <c r="V899" i="9"/>
  <c r="U899" i="9"/>
  <c r="T899" i="9"/>
  <c r="L899" i="9"/>
  <c r="K899" i="9"/>
  <c r="J899" i="9"/>
  <c r="I899" i="9"/>
  <c r="W898" i="9"/>
  <c r="V898" i="9"/>
  <c r="U898" i="9"/>
  <c r="T898" i="9"/>
  <c r="K898" i="9"/>
  <c r="J898" i="9"/>
  <c r="L898" i="9" s="1"/>
  <c r="I898" i="9"/>
  <c r="W897" i="9"/>
  <c r="V897" i="9"/>
  <c r="U897" i="9"/>
  <c r="T897" i="9"/>
  <c r="K897" i="9"/>
  <c r="J897" i="9"/>
  <c r="L897" i="9" s="1"/>
  <c r="I897" i="9"/>
  <c r="W896" i="9"/>
  <c r="V896" i="9"/>
  <c r="U896" i="9"/>
  <c r="T896" i="9"/>
  <c r="L896" i="9"/>
  <c r="K896" i="9"/>
  <c r="J896" i="9"/>
  <c r="I896" i="9"/>
  <c r="W895" i="9"/>
  <c r="V895" i="9"/>
  <c r="U895" i="9"/>
  <c r="T895" i="9"/>
  <c r="K895" i="9"/>
  <c r="J895" i="9"/>
  <c r="I895" i="9"/>
  <c r="W894" i="9"/>
  <c r="V894" i="9"/>
  <c r="U894" i="9"/>
  <c r="T894" i="9"/>
  <c r="K894" i="9"/>
  <c r="J894" i="9"/>
  <c r="L894" i="9" s="1"/>
  <c r="I894" i="9"/>
  <c r="W893" i="9"/>
  <c r="V893" i="9"/>
  <c r="U893" i="9"/>
  <c r="T893" i="9"/>
  <c r="L893" i="9"/>
  <c r="K893" i="9"/>
  <c r="J893" i="9"/>
  <c r="I893" i="9"/>
  <c r="W892" i="9"/>
  <c r="V892" i="9"/>
  <c r="U892" i="9"/>
  <c r="T892" i="9"/>
  <c r="K892" i="9"/>
  <c r="J892" i="9"/>
  <c r="L892" i="9" s="1"/>
  <c r="I892" i="9"/>
  <c r="W891" i="9"/>
  <c r="V891" i="9"/>
  <c r="U891" i="9"/>
  <c r="T891" i="9"/>
  <c r="K891" i="9"/>
  <c r="J891" i="9"/>
  <c r="L891" i="9" s="1"/>
  <c r="I891" i="9"/>
  <c r="W890" i="9"/>
  <c r="V890" i="9"/>
  <c r="U890" i="9"/>
  <c r="T890" i="9"/>
  <c r="L890" i="9"/>
  <c r="K890" i="9"/>
  <c r="J890" i="9"/>
  <c r="I890" i="9"/>
  <c r="W889" i="9"/>
  <c r="V889" i="9"/>
  <c r="U889" i="9"/>
  <c r="T889" i="9"/>
  <c r="K889" i="9"/>
  <c r="J889" i="9"/>
  <c r="L889" i="9" s="1"/>
  <c r="I889" i="9"/>
  <c r="W888" i="9"/>
  <c r="V888" i="9"/>
  <c r="U888" i="9"/>
  <c r="T888" i="9"/>
  <c r="K888" i="9"/>
  <c r="J888" i="9"/>
  <c r="L888" i="9" s="1"/>
  <c r="I888" i="9"/>
  <c r="W887" i="9"/>
  <c r="V887" i="9"/>
  <c r="U887" i="9"/>
  <c r="T887" i="9"/>
  <c r="L887" i="9"/>
  <c r="K887" i="9"/>
  <c r="J887" i="9"/>
  <c r="I887" i="9"/>
  <c r="W886" i="9"/>
  <c r="V886" i="9"/>
  <c r="U886" i="9"/>
  <c r="T886" i="9"/>
  <c r="K886" i="9"/>
  <c r="J886" i="9"/>
  <c r="I886" i="9"/>
  <c r="W885" i="9"/>
  <c r="V885" i="9"/>
  <c r="U885" i="9"/>
  <c r="T885" i="9"/>
  <c r="K885" i="9"/>
  <c r="J885" i="9"/>
  <c r="L885" i="9" s="1"/>
  <c r="I885" i="9"/>
  <c r="W884" i="9"/>
  <c r="V884" i="9"/>
  <c r="U884" i="9"/>
  <c r="T884" i="9"/>
  <c r="L884" i="9"/>
  <c r="K884" i="9"/>
  <c r="J884" i="9"/>
  <c r="I884" i="9"/>
  <c r="W883" i="9"/>
  <c r="V883" i="9"/>
  <c r="U883" i="9"/>
  <c r="T883" i="9"/>
  <c r="K883" i="9"/>
  <c r="J883" i="9"/>
  <c r="L883" i="9" s="1"/>
  <c r="I883" i="9"/>
  <c r="W882" i="9"/>
  <c r="V882" i="9"/>
  <c r="U882" i="9"/>
  <c r="T882" i="9"/>
  <c r="K882" i="9"/>
  <c r="J882" i="9"/>
  <c r="L882" i="9" s="1"/>
  <c r="I882" i="9"/>
  <c r="W881" i="9"/>
  <c r="V881" i="9"/>
  <c r="U881" i="9"/>
  <c r="T881" i="9"/>
  <c r="L881" i="9"/>
  <c r="K881" i="9"/>
  <c r="J881" i="9"/>
  <c r="I881" i="9"/>
  <c r="W880" i="9"/>
  <c r="V880" i="9"/>
  <c r="U880" i="9"/>
  <c r="T880" i="9"/>
  <c r="K880" i="9"/>
  <c r="J880" i="9"/>
  <c r="L880" i="9" s="1"/>
  <c r="I880" i="9"/>
  <c r="W879" i="9"/>
  <c r="V879" i="9"/>
  <c r="U879" i="9"/>
  <c r="T879" i="9"/>
  <c r="K879" i="9"/>
  <c r="J879" i="9"/>
  <c r="L879" i="9" s="1"/>
  <c r="I879" i="9"/>
  <c r="W878" i="9"/>
  <c r="V878" i="9"/>
  <c r="U878" i="9"/>
  <c r="T878" i="9"/>
  <c r="L878" i="9"/>
  <c r="K878" i="9"/>
  <c r="J878" i="9"/>
  <c r="I878" i="9"/>
  <c r="W877" i="9"/>
  <c r="V877" i="9"/>
  <c r="U877" i="9"/>
  <c r="T877" i="9"/>
  <c r="K877" i="9"/>
  <c r="J877" i="9"/>
  <c r="I877" i="9"/>
  <c r="W876" i="9"/>
  <c r="V876" i="9"/>
  <c r="U876" i="9"/>
  <c r="T876" i="9"/>
  <c r="K876" i="9"/>
  <c r="J876" i="9"/>
  <c r="L876" i="9" s="1"/>
  <c r="I876" i="9"/>
  <c r="W875" i="9"/>
  <c r="V875" i="9"/>
  <c r="U875" i="9"/>
  <c r="T875" i="9"/>
  <c r="L875" i="9"/>
  <c r="K875" i="9"/>
  <c r="J875" i="9"/>
  <c r="I875" i="9"/>
  <c r="W874" i="9"/>
  <c r="V874" i="9"/>
  <c r="U874" i="9"/>
  <c r="T874" i="9"/>
  <c r="K874" i="9"/>
  <c r="J874" i="9"/>
  <c r="L874" i="9" s="1"/>
  <c r="I874" i="9"/>
  <c r="W873" i="9"/>
  <c r="V873" i="9"/>
  <c r="U873" i="9"/>
  <c r="T873" i="9"/>
  <c r="K873" i="9"/>
  <c r="J873" i="9"/>
  <c r="L873" i="9" s="1"/>
  <c r="I873" i="9"/>
  <c r="W872" i="9"/>
  <c r="V872" i="9"/>
  <c r="U872" i="9"/>
  <c r="T872" i="9"/>
  <c r="L872" i="9"/>
  <c r="K872" i="9"/>
  <c r="J872" i="9"/>
  <c r="I872" i="9"/>
  <c r="W871" i="9"/>
  <c r="V871" i="9"/>
  <c r="U871" i="9"/>
  <c r="T871" i="9"/>
  <c r="K871" i="9"/>
  <c r="J871" i="9"/>
  <c r="L871" i="9" s="1"/>
  <c r="I871" i="9"/>
  <c r="W870" i="9"/>
  <c r="V870" i="9"/>
  <c r="U870" i="9"/>
  <c r="T870" i="9"/>
  <c r="K870" i="9"/>
  <c r="J870" i="9"/>
  <c r="L870" i="9" s="1"/>
  <c r="I870" i="9"/>
  <c r="W869" i="9"/>
  <c r="V869" i="9"/>
  <c r="U869" i="9"/>
  <c r="T869" i="9"/>
  <c r="L869" i="9"/>
  <c r="K869" i="9"/>
  <c r="J869" i="9"/>
  <c r="I869" i="9"/>
  <c r="W868" i="9"/>
  <c r="V868" i="9"/>
  <c r="U868" i="9"/>
  <c r="T868" i="9"/>
  <c r="K868" i="9"/>
  <c r="J868" i="9"/>
  <c r="I868" i="9"/>
  <c r="W867" i="9"/>
  <c r="V867" i="9"/>
  <c r="U867" i="9"/>
  <c r="T867" i="9"/>
  <c r="K867" i="9"/>
  <c r="J867" i="9"/>
  <c r="L867" i="9" s="1"/>
  <c r="I867" i="9"/>
  <c r="W866" i="9"/>
  <c r="V866" i="9"/>
  <c r="U866" i="9"/>
  <c r="T866" i="9"/>
  <c r="L866" i="9"/>
  <c r="K866" i="9"/>
  <c r="J866" i="9"/>
  <c r="I866" i="9"/>
  <c r="W865" i="9"/>
  <c r="V865" i="9"/>
  <c r="U865" i="9"/>
  <c r="T865" i="9"/>
  <c r="K865" i="9"/>
  <c r="J865" i="9"/>
  <c r="L865" i="9" s="1"/>
  <c r="I865" i="9"/>
  <c r="W864" i="9"/>
  <c r="V864" i="9"/>
  <c r="U864" i="9"/>
  <c r="T864" i="9"/>
  <c r="K864" i="9"/>
  <c r="J864" i="9"/>
  <c r="L864" i="9" s="1"/>
  <c r="I864" i="9"/>
  <c r="W863" i="9"/>
  <c r="V863" i="9"/>
  <c r="U863" i="9"/>
  <c r="T863" i="9"/>
  <c r="L863" i="9"/>
  <c r="K863" i="9"/>
  <c r="J863" i="9"/>
  <c r="I863" i="9"/>
  <c r="W862" i="9"/>
  <c r="V862" i="9"/>
  <c r="U862" i="9"/>
  <c r="T862" i="9"/>
  <c r="K862" i="9"/>
  <c r="J862" i="9"/>
  <c r="L862" i="9" s="1"/>
  <c r="I862" i="9"/>
  <c r="W861" i="9"/>
  <c r="V861" i="9"/>
  <c r="U861" i="9"/>
  <c r="T861" i="9"/>
  <c r="K861" i="9"/>
  <c r="J861" i="9"/>
  <c r="L861" i="9" s="1"/>
  <c r="I861" i="9"/>
  <c r="W860" i="9"/>
  <c r="V860" i="9"/>
  <c r="U860" i="9"/>
  <c r="T860" i="9"/>
  <c r="L860" i="9"/>
  <c r="K860" i="9"/>
  <c r="J860" i="9"/>
  <c r="I860" i="9"/>
  <c r="W859" i="9"/>
  <c r="V859" i="9"/>
  <c r="U859" i="9"/>
  <c r="T859" i="9"/>
  <c r="K859" i="9"/>
  <c r="J859" i="9"/>
  <c r="I859" i="9"/>
  <c r="W858" i="9"/>
  <c r="V858" i="9"/>
  <c r="U858" i="9"/>
  <c r="T858" i="9"/>
  <c r="K858" i="9"/>
  <c r="J858" i="9"/>
  <c r="L858" i="9" s="1"/>
  <c r="I858" i="9"/>
  <c r="W857" i="9"/>
  <c r="V857" i="9"/>
  <c r="U857" i="9"/>
  <c r="T857" i="9"/>
  <c r="L857" i="9"/>
  <c r="K857" i="9"/>
  <c r="J857" i="9"/>
  <c r="I857" i="9"/>
  <c r="W856" i="9"/>
  <c r="V856" i="9"/>
  <c r="U856" i="9"/>
  <c r="T856" i="9"/>
  <c r="K856" i="9"/>
  <c r="J856" i="9"/>
  <c r="L856" i="9" s="1"/>
  <c r="I856" i="9"/>
  <c r="W855" i="9"/>
  <c r="V855" i="9"/>
  <c r="U855" i="9"/>
  <c r="T855" i="9"/>
  <c r="K855" i="9"/>
  <c r="J855" i="9"/>
  <c r="L855" i="9" s="1"/>
  <c r="I855" i="9"/>
  <c r="W854" i="9"/>
  <c r="V854" i="9"/>
  <c r="U854" i="9"/>
  <c r="T854" i="9"/>
  <c r="L854" i="9"/>
  <c r="K854" i="9"/>
  <c r="J854" i="9"/>
  <c r="I854" i="9"/>
  <c r="W853" i="9"/>
  <c r="V853" i="9"/>
  <c r="U853" i="9"/>
  <c r="T853" i="9"/>
  <c r="K853" i="9"/>
  <c r="J853" i="9"/>
  <c r="L853" i="9" s="1"/>
  <c r="I853" i="9"/>
  <c r="W852" i="9"/>
  <c r="V852" i="9"/>
  <c r="U852" i="9"/>
  <c r="T852" i="9"/>
  <c r="K852" i="9"/>
  <c r="J852" i="9"/>
  <c r="L852" i="9" s="1"/>
  <c r="I852" i="9"/>
  <c r="W851" i="9"/>
  <c r="V851" i="9"/>
  <c r="U851" i="9"/>
  <c r="T851" i="9"/>
  <c r="L851" i="9"/>
  <c r="K851" i="9"/>
  <c r="J851" i="9"/>
  <c r="I851" i="9"/>
  <c r="W850" i="9"/>
  <c r="V850" i="9"/>
  <c r="U850" i="9"/>
  <c r="T850" i="9"/>
  <c r="K850" i="9"/>
  <c r="J850" i="9"/>
  <c r="I850" i="9"/>
  <c r="W849" i="9"/>
  <c r="V849" i="9"/>
  <c r="U849" i="9"/>
  <c r="T849" i="9"/>
  <c r="K849" i="9"/>
  <c r="J849" i="9"/>
  <c r="L849" i="9" s="1"/>
  <c r="I849" i="9"/>
  <c r="W848" i="9"/>
  <c r="V848" i="9"/>
  <c r="U848" i="9"/>
  <c r="T848" i="9"/>
  <c r="L848" i="9"/>
  <c r="K848" i="9"/>
  <c r="J848" i="9"/>
  <c r="I848" i="9"/>
  <c r="W847" i="9"/>
  <c r="V847" i="9"/>
  <c r="U847" i="9"/>
  <c r="T847" i="9"/>
  <c r="K847" i="9"/>
  <c r="J847" i="9"/>
  <c r="L847" i="9" s="1"/>
  <c r="I847" i="9"/>
  <c r="W846" i="9"/>
  <c r="V846" i="9"/>
  <c r="U846" i="9"/>
  <c r="T846" i="9"/>
  <c r="K846" i="9"/>
  <c r="J846" i="9"/>
  <c r="L846" i="9" s="1"/>
  <c r="I846" i="9"/>
  <c r="W845" i="9"/>
  <c r="V845" i="9"/>
  <c r="U845" i="9"/>
  <c r="T845" i="9"/>
  <c r="L845" i="9"/>
  <c r="K845" i="9"/>
  <c r="J845" i="9"/>
  <c r="I845" i="9"/>
  <c r="W844" i="9"/>
  <c r="V844" i="9"/>
  <c r="U844" i="9"/>
  <c r="T844" i="9"/>
  <c r="K844" i="9"/>
  <c r="J844" i="9"/>
  <c r="L844" i="9" s="1"/>
  <c r="I844" i="9"/>
  <c r="W843" i="9"/>
  <c r="V843" i="9"/>
  <c r="U843" i="9"/>
  <c r="T843" i="9"/>
  <c r="K843" i="9"/>
  <c r="J843" i="9"/>
  <c r="L843" i="9" s="1"/>
  <c r="I843" i="9"/>
  <c r="W842" i="9"/>
  <c r="V842" i="9"/>
  <c r="U842" i="9"/>
  <c r="T842" i="9"/>
  <c r="L842" i="9"/>
  <c r="K842" i="9"/>
  <c r="J842" i="9"/>
  <c r="I842" i="9"/>
  <c r="W841" i="9"/>
  <c r="V841" i="9"/>
  <c r="U841" i="9"/>
  <c r="T841" i="9"/>
  <c r="K841" i="9"/>
  <c r="L841" i="9" s="1"/>
  <c r="J841" i="9"/>
  <c r="I841" i="9"/>
  <c r="W840" i="9"/>
  <c r="V840" i="9"/>
  <c r="U840" i="9"/>
  <c r="T840" i="9"/>
  <c r="K840" i="9"/>
  <c r="J840" i="9"/>
  <c r="L840" i="9" s="1"/>
  <c r="I840" i="9"/>
  <c r="W839" i="9"/>
  <c r="V839" i="9"/>
  <c r="U839" i="9"/>
  <c r="T839" i="9"/>
  <c r="L839" i="9"/>
  <c r="K839" i="9"/>
  <c r="J839" i="9"/>
  <c r="I839" i="9"/>
  <c r="W838" i="9"/>
  <c r="V838" i="9"/>
  <c r="U838" i="9"/>
  <c r="T838" i="9"/>
  <c r="K838" i="9"/>
  <c r="L838" i="9" s="1"/>
  <c r="J838" i="9"/>
  <c r="I838" i="9"/>
  <c r="W837" i="9"/>
  <c r="V837" i="9"/>
  <c r="U837" i="9"/>
  <c r="T837" i="9"/>
  <c r="K837" i="9"/>
  <c r="J837" i="9"/>
  <c r="L837" i="9" s="1"/>
  <c r="I837" i="9"/>
  <c r="W836" i="9"/>
  <c r="V836" i="9"/>
  <c r="U836" i="9"/>
  <c r="T836" i="9"/>
  <c r="L836" i="9"/>
  <c r="K836" i="9"/>
  <c r="J836" i="9"/>
  <c r="I836" i="9"/>
  <c r="W835" i="9"/>
  <c r="V835" i="9"/>
  <c r="U835" i="9"/>
  <c r="T835" i="9"/>
  <c r="K835" i="9"/>
  <c r="L835" i="9" s="1"/>
  <c r="J835" i="9"/>
  <c r="I835" i="9"/>
  <c r="W834" i="9"/>
  <c r="V834" i="9"/>
  <c r="U834" i="9"/>
  <c r="T834" i="9"/>
  <c r="K834" i="9"/>
  <c r="J834" i="9"/>
  <c r="L834" i="9" s="1"/>
  <c r="I834" i="9"/>
  <c r="W833" i="9"/>
  <c r="V833" i="9"/>
  <c r="U833" i="9"/>
  <c r="T833" i="9"/>
  <c r="L833" i="9"/>
  <c r="K833" i="9"/>
  <c r="J833" i="9"/>
  <c r="I833" i="9"/>
  <c r="W832" i="9"/>
  <c r="V832" i="9"/>
  <c r="U832" i="9"/>
  <c r="T832" i="9"/>
  <c r="K832" i="9"/>
  <c r="J832" i="9"/>
  <c r="I832" i="9"/>
  <c r="W831" i="9"/>
  <c r="V831" i="9"/>
  <c r="U831" i="9"/>
  <c r="T831" i="9"/>
  <c r="K831" i="9"/>
  <c r="J831" i="9"/>
  <c r="L831" i="9" s="1"/>
  <c r="I831" i="9"/>
  <c r="W830" i="9"/>
  <c r="V830" i="9"/>
  <c r="U830" i="9"/>
  <c r="T830" i="9"/>
  <c r="L830" i="9"/>
  <c r="K830" i="9"/>
  <c r="J830" i="9"/>
  <c r="I830" i="9"/>
  <c r="W829" i="9"/>
  <c r="V829" i="9"/>
  <c r="U829" i="9"/>
  <c r="T829" i="9"/>
  <c r="K829" i="9"/>
  <c r="J829" i="9"/>
  <c r="L829" i="9" s="1"/>
  <c r="I829" i="9"/>
  <c r="W828" i="9"/>
  <c r="V828" i="9"/>
  <c r="U828" i="9"/>
  <c r="T828" i="9"/>
  <c r="K828" i="9"/>
  <c r="J828" i="9"/>
  <c r="L828" i="9" s="1"/>
  <c r="I828" i="9"/>
  <c r="W827" i="9"/>
  <c r="V827" i="9"/>
  <c r="U827" i="9"/>
  <c r="T827" i="9"/>
  <c r="L827" i="9"/>
  <c r="K827" i="9"/>
  <c r="J827" i="9"/>
  <c r="I827" i="9"/>
  <c r="W826" i="9"/>
  <c r="V826" i="9"/>
  <c r="U826" i="9"/>
  <c r="T826" i="9"/>
  <c r="K826" i="9"/>
  <c r="J826" i="9"/>
  <c r="L826" i="9" s="1"/>
  <c r="I826" i="9"/>
  <c r="W825" i="9"/>
  <c r="V825" i="9"/>
  <c r="U825" i="9"/>
  <c r="T825" i="9"/>
  <c r="K825" i="9"/>
  <c r="J825" i="9"/>
  <c r="L825" i="9" s="1"/>
  <c r="I825" i="9"/>
  <c r="W824" i="9"/>
  <c r="V824" i="9"/>
  <c r="U824" i="9"/>
  <c r="T824" i="9"/>
  <c r="L824" i="9"/>
  <c r="K824" i="9"/>
  <c r="J824" i="9"/>
  <c r="I824" i="9"/>
  <c r="W823" i="9"/>
  <c r="V823" i="9"/>
  <c r="U823" i="9"/>
  <c r="T823" i="9"/>
  <c r="K823" i="9"/>
  <c r="L823" i="9" s="1"/>
  <c r="J823" i="9"/>
  <c r="I823" i="9"/>
  <c r="W822" i="9"/>
  <c r="V822" i="9"/>
  <c r="U822" i="9"/>
  <c r="T822" i="9"/>
  <c r="K822" i="9"/>
  <c r="J822" i="9"/>
  <c r="L822" i="9" s="1"/>
  <c r="I822" i="9"/>
  <c r="W821" i="9"/>
  <c r="V821" i="9"/>
  <c r="U821" i="9"/>
  <c r="T821" i="9"/>
  <c r="L821" i="9"/>
  <c r="K821" i="9"/>
  <c r="J821" i="9"/>
  <c r="I821" i="9"/>
  <c r="W820" i="9"/>
  <c r="V820" i="9"/>
  <c r="U820" i="9"/>
  <c r="T820" i="9"/>
  <c r="K820" i="9"/>
  <c r="L820" i="9" s="1"/>
  <c r="J820" i="9"/>
  <c r="I820" i="9"/>
  <c r="W819" i="9"/>
  <c r="V819" i="9"/>
  <c r="U819" i="9"/>
  <c r="T819" i="9"/>
  <c r="K819" i="9"/>
  <c r="J819" i="9"/>
  <c r="L819" i="9" s="1"/>
  <c r="I819" i="9"/>
  <c r="W818" i="9"/>
  <c r="V818" i="9"/>
  <c r="U818" i="9"/>
  <c r="T818" i="9"/>
  <c r="L818" i="9"/>
  <c r="K818" i="9"/>
  <c r="J818" i="9"/>
  <c r="I818" i="9"/>
  <c r="W817" i="9"/>
  <c r="V817" i="9"/>
  <c r="U817" i="9"/>
  <c r="T817" i="9"/>
  <c r="K817" i="9"/>
  <c r="J817" i="9"/>
  <c r="L817" i="9" s="1"/>
  <c r="I817" i="9"/>
  <c r="W816" i="9"/>
  <c r="V816" i="9"/>
  <c r="U816" i="9"/>
  <c r="T816" i="9"/>
  <c r="K816" i="9"/>
  <c r="J816" i="9"/>
  <c r="L816" i="9" s="1"/>
  <c r="I816" i="9"/>
  <c r="W815" i="9"/>
  <c r="V815" i="9"/>
  <c r="U815" i="9"/>
  <c r="T815" i="9"/>
  <c r="L815" i="9"/>
  <c r="K815" i="9"/>
  <c r="J815" i="9"/>
  <c r="I815" i="9"/>
  <c r="W814" i="9"/>
  <c r="V814" i="9"/>
  <c r="U814" i="9"/>
  <c r="T814" i="9"/>
  <c r="K814" i="9"/>
  <c r="J814" i="9"/>
  <c r="I814" i="9"/>
  <c r="W813" i="9"/>
  <c r="V813" i="9"/>
  <c r="U813" i="9"/>
  <c r="T813" i="9"/>
  <c r="K813" i="9"/>
  <c r="J813" i="9"/>
  <c r="L813" i="9" s="1"/>
  <c r="I813" i="9"/>
  <c r="W812" i="9"/>
  <c r="V812" i="9"/>
  <c r="U812" i="9"/>
  <c r="T812" i="9"/>
  <c r="L812" i="9"/>
  <c r="K812" i="9"/>
  <c r="J812" i="9"/>
  <c r="I812" i="9"/>
  <c r="W811" i="9"/>
  <c r="V811" i="9"/>
  <c r="U811" i="9"/>
  <c r="T811" i="9"/>
  <c r="K811" i="9"/>
  <c r="J811" i="9"/>
  <c r="L811" i="9" s="1"/>
  <c r="I811" i="9"/>
  <c r="W810" i="9"/>
  <c r="V810" i="9"/>
  <c r="U810" i="9"/>
  <c r="T810" i="9"/>
  <c r="J810" i="9"/>
  <c r="L810" i="9" s="1"/>
  <c r="I810" i="9"/>
  <c r="W809" i="9"/>
  <c r="V809" i="9"/>
  <c r="U809" i="9"/>
  <c r="T809" i="9"/>
  <c r="J809" i="9"/>
  <c r="L809" i="9" s="1"/>
  <c r="I809" i="9"/>
  <c r="W808" i="9"/>
  <c r="V808" i="9"/>
  <c r="U808" i="9"/>
  <c r="T808" i="9"/>
  <c r="L808" i="9"/>
  <c r="J808" i="9"/>
  <c r="I808" i="9"/>
  <c r="W807" i="9"/>
  <c r="V807" i="9"/>
  <c r="U807" i="9"/>
  <c r="T807" i="9"/>
  <c r="L807" i="9"/>
  <c r="J807" i="9"/>
  <c r="I807" i="9"/>
  <c r="W806" i="9"/>
  <c r="V806" i="9"/>
  <c r="U806" i="9"/>
  <c r="T806" i="9"/>
  <c r="J806" i="9"/>
  <c r="L806" i="9" s="1"/>
  <c r="I806" i="9"/>
  <c r="W805" i="9"/>
  <c r="V805" i="9"/>
  <c r="U805" i="9"/>
  <c r="T805" i="9"/>
  <c r="L805" i="9"/>
  <c r="J805" i="9"/>
  <c r="I805" i="9"/>
  <c r="W804" i="9"/>
  <c r="V804" i="9"/>
  <c r="U804" i="9"/>
  <c r="T804" i="9"/>
  <c r="J804" i="9"/>
  <c r="L804" i="9" s="1"/>
  <c r="I804" i="9"/>
  <c r="W803" i="9"/>
  <c r="V803" i="9"/>
  <c r="U803" i="9"/>
  <c r="T803" i="9"/>
  <c r="J803" i="9"/>
  <c r="L803" i="9" s="1"/>
  <c r="I803" i="9"/>
  <c r="W802" i="9"/>
  <c r="V802" i="9"/>
  <c r="U802" i="9"/>
  <c r="T802" i="9"/>
  <c r="L802" i="9"/>
  <c r="J802" i="9"/>
  <c r="I802" i="9"/>
  <c r="W801" i="9"/>
  <c r="V801" i="9"/>
  <c r="U801" i="9"/>
  <c r="T801" i="9"/>
  <c r="L801" i="9"/>
  <c r="J801" i="9"/>
  <c r="I801" i="9"/>
  <c r="W800" i="9"/>
  <c r="V800" i="9"/>
  <c r="U800" i="9"/>
  <c r="T800" i="9"/>
  <c r="J800" i="9"/>
  <c r="L800" i="9" s="1"/>
  <c r="I800" i="9"/>
  <c r="W799" i="9"/>
  <c r="V799" i="9"/>
  <c r="U799" i="9"/>
  <c r="T799" i="9"/>
  <c r="L799" i="9"/>
  <c r="J799" i="9"/>
  <c r="I799" i="9"/>
  <c r="W798" i="9"/>
  <c r="V798" i="9"/>
  <c r="U798" i="9"/>
  <c r="T798" i="9"/>
  <c r="J798" i="9"/>
  <c r="L798" i="9" s="1"/>
  <c r="I798" i="9"/>
  <c r="W797" i="9"/>
  <c r="V797" i="9"/>
  <c r="U797" i="9"/>
  <c r="T797" i="9"/>
  <c r="J797" i="9"/>
  <c r="L797" i="9" s="1"/>
  <c r="I797" i="9"/>
  <c r="W796" i="9"/>
  <c r="V796" i="9"/>
  <c r="U796" i="9"/>
  <c r="T796" i="9"/>
  <c r="L796" i="9"/>
  <c r="J796" i="9"/>
  <c r="I796" i="9"/>
  <c r="W795" i="9"/>
  <c r="V795" i="9"/>
  <c r="U795" i="9"/>
  <c r="T795" i="9"/>
  <c r="L795" i="9"/>
  <c r="J795" i="9"/>
  <c r="I795" i="9"/>
  <c r="W794" i="9"/>
  <c r="V794" i="9"/>
  <c r="U794" i="9"/>
  <c r="T794" i="9"/>
  <c r="J794" i="9"/>
  <c r="L794" i="9" s="1"/>
  <c r="I794" i="9"/>
  <c r="W793" i="9"/>
  <c r="V793" i="9"/>
  <c r="U793" i="9"/>
  <c r="T793" i="9"/>
  <c r="L793" i="9"/>
  <c r="J793" i="9"/>
  <c r="I793" i="9"/>
  <c r="W792" i="9"/>
  <c r="V792" i="9"/>
  <c r="U792" i="9"/>
  <c r="T792" i="9"/>
  <c r="J792" i="9"/>
  <c r="L792" i="9" s="1"/>
  <c r="I792" i="9"/>
  <c r="W791" i="9"/>
  <c r="V791" i="9"/>
  <c r="U791" i="9"/>
  <c r="T791" i="9"/>
  <c r="J791" i="9"/>
  <c r="L791" i="9" s="1"/>
  <c r="I791" i="9"/>
  <c r="W790" i="9"/>
  <c r="V790" i="9"/>
  <c r="U790" i="9"/>
  <c r="T790" i="9"/>
  <c r="L790" i="9"/>
  <c r="J790" i="9"/>
  <c r="I790" i="9"/>
  <c r="W789" i="9"/>
  <c r="V789" i="9"/>
  <c r="U789" i="9"/>
  <c r="T789" i="9"/>
  <c r="L789" i="9"/>
  <c r="J789" i="9"/>
  <c r="I789" i="9"/>
  <c r="W788" i="9"/>
  <c r="V788" i="9"/>
  <c r="U788" i="9"/>
  <c r="T788" i="9"/>
  <c r="J788" i="9"/>
  <c r="L788" i="9" s="1"/>
  <c r="I788" i="9"/>
  <c r="W787" i="9"/>
  <c r="V787" i="9"/>
  <c r="U787" i="9"/>
  <c r="T787" i="9"/>
  <c r="L787" i="9"/>
  <c r="J787" i="9"/>
  <c r="I787" i="9"/>
  <c r="W786" i="9"/>
  <c r="V786" i="9"/>
  <c r="U786" i="9"/>
  <c r="T786" i="9"/>
  <c r="J786" i="9"/>
  <c r="L786" i="9" s="1"/>
  <c r="I786" i="9"/>
  <c r="W785" i="9"/>
  <c r="V785" i="9"/>
  <c r="U785" i="9"/>
  <c r="T785" i="9"/>
  <c r="J785" i="9"/>
  <c r="L785" i="9" s="1"/>
  <c r="I785" i="9"/>
  <c r="W784" i="9"/>
  <c r="V784" i="9"/>
  <c r="U784" i="9"/>
  <c r="T784" i="9"/>
  <c r="L784" i="9"/>
  <c r="J784" i="9"/>
  <c r="I784" i="9"/>
  <c r="W783" i="9"/>
  <c r="V783" i="9"/>
  <c r="U783" i="9"/>
  <c r="T783" i="9"/>
  <c r="L783" i="9"/>
  <c r="J783" i="9"/>
  <c r="I783" i="9"/>
  <c r="W782" i="9"/>
  <c r="V782" i="9"/>
  <c r="U782" i="9"/>
  <c r="T782" i="9"/>
  <c r="J782" i="9"/>
  <c r="L782" i="9" s="1"/>
  <c r="I782" i="9"/>
  <c r="W781" i="9"/>
  <c r="V781" i="9"/>
  <c r="U781" i="9"/>
  <c r="T781" i="9"/>
  <c r="K781" i="9"/>
  <c r="W780" i="9"/>
  <c r="V780" i="9"/>
  <c r="U780" i="9"/>
  <c r="T780" i="9"/>
  <c r="J780" i="9"/>
  <c r="K780" i="9" s="1"/>
  <c r="I780" i="9"/>
  <c r="W779" i="9"/>
  <c r="V779" i="9"/>
  <c r="U779" i="9"/>
  <c r="T779" i="9"/>
  <c r="K779" i="9"/>
  <c r="J779" i="9"/>
  <c r="I779" i="9"/>
  <c r="W778" i="9"/>
  <c r="V778" i="9"/>
  <c r="U778" i="9"/>
  <c r="T778" i="9"/>
  <c r="J778" i="9"/>
  <c r="K778" i="9" s="1"/>
  <c r="I778" i="9"/>
  <c r="W777" i="9"/>
  <c r="V777" i="9"/>
  <c r="U777" i="9"/>
  <c r="T777" i="9"/>
  <c r="J777" i="9"/>
  <c r="K777" i="9" s="1"/>
  <c r="I777" i="9"/>
  <c r="W776" i="9"/>
  <c r="V776" i="9"/>
  <c r="U776" i="9"/>
  <c r="T776" i="9"/>
  <c r="K776" i="9"/>
  <c r="J776" i="9"/>
  <c r="I776" i="9"/>
  <c r="W775" i="9"/>
  <c r="V775" i="9"/>
  <c r="U775" i="9"/>
  <c r="T775" i="9"/>
  <c r="K775" i="9"/>
  <c r="J775" i="9"/>
  <c r="I775" i="9"/>
  <c r="W774" i="9"/>
  <c r="V774" i="9"/>
  <c r="U774" i="9"/>
  <c r="T774" i="9"/>
  <c r="J774" i="9"/>
  <c r="K774" i="9" s="1"/>
  <c r="I774" i="9"/>
  <c r="W773" i="9"/>
  <c r="V773" i="9"/>
  <c r="U773" i="9"/>
  <c r="T773" i="9"/>
  <c r="K773" i="9"/>
  <c r="J773" i="9"/>
  <c r="I773" i="9"/>
  <c r="W772" i="9"/>
  <c r="V772" i="9"/>
  <c r="U772" i="9"/>
  <c r="T772" i="9"/>
  <c r="J772" i="9"/>
  <c r="K772" i="9" s="1"/>
  <c r="I772" i="9"/>
  <c r="W771" i="9"/>
  <c r="V771" i="9"/>
  <c r="U771" i="9"/>
  <c r="T771" i="9"/>
  <c r="J771" i="9"/>
  <c r="K771" i="9" s="1"/>
  <c r="I771" i="9"/>
  <c r="W770" i="9"/>
  <c r="V770" i="9"/>
  <c r="U770" i="9"/>
  <c r="T770" i="9"/>
  <c r="K770" i="9"/>
  <c r="J770" i="9"/>
  <c r="I770" i="9"/>
  <c r="W769" i="9"/>
  <c r="V769" i="9"/>
  <c r="U769" i="9"/>
  <c r="T769" i="9"/>
  <c r="K769" i="9"/>
  <c r="J769" i="9"/>
  <c r="I769" i="9"/>
  <c r="W768" i="9"/>
  <c r="V768" i="9"/>
  <c r="U768" i="9"/>
  <c r="T768" i="9"/>
  <c r="J768" i="9"/>
  <c r="K768" i="9" s="1"/>
  <c r="I768" i="9"/>
  <c r="W767" i="9"/>
  <c r="V767" i="9"/>
  <c r="U767" i="9"/>
  <c r="T767" i="9"/>
  <c r="K767" i="9"/>
  <c r="J767" i="9"/>
  <c r="I767" i="9"/>
  <c r="W766" i="9"/>
  <c r="V766" i="9"/>
  <c r="U766" i="9"/>
  <c r="T766" i="9"/>
  <c r="J766" i="9"/>
  <c r="K766" i="9" s="1"/>
  <c r="I766" i="9"/>
  <c r="W765" i="9"/>
  <c r="V765" i="9"/>
  <c r="U765" i="9"/>
  <c r="T765" i="9"/>
  <c r="J765" i="9"/>
  <c r="K765" i="9" s="1"/>
  <c r="I765" i="9"/>
  <c r="W764" i="9"/>
  <c r="V764" i="9"/>
  <c r="U764" i="9"/>
  <c r="T764" i="9"/>
  <c r="K764" i="9"/>
  <c r="J764" i="9"/>
  <c r="I764" i="9"/>
  <c r="W763" i="9"/>
  <c r="V763" i="9"/>
  <c r="U763" i="9"/>
  <c r="T763" i="9"/>
  <c r="K763" i="9"/>
  <c r="J763" i="9"/>
  <c r="I763" i="9"/>
  <c r="W762" i="9"/>
  <c r="V762" i="9"/>
  <c r="U762" i="9"/>
  <c r="T762" i="9"/>
  <c r="J762" i="9"/>
  <c r="K762" i="9" s="1"/>
  <c r="I762" i="9"/>
  <c r="W761" i="9"/>
  <c r="V761" i="9"/>
  <c r="U761" i="9"/>
  <c r="T761" i="9"/>
  <c r="K761" i="9"/>
  <c r="J761" i="9"/>
  <c r="I761" i="9"/>
  <c r="W760" i="9"/>
  <c r="V760" i="9"/>
  <c r="U760" i="9"/>
  <c r="T760" i="9"/>
  <c r="J760" i="9"/>
  <c r="K760" i="9" s="1"/>
  <c r="I760" i="9"/>
  <c r="W759" i="9"/>
  <c r="V759" i="9"/>
  <c r="U759" i="9"/>
  <c r="T759" i="9"/>
  <c r="J759" i="9"/>
  <c r="K759" i="9" s="1"/>
  <c r="I759" i="9"/>
  <c r="W758" i="9"/>
  <c r="V758" i="9"/>
  <c r="U758" i="9"/>
  <c r="T758" i="9"/>
  <c r="K758" i="9"/>
  <c r="J758" i="9"/>
  <c r="I758" i="9"/>
  <c r="W757" i="9"/>
  <c r="V757" i="9"/>
  <c r="U757" i="9"/>
  <c r="T757" i="9"/>
  <c r="K757" i="9"/>
  <c r="J757" i="9"/>
  <c r="I757" i="9"/>
  <c r="W756" i="9"/>
  <c r="V756" i="9"/>
  <c r="U756" i="9"/>
  <c r="T756" i="9"/>
  <c r="J756" i="9"/>
  <c r="K756" i="9" s="1"/>
  <c r="I756" i="9"/>
  <c r="W755" i="9"/>
  <c r="V755" i="9"/>
  <c r="U755" i="9"/>
  <c r="T755" i="9"/>
  <c r="K755" i="9"/>
  <c r="J755" i="9"/>
  <c r="I755" i="9"/>
  <c r="W754" i="9"/>
  <c r="V754" i="9"/>
  <c r="U754" i="9"/>
  <c r="T754" i="9"/>
  <c r="J754" i="9"/>
  <c r="K754" i="9" s="1"/>
  <c r="I754" i="9"/>
  <c r="W753" i="9"/>
  <c r="V753" i="9"/>
  <c r="U753" i="9"/>
  <c r="T753" i="9"/>
  <c r="J753" i="9"/>
  <c r="K753" i="9" s="1"/>
  <c r="I753" i="9"/>
  <c r="W752" i="9"/>
  <c r="V752" i="9"/>
  <c r="U752" i="9"/>
  <c r="T752" i="9"/>
  <c r="K752" i="9"/>
  <c r="J752" i="9"/>
  <c r="I752" i="9"/>
  <c r="W751" i="9"/>
  <c r="V751" i="9"/>
  <c r="U751" i="9"/>
  <c r="T751" i="9"/>
  <c r="K751" i="9"/>
  <c r="J751" i="9"/>
  <c r="I751" i="9"/>
  <c r="W750" i="9"/>
  <c r="V750" i="9"/>
  <c r="U750" i="9"/>
  <c r="T750" i="9"/>
  <c r="J750" i="9"/>
  <c r="K750" i="9" s="1"/>
  <c r="I750" i="9"/>
  <c r="W749" i="9"/>
  <c r="V749" i="9"/>
  <c r="U749" i="9"/>
  <c r="T749" i="9"/>
  <c r="K749" i="9"/>
  <c r="J749" i="9"/>
  <c r="I749" i="9"/>
  <c r="W748" i="9"/>
  <c r="V748" i="9"/>
  <c r="U748" i="9"/>
  <c r="T748" i="9"/>
  <c r="J748" i="9"/>
  <c r="K748" i="9" s="1"/>
  <c r="I748" i="9"/>
  <c r="W747" i="9"/>
  <c r="V747" i="9"/>
  <c r="U747" i="9"/>
  <c r="T747" i="9"/>
  <c r="J747" i="9"/>
  <c r="K747" i="9" s="1"/>
  <c r="I747" i="9"/>
  <c r="W746" i="9"/>
  <c r="V746" i="9"/>
  <c r="U746" i="9"/>
  <c r="T746" i="9"/>
  <c r="K746" i="9"/>
  <c r="J746" i="9"/>
  <c r="I746" i="9"/>
  <c r="W745" i="9"/>
  <c r="V745" i="9"/>
  <c r="U745" i="9"/>
  <c r="T745" i="9"/>
  <c r="K745" i="9"/>
  <c r="J745" i="9"/>
  <c r="I745" i="9"/>
  <c r="W744" i="9"/>
  <c r="V744" i="9"/>
  <c r="U744" i="9"/>
  <c r="T744" i="9"/>
  <c r="J744" i="9"/>
  <c r="K744" i="9" s="1"/>
  <c r="I744" i="9"/>
  <c r="W743" i="9"/>
  <c r="V743" i="9"/>
  <c r="U743" i="9"/>
  <c r="T743" i="9"/>
  <c r="K743" i="9"/>
  <c r="J743" i="9"/>
  <c r="I743" i="9"/>
  <c r="W742" i="9"/>
  <c r="V742" i="9"/>
  <c r="U742" i="9"/>
  <c r="T742" i="9"/>
  <c r="J742" i="9"/>
  <c r="K742" i="9" s="1"/>
  <c r="I742" i="9"/>
  <c r="W741" i="9"/>
  <c r="V741" i="9"/>
  <c r="U741" i="9"/>
  <c r="T741" i="9"/>
  <c r="J741" i="9"/>
  <c r="L741" i="9" s="1"/>
  <c r="I741" i="9"/>
  <c r="W740" i="9"/>
  <c r="V740" i="9"/>
  <c r="U740" i="9"/>
  <c r="T740" i="9"/>
  <c r="L740" i="9"/>
  <c r="J740" i="9"/>
  <c r="I740" i="9"/>
  <c r="W739" i="9"/>
  <c r="V739" i="9"/>
  <c r="U739" i="9"/>
  <c r="T739" i="9"/>
  <c r="L739" i="9"/>
  <c r="J739" i="9"/>
  <c r="I739" i="9"/>
  <c r="W738" i="9"/>
  <c r="V738" i="9"/>
  <c r="U738" i="9"/>
  <c r="T738" i="9"/>
  <c r="J738" i="9"/>
  <c r="L738" i="9" s="1"/>
  <c r="I738" i="9"/>
  <c r="W737" i="9"/>
  <c r="V737" i="9"/>
  <c r="U737" i="9"/>
  <c r="T737" i="9"/>
  <c r="L737" i="9"/>
  <c r="J737" i="9"/>
  <c r="I737" i="9"/>
  <c r="W736" i="9"/>
  <c r="V736" i="9"/>
  <c r="U736" i="9"/>
  <c r="T736" i="9"/>
  <c r="J736" i="9"/>
  <c r="L736" i="9" s="1"/>
  <c r="I736" i="9"/>
  <c r="W735" i="9"/>
  <c r="V735" i="9"/>
  <c r="U735" i="9"/>
  <c r="T735" i="9"/>
  <c r="J735" i="9"/>
  <c r="L735" i="9" s="1"/>
  <c r="I735" i="9"/>
  <c r="W734" i="9"/>
  <c r="V734" i="9"/>
  <c r="U734" i="9"/>
  <c r="T734" i="9"/>
  <c r="L734" i="9"/>
  <c r="J734" i="9"/>
  <c r="I734" i="9"/>
  <c r="W733" i="9"/>
  <c r="V733" i="9"/>
  <c r="U733" i="9"/>
  <c r="T733" i="9"/>
  <c r="L733" i="9"/>
  <c r="J733" i="9"/>
  <c r="I733" i="9"/>
  <c r="W732" i="9"/>
  <c r="V732" i="9"/>
  <c r="U732" i="9"/>
  <c r="T732" i="9"/>
  <c r="J732" i="9"/>
  <c r="L732" i="9" s="1"/>
  <c r="I732" i="9"/>
  <c r="W731" i="9"/>
  <c r="V731" i="9"/>
  <c r="U731" i="9"/>
  <c r="T731" i="9"/>
  <c r="L731" i="9"/>
  <c r="J731" i="9"/>
  <c r="I731" i="9"/>
  <c r="W730" i="9"/>
  <c r="V730" i="9"/>
  <c r="U730" i="9"/>
  <c r="T730" i="9"/>
  <c r="J730" i="9"/>
  <c r="L730" i="9" s="1"/>
  <c r="I730" i="9"/>
  <c r="W729" i="9"/>
  <c r="V729" i="9"/>
  <c r="U729" i="9"/>
  <c r="T729" i="9"/>
  <c r="J729" i="9"/>
  <c r="L729" i="9" s="1"/>
  <c r="I729" i="9"/>
  <c r="W728" i="9"/>
  <c r="V728" i="9"/>
  <c r="U728" i="9"/>
  <c r="T728" i="9"/>
  <c r="L728" i="9"/>
  <c r="J728" i="9"/>
  <c r="I728" i="9"/>
  <c r="W727" i="9"/>
  <c r="V727" i="9"/>
  <c r="U727" i="9"/>
  <c r="T727" i="9"/>
  <c r="L727" i="9"/>
  <c r="J727" i="9"/>
  <c r="I727" i="9"/>
  <c r="W726" i="9"/>
  <c r="V726" i="9"/>
  <c r="U726" i="9"/>
  <c r="T726" i="9"/>
  <c r="J726" i="9"/>
  <c r="L726" i="9" s="1"/>
  <c r="I726" i="9"/>
  <c r="W725" i="9"/>
  <c r="V725" i="9"/>
  <c r="U725" i="9"/>
  <c r="T725" i="9"/>
  <c r="L725" i="9"/>
  <c r="J725" i="9"/>
  <c r="I725" i="9"/>
  <c r="W724" i="9"/>
  <c r="V724" i="9"/>
  <c r="U724" i="9"/>
  <c r="T724" i="9"/>
  <c r="J724" i="9"/>
  <c r="L724" i="9" s="1"/>
  <c r="I724" i="9"/>
  <c r="W723" i="9"/>
  <c r="V723" i="9"/>
  <c r="U723" i="9"/>
  <c r="T723" i="9"/>
  <c r="J723" i="9"/>
  <c r="L723" i="9" s="1"/>
  <c r="I723" i="9"/>
  <c r="W722" i="9"/>
  <c r="V722" i="9"/>
  <c r="U722" i="9"/>
  <c r="T722" i="9"/>
  <c r="L722" i="9"/>
  <c r="J722" i="9"/>
  <c r="I722" i="9"/>
  <c r="W721" i="9"/>
  <c r="V721" i="9"/>
  <c r="U721" i="9"/>
  <c r="T721" i="9"/>
  <c r="L721" i="9"/>
  <c r="J721" i="9"/>
  <c r="I721" i="9"/>
  <c r="W720" i="9"/>
  <c r="V720" i="9"/>
  <c r="U720" i="9"/>
  <c r="T720" i="9"/>
  <c r="J720" i="9"/>
  <c r="L720" i="9" s="1"/>
  <c r="I720" i="9"/>
  <c r="W719" i="9"/>
  <c r="V719" i="9"/>
  <c r="U719" i="9"/>
  <c r="T719" i="9"/>
  <c r="L719" i="9"/>
  <c r="J719" i="9"/>
  <c r="I719" i="9"/>
  <c r="W718" i="9"/>
  <c r="V718" i="9"/>
  <c r="U718" i="9"/>
  <c r="T718" i="9"/>
  <c r="J718" i="9"/>
  <c r="L718" i="9" s="1"/>
  <c r="I718" i="9"/>
  <c r="W717" i="9"/>
  <c r="V717" i="9"/>
  <c r="U717" i="9"/>
  <c r="T717" i="9"/>
  <c r="J717" i="9"/>
  <c r="L717" i="9" s="1"/>
  <c r="I717" i="9"/>
  <c r="W716" i="9"/>
  <c r="V716" i="9"/>
  <c r="U716" i="9"/>
  <c r="T716" i="9"/>
  <c r="L716" i="9"/>
  <c r="J716" i="9"/>
  <c r="I716" i="9"/>
  <c r="W715" i="9"/>
  <c r="V715" i="9"/>
  <c r="U715" i="9"/>
  <c r="T715" i="9"/>
  <c r="L715" i="9"/>
  <c r="J715" i="9"/>
  <c r="I715" i="9"/>
  <c r="W714" i="9"/>
  <c r="V714" i="9"/>
  <c r="U714" i="9"/>
  <c r="T714" i="9"/>
  <c r="J714" i="9"/>
  <c r="L714" i="9" s="1"/>
  <c r="I714" i="9"/>
  <c r="W713" i="9"/>
  <c r="V713" i="9"/>
  <c r="U713" i="9"/>
  <c r="T713" i="9"/>
  <c r="L713" i="9"/>
  <c r="J713" i="9"/>
  <c r="I713" i="9"/>
  <c r="W712" i="9"/>
  <c r="V712" i="9"/>
  <c r="U712" i="9"/>
  <c r="T712" i="9"/>
  <c r="J712" i="9"/>
  <c r="L712" i="9" s="1"/>
  <c r="I712" i="9"/>
  <c r="W711" i="9"/>
  <c r="V711" i="9"/>
  <c r="U711" i="9"/>
  <c r="T711" i="9"/>
  <c r="J711" i="9"/>
  <c r="L711" i="9" s="1"/>
  <c r="I711" i="9"/>
  <c r="W710" i="9"/>
  <c r="V710" i="9"/>
  <c r="U710" i="9"/>
  <c r="T710" i="9"/>
  <c r="L710" i="9"/>
  <c r="J710" i="9"/>
  <c r="I710" i="9"/>
  <c r="W709" i="9"/>
  <c r="V709" i="9"/>
  <c r="U709" i="9"/>
  <c r="T709" i="9"/>
  <c r="L709" i="9"/>
  <c r="J709" i="9"/>
  <c r="I709" i="9"/>
  <c r="W708" i="9"/>
  <c r="V708" i="9"/>
  <c r="U708" i="9"/>
  <c r="T708" i="9"/>
  <c r="J708" i="9"/>
  <c r="L708" i="9" s="1"/>
  <c r="I708" i="9"/>
  <c r="W707" i="9"/>
  <c r="V707" i="9"/>
  <c r="U707" i="9"/>
  <c r="T707" i="9"/>
  <c r="L707" i="9"/>
  <c r="J707" i="9"/>
  <c r="I707" i="9"/>
  <c r="W706" i="9"/>
  <c r="V706" i="9"/>
  <c r="U706" i="9"/>
  <c r="T706" i="9"/>
  <c r="J706" i="9"/>
  <c r="L706" i="9" s="1"/>
  <c r="I706" i="9"/>
  <c r="W705" i="9"/>
  <c r="V705" i="9"/>
  <c r="U705" i="9"/>
  <c r="T705" i="9"/>
  <c r="J705" i="9"/>
  <c r="L705" i="9" s="1"/>
  <c r="I705" i="9"/>
  <c r="W704" i="9"/>
  <c r="V704" i="9"/>
  <c r="U704" i="9"/>
  <c r="T704" i="9"/>
  <c r="L704" i="9"/>
  <c r="J704" i="9"/>
  <c r="I704" i="9"/>
  <c r="W703" i="9"/>
  <c r="V703" i="9"/>
  <c r="U703" i="9"/>
  <c r="T703" i="9"/>
  <c r="L703" i="9"/>
  <c r="J703" i="9"/>
  <c r="I703" i="9"/>
  <c r="W702" i="9"/>
  <c r="V702" i="9"/>
  <c r="U702" i="9"/>
  <c r="T702" i="9"/>
  <c r="J702" i="9"/>
  <c r="L702" i="9" s="1"/>
  <c r="I702" i="9"/>
  <c r="W701" i="9"/>
  <c r="V701" i="9"/>
  <c r="U701" i="9"/>
  <c r="T701" i="9"/>
  <c r="L701" i="9"/>
  <c r="J701" i="9"/>
  <c r="I701" i="9"/>
  <c r="W700" i="9"/>
  <c r="V700" i="9"/>
  <c r="U700" i="9"/>
  <c r="T700" i="9"/>
  <c r="J700" i="9"/>
  <c r="L700" i="9" s="1"/>
  <c r="I700" i="9"/>
  <c r="W699" i="9"/>
  <c r="V699" i="9"/>
  <c r="U699" i="9"/>
  <c r="T699" i="9"/>
  <c r="J699" i="9"/>
  <c r="L699" i="9" s="1"/>
  <c r="I699" i="9"/>
  <c r="W698" i="9"/>
  <c r="V698" i="9"/>
  <c r="U698" i="9"/>
  <c r="T698" i="9"/>
  <c r="L698" i="9"/>
  <c r="J698" i="9"/>
  <c r="I698" i="9"/>
  <c r="W697" i="9"/>
  <c r="V697" i="9"/>
  <c r="U697" i="9"/>
  <c r="T697" i="9"/>
  <c r="L697" i="9"/>
  <c r="J697" i="9"/>
  <c r="I697" i="9"/>
  <c r="W696" i="9"/>
  <c r="V696" i="9"/>
  <c r="U696" i="9"/>
  <c r="T696" i="9"/>
  <c r="J696" i="9"/>
  <c r="L696" i="9" s="1"/>
  <c r="I696" i="9"/>
  <c r="W695" i="9"/>
  <c r="V695" i="9"/>
  <c r="U695" i="9"/>
  <c r="T695" i="9"/>
  <c r="L695" i="9"/>
  <c r="J695" i="9"/>
  <c r="I695" i="9"/>
  <c r="W694" i="9"/>
  <c r="V694" i="9"/>
  <c r="U694" i="9"/>
  <c r="T694" i="9"/>
  <c r="J694" i="9"/>
  <c r="L694" i="9" s="1"/>
  <c r="I694" i="9"/>
  <c r="W693" i="9"/>
  <c r="V693" i="9"/>
  <c r="U693" i="9"/>
  <c r="T693" i="9"/>
  <c r="J693" i="9"/>
  <c r="L693" i="9" s="1"/>
  <c r="I693" i="9"/>
  <c r="W692" i="9"/>
  <c r="V692" i="9"/>
  <c r="U692" i="9"/>
  <c r="T692" i="9"/>
  <c r="L692" i="9"/>
  <c r="J692" i="9"/>
  <c r="I692" i="9"/>
  <c r="W691" i="9"/>
  <c r="V691" i="9"/>
  <c r="U691" i="9"/>
  <c r="T691" i="9"/>
  <c r="L691" i="9"/>
  <c r="J691" i="9"/>
  <c r="I691" i="9"/>
  <c r="W690" i="9"/>
  <c r="V690" i="9"/>
  <c r="U690" i="9"/>
  <c r="T690" i="9"/>
  <c r="J690" i="9"/>
  <c r="L690" i="9" s="1"/>
  <c r="I690" i="9"/>
  <c r="W689" i="9"/>
  <c r="V689" i="9"/>
  <c r="U689" i="9"/>
  <c r="T689" i="9"/>
  <c r="L689" i="9"/>
  <c r="J689" i="9"/>
  <c r="I689" i="9"/>
  <c r="W688" i="9"/>
  <c r="V688" i="9"/>
  <c r="U688" i="9"/>
  <c r="T688" i="9"/>
  <c r="J688" i="9"/>
  <c r="L688" i="9" s="1"/>
  <c r="I688" i="9"/>
  <c r="W687" i="9"/>
  <c r="V687" i="9"/>
  <c r="U687" i="9"/>
  <c r="T687" i="9"/>
  <c r="J687" i="9"/>
  <c r="L687" i="9" s="1"/>
  <c r="I687" i="9"/>
  <c r="W686" i="9"/>
  <c r="V686" i="9"/>
  <c r="U686" i="9"/>
  <c r="T686" i="9"/>
  <c r="L686" i="9"/>
  <c r="J686" i="9"/>
  <c r="I686" i="9"/>
  <c r="W685" i="9"/>
  <c r="V685" i="9"/>
  <c r="U685" i="9"/>
  <c r="T685" i="9"/>
  <c r="K685" i="9"/>
  <c r="J685" i="9"/>
  <c r="L685" i="9" s="1"/>
  <c r="I685" i="9"/>
  <c r="E685" i="9"/>
  <c r="W684" i="9"/>
  <c r="V684" i="9"/>
  <c r="U684" i="9"/>
  <c r="T684" i="9"/>
  <c r="K684" i="9"/>
  <c r="J684" i="9"/>
  <c r="L684" i="9" s="1"/>
  <c r="I684" i="9"/>
  <c r="E684" i="9"/>
  <c r="W683" i="9"/>
  <c r="V683" i="9"/>
  <c r="U683" i="9"/>
  <c r="T683" i="9"/>
  <c r="K683" i="9"/>
  <c r="J683" i="9"/>
  <c r="L683" i="9" s="1"/>
  <c r="I683" i="9"/>
  <c r="E683" i="9"/>
  <c r="W682" i="9"/>
  <c r="V682" i="9"/>
  <c r="U682" i="9"/>
  <c r="T682" i="9"/>
  <c r="K682" i="9"/>
  <c r="J682" i="9"/>
  <c r="L682" i="9" s="1"/>
  <c r="I682" i="9"/>
  <c r="E682" i="9"/>
  <c r="W681" i="9"/>
  <c r="V681" i="9"/>
  <c r="U681" i="9"/>
  <c r="T681" i="9"/>
  <c r="K681" i="9"/>
  <c r="J681" i="9"/>
  <c r="L681" i="9" s="1"/>
  <c r="I681" i="9"/>
  <c r="E681" i="9"/>
  <c r="W680" i="9"/>
  <c r="V680" i="9"/>
  <c r="U680" i="9"/>
  <c r="T680" i="9"/>
  <c r="K680" i="9"/>
  <c r="J680" i="9"/>
  <c r="L680" i="9" s="1"/>
  <c r="I680" i="9"/>
  <c r="E680" i="9"/>
  <c r="W679" i="9"/>
  <c r="V679" i="9"/>
  <c r="U679" i="9"/>
  <c r="T679" i="9"/>
  <c r="K679" i="9"/>
  <c r="J679" i="9"/>
  <c r="L679" i="9" s="1"/>
  <c r="I679" i="9"/>
  <c r="E679" i="9"/>
  <c r="W678" i="9"/>
  <c r="V678" i="9"/>
  <c r="U678" i="9"/>
  <c r="T678" i="9"/>
  <c r="K678" i="9"/>
  <c r="J678" i="9"/>
  <c r="I678" i="9"/>
  <c r="E678" i="9"/>
  <c r="W677" i="9"/>
  <c r="V677" i="9"/>
  <c r="U677" i="9"/>
  <c r="T677" i="9"/>
  <c r="L677" i="9"/>
  <c r="K677" i="9"/>
  <c r="J677" i="9"/>
  <c r="I677" i="9"/>
  <c r="E677" i="9"/>
  <c r="W676" i="9"/>
  <c r="V676" i="9"/>
  <c r="U676" i="9"/>
  <c r="T676" i="9"/>
  <c r="K676" i="9"/>
  <c r="J676" i="9"/>
  <c r="L676" i="9" s="1"/>
  <c r="I676" i="9"/>
  <c r="E676" i="9"/>
  <c r="W675" i="9"/>
  <c r="V675" i="9"/>
  <c r="U675" i="9"/>
  <c r="T675" i="9"/>
  <c r="K675" i="9"/>
  <c r="J675" i="9"/>
  <c r="L675" i="9" s="1"/>
  <c r="I675" i="9"/>
  <c r="E675" i="9"/>
  <c r="W674" i="9"/>
  <c r="V674" i="9"/>
  <c r="U674" i="9"/>
  <c r="T674" i="9"/>
  <c r="K674" i="9"/>
  <c r="J674" i="9"/>
  <c r="L674" i="9" s="1"/>
  <c r="I674" i="9"/>
  <c r="E674" i="9"/>
  <c r="W673" i="9"/>
  <c r="V673" i="9"/>
  <c r="U673" i="9"/>
  <c r="T673" i="9"/>
  <c r="L673" i="9"/>
  <c r="K673" i="9"/>
  <c r="J673" i="9"/>
  <c r="I673" i="9"/>
  <c r="E673" i="9"/>
  <c r="W672" i="9"/>
  <c r="V672" i="9"/>
  <c r="U672" i="9"/>
  <c r="T672" i="9"/>
  <c r="K672" i="9"/>
  <c r="J672" i="9"/>
  <c r="I672" i="9"/>
  <c r="E672" i="9"/>
  <c r="W671" i="9"/>
  <c r="V671" i="9"/>
  <c r="U671" i="9"/>
  <c r="T671" i="9"/>
  <c r="L671" i="9"/>
  <c r="K671" i="9"/>
  <c r="J671" i="9"/>
  <c r="I671" i="9"/>
  <c r="E671" i="9"/>
  <c r="W670" i="9"/>
  <c r="V670" i="9"/>
  <c r="U670" i="9"/>
  <c r="T670" i="9"/>
  <c r="K670" i="9"/>
  <c r="J670" i="9"/>
  <c r="I670" i="9"/>
  <c r="E670" i="9"/>
  <c r="W669" i="9"/>
  <c r="V669" i="9"/>
  <c r="U669" i="9"/>
  <c r="T669" i="9"/>
  <c r="K669" i="9"/>
  <c r="J669" i="9"/>
  <c r="L669" i="9" s="1"/>
  <c r="I669" i="9"/>
  <c r="E669" i="9"/>
  <c r="W668" i="9"/>
  <c r="V668" i="9"/>
  <c r="U668" i="9"/>
  <c r="T668" i="9"/>
  <c r="K668" i="9"/>
  <c r="J668" i="9"/>
  <c r="L668" i="9" s="1"/>
  <c r="I668" i="9"/>
  <c r="E668" i="9"/>
  <c r="W667" i="9"/>
  <c r="V667" i="9"/>
  <c r="U667" i="9"/>
  <c r="T667" i="9"/>
  <c r="K667" i="9"/>
  <c r="J667" i="9"/>
  <c r="L667" i="9" s="1"/>
  <c r="I667" i="9"/>
  <c r="E667" i="9"/>
  <c r="W666" i="9"/>
  <c r="V666" i="9"/>
  <c r="U666" i="9"/>
  <c r="T666" i="9"/>
  <c r="K666" i="9"/>
  <c r="J666" i="9"/>
  <c r="I666" i="9"/>
  <c r="E666" i="9"/>
  <c r="W665" i="9"/>
  <c r="V665" i="9"/>
  <c r="U665" i="9"/>
  <c r="T665" i="9"/>
  <c r="L665" i="9"/>
  <c r="K665" i="9"/>
  <c r="J665" i="9"/>
  <c r="I665" i="9"/>
  <c r="E665" i="9"/>
  <c r="W664" i="9"/>
  <c r="V664" i="9"/>
  <c r="U664" i="9"/>
  <c r="T664" i="9"/>
  <c r="K664" i="9"/>
  <c r="J664" i="9"/>
  <c r="L664" i="9" s="1"/>
  <c r="I664" i="9"/>
  <c r="E664" i="9"/>
  <c r="W663" i="9"/>
  <c r="V663" i="9"/>
  <c r="U663" i="9"/>
  <c r="T663" i="9"/>
  <c r="K663" i="9"/>
  <c r="J663" i="9"/>
  <c r="L663" i="9" s="1"/>
  <c r="I663" i="9"/>
  <c r="E663" i="9"/>
  <c r="W662" i="9"/>
  <c r="V662" i="9"/>
  <c r="U662" i="9"/>
  <c r="T662" i="9"/>
  <c r="K662" i="9"/>
  <c r="J662" i="9"/>
  <c r="L662" i="9" s="1"/>
  <c r="I662" i="9"/>
  <c r="E662" i="9"/>
  <c r="W661" i="9"/>
  <c r="V661" i="9"/>
  <c r="U661" i="9"/>
  <c r="T661" i="9"/>
  <c r="L661" i="9"/>
  <c r="K661" i="9"/>
  <c r="J661" i="9"/>
  <c r="I661" i="9"/>
  <c r="E661" i="9"/>
  <c r="W660" i="9"/>
  <c r="V660" i="9"/>
  <c r="U660" i="9"/>
  <c r="T660" i="9"/>
  <c r="K660" i="9"/>
  <c r="J660" i="9"/>
  <c r="I660" i="9"/>
  <c r="E660" i="9"/>
  <c r="W659" i="9"/>
  <c r="V659" i="9"/>
  <c r="U659" i="9"/>
  <c r="T659" i="9"/>
  <c r="L659" i="9"/>
  <c r="K659" i="9"/>
  <c r="J659" i="9"/>
  <c r="I659" i="9"/>
  <c r="E659" i="9"/>
  <c r="W658" i="9"/>
  <c r="V658" i="9"/>
  <c r="U658" i="9"/>
  <c r="T658" i="9"/>
  <c r="K658" i="9"/>
  <c r="J658" i="9"/>
  <c r="I658" i="9"/>
  <c r="E658" i="9"/>
  <c r="W657" i="9"/>
  <c r="V657" i="9"/>
  <c r="U657" i="9"/>
  <c r="T657" i="9"/>
  <c r="K657" i="9"/>
  <c r="J657" i="9"/>
  <c r="L657" i="9" s="1"/>
  <c r="I657" i="9"/>
  <c r="E657" i="9"/>
  <c r="W656" i="9"/>
  <c r="V656" i="9"/>
  <c r="U656" i="9"/>
  <c r="T656" i="9"/>
  <c r="K656" i="9"/>
  <c r="J656" i="9"/>
  <c r="L656" i="9" s="1"/>
  <c r="I656" i="9"/>
  <c r="E656" i="9"/>
  <c r="W655" i="9"/>
  <c r="V655" i="9"/>
  <c r="U655" i="9"/>
  <c r="T655" i="9"/>
  <c r="K655" i="9"/>
  <c r="J655" i="9"/>
  <c r="L655" i="9" s="1"/>
  <c r="I655" i="9"/>
  <c r="E655" i="9"/>
  <c r="W654" i="9"/>
  <c r="V654" i="9"/>
  <c r="U654" i="9"/>
  <c r="T654" i="9"/>
  <c r="K654" i="9"/>
  <c r="J654" i="9"/>
  <c r="I654" i="9"/>
  <c r="E654" i="9"/>
  <c r="W653" i="9"/>
  <c r="V653" i="9"/>
  <c r="U653" i="9"/>
  <c r="T653" i="9"/>
  <c r="L653" i="9"/>
  <c r="K653" i="9"/>
  <c r="J653" i="9"/>
  <c r="I653" i="9"/>
  <c r="E653" i="9"/>
  <c r="W652" i="9"/>
  <c r="V652" i="9"/>
  <c r="U652" i="9"/>
  <c r="T652" i="9"/>
  <c r="K652" i="9"/>
  <c r="J652" i="9"/>
  <c r="L652" i="9" s="1"/>
  <c r="I652" i="9"/>
  <c r="E652" i="9"/>
  <c r="W651" i="9"/>
  <c r="V651" i="9"/>
  <c r="U651" i="9"/>
  <c r="T651" i="9"/>
  <c r="K651" i="9"/>
  <c r="J651" i="9"/>
  <c r="L651" i="9" s="1"/>
  <c r="I651" i="9"/>
  <c r="E651" i="9"/>
  <c r="W650" i="9"/>
  <c r="V650" i="9"/>
  <c r="U650" i="9"/>
  <c r="T650" i="9"/>
  <c r="K650" i="9"/>
  <c r="J650" i="9"/>
  <c r="L650" i="9" s="1"/>
  <c r="I650" i="9"/>
  <c r="E650" i="9"/>
  <c r="W649" i="9"/>
  <c r="V649" i="9"/>
  <c r="U649" i="9"/>
  <c r="T649" i="9"/>
  <c r="L649" i="9"/>
  <c r="K649" i="9"/>
  <c r="J649" i="9"/>
  <c r="I649" i="9"/>
  <c r="E649" i="9"/>
  <c r="W648" i="9"/>
  <c r="V648" i="9"/>
  <c r="U648" i="9"/>
  <c r="T648" i="9"/>
  <c r="K648" i="9"/>
  <c r="J648" i="9"/>
  <c r="I648" i="9"/>
  <c r="E648" i="9"/>
  <c r="W647" i="9"/>
  <c r="V647" i="9"/>
  <c r="U647" i="9"/>
  <c r="T647" i="9"/>
  <c r="K647" i="9"/>
  <c r="L647" i="9" s="1"/>
  <c r="J647" i="9"/>
  <c r="I647" i="9"/>
  <c r="E647" i="9"/>
  <c r="W646" i="9"/>
  <c r="V646" i="9"/>
  <c r="U646" i="9"/>
  <c r="T646" i="9"/>
  <c r="K646" i="9"/>
  <c r="J646" i="9"/>
  <c r="I646" i="9"/>
  <c r="E646" i="9"/>
  <c r="W645" i="9"/>
  <c r="V645" i="9"/>
  <c r="U645" i="9"/>
  <c r="T645" i="9"/>
  <c r="K645" i="9"/>
  <c r="J645" i="9"/>
  <c r="L645" i="9" s="1"/>
  <c r="I645" i="9"/>
  <c r="E645" i="9"/>
  <c r="W644" i="9"/>
  <c r="V644" i="9"/>
  <c r="U644" i="9"/>
  <c r="T644" i="9"/>
  <c r="K644" i="9"/>
  <c r="J644" i="9"/>
  <c r="L644" i="9" s="1"/>
  <c r="I644" i="9"/>
  <c r="E644" i="9"/>
  <c r="W643" i="9"/>
  <c r="V643" i="9"/>
  <c r="U643" i="9"/>
  <c r="T643" i="9"/>
  <c r="K643" i="9"/>
  <c r="J643" i="9"/>
  <c r="L643" i="9" s="1"/>
  <c r="I643" i="9"/>
  <c r="E643" i="9"/>
  <c r="W642" i="9"/>
  <c r="V642" i="9"/>
  <c r="U642" i="9"/>
  <c r="T642" i="9"/>
  <c r="K642" i="9"/>
  <c r="J642" i="9"/>
  <c r="I642" i="9"/>
  <c r="E642" i="9"/>
  <c r="W641" i="9"/>
  <c r="V641" i="9"/>
  <c r="U641" i="9"/>
  <c r="T641" i="9"/>
  <c r="L641" i="9"/>
  <c r="K641" i="9"/>
  <c r="J641" i="9"/>
  <c r="I641" i="9"/>
  <c r="E641" i="9"/>
  <c r="W640" i="9"/>
  <c r="V640" i="9"/>
  <c r="U640" i="9"/>
  <c r="T640" i="9"/>
  <c r="K640" i="9"/>
  <c r="J640" i="9"/>
  <c r="L640" i="9" s="1"/>
  <c r="I640" i="9"/>
  <c r="E640" i="9"/>
  <c r="W639" i="9"/>
  <c r="V639" i="9"/>
  <c r="U639" i="9"/>
  <c r="T639" i="9"/>
  <c r="K639" i="9"/>
  <c r="J639" i="9"/>
  <c r="I639" i="9"/>
  <c r="E639" i="9"/>
  <c r="W638" i="9"/>
  <c r="V638" i="9"/>
  <c r="U638" i="9"/>
  <c r="T638" i="9"/>
  <c r="K638" i="9"/>
  <c r="J638" i="9"/>
  <c r="L638" i="9" s="1"/>
  <c r="I638" i="9"/>
  <c r="E638" i="9"/>
  <c r="W637" i="9"/>
  <c r="V637" i="9"/>
  <c r="U637" i="9"/>
  <c r="T637" i="9"/>
  <c r="K637" i="9"/>
  <c r="J637" i="9"/>
  <c r="L637" i="9" s="1"/>
  <c r="I637" i="9"/>
  <c r="E637" i="9"/>
  <c r="W636" i="9"/>
  <c r="V636" i="9"/>
  <c r="U636" i="9"/>
  <c r="T636" i="9"/>
  <c r="K636" i="9"/>
  <c r="J636" i="9"/>
  <c r="I636" i="9"/>
  <c r="E636" i="9"/>
  <c r="W635" i="9"/>
  <c r="V635" i="9"/>
  <c r="U635" i="9"/>
  <c r="T635" i="9"/>
  <c r="K635" i="9"/>
  <c r="L635" i="9" s="1"/>
  <c r="J635" i="9"/>
  <c r="I635" i="9"/>
  <c r="E635" i="9"/>
  <c r="W634" i="9"/>
  <c r="V634" i="9"/>
  <c r="U634" i="9"/>
  <c r="T634" i="9"/>
  <c r="K634" i="9"/>
  <c r="J634" i="9"/>
  <c r="I634" i="9"/>
  <c r="E634" i="9"/>
  <c r="W633" i="9"/>
  <c r="V633" i="9"/>
  <c r="U633" i="9"/>
  <c r="T633" i="9"/>
  <c r="K633" i="9"/>
  <c r="J633" i="9"/>
  <c r="L633" i="9" s="1"/>
  <c r="I633" i="9"/>
  <c r="E633" i="9"/>
  <c r="W632" i="9"/>
  <c r="V632" i="9"/>
  <c r="U632" i="9"/>
  <c r="T632" i="9"/>
  <c r="K632" i="9"/>
  <c r="J632" i="9"/>
  <c r="I632" i="9"/>
  <c r="E632" i="9"/>
  <c r="W631" i="9"/>
  <c r="V631" i="9"/>
  <c r="U631" i="9"/>
  <c r="T631" i="9"/>
  <c r="K631" i="9"/>
  <c r="J631" i="9"/>
  <c r="L631" i="9" s="1"/>
  <c r="I631" i="9"/>
  <c r="E631" i="9"/>
  <c r="W630" i="9"/>
  <c r="V630" i="9"/>
  <c r="U630" i="9"/>
  <c r="T630" i="9"/>
  <c r="K630" i="9"/>
  <c r="J630" i="9"/>
  <c r="L630" i="9" s="1"/>
  <c r="I630" i="9"/>
  <c r="E630" i="9"/>
  <c r="W629" i="9"/>
  <c r="V629" i="9"/>
  <c r="U629" i="9"/>
  <c r="T629" i="9"/>
  <c r="K629" i="9"/>
  <c r="J629" i="9"/>
  <c r="L629" i="9" s="1"/>
  <c r="I629" i="9"/>
  <c r="E629" i="9"/>
  <c r="W628" i="9"/>
  <c r="V628" i="9"/>
  <c r="U628" i="9"/>
  <c r="T628" i="9"/>
  <c r="K628" i="9"/>
  <c r="J628" i="9"/>
  <c r="I628" i="9"/>
  <c r="E628" i="9"/>
  <c r="W627" i="9"/>
  <c r="V627" i="9"/>
  <c r="U627" i="9"/>
  <c r="T627" i="9"/>
  <c r="K627" i="9"/>
  <c r="J627" i="9"/>
  <c r="L627" i="9" s="1"/>
  <c r="I627" i="9"/>
  <c r="E627" i="9"/>
  <c r="W626" i="9"/>
  <c r="V626" i="9"/>
  <c r="U626" i="9"/>
  <c r="T626" i="9"/>
  <c r="K626" i="9"/>
  <c r="J626" i="9"/>
  <c r="I626" i="9"/>
  <c r="E626" i="9"/>
  <c r="W625" i="9"/>
  <c r="V625" i="9"/>
  <c r="U625" i="9"/>
  <c r="T625" i="9"/>
  <c r="K625" i="9"/>
  <c r="J625" i="9"/>
  <c r="L625" i="9" s="1"/>
  <c r="I625" i="9"/>
  <c r="E625" i="9"/>
  <c r="W624" i="9"/>
  <c r="V624" i="9"/>
  <c r="U624" i="9"/>
  <c r="T624" i="9"/>
  <c r="K624" i="9"/>
  <c r="J624" i="9"/>
  <c r="L624" i="9" s="1"/>
  <c r="I624" i="9"/>
  <c r="E624" i="9"/>
  <c r="W623" i="9"/>
  <c r="V623" i="9"/>
  <c r="U623" i="9"/>
  <c r="T623" i="9"/>
  <c r="K623" i="9"/>
  <c r="J623" i="9"/>
  <c r="L623" i="9" s="1"/>
  <c r="I623" i="9"/>
  <c r="E623" i="9"/>
  <c r="W622" i="9"/>
  <c r="V622" i="9"/>
  <c r="U622" i="9"/>
  <c r="T622" i="9"/>
  <c r="K622" i="9"/>
  <c r="J622" i="9"/>
  <c r="I622" i="9"/>
  <c r="E622" i="9"/>
  <c r="W621" i="9"/>
  <c r="V621" i="9"/>
  <c r="U621" i="9"/>
  <c r="T621" i="9"/>
  <c r="K621" i="9"/>
  <c r="J621" i="9"/>
  <c r="L621" i="9" s="1"/>
  <c r="I621" i="9"/>
  <c r="E621" i="9"/>
  <c r="W620" i="9"/>
  <c r="V620" i="9"/>
  <c r="U620" i="9"/>
  <c r="T620" i="9"/>
  <c r="K620" i="9"/>
  <c r="J620" i="9"/>
  <c r="I620" i="9"/>
  <c r="E620" i="9"/>
  <c r="W619" i="9"/>
  <c r="V619" i="9"/>
  <c r="U619" i="9"/>
  <c r="T619" i="9"/>
  <c r="K619" i="9"/>
  <c r="J619" i="9"/>
  <c r="L619" i="9" s="1"/>
  <c r="I619" i="9"/>
  <c r="E619" i="9"/>
  <c r="W618" i="9"/>
  <c r="V618" i="9"/>
  <c r="U618" i="9"/>
  <c r="T618" i="9"/>
  <c r="K618" i="9"/>
  <c r="J618" i="9"/>
  <c r="L618" i="9" s="1"/>
  <c r="I618" i="9"/>
  <c r="E618" i="9"/>
  <c r="W617" i="9"/>
  <c r="V617" i="9"/>
  <c r="U617" i="9"/>
  <c r="T617" i="9"/>
  <c r="K617" i="9"/>
  <c r="J617" i="9"/>
  <c r="L617" i="9" s="1"/>
  <c r="I617" i="9"/>
  <c r="E617" i="9"/>
  <c r="W616" i="9"/>
  <c r="V616" i="9"/>
  <c r="U616" i="9"/>
  <c r="T616" i="9"/>
  <c r="K616" i="9"/>
  <c r="J616" i="9"/>
  <c r="I616" i="9"/>
  <c r="E616" i="9"/>
  <c r="W615" i="9"/>
  <c r="V615" i="9"/>
  <c r="U615" i="9"/>
  <c r="T615" i="9"/>
  <c r="K615" i="9"/>
  <c r="J615" i="9"/>
  <c r="L615" i="9" s="1"/>
  <c r="I615" i="9"/>
  <c r="E615" i="9"/>
  <c r="W614" i="9"/>
  <c r="V614" i="9"/>
  <c r="U614" i="9"/>
  <c r="T614" i="9"/>
  <c r="K614" i="9"/>
  <c r="J614" i="9"/>
  <c r="I614" i="9"/>
  <c r="E614" i="9"/>
  <c r="W613" i="9"/>
  <c r="V613" i="9"/>
  <c r="U613" i="9"/>
  <c r="T613" i="9"/>
  <c r="K613" i="9"/>
  <c r="J613" i="9"/>
  <c r="L613" i="9" s="1"/>
  <c r="I613" i="9"/>
  <c r="E613" i="9"/>
  <c r="W612" i="9"/>
  <c r="V612" i="9"/>
  <c r="U612" i="9"/>
  <c r="T612" i="9"/>
  <c r="K612" i="9"/>
  <c r="J612" i="9"/>
  <c r="L612" i="9" s="1"/>
  <c r="I612" i="9"/>
  <c r="E612" i="9"/>
  <c r="W611" i="9"/>
  <c r="V611" i="9"/>
  <c r="U611" i="9"/>
  <c r="T611" i="9"/>
  <c r="K611" i="9"/>
  <c r="J611" i="9"/>
  <c r="L611" i="9" s="1"/>
  <c r="I611" i="9"/>
  <c r="E611" i="9"/>
  <c r="W610" i="9"/>
  <c r="V610" i="9"/>
  <c r="U610" i="9"/>
  <c r="T610" i="9"/>
  <c r="K610" i="9"/>
  <c r="J610" i="9"/>
  <c r="I610" i="9"/>
  <c r="E610" i="9"/>
  <c r="W609" i="9"/>
  <c r="V609" i="9"/>
  <c r="U609" i="9"/>
  <c r="T609" i="9"/>
  <c r="K609" i="9"/>
  <c r="J609" i="9"/>
  <c r="L609" i="9" s="1"/>
  <c r="I609" i="9"/>
  <c r="E609" i="9"/>
  <c r="W608" i="9"/>
  <c r="V608" i="9"/>
  <c r="U608" i="9"/>
  <c r="T608" i="9"/>
  <c r="K608" i="9"/>
  <c r="J608" i="9"/>
  <c r="I608" i="9"/>
  <c r="E608" i="9"/>
  <c r="W607" i="9"/>
  <c r="V607" i="9"/>
  <c r="U607" i="9"/>
  <c r="T607" i="9"/>
  <c r="K607" i="9"/>
  <c r="J607" i="9"/>
  <c r="L607" i="9" s="1"/>
  <c r="I607" i="9"/>
  <c r="E607" i="9"/>
  <c r="W606" i="9"/>
  <c r="V606" i="9"/>
  <c r="U606" i="9"/>
  <c r="T606" i="9"/>
  <c r="K606" i="9"/>
  <c r="J606" i="9"/>
  <c r="L606" i="9" s="1"/>
  <c r="I606" i="9"/>
  <c r="E606" i="9"/>
  <c r="W605" i="9"/>
  <c r="V605" i="9"/>
  <c r="U605" i="9"/>
  <c r="T605" i="9"/>
  <c r="K605" i="9"/>
  <c r="J605" i="9"/>
  <c r="L605" i="9" s="1"/>
  <c r="I605" i="9"/>
  <c r="E605" i="9"/>
  <c r="W604" i="9"/>
  <c r="V604" i="9"/>
  <c r="U604" i="9"/>
  <c r="T604" i="9"/>
  <c r="K604" i="9"/>
  <c r="J604" i="9"/>
  <c r="I604" i="9"/>
  <c r="E604" i="9"/>
  <c r="W603" i="9"/>
  <c r="V603" i="9"/>
  <c r="U603" i="9"/>
  <c r="T603" i="9"/>
  <c r="K603" i="9"/>
  <c r="J603" i="9"/>
  <c r="L603" i="9" s="1"/>
  <c r="I603" i="9"/>
  <c r="E603" i="9"/>
  <c r="W602" i="9"/>
  <c r="V602" i="9"/>
  <c r="U602" i="9"/>
  <c r="T602" i="9"/>
  <c r="K602" i="9"/>
  <c r="J602" i="9"/>
  <c r="I602" i="9"/>
  <c r="E602" i="9"/>
  <c r="W601" i="9"/>
  <c r="V601" i="9"/>
  <c r="U601" i="9"/>
  <c r="T601" i="9"/>
  <c r="K601" i="9"/>
  <c r="J601" i="9"/>
  <c r="L601" i="9" s="1"/>
  <c r="I601" i="9"/>
  <c r="E601" i="9"/>
  <c r="W600" i="9"/>
  <c r="V600" i="9"/>
  <c r="U600" i="9"/>
  <c r="T600" i="9"/>
  <c r="K600" i="9"/>
  <c r="J600" i="9"/>
  <c r="L600" i="9" s="1"/>
  <c r="I600" i="9"/>
  <c r="E600" i="9"/>
  <c r="W599" i="9"/>
  <c r="V599" i="9"/>
  <c r="U599" i="9"/>
  <c r="T599" i="9"/>
  <c r="K599" i="9"/>
  <c r="J599" i="9"/>
  <c r="L599" i="9" s="1"/>
  <c r="I599" i="9"/>
  <c r="E599" i="9"/>
  <c r="W598" i="9"/>
  <c r="V598" i="9"/>
  <c r="U598" i="9"/>
  <c r="T598" i="9"/>
  <c r="K598" i="9"/>
  <c r="J598" i="9"/>
  <c r="I598" i="9"/>
  <c r="E598" i="9"/>
  <c r="W597" i="9"/>
  <c r="V597" i="9"/>
  <c r="U597" i="9"/>
  <c r="T597" i="9"/>
  <c r="K597" i="9"/>
  <c r="J597" i="9"/>
  <c r="L597" i="9" s="1"/>
  <c r="I597" i="9"/>
  <c r="E597" i="9"/>
  <c r="W596" i="9"/>
  <c r="V596" i="9"/>
  <c r="U596" i="9"/>
  <c r="T596" i="9"/>
  <c r="K596" i="9"/>
  <c r="J596" i="9"/>
  <c r="I596" i="9"/>
  <c r="E596" i="9"/>
  <c r="W595" i="9"/>
  <c r="V595" i="9"/>
  <c r="U595" i="9"/>
  <c r="T595" i="9"/>
  <c r="K595" i="9"/>
  <c r="J595" i="9"/>
  <c r="L595" i="9" s="1"/>
  <c r="I595" i="9"/>
  <c r="E595" i="9"/>
  <c r="W594" i="9"/>
  <c r="V594" i="9"/>
  <c r="U594" i="9"/>
  <c r="T594" i="9"/>
  <c r="K594" i="9"/>
  <c r="J594" i="9"/>
  <c r="L594" i="9" s="1"/>
  <c r="I594" i="9"/>
  <c r="E594" i="9"/>
  <c r="W593" i="9"/>
  <c r="V593" i="9"/>
  <c r="U593" i="9"/>
  <c r="T593" i="9"/>
  <c r="K593" i="9"/>
  <c r="J593" i="9"/>
  <c r="L593" i="9" s="1"/>
  <c r="I593" i="9"/>
  <c r="E593" i="9"/>
  <c r="W592" i="9"/>
  <c r="V592" i="9"/>
  <c r="U592" i="9"/>
  <c r="T592" i="9"/>
  <c r="K592" i="9"/>
  <c r="J592" i="9"/>
  <c r="I592" i="9"/>
  <c r="E592" i="9"/>
  <c r="W591" i="9"/>
  <c r="V591" i="9"/>
  <c r="U591" i="9"/>
  <c r="T591" i="9"/>
  <c r="J591" i="9"/>
  <c r="L591" i="9" s="1"/>
  <c r="I591" i="9"/>
  <c r="W590" i="9"/>
  <c r="V590" i="9"/>
  <c r="U590" i="9"/>
  <c r="T590" i="9"/>
  <c r="J590" i="9"/>
  <c r="L590" i="9" s="1"/>
  <c r="I590" i="9"/>
  <c r="W589" i="9"/>
  <c r="V589" i="9"/>
  <c r="U589" i="9"/>
  <c r="T589" i="9"/>
  <c r="L589" i="9"/>
  <c r="J589" i="9"/>
  <c r="I589" i="9"/>
  <c r="W588" i="9"/>
  <c r="V588" i="9"/>
  <c r="U588" i="9"/>
  <c r="T588" i="9"/>
  <c r="J588" i="9"/>
  <c r="L588" i="9" s="1"/>
  <c r="I588" i="9"/>
  <c r="W587" i="9"/>
  <c r="V587" i="9"/>
  <c r="U587" i="9"/>
  <c r="T587" i="9"/>
  <c r="L587" i="9"/>
  <c r="J587" i="9"/>
  <c r="I587" i="9"/>
  <c r="W586" i="9"/>
  <c r="V586" i="9"/>
  <c r="U586" i="9"/>
  <c r="T586" i="9"/>
  <c r="L586" i="9"/>
  <c r="J586" i="9"/>
  <c r="I586" i="9"/>
  <c r="W585" i="9"/>
  <c r="V585" i="9"/>
  <c r="U585" i="9"/>
  <c r="T585" i="9"/>
  <c r="J585" i="9"/>
  <c r="L585" i="9" s="1"/>
  <c r="I585" i="9"/>
  <c r="W584" i="9"/>
  <c r="V584" i="9"/>
  <c r="U584" i="9"/>
  <c r="T584" i="9"/>
  <c r="J584" i="9"/>
  <c r="L584" i="9" s="1"/>
  <c r="I584" i="9"/>
  <c r="W583" i="9"/>
  <c r="V583" i="9"/>
  <c r="U583" i="9"/>
  <c r="T583" i="9"/>
  <c r="L583" i="9"/>
  <c r="J583" i="9"/>
  <c r="I583" i="9"/>
  <c r="W582" i="9"/>
  <c r="V582" i="9"/>
  <c r="U582" i="9"/>
  <c r="T582" i="9"/>
  <c r="J582" i="9"/>
  <c r="L582" i="9" s="1"/>
  <c r="I582" i="9"/>
  <c r="W581" i="9"/>
  <c r="V581" i="9"/>
  <c r="U581" i="9"/>
  <c r="T581" i="9"/>
  <c r="L581" i="9"/>
  <c r="J581" i="9"/>
  <c r="I581" i="9"/>
  <c r="W580" i="9"/>
  <c r="V580" i="9"/>
  <c r="U580" i="9"/>
  <c r="T580" i="9"/>
  <c r="L580" i="9"/>
  <c r="J580" i="9"/>
  <c r="I580" i="9"/>
  <c r="W579" i="9"/>
  <c r="V579" i="9"/>
  <c r="U579" i="9"/>
  <c r="T579" i="9"/>
  <c r="J579" i="9"/>
  <c r="L579" i="9" s="1"/>
  <c r="I579" i="9"/>
  <c r="W578" i="9"/>
  <c r="V578" i="9"/>
  <c r="U578" i="9"/>
  <c r="T578" i="9"/>
  <c r="J578" i="9"/>
  <c r="L578" i="9" s="1"/>
  <c r="I578" i="9"/>
  <c r="W577" i="9"/>
  <c r="V577" i="9"/>
  <c r="U577" i="9"/>
  <c r="T577" i="9"/>
  <c r="L577" i="9"/>
  <c r="J577" i="9"/>
  <c r="I577" i="9"/>
  <c r="W576" i="9"/>
  <c r="V576" i="9"/>
  <c r="U576" i="9"/>
  <c r="T576" i="9"/>
  <c r="J576" i="9"/>
  <c r="L576" i="9" s="1"/>
  <c r="I576" i="9"/>
  <c r="W575" i="9"/>
  <c r="V575" i="9"/>
  <c r="U575" i="9"/>
  <c r="T575" i="9"/>
  <c r="L575" i="9"/>
  <c r="J575" i="9"/>
  <c r="I575" i="9"/>
  <c r="W574" i="9"/>
  <c r="V574" i="9"/>
  <c r="U574" i="9"/>
  <c r="T574" i="9"/>
  <c r="L574" i="9"/>
  <c r="J574" i="9"/>
  <c r="I574" i="9"/>
  <c r="W573" i="9"/>
  <c r="V573" i="9"/>
  <c r="U573" i="9"/>
  <c r="T573" i="9"/>
  <c r="J573" i="9"/>
  <c r="L573" i="9" s="1"/>
  <c r="I573" i="9"/>
  <c r="W572" i="9"/>
  <c r="V572" i="9"/>
  <c r="U572" i="9"/>
  <c r="T572" i="9"/>
  <c r="J572" i="9"/>
  <c r="L572" i="9" s="1"/>
  <c r="I572" i="9"/>
  <c r="W571" i="9"/>
  <c r="V571" i="9"/>
  <c r="U571" i="9"/>
  <c r="T571" i="9"/>
  <c r="L571" i="9"/>
  <c r="J571" i="9"/>
  <c r="I571" i="9"/>
  <c r="W570" i="9"/>
  <c r="V570" i="9"/>
  <c r="U570" i="9"/>
  <c r="T570" i="9"/>
  <c r="J570" i="9"/>
  <c r="L570" i="9" s="1"/>
  <c r="I570" i="9"/>
  <c r="W569" i="9"/>
  <c r="V569" i="9"/>
  <c r="U569" i="9"/>
  <c r="T569" i="9"/>
  <c r="L569" i="9"/>
  <c r="J569" i="9"/>
  <c r="I569" i="9"/>
  <c r="W568" i="9"/>
  <c r="V568" i="9"/>
  <c r="U568" i="9"/>
  <c r="T568" i="9"/>
  <c r="L568" i="9"/>
  <c r="J568" i="9"/>
  <c r="I568" i="9"/>
  <c r="W567" i="9"/>
  <c r="V567" i="9"/>
  <c r="U567" i="9"/>
  <c r="T567" i="9"/>
  <c r="J567" i="9"/>
  <c r="L567" i="9" s="1"/>
  <c r="I567" i="9"/>
  <c r="W566" i="9"/>
  <c r="V566" i="9"/>
  <c r="U566" i="9"/>
  <c r="T566" i="9"/>
  <c r="J566" i="9"/>
  <c r="L566" i="9" s="1"/>
  <c r="I566" i="9"/>
  <c r="W565" i="9"/>
  <c r="V565" i="9"/>
  <c r="U565" i="9"/>
  <c r="T565" i="9"/>
  <c r="L565" i="9"/>
  <c r="J565" i="9"/>
  <c r="I565" i="9"/>
  <c r="W564" i="9"/>
  <c r="V564" i="9"/>
  <c r="U564" i="9"/>
  <c r="T564" i="9"/>
  <c r="J564" i="9"/>
  <c r="L564" i="9" s="1"/>
  <c r="I564" i="9"/>
  <c r="W563" i="9"/>
  <c r="V563" i="9"/>
  <c r="U563" i="9"/>
  <c r="T563" i="9"/>
  <c r="L563" i="9"/>
  <c r="J563" i="9"/>
  <c r="I563" i="9"/>
  <c r="W562" i="9"/>
  <c r="V562" i="9"/>
  <c r="U562" i="9"/>
  <c r="T562" i="9"/>
  <c r="L562" i="9"/>
  <c r="J562" i="9"/>
  <c r="I562" i="9"/>
  <c r="W561" i="9"/>
  <c r="V561" i="9"/>
  <c r="U561" i="9"/>
  <c r="T561" i="9"/>
  <c r="J561" i="9"/>
  <c r="L561" i="9" s="1"/>
  <c r="I561" i="9"/>
  <c r="W560" i="9"/>
  <c r="V560" i="9"/>
  <c r="U560" i="9"/>
  <c r="T560" i="9"/>
  <c r="J560" i="9"/>
  <c r="I560" i="9"/>
  <c r="K560" i="9" s="1"/>
  <c r="L560" i="9" s="1"/>
  <c r="W559" i="9"/>
  <c r="V559" i="9"/>
  <c r="U559" i="9"/>
  <c r="T559" i="9"/>
  <c r="K559" i="9"/>
  <c r="J559" i="9"/>
  <c r="I559" i="9"/>
  <c r="W558" i="9"/>
  <c r="V558" i="9"/>
  <c r="U558" i="9"/>
  <c r="T558" i="9"/>
  <c r="J558" i="9"/>
  <c r="L558" i="9" s="1"/>
  <c r="I558" i="9"/>
  <c r="K558" i="9" s="1"/>
  <c r="W557" i="9"/>
  <c r="V557" i="9"/>
  <c r="U557" i="9"/>
  <c r="T557" i="9"/>
  <c r="J557" i="9"/>
  <c r="I557" i="9"/>
  <c r="K557" i="9" s="1"/>
  <c r="L557" i="9" s="1"/>
  <c r="W556" i="9"/>
  <c r="V556" i="9"/>
  <c r="U556" i="9"/>
  <c r="T556" i="9"/>
  <c r="K556" i="9"/>
  <c r="J556" i="9"/>
  <c r="L556" i="9" s="1"/>
  <c r="I556" i="9"/>
  <c r="W555" i="9"/>
  <c r="V555" i="9"/>
  <c r="U555" i="9"/>
  <c r="T555" i="9"/>
  <c r="J555" i="9"/>
  <c r="L555" i="9" s="1"/>
  <c r="I555" i="9"/>
  <c r="K555" i="9" s="1"/>
  <c r="W554" i="9"/>
  <c r="V554" i="9"/>
  <c r="U554" i="9"/>
  <c r="T554" i="9"/>
  <c r="K554" i="9"/>
  <c r="L554" i="9" s="1"/>
  <c r="J554" i="9"/>
  <c r="I554" i="9"/>
  <c r="W553" i="9"/>
  <c r="V553" i="9"/>
  <c r="U553" i="9"/>
  <c r="T553" i="9"/>
  <c r="K553" i="9"/>
  <c r="J553" i="9"/>
  <c r="I553" i="9"/>
  <c r="W552" i="9"/>
  <c r="V552" i="9"/>
  <c r="U552" i="9"/>
  <c r="T552" i="9"/>
  <c r="J552" i="9"/>
  <c r="I552" i="9"/>
  <c r="K552" i="9" s="1"/>
  <c r="W551" i="9"/>
  <c r="V551" i="9"/>
  <c r="U551" i="9"/>
  <c r="T551" i="9"/>
  <c r="J551" i="9"/>
  <c r="I551" i="9"/>
  <c r="K551" i="9" s="1"/>
  <c r="L551" i="9" s="1"/>
  <c r="W550" i="9"/>
  <c r="V550" i="9"/>
  <c r="U550" i="9"/>
  <c r="T550" i="9"/>
  <c r="K550" i="9"/>
  <c r="J550" i="9"/>
  <c r="I550" i="9"/>
  <c r="W549" i="9"/>
  <c r="V549" i="9"/>
  <c r="U549" i="9"/>
  <c r="T549" i="9"/>
  <c r="J549" i="9"/>
  <c r="L549" i="9" s="1"/>
  <c r="I549" i="9"/>
  <c r="K549" i="9" s="1"/>
  <c r="W548" i="9"/>
  <c r="V548" i="9"/>
  <c r="U548" i="9"/>
  <c r="T548" i="9"/>
  <c r="J548" i="9"/>
  <c r="I548" i="9"/>
  <c r="K548" i="9" s="1"/>
  <c r="L548" i="9" s="1"/>
  <c r="W547" i="9"/>
  <c r="V547" i="9"/>
  <c r="U547" i="9"/>
  <c r="T547" i="9"/>
  <c r="K547" i="9"/>
  <c r="J547" i="9"/>
  <c r="L547" i="9" s="1"/>
  <c r="I547" i="9"/>
  <c r="W546" i="9"/>
  <c r="V546" i="9"/>
  <c r="U546" i="9"/>
  <c r="T546" i="9"/>
  <c r="J546" i="9"/>
  <c r="L546" i="9" s="1"/>
  <c r="I546" i="9"/>
  <c r="K546" i="9" s="1"/>
  <c r="W545" i="9"/>
  <c r="V545" i="9"/>
  <c r="U545" i="9"/>
  <c r="T545" i="9"/>
  <c r="K545" i="9"/>
  <c r="L545" i="9" s="1"/>
  <c r="J545" i="9"/>
  <c r="I545" i="9"/>
  <c r="W544" i="9"/>
  <c r="V544" i="9"/>
  <c r="U544" i="9"/>
  <c r="T544" i="9"/>
  <c r="K544" i="9"/>
  <c r="J544" i="9"/>
  <c r="I544" i="9"/>
  <c r="W543" i="9"/>
  <c r="V543" i="9"/>
  <c r="U543" i="9"/>
  <c r="T543" i="9"/>
  <c r="J543" i="9"/>
  <c r="I543" i="9"/>
  <c r="K543" i="9" s="1"/>
  <c r="W542" i="9"/>
  <c r="V542" i="9"/>
  <c r="U542" i="9"/>
  <c r="T542" i="9"/>
  <c r="J542" i="9"/>
  <c r="I542" i="9"/>
  <c r="K542" i="9" s="1"/>
  <c r="L542" i="9" s="1"/>
  <c r="W541" i="9"/>
  <c r="V541" i="9"/>
  <c r="U541" i="9"/>
  <c r="T541" i="9"/>
  <c r="K541" i="9"/>
  <c r="J541" i="9"/>
  <c r="I541" i="9"/>
  <c r="W540" i="9"/>
  <c r="V540" i="9"/>
  <c r="U540" i="9"/>
  <c r="T540" i="9"/>
  <c r="J540" i="9"/>
  <c r="L540" i="9" s="1"/>
  <c r="I540" i="9"/>
  <c r="K540" i="9" s="1"/>
  <c r="W539" i="9"/>
  <c r="V539" i="9"/>
  <c r="U539" i="9"/>
  <c r="T539" i="9"/>
  <c r="J539" i="9"/>
  <c r="I539" i="9"/>
  <c r="K539" i="9" s="1"/>
  <c r="L539" i="9" s="1"/>
  <c r="W538" i="9"/>
  <c r="V538" i="9"/>
  <c r="U538" i="9"/>
  <c r="T538" i="9"/>
  <c r="K538" i="9"/>
  <c r="J538" i="9"/>
  <c r="L538" i="9" s="1"/>
  <c r="I538" i="9"/>
  <c r="W537" i="9"/>
  <c r="V537" i="9"/>
  <c r="U537" i="9"/>
  <c r="T537" i="9"/>
  <c r="J537" i="9"/>
  <c r="L537" i="9" s="1"/>
  <c r="I537" i="9"/>
  <c r="K537" i="9" s="1"/>
  <c r="W536" i="9"/>
  <c r="V536" i="9"/>
  <c r="U536" i="9"/>
  <c r="T536" i="9"/>
  <c r="K536" i="9"/>
  <c r="L536" i="9" s="1"/>
  <c r="J536" i="9"/>
  <c r="I536" i="9"/>
  <c r="W535" i="9"/>
  <c r="V535" i="9"/>
  <c r="U535" i="9"/>
  <c r="T535" i="9"/>
  <c r="K535" i="9"/>
  <c r="J535" i="9"/>
  <c r="I535" i="9"/>
  <c r="W534" i="9"/>
  <c r="V534" i="9"/>
  <c r="U534" i="9"/>
  <c r="T534" i="9"/>
  <c r="J534" i="9"/>
  <c r="I534" i="9"/>
  <c r="K534" i="9" s="1"/>
  <c r="W533" i="9"/>
  <c r="V533" i="9"/>
  <c r="U533" i="9"/>
  <c r="T533" i="9"/>
  <c r="J533" i="9"/>
  <c r="I533" i="9"/>
  <c r="K533" i="9" s="1"/>
  <c r="L533" i="9" s="1"/>
  <c r="W532" i="9"/>
  <c r="V532" i="9"/>
  <c r="U532" i="9"/>
  <c r="T532" i="9"/>
  <c r="K532" i="9"/>
  <c r="J532" i="9"/>
  <c r="I532" i="9"/>
  <c r="W531" i="9"/>
  <c r="V531" i="9"/>
  <c r="U531" i="9"/>
  <c r="T531" i="9"/>
  <c r="J531" i="9"/>
  <c r="L531" i="9" s="1"/>
  <c r="I531" i="9"/>
  <c r="K531" i="9" s="1"/>
  <c r="W530" i="9"/>
  <c r="V530" i="9"/>
  <c r="U530" i="9"/>
  <c r="T530" i="9"/>
  <c r="J530" i="9"/>
  <c r="I530" i="9"/>
  <c r="K530" i="9" s="1"/>
  <c r="L530" i="9" s="1"/>
  <c r="W529" i="9"/>
  <c r="V529" i="9"/>
  <c r="U529" i="9"/>
  <c r="T529" i="9"/>
  <c r="K529" i="9"/>
  <c r="J529" i="9"/>
  <c r="L529" i="9" s="1"/>
  <c r="I529" i="9"/>
  <c r="W528" i="9"/>
  <c r="V528" i="9"/>
  <c r="U528" i="9"/>
  <c r="T528" i="9"/>
  <c r="J528" i="9"/>
  <c r="L528" i="9" s="1"/>
  <c r="I528" i="9"/>
  <c r="K528" i="9" s="1"/>
  <c r="W527" i="9"/>
  <c r="V527" i="9"/>
  <c r="U527" i="9"/>
  <c r="T527" i="9"/>
  <c r="K527" i="9"/>
  <c r="L527" i="9" s="1"/>
  <c r="J527" i="9"/>
  <c r="I527" i="9"/>
  <c r="W526" i="9"/>
  <c r="V526" i="9"/>
  <c r="U526" i="9"/>
  <c r="T526" i="9"/>
  <c r="K526" i="9"/>
  <c r="J526" i="9"/>
  <c r="I526" i="9"/>
  <c r="W525" i="9"/>
  <c r="V525" i="9"/>
  <c r="U525" i="9"/>
  <c r="T525" i="9"/>
  <c r="J525" i="9"/>
  <c r="I525" i="9"/>
  <c r="K525" i="9" s="1"/>
  <c r="W524" i="9"/>
  <c r="V524" i="9"/>
  <c r="U524" i="9"/>
  <c r="T524" i="9"/>
  <c r="J524" i="9"/>
  <c r="I524" i="9"/>
  <c r="K524" i="9" s="1"/>
  <c r="L524" i="9" s="1"/>
  <c r="W523" i="9"/>
  <c r="V523" i="9"/>
  <c r="U523" i="9"/>
  <c r="T523" i="9"/>
  <c r="K523" i="9"/>
  <c r="J523" i="9"/>
  <c r="I523" i="9"/>
  <c r="W522" i="9"/>
  <c r="V522" i="9"/>
  <c r="U522" i="9"/>
  <c r="T522" i="9"/>
  <c r="J522" i="9"/>
  <c r="L522" i="9" s="1"/>
  <c r="I522" i="9"/>
  <c r="K522" i="9" s="1"/>
  <c r="W521" i="9"/>
  <c r="V521" i="9"/>
  <c r="U521" i="9"/>
  <c r="T521" i="9"/>
  <c r="L521" i="9"/>
  <c r="K521" i="9"/>
  <c r="J521" i="9"/>
  <c r="I521" i="9"/>
  <c r="W520" i="9"/>
  <c r="V520" i="9"/>
  <c r="U520" i="9"/>
  <c r="T520" i="9"/>
  <c r="K520" i="9"/>
  <c r="J520" i="9"/>
  <c r="I520" i="9"/>
  <c r="W519" i="9"/>
  <c r="V519" i="9"/>
  <c r="U519" i="9"/>
  <c r="T519" i="9"/>
  <c r="J519" i="9"/>
  <c r="L519" i="9" s="1"/>
  <c r="I519" i="9"/>
  <c r="K519" i="9" s="1"/>
  <c r="W518" i="9"/>
  <c r="V518" i="9"/>
  <c r="U518" i="9"/>
  <c r="T518" i="9"/>
  <c r="J518" i="9"/>
  <c r="I518" i="9"/>
  <c r="K518" i="9" s="1"/>
  <c r="L518" i="9" s="1"/>
  <c r="W517" i="9"/>
  <c r="V517" i="9"/>
  <c r="U517" i="9"/>
  <c r="T517" i="9"/>
  <c r="K517" i="9"/>
  <c r="J517" i="9"/>
  <c r="I517" i="9"/>
  <c r="W516" i="9"/>
  <c r="V516" i="9"/>
  <c r="U516" i="9"/>
  <c r="T516" i="9"/>
  <c r="J516" i="9"/>
  <c r="L516" i="9" s="1"/>
  <c r="I516" i="9"/>
  <c r="K516" i="9" s="1"/>
  <c r="W515" i="9"/>
  <c r="V515" i="9"/>
  <c r="U515" i="9"/>
  <c r="T515" i="9"/>
  <c r="L515" i="9"/>
  <c r="K515" i="9"/>
  <c r="J515" i="9"/>
  <c r="I515" i="9"/>
  <c r="W514" i="9"/>
  <c r="V514" i="9"/>
  <c r="U514" i="9"/>
  <c r="T514" i="9"/>
  <c r="K514" i="9"/>
  <c r="J514" i="9"/>
  <c r="I514" i="9"/>
  <c r="W513" i="9"/>
  <c r="V513" i="9"/>
  <c r="U513" i="9"/>
  <c r="T513" i="9"/>
  <c r="J513" i="9"/>
  <c r="L513" i="9" s="1"/>
  <c r="I513" i="9"/>
  <c r="K513" i="9" s="1"/>
  <c r="W512" i="9"/>
  <c r="V512" i="9"/>
  <c r="U512" i="9"/>
  <c r="T512" i="9"/>
  <c r="J512" i="9"/>
  <c r="I512" i="9"/>
  <c r="K512" i="9" s="1"/>
  <c r="L512" i="9" s="1"/>
  <c r="W511" i="9"/>
  <c r="V511" i="9"/>
  <c r="U511" i="9"/>
  <c r="T511" i="9"/>
  <c r="K511" i="9"/>
  <c r="J511" i="9"/>
  <c r="I511" i="9"/>
  <c r="W510" i="9"/>
  <c r="V510" i="9"/>
  <c r="U510" i="9"/>
  <c r="T510" i="9"/>
  <c r="J510" i="9"/>
  <c r="L510" i="9" s="1"/>
  <c r="I510" i="9"/>
  <c r="K510" i="9" s="1"/>
  <c r="W509" i="9"/>
  <c r="V509" i="9"/>
  <c r="U509" i="9"/>
  <c r="T509" i="9"/>
  <c r="L509" i="9"/>
  <c r="K509" i="9"/>
  <c r="J509" i="9"/>
  <c r="I509" i="9"/>
  <c r="W508" i="9"/>
  <c r="V508" i="9"/>
  <c r="U508" i="9"/>
  <c r="T508" i="9"/>
  <c r="K508" i="9"/>
  <c r="J508" i="9"/>
  <c r="I508" i="9"/>
  <c r="W507" i="9"/>
  <c r="V507" i="9"/>
  <c r="U507" i="9"/>
  <c r="T507" i="9"/>
  <c r="J507" i="9"/>
  <c r="L507" i="9" s="1"/>
  <c r="I507" i="9"/>
  <c r="K507" i="9" s="1"/>
  <c r="W506" i="9"/>
  <c r="V506" i="9"/>
  <c r="U506" i="9"/>
  <c r="T506" i="9"/>
  <c r="J506" i="9"/>
  <c r="I506" i="9"/>
  <c r="K506" i="9" s="1"/>
  <c r="L506" i="9" s="1"/>
  <c r="W505" i="9"/>
  <c r="V505" i="9"/>
  <c r="U505" i="9"/>
  <c r="T505" i="9"/>
  <c r="K505" i="9"/>
  <c r="J505" i="9"/>
  <c r="I505" i="9"/>
  <c r="W504" i="9"/>
  <c r="V504" i="9"/>
  <c r="U504" i="9"/>
  <c r="T504" i="9"/>
  <c r="J504" i="9"/>
  <c r="L504" i="9" s="1"/>
  <c r="I504" i="9"/>
  <c r="K504" i="9" s="1"/>
  <c r="W503" i="9"/>
  <c r="V503" i="9"/>
  <c r="U503" i="9"/>
  <c r="T503" i="9"/>
  <c r="L503" i="9"/>
  <c r="K503" i="9"/>
  <c r="J503" i="9"/>
  <c r="I503" i="9"/>
  <c r="W502" i="9"/>
  <c r="V502" i="9"/>
  <c r="U502" i="9"/>
  <c r="T502" i="9"/>
  <c r="K502" i="9"/>
  <c r="J502" i="9"/>
  <c r="I502" i="9"/>
  <c r="W501" i="9"/>
  <c r="V501" i="9"/>
  <c r="U501" i="9"/>
  <c r="T501" i="9"/>
  <c r="J501" i="9"/>
  <c r="L501" i="9" s="1"/>
  <c r="I501" i="9"/>
  <c r="K501" i="9" s="1"/>
  <c r="W500" i="9"/>
  <c r="V500" i="9"/>
  <c r="U500" i="9"/>
  <c r="T500" i="9"/>
  <c r="J500" i="9"/>
  <c r="I500" i="9"/>
  <c r="K500" i="9" s="1"/>
  <c r="L500" i="9" s="1"/>
  <c r="W499" i="9"/>
  <c r="V499" i="9"/>
  <c r="U499" i="9"/>
  <c r="T499" i="9"/>
  <c r="K499" i="9"/>
  <c r="J499" i="9"/>
  <c r="I499" i="9"/>
  <c r="W498" i="9"/>
  <c r="V498" i="9"/>
  <c r="U498" i="9"/>
  <c r="T498" i="9"/>
  <c r="J498" i="9"/>
  <c r="L498" i="9" s="1"/>
  <c r="I498" i="9"/>
  <c r="K498" i="9" s="1"/>
  <c r="W497" i="9"/>
  <c r="V497" i="9"/>
  <c r="U497" i="9"/>
  <c r="T497" i="9"/>
  <c r="L497" i="9"/>
  <c r="K497" i="9"/>
  <c r="J497" i="9"/>
  <c r="I497" i="9"/>
  <c r="W496" i="9"/>
  <c r="V496" i="9"/>
  <c r="U496" i="9"/>
  <c r="T496" i="9"/>
  <c r="K496" i="9"/>
  <c r="J496" i="9"/>
  <c r="I496" i="9"/>
  <c r="W495" i="9"/>
  <c r="V495" i="9"/>
  <c r="U495" i="9"/>
  <c r="T495" i="9"/>
  <c r="J495" i="9"/>
  <c r="L495" i="9" s="1"/>
  <c r="I495" i="9"/>
  <c r="K495" i="9" s="1"/>
  <c r="W494" i="9"/>
  <c r="V494" i="9"/>
  <c r="U494" i="9"/>
  <c r="T494" i="9"/>
  <c r="J494" i="9"/>
  <c r="I494" i="9"/>
  <c r="K494" i="9" s="1"/>
  <c r="L494" i="9" s="1"/>
  <c r="W493" i="9"/>
  <c r="V493" i="9"/>
  <c r="U493" i="9"/>
  <c r="T493" i="9"/>
  <c r="K493" i="9"/>
  <c r="J493" i="9"/>
  <c r="I493" i="9"/>
  <c r="W492" i="9"/>
  <c r="V492" i="9"/>
  <c r="U492" i="9"/>
  <c r="T492" i="9"/>
  <c r="J492" i="9"/>
  <c r="L492" i="9" s="1"/>
  <c r="I492" i="9"/>
  <c r="K492" i="9" s="1"/>
  <c r="W491" i="9"/>
  <c r="V491" i="9"/>
  <c r="U491" i="9"/>
  <c r="T491" i="9"/>
  <c r="L491" i="9"/>
  <c r="K491" i="9"/>
  <c r="J491" i="9"/>
  <c r="I491" i="9"/>
  <c r="W490" i="9"/>
  <c r="V490" i="9"/>
  <c r="U490" i="9"/>
  <c r="T490" i="9"/>
  <c r="K490" i="9"/>
  <c r="J490" i="9"/>
  <c r="I490" i="9"/>
  <c r="W489" i="9"/>
  <c r="V489" i="9"/>
  <c r="U489" i="9"/>
  <c r="T489" i="9"/>
  <c r="J489" i="9"/>
  <c r="L489" i="9" s="1"/>
  <c r="I489" i="9"/>
  <c r="K489" i="9" s="1"/>
  <c r="W488" i="9"/>
  <c r="V488" i="9"/>
  <c r="U488" i="9"/>
  <c r="T488" i="9"/>
  <c r="J488" i="9"/>
  <c r="I488" i="9"/>
  <c r="K488" i="9" s="1"/>
  <c r="L488" i="9" s="1"/>
  <c r="W487" i="9"/>
  <c r="V487" i="9"/>
  <c r="U487" i="9"/>
  <c r="T487" i="9"/>
  <c r="K487" i="9"/>
  <c r="J487" i="9"/>
  <c r="I487" i="9"/>
  <c r="W486" i="9"/>
  <c r="V486" i="9"/>
  <c r="U486" i="9"/>
  <c r="T486" i="9"/>
  <c r="J486" i="9"/>
  <c r="L486" i="9" s="1"/>
  <c r="I486" i="9"/>
  <c r="K486" i="9" s="1"/>
  <c r="W485" i="9"/>
  <c r="V485" i="9"/>
  <c r="U485" i="9"/>
  <c r="T485" i="9"/>
  <c r="L485" i="9"/>
  <c r="K485" i="9"/>
  <c r="J485" i="9"/>
  <c r="I485" i="9"/>
  <c r="W484" i="9"/>
  <c r="V484" i="9"/>
  <c r="U484" i="9"/>
  <c r="T484" i="9"/>
  <c r="K484" i="9"/>
  <c r="J484" i="9"/>
  <c r="I484" i="9"/>
  <c r="W483" i="9"/>
  <c r="V483" i="9"/>
  <c r="U483" i="9"/>
  <c r="T483" i="9"/>
  <c r="J483" i="9"/>
  <c r="L483" i="9" s="1"/>
  <c r="I483" i="9"/>
  <c r="K483" i="9" s="1"/>
  <c r="W482" i="9"/>
  <c r="V482" i="9"/>
  <c r="U482" i="9"/>
  <c r="T482" i="9"/>
  <c r="J482" i="9"/>
  <c r="I482" i="9"/>
  <c r="K482" i="9" s="1"/>
  <c r="L482" i="9" s="1"/>
  <c r="W481" i="9"/>
  <c r="V481" i="9"/>
  <c r="U481" i="9"/>
  <c r="T481" i="9"/>
  <c r="K481" i="9"/>
  <c r="J481" i="9"/>
  <c r="I481" i="9"/>
  <c r="W480" i="9"/>
  <c r="V480" i="9"/>
  <c r="U480" i="9"/>
  <c r="T480" i="9"/>
  <c r="J480" i="9"/>
  <c r="L480" i="9" s="1"/>
  <c r="I480" i="9"/>
  <c r="K480" i="9" s="1"/>
  <c r="W479" i="9"/>
  <c r="V479" i="9"/>
  <c r="U479" i="9"/>
  <c r="T479" i="9"/>
  <c r="L479" i="9"/>
  <c r="K479" i="9"/>
  <c r="J479" i="9"/>
  <c r="I479" i="9"/>
  <c r="W478" i="9"/>
  <c r="V478" i="9"/>
  <c r="U478" i="9"/>
  <c r="T478" i="9"/>
  <c r="K478" i="9"/>
  <c r="J478" i="9"/>
  <c r="I478" i="9"/>
  <c r="W477" i="9"/>
  <c r="V477" i="9"/>
  <c r="U477" i="9"/>
  <c r="T477" i="9"/>
  <c r="J477" i="9"/>
  <c r="L477" i="9" s="1"/>
  <c r="I477" i="9"/>
  <c r="K477" i="9" s="1"/>
  <c r="W476" i="9"/>
  <c r="V476" i="9"/>
  <c r="U476" i="9"/>
  <c r="T476" i="9"/>
  <c r="J476" i="9"/>
  <c r="I476" i="9"/>
  <c r="K476" i="9" s="1"/>
  <c r="L476" i="9" s="1"/>
  <c r="W475" i="9"/>
  <c r="V475" i="9"/>
  <c r="U475" i="9"/>
  <c r="T475" i="9"/>
  <c r="K475" i="9"/>
  <c r="J475" i="9"/>
  <c r="I475" i="9"/>
  <c r="W474" i="9"/>
  <c r="V474" i="9"/>
  <c r="U474" i="9"/>
  <c r="T474" i="9"/>
  <c r="J474" i="9"/>
  <c r="L474" i="9" s="1"/>
  <c r="I474" i="9"/>
  <c r="K474" i="9" s="1"/>
  <c r="W473" i="9"/>
  <c r="V473" i="9"/>
  <c r="U473" i="9"/>
  <c r="T473" i="9"/>
  <c r="L473" i="9"/>
  <c r="K473" i="9"/>
  <c r="J473" i="9"/>
  <c r="I473" i="9"/>
  <c r="W472" i="9"/>
  <c r="V472" i="9"/>
  <c r="U472" i="9"/>
  <c r="T472" i="9"/>
  <c r="K472" i="9"/>
  <c r="J472" i="9"/>
  <c r="I472" i="9"/>
  <c r="W471" i="9"/>
  <c r="V471" i="9"/>
  <c r="U471" i="9"/>
  <c r="T471" i="9"/>
  <c r="J471" i="9"/>
  <c r="I471" i="9"/>
  <c r="K471" i="9" s="1"/>
  <c r="L471" i="9" s="1"/>
  <c r="W470" i="9"/>
  <c r="V470" i="9"/>
  <c r="U470" i="9"/>
  <c r="T470" i="9"/>
  <c r="K470" i="9"/>
  <c r="L470" i="9" s="1"/>
  <c r="J470" i="9"/>
  <c r="I470" i="9"/>
  <c r="W469" i="9"/>
  <c r="V469" i="9"/>
  <c r="U469" i="9"/>
  <c r="T469" i="9"/>
  <c r="K469" i="9"/>
  <c r="J469" i="9"/>
  <c r="I469" i="9"/>
  <c r="W468" i="9"/>
  <c r="V468" i="9"/>
  <c r="U468" i="9"/>
  <c r="T468" i="9"/>
  <c r="J468" i="9"/>
  <c r="L468" i="9" s="1"/>
  <c r="I468" i="9"/>
  <c r="K468" i="9" s="1"/>
  <c r="W467" i="9"/>
  <c r="V467" i="9"/>
  <c r="U467" i="9"/>
  <c r="T467" i="9"/>
  <c r="J467" i="9"/>
  <c r="I467" i="9"/>
  <c r="K467" i="9" s="1"/>
  <c r="L467" i="9" s="1"/>
  <c r="W466" i="9"/>
  <c r="V466" i="9"/>
  <c r="U466" i="9"/>
  <c r="T466" i="9"/>
  <c r="K466" i="9"/>
  <c r="J466" i="9"/>
  <c r="L466" i="9" s="1"/>
  <c r="I466" i="9"/>
  <c r="W465" i="9"/>
  <c r="V465" i="9"/>
  <c r="U465" i="9"/>
  <c r="T465" i="9"/>
  <c r="L465" i="9"/>
  <c r="J465" i="9"/>
  <c r="I465" i="9"/>
  <c r="K465" i="9" s="1"/>
  <c r="W464" i="9"/>
  <c r="V464" i="9"/>
  <c r="U464" i="9"/>
  <c r="T464" i="9"/>
  <c r="L464" i="9"/>
  <c r="K464" i="9"/>
  <c r="J464" i="9"/>
  <c r="I464" i="9"/>
  <c r="W463" i="9"/>
  <c r="V463" i="9"/>
  <c r="U463" i="9"/>
  <c r="T463" i="9"/>
  <c r="K463" i="9"/>
  <c r="J463" i="9"/>
  <c r="I463" i="9"/>
  <c r="W462" i="9"/>
  <c r="V462" i="9"/>
  <c r="U462" i="9"/>
  <c r="T462" i="9"/>
  <c r="J462" i="9"/>
  <c r="I462" i="9"/>
  <c r="K462" i="9" s="1"/>
  <c r="L462" i="9" s="1"/>
  <c r="W461" i="9"/>
  <c r="V461" i="9"/>
  <c r="U461" i="9"/>
  <c r="T461" i="9"/>
  <c r="K461" i="9"/>
  <c r="L461" i="9" s="1"/>
  <c r="J461" i="9"/>
  <c r="I461" i="9"/>
  <c r="W460" i="9"/>
  <c r="V460" i="9"/>
  <c r="U460" i="9"/>
  <c r="T460" i="9"/>
  <c r="K460" i="9"/>
  <c r="J460" i="9"/>
  <c r="I460" i="9"/>
  <c r="W459" i="9"/>
  <c r="V459" i="9"/>
  <c r="U459" i="9"/>
  <c r="T459" i="9"/>
  <c r="J459" i="9"/>
  <c r="L459" i="9" s="1"/>
  <c r="I459" i="9"/>
  <c r="K459" i="9" s="1"/>
  <c r="W458" i="9"/>
  <c r="V458" i="9"/>
  <c r="U458" i="9"/>
  <c r="T458" i="9"/>
  <c r="J458" i="9"/>
  <c r="I458" i="9"/>
  <c r="K458" i="9" s="1"/>
  <c r="L458" i="9" s="1"/>
  <c r="W457" i="9"/>
  <c r="V457" i="9"/>
  <c r="U457" i="9"/>
  <c r="T457" i="9"/>
  <c r="K457" i="9"/>
  <c r="J457" i="9"/>
  <c r="L457" i="9" s="1"/>
  <c r="I457" i="9"/>
  <c r="W456" i="9"/>
  <c r="V456" i="9"/>
  <c r="U456" i="9"/>
  <c r="T456" i="9"/>
  <c r="L456" i="9"/>
  <c r="J456" i="9"/>
  <c r="I456" i="9"/>
  <c r="K456" i="9" s="1"/>
  <c r="W455" i="9"/>
  <c r="V455" i="9"/>
  <c r="U455" i="9"/>
  <c r="T455" i="9"/>
  <c r="L455" i="9"/>
  <c r="K455" i="9"/>
  <c r="J455" i="9"/>
  <c r="I455" i="9"/>
  <c r="W454" i="9"/>
  <c r="V454" i="9"/>
  <c r="U454" i="9"/>
  <c r="T454" i="9"/>
  <c r="K454" i="9"/>
  <c r="J454" i="9"/>
  <c r="I454" i="9"/>
  <c r="W453" i="9"/>
  <c r="V453" i="9"/>
  <c r="U453" i="9"/>
  <c r="T453" i="9"/>
  <c r="J453" i="9"/>
  <c r="I453" i="9"/>
  <c r="K453" i="9" s="1"/>
  <c r="L453" i="9" s="1"/>
  <c r="W452" i="9"/>
  <c r="V452" i="9"/>
  <c r="U452" i="9"/>
  <c r="T452" i="9"/>
  <c r="K452" i="9"/>
  <c r="L452" i="9" s="1"/>
  <c r="J452" i="9"/>
  <c r="I452" i="9"/>
  <c r="W451" i="9"/>
  <c r="V451" i="9"/>
  <c r="U451" i="9"/>
  <c r="T451" i="9"/>
  <c r="K451" i="9"/>
  <c r="J451" i="9"/>
  <c r="I451" i="9"/>
  <c r="W450" i="9"/>
  <c r="V450" i="9"/>
  <c r="U450" i="9"/>
  <c r="T450" i="9"/>
  <c r="J450" i="9"/>
  <c r="L450" i="9" s="1"/>
  <c r="I450" i="9"/>
  <c r="K450" i="9" s="1"/>
  <c r="W449" i="9"/>
  <c r="V449" i="9"/>
  <c r="U449" i="9"/>
  <c r="T449" i="9"/>
  <c r="J449" i="9"/>
  <c r="I449" i="9"/>
  <c r="K449" i="9" s="1"/>
  <c r="L449" i="9" s="1"/>
  <c r="W448" i="9"/>
  <c r="V448" i="9"/>
  <c r="U448" i="9"/>
  <c r="T448" i="9"/>
  <c r="K448" i="9"/>
  <c r="J448" i="9"/>
  <c r="L448" i="9" s="1"/>
  <c r="I448" i="9"/>
  <c r="W447" i="9"/>
  <c r="V447" i="9"/>
  <c r="U447" i="9"/>
  <c r="T447" i="9"/>
  <c r="L447" i="9"/>
  <c r="J447" i="9"/>
  <c r="I447" i="9"/>
  <c r="K447" i="9" s="1"/>
  <c r="W446" i="9"/>
  <c r="V446" i="9"/>
  <c r="U446" i="9"/>
  <c r="T446" i="9"/>
  <c r="L446" i="9"/>
  <c r="K446" i="9"/>
  <c r="J446" i="9"/>
  <c r="I446" i="9"/>
  <c r="W445" i="9"/>
  <c r="V445" i="9"/>
  <c r="U445" i="9"/>
  <c r="T445" i="9"/>
  <c r="K445" i="9"/>
  <c r="J445" i="9"/>
  <c r="I445" i="9"/>
  <c r="W444" i="9"/>
  <c r="V444" i="9"/>
  <c r="U444" i="9"/>
  <c r="T444" i="9"/>
  <c r="J444" i="9"/>
  <c r="I444" i="9"/>
  <c r="K444" i="9" s="1"/>
  <c r="W443" i="9"/>
  <c r="V443" i="9"/>
  <c r="U443" i="9"/>
  <c r="T443" i="9"/>
  <c r="L443" i="9"/>
  <c r="J443" i="9"/>
  <c r="I443" i="9"/>
  <c r="K443" i="9" s="1"/>
  <c r="W442" i="9"/>
  <c r="V442" i="9"/>
  <c r="U442" i="9"/>
  <c r="T442" i="9"/>
  <c r="K442" i="9"/>
  <c r="J442" i="9"/>
  <c r="L442" i="9" s="1"/>
  <c r="I442" i="9"/>
  <c r="W441" i="9"/>
  <c r="V441" i="9"/>
  <c r="U441" i="9"/>
  <c r="T441" i="9"/>
  <c r="J441" i="9"/>
  <c r="I441" i="9"/>
  <c r="K441" i="9" s="1"/>
  <c r="L441" i="9" s="1"/>
  <c r="W440" i="9"/>
  <c r="V440" i="9"/>
  <c r="U440" i="9"/>
  <c r="T440" i="9"/>
  <c r="K440" i="9"/>
  <c r="L440" i="9" s="1"/>
  <c r="J440" i="9"/>
  <c r="I440" i="9"/>
  <c r="W439" i="9"/>
  <c r="V439" i="9"/>
  <c r="U439" i="9"/>
  <c r="T439" i="9"/>
  <c r="J439" i="9"/>
  <c r="I439" i="9"/>
  <c r="K439" i="9" s="1"/>
  <c r="W438" i="9"/>
  <c r="V438" i="9"/>
  <c r="U438" i="9"/>
  <c r="T438" i="9"/>
  <c r="K438" i="9"/>
  <c r="L438" i="9" s="1"/>
  <c r="J438" i="9"/>
  <c r="I438" i="9"/>
  <c r="W437" i="9"/>
  <c r="V437" i="9"/>
  <c r="U437" i="9"/>
  <c r="T437" i="9"/>
  <c r="J437" i="9"/>
  <c r="I437" i="9"/>
  <c r="K437" i="9" s="1"/>
  <c r="L437" i="9" s="1"/>
  <c r="W436" i="9"/>
  <c r="V436" i="9"/>
  <c r="U436" i="9"/>
  <c r="T436" i="9"/>
  <c r="K436" i="9"/>
  <c r="J436" i="9"/>
  <c r="I436" i="9"/>
  <c r="W435" i="9"/>
  <c r="V435" i="9"/>
  <c r="U435" i="9"/>
  <c r="T435" i="9"/>
  <c r="J435" i="9"/>
  <c r="L435" i="9" s="1"/>
  <c r="I435" i="9"/>
  <c r="K435" i="9" s="1"/>
  <c r="W434" i="9"/>
  <c r="V434" i="9"/>
  <c r="U434" i="9"/>
  <c r="T434" i="9"/>
  <c r="J434" i="9"/>
  <c r="I434" i="9"/>
  <c r="K434" i="9" s="1"/>
  <c r="L434" i="9" s="1"/>
  <c r="W433" i="9"/>
  <c r="V433" i="9"/>
  <c r="U433" i="9"/>
  <c r="T433" i="9"/>
  <c r="J433" i="9"/>
  <c r="L433" i="9" s="1"/>
  <c r="I433" i="9"/>
  <c r="K433" i="9" s="1"/>
  <c r="W432" i="9"/>
  <c r="V432" i="9"/>
  <c r="U432" i="9"/>
  <c r="T432" i="9"/>
  <c r="J432" i="9"/>
  <c r="I432" i="9"/>
  <c r="K432" i="9" s="1"/>
  <c r="L432" i="9" s="1"/>
  <c r="W431" i="9"/>
  <c r="V431" i="9"/>
  <c r="U431" i="9"/>
  <c r="T431" i="9"/>
  <c r="K431" i="9"/>
  <c r="L431" i="9" s="1"/>
  <c r="J431" i="9"/>
  <c r="I431" i="9"/>
  <c r="W430" i="9"/>
  <c r="V430" i="9"/>
  <c r="U430" i="9"/>
  <c r="T430" i="9"/>
  <c r="J430" i="9"/>
  <c r="I430" i="9"/>
  <c r="K430" i="9" s="1"/>
  <c r="W429" i="9"/>
  <c r="V429" i="9"/>
  <c r="U429" i="9"/>
  <c r="T429" i="9"/>
  <c r="K429" i="9"/>
  <c r="J429" i="9"/>
  <c r="I429" i="9"/>
  <c r="W428" i="9"/>
  <c r="V428" i="9"/>
  <c r="U428" i="9"/>
  <c r="T428" i="9"/>
  <c r="J428" i="9"/>
  <c r="I428" i="9"/>
  <c r="K428" i="9" s="1"/>
  <c r="L428" i="9" s="1"/>
  <c r="W427" i="9"/>
  <c r="V427" i="9"/>
  <c r="U427" i="9"/>
  <c r="T427" i="9"/>
  <c r="K427" i="9"/>
  <c r="J427" i="9"/>
  <c r="L427" i="9" s="1"/>
  <c r="I427" i="9"/>
  <c r="W426" i="9"/>
  <c r="V426" i="9"/>
  <c r="U426" i="9"/>
  <c r="T426" i="9"/>
  <c r="J426" i="9"/>
  <c r="I426" i="9"/>
  <c r="K426" i="9" s="1"/>
  <c r="W425" i="9"/>
  <c r="V425" i="9"/>
  <c r="U425" i="9"/>
  <c r="T425" i="9"/>
  <c r="J425" i="9"/>
  <c r="I425" i="9"/>
  <c r="K425" i="9" s="1"/>
  <c r="L425" i="9" s="1"/>
  <c r="W424" i="9"/>
  <c r="V424" i="9"/>
  <c r="U424" i="9"/>
  <c r="T424" i="9"/>
  <c r="J424" i="9"/>
  <c r="I424" i="9"/>
  <c r="K424" i="9" s="1"/>
  <c r="W423" i="9"/>
  <c r="V423" i="9"/>
  <c r="U423" i="9"/>
  <c r="T423" i="9"/>
  <c r="J423" i="9"/>
  <c r="I423" i="9"/>
  <c r="K423" i="9" s="1"/>
  <c r="L423" i="9" s="1"/>
  <c r="W422" i="9"/>
  <c r="V422" i="9"/>
  <c r="U422" i="9"/>
  <c r="T422" i="9"/>
  <c r="K422" i="9"/>
  <c r="L422" i="9" s="1"/>
  <c r="J422" i="9"/>
  <c r="I422" i="9"/>
  <c r="W421" i="9"/>
  <c r="V421" i="9"/>
  <c r="U421" i="9"/>
  <c r="T421" i="9"/>
  <c r="J421" i="9"/>
  <c r="I421" i="9"/>
  <c r="K421" i="9" s="1"/>
  <c r="W420" i="9"/>
  <c r="V420" i="9"/>
  <c r="U420" i="9"/>
  <c r="T420" i="9"/>
  <c r="K420" i="9"/>
  <c r="J420" i="9"/>
  <c r="L420" i="9" s="1"/>
  <c r="I420" i="9"/>
  <c r="W419" i="9"/>
  <c r="V419" i="9"/>
  <c r="U419" i="9"/>
  <c r="T419" i="9"/>
  <c r="J419" i="9"/>
  <c r="I419" i="9"/>
  <c r="K419" i="9" s="1"/>
  <c r="L419" i="9" s="1"/>
  <c r="W418" i="9"/>
  <c r="V418" i="9"/>
  <c r="U418" i="9"/>
  <c r="T418" i="9"/>
  <c r="K418" i="9"/>
  <c r="J418" i="9"/>
  <c r="I418" i="9"/>
  <c r="W417" i="9"/>
  <c r="V417" i="9"/>
  <c r="U417" i="9"/>
  <c r="T417" i="9"/>
  <c r="J417" i="9"/>
  <c r="L417" i="9" s="1"/>
  <c r="I417" i="9"/>
  <c r="K417" i="9" s="1"/>
  <c r="W416" i="9"/>
  <c r="V416" i="9"/>
  <c r="U416" i="9"/>
  <c r="T416" i="9"/>
  <c r="J416" i="9"/>
  <c r="I416" i="9"/>
  <c r="K416" i="9" s="1"/>
  <c r="L416" i="9" s="1"/>
  <c r="W415" i="9"/>
  <c r="V415" i="9"/>
  <c r="U415" i="9"/>
  <c r="T415" i="9"/>
  <c r="J415" i="9"/>
  <c r="L415" i="9" s="1"/>
  <c r="I415" i="9"/>
  <c r="K415" i="9" s="1"/>
  <c r="W414" i="9"/>
  <c r="V414" i="9"/>
  <c r="U414" i="9"/>
  <c r="T414" i="9"/>
  <c r="L414" i="9"/>
  <c r="J414" i="9"/>
  <c r="I414" i="9"/>
  <c r="K414" i="9" s="1"/>
  <c r="W413" i="9"/>
  <c r="V413" i="9"/>
  <c r="U413" i="9"/>
  <c r="T413" i="9"/>
  <c r="K413" i="9"/>
  <c r="L413" i="9" s="1"/>
  <c r="J413" i="9"/>
  <c r="I413" i="9"/>
  <c r="W412" i="9"/>
  <c r="V412" i="9"/>
  <c r="U412" i="9"/>
  <c r="T412" i="9"/>
  <c r="J412" i="9"/>
  <c r="I412" i="9"/>
  <c r="K412" i="9" s="1"/>
  <c r="W411" i="9"/>
  <c r="V411" i="9"/>
  <c r="U411" i="9"/>
  <c r="T411" i="9"/>
  <c r="K411" i="9"/>
  <c r="J411" i="9"/>
  <c r="L411" i="9" s="1"/>
  <c r="I411" i="9"/>
  <c r="W410" i="9"/>
  <c r="V410" i="9"/>
  <c r="U410" i="9"/>
  <c r="T410" i="9"/>
  <c r="J410" i="9"/>
  <c r="I410" i="9"/>
  <c r="K410" i="9" s="1"/>
  <c r="L410" i="9" s="1"/>
  <c r="W409" i="9"/>
  <c r="V409" i="9"/>
  <c r="U409" i="9"/>
  <c r="T409" i="9"/>
  <c r="K409" i="9"/>
  <c r="J409" i="9"/>
  <c r="L409" i="9" s="1"/>
  <c r="I409" i="9"/>
  <c r="W408" i="9"/>
  <c r="V408" i="9"/>
  <c r="U408" i="9"/>
  <c r="T408" i="9"/>
  <c r="J408" i="9"/>
  <c r="L408" i="9" s="1"/>
  <c r="I408" i="9"/>
  <c r="K408" i="9" s="1"/>
  <c r="W407" i="9"/>
  <c r="V407" i="9"/>
  <c r="U407" i="9"/>
  <c r="T407" i="9"/>
  <c r="J407" i="9"/>
  <c r="I407" i="9"/>
  <c r="K407" i="9" s="1"/>
  <c r="L407" i="9" s="1"/>
  <c r="W406" i="9"/>
  <c r="V406" i="9"/>
  <c r="U406" i="9"/>
  <c r="T406" i="9"/>
  <c r="K406" i="9"/>
  <c r="J406" i="9"/>
  <c r="L406" i="9" s="1"/>
  <c r="I406" i="9"/>
  <c r="W405" i="9"/>
  <c r="V405" i="9"/>
  <c r="U405" i="9"/>
  <c r="T405" i="9"/>
  <c r="J405" i="9"/>
  <c r="L405" i="9" s="1"/>
  <c r="I405" i="9"/>
  <c r="K405" i="9" s="1"/>
  <c r="W404" i="9"/>
  <c r="V404" i="9"/>
  <c r="U404" i="9"/>
  <c r="T404" i="9"/>
  <c r="L404" i="9"/>
  <c r="J404" i="9"/>
  <c r="I404" i="9"/>
  <c r="K404" i="9" s="1"/>
  <c r="W403" i="9"/>
  <c r="V403" i="9"/>
  <c r="U403" i="9"/>
  <c r="T403" i="9"/>
  <c r="K403" i="9"/>
  <c r="J403" i="9"/>
  <c r="L403" i="9" s="1"/>
  <c r="I403" i="9"/>
  <c r="W402" i="9"/>
  <c r="V402" i="9"/>
  <c r="U402" i="9"/>
  <c r="T402" i="9"/>
  <c r="J402" i="9"/>
  <c r="I402" i="9"/>
  <c r="K402" i="9" s="1"/>
  <c r="W401" i="9"/>
  <c r="V401" i="9"/>
  <c r="U401" i="9"/>
  <c r="T401" i="9"/>
  <c r="J401" i="9"/>
  <c r="I401" i="9"/>
  <c r="K401" i="9" s="1"/>
  <c r="L401" i="9" s="1"/>
  <c r="W400" i="9"/>
  <c r="V400" i="9"/>
  <c r="U400" i="9"/>
  <c r="T400" i="9"/>
  <c r="K400" i="9"/>
  <c r="J400" i="9"/>
  <c r="L400" i="9" s="1"/>
  <c r="I400" i="9"/>
  <c r="W399" i="9"/>
  <c r="V399" i="9"/>
  <c r="U399" i="9"/>
  <c r="T399" i="9"/>
  <c r="J399" i="9"/>
  <c r="L399" i="9" s="1"/>
  <c r="I399" i="9"/>
  <c r="K399" i="9" s="1"/>
  <c r="W398" i="9"/>
  <c r="V398" i="9"/>
  <c r="U398" i="9"/>
  <c r="T398" i="9"/>
  <c r="J398" i="9"/>
  <c r="I398" i="9"/>
  <c r="K398" i="9" s="1"/>
  <c r="L398" i="9" s="1"/>
  <c r="W397" i="9"/>
  <c r="V397" i="9"/>
  <c r="U397" i="9"/>
  <c r="T397" i="9"/>
  <c r="K397" i="9"/>
  <c r="J397" i="9"/>
  <c r="L397" i="9" s="1"/>
  <c r="I397" i="9"/>
  <c r="W396" i="9"/>
  <c r="V396" i="9"/>
  <c r="U396" i="9"/>
  <c r="T396" i="9"/>
  <c r="J396" i="9"/>
  <c r="L396" i="9" s="1"/>
  <c r="I396" i="9"/>
  <c r="K396" i="9" s="1"/>
  <c r="W395" i="9"/>
  <c r="V395" i="9"/>
  <c r="U395" i="9"/>
  <c r="T395" i="9"/>
  <c r="L395" i="9"/>
  <c r="J395" i="9"/>
  <c r="I395" i="9"/>
  <c r="K395" i="9" s="1"/>
  <c r="W394" i="9"/>
  <c r="V394" i="9"/>
  <c r="U394" i="9"/>
  <c r="T394" i="9"/>
  <c r="K394" i="9"/>
  <c r="J394" i="9"/>
  <c r="L394" i="9" s="1"/>
  <c r="I394" i="9"/>
  <c r="W393" i="9"/>
  <c r="V393" i="9"/>
  <c r="U393" i="9"/>
  <c r="T393" i="9"/>
  <c r="J393" i="9"/>
  <c r="I393" i="9"/>
  <c r="K393" i="9" s="1"/>
  <c r="W392" i="9"/>
  <c r="V392" i="9"/>
  <c r="U392" i="9"/>
  <c r="T392" i="9"/>
  <c r="J392" i="9"/>
  <c r="I392" i="9"/>
  <c r="K392" i="9" s="1"/>
  <c r="L392" i="9" s="1"/>
  <c r="W391" i="9"/>
  <c r="V391" i="9"/>
  <c r="U391" i="9"/>
  <c r="T391" i="9"/>
  <c r="K391" i="9"/>
  <c r="J391" i="9"/>
  <c r="L391" i="9" s="1"/>
  <c r="I391" i="9"/>
  <c r="W390" i="9"/>
  <c r="V390" i="9"/>
  <c r="U390" i="9"/>
  <c r="T390" i="9"/>
  <c r="J390" i="9"/>
  <c r="L390" i="9" s="1"/>
  <c r="I390" i="9"/>
  <c r="K390" i="9" s="1"/>
  <c r="W389" i="9"/>
  <c r="V389" i="9"/>
  <c r="U389" i="9"/>
  <c r="T389" i="9"/>
  <c r="J389" i="9"/>
  <c r="I389" i="9"/>
  <c r="K389" i="9" s="1"/>
  <c r="L389" i="9" s="1"/>
  <c r="W388" i="9"/>
  <c r="V388" i="9"/>
  <c r="U388" i="9"/>
  <c r="T388" i="9"/>
  <c r="K388" i="9"/>
  <c r="J388" i="9"/>
  <c r="L388" i="9" s="1"/>
  <c r="I388" i="9"/>
  <c r="W387" i="9"/>
  <c r="V387" i="9"/>
  <c r="U387" i="9"/>
  <c r="T387" i="9"/>
  <c r="J387" i="9"/>
  <c r="L387" i="9" s="1"/>
  <c r="I387" i="9"/>
  <c r="K387" i="9" s="1"/>
  <c r="W386" i="9"/>
  <c r="V386" i="9"/>
  <c r="U386" i="9"/>
  <c r="T386" i="9"/>
  <c r="L386" i="9"/>
  <c r="J386" i="9"/>
  <c r="I386" i="9"/>
  <c r="K386" i="9" s="1"/>
  <c r="W385" i="9"/>
  <c r="V385" i="9"/>
  <c r="U385" i="9"/>
  <c r="T385" i="9"/>
  <c r="K385" i="9"/>
  <c r="J385" i="9"/>
  <c r="L385" i="9" s="1"/>
  <c r="I385" i="9"/>
  <c r="W384" i="9"/>
  <c r="V384" i="9"/>
  <c r="U384" i="9"/>
  <c r="T384" i="9"/>
  <c r="J384" i="9"/>
  <c r="I384" i="9"/>
  <c r="K384" i="9" s="1"/>
  <c r="W383" i="9"/>
  <c r="V383" i="9"/>
  <c r="U383" i="9"/>
  <c r="T383" i="9"/>
  <c r="J383" i="9"/>
  <c r="I383" i="9"/>
  <c r="K383" i="9" s="1"/>
  <c r="L383" i="9" s="1"/>
  <c r="W382" i="9"/>
  <c r="V382" i="9"/>
  <c r="U382" i="9"/>
  <c r="T382" i="9"/>
  <c r="K382" i="9"/>
  <c r="J382" i="9"/>
  <c r="L382" i="9" s="1"/>
  <c r="I382" i="9"/>
  <c r="W381" i="9"/>
  <c r="V381" i="9"/>
  <c r="U381" i="9"/>
  <c r="T381" i="9"/>
  <c r="J381" i="9"/>
  <c r="L381" i="9" s="1"/>
  <c r="I381" i="9"/>
  <c r="K381" i="9" s="1"/>
  <c r="W380" i="9"/>
  <c r="V380" i="9"/>
  <c r="U380" i="9"/>
  <c r="T380" i="9"/>
  <c r="J380" i="9"/>
  <c r="I380" i="9"/>
  <c r="K380" i="9" s="1"/>
  <c r="L380" i="9" s="1"/>
  <c r="W379" i="9"/>
  <c r="V379" i="9"/>
  <c r="U379" i="9"/>
  <c r="T379" i="9"/>
  <c r="K379" i="9"/>
  <c r="J379" i="9"/>
  <c r="L379" i="9" s="1"/>
  <c r="I379" i="9"/>
  <c r="W378" i="9"/>
  <c r="V378" i="9"/>
  <c r="U378" i="9"/>
  <c r="T378" i="9"/>
  <c r="J378" i="9"/>
  <c r="L378" i="9" s="1"/>
  <c r="I378" i="9"/>
  <c r="K378" i="9" s="1"/>
  <c r="W377" i="9"/>
  <c r="V377" i="9"/>
  <c r="U377" i="9"/>
  <c r="T377" i="9"/>
  <c r="L377" i="9"/>
  <c r="J377" i="9"/>
  <c r="I377" i="9"/>
  <c r="K377" i="9" s="1"/>
  <c r="W376" i="9"/>
  <c r="V376" i="9"/>
  <c r="U376" i="9"/>
  <c r="T376" i="9"/>
  <c r="K376" i="9"/>
  <c r="J376" i="9"/>
  <c r="L376" i="9" s="1"/>
  <c r="I376" i="9"/>
  <c r="W375" i="9"/>
  <c r="V375" i="9"/>
  <c r="U375" i="9"/>
  <c r="T375" i="9"/>
  <c r="J375" i="9"/>
  <c r="I375" i="9"/>
  <c r="K375" i="9" s="1"/>
  <c r="W374" i="9"/>
  <c r="V374" i="9"/>
  <c r="U374" i="9"/>
  <c r="T374" i="9"/>
  <c r="J374" i="9"/>
  <c r="I374" i="9"/>
  <c r="K374" i="9" s="1"/>
  <c r="L374" i="9" s="1"/>
  <c r="W373" i="9"/>
  <c r="V373" i="9"/>
  <c r="U373" i="9"/>
  <c r="T373" i="9"/>
  <c r="K373" i="9"/>
  <c r="J373" i="9"/>
  <c r="L373" i="9" s="1"/>
  <c r="I373" i="9"/>
  <c r="W372" i="9"/>
  <c r="V372" i="9"/>
  <c r="U372" i="9"/>
  <c r="T372" i="9"/>
  <c r="J372" i="9"/>
  <c r="L372" i="9" s="1"/>
  <c r="I372" i="9"/>
  <c r="K372" i="9" s="1"/>
  <c r="W371" i="9"/>
  <c r="V371" i="9"/>
  <c r="U371" i="9"/>
  <c r="T371" i="9"/>
  <c r="J371" i="9"/>
  <c r="I371" i="9"/>
  <c r="K371" i="9" s="1"/>
  <c r="L371" i="9" s="1"/>
  <c r="W370" i="9"/>
  <c r="V370" i="9"/>
  <c r="U370" i="9"/>
  <c r="T370" i="9"/>
  <c r="K370" i="9"/>
  <c r="J370" i="9"/>
  <c r="L370" i="9" s="1"/>
  <c r="I370" i="9"/>
  <c r="W369" i="9"/>
  <c r="V369" i="9"/>
  <c r="U369" i="9"/>
  <c r="T369" i="9"/>
  <c r="J369" i="9"/>
  <c r="L369" i="9" s="1"/>
  <c r="I369" i="9"/>
  <c r="K369" i="9" s="1"/>
  <c r="W368" i="9"/>
  <c r="V368" i="9"/>
  <c r="U368" i="9"/>
  <c r="T368" i="9"/>
  <c r="L368" i="9"/>
  <c r="J368" i="9"/>
  <c r="I368" i="9"/>
  <c r="K368" i="9" s="1"/>
  <c r="W367" i="9"/>
  <c r="V367" i="9"/>
  <c r="U367" i="9"/>
  <c r="T367" i="9"/>
  <c r="K367" i="9"/>
  <c r="J367" i="9"/>
  <c r="L367" i="9" s="1"/>
  <c r="I367" i="9"/>
  <c r="W366" i="9"/>
  <c r="V366" i="9"/>
  <c r="U366" i="9"/>
  <c r="T366" i="9"/>
  <c r="J366" i="9"/>
  <c r="I366" i="9"/>
  <c r="K366" i="9" s="1"/>
  <c r="W365" i="9"/>
  <c r="V365" i="9"/>
  <c r="U365" i="9"/>
  <c r="T365" i="9"/>
  <c r="J365" i="9"/>
  <c r="I365" i="9"/>
  <c r="K365" i="9" s="1"/>
  <c r="L365" i="9" s="1"/>
  <c r="W364" i="9"/>
  <c r="V364" i="9"/>
  <c r="U364" i="9"/>
  <c r="T364" i="9"/>
  <c r="K364" i="9"/>
  <c r="J364" i="9"/>
  <c r="L364" i="9" s="1"/>
  <c r="I364" i="9"/>
  <c r="W363" i="9"/>
  <c r="V363" i="9"/>
  <c r="U363" i="9"/>
  <c r="T363" i="9"/>
  <c r="J363" i="9"/>
  <c r="L363" i="9" s="1"/>
  <c r="I363" i="9"/>
  <c r="K363" i="9" s="1"/>
  <c r="W362" i="9"/>
  <c r="V362" i="9"/>
  <c r="U362" i="9"/>
  <c r="T362" i="9"/>
  <c r="J362" i="9"/>
  <c r="I362" i="9"/>
  <c r="K362" i="9" s="1"/>
  <c r="L362" i="9" s="1"/>
  <c r="W361" i="9"/>
  <c r="V361" i="9"/>
  <c r="U361" i="9"/>
  <c r="T361" i="9"/>
  <c r="K361" i="9"/>
  <c r="J361" i="9"/>
  <c r="L361" i="9" s="1"/>
  <c r="I361" i="9"/>
  <c r="W360" i="9"/>
  <c r="V360" i="9"/>
  <c r="U360" i="9"/>
  <c r="T360" i="9"/>
  <c r="J360" i="9"/>
  <c r="L360" i="9" s="1"/>
  <c r="I360" i="9"/>
  <c r="K360" i="9" s="1"/>
  <c r="W359" i="9"/>
  <c r="V359" i="9"/>
  <c r="U359" i="9"/>
  <c r="T359" i="9"/>
  <c r="L359" i="9"/>
  <c r="J359" i="9"/>
  <c r="I359" i="9"/>
  <c r="K359" i="9" s="1"/>
  <c r="W358" i="9"/>
  <c r="V358" i="9"/>
  <c r="U358" i="9"/>
  <c r="T358" i="9"/>
  <c r="K358" i="9"/>
  <c r="J358" i="9"/>
  <c r="L358" i="9" s="1"/>
  <c r="I358" i="9"/>
  <c r="W357" i="9"/>
  <c r="V357" i="9"/>
  <c r="U357" i="9"/>
  <c r="T357" i="9"/>
  <c r="J357" i="9"/>
  <c r="I357" i="9"/>
  <c r="K357" i="9" s="1"/>
  <c r="W356" i="9"/>
  <c r="V356" i="9"/>
  <c r="U356" i="9"/>
  <c r="T356" i="9"/>
  <c r="J356" i="9"/>
  <c r="I356" i="9"/>
  <c r="K356" i="9" s="1"/>
  <c r="L356" i="9" s="1"/>
  <c r="W355" i="9"/>
  <c r="V355" i="9"/>
  <c r="U355" i="9"/>
  <c r="T355" i="9"/>
  <c r="K355" i="9"/>
  <c r="J355" i="9"/>
  <c r="L355" i="9" s="1"/>
  <c r="I355" i="9"/>
  <c r="W354" i="9"/>
  <c r="V354" i="9"/>
  <c r="U354" i="9"/>
  <c r="T354" i="9"/>
  <c r="J354" i="9"/>
  <c r="L354" i="9" s="1"/>
  <c r="I354" i="9"/>
  <c r="K354" i="9" s="1"/>
  <c r="W353" i="9"/>
  <c r="V353" i="9"/>
  <c r="U353" i="9"/>
  <c r="T353" i="9"/>
  <c r="J353" i="9"/>
  <c r="I353" i="9"/>
  <c r="K353" i="9" s="1"/>
  <c r="L353" i="9" s="1"/>
  <c r="W352" i="9"/>
  <c r="V352" i="9"/>
  <c r="U352" i="9"/>
  <c r="T352" i="9"/>
  <c r="K352" i="9"/>
  <c r="J352" i="9"/>
  <c r="L352" i="9" s="1"/>
  <c r="I352" i="9"/>
  <c r="W351" i="9"/>
  <c r="V351" i="9"/>
  <c r="U351" i="9"/>
  <c r="T351" i="9"/>
  <c r="J351" i="9"/>
  <c r="L351" i="9" s="1"/>
  <c r="I351" i="9"/>
  <c r="K351" i="9" s="1"/>
  <c r="W350" i="9"/>
  <c r="V350" i="9"/>
  <c r="U350" i="9"/>
  <c r="T350" i="9"/>
  <c r="L350" i="9"/>
  <c r="J350" i="9"/>
  <c r="I350" i="9"/>
  <c r="K350" i="9" s="1"/>
  <c r="W349" i="9"/>
  <c r="V349" i="9"/>
  <c r="U349" i="9"/>
  <c r="T349" i="9"/>
  <c r="K349" i="9"/>
  <c r="J349" i="9"/>
  <c r="L349" i="9" s="1"/>
  <c r="I349" i="9"/>
  <c r="W348" i="9"/>
  <c r="V348" i="9"/>
  <c r="U348" i="9"/>
  <c r="T348" i="9"/>
  <c r="J348" i="9"/>
  <c r="I348" i="9"/>
  <c r="K348" i="9" s="1"/>
  <c r="W347" i="9"/>
  <c r="V347" i="9"/>
  <c r="U347" i="9"/>
  <c r="T347" i="9"/>
  <c r="J347" i="9"/>
  <c r="I347" i="9"/>
  <c r="K347" i="9" s="1"/>
  <c r="L347" i="9" s="1"/>
  <c r="W346" i="9"/>
  <c r="V346" i="9"/>
  <c r="U346" i="9"/>
  <c r="T346" i="9"/>
  <c r="K346" i="9"/>
  <c r="J346" i="9"/>
  <c r="L346" i="9" s="1"/>
  <c r="I346" i="9"/>
  <c r="W345" i="9"/>
  <c r="V345" i="9"/>
  <c r="U345" i="9"/>
  <c r="T345" i="9"/>
  <c r="J345" i="9"/>
  <c r="I345" i="9"/>
  <c r="K345" i="9" s="1"/>
  <c r="L345" i="9" s="1"/>
  <c r="W344" i="9"/>
  <c r="V344" i="9"/>
  <c r="U344" i="9"/>
  <c r="T344" i="9"/>
  <c r="L344" i="9"/>
  <c r="J344" i="9"/>
  <c r="I344" i="9"/>
  <c r="K344" i="9" s="1"/>
  <c r="W343" i="9"/>
  <c r="V343" i="9"/>
  <c r="U343" i="9"/>
  <c r="T343" i="9"/>
  <c r="K343" i="9"/>
  <c r="J343" i="9"/>
  <c r="L343" i="9" s="1"/>
  <c r="I343" i="9"/>
  <c r="W342" i="9"/>
  <c r="V342" i="9"/>
  <c r="U342" i="9"/>
  <c r="T342" i="9"/>
  <c r="J342" i="9"/>
  <c r="L342" i="9" s="1"/>
  <c r="I342" i="9"/>
  <c r="K342" i="9" s="1"/>
  <c r="W341" i="9"/>
  <c r="V341" i="9"/>
  <c r="U341" i="9"/>
  <c r="T341" i="9"/>
  <c r="J341" i="9"/>
  <c r="I341" i="9"/>
  <c r="K341" i="9" s="1"/>
  <c r="L341" i="9" s="1"/>
  <c r="W340" i="9"/>
  <c r="V340" i="9"/>
  <c r="U340" i="9"/>
  <c r="T340" i="9"/>
  <c r="K340" i="9"/>
  <c r="J340" i="9"/>
  <c r="L340" i="9" s="1"/>
  <c r="I340" i="9"/>
  <c r="W339" i="9"/>
  <c r="V339" i="9"/>
  <c r="U339" i="9"/>
  <c r="T339" i="9"/>
  <c r="J339" i="9"/>
  <c r="I339" i="9"/>
  <c r="K339" i="9" s="1"/>
  <c r="L339" i="9" s="1"/>
  <c r="W338" i="9"/>
  <c r="V338" i="9"/>
  <c r="U338" i="9"/>
  <c r="T338" i="9"/>
  <c r="L338" i="9"/>
  <c r="J338" i="9"/>
  <c r="I338" i="9"/>
  <c r="K338" i="9" s="1"/>
  <c r="W337" i="9"/>
  <c r="V337" i="9"/>
  <c r="U337" i="9"/>
  <c r="T337" i="9"/>
  <c r="K337" i="9"/>
  <c r="J337" i="9"/>
  <c r="L337" i="9" s="1"/>
  <c r="I337" i="9"/>
  <c r="W336" i="9"/>
  <c r="V336" i="9"/>
  <c r="U336" i="9"/>
  <c r="T336" i="9"/>
  <c r="J336" i="9"/>
  <c r="I336" i="9"/>
  <c r="K336" i="9" s="1"/>
  <c r="L336" i="9" s="1"/>
  <c r="W335" i="9"/>
  <c r="V335" i="9"/>
  <c r="U335" i="9"/>
  <c r="T335" i="9"/>
  <c r="J335" i="9"/>
  <c r="I335" i="9"/>
  <c r="K335" i="9" s="1"/>
  <c r="L335" i="9" s="1"/>
  <c r="W334" i="9"/>
  <c r="V334" i="9"/>
  <c r="U334" i="9"/>
  <c r="T334" i="9"/>
  <c r="K334" i="9"/>
  <c r="J334" i="9"/>
  <c r="L334" i="9" s="1"/>
  <c r="I334" i="9"/>
  <c r="W333" i="9"/>
  <c r="V333" i="9"/>
  <c r="U333" i="9"/>
  <c r="T333" i="9"/>
  <c r="J333" i="9"/>
  <c r="I333" i="9"/>
  <c r="K333" i="9" s="1"/>
  <c r="L333" i="9" s="1"/>
  <c r="W332" i="9"/>
  <c r="V332" i="9"/>
  <c r="U332" i="9"/>
  <c r="T332" i="9"/>
  <c r="L332" i="9"/>
  <c r="J332" i="9"/>
  <c r="I332" i="9"/>
  <c r="K332" i="9" s="1"/>
  <c r="W331" i="9"/>
  <c r="V331" i="9"/>
  <c r="U331" i="9"/>
  <c r="T331" i="9"/>
  <c r="K331" i="9"/>
  <c r="J331" i="9"/>
  <c r="L331" i="9" s="1"/>
  <c r="I331" i="9"/>
  <c r="W330" i="9"/>
  <c r="V330" i="9"/>
  <c r="U330" i="9"/>
  <c r="T330" i="9"/>
  <c r="J330" i="9"/>
  <c r="I330" i="9"/>
  <c r="K330" i="9" s="1"/>
  <c r="L330" i="9" s="1"/>
  <c r="W329" i="9"/>
  <c r="V329" i="9"/>
  <c r="U329" i="9"/>
  <c r="T329" i="9"/>
  <c r="J329" i="9"/>
  <c r="I329" i="9"/>
  <c r="K329" i="9" s="1"/>
  <c r="L329" i="9" s="1"/>
  <c r="W328" i="9"/>
  <c r="V328" i="9"/>
  <c r="U328" i="9"/>
  <c r="T328" i="9"/>
  <c r="K328" i="9"/>
  <c r="J328" i="9"/>
  <c r="L328" i="9" s="1"/>
  <c r="I328" i="9"/>
  <c r="W327" i="9"/>
  <c r="V327" i="9"/>
  <c r="U327" i="9"/>
  <c r="T327" i="9"/>
  <c r="J327" i="9"/>
  <c r="I327" i="9"/>
  <c r="K327" i="9" s="1"/>
  <c r="L327" i="9" s="1"/>
  <c r="W326" i="9"/>
  <c r="V326" i="9"/>
  <c r="U326" i="9"/>
  <c r="T326" i="9"/>
  <c r="L326" i="9"/>
  <c r="J326" i="9"/>
  <c r="I326" i="9"/>
  <c r="K326" i="9" s="1"/>
  <c r="W325" i="9"/>
  <c r="V325" i="9"/>
  <c r="U325" i="9"/>
  <c r="T325" i="9"/>
  <c r="K325" i="9"/>
  <c r="J325" i="9"/>
  <c r="L325" i="9" s="1"/>
  <c r="I325" i="9"/>
  <c r="W324" i="9"/>
  <c r="V324" i="9"/>
  <c r="U324" i="9"/>
  <c r="T324" i="9"/>
  <c r="J324" i="9"/>
  <c r="I324" i="9"/>
  <c r="K324" i="9" s="1"/>
  <c r="L324" i="9" s="1"/>
  <c r="W323" i="9"/>
  <c r="V323" i="9"/>
  <c r="U323" i="9"/>
  <c r="T323" i="9"/>
  <c r="J323" i="9"/>
  <c r="I323" i="9"/>
  <c r="K323" i="9" s="1"/>
  <c r="L323" i="9" s="1"/>
  <c r="W322" i="9"/>
  <c r="V322" i="9"/>
  <c r="U322" i="9"/>
  <c r="T322" i="9"/>
  <c r="K322" i="9"/>
  <c r="J322" i="9"/>
  <c r="L322" i="9" s="1"/>
  <c r="I322" i="9"/>
  <c r="W321" i="9"/>
  <c r="V321" i="9"/>
  <c r="U321" i="9"/>
  <c r="T321" i="9"/>
  <c r="J321" i="9"/>
  <c r="I321" i="9"/>
  <c r="K321" i="9" s="1"/>
  <c r="L321" i="9" s="1"/>
  <c r="W320" i="9"/>
  <c r="V320" i="9"/>
  <c r="U320" i="9"/>
  <c r="T320" i="9"/>
  <c r="L320" i="9"/>
  <c r="J320" i="9"/>
  <c r="I320" i="9"/>
  <c r="K320" i="9" s="1"/>
  <c r="W319" i="9"/>
  <c r="V319" i="9"/>
  <c r="U319" i="9"/>
  <c r="T319" i="9"/>
  <c r="K319" i="9"/>
  <c r="J319" i="9"/>
  <c r="L319" i="9" s="1"/>
  <c r="I319" i="9"/>
  <c r="W318" i="9"/>
  <c r="V318" i="9"/>
  <c r="U318" i="9"/>
  <c r="T318" i="9"/>
  <c r="J318" i="9"/>
  <c r="I318" i="9"/>
  <c r="K318" i="9" s="1"/>
  <c r="L318" i="9" s="1"/>
  <c r="W317" i="9"/>
  <c r="V317" i="9"/>
  <c r="U317" i="9"/>
  <c r="T317" i="9"/>
  <c r="J317" i="9"/>
  <c r="I317" i="9"/>
  <c r="K317" i="9" s="1"/>
  <c r="L317" i="9" s="1"/>
  <c r="W316" i="9"/>
  <c r="V316" i="9"/>
  <c r="U316" i="9"/>
  <c r="T316" i="9"/>
  <c r="K316" i="9"/>
  <c r="J316" i="9"/>
  <c r="L316" i="9" s="1"/>
  <c r="I316" i="9"/>
  <c r="W315" i="9"/>
  <c r="V315" i="9"/>
  <c r="U315" i="9"/>
  <c r="T315" i="9"/>
  <c r="J315" i="9"/>
  <c r="I315" i="9"/>
  <c r="K315" i="9" s="1"/>
  <c r="L315" i="9" s="1"/>
  <c r="W314" i="9"/>
  <c r="V314" i="9"/>
  <c r="U314" i="9"/>
  <c r="T314" i="9"/>
  <c r="L314" i="9"/>
  <c r="J314" i="9"/>
  <c r="I314" i="9"/>
  <c r="K314" i="9" s="1"/>
  <c r="W313" i="9"/>
  <c r="V313" i="9"/>
  <c r="U313" i="9"/>
  <c r="T313" i="9"/>
  <c r="K313" i="9"/>
  <c r="J313" i="9"/>
  <c r="I313" i="9"/>
  <c r="W312" i="9"/>
  <c r="V312" i="9"/>
  <c r="U312" i="9"/>
  <c r="T312" i="9"/>
  <c r="J312" i="9"/>
  <c r="I312" i="9"/>
  <c r="K312" i="9" s="1"/>
  <c r="L312" i="9" s="1"/>
  <c r="W311" i="9"/>
  <c r="V311" i="9"/>
  <c r="U311" i="9"/>
  <c r="T311" i="9"/>
  <c r="J311" i="9"/>
  <c r="I311" i="9"/>
  <c r="K311" i="9" s="1"/>
  <c r="L311" i="9" s="1"/>
  <c r="W310" i="9"/>
  <c r="V310" i="9"/>
  <c r="U310" i="9"/>
  <c r="T310" i="9"/>
  <c r="K310" i="9"/>
  <c r="J310" i="9"/>
  <c r="L310" i="9" s="1"/>
  <c r="I310" i="9"/>
  <c r="W309" i="9"/>
  <c r="V309" i="9"/>
  <c r="U309" i="9"/>
  <c r="T309" i="9"/>
  <c r="J309" i="9"/>
  <c r="I309" i="9"/>
  <c r="K309" i="9" s="1"/>
  <c r="L309" i="9" s="1"/>
  <c r="W308" i="9"/>
  <c r="V308" i="9"/>
  <c r="U308" i="9"/>
  <c r="T308" i="9"/>
  <c r="L308" i="9"/>
  <c r="J308" i="9"/>
  <c r="I308" i="9"/>
  <c r="K308" i="9" s="1"/>
  <c r="W307" i="9"/>
  <c r="V307" i="9"/>
  <c r="U307" i="9"/>
  <c r="T307" i="9"/>
  <c r="K307" i="9"/>
  <c r="J307" i="9"/>
  <c r="I307" i="9"/>
  <c r="W306" i="9"/>
  <c r="V306" i="9"/>
  <c r="U306" i="9"/>
  <c r="T306" i="9"/>
  <c r="J306" i="9"/>
  <c r="I306" i="9"/>
  <c r="K306" i="9" s="1"/>
  <c r="L306" i="9" s="1"/>
  <c r="W305" i="9"/>
  <c r="V305" i="9"/>
  <c r="U305" i="9"/>
  <c r="T305" i="9"/>
  <c r="J305" i="9"/>
  <c r="I305" i="9"/>
  <c r="K305" i="9" s="1"/>
  <c r="L305" i="9" s="1"/>
  <c r="W304" i="9"/>
  <c r="V304" i="9"/>
  <c r="U304" i="9"/>
  <c r="T304" i="9"/>
  <c r="K304" i="9"/>
  <c r="J304" i="9"/>
  <c r="L304" i="9" s="1"/>
  <c r="I304" i="9"/>
  <c r="W303" i="9"/>
  <c r="V303" i="9"/>
  <c r="U303" i="9"/>
  <c r="T303" i="9"/>
  <c r="J303" i="9"/>
  <c r="I303" i="9"/>
  <c r="K303" i="9" s="1"/>
  <c r="L303" i="9" s="1"/>
  <c r="W302" i="9"/>
  <c r="V302" i="9"/>
  <c r="U302" i="9"/>
  <c r="T302" i="9"/>
  <c r="L302" i="9"/>
  <c r="J302" i="9"/>
  <c r="I302" i="9"/>
  <c r="K302" i="9" s="1"/>
  <c r="W301" i="9"/>
  <c r="V301" i="9"/>
  <c r="U301" i="9"/>
  <c r="T301" i="9"/>
  <c r="K301" i="9"/>
  <c r="J301" i="9"/>
  <c r="I301" i="9"/>
  <c r="W300" i="9"/>
  <c r="V300" i="9"/>
  <c r="U300" i="9"/>
  <c r="T300" i="9"/>
  <c r="J300" i="9"/>
  <c r="I300" i="9"/>
  <c r="K300" i="9" s="1"/>
  <c r="L300" i="9" s="1"/>
  <c r="W299" i="9"/>
  <c r="V299" i="9"/>
  <c r="U299" i="9"/>
  <c r="T299" i="9"/>
  <c r="J299" i="9"/>
  <c r="I299" i="9"/>
  <c r="K299" i="9" s="1"/>
  <c r="L299" i="9" s="1"/>
  <c r="W298" i="9"/>
  <c r="V298" i="9"/>
  <c r="U298" i="9"/>
  <c r="T298" i="9"/>
  <c r="K298" i="9"/>
  <c r="J298" i="9"/>
  <c r="L298" i="9" s="1"/>
  <c r="I298" i="9"/>
  <c r="W297" i="9"/>
  <c r="V297" i="9"/>
  <c r="U297" i="9"/>
  <c r="T297" i="9"/>
  <c r="J297" i="9"/>
  <c r="I297" i="9"/>
  <c r="K297" i="9" s="1"/>
  <c r="L297" i="9" s="1"/>
  <c r="W296" i="9"/>
  <c r="V296" i="9"/>
  <c r="U296" i="9"/>
  <c r="T296" i="9"/>
  <c r="L296" i="9"/>
  <c r="J296" i="9"/>
  <c r="I296" i="9"/>
  <c r="K296" i="9" s="1"/>
  <c r="W295" i="9"/>
  <c r="V295" i="9"/>
  <c r="U295" i="9"/>
  <c r="T295" i="9"/>
  <c r="K295" i="9"/>
  <c r="J295" i="9"/>
  <c r="I295" i="9"/>
  <c r="W294" i="9"/>
  <c r="V294" i="9"/>
  <c r="U294" i="9"/>
  <c r="T294" i="9"/>
  <c r="J294" i="9"/>
  <c r="I294" i="9"/>
  <c r="K294" i="9" s="1"/>
  <c r="L294" i="9" s="1"/>
  <c r="W293" i="9"/>
  <c r="V293" i="9"/>
  <c r="U293" i="9"/>
  <c r="T293" i="9"/>
  <c r="J293" i="9"/>
  <c r="I293" i="9"/>
  <c r="K293" i="9" s="1"/>
  <c r="L293" i="9" s="1"/>
  <c r="W292" i="9"/>
  <c r="V292" i="9"/>
  <c r="U292" i="9"/>
  <c r="T292" i="9"/>
  <c r="K292" i="9"/>
  <c r="J292" i="9"/>
  <c r="L292" i="9" s="1"/>
  <c r="I292" i="9"/>
  <c r="W291" i="9"/>
  <c r="V291" i="9"/>
  <c r="U291" i="9"/>
  <c r="T291" i="9"/>
  <c r="J291" i="9"/>
  <c r="I291" i="9"/>
  <c r="K291" i="9" s="1"/>
  <c r="L291" i="9" s="1"/>
  <c r="W290" i="9"/>
  <c r="V290" i="9"/>
  <c r="U290" i="9"/>
  <c r="T290" i="9"/>
  <c r="L290" i="9"/>
  <c r="J290" i="9"/>
  <c r="I290" i="9"/>
  <c r="K290" i="9" s="1"/>
  <c r="W289" i="9"/>
  <c r="V289" i="9"/>
  <c r="U289" i="9"/>
  <c r="T289" i="9"/>
  <c r="K289" i="9"/>
  <c r="J289" i="9"/>
  <c r="I289" i="9"/>
  <c r="W288" i="9"/>
  <c r="V288" i="9"/>
  <c r="U288" i="9"/>
  <c r="T288" i="9"/>
  <c r="J288" i="9"/>
  <c r="I288" i="9"/>
  <c r="K288" i="9" s="1"/>
  <c r="L288" i="9" s="1"/>
  <c r="W287" i="9"/>
  <c r="V287" i="9"/>
  <c r="U287" i="9"/>
  <c r="T287" i="9"/>
  <c r="J287" i="9"/>
  <c r="I287" i="9"/>
  <c r="K287" i="9" s="1"/>
  <c r="L287" i="9" s="1"/>
  <c r="W286" i="9"/>
  <c r="V286" i="9"/>
  <c r="U286" i="9"/>
  <c r="T286" i="9"/>
  <c r="K286" i="9"/>
  <c r="J286" i="9"/>
  <c r="L286" i="9" s="1"/>
  <c r="I286" i="9"/>
  <c r="W285" i="9"/>
  <c r="V285" i="9"/>
  <c r="U285" i="9"/>
  <c r="T285" i="9"/>
  <c r="J285" i="9"/>
  <c r="I285" i="9"/>
  <c r="K285" i="9" s="1"/>
  <c r="L285" i="9" s="1"/>
  <c r="W284" i="9"/>
  <c r="V284" i="9"/>
  <c r="U284" i="9"/>
  <c r="T284" i="9"/>
  <c r="L284" i="9"/>
  <c r="J284" i="9"/>
  <c r="I284" i="9"/>
  <c r="K284" i="9" s="1"/>
  <c r="W283" i="9"/>
  <c r="V283" i="9"/>
  <c r="U283" i="9"/>
  <c r="T283" i="9"/>
  <c r="K283" i="9"/>
  <c r="J283" i="9"/>
  <c r="I283" i="9"/>
  <c r="W282" i="9"/>
  <c r="V282" i="9"/>
  <c r="U282" i="9"/>
  <c r="T282" i="9"/>
  <c r="J282" i="9"/>
  <c r="I282" i="9"/>
  <c r="K282" i="9" s="1"/>
  <c r="L282" i="9" s="1"/>
  <c r="W281" i="9"/>
  <c r="V281" i="9"/>
  <c r="U281" i="9"/>
  <c r="T281" i="9"/>
  <c r="J281" i="9"/>
  <c r="I281" i="9"/>
  <c r="K281" i="9" s="1"/>
  <c r="L281" i="9" s="1"/>
  <c r="W280" i="9"/>
  <c r="V280" i="9"/>
  <c r="U280" i="9"/>
  <c r="T280" i="9"/>
  <c r="K280" i="9"/>
  <c r="J280" i="9"/>
  <c r="L280" i="9" s="1"/>
  <c r="I280" i="9"/>
  <c r="W279" i="9"/>
  <c r="V279" i="9"/>
  <c r="U279" i="9"/>
  <c r="T279" i="9"/>
  <c r="J279" i="9"/>
  <c r="I279" i="9"/>
  <c r="K279" i="9" s="1"/>
  <c r="L279" i="9" s="1"/>
  <c r="W278" i="9"/>
  <c r="V278" i="9"/>
  <c r="U278" i="9"/>
  <c r="T278" i="9"/>
  <c r="L278" i="9"/>
  <c r="J278" i="9"/>
  <c r="I278" i="9"/>
  <c r="K278" i="9" s="1"/>
  <c r="W277" i="9"/>
  <c r="V277" i="9"/>
  <c r="U277" i="9"/>
  <c r="T277" i="9"/>
  <c r="K277" i="9"/>
  <c r="J277" i="9"/>
  <c r="I277" i="9"/>
  <c r="W276" i="9"/>
  <c r="V276" i="9"/>
  <c r="U276" i="9"/>
  <c r="T276" i="9"/>
  <c r="J276" i="9"/>
  <c r="I276" i="9"/>
  <c r="K276" i="9" s="1"/>
  <c r="L276" i="9" s="1"/>
  <c r="W275" i="9"/>
  <c r="V275" i="9"/>
  <c r="U275" i="9"/>
  <c r="T275" i="9"/>
  <c r="J275" i="9"/>
  <c r="I275" i="9"/>
  <c r="K275" i="9" s="1"/>
  <c r="L275" i="9" s="1"/>
  <c r="W274" i="9"/>
  <c r="V274" i="9"/>
  <c r="U274" i="9"/>
  <c r="T274" i="9"/>
  <c r="K274" i="9"/>
  <c r="J274" i="9"/>
  <c r="L274" i="9" s="1"/>
  <c r="I274" i="9"/>
  <c r="W273" i="9"/>
  <c r="V273" i="9"/>
  <c r="U273" i="9"/>
  <c r="T273" i="9"/>
  <c r="J273" i="9"/>
  <c r="I273" i="9"/>
  <c r="K273" i="9" s="1"/>
  <c r="L273" i="9" s="1"/>
  <c r="W272" i="9"/>
  <c r="V272" i="9"/>
  <c r="U272" i="9"/>
  <c r="T272" i="9"/>
  <c r="L272" i="9"/>
  <c r="J272" i="9"/>
  <c r="I272" i="9"/>
  <c r="K272" i="9" s="1"/>
  <c r="W271" i="9"/>
  <c r="V271" i="9"/>
  <c r="U271" i="9"/>
  <c r="T271" i="9"/>
  <c r="K271" i="9"/>
  <c r="J271" i="9"/>
  <c r="I271" i="9"/>
  <c r="W270" i="9"/>
  <c r="V270" i="9"/>
  <c r="U270" i="9"/>
  <c r="T270" i="9"/>
  <c r="J270" i="9"/>
  <c r="I270" i="9"/>
  <c r="K270" i="9" s="1"/>
  <c r="L270" i="9" s="1"/>
  <c r="W269" i="9"/>
  <c r="V269" i="9"/>
  <c r="U269" i="9"/>
  <c r="T269" i="9"/>
  <c r="J269" i="9"/>
  <c r="I269" i="9"/>
  <c r="K269" i="9" s="1"/>
  <c r="L269" i="9" s="1"/>
  <c r="W268" i="9"/>
  <c r="V268" i="9"/>
  <c r="U268" i="9"/>
  <c r="T268" i="9"/>
  <c r="K268" i="9"/>
  <c r="J268" i="9"/>
  <c r="L268" i="9" s="1"/>
  <c r="I268" i="9"/>
  <c r="W267" i="9"/>
  <c r="V267" i="9"/>
  <c r="U267" i="9"/>
  <c r="T267" i="9"/>
  <c r="J267" i="9"/>
  <c r="I267" i="9"/>
  <c r="K267" i="9" s="1"/>
  <c r="L267" i="9" s="1"/>
  <c r="W266" i="9"/>
  <c r="V266" i="9"/>
  <c r="U266" i="9"/>
  <c r="T266" i="9"/>
  <c r="L266" i="9"/>
  <c r="J266" i="9"/>
  <c r="I266" i="9"/>
  <c r="K266" i="9" s="1"/>
  <c r="W265" i="9"/>
  <c r="V265" i="9"/>
  <c r="U265" i="9"/>
  <c r="T265" i="9"/>
  <c r="K265" i="9"/>
  <c r="J265" i="9"/>
  <c r="I265" i="9"/>
  <c r="W264" i="9"/>
  <c r="V264" i="9"/>
  <c r="U264" i="9"/>
  <c r="T264" i="9"/>
  <c r="J264" i="9"/>
  <c r="I264" i="9"/>
  <c r="K264" i="9" s="1"/>
  <c r="L264" i="9" s="1"/>
  <c r="W263" i="9"/>
  <c r="V263" i="9"/>
  <c r="U263" i="9"/>
  <c r="T263" i="9"/>
  <c r="J263" i="9"/>
  <c r="I263" i="9"/>
  <c r="K263" i="9" s="1"/>
  <c r="L263" i="9" s="1"/>
  <c r="W262" i="9"/>
  <c r="V262" i="9"/>
  <c r="U262" i="9"/>
  <c r="T262" i="9"/>
  <c r="K262" i="9"/>
  <c r="J262" i="9"/>
  <c r="L262" i="9" s="1"/>
  <c r="I262" i="9"/>
  <c r="W261" i="9"/>
  <c r="V261" i="9"/>
  <c r="U261" i="9"/>
  <c r="T261" i="9"/>
  <c r="J261" i="9"/>
  <c r="I261" i="9"/>
  <c r="K261" i="9" s="1"/>
  <c r="L261" i="9" s="1"/>
  <c r="W260" i="9"/>
  <c r="V260" i="9"/>
  <c r="U260" i="9"/>
  <c r="T260" i="9"/>
  <c r="L260" i="9"/>
  <c r="J260" i="9"/>
  <c r="I260" i="9"/>
  <c r="K260" i="9" s="1"/>
  <c r="W259" i="9"/>
  <c r="V259" i="9"/>
  <c r="U259" i="9"/>
  <c r="T259" i="9"/>
  <c r="K259" i="9"/>
  <c r="J259" i="9"/>
  <c r="I259" i="9"/>
  <c r="W258" i="9"/>
  <c r="V258" i="9"/>
  <c r="U258" i="9"/>
  <c r="T258" i="9"/>
  <c r="J258" i="9"/>
  <c r="I258" i="9"/>
  <c r="K258" i="9" s="1"/>
  <c r="L258" i="9" s="1"/>
  <c r="W257" i="9"/>
  <c r="V257" i="9"/>
  <c r="U257" i="9"/>
  <c r="T257" i="9"/>
  <c r="J257" i="9"/>
  <c r="I257" i="9"/>
  <c r="K257" i="9" s="1"/>
  <c r="L257" i="9" s="1"/>
  <c r="W256" i="9"/>
  <c r="V256" i="9"/>
  <c r="U256" i="9"/>
  <c r="T256" i="9"/>
  <c r="K256" i="9"/>
  <c r="J256" i="9"/>
  <c r="L256" i="9" s="1"/>
  <c r="I256" i="9"/>
  <c r="W255" i="9"/>
  <c r="V255" i="9"/>
  <c r="U255" i="9"/>
  <c r="T255" i="9"/>
  <c r="J255" i="9"/>
  <c r="I255" i="9"/>
  <c r="K255" i="9" s="1"/>
  <c r="L255" i="9" s="1"/>
  <c r="W254" i="9"/>
  <c r="V254" i="9"/>
  <c r="U254" i="9"/>
  <c r="T254" i="9"/>
  <c r="J254" i="9"/>
  <c r="I254" i="9"/>
  <c r="K254" i="9" s="1"/>
  <c r="L254" i="9" s="1"/>
  <c r="W253" i="9"/>
  <c r="V253" i="9"/>
  <c r="U253" i="9"/>
  <c r="T253" i="9"/>
  <c r="K253" i="9"/>
  <c r="J253" i="9"/>
  <c r="I253" i="9"/>
  <c r="W252" i="9"/>
  <c r="V252" i="9"/>
  <c r="U252" i="9"/>
  <c r="T252" i="9"/>
  <c r="J252" i="9"/>
  <c r="I252" i="9"/>
  <c r="K252" i="9" s="1"/>
  <c r="L252" i="9" s="1"/>
  <c r="W251" i="9"/>
  <c r="V251" i="9"/>
  <c r="U251" i="9"/>
  <c r="T251" i="9"/>
  <c r="J251" i="9"/>
  <c r="I251" i="9"/>
  <c r="K251" i="9" s="1"/>
  <c r="L251" i="9" s="1"/>
  <c r="W250" i="9"/>
  <c r="V250" i="9"/>
  <c r="U250" i="9"/>
  <c r="T250" i="9"/>
  <c r="K250" i="9"/>
  <c r="J250" i="9"/>
  <c r="L250" i="9" s="1"/>
  <c r="I250" i="9"/>
  <c r="W249" i="9"/>
  <c r="V249" i="9"/>
  <c r="U249" i="9"/>
  <c r="T249" i="9"/>
  <c r="J249" i="9"/>
  <c r="I249" i="9"/>
  <c r="K249" i="9" s="1"/>
  <c r="L249" i="9" s="1"/>
  <c r="W248" i="9"/>
  <c r="V248" i="9"/>
  <c r="U248" i="9"/>
  <c r="T248" i="9"/>
  <c r="J248" i="9"/>
  <c r="I248" i="9"/>
  <c r="K248" i="9" s="1"/>
  <c r="L248" i="9" s="1"/>
  <c r="W247" i="9"/>
  <c r="V247" i="9"/>
  <c r="U247" i="9"/>
  <c r="T247" i="9"/>
  <c r="K247" i="9"/>
  <c r="J247" i="9"/>
  <c r="I247" i="9"/>
  <c r="W246" i="9"/>
  <c r="V246" i="9"/>
  <c r="U246" i="9"/>
  <c r="T246" i="9"/>
  <c r="J246" i="9"/>
  <c r="I246" i="9"/>
  <c r="K246" i="9" s="1"/>
  <c r="L246" i="9" s="1"/>
  <c r="W245" i="9"/>
  <c r="V245" i="9"/>
  <c r="U245" i="9"/>
  <c r="T245" i="9"/>
  <c r="J245" i="9"/>
  <c r="I245" i="9"/>
  <c r="K245" i="9" s="1"/>
  <c r="L245" i="9" s="1"/>
  <c r="W244" i="9"/>
  <c r="V244" i="9"/>
  <c r="U244" i="9"/>
  <c r="T244" i="9"/>
  <c r="K244" i="9"/>
  <c r="J244" i="9"/>
  <c r="L244" i="9" s="1"/>
  <c r="I244" i="9"/>
  <c r="W243" i="9"/>
  <c r="V243" i="9"/>
  <c r="U243" i="9"/>
  <c r="T243" i="9"/>
  <c r="J243" i="9"/>
  <c r="I243" i="9"/>
  <c r="K243" i="9" s="1"/>
  <c r="L243" i="9" s="1"/>
  <c r="W242" i="9"/>
  <c r="V242" i="9"/>
  <c r="U242" i="9"/>
  <c r="T242" i="9"/>
  <c r="J242" i="9"/>
  <c r="I242" i="9"/>
  <c r="K242" i="9" s="1"/>
  <c r="L242" i="9" s="1"/>
  <c r="W241" i="9"/>
  <c r="V241" i="9"/>
  <c r="U241" i="9"/>
  <c r="T241" i="9"/>
  <c r="K241" i="9"/>
  <c r="J241" i="9"/>
  <c r="I241" i="9"/>
  <c r="W240" i="9"/>
  <c r="V240" i="9"/>
  <c r="U240" i="9"/>
  <c r="T240" i="9"/>
  <c r="J240" i="9"/>
  <c r="I240" i="9"/>
  <c r="K240" i="9" s="1"/>
  <c r="L240" i="9" s="1"/>
  <c r="W239" i="9"/>
  <c r="V239" i="9"/>
  <c r="U239" i="9"/>
  <c r="T239" i="9"/>
  <c r="J239" i="9"/>
  <c r="I239" i="9"/>
  <c r="K239" i="9" s="1"/>
  <c r="L239" i="9" s="1"/>
  <c r="W238" i="9"/>
  <c r="V238" i="9"/>
  <c r="U238" i="9"/>
  <c r="T238" i="9"/>
  <c r="K238" i="9"/>
  <c r="J238" i="9"/>
  <c r="L238" i="9" s="1"/>
  <c r="I238" i="9"/>
  <c r="W237" i="9"/>
  <c r="V237" i="9"/>
  <c r="U237" i="9"/>
  <c r="T237" i="9"/>
  <c r="J237" i="9"/>
  <c r="I237" i="9"/>
  <c r="K237" i="9" s="1"/>
  <c r="L237" i="9" s="1"/>
  <c r="W236" i="9"/>
  <c r="V236" i="9"/>
  <c r="U236" i="9"/>
  <c r="T236" i="9"/>
  <c r="J236" i="9"/>
  <c r="I236" i="9"/>
  <c r="K236" i="9" s="1"/>
  <c r="L236" i="9" s="1"/>
  <c r="W235" i="9"/>
  <c r="V235" i="9"/>
  <c r="U235" i="9"/>
  <c r="T235" i="9"/>
  <c r="K235" i="9"/>
  <c r="J235" i="9"/>
  <c r="I235" i="9"/>
  <c r="W234" i="9"/>
  <c r="V234" i="9"/>
  <c r="U234" i="9"/>
  <c r="T234" i="9"/>
  <c r="J234" i="9"/>
  <c r="I234" i="9"/>
  <c r="K234" i="9" s="1"/>
  <c r="L234" i="9" s="1"/>
  <c r="W233" i="9"/>
  <c r="V233" i="9"/>
  <c r="U233" i="9"/>
  <c r="T233" i="9"/>
  <c r="J233" i="9"/>
  <c r="I233" i="9"/>
  <c r="K233" i="9" s="1"/>
  <c r="L233" i="9" s="1"/>
  <c r="W232" i="9"/>
  <c r="V232" i="9"/>
  <c r="U232" i="9"/>
  <c r="T232" i="9"/>
  <c r="K232" i="9"/>
  <c r="J232" i="9"/>
  <c r="L232" i="9" s="1"/>
  <c r="I232" i="9"/>
  <c r="W231" i="9"/>
  <c r="V231" i="9"/>
  <c r="U231" i="9"/>
  <c r="T231" i="9"/>
  <c r="J231" i="9"/>
  <c r="I231" i="9"/>
  <c r="K231" i="9" s="1"/>
  <c r="L231" i="9" s="1"/>
  <c r="W230" i="9"/>
  <c r="V230" i="9"/>
  <c r="U230" i="9"/>
  <c r="T230" i="9"/>
  <c r="J230" i="9"/>
  <c r="I230" i="9"/>
  <c r="K230" i="9" s="1"/>
  <c r="L230" i="9" s="1"/>
  <c r="W229" i="9"/>
  <c r="V229" i="9"/>
  <c r="U229" i="9"/>
  <c r="T229" i="9"/>
  <c r="K229" i="9"/>
  <c r="J229" i="9"/>
  <c r="I229" i="9"/>
  <c r="W228" i="9"/>
  <c r="V228" i="9"/>
  <c r="U228" i="9"/>
  <c r="T228" i="9"/>
  <c r="J228" i="9"/>
  <c r="I228" i="9"/>
  <c r="K228" i="9" s="1"/>
  <c r="L228" i="9" s="1"/>
  <c r="W227" i="9"/>
  <c r="V227" i="9"/>
  <c r="U227" i="9"/>
  <c r="T227" i="9"/>
  <c r="J227" i="9"/>
  <c r="I227" i="9"/>
  <c r="K227" i="9" s="1"/>
  <c r="L227" i="9" s="1"/>
  <c r="W226" i="9"/>
  <c r="V226" i="9"/>
  <c r="U226" i="9"/>
  <c r="T226" i="9"/>
  <c r="K226" i="9"/>
  <c r="J226" i="9"/>
  <c r="L226" i="9" s="1"/>
  <c r="I226" i="9"/>
  <c r="W225" i="9"/>
  <c r="V225" i="9"/>
  <c r="U225" i="9"/>
  <c r="T225" i="9"/>
  <c r="J225" i="9"/>
  <c r="I225" i="9"/>
  <c r="K225" i="9" s="1"/>
  <c r="L225" i="9" s="1"/>
  <c r="W224" i="9"/>
  <c r="V224" i="9"/>
  <c r="U224" i="9"/>
  <c r="T224" i="9"/>
  <c r="J224" i="9"/>
  <c r="I224" i="9"/>
  <c r="K224" i="9" s="1"/>
  <c r="L224" i="9" s="1"/>
  <c r="W223" i="9"/>
  <c r="V223" i="9"/>
  <c r="U223" i="9"/>
  <c r="T223" i="9"/>
  <c r="K223" i="9"/>
  <c r="J223" i="9"/>
  <c r="I223" i="9"/>
  <c r="W222" i="9"/>
  <c r="V222" i="9"/>
  <c r="U222" i="9"/>
  <c r="T222" i="9"/>
  <c r="J222" i="9"/>
  <c r="I222" i="9"/>
  <c r="K222" i="9" s="1"/>
  <c r="L222" i="9" s="1"/>
  <c r="W221" i="9"/>
  <c r="V221" i="9"/>
  <c r="U221" i="9"/>
  <c r="T221" i="9"/>
  <c r="J221" i="9"/>
  <c r="I221" i="9"/>
  <c r="K221" i="9" s="1"/>
  <c r="L221" i="9" s="1"/>
  <c r="W220" i="9"/>
  <c r="V220" i="9"/>
  <c r="U220" i="9"/>
  <c r="T220" i="9"/>
  <c r="K220" i="9"/>
  <c r="J220" i="9"/>
  <c r="L220" i="9" s="1"/>
  <c r="I220" i="9"/>
  <c r="W219" i="9"/>
  <c r="V219" i="9"/>
  <c r="U219" i="9"/>
  <c r="T219" i="9"/>
  <c r="J219" i="9"/>
  <c r="I219" i="9"/>
  <c r="K219" i="9" s="1"/>
  <c r="L219" i="9" s="1"/>
  <c r="W218" i="9"/>
  <c r="V218" i="9"/>
  <c r="U218" i="9"/>
  <c r="T218" i="9"/>
  <c r="J218" i="9"/>
  <c r="I218" i="9"/>
  <c r="K218" i="9" s="1"/>
  <c r="L218" i="9" s="1"/>
  <c r="W217" i="9"/>
  <c r="V217" i="9"/>
  <c r="U217" i="9"/>
  <c r="T217" i="9"/>
  <c r="K217" i="9"/>
  <c r="J217" i="9"/>
  <c r="I217" i="9"/>
  <c r="W216" i="9"/>
  <c r="V216" i="9"/>
  <c r="U216" i="9"/>
  <c r="T216" i="9"/>
  <c r="J216" i="9"/>
  <c r="I216" i="9"/>
  <c r="K216" i="9" s="1"/>
  <c r="L216" i="9" s="1"/>
  <c r="W215" i="9"/>
  <c r="V215" i="9"/>
  <c r="U215" i="9"/>
  <c r="T215" i="9"/>
  <c r="J215" i="9"/>
  <c r="I215" i="9"/>
  <c r="K215" i="9" s="1"/>
  <c r="L215" i="9" s="1"/>
  <c r="W214" i="9"/>
  <c r="V214" i="9"/>
  <c r="U214" i="9"/>
  <c r="T214" i="9"/>
  <c r="K214" i="9"/>
  <c r="J214" i="9"/>
  <c r="L214" i="9" s="1"/>
  <c r="I214" i="9"/>
  <c r="W213" i="9"/>
  <c r="V213" i="9"/>
  <c r="U213" i="9"/>
  <c r="T213" i="9"/>
  <c r="J213" i="9"/>
  <c r="I213" i="9"/>
  <c r="K213" i="9" s="1"/>
  <c r="L213" i="9" s="1"/>
  <c r="W212" i="9"/>
  <c r="V212" i="9"/>
  <c r="U212" i="9"/>
  <c r="T212" i="9"/>
  <c r="K212" i="9"/>
  <c r="L212" i="9" s="1"/>
  <c r="J212" i="9"/>
  <c r="I212" i="9"/>
  <c r="W211" i="9"/>
  <c r="V211" i="9"/>
  <c r="U211" i="9"/>
  <c r="T211" i="9"/>
  <c r="K211" i="9"/>
  <c r="J211" i="9"/>
  <c r="I211" i="9"/>
  <c r="W210" i="9"/>
  <c r="V210" i="9"/>
  <c r="U210" i="9"/>
  <c r="T210" i="9"/>
  <c r="J210" i="9"/>
  <c r="L210" i="9" s="1"/>
  <c r="I210" i="9"/>
  <c r="K210" i="9" s="1"/>
  <c r="W209" i="9"/>
  <c r="V209" i="9"/>
  <c r="U209" i="9"/>
  <c r="T209" i="9"/>
  <c r="J209" i="9"/>
  <c r="I209" i="9"/>
  <c r="K209" i="9" s="1"/>
  <c r="L209" i="9" s="1"/>
  <c r="W208" i="9"/>
  <c r="V208" i="9"/>
  <c r="U208" i="9"/>
  <c r="T208" i="9"/>
  <c r="K208" i="9"/>
  <c r="J208" i="9"/>
  <c r="L208" i="9" s="1"/>
  <c r="I208" i="9"/>
  <c r="W207" i="9"/>
  <c r="V207" i="9"/>
  <c r="U207" i="9"/>
  <c r="T207" i="9"/>
  <c r="L207" i="9"/>
  <c r="J207" i="9"/>
  <c r="I207" i="9"/>
  <c r="K207" i="9" s="1"/>
  <c r="W206" i="9"/>
  <c r="V206" i="9"/>
  <c r="U206" i="9"/>
  <c r="T206" i="9"/>
  <c r="J206" i="9"/>
  <c r="I206" i="9"/>
  <c r="K206" i="9" s="1"/>
  <c r="W205" i="9"/>
  <c r="V205" i="9"/>
  <c r="U205" i="9"/>
  <c r="T205" i="9"/>
  <c r="K205" i="9"/>
  <c r="L205" i="9" s="1"/>
  <c r="J205" i="9"/>
  <c r="I205" i="9"/>
  <c r="W204" i="9"/>
  <c r="V204" i="9"/>
  <c r="U204" i="9"/>
  <c r="T204" i="9"/>
  <c r="J204" i="9"/>
  <c r="L204" i="9" s="1"/>
  <c r="I204" i="9"/>
  <c r="K204" i="9" s="1"/>
  <c r="W203" i="9"/>
  <c r="V203" i="9"/>
  <c r="U203" i="9"/>
  <c r="T203" i="9"/>
  <c r="J203" i="9"/>
  <c r="I203" i="9"/>
  <c r="K203" i="9" s="1"/>
  <c r="L203" i="9" s="1"/>
  <c r="W202" i="9"/>
  <c r="V202" i="9"/>
  <c r="U202" i="9"/>
  <c r="T202" i="9"/>
  <c r="K202" i="9"/>
  <c r="J202" i="9"/>
  <c r="L202" i="9" s="1"/>
  <c r="I202" i="9"/>
  <c r="W201" i="9"/>
  <c r="V201" i="9"/>
  <c r="U201" i="9"/>
  <c r="T201" i="9"/>
  <c r="J201" i="9"/>
  <c r="I201" i="9"/>
  <c r="K201" i="9" s="1"/>
  <c r="L201" i="9" s="1"/>
  <c r="W200" i="9"/>
  <c r="V200" i="9"/>
  <c r="U200" i="9"/>
  <c r="T200" i="9"/>
  <c r="K200" i="9"/>
  <c r="J200" i="9"/>
  <c r="L200" i="9" s="1"/>
  <c r="I200" i="9"/>
  <c r="W199" i="9"/>
  <c r="V199" i="9"/>
  <c r="U199" i="9"/>
  <c r="T199" i="9"/>
  <c r="K199" i="9"/>
  <c r="J199" i="9"/>
  <c r="L199" i="9" s="1"/>
  <c r="I199" i="9"/>
  <c r="W198" i="9"/>
  <c r="V198" i="9"/>
  <c r="U198" i="9"/>
  <c r="T198" i="9"/>
  <c r="J198" i="9"/>
  <c r="L198" i="9" s="1"/>
  <c r="I198" i="9"/>
  <c r="K198" i="9" s="1"/>
  <c r="W197" i="9"/>
  <c r="V197" i="9"/>
  <c r="U197" i="9"/>
  <c r="T197" i="9"/>
  <c r="J197" i="9"/>
  <c r="I197" i="9"/>
  <c r="K197" i="9" s="1"/>
  <c r="W196" i="9"/>
  <c r="V196" i="9"/>
  <c r="U196" i="9"/>
  <c r="T196" i="9"/>
  <c r="L196" i="9"/>
  <c r="K196" i="9"/>
  <c r="J196" i="9"/>
  <c r="I196" i="9"/>
  <c r="W195" i="9"/>
  <c r="V195" i="9"/>
  <c r="U195" i="9"/>
  <c r="T195" i="9"/>
  <c r="J195" i="9"/>
  <c r="L195" i="9" s="1"/>
  <c r="I195" i="9"/>
  <c r="K195" i="9" s="1"/>
  <c r="W194" i="9"/>
  <c r="V194" i="9"/>
  <c r="U194" i="9"/>
  <c r="T194" i="9"/>
  <c r="J194" i="9"/>
  <c r="I194" i="9"/>
  <c r="K194" i="9" s="1"/>
  <c r="L194" i="9" s="1"/>
  <c r="W193" i="9"/>
  <c r="V193" i="9"/>
  <c r="U193" i="9"/>
  <c r="T193" i="9"/>
  <c r="K193" i="9"/>
  <c r="J193" i="9"/>
  <c r="L193" i="9" s="1"/>
  <c r="I193" i="9"/>
  <c r="W192" i="9"/>
  <c r="V192" i="9"/>
  <c r="U192" i="9"/>
  <c r="T192" i="9"/>
  <c r="J192" i="9"/>
  <c r="I192" i="9"/>
  <c r="K192" i="9" s="1"/>
  <c r="L192" i="9" s="1"/>
  <c r="W191" i="9"/>
  <c r="V191" i="9"/>
  <c r="U191" i="9"/>
  <c r="T191" i="9"/>
  <c r="K191" i="9"/>
  <c r="J191" i="9"/>
  <c r="L191" i="9" s="1"/>
  <c r="I191" i="9"/>
  <c r="W190" i="9"/>
  <c r="V190" i="9"/>
  <c r="U190" i="9"/>
  <c r="T190" i="9"/>
  <c r="K190" i="9"/>
  <c r="J190" i="9"/>
  <c r="L190" i="9" s="1"/>
  <c r="I190" i="9"/>
  <c r="W189" i="9"/>
  <c r="V189" i="9"/>
  <c r="U189" i="9"/>
  <c r="T189" i="9"/>
  <c r="L189" i="9"/>
  <c r="J189" i="9"/>
  <c r="I189" i="9"/>
  <c r="K189" i="9" s="1"/>
  <c r="W188" i="9"/>
  <c r="V188" i="9"/>
  <c r="U188" i="9"/>
  <c r="T188" i="9"/>
  <c r="J188" i="9"/>
  <c r="I188" i="9"/>
  <c r="K188" i="9" s="1"/>
  <c r="W187" i="9"/>
  <c r="V187" i="9"/>
  <c r="U187" i="9"/>
  <c r="T187" i="9"/>
  <c r="K187" i="9"/>
  <c r="L187" i="9" s="1"/>
  <c r="J187" i="9"/>
  <c r="I187" i="9"/>
  <c r="W186" i="9"/>
  <c r="V186" i="9"/>
  <c r="U186" i="9"/>
  <c r="T186" i="9"/>
  <c r="J186" i="9"/>
  <c r="L186" i="9" s="1"/>
  <c r="I186" i="9"/>
  <c r="K186" i="9" s="1"/>
  <c r="W185" i="9"/>
  <c r="V185" i="9"/>
  <c r="U185" i="9"/>
  <c r="T185" i="9"/>
  <c r="J185" i="9"/>
  <c r="I185" i="9"/>
  <c r="K185" i="9" s="1"/>
  <c r="L185" i="9" s="1"/>
  <c r="W184" i="9"/>
  <c r="V184" i="9"/>
  <c r="U184" i="9"/>
  <c r="T184" i="9"/>
  <c r="K184" i="9"/>
  <c r="J184" i="9"/>
  <c r="L184" i="9" s="1"/>
  <c r="I184" i="9"/>
  <c r="W183" i="9"/>
  <c r="V183" i="9"/>
  <c r="U183" i="9"/>
  <c r="T183" i="9"/>
  <c r="J183" i="9"/>
  <c r="I183" i="9"/>
  <c r="K183" i="9" s="1"/>
  <c r="L183" i="9" s="1"/>
  <c r="W182" i="9"/>
  <c r="V182" i="9"/>
  <c r="U182" i="9"/>
  <c r="T182" i="9"/>
  <c r="K182" i="9"/>
  <c r="J182" i="9"/>
  <c r="L182" i="9" s="1"/>
  <c r="I182" i="9"/>
  <c r="W181" i="9"/>
  <c r="V181" i="9"/>
  <c r="U181" i="9"/>
  <c r="T181" i="9"/>
  <c r="K181" i="9"/>
  <c r="J181" i="9"/>
  <c r="L181" i="9" s="1"/>
  <c r="I181" i="9"/>
  <c r="W180" i="9"/>
  <c r="V180" i="9"/>
  <c r="U180" i="9"/>
  <c r="T180" i="9"/>
  <c r="J180" i="9"/>
  <c r="L180" i="9" s="1"/>
  <c r="I180" i="9"/>
  <c r="K180" i="9" s="1"/>
  <c r="W179" i="9"/>
  <c r="V179" i="9"/>
  <c r="U179" i="9"/>
  <c r="T179" i="9"/>
  <c r="J179" i="9"/>
  <c r="I179" i="9"/>
  <c r="K179" i="9" s="1"/>
  <c r="W178" i="9"/>
  <c r="V178" i="9"/>
  <c r="U178" i="9"/>
  <c r="T178" i="9"/>
  <c r="L178" i="9"/>
  <c r="K178" i="9"/>
  <c r="J178" i="9"/>
  <c r="I178" i="9"/>
  <c r="W177" i="9"/>
  <c r="V177" i="9"/>
  <c r="U177" i="9"/>
  <c r="T177" i="9"/>
  <c r="J177" i="9"/>
  <c r="L177" i="9" s="1"/>
  <c r="I177" i="9"/>
  <c r="K177" i="9" s="1"/>
  <c r="W176" i="9"/>
  <c r="V176" i="9"/>
  <c r="U176" i="9"/>
  <c r="T176" i="9"/>
  <c r="J176" i="9"/>
  <c r="I176" i="9"/>
  <c r="K176" i="9" s="1"/>
  <c r="L176" i="9" s="1"/>
  <c r="W175" i="9"/>
  <c r="V175" i="9"/>
  <c r="U175" i="9"/>
  <c r="T175" i="9"/>
  <c r="K175" i="9"/>
  <c r="J175" i="9"/>
  <c r="L175" i="9" s="1"/>
  <c r="I175" i="9"/>
  <c r="W174" i="9"/>
  <c r="V174" i="9"/>
  <c r="U174" i="9"/>
  <c r="T174" i="9"/>
  <c r="J174" i="9"/>
  <c r="I174" i="9"/>
  <c r="K174" i="9" s="1"/>
  <c r="L174" i="9" s="1"/>
  <c r="W173" i="9"/>
  <c r="V173" i="9"/>
  <c r="U173" i="9"/>
  <c r="T173" i="9"/>
  <c r="K173" i="9"/>
  <c r="J173" i="9"/>
  <c r="L173" i="9" s="1"/>
  <c r="I173" i="9"/>
  <c r="W172" i="9"/>
  <c r="V172" i="9"/>
  <c r="U172" i="9"/>
  <c r="T172" i="9"/>
  <c r="K172" i="9"/>
  <c r="J172" i="9"/>
  <c r="L172" i="9" s="1"/>
  <c r="I172" i="9"/>
  <c r="W171" i="9"/>
  <c r="V171" i="9"/>
  <c r="U171" i="9"/>
  <c r="T171" i="9"/>
  <c r="L171" i="9"/>
  <c r="J171" i="9"/>
  <c r="I171" i="9"/>
  <c r="K171" i="9" s="1"/>
  <c r="W170" i="9"/>
  <c r="V170" i="9"/>
  <c r="U170" i="9"/>
  <c r="T170" i="9"/>
  <c r="J170" i="9"/>
  <c r="I170" i="9"/>
  <c r="K170" i="9" s="1"/>
  <c r="W169" i="9"/>
  <c r="V169" i="9"/>
  <c r="U169" i="9"/>
  <c r="T169" i="9"/>
  <c r="K169" i="9"/>
  <c r="L169" i="9" s="1"/>
  <c r="J169" i="9"/>
  <c r="I169" i="9"/>
  <c r="W168" i="9"/>
  <c r="V168" i="9"/>
  <c r="U168" i="9"/>
  <c r="T168" i="9"/>
  <c r="J168" i="9"/>
  <c r="L168" i="9" s="1"/>
  <c r="I168" i="9"/>
  <c r="K168" i="9" s="1"/>
  <c r="W167" i="9"/>
  <c r="V167" i="9"/>
  <c r="U167" i="9"/>
  <c r="T167" i="9"/>
  <c r="J167" i="9"/>
  <c r="I167" i="9"/>
  <c r="K167" i="9" s="1"/>
  <c r="L167" i="9" s="1"/>
  <c r="W166" i="9"/>
  <c r="V166" i="9"/>
  <c r="U166" i="9"/>
  <c r="T166" i="9"/>
  <c r="K166" i="9"/>
  <c r="J166" i="9"/>
  <c r="L166" i="9" s="1"/>
  <c r="I166" i="9"/>
  <c r="W165" i="9"/>
  <c r="V165" i="9"/>
  <c r="U165" i="9"/>
  <c r="T165" i="9"/>
  <c r="J165" i="9"/>
  <c r="I165" i="9"/>
  <c r="K165" i="9" s="1"/>
  <c r="L165" i="9" s="1"/>
  <c r="W164" i="9"/>
  <c r="V164" i="9"/>
  <c r="U164" i="9"/>
  <c r="T164" i="9"/>
  <c r="K164" i="9"/>
  <c r="J164" i="9"/>
  <c r="L164" i="9" s="1"/>
  <c r="I164" i="9"/>
  <c r="W163" i="9"/>
  <c r="V163" i="9"/>
  <c r="U163" i="9"/>
  <c r="T163" i="9"/>
  <c r="K163" i="9"/>
  <c r="J163" i="9"/>
  <c r="L163" i="9" s="1"/>
  <c r="I163" i="9"/>
  <c r="W162" i="9"/>
  <c r="V162" i="9"/>
  <c r="U162" i="9"/>
  <c r="T162" i="9"/>
  <c r="J162" i="9"/>
  <c r="L162" i="9" s="1"/>
  <c r="I162" i="9"/>
  <c r="K162" i="9" s="1"/>
  <c r="W161" i="9"/>
  <c r="V161" i="9"/>
  <c r="U161" i="9"/>
  <c r="T161" i="9"/>
  <c r="J161" i="9"/>
  <c r="I161" i="9"/>
  <c r="K161" i="9" s="1"/>
  <c r="W160" i="9"/>
  <c r="V160" i="9"/>
  <c r="U160" i="9"/>
  <c r="T160" i="9"/>
  <c r="L160" i="9"/>
  <c r="K160" i="9"/>
  <c r="J160" i="9"/>
  <c r="I160" i="9"/>
  <c r="W159" i="9"/>
  <c r="V159" i="9"/>
  <c r="U159" i="9"/>
  <c r="T159" i="9"/>
  <c r="J159" i="9"/>
  <c r="L159" i="9" s="1"/>
  <c r="I159" i="9"/>
  <c r="K159" i="9" s="1"/>
  <c r="W158" i="9"/>
  <c r="V158" i="9"/>
  <c r="U158" i="9"/>
  <c r="T158" i="9"/>
  <c r="J158" i="9"/>
  <c r="I158" i="9"/>
  <c r="K158" i="9" s="1"/>
  <c r="L158" i="9" s="1"/>
  <c r="W157" i="9"/>
  <c r="V157" i="9"/>
  <c r="U157" i="9"/>
  <c r="T157" i="9"/>
  <c r="K157" i="9"/>
  <c r="J157" i="9"/>
  <c r="L157" i="9" s="1"/>
  <c r="I157" i="9"/>
  <c r="W156" i="9"/>
  <c r="V156" i="9"/>
  <c r="U156" i="9"/>
  <c r="T156" i="9"/>
  <c r="J156" i="9"/>
  <c r="I156" i="9"/>
  <c r="K156" i="9" s="1"/>
  <c r="L156" i="9" s="1"/>
  <c r="W155" i="9"/>
  <c r="V155" i="9"/>
  <c r="U155" i="9"/>
  <c r="T155" i="9"/>
  <c r="K155" i="9"/>
  <c r="J155" i="9"/>
  <c r="L155" i="9" s="1"/>
  <c r="I155" i="9"/>
  <c r="W154" i="9"/>
  <c r="V154" i="9"/>
  <c r="U154" i="9"/>
  <c r="T154" i="9"/>
  <c r="K154" i="9"/>
  <c r="J154" i="9"/>
  <c r="L154" i="9" s="1"/>
  <c r="I154" i="9"/>
  <c r="W153" i="9"/>
  <c r="V153" i="9"/>
  <c r="U153" i="9"/>
  <c r="T153" i="9"/>
  <c r="L153" i="9"/>
  <c r="J153" i="9"/>
  <c r="I153" i="9"/>
  <c r="K153" i="9" s="1"/>
  <c r="W152" i="9"/>
  <c r="V152" i="9"/>
  <c r="U152" i="9"/>
  <c r="T152" i="9"/>
  <c r="J152" i="9"/>
  <c r="I152" i="9"/>
  <c r="K152" i="9" s="1"/>
  <c r="W151" i="9"/>
  <c r="V151" i="9"/>
  <c r="U151" i="9"/>
  <c r="T151" i="9"/>
  <c r="K151" i="9"/>
  <c r="L151" i="9" s="1"/>
  <c r="J151" i="9"/>
  <c r="I151" i="9"/>
  <c r="W150" i="9"/>
  <c r="V150" i="9"/>
  <c r="U150" i="9"/>
  <c r="T150" i="9"/>
  <c r="J150" i="9"/>
  <c r="L150" i="9" s="1"/>
  <c r="I150" i="9"/>
  <c r="K150" i="9" s="1"/>
  <c r="W149" i="9"/>
  <c r="V149" i="9"/>
  <c r="U149" i="9"/>
  <c r="T149" i="9"/>
  <c r="J149" i="9"/>
  <c r="I149" i="9"/>
  <c r="K149" i="9" s="1"/>
  <c r="L149" i="9" s="1"/>
  <c r="W148" i="9"/>
  <c r="V148" i="9"/>
  <c r="U148" i="9"/>
  <c r="T148" i="9"/>
  <c r="K148" i="9"/>
  <c r="J148" i="9"/>
  <c r="L148" i="9" s="1"/>
  <c r="I148" i="9"/>
  <c r="W147" i="9"/>
  <c r="V147" i="9"/>
  <c r="U147" i="9"/>
  <c r="T147" i="9"/>
  <c r="J147" i="9"/>
  <c r="I147" i="9"/>
  <c r="K147" i="9" s="1"/>
  <c r="L147" i="9" s="1"/>
  <c r="W146" i="9"/>
  <c r="V146" i="9"/>
  <c r="U146" i="9"/>
  <c r="T146" i="9"/>
  <c r="K146" i="9"/>
  <c r="J146" i="9"/>
  <c r="L146" i="9" s="1"/>
  <c r="I146" i="9"/>
  <c r="W145" i="9"/>
  <c r="V145" i="9"/>
  <c r="U145" i="9"/>
  <c r="T145" i="9"/>
  <c r="K145" i="9"/>
  <c r="J145" i="9"/>
  <c r="L145" i="9" s="1"/>
  <c r="I145" i="9"/>
  <c r="W144" i="9"/>
  <c r="V144" i="9"/>
  <c r="U144" i="9"/>
  <c r="T144" i="9"/>
  <c r="J144" i="9"/>
  <c r="L144" i="9" s="1"/>
  <c r="I144" i="9"/>
  <c r="K144" i="9" s="1"/>
  <c r="W143" i="9"/>
  <c r="V143" i="9"/>
  <c r="U143" i="9"/>
  <c r="T143" i="9"/>
  <c r="J143" i="9"/>
  <c r="I143" i="9"/>
  <c r="K143" i="9" s="1"/>
  <c r="W142" i="9"/>
  <c r="V142" i="9"/>
  <c r="U142" i="9"/>
  <c r="T142" i="9"/>
  <c r="L142" i="9"/>
  <c r="K142" i="9"/>
  <c r="J142" i="9"/>
  <c r="I142" i="9"/>
  <c r="W141" i="9"/>
  <c r="V141" i="9"/>
  <c r="U141" i="9"/>
  <c r="T141" i="9"/>
  <c r="J141" i="9"/>
  <c r="L141" i="9" s="1"/>
  <c r="I141" i="9"/>
  <c r="K141" i="9" s="1"/>
  <c r="W140" i="9"/>
  <c r="V140" i="9"/>
  <c r="U140" i="9"/>
  <c r="T140" i="9"/>
  <c r="J140" i="9"/>
  <c r="I140" i="9"/>
  <c r="K140" i="9" s="1"/>
  <c r="L140" i="9" s="1"/>
  <c r="W139" i="9"/>
  <c r="V139" i="9"/>
  <c r="U139" i="9"/>
  <c r="T139" i="9"/>
  <c r="K139" i="9"/>
  <c r="J139" i="9"/>
  <c r="L139" i="9" s="1"/>
  <c r="I139" i="9"/>
  <c r="W138" i="9"/>
  <c r="V138" i="9"/>
  <c r="U138" i="9"/>
  <c r="T138" i="9"/>
  <c r="J138" i="9"/>
  <c r="I138" i="9"/>
  <c r="K138" i="9" s="1"/>
  <c r="L138" i="9" s="1"/>
  <c r="W137" i="9"/>
  <c r="V137" i="9"/>
  <c r="U137" i="9"/>
  <c r="T137" i="9"/>
  <c r="K137" i="9"/>
  <c r="J137" i="9"/>
  <c r="L137" i="9" s="1"/>
  <c r="I137" i="9"/>
  <c r="W136" i="9"/>
  <c r="V136" i="9"/>
  <c r="U136" i="9"/>
  <c r="T136" i="9"/>
  <c r="K136" i="9"/>
  <c r="J136" i="9"/>
  <c r="L136" i="9" s="1"/>
  <c r="I136" i="9"/>
  <c r="W135" i="9"/>
  <c r="V135" i="9"/>
  <c r="U135" i="9"/>
  <c r="T135" i="9"/>
  <c r="L135" i="9"/>
  <c r="J135" i="9"/>
  <c r="I135" i="9"/>
  <c r="K135" i="9" s="1"/>
  <c r="W134" i="9"/>
  <c r="V134" i="9"/>
  <c r="U134" i="9"/>
  <c r="T134" i="9"/>
  <c r="J134" i="9"/>
  <c r="I134" i="9"/>
  <c r="K134" i="9" s="1"/>
  <c r="W133" i="9"/>
  <c r="V133" i="9"/>
  <c r="U133" i="9"/>
  <c r="T133" i="9"/>
  <c r="K133" i="9"/>
  <c r="L133" i="9" s="1"/>
  <c r="J133" i="9"/>
  <c r="I133" i="9"/>
  <c r="W132" i="9"/>
  <c r="V132" i="9"/>
  <c r="U132" i="9"/>
  <c r="T132" i="9"/>
  <c r="J132" i="9"/>
  <c r="L132" i="9" s="1"/>
  <c r="I132" i="9"/>
  <c r="K132" i="9" s="1"/>
  <c r="W131" i="9"/>
  <c r="V131" i="9"/>
  <c r="U131" i="9"/>
  <c r="T131" i="9"/>
  <c r="J131" i="9"/>
  <c r="I131" i="9"/>
  <c r="K131" i="9" s="1"/>
  <c r="L131" i="9" s="1"/>
  <c r="W130" i="9"/>
  <c r="V130" i="9"/>
  <c r="U130" i="9"/>
  <c r="T130" i="9"/>
  <c r="K130" i="9"/>
  <c r="J130" i="9"/>
  <c r="L130" i="9" s="1"/>
  <c r="I130" i="9"/>
  <c r="W129" i="9"/>
  <c r="V129" i="9"/>
  <c r="U129" i="9"/>
  <c r="T129" i="9"/>
  <c r="J129" i="9"/>
  <c r="I129" i="9"/>
  <c r="K129" i="9" s="1"/>
  <c r="L129" i="9" s="1"/>
  <c r="W128" i="9"/>
  <c r="V128" i="9"/>
  <c r="U128" i="9"/>
  <c r="T128" i="9"/>
  <c r="K128" i="9"/>
  <c r="J128" i="9"/>
  <c r="L128" i="9" s="1"/>
  <c r="I128" i="9"/>
  <c r="W127" i="9"/>
  <c r="V127" i="9"/>
  <c r="U127" i="9"/>
  <c r="T127" i="9"/>
  <c r="K127" i="9"/>
  <c r="J127" i="9"/>
  <c r="L127" i="9" s="1"/>
  <c r="I127" i="9"/>
  <c r="W126" i="9"/>
  <c r="V126" i="9"/>
  <c r="U126" i="9"/>
  <c r="T126" i="9"/>
  <c r="J126" i="9"/>
  <c r="L126" i="9" s="1"/>
  <c r="I126" i="9"/>
  <c r="K126" i="9" s="1"/>
  <c r="W125" i="9"/>
  <c r="V125" i="9"/>
  <c r="U125" i="9"/>
  <c r="T125" i="9"/>
  <c r="J125" i="9"/>
  <c r="I125" i="9"/>
  <c r="K125" i="9" s="1"/>
  <c r="W124" i="9"/>
  <c r="V124" i="9"/>
  <c r="U124" i="9"/>
  <c r="T124" i="9"/>
  <c r="L124" i="9"/>
  <c r="K124" i="9"/>
  <c r="J124" i="9"/>
  <c r="I124" i="9"/>
  <c r="W123" i="9"/>
  <c r="V123" i="9"/>
  <c r="U123" i="9"/>
  <c r="T123" i="9"/>
  <c r="J123" i="9"/>
  <c r="L123" i="9" s="1"/>
  <c r="I123" i="9"/>
  <c r="K123" i="9" s="1"/>
  <c r="W122" i="9"/>
  <c r="V122" i="9"/>
  <c r="U122" i="9"/>
  <c r="T122" i="9"/>
  <c r="J122" i="9"/>
  <c r="I122" i="9"/>
  <c r="K122" i="9" s="1"/>
  <c r="L122" i="9" s="1"/>
  <c r="W121" i="9"/>
  <c r="V121" i="9"/>
  <c r="U121" i="9"/>
  <c r="T121" i="9"/>
  <c r="K121" i="9"/>
  <c r="J121" i="9"/>
  <c r="L121" i="9" s="1"/>
  <c r="I121" i="9"/>
  <c r="W120" i="9"/>
  <c r="V120" i="9"/>
  <c r="U120" i="9"/>
  <c r="T120" i="9"/>
  <c r="J120" i="9"/>
  <c r="I120" i="9"/>
  <c r="K120" i="9" s="1"/>
  <c r="L120" i="9" s="1"/>
  <c r="W119" i="9"/>
  <c r="V119" i="9"/>
  <c r="U119" i="9"/>
  <c r="T119" i="9"/>
  <c r="K119" i="9"/>
  <c r="J119" i="9"/>
  <c r="L119" i="9" s="1"/>
  <c r="I119" i="9"/>
  <c r="W118" i="9"/>
  <c r="V118" i="9"/>
  <c r="U118" i="9"/>
  <c r="T118" i="9"/>
  <c r="K118" i="9"/>
  <c r="J118" i="9"/>
  <c r="L118" i="9" s="1"/>
  <c r="I118" i="9"/>
  <c r="W117" i="9"/>
  <c r="V117" i="9"/>
  <c r="U117" i="9"/>
  <c r="T117" i="9"/>
  <c r="L117" i="9"/>
  <c r="J117" i="9"/>
  <c r="I117" i="9"/>
  <c r="K117" i="9" s="1"/>
  <c r="W116" i="9"/>
  <c r="V116" i="9"/>
  <c r="U116" i="9"/>
  <c r="T116" i="9"/>
  <c r="J116" i="9"/>
  <c r="I116" i="9"/>
  <c r="K116" i="9" s="1"/>
  <c r="W115" i="9"/>
  <c r="V115" i="9"/>
  <c r="U115" i="9"/>
  <c r="T115" i="9"/>
  <c r="K115" i="9"/>
  <c r="L115" i="9" s="1"/>
  <c r="J115" i="9"/>
  <c r="I115" i="9"/>
  <c r="W114" i="9"/>
  <c r="V114" i="9"/>
  <c r="U114" i="9"/>
  <c r="T114" i="9"/>
  <c r="J114" i="9"/>
  <c r="L114" i="9" s="1"/>
  <c r="I114" i="9"/>
  <c r="K114" i="9" s="1"/>
  <c r="W113" i="9"/>
  <c r="V113" i="9"/>
  <c r="U113" i="9"/>
  <c r="T113" i="9"/>
  <c r="J113" i="9"/>
  <c r="I113" i="9"/>
  <c r="K113" i="9" s="1"/>
  <c r="L113" i="9" s="1"/>
  <c r="W112" i="9"/>
  <c r="V112" i="9"/>
  <c r="U112" i="9"/>
  <c r="T112" i="9"/>
  <c r="K112" i="9"/>
  <c r="J112" i="9"/>
  <c r="L112" i="9" s="1"/>
  <c r="I112" i="9"/>
  <c r="W111" i="9"/>
  <c r="V111" i="9"/>
  <c r="U111" i="9"/>
  <c r="T111" i="9"/>
  <c r="J111" i="9"/>
  <c r="I111" i="9"/>
  <c r="K111" i="9" s="1"/>
  <c r="L111" i="9" s="1"/>
  <c r="W110" i="9"/>
  <c r="V110" i="9"/>
  <c r="U110" i="9"/>
  <c r="T110" i="9"/>
  <c r="K110" i="9"/>
  <c r="L110" i="9" s="1"/>
  <c r="J110" i="9"/>
  <c r="I110" i="9"/>
  <c r="W109" i="9"/>
  <c r="V109" i="9"/>
  <c r="U109" i="9"/>
  <c r="T109" i="9"/>
  <c r="K109" i="9"/>
  <c r="J109" i="9"/>
  <c r="L109" i="9" s="1"/>
  <c r="I109" i="9"/>
  <c r="W108" i="9"/>
  <c r="V108" i="9"/>
  <c r="U108" i="9"/>
  <c r="T108" i="9"/>
  <c r="J108" i="9"/>
  <c r="L108" i="9" s="1"/>
  <c r="I108" i="9"/>
  <c r="K108" i="9" s="1"/>
  <c r="W107" i="9"/>
  <c r="V107" i="9"/>
  <c r="U107" i="9"/>
  <c r="T107" i="9"/>
  <c r="K107" i="9"/>
  <c r="J107" i="9"/>
  <c r="L107" i="9" s="1"/>
  <c r="I107" i="9"/>
  <c r="W106" i="9"/>
  <c r="V106" i="9"/>
  <c r="U106" i="9"/>
  <c r="T106" i="9"/>
  <c r="L106" i="9"/>
  <c r="K106" i="9"/>
  <c r="J106" i="9"/>
  <c r="I106" i="9"/>
  <c r="W105" i="9"/>
  <c r="V105" i="9"/>
  <c r="U105" i="9"/>
  <c r="T105" i="9"/>
  <c r="J105" i="9"/>
  <c r="L105" i="9" s="1"/>
  <c r="I105" i="9"/>
  <c r="K105" i="9" s="1"/>
  <c r="W104" i="9"/>
  <c r="V104" i="9"/>
  <c r="U104" i="9"/>
  <c r="T104" i="9"/>
  <c r="J104" i="9"/>
  <c r="I104" i="9"/>
  <c r="K104" i="9" s="1"/>
  <c r="L104" i="9" s="1"/>
  <c r="W103" i="9"/>
  <c r="V103" i="9"/>
  <c r="U103" i="9"/>
  <c r="T103" i="9"/>
  <c r="K103" i="9"/>
  <c r="L103" i="9" s="1"/>
  <c r="J103" i="9"/>
  <c r="I103" i="9"/>
  <c r="W102" i="9"/>
  <c r="V102" i="9"/>
  <c r="U102" i="9"/>
  <c r="T102" i="9"/>
  <c r="J102" i="9"/>
  <c r="I102" i="9"/>
  <c r="K102" i="9" s="1"/>
  <c r="L102" i="9" s="1"/>
  <c r="W101" i="9"/>
  <c r="V101" i="9"/>
  <c r="U101" i="9"/>
  <c r="T101" i="9"/>
  <c r="K101" i="9"/>
  <c r="J101" i="9"/>
  <c r="L101" i="9" s="1"/>
  <c r="I101" i="9"/>
  <c r="W100" i="9"/>
  <c r="V100" i="9"/>
  <c r="U100" i="9"/>
  <c r="T100" i="9"/>
  <c r="K100" i="9"/>
  <c r="J100" i="9"/>
  <c r="L100" i="9" s="1"/>
  <c r="I100" i="9"/>
  <c r="W99" i="9"/>
  <c r="V99" i="9"/>
  <c r="U99" i="9"/>
  <c r="T99" i="9"/>
  <c r="L99" i="9"/>
  <c r="J99" i="9"/>
  <c r="I99" i="9"/>
  <c r="K99" i="9" s="1"/>
  <c r="W98" i="9"/>
  <c r="V98" i="9"/>
  <c r="U98" i="9"/>
  <c r="T98" i="9"/>
  <c r="J98" i="9"/>
  <c r="L98" i="9" s="1"/>
  <c r="I98" i="9"/>
  <c r="K98" i="9" s="1"/>
  <c r="W97" i="9"/>
  <c r="V97" i="9"/>
  <c r="U97" i="9"/>
  <c r="T97" i="9"/>
  <c r="K97" i="9"/>
  <c r="L97" i="9" s="1"/>
  <c r="J97" i="9"/>
  <c r="I97" i="9"/>
  <c r="W96" i="9"/>
  <c r="V96" i="9"/>
  <c r="U96" i="9"/>
  <c r="T96" i="9"/>
  <c r="J96" i="9"/>
  <c r="L96" i="9" s="1"/>
  <c r="I96" i="9"/>
  <c r="K96" i="9" s="1"/>
  <c r="W95" i="9"/>
  <c r="V95" i="9"/>
  <c r="U95" i="9"/>
  <c r="T95" i="9"/>
  <c r="J95" i="9"/>
  <c r="I95" i="9"/>
  <c r="K95" i="9" s="1"/>
  <c r="L95" i="9" s="1"/>
  <c r="W94" i="9"/>
  <c r="V94" i="9"/>
  <c r="U94" i="9"/>
  <c r="T94" i="9"/>
  <c r="K94" i="9"/>
  <c r="J94" i="9"/>
  <c r="L94" i="9" s="1"/>
  <c r="I94" i="9"/>
  <c r="W93" i="9"/>
  <c r="V93" i="9"/>
  <c r="U93" i="9"/>
  <c r="T93" i="9"/>
  <c r="J93" i="9"/>
  <c r="I93" i="9"/>
  <c r="K93" i="9" s="1"/>
  <c r="L93" i="9" s="1"/>
  <c r="W92" i="9"/>
  <c r="V92" i="9"/>
  <c r="U92" i="9"/>
  <c r="T92" i="9"/>
  <c r="K92" i="9"/>
  <c r="L92" i="9" s="1"/>
  <c r="J92" i="9"/>
  <c r="I92" i="9"/>
  <c r="W91" i="9"/>
  <c r="V91" i="9"/>
  <c r="U91" i="9"/>
  <c r="T91" i="9"/>
  <c r="K91" i="9"/>
  <c r="J91" i="9"/>
  <c r="L91" i="9" s="1"/>
  <c r="I91" i="9"/>
  <c r="W90" i="9"/>
  <c r="V90" i="9"/>
  <c r="U90" i="9"/>
  <c r="T90" i="9"/>
  <c r="J90" i="9"/>
  <c r="L90" i="9" s="1"/>
  <c r="I90" i="9"/>
  <c r="K90" i="9" s="1"/>
  <c r="W89" i="9"/>
  <c r="V89" i="9"/>
  <c r="U89" i="9"/>
  <c r="T89" i="9"/>
  <c r="K89" i="9"/>
  <c r="J89" i="9"/>
  <c r="L89" i="9" s="1"/>
  <c r="I89" i="9"/>
  <c r="W88" i="9"/>
  <c r="V88" i="9"/>
  <c r="U88" i="9"/>
  <c r="T88" i="9"/>
  <c r="L88" i="9"/>
  <c r="K88" i="9"/>
  <c r="J88" i="9"/>
  <c r="I88" i="9"/>
  <c r="W87" i="9"/>
  <c r="V87" i="9"/>
  <c r="U87" i="9"/>
  <c r="T87" i="9"/>
  <c r="J87" i="9"/>
  <c r="L87" i="9" s="1"/>
  <c r="I87" i="9"/>
  <c r="K87" i="9" s="1"/>
  <c r="W86" i="9"/>
  <c r="V86" i="9"/>
  <c r="U86" i="9"/>
  <c r="T86" i="9"/>
  <c r="J86" i="9"/>
  <c r="I86" i="9"/>
  <c r="K86" i="9" s="1"/>
  <c r="L86" i="9" s="1"/>
  <c r="W85" i="9"/>
  <c r="V85" i="9"/>
  <c r="U85" i="9"/>
  <c r="T85" i="9"/>
  <c r="K85" i="9"/>
  <c r="L85" i="9" s="1"/>
  <c r="J85" i="9"/>
  <c r="I85" i="9"/>
  <c r="W84" i="9"/>
  <c r="V84" i="9"/>
  <c r="U84" i="9"/>
  <c r="T84" i="9"/>
  <c r="J84" i="9"/>
  <c r="I84" i="9"/>
  <c r="K84" i="9" s="1"/>
  <c r="L84" i="9" s="1"/>
  <c r="W83" i="9"/>
  <c r="V83" i="9"/>
  <c r="U83" i="9"/>
  <c r="T83" i="9"/>
  <c r="K83" i="9"/>
  <c r="J83" i="9"/>
  <c r="L83" i="9" s="1"/>
  <c r="I83" i="9"/>
  <c r="W82" i="9"/>
  <c r="V82" i="9"/>
  <c r="U82" i="9"/>
  <c r="T82" i="9"/>
  <c r="K82" i="9"/>
  <c r="J82" i="9"/>
  <c r="L82" i="9" s="1"/>
  <c r="I82" i="9"/>
  <c r="W81" i="9"/>
  <c r="V81" i="9"/>
  <c r="U81" i="9"/>
  <c r="T81" i="9"/>
  <c r="L81" i="9"/>
  <c r="J81" i="9"/>
  <c r="I81" i="9"/>
  <c r="K81" i="9" s="1"/>
  <c r="W80" i="9"/>
  <c r="V80" i="9"/>
  <c r="U80" i="9"/>
  <c r="T80" i="9"/>
  <c r="J80" i="9"/>
  <c r="L80" i="9" s="1"/>
  <c r="I80" i="9"/>
  <c r="K80" i="9" s="1"/>
  <c r="W79" i="9"/>
  <c r="V79" i="9"/>
  <c r="U79" i="9"/>
  <c r="T79" i="9"/>
  <c r="K79" i="9"/>
  <c r="L79" i="9" s="1"/>
  <c r="J79" i="9"/>
  <c r="I79" i="9"/>
  <c r="W78" i="9"/>
  <c r="V78" i="9"/>
  <c r="U78" i="9"/>
  <c r="T78" i="9"/>
  <c r="J78" i="9"/>
  <c r="L78" i="9" s="1"/>
  <c r="I78" i="9"/>
  <c r="K78" i="9" s="1"/>
  <c r="W77" i="9"/>
  <c r="V77" i="9"/>
  <c r="U77" i="9"/>
  <c r="T77" i="9"/>
  <c r="J77" i="9"/>
  <c r="I77" i="9"/>
  <c r="K77" i="9" s="1"/>
  <c r="L77" i="9" s="1"/>
  <c r="W76" i="9"/>
  <c r="V76" i="9"/>
  <c r="U76" i="9"/>
  <c r="T76" i="9"/>
  <c r="K76" i="9"/>
  <c r="J76" i="9"/>
  <c r="L76" i="9" s="1"/>
  <c r="I76" i="9"/>
  <c r="W75" i="9"/>
  <c r="V75" i="9"/>
  <c r="U75" i="9"/>
  <c r="T75" i="9"/>
  <c r="J75" i="9"/>
  <c r="I75" i="9"/>
  <c r="K75" i="9" s="1"/>
  <c r="L75" i="9" s="1"/>
  <c r="W74" i="9"/>
  <c r="V74" i="9"/>
  <c r="U74" i="9"/>
  <c r="T74" i="9"/>
  <c r="K74" i="9"/>
  <c r="L74" i="9" s="1"/>
  <c r="J74" i="9"/>
  <c r="I74" i="9"/>
  <c r="W73" i="9"/>
  <c r="V73" i="9"/>
  <c r="U73" i="9"/>
  <c r="T73" i="9"/>
  <c r="K73" i="9"/>
  <c r="J73" i="9"/>
  <c r="L73" i="9" s="1"/>
  <c r="I73" i="9"/>
  <c r="W72" i="9"/>
  <c r="V72" i="9"/>
  <c r="U72" i="9"/>
  <c r="T72" i="9"/>
  <c r="J72" i="9"/>
  <c r="L72" i="9" s="1"/>
  <c r="I72" i="9"/>
  <c r="K72" i="9" s="1"/>
  <c r="W71" i="9"/>
  <c r="V71" i="9"/>
  <c r="U71" i="9"/>
  <c r="T71" i="9"/>
  <c r="K71" i="9"/>
  <c r="J71" i="9"/>
  <c r="L71" i="9" s="1"/>
  <c r="I71" i="9"/>
  <c r="W70" i="9"/>
  <c r="V70" i="9"/>
  <c r="U70" i="9"/>
  <c r="T70" i="9"/>
  <c r="L70" i="9"/>
  <c r="K70" i="9"/>
  <c r="J70" i="9"/>
  <c r="I70" i="9"/>
  <c r="W69" i="9"/>
  <c r="V69" i="9"/>
  <c r="U69" i="9"/>
  <c r="T69" i="9"/>
  <c r="J69" i="9"/>
  <c r="L69" i="9" s="1"/>
  <c r="I69" i="9"/>
  <c r="K69" i="9" s="1"/>
  <c r="W68" i="9"/>
  <c r="V68" i="9"/>
  <c r="U68" i="9"/>
  <c r="T68" i="9"/>
  <c r="J68" i="9"/>
  <c r="I68" i="9"/>
  <c r="K68" i="9" s="1"/>
  <c r="L68" i="9" s="1"/>
  <c r="W67" i="9"/>
  <c r="V67" i="9"/>
  <c r="U67" i="9"/>
  <c r="T67" i="9"/>
  <c r="K67" i="9"/>
  <c r="L67" i="9" s="1"/>
  <c r="J67" i="9"/>
  <c r="I67" i="9"/>
  <c r="W66" i="9"/>
  <c r="V66" i="9"/>
  <c r="U66" i="9"/>
  <c r="T66" i="9"/>
  <c r="J66" i="9"/>
  <c r="I66" i="9"/>
  <c r="K66" i="9" s="1"/>
  <c r="W65" i="9"/>
  <c r="V65" i="9"/>
  <c r="U65" i="9"/>
  <c r="T65" i="9"/>
  <c r="J65" i="9"/>
  <c r="I65" i="9"/>
  <c r="K65" i="9" s="1"/>
  <c r="L65" i="9" s="1"/>
  <c r="W64" i="9"/>
  <c r="V64" i="9"/>
  <c r="U64" i="9"/>
  <c r="T64" i="9"/>
  <c r="K64" i="9"/>
  <c r="L64" i="9" s="1"/>
  <c r="J64" i="9"/>
  <c r="I64" i="9"/>
  <c r="W63" i="9"/>
  <c r="V63" i="9"/>
  <c r="U63" i="9"/>
  <c r="T63" i="9"/>
  <c r="J63" i="9"/>
  <c r="L63" i="9" s="1"/>
  <c r="I63" i="9"/>
  <c r="K63" i="9" s="1"/>
  <c r="W62" i="9"/>
  <c r="V62" i="9"/>
  <c r="U62" i="9"/>
  <c r="T62" i="9"/>
  <c r="J62" i="9"/>
  <c r="I62" i="9"/>
  <c r="K62" i="9" s="1"/>
  <c r="L62" i="9" s="1"/>
  <c r="W61" i="9"/>
  <c r="V61" i="9"/>
  <c r="U61" i="9"/>
  <c r="T61" i="9"/>
  <c r="K61" i="9"/>
  <c r="L61" i="9" s="1"/>
  <c r="J61" i="9"/>
  <c r="I61" i="9"/>
  <c r="W60" i="9"/>
  <c r="V60" i="9"/>
  <c r="U60" i="9"/>
  <c r="T60" i="9"/>
  <c r="J60" i="9"/>
  <c r="I60" i="9"/>
  <c r="K60" i="9" s="1"/>
  <c r="W59" i="9"/>
  <c r="V59" i="9"/>
  <c r="U59" i="9"/>
  <c r="T59" i="9"/>
  <c r="J59" i="9"/>
  <c r="I59" i="9"/>
  <c r="K59" i="9" s="1"/>
  <c r="L59" i="9" s="1"/>
  <c r="W58" i="9"/>
  <c r="V58" i="9"/>
  <c r="U58" i="9"/>
  <c r="T58" i="9"/>
  <c r="K58" i="9"/>
  <c r="L58" i="9" s="1"/>
  <c r="J58" i="9"/>
  <c r="I58" i="9"/>
  <c r="W57" i="9"/>
  <c r="V57" i="9"/>
  <c r="U57" i="9"/>
  <c r="T57" i="9"/>
  <c r="J57" i="9"/>
  <c r="I57" i="9"/>
  <c r="K57" i="9" s="1"/>
  <c r="W56" i="9"/>
  <c r="V56" i="9"/>
  <c r="U56" i="9"/>
  <c r="T56" i="9"/>
  <c r="J56" i="9"/>
  <c r="I56" i="9"/>
  <c r="K56" i="9" s="1"/>
  <c r="L56" i="9" s="1"/>
  <c r="W55" i="9"/>
  <c r="V55" i="9"/>
  <c r="U55" i="9"/>
  <c r="T55" i="9"/>
  <c r="K55" i="9"/>
  <c r="L55" i="9" s="1"/>
  <c r="J55" i="9"/>
  <c r="I55" i="9"/>
  <c r="W54" i="9"/>
  <c r="V54" i="9"/>
  <c r="U54" i="9"/>
  <c r="T54" i="9"/>
  <c r="J54" i="9"/>
  <c r="L54" i="9" s="1"/>
  <c r="I54" i="9"/>
  <c r="K54" i="9" s="1"/>
  <c r="W53" i="9"/>
  <c r="V53" i="9"/>
  <c r="U53" i="9"/>
  <c r="T53" i="9"/>
  <c r="J53" i="9"/>
  <c r="I53" i="9"/>
  <c r="K53" i="9" s="1"/>
  <c r="L53" i="9" s="1"/>
  <c r="W52" i="9"/>
  <c r="V52" i="9"/>
  <c r="U52" i="9"/>
  <c r="T52" i="9"/>
  <c r="K52" i="9"/>
  <c r="L52" i="9" s="1"/>
  <c r="J52" i="9"/>
  <c r="I52" i="9"/>
  <c r="W51" i="9"/>
  <c r="V51" i="9"/>
  <c r="U51" i="9"/>
  <c r="T51" i="9"/>
  <c r="J51" i="9"/>
  <c r="L51" i="9" s="1"/>
  <c r="I51" i="9"/>
  <c r="K51" i="9" s="1"/>
  <c r="W50" i="9"/>
  <c r="V50" i="9"/>
  <c r="U50" i="9"/>
  <c r="T50" i="9"/>
  <c r="J50" i="9"/>
  <c r="I50" i="9"/>
  <c r="K50" i="9" s="1"/>
  <c r="L50" i="9" s="1"/>
  <c r="W49" i="9"/>
  <c r="V49" i="9"/>
  <c r="U49" i="9"/>
  <c r="T49" i="9"/>
  <c r="K49" i="9"/>
  <c r="L49" i="9" s="1"/>
  <c r="J49" i="9"/>
  <c r="I49" i="9"/>
  <c r="W48" i="9"/>
  <c r="V48" i="9"/>
  <c r="U48" i="9"/>
  <c r="T48" i="9"/>
  <c r="J48" i="9"/>
  <c r="I48" i="9"/>
  <c r="K48" i="9" s="1"/>
  <c r="W47" i="9"/>
  <c r="V47" i="9"/>
  <c r="U47" i="9"/>
  <c r="T47" i="9"/>
  <c r="J47" i="9"/>
  <c r="I47" i="9"/>
  <c r="K47" i="9" s="1"/>
  <c r="L47" i="9" s="1"/>
  <c r="W46" i="9"/>
  <c r="V46" i="9"/>
  <c r="U46" i="9"/>
  <c r="T46" i="9"/>
  <c r="K46" i="9"/>
  <c r="L46" i="9" s="1"/>
  <c r="J46" i="9"/>
  <c r="I46" i="9"/>
  <c r="W45" i="9"/>
  <c r="V45" i="9"/>
  <c r="U45" i="9"/>
  <c r="T45" i="9"/>
  <c r="J45" i="9"/>
  <c r="L45" i="9" s="1"/>
  <c r="I45" i="9"/>
  <c r="K45" i="9" s="1"/>
  <c r="W44" i="9"/>
  <c r="V44" i="9"/>
  <c r="U44" i="9"/>
  <c r="T44" i="9"/>
  <c r="J44" i="9"/>
  <c r="I44" i="9"/>
  <c r="K44" i="9" s="1"/>
  <c r="L44" i="9" s="1"/>
  <c r="W43" i="9"/>
  <c r="V43" i="9"/>
  <c r="U43" i="9"/>
  <c r="T43" i="9"/>
  <c r="K43" i="9"/>
  <c r="L43" i="9" s="1"/>
  <c r="J43" i="9"/>
  <c r="I43" i="9"/>
  <c r="W42" i="9"/>
  <c r="V42" i="9"/>
  <c r="U42" i="9"/>
  <c r="T42" i="9"/>
  <c r="J42" i="9"/>
  <c r="I42" i="9"/>
  <c r="K42" i="9" s="1"/>
  <c r="W41" i="9"/>
  <c r="V41" i="9"/>
  <c r="U41" i="9"/>
  <c r="T41" i="9"/>
  <c r="J41" i="9"/>
  <c r="I41" i="9"/>
  <c r="K41" i="9" s="1"/>
  <c r="L41" i="9" s="1"/>
  <c r="W40" i="9"/>
  <c r="V40" i="9"/>
  <c r="U40" i="9"/>
  <c r="T40" i="9"/>
  <c r="K40" i="9"/>
  <c r="L40" i="9" s="1"/>
  <c r="J40" i="9"/>
  <c r="I40" i="9"/>
  <c r="W39" i="9"/>
  <c r="V39" i="9"/>
  <c r="U39" i="9"/>
  <c r="T39" i="9"/>
  <c r="J39" i="9"/>
  <c r="I39" i="9"/>
  <c r="K39" i="9" s="1"/>
  <c r="W38" i="9"/>
  <c r="V38" i="9"/>
  <c r="U38" i="9"/>
  <c r="T38" i="9"/>
  <c r="J38" i="9"/>
  <c r="I38" i="9"/>
  <c r="K38" i="9" s="1"/>
  <c r="L38" i="9" s="1"/>
  <c r="W37" i="9"/>
  <c r="V37" i="9"/>
  <c r="U37" i="9"/>
  <c r="T37" i="9"/>
  <c r="K37" i="9"/>
  <c r="L37" i="9" s="1"/>
  <c r="J37" i="9"/>
  <c r="I37" i="9"/>
  <c r="W36" i="9"/>
  <c r="V36" i="9"/>
  <c r="U36" i="9"/>
  <c r="T36" i="9"/>
  <c r="J36" i="9"/>
  <c r="L36" i="9" s="1"/>
  <c r="I36" i="9"/>
  <c r="K36" i="9" s="1"/>
  <c r="W35" i="9"/>
  <c r="V35" i="9"/>
  <c r="U35" i="9"/>
  <c r="T35" i="9"/>
  <c r="J35" i="9"/>
  <c r="I35" i="9"/>
  <c r="K35" i="9" s="1"/>
  <c r="L35" i="9" s="1"/>
  <c r="W34" i="9"/>
  <c r="V34" i="9"/>
  <c r="U34" i="9"/>
  <c r="T34" i="9"/>
  <c r="K34" i="9"/>
  <c r="L34" i="9" s="1"/>
  <c r="J34" i="9"/>
  <c r="I34" i="9"/>
  <c r="W33" i="9"/>
  <c r="V33" i="9"/>
  <c r="U33" i="9"/>
  <c r="T33" i="9"/>
  <c r="J33" i="9"/>
  <c r="L33" i="9" s="1"/>
  <c r="I33" i="9"/>
  <c r="K33" i="9" s="1"/>
  <c r="W32" i="9"/>
  <c r="V32" i="9"/>
  <c r="U32" i="9"/>
  <c r="T32" i="9"/>
  <c r="J32" i="9"/>
  <c r="I32" i="9"/>
  <c r="K32" i="9" s="1"/>
  <c r="L32" i="9" s="1"/>
  <c r="W31" i="9"/>
  <c r="V31" i="9"/>
  <c r="U31" i="9"/>
  <c r="T31" i="9"/>
  <c r="K31" i="9"/>
  <c r="L31" i="9" s="1"/>
  <c r="J31" i="9"/>
  <c r="I31" i="9"/>
  <c r="W30" i="9"/>
  <c r="V30" i="9"/>
  <c r="U30" i="9"/>
  <c r="T30" i="9"/>
  <c r="J30" i="9"/>
  <c r="I30" i="9"/>
  <c r="K30" i="9" s="1"/>
  <c r="W29" i="9"/>
  <c r="V29" i="9"/>
  <c r="U29" i="9"/>
  <c r="T29" i="9"/>
  <c r="W28" i="9"/>
  <c r="V28" i="9"/>
  <c r="U28" i="9"/>
  <c r="T28" i="9"/>
  <c r="W27" i="9"/>
  <c r="V27" i="9"/>
  <c r="U27" i="9"/>
  <c r="T27" i="9"/>
  <c r="W26" i="9"/>
  <c r="V26" i="9"/>
  <c r="U26" i="9"/>
  <c r="T26" i="9"/>
  <c r="W25" i="9"/>
  <c r="V25" i="9"/>
  <c r="U25" i="9"/>
  <c r="T25" i="9"/>
  <c r="W24" i="9"/>
  <c r="V24" i="9"/>
  <c r="U24" i="9"/>
  <c r="T24" i="9"/>
  <c r="W23" i="9"/>
  <c r="V23" i="9"/>
  <c r="U23" i="9"/>
  <c r="T23" i="9"/>
  <c r="W22" i="9"/>
  <c r="V22" i="9"/>
  <c r="U22" i="9"/>
  <c r="T22" i="9"/>
  <c r="W21" i="9"/>
  <c r="V21" i="9"/>
  <c r="U21" i="9"/>
  <c r="T21" i="9"/>
  <c r="W20" i="9"/>
  <c r="V20" i="9"/>
  <c r="U20" i="9"/>
  <c r="T20" i="9"/>
  <c r="W19" i="9"/>
  <c r="V19" i="9"/>
  <c r="U19" i="9"/>
  <c r="T19" i="9"/>
  <c r="W18" i="9"/>
  <c r="V18" i="9"/>
  <c r="U18" i="9"/>
  <c r="T18" i="9"/>
  <c r="W17" i="9"/>
  <c r="V17" i="9"/>
  <c r="U17" i="9"/>
  <c r="T17" i="9"/>
  <c r="W16" i="9"/>
  <c r="V16" i="9"/>
  <c r="U16" i="9"/>
  <c r="T16" i="9"/>
  <c r="W15" i="9"/>
  <c r="V15" i="9"/>
  <c r="U15" i="9"/>
  <c r="T15" i="9"/>
  <c r="W14" i="9"/>
  <c r="V14" i="9"/>
  <c r="U14" i="9"/>
  <c r="T14" i="9"/>
  <c r="W13" i="9"/>
  <c r="V13" i="9"/>
  <c r="U13" i="9"/>
  <c r="T13" i="9"/>
  <c r="W12" i="9"/>
  <c r="V12" i="9"/>
  <c r="U12" i="9"/>
  <c r="T12" i="9"/>
  <c r="W11" i="9"/>
  <c r="V11" i="9"/>
  <c r="U11" i="9"/>
  <c r="T11" i="9"/>
  <c r="W10" i="9"/>
  <c r="V10" i="9"/>
  <c r="U10" i="9"/>
  <c r="T10" i="9"/>
  <c r="W9" i="9"/>
  <c r="V9" i="9"/>
  <c r="U9" i="9"/>
  <c r="T9" i="9"/>
  <c r="W8" i="9"/>
  <c r="V8" i="9"/>
  <c r="U8" i="9"/>
  <c r="T8" i="9"/>
  <c r="W7" i="9"/>
  <c r="V7" i="9"/>
  <c r="U7" i="9"/>
  <c r="T7" i="9"/>
  <c r="W6" i="9"/>
  <c r="V6" i="9"/>
  <c r="U6" i="9"/>
  <c r="T6" i="9"/>
  <c r="W5" i="9"/>
  <c r="V5" i="9"/>
  <c r="U5" i="9"/>
  <c r="T5" i="9"/>
  <c r="W4" i="9"/>
  <c r="V4" i="9"/>
  <c r="U4" i="9"/>
  <c r="T4" i="9"/>
  <c r="W3" i="9"/>
  <c r="V3" i="9"/>
  <c r="U3" i="9"/>
  <c r="T3" i="9"/>
  <c r="W2" i="9"/>
  <c r="V2" i="9"/>
  <c r="U2" i="9"/>
  <c r="T2" i="9"/>
  <c r="W910" i="2"/>
  <c r="V910" i="2"/>
  <c r="U910" i="2"/>
  <c r="T910" i="2"/>
  <c r="K910" i="2"/>
  <c r="J910" i="2"/>
  <c r="L910" i="2" s="1"/>
  <c r="I910" i="2"/>
  <c r="G910" i="2"/>
  <c r="F910" i="2"/>
  <c r="W909" i="2"/>
  <c r="V909" i="2"/>
  <c r="U909" i="2"/>
  <c r="T909" i="2"/>
  <c r="K909" i="2"/>
  <c r="L909" i="2" s="1"/>
  <c r="J909" i="2"/>
  <c r="I909" i="2"/>
  <c r="G909" i="2"/>
  <c r="F909" i="2"/>
  <c r="W908" i="2"/>
  <c r="V908" i="2"/>
  <c r="U908" i="2"/>
  <c r="T908" i="2"/>
  <c r="K908" i="2"/>
  <c r="J908" i="2"/>
  <c r="L908" i="2" s="1"/>
  <c r="I908" i="2"/>
  <c r="G908" i="2"/>
  <c r="F908" i="2"/>
  <c r="W907" i="2"/>
  <c r="V907" i="2"/>
  <c r="U907" i="2"/>
  <c r="T907" i="2"/>
  <c r="K907" i="2"/>
  <c r="J907" i="2"/>
  <c r="I907" i="2"/>
  <c r="G907" i="2"/>
  <c r="F907" i="2"/>
  <c r="W906" i="2"/>
  <c r="V906" i="2"/>
  <c r="U906" i="2"/>
  <c r="T906" i="2"/>
  <c r="K906" i="2"/>
  <c r="J906" i="2"/>
  <c r="I906" i="2"/>
  <c r="G906" i="2"/>
  <c r="F906" i="2"/>
  <c r="W905" i="2"/>
  <c r="V905" i="2"/>
  <c r="U905" i="2"/>
  <c r="T905" i="2"/>
  <c r="K905" i="2"/>
  <c r="J905" i="2"/>
  <c r="I905" i="2"/>
  <c r="G905" i="2"/>
  <c r="F905" i="2"/>
  <c r="W904" i="2"/>
  <c r="V904" i="2"/>
  <c r="U904" i="2"/>
  <c r="T904" i="2"/>
  <c r="K904" i="2"/>
  <c r="J904" i="2"/>
  <c r="L904" i="2" s="1"/>
  <c r="I904" i="2"/>
  <c r="G904" i="2"/>
  <c r="F904" i="2"/>
  <c r="W903" i="2"/>
  <c r="V903" i="2"/>
  <c r="U903" i="2"/>
  <c r="T903" i="2"/>
  <c r="K903" i="2"/>
  <c r="L903" i="2" s="1"/>
  <c r="J903" i="2"/>
  <c r="I903" i="2"/>
  <c r="G903" i="2"/>
  <c r="F903" i="2"/>
  <c r="W902" i="2"/>
  <c r="V902" i="2"/>
  <c r="U902" i="2"/>
  <c r="T902" i="2"/>
  <c r="K902" i="2"/>
  <c r="J902" i="2"/>
  <c r="L902" i="2" s="1"/>
  <c r="I902" i="2"/>
  <c r="G902" i="2"/>
  <c r="F902" i="2"/>
  <c r="W901" i="2"/>
  <c r="V901" i="2"/>
  <c r="U901" i="2"/>
  <c r="T901" i="2"/>
  <c r="K901" i="2"/>
  <c r="J901" i="2"/>
  <c r="I901" i="2"/>
  <c r="G901" i="2"/>
  <c r="F901" i="2"/>
  <c r="W900" i="2"/>
  <c r="V900" i="2"/>
  <c r="U900" i="2"/>
  <c r="T900" i="2"/>
  <c r="K900" i="2"/>
  <c r="J900" i="2"/>
  <c r="I900" i="2"/>
  <c r="G900" i="2"/>
  <c r="F900" i="2"/>
  <c r="W899" i="2"/>
  <c r="V899" i="2"/>
  <c r="U899" i="2"/>
  <c r="T899" i="2"/>
  <c r="K899" i="2"/>
  <c r="J899" i="2"/>
  <c r="I899" i="2"/>
  <c r="G899" i="2"/>
  <c r="F899" i="2"/>
  <c r="W898" i="2"/>
  <c r="V898" i="2"/>
  <c r="U898" i="2"/>
  <c r="T898" i="2"/>
  <c r="K898" i="2"/>
  <c r="J898" i="2"/>
  <c r="L898" i="2" s="1"/>
  <c r="I898" i="2"/>
  <c r="G898" i="2"/>
  <c r="F898" i="2"/>
  <c r="W897" i="2"/>
  <c r="V897" i="2"/>
  <c r="U897" i="2"/>
  <c r="T897" i="2"/>
  <c r="K897" i="2"/>
  <c r="L897" i="2" s="1"/>
  <c r="J897" i="2"/>
  <c r="I897" i="2"/>
  <c r="G897" i="2"/>
  <c r="F897" i="2"/>
  <c r="W896" i="2"/>
  <c r="V896" i="2"/>
  <c r="U896" i="2"/>
  <c r="T896" i="2"/>
  <c r="K896" i="2"/>
  <c r="J896" i="2"/>
  <c r="L896" i="2" s="1"/>
  <c r="I896" i="2"/>
  <c r="G896" i="2"/>
  <c r="F896" i="2"/>
  <c r="W895" i="2"/>
  <c r="V895" i="2"/>
  <c r="U895" i="2"/>
  <c r="T895" i="2"/>
  <c r="K895" i="2"/>
  <c r="J895" i="2"/>
  <c r="I895" i="2"/>
  <c r="G895" i="2"/>
  <c r="F895" i="2"/>
  <c r="W894" i="2"/>
  <c r="V894" i="2"/>
  <c r="U894" i="2"/>
  <c r="T894" i="2"/>
  <c r="K894" i="2"/>
  <c r="J894" i="2"/>
  <c r="I894" i="2"/>
  <c r="G894" i="2"/>
  <c r="F894" i="2"/>
  <c r="W893" i="2"/>
  <c r="V893" i="2"/>
  <c r="U893" i="2"/>
  <c r="T893" i="2"/>
  <c r="K893" i="2"/>
  <c r="J893" i="2"/>
  <c r="I893" i="2"/>
  <c r="G893" i="2"/>
  <c r="F893" i="2"/>
  <c r="W892" i="2"/>
  <c r="V892" i="2"/>
  <c r="U892" i="2"/>
  <c r="T892" i="2"/>
  <c r="K892" i="2"/>
  <c r="J892" i="2"/>
  <c r="L892" i="2" s="1"/>
  <c r="I892" i="2"/>
  <c r="G892" i="2"/>
  <c r="F892" i="2"/>
  <c r="W891" i="2"/>
  <c r="V891" i="2"/>
  <c r="U891" i="2"/>
  <c r="T891" i="2"/>
  <c r="K891" i="2"/>
  <c r="L891" i="2" s="1"/>
  <c r="J891" i="2"/>
  <c r="I891" i="2"/>
  <c r="G891" i="2"/>
  <c r="F891" i="2"/>
  <c r="W890" i="2"/>
  <c r="V890" i="2"/>
  <c r="U890" i="2"/>
  <c r="T890" i="2"/>
  <c r="K890" i="2"/>
  <c r="J890" i="2"/>
  <c r="L890" i="2" s="1"/>
  <c r="I890" i="2"/>
  <c r="G890" i="2"/>
  <c r="F890" i="2"/>
  <c r="W889" i="2"/>
  <c r="V889" i="2"/>
  <c r="U889" i="2"/>
  <c r="T889" i="2"/>
  <c r="K889" i="2"/>
  <c r="J889" i="2"/>
  <c r="I889" i="2"/>
  <c r="G889" i="2"/>
  <c r="F889" i="2"/>
  <c r="W888" i="2"/>
  <c r="V888" i="2"/>
  <c r="U888" i="2"/>
  <c r="T888" i="2"/>
  <c r="K888" i="2"/>
  <c r="J888" i="2"/>
  <c r="I888" i="2"/>
  <c r="G888" i="2"/>
  <c r="F888" i="2"/>
  <c r="W887" i="2"/>
  <c r="V887" i="2"/>
  <c r="U887" i="2"/>
  <c r="T887" i="2"/>
  <c r="K887" i="2"/>
  <c r="J887" i="2"/>
  <c r="I887" i="2"/>
  <c r="G887" i="2"/>
  <c r="F887" i="2"/>
  <c r="W886" i="2"/>
  <c r="V886" i="2"/>
  <c r="U886" i="2"/>
  <c r="T886" i="2"/>
  <c r="K886" i="2"/>
  <c r="J886" i="2"/>
  <c r="L886" i="2" s="1"/>
  <c r="I886" i="2"/>
  <c r="G886" i="2"/>
  <c r="F886" i="2"/>
  <c r="W885" i="2"/>
  <c r="V885" i="2"/>
  <c r="U885" i="2"/>
  <c r="T885" i="2"/>
  <c r="K885" i="2"/>
  <c r="L885" i="2" s="1"/>
  <c r="J885" i="2"/>
  <c r="I885" i="2"/>
  <c r="G885" i="2"/>
  <c r="F885" i="2"/>
  <c r="W884" i="2"/>
  <c r="V884" i="2"/>
  <c r="U884" i="2"/>
  <c r="T884" i="2"/>
  <c r="K884" i="2"/>
  <c r="J884" i="2"/>
  <c r="L884" i="2" s="1"/>
  <c r="I884" i="2"/>
  <c r="G884" i="2"/>
  <c r="F884" i="2"/>
  <c r="W883" i="2"/>
  <c r="V883" i="2"/>
  <c r="U883" i="2"/>
  <c r="T883" i="2"/>
  <c r="K883" i="2"/>
  <c r="J883" i="2"/>
  <c r="I883" i="2"/>
  <c r="G883" i="2"/>
  <c r="F883" i="2"/>
  <c r="W882" i="2"/>
  <c r="V882" i="2"/>
  <c r="U882" i="2"/>
  <c r="T882" i="2"/>
  <c r="K882" i="2"/>
  <c r="J882" i="2"/>
  <c r="I882" i="2"/>
  <c r="G882" i="2"/>
  <c r="F882" i="2"/>
  <c r="W881" i="2"/>
  <c r="V881" i="2"/>
  <c r="U881" i="2"/>
  <c r="T881" i="2"/>
  <c r="K881" i="2"/>
  <c r="J881" i="2"/>
  <c r="I881" i="2"/>
  <c r="G881" i="2"/>
  <c r="F881" i="2"/>
  <c r="W880" i="2"/>
  <c r="V880" i="2"/>
  <c r="U880" i="2"/>
  <c r="T880" i="2"/>
  <c r="K880" i="2"/>
  <c r="J880" i="2"/>
  <c r="L880" i="2" s="1"/>
  <c r="I880" i="2"/>
  <c r="G880" i="2"/>
  <c r="F880" i="2"/>
  <c r="W879" i="2"/>
  <c r="V879" i="2"/>
  <c r="U879" i="2"/>
  <c r="T879" i="2"/>
  <c r="K879" i="2"/>
  <c r="L879" i="2" s="1"/>
  <c r="J879" i="2"/>
  <c r="I879" i="2"/>
  <c r="G879" i="2"/>
  <c r="F879" i="2"/>
  <c r="W878" i="2"/>
  <c r="V878" i="2"/>
  <c r="U878" i="2"/>
  <c r="T878" i="2"/>
  <c r="K878" i="2"/>
  <c r="J878" i="2"/>
  <c r="L878" i="2" s="1"/>
  <c r="I878" i="2"/>
  <c r="G878" i="2"/>
  <c r="F878" i="2"/>
  <c r="W877" i="2"/>
  <c r="V877" i="2"/>
  <c r="U877" i="2"/>
  <c r="T877" i="2"/>
  <c r="J877" i="2"/>
  <c r="I877" i="2"/>
  <c r="G877" i="2"/>
  <c r="F877" i="2"/>
  <c r="K877" i="2" s="1"/>
  <c r="W876" i="2"/>
  <c r="V876" i="2"/>
  <c r="U876" i="2"/>
  <c r="T876" i="2"/>
  <c r="J876" i="2"/>
  <c r="I876" i="2"/>
  <c r="G876" i="2"/>
  <c r="F876" i="2"/>
  <c r="K876" i="2" s="1"/>
  <c r="L876" i="2" s="1"/>
  <c r="W875" i="2"/>
  <c r="V875" i="2"/>
  <c r="U875" i="2"/>
  <c r="T875" i="2"/>
  <c r="J875" i="2"/>
  <c r="I875" i="2"/>
  <c r="G875" i="2"/>
  <c r="F875" i="2"/>
  <c r="K875" i="2" s="1"/>
  <c r="W874" i="2"/>
  <c r="V874" i="2"/>
  <c r="U874" i="2"/>
  <c r="T874" i="2"/>
  <c r="J874" i="2"/>
  <c r="L874" i="2" s="1"/>
  <c r="I874" i="2"/>
  <c r="G874" i="2"/>
  <c r="F874" i="2"/>
  <c r="K874" i="2" s="1"/>
  <c r="W873" i="2"/>
  <c r="V873" i="2"/>
  <c r="U873" i="2"/>
  <c r="T873" i="2"/>
  <c r="J873" i="2"/>
  <c r="I873" i="2"/>
  <c r="G873" i="2"/>
  <c r="F873" i="2"/>
  <c r="K873" i="2" s="1"/>
  <c r="W872" i="2"/>
  <c r="V872" i="2"/>
  <c r="U872" i="2"/>
  <c r="T872" i="2"/>
  <c r="J872" i="2"/>
  <c r="L872" i="2" s="1"/>
  <c r="I872" i="2"/>
  <c r="G872" i="2"/>
  <c r="F872" i="2"/>
  <c r="K872" i="2" s="1"/>
  <c r="W871" i="2"/>
  <c r="V871" i="2"/>
  <c r="U871" i="2"/>
  <c r="T871" i="2"/>
  <c r="K871" i="2"/>
  <c r="J871" i="2"/>
  <c r="I871" i="2"/>
  <c r="G871" i="2"/>
  <c r="F871" i="2"/>
  <c r="W870" i="2"/>
  <c r="V870" i="2"/>
  <c r="U870" i="2"/>
  <c r="T870" i="2"/>
  <c r="J870" i="2"/>
  <c r="I870" i="2"/>
  <c r="G870" i="2"/>
  <c r="F870" i="2"/>
  <c r="K870" i="2" s="1"/>
  <c r="L870" i="2" s="1"/>
  <c r="W869" i="2"/>
  <c r="V869" i="2"/>
  <c r="U869" i="2"/>
  <c r="T869" i="2"/>
  <c r="J869" i="2"/>
  <c r="I869" i="2"/>
  <c r="G869" i="2"/>
  <c r="F869" i="2"/>
  <c r="K869" i="2" s="1"/>
  <c r="W868" i="2"/>
  <c r="V868" i="2"/>
  <c r="U868" i="2"/>
  <c r="T868" i="2"/>
  <c r="K868" i="2"/>
  <c r="J868" i="2"/>
  <c r="L868" i="2" s="1"/>
  <c r="I868" i="2"/>
  <c r="G868" i="2"/>
  <c r="F868" i="2"/>
  <c r="W867" i="2"/>
  <c r="V867" i="2"/>
  <c r="U867" i="2"/>
  <c r="T867" i="2"/>
  <c r="J867" i="2"/>
  <c r="I867" i="2"/>
  <c r="G867" i="2"/>
  <c r="F867" i="2"/>
  <c r="K867" i="2" s="1"/>
  <c r="W866" i="2"/>
  <c r="V866" i="2"/>
  <c r="U866" i="2"/>
  <c r="T866" i="2"/>
  <c r="J866" i="2"/>
  <c r="L866" i="2" s="1"/>
  <c r="I866" i="2"/>
  <c r="G866" i="2"/>
  <c r="F866" i="2"/>
  <c r="K866" i="2" s="1"/>
  <c r="W865" i="2"/>
  <c r="V865" i="2"/>
  <c r="U865" i="2"/>
  <c r="T865" i="2"/>
  <c r="J865" i="2"/>
  <c r="I865" i="2"/>
  <c r="G865" i="2"/>
  <c r="F865" i="2"/>
  <c r="K865" i="2" s="1"/>
  <c r="W864" i="2"/>
  <c r="V864" i="2"/>
  <c r="U864" i="2"/>
  <c r="T864" i="2"/>
  <c r="J864" i="2"/>
  <c r="I864" i="2"/>
  <c r="G864" i="2"/>
  <c r="F864" i="2"/>
  <c r="K864" i="2" s="1"/>
  <c r="L864" i="2" s="1"/>
  <c r="W863" i="2"/>
  <c r="V863" i="2"/>
  <c r="U863" i="2"/>
  <c r="T863" i="2"/>
  <c r="J863" i="2"/>
  <c r="I863" i="2"/>
  <c r="G863" i="2"/>
  <c r="F863" i="2"/>
  <c r="K863" i="2" s="1"/>
  <c r="W862" i="2"/>
  <c r="V862" i="2"/>
  <c r="U862" i="2"/>
  <c r="T862" i="2"/>
  <c r="J862" i="2"/>
  <c r="I862" i="2"/>
  <c r="G862" i="2"/>
  <c r="F862" i="2"/>
  <c r="K862" i="2" s="1"/>
  <c r="W861" i="2"/>
  <c r="V861" i="2"/>
  <c r="U861" i="2"/>
  <c r="T861" i="2"/>
  <c r="J861" i="2"/>
  <c r="I861" i="2"/>
  <c r="G861" i="2"/>
  <c r="F861" i="2"/>
  <c r="K861" i="2" s="1"/>
  <c r="W860" i="2"/>
  <c r="V860" i="2"/>
  <c r="U860" i="2"/>
  <c r="T860" i="2"/>
  <c r="J860" i="2"/>
  <c r="L860" i="2" s="1"/>
  <c r="I860" i="2"/>
  <c r="G860" i="2"/>
  <c r="F860" i="2"/>
  <c r="K860" i="2" s="1"/>
  <c r="W859" i="2"/>
  <c r="V859" i="2"/>
  <c r="U859" i="2"/>
  <c r="T859" i="2"/>
  <c r="J859" i="2"/>
  <c r="I859" i="2"/>
  <c r="G859" i="2"/>
  <c r="F859" i="2"/>
  <c r="K859" i="2" s="1"/>
  <c r="W858" i="2"/>
  <c r="V858" i="2"/>
  <c r="U858" i="2"/>
  <c r="T858" i="2"/>
  <c r="J858" i="2"/>
  <c r="I858" i="2"/>
  <c r="G858" i="2"/>
  <c r="F858" i="2"/>
  <c r="K858" i="2" s="1"/>
  <c r="L858" i="2" s="1"/>
  <c r="W857" i="2"/>
  <c r="V857" i="2"/>
  <c r="U857" i="2"/>
  <c r="T857" i="2"/>
  <c r="J857" i="2"/>
  <c r="I857" i="2"/>
  <c r="G857" i="2"/>
  <c r="F857" i="2"/>
  <c r="K857" i="2" s="1"/>
  <c r="W856" i="2"/>
  <c r="V856" i="2"/>
  <c r="U856" i="2"/>
  <c r="T856" i="2"/>
  <c r="J856" i="2"/>
  <c r="L856" i="2" s="1"/>
  <c r="I856" i="2"/>
  <c r="G856" i="2"/>
  <c r="F856" i="2"/>
  <c r="K856" i="2" s="1"/>
  <c r="W855" i="2"/>
  <c r="V855" i="2"/>
  <c r="U855" i="2"/>
  <c r="T855" i="2"/>
  <c r="J855" i="2"/>
  <c r="I855" i="2"/>
  <c r="G855" i="2"/>
  <c r="F855" i="2"/>
  <c r="K855" i="2" s="1"/>
  <c r="W854" i="2"/>
  <c r="V854" i="2"/>
  <c r="U854" i="2"/>
  <c r="T854" i="2"/>
  <c r="J854" i="2"/>
  <c r="L854" i="2" s="1"/>
  <c r="I854" i="2"/>
  <c r="G854" i="2"/>
  <c r="F854" i="2"/>
  <c r="K854" i="2" s="1"/>
  <c r="W853" i="2"/>
  <c r="V853" i="2"/>
  <c r="U853" i="2"/>
  <c r="T853" i="2"/>
  <c r="K853" i="2"/>
  <c r="J853" i="2"/>
  <c r="I853" i="2"/>
  <c r="G853" i="2"/>
  <c r="F853" i="2"/>
  <c r="W852" i="2"/>
  <c r="V852" i="2"/>
  <c r="U852" i="2"/>
  <c r="T852" i="2"/>
  <c r="J852" i="2"/>
  <c r="I852" i="2"/>
  <c r="G852" i="2"/>
  <c r="F852" i="2"/>
  <c r="K852" i="2" s="1"/>
  <c r="L852" i="2" s="1"/>
  <c r="W851" i="2"/>
  <c r="V851" i="2"/>
  <c r="U851" i="2"/>
  <c r="T851" i="2"/>
  <c r="J851" i="2"/>
  <c r="I851" i="2"/>
  <c r="G851" i="2"/>
  <c r="F851" i="2"/>
  <c r="K851" i="2" s="1"/>
  <c r="W850" i="2"/>
  <c r="V850" i="2"/>
  <c r="U850" i="2"/>
  <c r="T850" i="2"/>
  <c r="K850" i="2"/>
  <c r="J850" i="2"/>
  <c r="L850" i="2" s="1"/>
  <c r="I850" i="2"/>
  <c r="G850" i="2"/>
  <c r="F850" i="2"/>
  <c r="W849" i="2"/>
  <c r="V849" i="2"/>
  <c r="U849" i="2"/>
  <c r="T849" i="2"/>
  <c r="J849" i="2"/>
  <c r="I849" i="2"/>
  <c r="G849" i="2"/>
  <c r="F849" i="2"/>
  <c r="K849" i="2" s="1"/>
  <c r="W848" i="2"/>
  <c r="V848" i="2"/>
  <c r="U848" i="2"/>
  <c r="T848" i="2"/>
  <c r="J848" i="2"/>
  <c r="L848" i="2" s="1"/>
  <c r="I848" i="2"/>
  <c r="G848" i="2"/>
  <c r="F848" i="2"/>
  <c r="K848" i="2" s="1"/>
  <c r="W847" i="2"/>
  <c r="V847" i="2"/>
  <c r="U847" i="2"/>
  <c r="T847" i="2"/>
  <c r="J847" i="2"/>
  <c r="I847" i="2"/>
  <c r="G847" i="2"/>
  <c r="F847" i="2"/>
  <c r="K847" i="2" s="1"/>
  <c r="W846" i="2"/>
  <c r="V846" i="2"/>
  <c r="U846" i="2"/>
  <c r="T846" i="2"/>
  <c r="J846" i="2"/>
  <c r="I846" i="2"/>
  <c r="G846" i="2"/>
  <c r="F846" i="2"/>
  <c r="K846" i="2" s="1"/>
  <c r="L846" i="2" s="1"/>
  <c r="W845" i="2"/>
  <c r="V845" i="2"/>
  <c r="U845" i="2"/>
  <c r="T845" i="2"/>
  <c r="J845" i="2"/>
  <c r="I845" i="2"/>
  <c r="G845" i="2"/>
  <c r="F845" i="2"/>
  <c r="K845" i="2" s="1"/>
  <c r="W844" i="2"/>
  <c r="V844" i="2"/>
  <c r="U844" i="2"/>
  <c r="T844" i="2"/>
  <c r="J844" i="2"/>
  <c r="I844" i="2"/>
  <c r="G844" i="2"/>
  <c r="F844" i="2"/>
  <c r="K844" i="2" s="1"/>
  <c r="W843" i="2"/>
  <c r="V843" i="2"/>
  <c r="U843" i="2"/>
  <c r="T843" i="2"/>
  <c r="J843" i="2"/>
  <c r="I843" i="2"/>
  <c r="G843" i="2"/>
  <c r="F843" i="2"/>
  <c r="K843" i="2" s="1"/>
  <c r="W842" i="2"/>
  <c r="V842" i="2"/>
  <c r="U842" i="2"/>
  <c r="T842" i="2"/>
  <c r="J842" i="2"/>
  <c r="L842" i="2" s="1"/>
  <c r="I842" i="2"/>
  <c r="G842" i="2"/>
  <c r="F842" i="2"/>
  <c r="K842" i="2" s="1"/>
  <c r="W841" i="2"/>
  <c r="V841" i="2"/>
  <c r="U841" i="2"/>
  <c r="T841" i="2"/>
  <c r="J841" i="2"/>
  <c r="I841" i="2"/>
  <c r="G841" i="2"/>
  <c r="F841" i="2"/>
  <c r="K841" i="2" s="1"/>
  <c r="W840" i="2"/>
  <c r="V840" i="2"/>
  <c r="U840" i="2"/>
  <c r="T840" i="2"/>
  <c r="J840" i="2"/>
  <c r="I840" i="2"/>
  <c r="G840" i="2"/>
  <c r="F840" i="2"/>
  <c r="K840" i="2" s="1"/>
  <c r="L840" i="2" s="1"/>
  <c r="W839" i="2"/>
  <c r="V839" i="2"/>
  <c r="U839" i="2"/>
  <c r="T839" i="2"/>
  <c r="J839" i="2"/>
  <c r="I839" i="2"/>
  <c r="G839" i="2"/>
  <c r="F839" i="2"/>
  <c r="K839" i="2" s="1"/>
  <c r="W838" i="2"/>
  <c r="V838" i="2"/>
  <c r="U838" i="2"/>
  <c r="T838" i="2"/>
  <c r="J838" i="2"/>
  <c r="L838" i="2" s="1"/>
  <c r="I838" i="2"/>
  <c r="G838" i="2"/>
  <c r="F838" i="2"/>
  <c r="K838" i="2" s="1"/>
  <c r="W837" i="2"/>
  <c r="V837" i="2"/>
  <c r="U837" i="2"/>
  <c r="T837" i="2"/>
  <c r="J837" i="2"/>
  <c r="I837" i="2"/>
  <c r="G837" i="2"/>
  <c r="F837" i="2"/>
  <c r="K837" i="2" s="1"/>
  <c r="W836" i="2"/>
  <c r="V836" i="2"/>
  <c r="U836" i="2"/>
  <c r="T836" i="2"/>
  <c r="J836" i="2"/>
  <c r="L836" i="2" s="1"/>
  <c r="I836" i="2"/>
  <c r="G836" i="2"/>
  <c r="F836" i="2"/>
  <c r="K836" i="2" s="1"/>
  <c r="W835" i="2"/>
  <c r="V835" i="2"/>
  <c r="U835" i="2"/>
  <c r="T835" i="2"/>
  <c r="K835" i="2"/>
  <c r="J835" i="2"/>
  <c r="I835" i="2"/>
  <c r="G835" i="2"/>
  <c r="F835" i="2"/>
  <c r="W834" i="2"/>
  <c r="V834" i="2"/>
  <c r="U834" i="2"/>
  <c r="T834" i="2"/>
  <c r="J834" i="2"/>
  <c r="I834" i="2"/>
  <c r="G834" i="2"/>
  <c r="F834" i="2"/>
  <c r="K834" i="2" s="1"/>
  <c r="L834" i="2" s="1"/>
  <c r="W833" i="2"/>
  <c r="V833" i="2"/>
  <c r="U833" i="2"/>
  <c r="T833" i="2"/>
  <c r="J833" i="2"/>
  <c r="I833" i="2"/>
  <c r="G833" i="2"/>
  <c r="F833" i="2"/>
  <c r="K833" i="2" s="1"/>
  <c r="W832" i="2"/>
  <c r="V832" i="2"/>
  <c r="U832" i="2"/>
  <c r="T832" i="2"/>
  <c r="K832" i="2"/>
  <c r="J832" i="2"/>
  <c r="L832" i="2" s="1"/>
  <c r="I832" i="2"/>
  <c r="G832" i="2"/>
  <c r="F832" i="2"/>
  <c r="W831" i="2"/>
  <c r="V831" i="2"/>
  <c r="U831" i="2"/>
  <c r="T831" i="2"/>
  <c r="J831" i="2"/>
  <c r="I831" i="2"/>
  <c r="G831" i="2"/>
  <c r="F831" i="2"/>
  <c r="K831" i="2" s="1"/>
  <c r="W830" i="2"/>
  <c r="V830" i="2"/>
  <c r="U830" i="2"/>
  <c r="T830" i="2"/>
  <c r="J830" i="2"/>
  <c r="L830" i="2" s="1"/>
  <c r="I830" i="2"/>
  <c r="F830" i="2"/>
  <c r="W829" i="2"/>
  <c r="V829" i="2"/>
  <c r="U829" i="2"/>
  <c r="T829" i="2"/>
  <c r="J829" i="2"/>
  <c r="L829" i="2" s="1"/>
  <c r="I829" i="2"/>
  <c r="F829" i="2"/>
  <c r="W828" i="2"/>
  <c r="V828" i="2"/>
  <c r="U828" i="2"/>
  <c r="T828" i="2"/>
  <c r="J828" i="2"/>
  <c r="L828" i="2" s="1"/>
  <c r="I828" i="2"/>
  <c r="F828" i="2"/>
  <c r="W827" i="2"/>
  <c r="V827" i="2"/>
  <c r="U827" i="2"/>
  <c r="T827" i="2"/>
  <c r="J827" i="2"/>
  <c r="L827" i="2" s="1"/>
  <c r="I827" i="2"/>
  <c r="F827" i="2"/>
  <c r="W826" i="2"/>
  <c r="V826" i="2"/>
  <c r="U826" i="2"/>
  <c r="T826" i="2"/>
  <c r="J826" i="2"/>
  <c r="L826" i="2" s="1"/>
  <c r="I826" i="2"/>
  <c r="F826" i="2"/>
  <c r="W825" i="2"/>
  <c r="V825" i="2"/>
  <c r="U825" i="2"/>
  <c r="T825" i="2"/>
  <c r="J825" i="2"/>
  <c r="L825" i="2" s="1"/>
  <c r="I825" i="2"/>
  <c r="F825" i="2"/>
  <c r="W824" i="2"/>
  <c r="V824" i="2"/>
  <c r="U824" i="2"/>
  <c r="T824" i="2"/>
  <c r="J824" i="2"/>
  <c r="L824" i="2" s="1"/>
  <c r="I824" i="2"/>
  <c r="F824" i="2"/>
  <c r="W823" i="2"/>
  <c r="V823" i="2"/>
  <c r="U823" i="2"/>
  <c r="T823" i="2"/>
  <c r="J823" i="2"/>
  <c r="L823" i="2" s="1"/>
  <c r="I823" i="2"/>
  <c r="F823" i="2"/>
  <c r="W822" i="2"/>
  <c r="V822" i="2"/>
  <c r="U822" i="2"/>
  <c r="T822" i="2"/>
  <c r="J822" i="2"/>
  <c r="L822" i="2" s="1"/>
  <c r="I822" i="2"/>
  <c r="F822" i="2"/>
  <c r="W821" i="2"/>
  <c r="V821" i="2"/>
  <c r="U821" i="2"/>
  <c r="T821" i="2"/>
  <c r="J821" i="2"/>
  <c r="L821" i="2" s="1"/>
  <c r="I821" i="2"/>
  <c r="F821" i="2"/>
  <c r="W820" i="2"/>
  <c r="V820" i="2"/>
  <c r="U820" i="2"/>
  <c r="T820" i="2"/>
  <c r="J820" i="2"/>
  <c r="L820" i="2" s="1"/>
  <c r="I820" i="2"/>
  <c r="F820" i="2"/>
  <c r="W819" i="2"/>
  <c r="V819" i="2"/>
  <c r="U819" i="2"/>
  <c r="T819" i="2"/>
  <c r="J819" i="2"/>
  <c r="L819" i="2" s="1"/>
  <c r="I819" i="2"/>
  <c r="F819" i="2"/>
  <c r="W818" i="2"/>
  <c r="V818" i="2"/>
  <c r="U818" i="2"/>
  <c r="T818" i="2"/>
  <c r="J818" i="2"/>
  <c r="L818" i="2" s="1"/>
  <c r="I818" i="2"/>
  <c r="F818" i="2"/>
  <c r="W817" i="2"/>
  <c r="V817" i="2"/>
  <c r="U817" i="2"/>
  <c r="T817" i="2"/>
  <c r="J817" i="2"/>
  <c r="L817" i="2" s="1"/>
  <c r="I817" i="2"/>
  <c r="F817" i="2"/>
  <c r="W816" i="2"/>
  <c r="V816" i="2"/>
  <c r="U816" i="2"/>
  <c r="T816" i="2"/>
  <c r="J816" i="2"/>
  <c r="L816" i="2" s="1"/>
  <c r="I816" i="2"/>
  <c r="F816" i="2"/>
  <c r="W815" i="2"/>
  <c r="V815" i="2"/>
  <c r="U815" i="2"/>
  <c r="T815" i="2"/>
  <c r="J815" i="2"/>
  <c r="L815" i="2" s="1"/>
  <c r="I815" i="2"/>
  <c r="F815" i="2"/>
  <c r="W814" i="2"/>
  <c r="V814" i="2"/>
  <c r="U814" i="2"/>
  <c r="T814" i="2"/>
  <c r="J814" i="2"/>
  <c r="L814" i="2" s="1"/>
  <c r="I814" i="2"/>
  <c r="F814" i="2"/>
  <c r="W813" i="2"/>
  <c r="V813" i="2"/>
  <c r="U813" i="2"/>
  <c r="T813" i="2"/>
  <c r="K813" i="2"/>
  <c r="J813" i="2"/>
  <c r="L813" i="2" s="1"/>
  <c r="I813" i="2"/>
  <c r="F813" i="2"/>
  <c r="E813" i="2"/>
  <c r="W812" i="2"/>
  <c r="V812" i="2"/>
  <c r="U812" i="2"/>
  <c r="T812" i="2"/>
  <c r="K812" i="2"/>
  <c r="L812" i="2" s="1"/>
  <c r="J812" i="2"/>
  <c r="I812" i="2"/>
  <c r="F812" i="2"/>
  <c r="E812" i="2"/>
  <c r="W811" i="2"/>
  <c r="V811" i="2"/>
  <c r="U811" i="2"/>
  <c r="T811" i="2"/>
  <c r="K811" i="2"/>
  <c r="J811" i="2"/>
  <c r="L811" i="2" s="1"/>
  <c r="I811" i="2"/>
  <c r="F811" i="2"/>
  <c r="E811" i="2"/>
  <c r="W810" i="2"/>
  <c r="V810" i="2"/>
  <c r="U810" i="2"/>
  <c r="T810" i="2"/>
  <c r="K810" i="2"/>
  <c r="J810" i="2"/>
  <c r="I810" i="2"/>
  <c r="F810" i="2"/>
  <c r="E810" i="2"/>
  <c r="W809" i="2"/>
  <c r="V809" i="2"/>
  <c r="U809" i="2"/>
  <c r="T809" i="2"/>
  <c r="K809" i="2"/>
  <c r="J809" i="2"/>
  <c r="I809" i="2"/>
  <c r="F809" i="2"/>
  <c r="E809" i="2"/>
  <c r="W808" i="2"/>
  <c r="V808" i="2"/>
  <c r="U808" i="2"/>
  <c r="T808" i="2"/>
  <c r="K808" i="2"/>
  <c r="J808" i="2"/>
  <c r="I808" i="2"/>
  <c r="F808" i="2"/>
  <c r="E808" i="2"/>
  <c r="W807" i="2"/>
  <c r="V807" i="2"/>
  <c r="U807" i="2"/>
  <c r="T807" i="2"/>
  <c r="K807" i="2"/>
  <c r="J807" i="2"/>
  <c r="L807" i="2" s="1"/>
  <c r="I807" i="2"/>
  <c r="F807" i="2"/>
  <c r="E807" i="2"/>
  <c r="W806" i="2"/>
  <c r="V806" i="2"/>
  <c r="U806" i="2"/>
  <c r="T806" i="2"/>
  <c r="K806" i="2"/>
  <c r="L806" i="2" s="1"/>
  <c r="J806" i="2"/>
  <c r="I806" i="2"/>
  <c r="F806" i="2"/>
  <c r="E806" i="2"/>
  <c r="W805" i="2"/>
  <c r="V805" i="2"/>
  <c r="U805" i="2"/>
  <c r="T805" i="2"/>
  <c r="K805" i="2"/>
  <c r="J805" i="2"/>
  <c r="L805" i="2" s="1"/>
  <c r="I805" i="2"/>
  <c r="F805" i="2"/>
  <c r="E805" i="2"/>
  <c r="W804" i="2"/>
  <c r="V804" i="2"/>
  <c r="U804" i="2"/>
  <c r="T804" i="2"/>
  <c r="K804" i="2"/>
  <c r="J804" i="2"/>
  <c r="I804" i="2"/>
  <c r="F804" i="2"/>
  <c r="E804" i="2"/>
  <c r="W803" i="2"/>
  <c r="V803" i="2"/>
  <c r="U803" i="2"/>
  <c r="T803" i="2"/>
  <c r="K803" i="2"/>
  <c r="J803" i="2"/>
  <c r="I803" i="2"/>
  <c r="F803" i="2"/>
  <c r="E803" i="2"/>
  <c r="W802" i="2"/>
  <c r="V802" i="2"/>
  <c r="U802" i="2"/>
  <c r="T802" i="2"/>
  <c r="K802" i="2"/>
  <c r="J802" i="2"/>
  <c r="I802" i="2"/>
  <c r="F802" i="2"/>
  <c r="E802" i="2"/>
  <c r="W801" i="2"/>
  <c r="V801" i="2"/>
  <c r="U801" i="2"/>
  <c r="T801" i="2"/>
  <c r="K801" i="2"/>
  <c r="J801" i="2"/>
  <c r="L801" i="2" s="1"/>
  <c r="I801" i="2"/>
  <c r="F801" i="2"/>
  <c r="E801" i="2"/>
  <c r="W800" i="2"/>
  <c r="V800" i="2"/>
  <c r="U800" i="2"/>
  <c r="T800" i="2"/>
  <c r="K800" i="2"/>
  <c r="L800" i="2" s="1"/>
  <c r="J800" i="2"/>
  <c r="I800" i="2"/>
  <c r="F800" i="2"/>
  <c r="E800" i="2"/>
  <c r="W799" i="2"/>
  <c r="V799" i="2"/>
  <c r="U799" i="2"/>
  <c r="T799" i="2"/>
  <c r="K799" i="2"/>
  <c r="J799" i="2"/>
  <c r="L799" i="2" s="1"/>
  <c r="I799" i="2"/>
  <c r="F799" i="2"/>
  <c r="E799" i="2"/>
  <c r="W798" i="2"/>
  <c r="V798" i="2"/>
  <c r="U798" i="2"/>
  <c r="T798" i="2"/>
  <c r="K798" i="2"/>
  <c r="J798" i="2"/>
  <c r="I798" i="2"/>
  <c r="F798" i="2"/>
  <c r="E798" i="2"/>
  <c r="W797" i="2"/>
  <c r="V797" i="2"/>
  <c r="U797" i="2"/>
  <c r="T797" i="2"/>
  <c r="K797" i="2"/>
  <c r="J797" i="2"/>
  <c r="I797" i="2"/>
  <c r="F797" i="2"/>
  <c r="E797" i="2"/>
  <c r="W796" i="2"/>
  <c r="V796" i="2"/>
  <c r="U796" i="2"/>
  <c r="T796" i="2"/>
  <c r="K796" i="2"/>
  <c r="J796" i="2"/>
  <c r="I796" i="2"/>
  <c r="F796" i="2"/>
  <c r="E796" i="2"/>
  <c r="W795" i="2"/>
  <c r="V795" i="2"/>
  <c r="U795" i="2"/>
  <c r="T795" i="2"/>
  <c r="K795" i="2"/>
  <c r="J795" i="2"/>
  <c r="L795" i="2" s="1"/>
  <c r="I795" i="2"/>
  <c r="F795" i="2"/>
  <c r="E795" i="2"/>
  <c r="W794" i="2"/>
  <c r="V794" i="2"/>
  <c r="U794" i="2"/>
  <c r="T794" i="2"/>
  <c r="K794" i="2"/>
  <c r="L794" i="2" s="1"/>
  <c r="J794" i="2"/>
  <c r="I794" i="2"/>
  <c r="F794" i="2"/>
  <c r="E794" i="2"/>
  <c r="W793" i="2"/>
  <c r="V793" i="2"/>
  <c r="U793" i="2"/>
  <c r="T793" i="2"/>
  <c r="K793" i="2"/>
  <c r="J793" i="2"/>
  <c r="L793" i="2" s="1"/>
  <c r="I793" i="2"/>
  <c r="F793" i="2"/>
  <c r="E793" i="2"/>
  <c r="W792" i="2"/>
  <c r="V792" i="2"/>
  <c r="U792" i="2"/>
  <c r="T792" i="2"/>
  <c r="K792" i="2"/>
  <c r="J792" i="2"/>
  <c r="I792" i="2"/>
  <c r="F792" i="2"/>
  <c r="E792" i="2"/>
  <c r="W791" i="2"/>
  <c r="V791" i="2"/>
  <c r="U791" i="2"/>
  <c r="T791" i="2"/>
  <c r="K791" i="2"/>
  <c r="J791" i="2"/>
  <c r="I791" i="2"/>
  <c r="F791" i="2"/>
  <c r="E791" i="2"/>
  <c r="W790" i="2"/>
  <c r="V790" i="2"/>
  <c r="U790" i="2"/>
  <c r="T790" i="2"/>
  <c r="K790" i="2"/>
  <c r="J790" i="2"/>
  <c r="I790" i="2"/>
  <c r="F790" i="2"/>
  <c r="E790" i="2"/>
  <c r="W789" i="2"/>
  <c r="V789" i="2"/>
  <c r="U789" i="2"/>
  <c r="T789" i="2"/>
  <c r="K789" i="2"/>
  <c r="J789" i="2"/>
  <c r="L789" i="2" s="1"/>
  <c r="I789" i="2"/>
  <c r="F789" i="2"/>
  <c r="E789" i="2"/>
  <c r="W788" i="2"/>
  <c r="V788" i="2"/>
  <c r="U788" i="2"/>
  <c r="T788" i="2"/>
  <c r="K788" i="2"/>
  <c r="L788" i="2" s="1"/>
  <c r="J788" i="2"/>
  <c r="I788" i="2"/>
  <c r="F788" i="2"/>
  <c r="E788" i="2"/>
  <c r="W787" i="2"/>
  <c r="V787" i="2"/>
  <c r="U787" i="2"/>
  <c r="T787" i="2"/>
  <c r="K787" i="2"/>
  <c r="J787" i="2"/>
  <c r="L787" i="2" s="1"/>
  <c r="I787" i="2"/>
  <c r="F787" i="2"/>
  <c r="E787" i="2"/>
  <c r="W786" i="2"/>
  <c r="V786" i="2"/>
  <c r="U786" i="2"/>
  <c r="T786" i="2"/>
  <c r="K786" i="2"/>
  <c r="J786" i="2"/>
  <c r="I786" i="2"/>
  <c r="F786" i="2"/>
  <c r="E786" i="2"/>
  <c r="W785" i="2"/>
  <c r="V785" i="2"/>
  <c r="U785" i="2"/>
  <c r="T785" i="2"/>
  <c r="K785" i="2"/>
  <c r="J785" i="2"/>
  <c r="I785" i="2"/>
  <c r="F785" i="2"/>
  <c r="E785" i="2"/>
  <c r="W784" i="2"/>
  <c r="V784" i="2"/>
  <c r="U784" i="2"/>
  <c r="T784" i="2"/>
  <c r="K784" i="2"/>
  <c r="J784" i="2"/>
  <c r="I784" i="2"/>
  <c r="F784" i="2"/>
  <c r="E784" i="2"/>
  <c r="W783" i="2"/>
  <c r="V783" i="2"/>
  <c r="U783" i="2"/>
  <c r="T783" i="2"/>
  <c r="K783" i="2"/>
  <c r="J783" i="2"/>
  <c r="L783" i="2" s="1"/>
  <c r="I783" i="2"/>
  <c r="F783" i="2"/>
  <c r="E783" i="2"/>
  <c r="W782" i="2"/>
  <c r="V782" i="2"/>
  <c r="U782" i="2"/>
  <c r="T782" i="2"/>
  <c r="K782" i="2"/>
  <c r="L782" i="2" s="1"/>
  <c r="J782" i="2"/>
  <c r="I782" i="2"/>
  <c r="F782" i="2"/>
  <c r="E782" i="2"/>
  <c r="W781" i="2"/>
  <c r="V781" i="2"/>
  <c r="U781" i="2"/>
  <c r="T781" i="2"/>
  <c r="K781" i="2"/>
  <c r="J781" i="2"/>
  <c r="L781" i="2" s="1"/>
  <c r="I781" i="2"/>
  <c r="F781" i="2"/>
  <c r="E781" i="2"/>
  <c r="W780" i="2"/>
  <c r="V780" i="2"/>
  <c r="U780" i="2"/>
  <c r="T780" i="2"/>
  <c r="K780" i="2"/>
  <c r="J780" i="2"/>
  <c r="I780" i="2"/>
  <c r="F780" i="2"/>
  <c r="E780" i="2"/>
  <c r="W779" i="2"/>
  <c r="V779" i="2"/>
  <c r="U779" i="2"/>
  <c r="T779" i="2"/>
  <c r="K779" i="2"/>
  <c r="J779" i="2"/>
  <c r="I779" i="2"/>
  <c r="F779" i="2"/>
  <c r="E779" i="2"/>
  <c r="W778" i="2"/>
  <c r="V778" i="2"/>
  <c r="U778" i="2"/>
  <c r="T778" i="2"/>
  <c r="K778" i="2"/>
  <c r="J778" i="2"/>
  <c r="I778" i="2"/>
  <c r="F778" i="2"/>
  <c r="E778" i="2"/>
  <c r="W777" i="2"/>
  <c r="V777" i="2"/>
  <c r="U777" i="2"/>
  <c r="T777" i="2"/>
  <c r="K777" i="2"/>
  <c r="J777" i="2"/>
  <c r="L777" i="2" s="1"/>
  <c r="I777" i="2"/>
  <c r="F777" i="2"/>
  <c r="E777" i="2"/>
  <c r="W776" i="2"/>
  <c r="V776" i="2"/>
  <c r="U776" i="2"/>
  <c r="T776" i="2"/>
  <c r="K776" i="2"/>
  <c r="L776" i="2" s="1"/>
  <c r="J776" i="2"/>
  <c r="I776" i="2"/>
  <c r="F776" i="2"/>
  <c r="E776" i="2"/>
  <c r="W775" i="2"/>
  <c r="V775" i="2"/>
  <c r="U775" i="2"/>
  <c r="T775" i="2"/>
  <c r="K775" i="2"/>
  <c r="J775" i="2"/>
  <c r="L775" i="2" s="1"/>
  <c r="I775" i="2"/>
  <c r="F775" i="2"/>
  <c r="E775" i="2"/>
  <c r="W774" i="2"/>
  <c r="V774" i="2"/>
  <c r="U774" i="2"/>
  <c r="T774" i="2"/>
  <c r="K774" i="2"/>
  <c r="J774" i="2"/>
  <c r="I774" i="2"/>
  <c r="F774" i="2"/>
  <c r="E774" i="2"/>
  <c r="W773" i="2"/>
  <c r="V773" i="2"/>
  <c r="U773" i="2"/>
  <c r="T773" i="2"/>
  <c r="K773" i="2"/>
  <c r="J773" i="2"/>
  <c r="I773" i="2"/>
  <c r="F773" i="2"/>
  <c r="E773" i="2"/>
  <c r="W772" i="2"/>
  <c r="V772" i="2"/>
  <c r="U772" i="2"/>
  <c r="T772" i="2"/>
  <c r="K772" i="2"/>
  <c r="J772" i="2"/>
  <c r="I772" i="2"/>
  <c r="F772" i="2"/>
  <c r="E772" i="2"/>
  <c r="W771" i="2"/>
  <c r="V771" i="2"/>
  <c r="U771" i="2"/>
  <c r="T771" i="2"/>
  <c r="K771" i="2"/>
  <c r="J771" i="2"/>
  <c r="L771" i="2" s="1"/>
  <c r="I771" i="2"/>
  <c r="F771" i="2"/>
  <c r="E771" i="2"/>
  <c r="W770" i="2"/>
  <c r="V770" i="2"/>
  <c r="U770" i="2"/>
  <c r="T770" i="2"/>
  <c r="K770" i="2"/>
  <c r="L770" i="2" s="1"/>
  <c r="J770" i="2"/>
  <c r="I770" i="2"/>
  <c r="F770" i="2"/>
  <c r="E770" i="2"/>
  <c r="W769" i="2"/>
  <c r="V769" i="2"/>
  <c r="U769" i="2"/>
  <c r="T769" i="2"/>
  <c r="K769" i="2"/>
  <c r="J769" i="2"/>
  <c r="L769" i="2" s="1"/>
  <c r="I769" i="2"/>
  <c r="F769" i="2"/>
  <c r="E769" i="2"/>
  <c r="W768" i="2"/>
  <c r="V768" i="2"/>
  <c r="U768" i="2"/>
  <c r="T768" i="2"/>
  <c r="K768" i="2"/>
  <c r="J768" i="2"/>
  <c r="I768" i="2"/>
  <c r="F768" i="2"/>
  <c r="E768" i="2"/>
  <c r="W767" i="2"/>
  <c r="V767" i="2"/>
  <c r="U767" i="2"/>
  <c r="T767" i="2"/>
  <c r="K767" i="2"/>
  <c r="J767" i="2"/>
  <c r="I767" i="2"/>
  <c r="F767" i="2"/>
  <c r="E767" i="2"/>
  <c r="W766" i="2"/>
  <c r="V766" i="2"/>
  <c r="U766" i="2"/>
  <c r="T766" i="2"/>
  <c r="K766" i="2"/>
  <c r="J766" i="2"/>
  <c r="I766" i="2"/>
  <c r="F766" i="2"/>
  <c r="E766" i="2"/>
  <c r="W765" i="2"/>
  <c r="V765" i="2"/>
  <c r="U765" i="2"/>
  <c r="T765" i="2"/>
  <c r="K765" i="2"/>
  <c r="J765" i="2"/>
  <c r="L765" i="2" s="1"/>
  <c r="I765" i="2"/>
  <c r="F765" i="2"/>
  <c r="E765" i="2"/>
  <c r="W764" i="2"/>
  <c r="V764" i="2"/>
  <c r="U764" i="2"/>
  <c r="T764" i="2"/>
  <c r="K764" i="2"/>
  <c r="L764" i="2" s="1"/>
  <c r="J764" i="2"/>
  <c r="I764" i="2"/>
  <c r="F764" i="2"/>
  <c r="E764" i="2"/>
  <c r="W763" i="2"/>
  <c r="V763" i="2"/>
  <c r="U763" i="2"/>
  <c r="T763" i="2"/>
  <c r="K763" i="2"/>
  <c r="J763" i="2"/>
  <c r="L763" i="2" s="1"/>
  <c r="I763" i="2"/>
  <c r="F763" i="2"/>
  <c r="E763" i="2"/>
  <c r="W762" i="2"/>
  <c r="V762" i="2"/>
  <c r="U762" i="2"/>
  <c r="T762" i="2"/>
  <c r="K762" i="2"/>
  <c r="J762" i="2"/>
  <c r="I762" i="2"/>
  <c r="F762" i="2"/>
  <c r="E762" i="2"/>
  <c r="W761" i="2"/>
  <c r="V761" i="2"/>
  <c r="U761" i="2"/>
  <c r="T761" i="2"/>
  <c r="K761" i="2"/>
  <c r="J761" i="2"/>
  <c r="I761" i="2"/>
  <c r="F761" i="2"/>
  <c r="E761" i="2"/>
  <c r="W760" i="2"/>
  <c r="V760" i="2"/>
  <c r="U760" i="2"/>
  <c r="T760" i="2"/>
  <c r="K760" i="2"/>
  <c r="J760" i="2"/>
  <c r="I760" i="2"/>
  <c r="F760" i="2"/>
  <c r="E760" i="2"/>
  <c r="W759" i="2"/>
  <c r="V759" i="2"/>
  <c r="U759" i="2"/>
  <c r="T759" i="2"/>
  <c r="K759" i="2"/>
  <c r="J759" i="2"/>
  <c r="L759" i="2" s="1"/>
  <c r="I759" i="2"/>
  <c r="F759" i="2"/>
  <c r="E759" i="2"/>
  <c r="W758" i="2"/>
  <c r="V758" i="2"/>
  <c r="U758" i="2"/>
  <c r="T758" i="2"/>
  <c r="K758" i="2"/>
  <c r="L758" i="2" s="1"/>
  <c r="J758" i="2"/>
  <c r="I758" i="2"/>
  <c r="F758" i="2"/>
  <c r="E758" i="2"/>
  <c r="W757" i="2"/>
  <c r="V757" i="2"/>
  <c r="U757" i="2"/>
  <c r="T757" i="2"/>
  <c r="K757" i="2"/>
  <c r="J757" i="2"/>
  <c r="L757" i="2" s="1"/>
  <c r="I757" i="2"/>
  <c r="F757" i="2"/>
  <c r="E757" i="2"/>
  <c r="W756" i="2"/>
  <c r="V756" i="2"/>
  <c r="U756" i="2"/>
  <c r="T756" i="2"/>
  <c r="K756" i="2"/>
  <c r="J756" i="2"/>
  <c r="I756" i="2"/>
  <c r="F756" i="2"/>
  <c r="E756" i="2"/>
  <c r="W755" i="2"/>
  <c r="V755" i="2"/>
  <c r="U755" i="2"/>
  <c r="T755" i="2"/>
  <c r="K755" i="2"/>
  <c r="J755" i="2"/>
  <c r="I755" i="2"/>
  <c r="F755" i="2"/>
  <c r="E755" i="2"/>
  <c r="W754" i="2"/>
  <c r="V754" i="2"/>
  <c r="U754" i="2"/>
  <c r="T754" i="2"/>
  <c r="K754" i="2"/>
  <c r="J754" i="2"/>
  <c r="I754" i="2"/>
  <c r="F754" i="2"/>
  <c r="E754" i="2"/>
  <c r="W753" i="2"/>
  <c r="V753" i="2"/>
  <c r="U753" i="2"/>
  <c r="T753" i="2"/>
  <c r="K753" i="2"/>
  <c r="J753" i="2"/>
  <c r="L753" i="2" s="1"/>
  <c r="I753" i="2"/>
  <c r="F753" i="2"/>
  <c r="E753" i="2"/>
  <c r="W752" i="2"/>
  <c r="V752" i="2"/>
  <c r="U752" i="2"/>
  <c r="T752" i="2"/>
  <c r="K752" i="2"/>
  <c r="L752" i="2" s="1"/>
  <c r="J752" i="2"/>
  <c r="I752" i="2"/>
  <c r="F752" i="2"/>
  <c r="E752" i="2"/>
  <c r="W751" i="2"/>
  <c r="V751" i="2"/>
  <c r="U751" i="2"/>
  <c r="T751" i="2"/>
  <c r="K751" i="2"/>
  <c r="J751" i="2"/>
  <c r="L751" i="2" s="1"/>
  <c r="I751" i="2"/>
  <c r="F751" i="2"/>
  <c r="E751" i="2"/>
  <c r="W750" i="2"/>
  <c r="V750" i="2"/>
  <c r="U750" i="2"/>
  <c r="T750" i="2"/>
  <c r="K750" i="2"/>
  <c r="J750" i="2"/>
  <c r="I750" i="2"/>
  <c r="F750" i="2"/>
  <c r="E750" i="2"/>
  <c r="W749" i="2"/>
  <c r="V749" i="2"/>
  <c r="U749" i="2"/>
  <c r="T749" i="2"/>
  <c r="K749" i="2"/>
  <c r="J749" i="2"/>
  <c r="I749" i="2"/>
  <c r="F749" i="2"/>
  <c r="E749" i="2"/>
  <c r="W748" i="2"/>
  <c r="V748" i="2"/>
  <c r="U748" i="2"/>
  <c r="T748" i="2"/>
  <c r="K748" i="2"/>
  <c r="J748" i="2"/>
  <c r="I748" i="2"/>
  <c r="F748" i="2"/>
  <c r="E748" i="2"/>
  <c r="W747" i="2"/>
  <c r="V747" i="2"/>
  <c r="U747" i="2"/>
  <c r="T747" i="2"/>
  <c r="K747" i="2"/>
  <c r="J747" i="2"/>
  <c r="L747" i="2" s="1"/>
  <c r="I747" i="2"/>
  <c r="F747" i="2"/>
  <c r="E747" i="2"/>
  <c r="W746" i="2"/>
  <c r="V746" i="2"/>
  <c r="U746" i="2"/>
  <c r="T746" i="2"/>
  <c r="K746" i="2"/>
  <c r="L746" i="2" s="1"/>
  <c r="J746" i="2"/>
  <c r="I746" i="2"/>
  <c r="F746" i="2"/>
  <c r="E746" i="2"/>
  <c r="W745" i="2"/>
  <c r="V745" i="2"/>
  <c r="U745" i="2"/>
  <c r="T745" i="2"/>
  <c r="K745" i="2"/>
  <c r="J745" i="2"/>
  <c r="L745" i="2" s="1"/>
  <c r="I745" i="2"/>
  <c r="F745" i="2"/>
  <c r="E745" i="2"/>
  <c r="W744" i="2"/>
  <c r="V744" i="2"/>
  <c r="U744" i="2"/>
  <c r="T744" i="2"/>
  <c r="K744" i="2"/>
  <c r="J744" i="2"/>
  <c r="I744" i="2"/>
  <c r="F744" i="2"/>
  <c r="E744" i="2"/>
  <c r="W743" i="2"/>
  <c r="V743" i="2"/>
  <c r="U743" i="2"/>
  <c r="T743" i="2"/>
  <c r="K743" i="2"/>
  <c r="J743" i="2"/>
  <c r="I743" i="2"/>
  <c r="F743" i="2"/>
  <c r="E743" i="2"/>
  <c r="W742" i="2"/>
  <c r="V742" i="2"/>
  <c r="U742" i="2"/>
  <c r="T742" i="2"/>
  <c r="K742" i="2"/>
  <c r="J742" i="2"/>
  <c r="I742" i="2"/>
  <c r="F742" i="2"/>
  <c r="E742" i="2"/>
  <c r="W741" i="2"/>
  <c r="V741" i="2"/>
  <c r="U741" i="2"/>
  <c r="T741" i="2"/>
  <c r="K741" i="2"/>
  <c r="J741" i="2"/>
  <c r="L741" i="2" s="1"/>
  <c r="I741" i="2"/>
  <c r="F741" i="2"/>
  <c r="E741" i="2"/>
  <c r="W740" i="2"/>
  <c r="V740" i="2"/>
  <c r="U740" i="2"/>
  <c r="T740" i="2"/>
  <c r="K740" i="2"/>
  <c r="L740" i="2" s="1"/>
  <c r="J740" i="2"/>
  <c r="I740" i="2"/>
  <c r="F740" i="2"/>
  <c r="E740" i="2"/>
  <c r="W739" i="2"/>
  <c r="V739" i="2"/>
  <c r="U739" i="2"/>
  <c r="T739" i="2"/>
  <c r="K739" i="2"/>
  <c r="J739" i="2"/>
  <c r="L739" i="2" s="1"/>
  <c r="I739" i="2"/>
  <c r="F739" i="2"/>
  <c r="E739" i="2"/>
  <c r="W738" i="2"/>
  <c r="V738" i="2"/>
  <c r="U738" i="2"/>
  <c r="T738" i="2"/>
  <c r="K738" i="2"/>
  <c r="J738" i="2"/>
  <c r="I738" i="2"/>
  <c r="F738" i="2"/>
  <c r="E738" i="2"/>
  <c r="W737" i="2"/>
  <c r="V737" i="2"/>
  <c r="U737" i="2"/>
  <c r="T737" i="2"/>
  <c r="K737" i="2"/>
  <c r="J737" i="2"/>
  <c r="I737" i="2"/>
  <c r="F737" i="2"/>
  <c r="E737" i="2"/>
  <c r="W736" i="2"/>
  <c r="V736" i="2"/>
  <c r="U736" i="2"/>
  <c r="T736" i="2"/>
  <c r="K736" i="2"/>
  <c r="J736" i="2"/>
  <c r="I736" i="2"/>
  <c r="F736" i="2"/>
  <c r="E736" i="2"/>
  <c r="W735" i="2"/>
  <c r="V735" i="2"/>
  <c r="U735" i="2"/>
  <c r="T735" i="2"/>
  <c r="K735" i="2"/>
  <c r="J735" i="2"/>
  <c r="I735" i="2"/>
  <c r="F735" i="2"/>
  <c r="E735" i="2"/>
  <c r="W734" i="2"/>
  <c r="V734" i="2"/>
  <c r="U734" i="2"/>
  <c r="T734" i="2"/>
  <c r="K734" i="2"/>
  <c r="L734" i="2" s="1"/>
  <c r="J734" i="2"/>
  <c r="I734" i="2"/>
  <c r="F734" i="2"/>
  <c r="E734" i="2"/>
  <c r="W733" i="2"/>
  <c r="V733" i="2"/>
  <c r="U733" i="2"/>
  <c r="T733" i="2"/>
  <c r="K733" i="2"/>
  <c r="J733" i="2"/>
  <c r="I733" i="2"/>
  <c r="F733" i="2"/>
  <c r="E733" i="2"/>
  <c r="W732" i="2"/>
  <c r="V732" i="2"/>
  <c r="U732" i="2"/>
  <c r="T732" i="2"/>
  <c r="K732" i="2"/>
  <c r="J732" i="2"/>
  <c r="I732" i="2"/>
  <c r="F732" i="2"/>
  <c r="E732" i="2"/>
  <c r="W731" i="2"/>
  <c r="V731" i="2"/>
  <c r="U731" i="2"/>
  <c r="T731" i="2"/>
  <c r="K731" i="2"/>
  <c r="J731" i="2"/>
  <c r="I731" i="2"/>
  <c r="F731" i="2"/>
  <c r="E731" i="2"/>
  <c r="W730" i="2"/>
  <c r="V730" i="2"/>
  <c r="U730" i="2"/>
  <c r="T730" i="2"/>
  <c r="K730" i="2"/>
  <c r="J730" i="2"/>
  <c r="I730" i="2"/>
  <c r="F730" i="2"/>
  <c r="E730" i="2"/>
  <c r="W729" i="2"/>
  <c r="V729" i="2"/>
  <c r="U729" i="2"/>
  <c r="T729" i="2"/>
  <c r="K729" i="2"/>
  <c r="J729" i="2"/>
  <c r="I729" i="2"/>
  <c r="F729" i="2"/>
  <c r="E729" i="2"/>
  <c r="W728" i="2"/>
  <c r="V728" i="2"/>
  <c r="U728" i="2"/>
  <c r="T728" i="2"/>
  <c r="K728" i="2"/>
  <c r="L728" i="2" s="1"/>
  <c r="J728" i="2"/>
  <c r="I728" i="2"/>
  <c r="F728" i="2"/>
  <c r="E728" i="2"/>
  <c r="W727" i="2"/>
  <c r="V727" i="2"/>
  <c r="U727" i="2"/>
  <c r="T727" i="2"/>
  <c r="K727" i="2"/>
  <c r="J727" i="2"/>
  <c r="I727" i="2"/>
  <c r="F727" i="2"/>
  <c r="E727" i="2"/>
  <c r="W726" i="2"/>
  <c r="V726" i="2"/>
  <c r="U726" i="2"/>
  <c r="T726" i="2"/>
  <c r="K726" i="2"/>
  <c r="J726" i="2"/>
  <c r="I726" i="2"/>
  <c r="F726" i="2"/>
  <c r="E726" i="2"/>
  <c r="W725" i="2"/>
  <c r="V725" i="2"/>
  <c r="U725" i="2"/>
  <c r="T725" i="2"/>
  <c r="K725" i="2"/>
  <c r="J725" i="2"/>
  <c r="I725" i="2"/>
  <c r="F725" i="2"/>
  <c r="E725" i="2"/>
  <c r="W724" i="2"/>
  <c r="V724" i="2"/>
  <c r="U724" i="2"/>
  <c r="T724" i="2"/>
  <c r="K724" i="2"/>
  <c r="J724" i="2"/>
  <c r="I724" i="2"/>
  <c r="F724" i="2"/>
  <c r="E724" i="2"/>
  <c r="W723" i="2"/>
  <c r="V723" i="2"/>
  <c r="U723" i="2"/>
  <c r="T723" i="2"/>
  <c r="K723" i="2"/>
  <c r="J723" i="2"/>
  <c r="I723" i="2"/>
  <c r="F723" i="2"/>
  <c r="E723" i="2"/>
  <c r="W722" i="2"/>
  <c r="V722" i="2"/>
  <c r="U722" i="2"/>
  <c r="T722" i="2"/>
  <c r="K722" i="2"/>
  <c r="L722" i="2" s="1"/>
  <c r="J722" i="2"/>
  <c r="I722" i="2"/>
  <c r="F722" i="2"/>
  <c r="E722" i="2"/>
  <c r="W721" i="2"/>
  <c r="V721" i="2"/>
  <c r="U721" i="2"/>
  <c r="T721" i="2"/>
  <c r="K721" i="2"/>
  <c r="J721" i="2"/>
  <c r="I721" i="2"/>
  <c r="F721" i="2"/>
  <c r="E721" i="2"/>
  <c r="W720" i="2"/>
  <c r="V720" i="2"/>
  <c r="U720" i="2"/>
  <c r="T720" i="2"/>
  <c r="K720" i="2"/>
  <c r="J720" i="2"/>
  <c r="I720" i="2"/>
  <c r="F720" i="2"/>
  <c r="E720" i="2"/>
  <c r="W719" i="2"/>
  <c r="V719" i="2"/>
  <c r="U719" i="2"/>
  <c r="T719" i="2"/>
  <c r="K719" i="2"/>
  <c r="J719" i="2"/>
  <c r="I719" i="2"/>
  <c r="F719" i="2"/>
  <c r="E719" i="2"/>
  <c r="W718" i="2"/>
  <c r="V718" i="2"/>
  <c r="U718" i="2"/>
  <c r="T718" i="2"/>
  <c r="K718" i="2"/>
  <c r="J718" i="2"/>
  <c r="I718" i="2"/>
  <c r="F718" i="2"/>
  <c r="E718" i="2"/>
  <c r="W717" i="2"/>
  <c r="V717" i="2"/>
  <c r="U717" i="2"/>
  <c r="T717" i="2"/>
  <c r="K717" i="2"/>
  <c r="J717" i="2"/>
  <c r="I717" i="2"/>
  <c r="F717" i="2"/>
  <c r="E717" i="2"/>
  <c r="W716" i="2"/>
  <c r="V716" i="2"/>
  <c r="U716" i="2"/>
  <c r="T716" i="2"/>
  <c r="K716" i="2"/>
  <c r="L716" i="2" s="1"/>
  <c r="J716" i="2"/>
  <c r="I716" i="2"/>
  <c r="F716" i="2"/>
  <c r="E716" i="2"/>
  <c r="W715" i="2"/>
  <c r="V715" i="2"/>
  <c r="U715" i="2"/>
  <c r="T715" i="2"/>
  <c r="K715" i="2"/>
  <c r="J715" i="2"/>
  <c r="I715" i="2"/>
  <c r="F715" i="2"/>
  <c r="E715" i="2"/>
  <c r="W714" i="2"/>
  <c r="V714" i="2"/>
  <c r="U714" i="2"/>
  <c r="T714" i="2"/>
  <c r="K714" i="2"/>
  <c r="J714" i="2"/>
  <c r="I714" i="2"/>
  <c r="F714" i="2"/>
  <c r="E714" i="2"/>
  <c r="W713" i="2"/>
  <c r="V713" i="2"/>
  <c r="U713" i="2"/>
  <c r="T713" i="2"/>
  <c r="K713" i="2"/>
  <c r="J713" i="2"/>
  <c r="I713" i="2"/>
  <c r="F713" i="2"/>
  <c r="E713" i="2"/>
  <c r="W712" i="2"/>
  <c r="V712" i="2"/>
  <c r="U712" i="2"/>
  <c r="T712" i="2"/>
  <c r="K712" i="2"/>
  <c r="J712" i="2"/>
  <c r="I712" i="2"/>
  <c r="F712" i="2"/>
  <c r="E712" i="2"/>
  <c r="W711" i="2"/>
  <c r="V711" i="2"/>
  <c r="U711" i="2"/>
  <c r="T711" i="2"/>
  <c r="K711" i="2"/>
  <c r="J711" i="2"/>
  <c r="I711" i="2"/>
  <c r="F711" i="2"/>
  <c r="E711" i="2"/>
  <c r="W710" i="2"/>
  <c r="V710" i="2"/>
  <c r="U710" i="2"/>
  <c r="T710" i="2"/>
  <c r="K710" i="2"/>
  <c r="L710" i="2" s="1"/>
  <c r="J710" i="2"/>
  <c r="I710" i="2"/>
  <c r="F710" i="2"/>
  <c r="E710" i="2"/>
  <c r="W709" i="2"/>
  <c r="V709" i="2"/>
  <c r="U709" i="2"/>
  <c r="T709" i="2"/>
  <c r="K709" i="2"/>
  <c r="J709" i="2"/>
  <c r="I709" i="2"/>
  <c r="F709" i="2"/>
  <c r="E709" i="2"/>
  <c r="W708" i="2"/>
  <c r="V708" i="2"/>
  <c r="U708" i="2"/>
  <c r="T708" i="2"/>
  <c r="K708" i="2"/>
  <c r="J708" i="2"/>
  <c r="I708" i="2"/>
  <c r="F708" i="2"/>
  <c r="E708" i="2"/>
  <c r="W707" i="2"/>
  <c r="V707" i="2"/>
  <c r="U707" i="2"/>
  <c r="T707" i="2"/>
  <c r="K707" i="2"/>
  <c r="J707" i="2"/>
  <c r="I707" i="2"/>
  <c r="F707" i="2"/>
  <c r="E707" i="2"/>
  <c r="W706" i="2"/>
  <c r="V706" i="2"/>
  <c r="U706" i="2"/>
  <c r="T706" i="2"/>
  <c r="K706" i="2"/>
  <c r="J706" i="2"/>
  <c r="I706" i="2"/>
  <c r="F706" i="2"/>
  <c r="E706" i="2"/>
  <c r="W705" i="2"/>
  <c r="V705" i="2"/>
  <c r="U705" i="2"/>
  <c r="T705" i="2"/>
  <c r="K705" i="2"/>
  <c r="J705" i="2"/>
  <c r="I705" i="2"/>
  <c r="F705" i="2"/>
  <c r="E705" i="2"/>
  <c r="W704" i="2"/>
  <c r="V704" i="2"/>
  <c r="U704" i="2"/>
  <c r="T704" i="2"/>
  <c r="K704" i="2"/>
  <c r="L704" i="2" s="1"/>
  <c r="J704" i="2"/>
  <c r="I704" i="2"/>
  <c r="F704" i="2"/>
  <c r="E704" i="2"/>
  <c r="W703" i="2"/>
  <c r="V703" i="2"/>
  <c r="U703" i="2"/>
  <c r="T703" i="2"/>
  <c r="K703" i="2"/>
  <c r="J703" i="2"/>
  <c r="I703" i="2"/>
  <c r="F703" i="2"/>
  <c r="E703" i="2"/>
  <c r="W702" i="2"/>
  <c r="V702" i="2"/>
  <c r="U702" i="2"/>
  <c r="T702" i="2"/>
  <c r="K702" i="2"/>
  <c r="J702" i="2"/>
  <c r="I702" i="2"/>
  <c r="F702" i="2"/>
  <c r="E702" i="2"/>
  <c r="W701" i="2"/>
  <c r="V701" i="2"/>
  <c r="U701" i="2"/>
  <c r="T701" i="2"/>
  <c r="K701" i="2"/>
  <c r="J701" i="2"/>
  <c r="I701" i="2"/>
  <c r="F701" i="2"/>
  <c r="E701" i="2"/>
  <c r="W700" i="2"/>
  <c r="V700" i="2"/>
  <c r="U700" i="2"/>
  <c r="T700" i="2"/>
  <c r="K700" i="2"/>
  <c r="J700" i="2"/>
  <c r="I700" i="2"/>
  <c r="F700" i="2"/>
  <c r="E700" i="2"/>
  <c r="W699" i="2"/>
  <c r="V699" i="2"/>
  <c r="U699" i="2"/>
  <c r="T699" i="2"/>
  <c r="K699" i="2"/>
  <c r="J699" i="2"/>
  <c r="I699" i="2"/>
  <c r="F699" i="2"/>
  <c r="E699" i="2"/>
  <c r="W698" i="2"/>
  <c r="V698" i="2"/>
  <c r="U698" i="2"/>
  <c r="T698" i="2"/>
  <c r="K698" i="2"/>
  <c r="L698" i="2" s="1"/>
  <c r="J698" i="2"/>
  <c r="I698" i="2"/>
  <c r="F698" i="2"/>
  <c r="E698" i="2"/>
  <c r="W697" i="2"/>
  <c r="V697" i="2"/>
  <c r="U697" i="2"/>
  <c r="T697" i="2"/>
  <c r="K697" i="2"/>
  <c r="J697" i="2"/>
  <c r="I697" i="2"/>
  <c r="F697" i="2"/>
  <c r="E697" i="2"/>
  <c r="W696" i="2"/>
  <c r="V696" i="2"/>
  <c r="U696" i="2"/>
  <c r="T696" i="2"/>
  <c r="K696" i="2"/>
  <c r="J696" i="2"/>
  <c r="I696" i="2"/>
  <c r="F696" i="2"/>
  <c r="E696" i="2"/>
  <c r="W695" i="2"/>
  <c r="V695" i="2"/>
  <c r="U695" i="2"/>
  <c r="T695" i="2"/>
  <c r="K695" i="2"/>
  <c r="J695" i="2"/>
  <c r="I695" i="2"/>
  <c r="F695" i="2"/>
  <c r="E695" i="2"/>
  <c r="W694" i="2"/>
  <c r="V694" i="2"/>
  <c r="U694" i="2"/>
  <c r="T694" i="2"/>
  <c r="K694" i="2"/>
  <c r="J694" i="2"/>
  <c r="I694" i="2"/>
  <c r="F694" i="2"/>
  <c r="E694" i="2"/>
  <c r="W693" i="2"/>
  <c r="V693" i="2"/>
  <c r="U693" i="2"/>
  <c r="T693" i="2"/>
  <c r="K693" i="2"/>
  <c r="J693" i="2"/>
  <c r="I693" i="2"/>
  <c r="F693" i="2"/>
  <c r="E693" i="2"/>
  <c r="W692" i="2"/>
  <c r="V692" i="2"/>
  <c r="U692" i="2"/>
  <c r="T692" i="2"/>
  <c r="K692" i="2"/>
  <c r="L692" i="2" s="1"/>
  <c r="J692" i="2"/>
  <c r="I692" i="2"/>
  <c r="F692" i="2"/>
  <c r="E692" i="2"/>
  <c r="W691" i="2"/>
  <c r="V691" i="2"/>
  <c r="U691" i="2"/>
  <c r="T691" i="2"/>
  <c r="K691" i="2"/>
  <c r="J691" i="2"/>
  <c r="I691" i="2"/>
  <c r="F691" i="2"/>
  <c r="E691" i="2"/>
  <c r="W690" i="2"/>
  <c r="V690" i="2"/>
  <c r="U690" i="2"/>
  <c r="T690" i="2"/>
  <c r="K690" i="2"/>
  <c r="J690" i="2"/>
  <c r="I690" i="2"/>
  <c r="F690" i="2"/>
  <c r="E690" i="2"/>
  <c r="W689" i="2"/>
  <c r="V689" i="2"/>
  <c r="U689" i="2"/>
  <c r="T689" i="2"/>
  <c r="K689" i="2"/>
  <c r="J689" i="2"/>
  <c r="I689" i="2"/>
  <c r="F689" i="2"/>
  <c r="E689" i="2"/>
  <c r="W688" i="2"/>
  <c r="V688" i="2"/>
  <c r="U688" i="2"/>
  <c r="T688" i="2"/>
  <c r="K688" i="2"/>
  <c r="J688" i="2"/>
  <c r="I688" i="2"/>
  <c r="F688" i="2"/>
  <c r="E688" i="2"/>
  <c r="W687" i="2"/>
  <c r="V687" i="2"/>
  <c r="U687" i="2"/>
  <c r="T687" i="2"/>
  <c r="K687" i="2"/>
  <c r="J687" i="2"/>
  <c r="I687" i="2"/>
  <c r="F687" i="2"/>
  <c r="E687" i="2"/>
  <c r="W686" i="2"/>
  <c r="V686" i="2"/>
  <c r="U686" i="2"/>
  <c r="T686" i="2"/>
  <c r="K686" i="2"/>
  <c r="L686" i="2" s="1"/>
  <c r="J686" i="2"/>
  <c r="I686" i="2"/>
  <c r="F686" i="2"/>
  <c r="E686" i="2"/>
  <c r="W685" i="2"/>
  <c r="V685" i="2"/>
  <c r="U685" i="2"/>
  <c r="T685" i="2"/>
  <c r="K685" i="2"/>
  <c r="J685" i="2"/>
  <c r="I685" i="2"/>
  <c r="F685" i="2"/>
  <c r="E685" i="2"/>
  <c r="W684" i="2"/>
  <c r="V684" i="2"/>
  <c r="U684" i="2"/>
  <c r="T684" i="2"/>
  <c r="K684" i="2"/>
  <c r="J684" i="2"/>
  <c r="I684" i="2"/>
  <c r="F684" i="2"/>
  <c r="E684" i="2"/>
  <c r="W683" i="2"/>
  <c r="V683" i="2"/>
  <c r="U683" i="2"/>
  <c r="T683" i="2"/>
  <c r="K683" i="2"/>
  <c r="J683" i="2"/>
  <c r="I683" i="2"/>
  <c r="F683" i="2"/>
  <c r="E683" i="2"/>
  <c r="W682" i="2"/>
  <c r="V682" i="2"/>
  <c r="U682" i="2"/>
  <c r="T682" i="2"/>
  <c r="K682" i="2"/>
  <c r="J682" i="2"/>
  <c r="I682" i="2"/>
  <c r="F682" i="2"/>
  <c r="E682" i="2"/>
  <c r="W681" i="2"/>
  <c r="V681" i="2"/>
  <c r="U681" i="2"/>
  <c r="T681" i="2"/>
  <c r="K681" i="2"/>
  <c r="J681" i="2"/>
  <c r="I681" i="2"/>
  <c r="F681" i="2"/>
  <c r="E681" i="2"/>
  <c r="W680" i="2"/>
  <c r="V680" i="2"/>
  <c r="U680" i="2"/>
  <c r="T680" i="2"/>
  <c r="K680" i="2"/>
  <c r="L680" i="2" s="1"/>
  <c r="J680" i="2"/>
  <c r="I680" i="2"/>
  <c r="F680" i="2"/>
  <c r="E680" i="2"/>
  <c r="W679" i="2"/>
  <c r="V679" i="2"/>
  <c r="U679" i="2"/>
  <c r="T679" i="2"/>
  <c r="K679" i="2"/>
  <c r="J679" i="2"/>
  <c r="I679" i="2"/>
  <c r="F679" i="2"/>
  <c r="E679" i="2"/>
  <c r="W678" i="2"/>
  <c r="V678" i="2"/>
  <c r="U678" i="2"/>
  <c r="T678" i="2"/>
  <c r="K678" i="2"/>
  <c r="J678" i="2"/>
  <c r="I678" i="2"/>
  <c r="F678" i="2"/>
  <c r="E678" i="2"/>
  <c r="W677" i="2"/>
  <c r="V677" i="2"/>
  <c r="U677" i="2"/>
  <c r="T677" i="2"/>
  <c r="K677" i="2"/>
  <c r="J677" i="2"/>
  <c r="I677" i="2"/>
  <c r="F677" i="2"/>
  <c r="E677" i="2"/>
  <c r="W676" i="2"/>
  <c r="V676" i="2"/>
  <c r="U676" i="2"/>
  <c r="T676" i="2"/>
  <c r="K676" i="2"/>
  <c r="J676" i="2"/>
  <c r="I676" i="2"/>
  <c r="F676" i="2"/>
  <c r="E676" i="2"/>
  <c r="W675" i="2"/>
  <c r="V675" i="2"/>
  <c r="U675" i="2"/>
  <c r="T675" i="2"/>
  <c r="K675" i="2"/>
  <c r="J675" i="2"/>
  <c r="I675" i="2"/>
  <c r="F675" i="2"/>
  <c r="E675" i="2"/>
  <c r="W674" i="2"/>
  <c r="V674" i="2"/>
  <c r="U674" i="2"/>
  <c r="T674" i="2"/>
  <c r="L674" i="2"/>
  <c r="K674" i="2"/>
  <c r="J674" i="2"/>
  <c r="I674" i="2"/>
  <c r="F674" i="2"/>
  <c r="E674" i="2"/>
  <c r="W673" i="2"/>
  <c r="V673" i="2"/>
  <c r="U673" i="2"/>
  <c r="T673" i="2"/>
  <c r="K673" i="2"/>
  <c r="J673" i="2"/>
  <c r="I673" i="2"/>
  <c r="F673" i="2"/>
  <c r="E673" i="2"/>
  <c r="W672" i="2"/>
  <c r="V672" i="2"/>
  <c r="U672" i="2"/>
  <c r="T672" i="2"/>
  <c r="K672" i="2"/>
  <c r="J672" i="2"/>
  <c r="L672" i="2" s="1"/>
  <c r="I672" i="2"/>
  <c r="F672" i="2"/>
  <c r="E672" i="2"/>
  <c r="W671" i="2"/>
  <c r="V671" i="2"/>
  <c r="U671" i="2"/>
  <c r="T671" i="2"/>
  <c r="K671" i="2"/>
  <c r="L671" i="2" s="1"/>
  <c r="J671" i="2"/>
  <c r="I671" i="2"/>
  <c r="F671" i="2"/>
  <c r="E671" i="2"/>
  <c r="W670" i="2"/>
  <c r="V670" i="2"/>
  <c r="U670" i="2"/>
  <c r="T670" i="2"/>
  <c r="K670" i="2"/>
  <c r="J670" i="2"/>
  <c r="L670" i="2" s="1"/>
  <c r="I670" i="2"/>
  <c r="F670" i="2"/>
  <c r="E670" i="2"/>
  <c r="W669" i="2"/>
  <c r="V669" i="2"/>
  <c r="U669" i="2"/>
  <c r="T669" i="2"/>
  <c r="K669" i="2"/>
  <c r="J669" i="2"/>
  <c r="I669" i="2"/>
  <c r="F669" i="2"/>
  <c r="E669" i="2"/>
  <c r="W668" i="2"/>
  <c r="V668" i="2"/>
  <c r="U668" i="2"/>
  <c r="T668" i="2"/>
  <c r="K668" i="2"/>
  <c r="J668" i="2"/>
  <c r="I668" i="2"/>
  <c r="F668" i="2"/>
  <c r="E668" i="2"/>
  <c r="W667" i="2"/>
  <c r="V667" i="2"/>
  <c r="U667" i="2"/>
  <c r="T667" i="2"/>
  <c r="K667" i="2"/>
  <c r="J667" i="2"/>
  <c r="I667" i="2"/>
  <c r="F667" i="2"/>
  <c r="E667" i="2"/>
  <c r="W666" i="2"/>
  <c r="V666" i="2"/>
  <c r="U666" i="2"/>
  <c r="T666" i="2"/>
  <c r="K666" i="2"/>
  <c r="J666" i="2"/>
  <c r="I666" i="2"/>
  <c r="F666" i="2"/>
  <c r="E666" i="2"/>
  <c r="W665" i="2"/>
  <c r="V665" i="2"/>
  <c r="U665" i="2"/>
  <c r="T665" i="2"/>
  <c r="L665" i="2"/>
  <c r="K665" i="2"/>
  <c r="J665" i="2"/>
  <c r="I665" i="2"/>
  <c r="F665" i="2"/>
  <c r="E665" i="2"/>
  <c r="W664" i="2"/>
  <c r="V664" i="2"/>
  <c r="U664" i="2"/>
  <c r="T664" i="2"/>
  <c r="K664" i="2"/>
  <c r="J664" i="2"/>
  <c r="I664" i="2"/>
  <c r="F664" i="2"/>
  <c r="E664" i="2"/>
  <c r="W663" i="2"/>
  <c r="V663" i="2"/>
  <c r="U663" i="2"/>
  <c r="T663" i="2"/>
  <c r="K663" i="2"/>
  <c r="J663" i="2"/>
  <c r="L663" i="2" s="1"/>
  <c r="I663" i="2"/>
  <c r="F663" i="2"/>
  <c r="E663" i="2"/>
  <c r="W662" i="2"/>
  <c r="V662" i="2"/>
  <c r="U662" i="2"/>
  <c r="T662" i="2"/>
  <c r="K662" i="2"/>
  <c r="L662" i="2" s="1"/>
  <c r="J662" i="2"/>
  <c r="I662" i="2"/>
  <c r="F662" i="2"/>
  <c r="E662" i="2"/>
  <c r="W661" i="2"/>
  <c r="V661" i="2"/>
  <c r="U661" i="2"/>
  <c r="T661" i="2"/>
  <c r="K661" i="2"/>
  <c r="J661" i="2"/>
  <c r="L661" i="2" s="1"/>
  <c r="I661" i="2"/>
  <c r="F661" i="2"/>
  <c r="E661" i="2"/>
  <c r="W660" i="2"/>
  <c r="V660" i="2"/>
  <c r="U660" i="2"/>
  <c r="T660" i="2"/>
  <c r="K660" i="2"/>
  <c r="J660" i="2"/>
  <c r="I660" i="2"/>
  <c r="F660" i="2"/>
  <c r="E660" i="2"/>
  <c r="W659" i="2"/>
  <c r="V659" i="2"/>
  <c r="U659" i="2"/>
  <c r="T659" i="2"/>
  <c r="K659" i="2"/>
  <c r="J659" i="2"/>
  <c r="I659" i="2"/>
  <c r="F659" i="2"/>
  <c r="E659" i="2"/>
  <c r="W658" i="2"/>
  <c r="V658" i="2"/>
  <c r="U658" i="2"/>
  <c r="T658" i="2"/>
  <c r="K658" i="2"/>
  <c r="J658" i="2"/>
  <c r="L658" i="2" s="1"/>
  <c r="I658" i="2"/>
  <c r="F658" i="2"/>
  <c r="E658" i="2"/>
  <c r="W657" i="2"/>
  <c r="V657" i="2"/>
  <c r="U657" i="2"/>
  <c r="T657" i="2"/>
  <c r="K657" i="2"/>
  <c r="J657" i="2"/>
  <c r="I657" i="2"/>
  <c r="F657" i="2"/>
  <c r="E657" i="2"/>
  <c r="W656" i="2"/>
  <c r="V656" i="2"/>
  <c r="U656" i="2"/>
  <c r="T656" i="2"/>
  <c r="K656" i="2"/>
  <c r="J656" i="2"/>
  <c r="L656" i="2" s="1"/>
  <c r="I656" i="2"/>
  <c r="F656" i="2"/>
  <c r="E656" i="2"/>
  <c r="W655" i="2"/>
  <c r="V655" i="2"/>
  <c r="U655" i="2"/>
  <c r="T655" i="2"/>
  <c r="K655" i="2"/>
  <c r="L655" i="2" s="1"/>
  <c r="J655" i="2"/>
  <c r="I655" i="2"/>
  <c r="F655" i="2"/>
  <c r="E655" i="2"/>
  <c r="W654" i="2"/>
  <c r="V654" i="2"/>
  <c r="U654" i="2"/>
  <c r="T654" i="2"/>
  <c r="K654" i="2"/>
  <c r="J654" i="2"/>
  <c r="I654" i="2"/>
  <c r="F654" i="2"/>
  <c r="E654" i="2"/>
  <c r="W653" i="2"/>
  <c r="V653" i="2"/>
  <c r="U653" i="2"/>
  <c r="T653" i="2"/>
  <c r="K653" i="2"/>
  <c r="J653" i="2"/>
  <c r="L653" i="2" s="1"/>
  <c r="I653" i="2"/>
  <c r="F653" i="2"/>
  <c r="E653" i="2"/>
  <c r="W652" i="2"/>
  <c r="V652" i="2"/>
  <c r="U652" i="2"/>
  <c r="T652" i="2"/>
  <c r="K652" i="2"/>
  <c r="L652" i="2" s="1"/>
  <c r="J652" i="2"/>
  <c r="I652" i="2"/>
  <c r="F652" i="2"/>
  <c r="E652" i="2"/>
  <c r="W651" i="2"/>
  <c r="V651" i="2"/>
  <c r="U651" i="2"/>
  <c r="T651" i="2"/>
  <c r="K651" i="2"/>
  <c r="L651" i="2" s="1"/>
  <c r="J651" i="2"/>
  <c r="I651" i="2"/>
  <c r="F651" i="2"/>
  <c r="E651" i="2"/>
  <c r="W650" i="2"/>
  <c r="V650" i="2"/>
  <c r="U650" i="2"/>
  <c r="T650" i="2"/>
  <c r="K650" i="2"/>
  <c r="J650" i="2"/>
  <c r="L650" i="2" s="1"/>
  <c r="I650" i="2"/>
  <c r="F650" i="2"/>
  <c r="E650" i="2"/>
  <c r="W649" i="2"/>
  <c r="V649" i="2"/>
  <c r="U649" i="2"/>
  <c r="T649" i="2"/>
  <c r="K649" i="2"/>
  <c r="L649" i="2" s="1"/>
  <c r="J649" i="2"/>
  <c r="I649" i="2"/>
  <c r="F649" i="2"/>
  <c r="E649" i="2"/>
  <c r="W648" i="2"/>
  <c r="V648" i="2"/>
  <c r="U648" i="2"/>
  <c r="T648" i="2"/>
  <c r="K648" i="2"/>
  <c r="J648" i="2"/>
  <c r="L648" i="2" s="1"/>
  <c r="I648" i="2"/>
  <c r="F648" i="2"/>
  <c r="E648" i="2"/>
  <c r="W647" i="2"/>
  <c r="V647" i="2"/>
  <c r="U647" i="2"/>
  <c r="T647" i="2"/>
  <c r="K647" i="2"/>
  <c r="J647" i="2"/>
  <c r="L647" i="2" s="1"/>
  <c r="I647" i="2"/>
  <c r="F647" i="2"/>
  <c r="E647" i="2"/>
  <c r="W646" i="2"/>
  <c r="V646" i="2"/>
  <c r="U646" i="2"/>
  <c r="T646" i="2"/>
  <c r="K646" i="2"/>
  <c r="L646" i="2" s="1"/>
  <c r="J646" i="2"/>
  <c r="I646" i="2"/>
  <c r="F646" i="2"/>
  <c r="E646" i="2"/>
  <c r="W645" i="2"/>
  <c r="V645" i="2"/>
  <c r="U645" i="2"/>
  <c r="T645" i="2"/>
  <c r="K645" i="2"/>
  <c r="J645" i="2"/>
  <c r="L645" i="2" s="1"/>
  <c r="I645" i="2"/>
  <c r="F645" i="2"/>
  <c r="E645" i="2"/>
  <c r="W644" i="2"/>
  <c r="V644" i="2"/>
  <c r="U644" i="2"/>
  <c r="T644" i="2"/>
  <c r="K644" i="2"/>
  <c r="J644" i="2"/>
  <c r="L644" i="2" s="1"/>
  <c r="I644" i="2"/>
  <c r="F644" i="2"/>
  <c r="E644" i="2"/>
  <c r="W643" i="2"/>
  <c r="V643" i="2"/>
  <c r="U643" i="2"/>
  <c r="T643" i="2"/>
  <c r="K643" i="2"/>
  <c r="L643" i="2" s="1"/>
  <c r="J643" i="2"/>
  <c r="I643" i="2"/>
  <c r="F643" i="2"/>
  <c r="E643" i="2"/>
  <c r="W642" i="2"/>
  <c r="V642" i="2"/>
  <c r="U642" i="2"/>
  <c r="T642" i="2"/>
  <c r="K642" i="2"/>
  <c r="L642" i="2" s="1"/>
  <c r="J642" i="2"/>
  <c r="I642" i="2"/>
  <c r="F642" i="2"/>
  <c r="E642" i="2"/>
  <c r="W641" i="2"/>
  <c r="V641" i="2"/>
  <c r="U641" i="2"/>
  <c r="T641" i="2"/>
  <c r="K641" i="2"/>
  <c r="J641" i="2"/>
  <c r="L641" i="2" s="1"/>
  <c r="I641" i="2"/>
  <c r="F641" i="2"/>
  <c r="E641" i="2"/>
  <c r="W640" i="2"/>
  <c r="V640" i="2"/>
  <c r="U640" i="2"/>
  <c r="T640" i="2"/>
  <c r="K640" i="2"/>
  <c r="L640" i="2" s="1"/>
  <c r="J640" i="2"/>
  <c r="I640" i="2"/>
  <c r="F640" i="2"/>
  <c r="E640" i="2"/>
  <c r="W639" i="2"/>
  <c r="V639" i="2"/>
  <c r="U639" i="2"/>
  <c r="T639" i="2"/>
  <c r="K639" i="2"/>
  <c r="J639" i="2"/>
  <c r="L639" i="2" s="1"/>
  <c r="I639" i="2"/>
  <c r="F639" i="2"/>
  <c r="E639" i="2"/>
  <c r="W638" i="2"/>
  <c r="V638" i="2"/>
  <c r="U638" i="2"/>
  <c r="T638" i="2"/>
  <c r="K638" i="2"/>
  <c r="J638" i="2"/>
  <c r="L638" i="2" s="1"/>
  <c r="I638" i="2"/>
  <c r="F638" i="2"/>
  <c r="E638" i="2"/>
  <c r="W637" i="2"/>
  <c r="V637" i="2"/>
  <c r="U637" i="2"/>
  <c r="T637" i="2"/>
  <c r="K637" i="2"/>
  <c r="L637" i="2" s="1"/>
  <c r="J637" i="2"/>
  <c r="I637" i="2"/>
  <c r="F637" i="2"/>
  <c r="E637" i="2"/>
  <c r="W636" i="2"/>
  <c r="V636" i="2"/>
  <c r="U636" i="2"/>
  <c r="T636" i="2"/>
  <c r="K636" i="2"/>
  <c r="J636" i="2"/>
  <c r="I636" i="2"/>
  <c r="F636" i="2"/>
  <c r="E636" i="2"/>
  <c r="W635" i="2"/>
  <c r="V635" i="2"/>
  <c r="U635" i="2"/>
  <c r="T635" i="2"/>
  <c r="K635" i="2"/>
  <c r="J635" i="2"/>
  <c r="L635" i="2" s="1"/>
  <c r="I635" i="2"/>
  <c r="F635" i="2"/>
  <c r="E635" i="2"/>
  <c r="W634" i="2"/>
  <c r="V634" i="2"/>
  <c r="U634" i="2"/>
  <c r="T634" i="2"/>
  <c r="K634" i="2"/>
  <c r="L634" i="2" s="1"/>
  <c r="J634" i="2"/>
  <c r="I634" i="2"/>
  <c r="F634" i="2"/>
  <c r="E634" i="2"/>
  <c r="W633" i="2"/>
  <c r="V633" i="2"/>
  <c r="U633" i="2"/>
  <c r="T633" i="2"/>
  <c r="K633" i="2"/>
  <c r="L633" i="2" s="1"/>
  <c r="J633" i="2"/>
  <c r="I633" i="2"/>
  <c r="F633" i="2"/>
  <c r="E633" i="2"/>
  <c r="W632" i="2"/>
  <c r="V632" i="2"/>
  <c r="U632" i="2"/>
  <c r="T632" i="2"/>
  <c r="K632" i="2"/>
  <c r="J632" i="2"/>
  <c r="L632" i="2" s="1"/>
  <c r="I632" i="2"/>
  <c r="F632" i="2"/>
  <c r="E632" i="2"/>
  <c r="W631" i="2"/>
  <c r="V631" i="2"/>
  <c r="U631" i="2"/>
  <c r="T631" i="2"/>
  <c r="K631" i="2"/>
  <c r="L631" i="2" s="1"/>
  <c r="J631" i="2"/>
  <c r="I631" i="2"/>
  <c r="F631" i="2"/>
  <c r="E631" i="2"/>
  <c r="W630" i="2"/>
  <c r="V630" i="2"/>
  <c r="U630" i="2"/>
  <c r="T630" i="2"/>
  <c r="K630" i="2"/>
  <c r="J630" i="2"/>
  <c r="L630" i="2" s="1"/>
  <c r="I630" i="2"/>
  <c r="F630" i="2"/>
  <c r="E630" i="2"/>
  <c r="W629" i="2"/>
  <c r="V629" i="2"/>
  <c r="U629" i="2"/>
  <c r="T629" i="2"/>
  <c r="K629" i="2"/>
  <c r="J629" i="2"/>
  <c r="L629" i="2" s="1"/>
  <c r="I629" i="2"/>
  <c r="F629" i="2"/>
  <c r="E629" i="2"/>
  <c r="W628" i="2"/>
  <c r="V628" i="2"/>
  <c r="U628" i="2"/>
  <c r="T628" i="2"/>
  <c r="K628" i="2"/>
  <c r="L628" i="2" s="1"/>
  <c r="J628" i="2"/>
  <c r="I628" i="2"/>
  <c r="F628" i="2"/>
  <c r="E628" i="2"/>
  <c r="W627" i="2"/>
  <c r="V627" i="2"/>
  <c r="U627" i="2"/>
  <c r="T627" i="2"/>
  <c r="K627" i="2"/>
  <c r="J627" i="2"/>
  <c r="L627" i="2" s="1"/>
  <c r="I627" i="2"/>
  <c r="F627" i="2"/>
  <c r="E627" i="2"/>
  <c r="W626" i="2"/>
  <c r="V626" i="2"/>
  <c r="U626" i="2"/>
  <c r="T626" i="2"/>
  <c r="K626" i="2"/>
  <c r="J626" i="2"/>
  <c r="L626" i="2" s="1"/>
  <c r="I626" i="2"/>
  <c r="F626" i="2"/>
  <c r="E626" i="2"/>
  <c r="W625" i="2"/>
  <c r="V625" i="2"/>
  <c r="U625" i="2"/>
  <c r="T625" i="2"/>
  <c r="K625" i="2"/>
  <c r="L625" i="2" s="1"/>
  <c r="J625" i="2"/>
  <c r="I625" i="2"/>
  <c r="F625" i="2"/>
  <c r="E625" i="2"/>
  <c r="W624" i="2"/>
  <c r="V624" i="2"/>
  <c r="U624" i="2"/>
  <c r="T624" i="2"/>
  <c r="K624" i="2"/>
  <c r="L624" i="2" s="1"/>
  <c r="J624" i="2"/>
  <c r="I624" i="2"/>
  <c r="F624" i="2"/>
  <c r="E624" i="2"/>
  <c r="W623" i="2"/>
  <c r="V623" i="2"/>
  <c r="U623" i="2"/>
  <c r="T623" i="2"/>
  <c r="K623" i="2"/>
  <c r="J623" i="2"/>
  <c r="L623" i="2" s="1"/>
  <c r="I623" i="2"/>
  <c r="F623" i="2"/>
  <c r="E623" i="2"/>
  <c r="W622" i="2"/>
  <c r="V622" i="2"/>
  <c r="U622" i="2"/>
  <c r="T622" i="2"/>
  <c r="K622" i="2"/>
  <c r="L622" i="2" s="1"/>
  <c r="J622" i="2"/>
  <c r="I622" i="2"/>
  <c r="F622" i="2"/>
  <c r="E622" i="2"/>
  <c r="W621" i="2"/>
  <c r="V621" i="2"/>
  <c r="U621" i="2"/>
  <c r="T621" i="2"/>
  <c r="K621" i="2"/>
  <c r="L621" i="2" s="1"/>
  <c r="J621" i="2"/>
  <c r="I621" i="2"/>
  <c r="F621" i="2"/>
  <c r="E621" i="2"/>
  <c r="W620" i="2"/>
  <c r="V620" i="2"/>
  <c r="U620" i="2"/>
  <c r="T620" i="2"/>
  <c r="K620" i="2"/>
  <c r="J620" i="2"/>
  <c r="L620" i="2" s="1"/>
  <c r="I620" i="2"/>
  <c r="F620" i="2"/>
  <c r="E620" i="2"/>
  <c r="W619" i="2"/>
  <c r="V619" i="2"/>
  <c r="U619" i="2"/>
  <c r="T619" i="2"/>
  <c r="K619" i="2"/>
  <c r="L619" i="2" s="1"/>
  <c r="J619" i="2"/>
  <c r="I619" i="2"/>
  <c r="F619" i="2"/>
  <c r="E619" i="2"/>
  <c r="W618" i="2"/>
  <c r="V618" i="2"/>
  <c r="U618" i="2"/>
  <c r="T618" i="2"/>
  <c r="K618" i="2"/>
  <c r="J618" i="2"/>
  <c r="I618" i="2"/>
  <c r="F618" i="2"/>
  <c r="E618" i="2"/>
  <c r="W617" i="2"/>
  <c r="V617" i="2"/>
  <c r="U617" i="2"/>
  <c r="T617" i="2"/>
  <c r="K617" i="2"/>
  <c r="J617" i="2"/>
  <c r="L617" i="2" s="1"/>
  <c r="I617" i="2"/>
  <c r="F617" i="2"/>
  <c r="E617" i="2"/>
  <c r="W616" i="2"/>
  <c r="V616" i="2"/>
  <c r="U616" i="2"/>
  <c r="T616" i="2"/>
  <c r="K616" i="2"/>
  <c r="L616" i="2" s="1"/>
  <c r="J616" i="2"/>
  <c r="I616" i="2"/>
  <c r="F616" i="2"/>
  <c r="E616" i="2"/>
  <c r="W615" i="2"/>
  <c r="V615" i="2"/>
  <c r="U615" i="2"/>
  <c r="T615" i="2"/>
  <c r="K615" i="2"/>
  <c r="L615" i="2" s="1"/>
  <c r="J615" i="2"/>
  <c r="I615" i="2"/>
  <c r="F615" i="2"/>
  <c r="E615" i="2"/>
  <c r="W614" i="2"/>
  <c r="V614" i="2"/>
  <c r="U614" i="2"/>
  <c r="T614" i="2"/>
  <c r="K614" i="2"/>
  <c r="J614" i="2"/>
  <c r="L614" i="2" s="1"/>
  <c r="I614" i="2"/>
  <c r="F614" i="2"/>
  <c r="E614" i="2"/>
  <c r="W613" i="2"/>
  <c r="V613" i="2"/>
  <c r="U613" i="2"/>
  <c r="T613" i="2"/>
  <c r="K613" i="2"/>
  <c r="L613" i="2" s="1"/>
  <c r="J613" i="2"/>
  <c r="I613" i="2"/>
  <c r="F613" i="2"/>
  <c r="E613" i="2"/>
  <c r="W612" i="2"/>
  <c r="V612" i="2"/>
  <c r="U612" i="2"/>
  <c r="T612" i="2"/>
  <c r="K612" i="2"/>
  <c r="L612" i="2" s="1"/>
  <c r="J612" i="2"/>
  <c r="I612" i="2"/>
  <c r="F612" i="2"/>
  <c r="E612" i="2"/>
  <c r="W611" i="2"/>
  <c r="V611" i="2"/>
  <c r="U611" i="2"/>
  <c r="T611" i="2"/>
  <c r="K611" i="2"/>
  <c r="J611" i="2"/>
  <c r="L611" i="2" s="1"/>
  <c r="I611" i="2"/>
  <c r="F611" i="2"/>
  <c r="E611" i="2"/>
  <c r="W610" i="2"/>
  <c r="V610" i="2"/>
  <c r="U610" i="2"/>
  <c r="T610" i="2"/>
  <c r="K610" i="2"/>
  <c r="L610" i="2" s="1"/>
  <c r="J610" i="2"/>
  <c r="I610" i="2"/>
  <c r="F610" i="2"/>
  <c r="E610" i="2"/>
  <c r="W609" i="2"/>
  <c r="V609" i="2"/>
  <c r="U609" i="2"/>
  <c r="T609" i="2"/>
  <c r="K609" i="2"/>
  <c r="J609" i="2"/>
  <c r="L609" i="2" s="1"/>
  <c r="I609" i="2"/>
  <c r="F609" i="2"/>
  <c r="E609" i="2"/>
  <c r="W608" i="2"/>
  <c r="V608" i="2"/>
  <c r="U608" i="2"/>
  <c r="T608" i="2"/>
  <c r="K608" i="2"/>
  <c r="J608" i="2"/>
  <c r="L608" i="2" s="1"/>
  <c r="I608" i="2"/>
  <c r="F608" i="2"/>
  <c r="E608" i="2"/>
  <c r="W607" i="2"/>
  <c r="V607" i="2"/>
  <c r="U607" i="2"/>
  <c r="T607" i="2"/>
  <c r="K607" i="2"/>
  <c r="L607" i="2" s="1"/>
  <c r="J607" i="2"/>
  <c r="I607" i="2"/>
  <c r="F607" i="2"/>
  <c r="E607" i="2"/>
  <c r="W606" i="2"/>
  <c r="V606" i="2"/>
  <c r="U606" i="2"/>
  <c r="T606" i="2"/>
  <c r="K606" i="2"/>
  <c r="L606" i="2" s="1"/>
  <c r="J606" i="2"/>
  <c r="I606" i="2"/>
  <c r="F606" i="2"/>
  <c r="E606" i="2"/>
  <c r="W605" i="2"/>
  <c r="V605" i="2"/>
  <c r="U605" i="2"/>
  <c r="T605" i="2"/>
  <c r="K605" i="2"/>
  <c r="J605" i="2"/>
  <c r="L605" i="2" s="1"/>
  <c r="I605" i="2"/>
  <c r="F605" i="2"/>
  <c r="E605" i="2"/>
  <c r="W604" i="2"/>
  <c r="V604" i="2"/>
  <c r="U604" i="2"/>
  <c r="T604" i="2"/>
  <c r="K604" i="2"/>
  <c r="L604" i="2" s="1"/>
  <c r="J604" i="2"/>
  <c r="I604" i="2"/>
  <c r="F604" i="2"/>
  <c r="E604" i="2"/>
  <c r="W603" i="2"/>
  <c r="V603" i="2"/>
  <c r="U603" i="2"/>
  <c r="T603" i="2"/>
  <c r="K603" i="2"/>
  <c r="L603" i="2" s="1"/>
  <c r="J603" i="2"/>
  <c r="I603" i="2"/>
  <c r="F603" i="2"/>
  <c r="E603" i="2"/>
  <c r="W602" i="2"/>
  <c r="V602" i="2"/>
  <c r="U602" i="2"/>
  <c r="T602" i="2"/>
  <c r="K602" i="2"/>
  <c r="J602" i="2"/>
  <c r="L602" i="2" s="1"/>
  <c r="I602" i="2"/>
  <c r="F602" i="2"/>
  <c r="E602" i="2"/>
  <c r="W601" i="2"/>
  <c r="V601" i="2"/>
  <c r="U601" i="2"/>
  <c r="T601" i="2"/>
  <c r="K601" i="2"/>
  <c r="L601" i="2" s="1"/>
  <c r="J601" i="2"/>
  <c r="I601" i="2"/>
  <c r="F601" i="2"/>
  <c r="E601" i="2"/>
  <c r="W600" i="2"/>
  <c r="V600" i="2"/>
  <c r="U600" i="2"/>
  <c r="T600" i="2"/>
  <c r="K600" i="2"/>
  <c r="J600" i="2"/>
  <c r="I600" i="2"/>
  <c r="F600" i="2"/>
  <c r="E600" i="2"/>
  <c r="W599" i="2"/>
  <c r="V599" i="2"/>
  <c r="U599" i="2"/>
  <c r="T599" i="2"/>
  <c r="K599" i="2"/>
  <c r="J599" i="2"/>
  <c r="L599" i="2" s="1"/>
  <c r="I599" i="2"/>
  <c r="F599" i="2"/>
  <c r="E599" i="2"/>
  <c r="W598" i="2"/>
  <c r="V598" i="2"/>
  <c r="U598" i="2"/>
  <c r="T598" i="2"/>
  <c r="K598" i="2"/>
  <c r="L598" i="2" s="1"/>
  <c r="J598" i="2"/>
  <c r="I598" i="2"/>
  <c r="F598" i="2"/>
  <c r="E598" i="2"/>
  <c r="W597" i="2"/>
  <c r="V597" i="2"/>
  <c r="U597" i="2"/>
  <c r="T597" i="2"/>
  <c r="K597" i="2"/>
  <c r="L597" i="2" s="1"/>
  <c r="J597" i="2"/>
  <c r="I597" i="2"/>
  <c r="F597" i="2"/>
  <c r="E597" i="2"/>
  <c r="W596" i="2"/>
  <c r="V596" i="2"/>
  <c r="U596" i="2"/>
  <c r="T596" i="2"/>
  <c r="K596" i="2"/>
  <c r="J596" i="2"/>
  <c r="L596" i="2" s="1"/>
  <c r="I596" i="2"/>
  <c r="F596" i="2"/>
  <c r="E596" i="2"/>
  <c r="W595" i="2"/>
  <c r="V595" i="2"/>
  <c r="U595" i="2"/>
  <c r="T595" i="2"/>
  <c r="K595" i="2"/>
  <c r="L595" i="2" s="1"/>
  <c r="J595" i="2"/>
  <c r="I595" i="2"/>
  <c r="F595" i="2"/>
  <c r="E595" i="2"/>
  <c r="W594" i="2"/>
  <c r="V594" i="2"/>
  <c r="U594" i="2"/>
  <c r="T594" i="2"/>
  <c r="K594" i="2"/>
  <c r="J594" i="2"/>
  <c r="I594" i="2"/>
  <c r="F594" i="2"/>
  <c r="E594" i="2"/>
  <c r="W593" i="2"/>
  <c r="V593" i="2"/>
  <c r="U593" i="2"/>
  <c r="T593" i="2"/>
  <c r="K593" i="2"/>
  <c r="J593" i="2"/>
  <c r="I593" i="2"/>
  <c r="F593" i="2"/>
  <c r="E593" i="2"/>
  <c r="W592" i="2"/>
  <c r="V592" i="2"/>
  <c r="U592" i="2"/>
  <c r="T592" i="2"/>
  <c r="K592" i="2"/>
  <c r="J592" i="2"/>
  <c r="I592" i="2"/>
  <c r="F592" i="2"/>
  <c r="E592" i="2"/>
  <c r="W591" i="2"/>
  <c r="V591" i="2"/>
  <c r="U591" i="2"/>
  <c r="T591" i="2"/>
  <c r="K591" i="2"/>
  <c r="L591" i="2" s="1"/>
  <c r="J591" i="2"/>
  <c r="I591" i="2"/>
  <c r="F591" i="2"/>
  <c r="E591" i="2"/>
  <c r="W590" i="2"/>
  <c r="V590" i="2"/>
  <c r="U590" i="2"/>
  <c r="T590" i="2"/>
  <c r="K590" i="2"/>
  <c r="J590" i="2"/>
  <c r="L590" i="2" s="1"/>
  <c r="I590" i="2"/>
  <c r="F590" i="2"/>
  <c r="E590" i="2"/>
  <c r="W589" i="2"/>
  <c r="V589" i="2"/>
  <c r="U589" i="2"/>
  <c r="T589" i="2"/>
  <c r="K589" i="2"/>
  <c r="L589" i="2" s="1"/>
  <c r="J589" i="2"/>
  <c r="I589" i="2"/>
  <c r="F589" i="2"/>
  <c r="E589" i="2"/>
  <c r="W588" i="2"/>
  <c r="V588" i="2"/>
  <c r="U588" i="2"/>
  <c r="T588" i="2"/>
  <c r="K588" i="2"/>
  <c r="J588" i="2"/>
  <c r="I588" i="2"/>
  <c r="F588" i="2"/>
  <c r="E588" i="2"/>
  <c r="W587" i="2"/>
  <c r="V587" i="2"/>
  <c r="U587" i="2"/>
  <c r="T587" i="2"/>
  <c r="K587" i="2"/>
  <c r="J587" i="2"/>
  <c r="I587" i="2"/>
  <c r="F587" i="2"/>
  <c r="E587" i="2"/>
  <c r="W586" i="2"/>
  <c r="V586" i="2"/>
  <c r="U586" i="2"/>
  <c r="T586" i="2"/>
  <c r="K586" i="2"/>
  <c r="J586" i="2"/>
  <c r="I586" i="2"/>
  <c r="F586" i="2"/>
  <c r="E586" i="2"/>
  <c r="W585" i="2"/>
  <c r="V585" i="2"/>
  <c r="U585" i="2"/>
  <c r="T585" i="2"/>
  <c r="K585" i="2"/>
  <c r="L585" i="2" s="1"/>
  <c r="J585" i="2"/>
  <c r="I585" i="2"/>
  <c r="F585" i="2"/>
  <c r="E585" i="2"/>
  <c r="W584" i="2"/>
  <c r="V584" i="2"/>
  <c r="U584" i="2"/>
  <c r="T584" i="2"/>
  <c r="K584" i="2"/>
  <c r="J584" i="2"/>
  <c r="L584" i="2" s="1"/>
  <c r="I584" i="2"/>
  <c r="F584" i="2"/>
  <c r="E584" i="2"/>
  <c r="W583" i="2"/>
  <c r="V583" i="2"/>
  <c r="U583" i="2"/>
  <c r="T583" i="2"/>
  <c r="K583" i="2"/>
  <c r="L583" i="2" s="1"/>
  <c r="J583" i="2"/>
  <c r="I583" i="2"/>
  <c r="F583" i="2"/>
  <c r="E583" i="2"/>
  <c r="W582" i="2"/>
  <c r="V582" i="2"/>
  <c r="U582" i="2"/>
  <c r="T582" i="2"/>
  <c r="K582" i="2"/>
  <c r="J582" i="2"/>
  <c r="I582" i="2"/>
  <c r="F582" i="2"/>
  <c r="E582" i="2"/>
  <c r="W581" i="2"/>
  <c r="V581" i="2"/>
  <c r="U581" i="2"/>
  <c r="T581" i="2"/>
  <c r="K581" i="2"/>
  <c r="J581" i="2"/>
  <c r="I581" i="2"/>
  <c r="F581" i="2"/>
  <c r="E581" i="2"/>
  <c r="W580" i="2"/>
  <c r="V580" i="2"/>
  <c r="U580" i="2"/>
  <c r="T580" i="2"/>
  <c r="K580" i="2"/>
  <c r="J580" i="2"/>
  <c r="I580" i="2"/>
  <c r="F580" i="2"/>
  <c r="E580" i="2"/>
  <c r="W579" i="2"/>
  <c r="V579" i="2"/>
  <c r="U579" i="2"/>
  <c r="T579" i="2"/>
  <c r="K579" i="2"/>
  <c r="L579" i="2" s="1"/>
  <c r="J579" i="2"/>
  <c r="I579" i="2"/>
  <c r="F579" i="2"/>
  <c r="E579" i="2"/>
  <c r="W578" i="2"/>
  <c r="V578" i="2"/>
  <c r="U578" i="2"/>
  <c r="T578" i="2"/>
  <c r="K578" i="2"/>
  <c r="J578" i="2"/>
  <c r="L578" i="2" s="1"/>
  <c r="I578" i="2"/>
  <c r="F578" i="2"/>
  <c r="E578" i="2"/>
  <c r="W577" i="2"/>
  <c r="V577" i="2"/>
  <c r="U577" i="2"/>
  <c r="T577" i="2"/>
  <c r="K577" i="2"/>
  <c r="J577" i="2"/>
  <c r="L577" i="2" s="1"/>
  <c r="I577" i="2"/>
  <c r="F577" i="2"/>
  <c r="E577" i="2"/>
  <c r="W576" i="2"/>
  <c r="V576" i="2"/>
  <c r="U576" i="2"/>
  <c r="T576" i="2"/>
  <c r="L576" i="2"/>
  <c r="K576" i="2"/>
  <c r="J576" i="2"/>
  <c r="I576" i="2"/>
  <c r="F576" i="2"/>
  <c r="E576" i="2"/>
  <c r="W575" i="2"/>
  <c r="V575" i="2"/>
  <c r="U575" i="2"/>
  <c r="T575" i="2"/>
  <c r="K575" i="2"/>
  <c r="J575" i="2"/>
  <c r="I575" i="2"/>
  <c r="F575" i="2"/>
  <c r="E575" i="2"/>
  <c r="W574" i="2"/>
  <c r="V574" i="2"/>
  <c r="U574" i="2"/>
  <c r="T574" i="2"/>
  <c r="K574" i="2"/>
  <c r="J574" i="2"/>
  <c r="I574" i="2"/>
  <c r="F574" i="2"/>
  <c r="E574" i="2"/>
  <c r="W573" i="2"/>
  <c r="V573" i="2"/>
  <c r="U573" i="2"/>
  <c r="T573" i="2"/>
  <c r="K573" i="2"/>
  <c r="J573" i="2"/>
  <c r="I573" i="2"/>
  <c r="F573" i="2"/>
  <c r="E573" i="2"/>
  <c r="W572" i="2"/>
  <c r="V572" i="2"/>
  <c r="U572" i="2"/>
  <c r="T572" i="2"/>
  <c r="K572" i="2"/>
  <c r="J572" i="2"/>
  <c r="L572" i="2" s="1"/>
  <c r="I572" i="2"/>
  <c r="F572" i="2"/>
  <c r="E572" i="2"/>
  <c r="W571" i="2"/>
  <c r="V571" i="2"/>
  <c r="U571" i="2"/>
  <c r="T571" i="2"/>
  <c r="L571" i="2"/>
  <c r="K571" i="2"/>
  <c r="J571" i="2"/>
  <c r="I571" i="2"/>
  <c r="F571" i="2"/>
  <c r="E571" i="2"/>
  <c r="W570" i="2"/>
  <c r="V570" i="2"/>
  <c r="U570" i="2"/>
  <c r="T570" i="2"/>
  <c r="K570" i="2"/>
  <c r="J570" i="2"/>
  <c r="I570" i="2"/>
  <c r="F570" i="2"/>
  <c r="E570" i="2"/>
  <c r="W569" i="2"/>
  <c r="V569" i="2"/>
  <c r="U569" i="2"/>
  <c r="T569" i="2"/>
  <c r="K569" i="2"/>
  <c r="J569" i="2"/>
  <c r="I569" i="2"/>
  <c r="F569" i="2"/>
  <c r="E569" i="2"/>
  <c r="W568" i="2"/>
  <c r="V568" i="2"/>
  <c r="U568" i="2"/>
  <c r="T568" i="2"/>
  <c r="K568" i="2"/>
  <c r="L568" i="2" s="1"/>
  <c r="J568" i="2"/>
  <c r="I568" i="2"/>
  <c r="F568" i="2"/>
  <c r="E568" i="2"/>
  <c r="W567" i="2"/>
  <c r="V567" i="2"/>
  <c r="U567" i="2"/>
  <c r="T567" i="2"/>
  <c r="K567" i="2"/>
  <c r="J567" i="2"/>
  <c r="I567" i="2"/>
  <c r="F567" i="2"/>
  <c r="E567" i="2"/>
  <c r="W566" i="2"/>
  <c r="V566" i="2"/>
  <c r="U566" i="2"/>
  <c r="T566" i="2"/>
  <c r="K566" i="2"/>
  <c r="J566" i="2"/>
  <c r="I566" i="2"/>
  <c r="F566" i="2"/>
  <c r="E566" i="2"/>
  <c r="W565" i="2"/>
  <c r="V565" i="2"/>
  <c r="U565" i="2"/>
  <c r="T565" i="2"/>
  <c r="K565" i="2"/>
  <c r="L565" i="2" s="1"/>
  <c r="J565" i="2"/>
  <c r="I565" i="2"/>
  <c r="F565" i="2"/>
  <c r="E565" i="2"/>
  <c r="W564" i="2"/>
  <c r="V564" i="2"/>
  <c r="U564" i="2"/>
  <c r="T564" i="2"/>
  <c r="K564" i="2"/>
  <c r="J564" i="2"/>
  <c r="L564" i="2" s="1"/>
  <c r="I564" i="2"/>
  <c r="F564" i="2"/>
  <c r="E564" i="2"/>
  <c r="W563" i="2"/>
  <c r="V563" i="2"/>
  <c r="U563" i="2"/>
  <c r="T563" i="2"/>
  <c r="K563" i="2"/>
  <c r="J563" i="2"/>
  <c r="I563" i="2"/>
  <c r="F563" i="2"/>
  <c r="E563" i="2"/>
  <c r="W562" i="2"/>
  <c r="V562" i="2"/>
  <c r="U562" i="2"/>
  <c r="T562" i="2"/>
  <c r="K562" i="2"/>
  <c r="J562" i="2"/>
  <c r="I562" i="2"/>
  <c r="F562" i="2"/>
  <c r="E562" i="2"/>
  <c r="W561" i="2"/>
  <c r="V561" i="2"/>
  <c r="U561" i="2"/>
  <c r="T561" i="2"/>
  <c r="K561" i="2"/>
  <c r="J561" i="2"/>
  <c r="I561" i="2"/>
  <c r="F561" i="2"/>
  <c r="E561" i="2"/>
  <c r="W560" i="2"/>
  <c r="V560" i="2"/>
  <c r="U560" i="2"/>
  <c r="T560" i="2"/>
  <c r="K560" i="2"/>
  <c r="J560" i="2"/>
  <c r="L560" i="2" s="1"/>
  <c r="I560" i="2"/>
  <c r="F560" i="2"/>
  <c r="E560" i="2"/>
  <c r="W559" i="2"/>
  <c r="V559" i="2"/>
  <c r="U559" i="2"/>
  <c r="T559" i="2"/>
  <c r="L559" i="2"/>
  <c r="K559" i="2"/>
  <c r="J559" i="2"/>
  <c r="I559" i="2"/>
  <c r="F559" i="2"/>
  <c r="E559" i="2"/>
  <c r="W558" i="2"/>
  <c r="V558" i="2"/>
  <c r="U558" i="2"/>
  <c r="T558" i="2"/>
  <c r="L558" i="2"/>
  <c r="K558" i="2"/>
  <c r="J558" i="2"/>
  <c r="I558" i="2"/>
  <c r="F558" i="2"/>
  <c r="E558" i="2"/>
  <c r="W557" i="2"/>
  <c r="V557" i="2"/>
  <c r="U557" i="2"/>
  <c r="T557" i="2"/>
  <c r="K557" i="2"/>
  <c r="J557" i="2"/>
  <c r="I557" i="2"/>
  <c r="F557" i="2"/>
  <c r="E557" i="2"/>
  <c r="W556" i="2"/>
  <c r="V556" i="2"/>
  <c r="U556" i="2"/>
  <c r="T556" i="2"/>
  <c r="K556" i="2"/>
  <c r="J556" i="2"/>
  <c r="I556" i="2"/>
  <c r="F556" i="2"/>
  <c r="E556" i="2"/>
  <c r="W555" i="2"/>
  <c r="V555" i="2"/>
  <c r="U555" i="2"/>
  <c r="T555" i="2"/>
  <c r="K555" i="2"/>
  <c r="J555" i="2"/>
  <c r="I555" i="2"/>
  <c r="F555" i="2"/>
  <c r="E555" i="2"/>
  <c r="W554" i="2"/>
  <c r="V554" i="2"/>
  <c r="U554" i="2"/>
  <c r="T554" i="2"/>
  <c r="K554" i="2"/>
  <c r="J554" i="2"/>
  <c r="L554" i="2" s="1"/>
  <c r="I554" i="2"/>
  <c r="F554" i="2"/>
  <c r="E554" i="2"/>
  <c r="W553" i="2"/>
  <c r="V553" i="2"/>
  <c r="U553" i="2"/>
  <c r="T553" i="2"/>
  <c r="K553" i="2"/>
  <c r="J553" i="2"/>
  <c r="L553" i="2" s="1"/>
  <c r="I553" i="2"/>
  <c r="F553" i="2"/>
  <c r="E553" i="2"/>
  <c r="W552" i="2"/>
  <c r="V552" i="2"/>
  <c r="U552" i="2"/>
  <c r="T552" i="2"/>
  <c r="K552" i="2"/>
  <c r="J552" i="2"/>
  <c r="I552" i="2"/>
  <c r="F552" i="2"/>
  <c r="E552" i="2"/>
  <c r="W551" i="2"/>
  <c r="V551" i="2"/>
  <c r="U551" i="2"/>
  <c r="T551" i="2"/>
  <c r="K551" i="2"/>
  <c r="J551" i="2"/>
  <c r="I551" i="2"/>
  <c r="F551" i="2"/>
  <c r="E551" i="2"/>
  <c r="W550" i="2"/>
  <c r="V550" i="2"/>
  <c r="U550" i="2"/>
  <c r="T550" i="2"/>
  <c r="K550" i="2"/>
  <c r="L550" i="2" s="1"/>
  <c r="J550" i="2"/>
  <c r="I550" i="2"/>
  <c r="F550" i="2"/>
  <c r="E550" i="2"/>
  <c r="W549" i="2"/>
  <c r="V549" i="2"/>
  <c r="U549" i="2"/>
  <c r="T549" i="2"/>
  <c r="K549" i="2"/>
  <c r="J549" i="2"/>
  <c r="I549" i="2"/>
  <c r="F549" i="2"/>
  <c r="E549" i="2"/>
  <c r="W548" i="2"/>
  <c r="V548" i="2"/>
  <c r="U548" i="2"/>
  <c r="T548" i="2"/>
  <c r="K548" i="2"/>
  <c r="J548" i="2"/>
  <c r="I548" i="2"/>
  <c r="F548" i="2"/>
  <c r="E548" i="2"/>
  <c r="W547" i="2"/>
  <c r="V547" i="2"/>
  <c r="U547" i="2"/>
  <c r="T547" i="2"/>
  <c r="K547" i="2"/>
  <c r="J547" i="2"/>
  <c r="L547" i="2" s="1"/>
  <c r="I547" i="2"/>
  <c r="F547" i="2"/>
  <c r="E547" i="2"/>
  <c r="W546" i="2"/>
  <c r="V546" i="2"/>
  <c r="U546" i="2"/>
  <c r="T546" i="2"/>
  <c r="K546" i="2"/>
  <c r="J546" i="2"/>
  <c r="L546" i="2" s="1"/>
  <c r="I546" i="2"/>
  <c r="F546" i="2"/>
  <c r="E546" i="2"/>
  <c r="W545" i="2"/>
  <c r="V545" i="2"/>
  <c r="U545" i="2"/>
  <c r="T545" i="2"/>
  <c r="K545" i="2"/>
  <c r="J545" i="2"/>
  <c r="I545" i="2"/>
  <c r="F545" i="2"/>
  <c r="E545" i="2"/>
  <c r="W544" i="2"/>
  <c r="V544" i="2"/>
  <c r="U544" i="2"/>
  <c r="T544" i="2"/>
  <c r="K544" i="2"/>
  <c r="J544" i="2"/>
  <c r="I544" i="2"/>
  <c r="F544" i="2"/>
  <c r="E544" i="2"/>
  <c r="W543" i="2"/>
  <c r="V543" i="2"/>
  <c r="U543" i="2"/>
  <c r="T543" i="2"/>
  <c r="K543" i="2"/>
  <c r="J543" i="2"/>
  <c r="I543" i="2"/>
  <c r="F543" i="2"/>
  <c r="E543" i="2"/>
  <c r="W542" i="2"/>
  <c r="V542" i="2"/>
  <c r="U542" i="2"/>
  <c r="T542" i="2"/>
  <c r="K542" i="2"/>
  <c r="J542" i="2"/>
  <c r="L542" i="2" s="1"/>
  <c r="I542" i="2"/>
  <c r="F542" i="2"/>
  <c r="E542" i="2"/>
  <c r="W541" i="2"/>
  <c r="V541" i="2"/>
  <c r="U541" i="2"/>
  <c r="T541" i="2"/>
  <c r="L541" i="2"/>
  <c r="K541" i="2"/>
  <c r="J541" i="2"/>
  <c r="I541" i="2"/>
  <c r="F541" i="2"/>
  <c r="E541" i="2"/>
  <c r="W540" i="2"/>
  <c r="V540" i="2"/>
  <c r="U540" i="2"/>
  <c r="T540" i="2"/>
  <c r="K540" i="2"/>
  <c r="J540" i="2"/>
  <c r="L540" i="2" s="1"/>
  <c r="I540" i="2"/>
  <c r="F540" i="2"/>
  <c r="E540" i="2"/>
  <c r="W539" i="2"/>
  <c r="V539" i="2"/>
  <c r="U539" i="2"/>
  <c r="T539" i="2"/>
  <c r="K539" i="2"/>
  <c r="J539" i="2"/>
  <c r="I539" i="2"/>
  <c r="F539" i="2"/>
  <c r="E539" i="2"/>
  <c r="W538" i="2"/>
  <c r="V538" i="2"/>
  <c r="U538" i="2"/>
  <c r="T538" i="2"/>
  <c r="K538" i="2"/>
  <c r="J538" i="2"/>
  <c r="I538" i="2"/>
  <c r="F538" i="2"/>
  <c r="E538" i="2"/>
  <c r="W537" i="2"/>
  <c r="V537" i="2"/>
  <c r="U537" i="2"/>
  <c r="T537" i="2"/>
  <c r="K537" i="2"/>
  <c r="J537" i="2"/>
  <c r="I537" i="2"/>
  <c r="F537" i="2"/>
  <c r="E537" i="2"/>
  <c r="W536" i="2"/>
  <c r="V536" i="2"/>
  <c r="U536" i="2"/>
  <c r="T536" i="2"/>
  <c r="K536" i="2"/>
  <c r="J536" i="2"/>
  <c r="L536" i="2" s="1"/>
  <c r="I536" i="2"/>
  <c r="F536" i="2"/>
  <c r="E536" i="2"/>
  <c r="W535" i="2"/>
  <c r="V535" i="2"/>
  <c r="U535" i="2"/>
  <c r="T535" i="2"/>
  <c r="K535" i="2"/>
  <c r="J535" i="2"/>
  <c r="L535" i="2" s="1"/>
  <c r="I535" i="2"/>
  <c r="F535" i="2"/>
  <c r="E535" i="2"/>
  <c r="W534" i="2"/>
  <c r="V534" i="2"/>
  <c r="U534" i="2"/>
  <c r="T534" i="2"/>
  <c r="K534" i="2"/>
  <c r="J534" i="2"/>
  <c r="I534" i="2"/>
  <c r="F534" i="2"/>
  <c r="E534" i="2"/>
  <c r="W533" i="2"/>
  <c r="V533" i="2"/>
  <c r="U533" i="2"/>
  <c r="T533" i="2"/>
  <c r="K533" i="2"/>
  <c r="J533" i="2"/>
  <c r="I533" i="2"/>
  <c r="F533" i="2"/>
  <c r="E533" i="2"/>
  <c r="W532" i="2"/>
  <c r="V532" i="2"/>
  <c r="U532" i="2"/>
  <c r="T532" i="2"/>
  <c r="K532" i="2"/>
  <c r="J532" i="2"/>
  <c r="I532" i="2"/>
  <c r="F532" i="2"/>
  <c r="E532" i="2"/>
  <c r="W531" i="2"/>
  <c r="V531" i="2"/>
  <c r="U531" i="2"/>
  <c r="T531" i="2"/>
  <c r="K531" i="2"/>
  <c r="J531" i="2"/>
  <c r="I531" i="2"/>
  <c r="F531" i="2"/>
  <c r="E531" i="2"/>
  <c r="W530" i="2"/>
  <c r="V530" i="2"/>
  <c r="U530" i="2"/>
  <c r="T530" i="2"/>
  <c r="K530" i="2"/>
  <c r="J530" i="2"/>
  <c r="I530" i="2"/>
  <c r="F530" i="2"/>
  <c r="E530" i="2"/>
  <c r="W529" i="2"/>
  <c r="V529" i="2"/>
  <c r="U529" i="2"/>
  <c r="T529" i="2"/>
  <c r="K529" i="2"/>
  <c r="L529" i="2" s="1"/>
  <c r="J529" i="2"/>
  <c r="I529" i="2"/>
  <c r="F529" i="2"/>
  <c r="E529" i="2"/>
  <c r="W528" i="2"/>
  <c r="V528" i="2"/>
  <c r="U528" i="2"/>
  <c r="T528" i="2"/>
  <c r="K528" i="2"/>
  <c r="J528" i="2"/>
  <c r="L528" i="2" s="1"/>
  <c r="I528" i="2"/>
  <c r="F528" i="2"/>
  <c r="E528" i="2"/>
  <c r="W527" i="2"/>
  <c r="V527" i="2"/>
  <c r="U527" i="2"/>
  <c r="T527" i="2"/>
  <c r="K527" i="2"/>
  <c r="J527" i="2"/>
  <c r="I527" i="2"/>
  <c r="F527" i="2"/>
  <c r="E527" i="2"/>
  <c r="W526" i="2"/>
  <c r="V526" i="2"/>
  <c r="U526" i="2"/>
  <c r="T526" i="2"/>
  <c r="K526" i="2"/>
  <c r="J526" i="2"/>
  <c r="I526" i="2"/>
  <c r="F526" i="2"/>
  <c r="E526" i="2"/>
  <c r="W525" i="2"/>
  <c r="V525" i="2"/>
  <c r="U525" i="2"/>
  <c r="T525" i="2"/>
  <c r="K525" i="2"/>
  <c r="J525" i="2"/>
  <c r="I525" i="2"/>
  <c r="F525" i="2"/>
  <c r="E525" i="2"/>
  <c r="W524" i="2"/>
  <c r="V524" i="2"/>
  <c r="U524" i="2"/>
  <c r="T524" i="2"/>
  <c r="K524" i="2"/>
  <c r="J524" i="2"/>
  <c r="L524" i="2" s="1"/>
  <c r="I524" i="2"/>
  <c r="F524" i="2"/>
  <c r="E524" i="2"/>
  <c r="W523" i="2"/>
  <c r="V523" i="2"/>
  <c r="U523" i="2"/>
  <c r="T523" i="2"/>
  <c r="K523" i="2"/>
  <c r="J523" i="2"/>
  <c r="I523" i="2"/>
  <c r="F523" i="2"/>
  <c r="E523" i="2"/>
  <c r="W522" i="2"/>
  <c r="V522" i="2"/>
  <c r="U522" i="2"/>
  <c r="T522" i="2"/>
  <c r="K522" i="2"/>
  <c r="L522" i="2" s="1"/>
  <c r="J522" i="2"/>
  <c r="I522" i="2"/>
  <c r="F522" i="2"/>
  <c r="E522" i="2"/>
  <c r="W521" i="2"/>
  <c r="V521" i="2"/>
  <c r="U521" i="2"/>
  <c r="T521" i="2"/>
  <c r="K521" i="2"/>
  <c r="J521" i="2"/>
  <c r="L521" i="2" s="1"/>
  <c r="I521" i="2"/>
  <c r="F521" i="2"/>
  <c r="E521" i="2"/>
  <c r="W520" i="2"/>
  <c r="V520" i="2"/>
  <c r="U520" i="2"/>
  <c r="T520" i="2"/>
  <c r="K520" i="2"/>
  <c r="J520" i="2"/>
  <c r="I520" i="2"/>
  <c r="F520" i="2"/>
  <c r="E520" i="2"/>
  <c r="W519" i="2"/>
  <c r="V519" i="2"/>
  <c r="U519" i="2"/>
  <c r="T519" i="2"/>
  <c r="K519" i="2"/>
  <c r="J519" i="2"/>
  <c r="L519" i="2" s="1"/>
  <c r="I519" i="2"/>
  <c r="F519" i="2"/>
  <c r="E519" i="2"/>
  <c r="W518" i="2"/>
  <c r="V518" i="2"/>
  <c r="U518" i="2"/>
  <c r="T518" i="2"/>
  <c r="K518" i="2"/>
  <c r="J518" i="2"/>
  <c r="L518" i="2" s="1"/>
  <c r="I518" i="2"/>
  <c r="F518" i="2"/>
  <c r="E518" i="2"/>
  <c r="W517" i="2"/>
  <c r="V517" i="2"/>
  <c r="U517" i="2"/>
  <c r="T517" i="2"/>
  <c r="K517" i="2"/>
  <c r="J517" i="2"/>
  <c r="I517" i="2"/>
  <c r="F517" i="2"/>
  <c r="E517" i="2"/>
  <c r="W516" i="2"/>
  <c r="V516" i="2"/>
  <c r="U516" i="2"/>
  <c r="T516" i="2"/>
  <c r="K516" i="2"/>
  <c r="L516" i="2" s="1"/>
  <c r="J516" i="2"/>
  <c r="I516" i="2"/>
  <c r="F516" i="2"/>
  <c r="E516" i="2"/>
  <c r="W515" i="2"/>
  <c r="V515" i="2"/>
  <c r="U515" i="2"/>
  <c r="T515" i="2"/>
  <c r="K515" i="2"/>
  <c r="J515" i="2"/>
  <c r="L515" i="2" s="1"/>
  <c r="I515" i="2"/>
  <c r="F515" i="2"/>
  <c r="E515" i="2"/>
  <c r="W514" i="2"/>
  <c r="V514" i="2"/>
  <c r="U514" i="2"/>
  <c r="T514" i="2"/>
  <c r="K514" i="2"/>
  <c r="J514" i="2"/>
  <c r="I514" i="2"/>
  <c r="F514" i="2"/>
  <c r="E514" i="2"/>
  <c r="W513" i="2"/>
  <c r="V513" i="2"/>
  <c r="U513" i="2"/>
  <c r="T513" i="2"/>
  <c r="K513" i="2"/>
  <c r="L513" i="2" s="1"/>
  <c r="J513" i="2"/>
  <c r="I513" i="2"/>
  <c r="F513" i="2"/>
  <c r="E513" i="2"/>
  <c r="W512" i="2"/>
  <c r="V512" i="2"/>
  <c r="U512" i="2"/>
  <c r="T512" i="2"/>
  <c r="K512" i="2"/>
  <c r="J512" i="2"/>
  <c r="L512" i="2" s="1"/>
  <c r="I512" i="2"/>
  <c r="F512" i="2"/>
  <c r="E512" i="2"/>
  <c r="W511" i="2"/>
  <c r="V511" i="2"/>
  <c r="U511" i="2"/>
  <c r="T511" i="2"/>
  <c r="K511" i="2"/>
  <c r="J511" i="2"/>
  <c r="I511" i="2"/>
  <c r="F511" i="2"/>
  <c r="E511" i="2"/>
  <c r="W510" i="2"/>
  <c r="V510" i="2"/>
  <c r="U510" i="2"/>
  <c r="T510" i="2"/>
  <c r="K510" i="2"/>
  <c r="J510" i="2"/>
  <c r="I510" i="2"/>
  <c r="F510" i="2"/>
  <c r="E510" i="2"/>
  <c r="W509" i="2"/>
  <c r="V509" i="2"/>
  <c r="U509" i="2"/>
  <c r="T509" i="2"/>
  <c r="K509" i="2"/>
  <c r="J509" i="2"/>
  <c r="L509" i="2" s="1"/>
  <c r="I509" i="2"/>
  <c r="F509" i="2"/>
  <c r="E509" i="2"/>
  <c r="W508" i="2"/>
  <c r="V508" i="2"/>
  <c r="U508" i="2"/>
  <c r="T508" i="2"/>
  <c r="K508" i="2"/>
  <c r="J508" i="2"/>
  <c r="I508" i="2"/>
  <c r="F508" i="2"/>
  <c r="E508" i="2"/>
  <c r="W507" i="2"/>
  <c r="V507" i="2"/>
  <c r="U507" i="2"/>
  <c r="T507" i="2"/>
  <c r="K507" i="2"/>
  <c r="L507" i="2" s="1"/>
  <c r="J507" i="2"/>
  <c r="I507" i="2"/>
  <c r="F507" i="2"/>
  <c r="E507" i="2"/>
  <c r="W506" i="2"/>
  <c r="V506" i="2"/>
  <c r="U506" i="2"/>
  <c r="T506" i="2"/>
  <c r="K506" i="2"/>
  <c r="J506" i="2"/>
  <c r="L506" i="2" s="1"/>
  <c r="I506" i="2"/>
  <c r="F506" i="2"/>
  <c r="E506" i="2"/>
  <c r="W505" i="2"/>
  <c r="V505" i="2"/>
  <c r="U505" i="2"/>
  <c r="T505" i="2"/>
  <c r="K505" i="2"/>
  <c r="J505" i="2"/>
  <c r="I505" i="2"/>
  <c r="F505" i="2"/>
  <c r="E505" i="2"/>
  <c r="W504" i="2"/>
  <c r="V504" i="2"/>
  <c r="U504" i="2"/>
  <c r="T504" i="2"/>
  <c r="K504" i="2"/>
  <c r="L504" i="2" s="1"/>
  <c r="J504" i="2"/>
  <c r="I504" i="2"/>
  <c r="F504" i="2"/>
  <c r="E504" i="2"/>
  <c r="W503" i="2"/>
  <c r="V503" i="2"/>
  <c r="U503" i="2"/>
  <c r="T503" i="2"/>
  <c r="K503" i="2"/>
  <c r="J503" i="2"/>
  <c r="L503" i="2" s="1"/>
  <c r="I503" i="2"/>
  <c r="F503" i="2"/>
  <c r="E503" i="2"/>
  <c r="W502" i="2"/>
  <c r="V502" i="2"/>
  <c r="U502" i="2"/>
  <c r="T502" i="2"/>
  <c r="K502" i="2"/>
  <c r="J502" i="2"/>
  <c r="I502" i="2"/>
  <c r="F502" i="2"/>
  <c r="E502" i="2"/>
  <c r="W501" i="2"/>
  <c r="V501" i="2"/>
  <c r="U501" i="2"/>
  <c r="T501" i="2"/>
  <c r="K501" i="2"/>
  <c r="J501" i="2"/>
  <c r="L501" i="2" s="1"/>
  <c r="I501" i="2"/>
  <c r="F501" i="2"/>
  <c r="E501" i="2"/>
  <c r="W500" i="2"/>
  <c r="V500" i="2"/>
  <c r="U500" i="2"/>
  <c r="T500" i="2"/>
  <c r="K500" i="2"/>
  <c r="J500" i="2"/>
  <c r="L500" i="2" s="1"/>
  <c r="I500" i="2"/>
  <c r="F500" i="2"/>
  <c r="E500" i="2"/>
  <c r="W499" i="2"/>
  <c r="V499" i="2"/>
  <c r="U499" i="2"/>
  <c r="T499" i="2"/>
  <c r="K499" i="2"/>
  <c r="J499" i="2"/>
  <c r="I499" i="2"/>
  <c r="F499" i="2"/>
  <c r="E499" i="2"/>
  <c r="W498" i="2"/>
  <c r="V498" i="2"/>
  <c r="U498" i="2"/>
  <c r="T498" i="2"/>
  <c r="K498" i="2"/>
  <c r="L498" i="2" s="1"/>
  <c r="J498" i="2"/>
  <c r="I498" i="2"/>
  <c r="F498" i="2"/>
  <c r="E498" i="2"/>
  <c r="W497" i="2"/>
  <c r="V497" i="2"/>
  <c r="U497" i="2"/>
  <c r="T497" i="2"/>
  <c r="K497" i="2"/>
  <c r="J497" i="2"/>
  <c r="L497" i="2" s="1"/>
  <c r="I497" i="2"/>
  <c r="F497" i="2"/>
  <c r="E497" i="2"/>
  <c r="W496" i="2"/>
  <c r="V496" i="2"/>
  <c r="U496" i="2"/>
  <c r="T496" i="2"/>
  <c r="K496" i="2"/>
  <c r="J496" i="2"/>
  <c r="I496" i="2"/>
  <c r="F496" i="2"/>
  <c r="E496" i="2"/>
  <c r="W495" i="2"/>
  <c r="V495" i="2"/>
  <c r="U495" i="2"/>
  <c r="T495" i="2"/>
  <c r="K495" i="2"/>
  <c r="L495" i="2" s="1"/>
  <c r="J495" i="2"/>
  <c r="I495" i="2"/>
  <c r="F495" i="2"/>
  <c r="E495" i="2"/>
  <c r="W494" i="2"/>
  <c r="V494" i="2"/>
  <c r="U494" i="2"/>
  <c r="T494" i="2"/>
  <c r="K494" i="2"/>
  <c r="J494" i="2"/>
  <c r="L494" i="2" s="1"/>
  <c r="I494" i="2"/>
  <c r="F494" i="2"/>
  <c r="E494" i="2"/>
  <c r="W493" i="2"/>
  <c r="V493" i="2"/>
  <c r="U493" i="2"/>
  <c r="T493" i="2"/>
  <c r="K493" i="2"/>
  <c r="J493" i="2"/>
  <c r="I493" i="2"/>
  <c r="F493" i="2"/>
  <c r="E493" i="2"/>
  <c r="W492" i="2"/>
  <c r="V492" i="2"/>
  <c r="U492" i="2"/>
  <c r="T492" i="2"/>
  <c r="K492" i="2"/>
  <c r="J492" i="2"/>
  <c r="I492" i="2"/>
  <c r="F492" i="2"/>
  <c r="E492" i="2"/>
  <c r="W491" i="2"/>
  <c r="V491" i="2"/>
  <c r="U491" i="2"/>
  <c r="T491" i="2"/>
  <c r="K491" i="2"/>
  <c r="J491" i="2"/>
  <c r="L491" i="2" s="1"/>
  <c r="I491" i="2"/>
  <c r="F491" i="2"/>
  <c r="E491" i="2"/>
  <c r="W490" i="2"/>
  <c r="V490" i="2"/>
  <c r="U490" i="2"/>
  <c r="T490" i="2"/>
  <c r="K490" i="2"/>
  <c r="J490" i="2"/>
  <c r="I490" i="2"/>
  <c r="F490" i="2"/>
  <c r="E490" i="2"/>
  <c r="W489" i="2"/>
  <c r="V489" i="2"/>
  <c r="U489" i="2"/>
  <c r="T489" i="2"/>
  <c r="K489" i="2"/>
  <c r="L489" i="2" s="1"/>
  <c r="J489" i="2"/>
  <c r="I489" i="2"/>
  <c r="F489" i="2"/>
  <c r="E489" i="2"/>
  <c r="W488" i="2"/>
  <c r="V488" i="2"/>
  <c r="U488" i="2"/>
  <c r="T488" i="2"/>
  <c r="K488" i="2"/>
  <c r="J488" i="2"/>
  <c r="L488" i="2" s="1"/>
  <c r="I488" i="2"/>
  <c r="F488" i="2"/>
  <c r="E488" i="2"/>
  <c r="W487" i="2"/>
  <c r="V487" i="2"/>
  <c r="U487" i="2"/>
  <c r="T487" i="2"/>
  <c r="K487" i="2"/>
  <c r="J487" i="2"/>
  <c r="I487" i="2"/>
  <c r="F487" i="2"/>
  <c r="E487" i="2"/>
  <c r="W486" i="2"/>
  <c r="V486" i="2"/>
  <c r="U486" i="2"/>
  <c r="T486" i="2"/>
  <c r="K486" i="2"/>
  <c r="L486" i="2" s="1"/>
  <c r="J486" i="2"/>
  <c r="I486" i="2"/>
  <c r="F486" i="2"/>
  <c r="E486" i="2"/>
  <c r="W485" i="2"/>
  <c r="V485" i="2"/>
  <c r="U485" i="2"/>
  <c r="T485" i="2"/>
  <c r="K485" i="2"/>
  <c r="J485" i="2"/>
  <c r="L485" i="2" s="1"/>
  <c r="I485" i="2"/>
  <c r="F485" i="2"/>
  <c r="E485" i="2"/>
  <c r="W484" i="2"/>
  <c r="V484" i="2"/>
  <c r="U484" i="2"/>
  <c r="T484" i="2"/>
  <c r="K484" i="2"/>
  <c r="J484" i="2"/>
  <c r="I484" i="2"/>
  <c r="F484" i="2"/>
  <c r="E484" i="2"/>
  <c r="W483" i="2"/>
  <c r="V483" i="2"/>
  <c r="U483" i="2"/>
  <c r="T483" i="2"/>
  <c r="K483" i="2"/>
  <c r="J483" i="2"/>
  <c r="L483" i="2" s="1"/>
  <c r="I483" i="2"/>
  <c r="F483" i="2"/>
  <c r="E483" i="2"/>
  <c r="W482" i="2"/>
  <c r="V482" i="2"/>
  <c r="U482" i="2"/>
  <c r="T482" i="2"/>
  <c r="K482" i="2"/>
  <c r="J482" i="2"/>
  <c r="L482" i="2" s="1"/>
  <c r="I482" i="2"/>
  <c r="F482" i="2"/>
  <c r="E482" i="2"/>
  <c r="W481" i="2"/>
  <c r="V481" i="2"/>
  <c r="U481" i="2"/>
  <c r="T481" i="2"/>
  <c r="K481" i="2"/>
  <c r="J481" i="2"/>
  <c r="I481" i="2"/>
  <c r="F481" i="2"/>
  <c r="E481" i="2"/>
  <c r="W480" i="2"/>
  <c r="V480" i="2"/>
  <c r="U480" i="2"/>
  <c r="T480" i="2"/>
  <c r="K480" i="2"/>
  <c r="L480" i="2" s="1"/>
  <c r="J480" i="2"/>
  <c r="I480" i="2"/>
  <c r="F480" i="2"/>
  <c r="E480" i="2"/>
  <c r="W479" i="2"/>
  <c r="V479" i="2"/>
  <c r="U479" i="2"/>
  <c r="T479" i="2"/>
  <c r="K479" i="2"/>
  <c r="J479" i="2"/>
  <c r="L479" i="2" s="1"/>
  <c r="I479" i="2"/>
  <c r="F479" i="2"/>
  <c r="E479" i="2"/>
  <c r="W478" i="2"/>
  <c r="V478" i="2"/>
  <c r="U478" i="2"/>
  <c r="T478" i="2"/>
  <c r="K478" i="2"/>
  <c r="J478" i="2"/>
  <c r="I478" i="2"/>
  <c r="F478" i="2"/>
  <c r="E478" i="2"/>
  <c r="W477" i="2"/>
  <c r="V477" i="2"/>
  <c r="U477" i="2"/>
  <c r="T477" i="2"/>
  <c r="K477" i="2"/>
  <c r="L477" i="2" s="1"/>
  <c r="J477" i="2"/>
  <c r="I477" i="2"/>
  <c r="F477" i="2"/>
  <c r="E477" i="2"/>
  <c r="W476" i="2"/>
  <c r="V476" i="2"/>
  <c r="U476" i="2"/>
  <c r="T476" i="2"/>
  <c r="K476" i="2"/>
  <c r="J476" i="2"/>
  <c r="L476" i="2" s="1"/>
  <c r="I476" i="2"/>
  <c r="F476" i="2"/>
  <c r="E476" i="2"/>
  <c r="W475" i="2"/>
  <c r="V475" i="2"/>
  <c r="U475" i="2"/>
  <c r="T475" i="2"/>
  <c r="K475" i="2"/>
  <c r="J475" i="2"/>
  <c r="I475" i="2"/>
  <c r="F475" i="2"/>
  <c r="E475" i="2"/>
  <c r="W474" i="2"/>
  <c r="V474" i="2"/>
  <c r="U474" i="2"/>
  <c r="T474" i="2"/>
  <c r="K474" i="2"/>
  <c r="J474" i="2"/>
  <c r="I474" i="2"/>
  <c r="F474" i="2"/>
  <c r="E474" i="2"/>
  <c r="W473" i="2"/>
  <c r="V473" i="2"/>
  <c r="U473" i="2"/>
  <c r="T473" i="2"/>
  <c r="K473" i="2"/>
  <c r="J473" i="2"/>
  <c r="L473" i="2" s="1"/>
  <c r="I473" i="2"/>
  <c r="F473" i="2"/>
  <c r="E473" i="2"/>
  <c r="W472" i="2"/>
  <c r="V472" i="2"/>
  <c r="U472" i="2"/>
  <c r="T472" i="2"/>
  <c r="K472" i="2"/>
  <c r="J472" i="2"/>
  <c r="I472" i="2"/>
  <c r="F472" i="2"/>
  <c r="E472" i="2"/>
  <c r="W471" i="2"/>
  <c r="V471" i="2"/>
  <c r="U471" i="2"/>
  <c r="T471" i="2"/>
  <c r="K471" i="2"/>
  <c r="L471" i="2" s="1"/>
  <c r="J471" i="2"/>
  <c r="I471" i="2"/>
  <c r="F471" i="2"/>
  <c r="E471" i="2"/>
  <c r="W470" i="2"/>
  <c r="V470" i="2"/>
  <c r="U470" i="2"/>
  <c r="T470" i="2"/>
  <c r="K470" i="2"/>
  <c r="J470" i="2"/>
  <c r="L470" i="2" s="1"/>
  <c r="I470" i="2"/>
  <c r="F470" i="2"/>
  <c r="E470" i="2"/>
  <c r="W469" i="2"/>
  <c r="V469" i="2"/>
  <c r="U469" i="2"/>
  <c r="T469" i="2"/>
  <c r="K469" i="2"/>
  <c r="J469" i="2"/>
  <c r="I469" i="2"/>
  <c r="F469" i="2"/>
  <c r="E469" i="2"/>
  <c r="W468" i="2"/>
  <c r="V468" i="2"/>
  <c r="U468" i="2"/>
  <c r="T468" i="2"/>
  <c r="K468" i="2"/>
  <c r="L468" i="2" s="1"/>
  <c r="J468" i="2"/>
  <c r="I468" i="2"/>
  <c r="F468" i="2"/>
  <c r="E468" i="2"/>
  <c r="W467" i="2"/>
  <c r="V467" i="2"/>
  <c r="U467" i="2"/>
  <c r="T467" i="2"/>
  <c r="K467" i="2"/>
  <c r="J467" i="2"/>
  <c r="L467" i="2" s="1"/>
  <c r="I467" i="2"/>
  <c r="F467" i="2"/>
  <c r="E467" i="2"/>
  <c r="W466" i="2"/>
  <c r="V466" i="2"/>
  <c r="U466" i="2"/>
  <c r="T466" i="2"/>
  <c r="K466" i="2"/>
  <c r="J466" i="2"/>
  <c r="I466" i="2"/>
  <c r="F466" i="2"/>
  <c r="E466" i="2"/>
  <c r="W465" i="2"/>
  <c r="V465" i="2"/>
  <c r="U465" i="2"/>
  <c r="T465" i="2"/>
  <c r="K465" i="2"/>
  <c r="J465" i="2"/>
  <c r="L465" i="2" s="1"/>
  <c r="I465" i="2"/>
  <c r="F465" i="2"/>
  <c r="E465" i="2"/>
  <c r="W464" i="2"/>
  <c r="V464" i="2"/>
  <c r="U464" i="2"/>
  <c r="T464" i="2"/>
  <c r="K464" i="2"/>
  <c r="J464" i="2"/>
  <c r="L464" i="2" s="1"/>
  <c r="I464" i="2"/>
  <c r="F464" i="2"/>
  <c r="E464" i="2"/>
  <c r="W463" i="2"/>
  <c r="V463" i="2"/>
  <c r="U463" i="2"/>
  <c r="T463" i="2"/>
  <c r="K463" i="2"/>
  <c r="J463" i="2"/>
  <c r="I463" i="2"/>
  <c r="F463" i="2"/>
  <c r="E463" i="2"/>
  <c r="W462" i="2"/>
  <c r="V462" i="2"/>
  <c r="U462" i="2"/>
  <c r="T462" i="2"/>
  <c r="K462" i="2"/>
  <c r="L462" i="2" s="1"/>
  <c r="J462" i="2"/>
  <c r="I462" i="2"/>
  <c r="F462" i="2"/>
  <c r="E462" i="2"/>
  <c r="W461" i="2"/>
  <c r="V461" i="2"/>
  <c r="U461" i="2"/>
  <c r="T461" i="2"/>
  <c r="K461" i="2"/>
  <c r="J461" i="2"/>
  <c r="L461" i="2" s="1"/>
  <c r="I461" i="2"/>
  <c r="F461" i="2"/>
  <c r="E461" i="2"/>
  <c r="W460" i="2"/>
  <c r="V460" i="2"/>
  <c r="U460" i="2"/>
  <c r="T460" i="2"/>
  <c r="K460" i="2"/>
  <c r="J460" i="2"/>
  <c r="I460" i="2"/>
  <c r="F460" i="2"/>
  <c r="E460" i="2"/>
  <c r="W459" i="2"/>
  <c r="V459" i="2"/>
  <c r="U459" i="2"/>
  <c r="T459" i="2"/>
  <c r="K459" i="2"/>
  <c r="L459" i="2" s="1"/>
  <c r="J459" i="2"/>
  <c r="I459" i="2"/>
  <c r="F459" i="2"/>
  <c r="E459" i="2"/>
  <c r="W458" i="2"/>
  <c r="V458" i="2"/>
  <c r="U458" i="2"/>
  <c r="T458" i="2"/>
  <c r="K458" i="2"/>
  <c r="J458" i="2"/>
  <c r="L458" i="2" s="1"/>
  <c r="I458" i="2"/>
  <c r="F458" i="2"/>
  <c r="E458" i="2"/>
  <c r="W457" i="2"/>
  <c r="V457" i="2"/>
  <c r="U457" i="2"/>
  <c r="T457" i="2"/>
  <c r="K457" i="2"/>
  <c r="J457" i="2"/>
  <c r="I457" i="2"/>
  <c r="F457" i="2"/>
  <c r="E457" i="2"/>
  <c r="W456" i="2"/>
  <c r="V456" i="2"/>
  <c r="U456" i="2"/>
  <c r="T456" i="2"/>
  <c r="K456" i="2"/>
  <c r="J456" i="2"/>
  <c r="I456" i="2"/>
  <c r="F456" i="2"/>
  <c r="E456" i="2"/>
  <c r="W455" i="2"/>
  <c r="V455" i="2"/>
  <c r="U455" i="2"/>
  <c r="T455" i="2"/>
  <c r="K455" i="2"/>
  <c r="J455" i="2"/>
  <c r="L455" i="2" s="1"/>
  <c r="I455" i="2"/>
  <c r="F455" i="2"/>
  <c r="E455" i="2"/>
  <c r="W454" i="2"/>
  <c r="V454" i="2"/>
  <c r="U454" i="2"/>
  <c r="T454" i="2"/>
  <c r="K454" i="2"/>
  <c r="J454" i="2"/>
  <c r="I454" i="2"/>
  <c r="F454" i="2"/>
  <c r="E454" i="2"/>
  <c r="W453" i="2"/>
  <c r="V453" i="2"/>
  <c r="U453" i="2"/>
  <c r="T453" i="2"/>
  <c r="K453" i="2"/>
  <c r="L453" i="2" s="1"/>
  <c r="J453" i="2"/>
  <c r="I453" i="2"/>
  <c r="F453" i="2"/>
  <c r="E453" i="2"/>
  <c r="W452" i="2"/>
  <c r="V452" i="2"/>
  <c r="U452" i="2"/>
  <c r="T452" i="2"/>
  <c r="K452" i="2"/>
  <c r="J452" i="2"/>
  <c r="L452" i="2" s="1"/>
  <c r="I452" i="2"/>
  <c r="F452" i="2"/>
  <c r="E452" i="2"/>
  <c r="W451" i="2"/>
  <c r="V451" i="2"/>
  <c r="U451" i="2"/>
  <c r="T451" i="2"/>
  <c r="K451" i="2"/>
  <c r="J451" i="2"/>
  <c r="I451" i="2"/>
  <c r="F451" i="2"/>
  <c r="E451" i="2"/>
  <c r="W450" i="2"/>
  <c r="V450" i="2"/>
  <c r="U450" i="2"/>
  <c r="T450" i="2"/>
  <c r="K450" i="2"/>
  <c r="L450" i="2" s="1"/>
  <c r="J450" i="2"/>
  <c r="I450" i="2"/>
  <c r="F450" i="2"/>
  <c r="E450" i="2"/>
  <c r="W449" i="2"/>
  <c r="V449" i="2"/>
  <c r="U449" i="2"/>
  <c r="T449" i="2"/>
  <c r="K449" i="2"/>
  <c r="J449" i="2"/>
  <c r="L449" i="2" s="1"/>
  <c r="I449" i="2"/>
  <c r="F449" i="2"/>
  <c r="E449" i="2"/>
  <c r="W448" i="2"/>
  <c r="V448" i="2"/>
  <c r="U448" i="2"/>
  <c r="T448" i="2"/>
  <c r="J448" i="2"/>
  <c r="L448" i="2" s="1"/>
  <c r="I448" i="2"/>
  <c r="F448" i="2"/>
  <c r="K448" i="2" s="1"/>
  <c r="W447" i="2"/>
  <c r="V447" i="2"/>
  <c r="U447" i="2"/>
  <c r="T447" i="2"/>
  <c r="J447" i="2"/>
  <c r="I447" i="2"/>
  <c r="F447" i="2"/>
  <c r="K447" i="2" s="1"/>
  <c r="E447" i="2"/>
  <c r="W446" i="2"/>
  <c r="V446" i="2"/>
  <c r="U446" i="2"/>
  <c r="T446" i="2"/>
  <c r="K446" i="2"/>
  <c r="L446" i="2" s="1"/>
  <c r="J446" i="2"/>
  <c r="I446" i="2"/>
  <c r="F446" i="2"/>
  <c r="E446" i="2"/>
  <c r="W445" i="2"/>
  <c r="V445" i="2"/>
  <c r="U445" i="2"/>
  <c r="T445" i="2"/>
  <c r="J445" i="2"/>
  <c r="I445" i="2"/>
  <c r="F445" i="2"/>
  <c r="K445" i="2" s="1"/>
  <c r="W444" i="2"/>
  <c r="V444" i="2"/>
  <c r="U444" i="2"/>
  <c r="T444" i="2"/>
  <c r="J444" i="2"/>
  <c r="I444" i="2"/>
  <c r="F444" i="2"/>
  <c r="K444" i="2" s="1"/>
  <c r="E444" i="2"/>
  <c r="W443" i="2"/>
  <c r="V443" i="2"/>
  <c r="U443" i="2"/>
  <c r="T443" i="2"/>
  <c r="J443" i="2"/>
  <c r="I443" i="2"/>
  <c r="F443" i="2"/>
  <c r="K443" i="2" s="1"/>
  <c r="E443" i="2"/>
  <c r="W442" i="2"/>
  <c r="V442" i="2"/>
  <c r="U442" i="2"/>
  <c r="T442" i="2"/>
  <c r="J442" i="2"/>
  <c r="I442" i="2"/>
  <c r="F442" i="2"/>
  <c r="K442" i="2" s="1"/>
  <c r="E442" i="2"/>
  <c r="W441" i="2"/>
  <c r="V441" i="2"/>
  <c r="U441" i="2"/>
  <c r="T441" i="2"/>
  <c r="J441" i="2"/>
  <c r="I441" i="2"/>
  <c r="F441" i="2"/>
  <c r="K441" i="2" s="1"/>
  <c r="E441" i="2"/>
  <c r="W440" i="2"/>
  <c r="V440" i="2"/>
  <c r="U440" i="2"/>
  <c r="T440" i="2"/>
  <c r="J440" i="2"/>
  <c r="L440" i="2" s="1"/>
  <c r="I440" i="2"/>
  <c r="F440" i="2"/>
  <c r="K440" i="2" s="1"/>
  <c r="E440" i="2"/>
  <c r="W439" i="2"/>
  <c r="V439" i="2"/>
  <c r="U439" i="2"/>
  <c r="T439" i="2"/>
  <c r="J439" i="2"/>
  <c r="L439" i="2" s="1"/>
  <c r="I439" i="2"/>
  <c r="F439" i="2"/>
  <c r="K439" i="2" s="1"/>
  <c r="E439" i="2"/>
  <c r="W438" i="2"/>
  <c r="V438" i="2"/>
  <c r="U438" i="2"/>
  <c r="T438" i="2"/>
  <c r="J438" i="2"/>
  <c r="I438" i="2"/>
  <c r="F438" i="2"/>
  <c r="K438" i="2" s="1"/>
  <c r="E438" i="2"/>
  <c r="W437" i="2"/>
  <c r="V437" i="2"/>
  <c r="U437" i="2"/>
  <c r="T437" i="2"/>
  <c r="J437" i="2"/>
  <c r="I437" i="2"/>
  <c r="F437" i="2"/>
  <c r="K437" i="2" s="1"/>
  <c r="E437" i="2"/>
  <c r="W436" i="2"/>
  <c r="V436" i="2"/>
  <c r="U436" i="2"/>
  <c r="T436" i="2"/>
  <c r="J436" i="2"/>
  <c r="I436" i="2"/>
  <c r="F436" i="2"/>
  <c r="K436" i="2" s="1"/>
  <c r="L436" i="2" s="1"/>
  <c r="E436" i="2"/>
  <c r="W435" i="2"/>
  <c r="V435" i="2"/>
  <c r="U435" i="2"/>
  <c r="T435" i="2"/>
  <c r="J435" i="2"/>
  <c r="I435" i="2"/>
  <c r="F435" i="2"/>
  <c r="K435" i="2" s="1"/>
  <c r="E435" i="2"/>
  <c r="W434" i="2"/>
  <c r="V434" i="2"/>
  <c r="U434" i="2"/>
  <c r="T434" i="2"/>
  <c r="J434" i="2"/>
  <c r="L434" i="2" s="1"/>
  <c r="I434" i="2"/>
  <c r="F434" i="2"/>
  <c r="K434" i="2" s="1"/>
  <c r="W433" i="2"/>
  <c r="V433" i="2"/>
  <c r="U433" i="2"/>
  <c r="T433" i="2"/>
  <c r="J433" i="2"/>
  <c r="I433" i="2"/>
  <c r="F433" i="2"/>
  <c r="K433" i="2" s="1"/>
  <c r="W432" i="2"/>
  <c r="V432" i="2"/>
  <c r="U432" i="2"/>
  <c r="T432" i="2"/>
  <c r="J432" i="2"/>
  <c r="I432" i="2"/>
  <c r="F432" i="2"/>
  <c r="K432" i="2" s="1"/>
  <c r="E432" i="2"/>
  <c r="W431" i="2"/>
  <c r="V431" i="2"/>
  <c r="U431" i="2"/>
  <c r="T431" i="2"/>
  <c r="J431" i="2"/>
  <c r="I431" i="2"/>
  <c r="F431" i="2"/>
  <c r="K431" i="2" s="1"/>
  <c r="E431" i="2"/>
  <c r="W430" i="2"/>
  <c r="V430" i="2"/>
  <c r="U430" i="2"/>
  <c r="T430" i="2"/>
  <c r="J430" i="2"/>
  <c r="I430" i="2"/>
  <c r="F430" i="2"/>
  <c r="K430" i="2" s="1"/>
  <c r="E430" i="2"/>
  <c r="W429" i="2"/>
  <c r="V429" i="2"/>
  <c r="U429" i="2"/>
  <c r="T429" i="2"/>
  <c r="J429" i="2"/>
  <c r="I429" i="2"/>
  <c r="F429" i="2"/>
  <c r="K429" i="2" s="1"/>
  <c r="E429" i="2"/>
  <c r="W428" i="2"/>
  <c r="V428" i="2"/>
  <c r="U428" i="2"/>
  <c r="T428" i="2"/>
  <c r="J428" i="2"/>
  <c r="L428" i="2" s="1"/>
  <c r="I428" i="2"/>
  <c r="F428" i="2"/>
  <c r="K428" i="2" s="1"/>
  <c r="E428" i="2"/>
  <c r="W427" i="2"/>
  <c r="V427" i="2"/>
  <c r="U427" i="2"/>
  <c r="T427" i="2"/>
  <c r="J427" i="2"/>
  <c r="I427" i="2"/>
  <c r="F427" i="2"/>
  <c r="K427" i="2" s="1"/>
  <c r="E427" i="2"/>
  <c r="W426" i="2"/>
  <c r="V426" i="2"/>
  <c r="U426" i="2"/>
  <c r="T426" i="2"/>
  <c r="J426" i="2"/>
  <c r="I426" i="2"/>
  <c r="F426" i="2"/>
  <c r="K426" i="2" s="1"/>
  <c r="E426" i="2"/>
  <c r="W425" i="2"/>
  <c r="V425" i="2"/>
  <c r="U425" i="2"/>
  <c r="T425" i="2"/>
  <c r="J425" i="2"/>
  <c r="I425" i="2"/>
  <c r="F425" i="2"/>
  <c r="K425" i="2" s="1"/>
  <c r="E425" i="2"/>
  <c r="W424" i="2"/>
  <c r="V424" i="2"/>
  <c r="U424" i="2"/>
  <c r="T424" i="2"/>
  <c r="J424" i="2"/>
  <c r="I424" i="2"/>
  <c r="F424" i="2"/>
  <c r="K424" i="2" s="1"/>
  <c r="E424" i="2"/>
  <c r="W423" i="2"/>
  <c r="V423" i="2"/>
  <c r="U423" i="2"/>
  <c r="T423" i="2"/>
  <c r="J423" i="2"/>
  <c r="L423" i="2" s="1"/>
  <c r="I423" i="2"/>
  <c r="F423" i="2"/>
  <c r="K423" i="2" s="1"/>
  <c r="E423" i="2"/>
  <c r="W422" i="2"/>
  <c r="V422" i="2"/>
  <c r="U422" i="2"/>
  <c r="T422" i="2"/>
  <c r="L422" i="2"/>
  <c r="J422" i="2"/>
  <c r="I422" i="2"/>
  <c r="F422" i="2"/>
  <c r="K422" i="2" s="1"/>
  <c r="E422" i="2"/>
  <c r="W421" i="2"/>
  <c r="V421" i="2"/>
  <c r="U421" i="2"/>
  <c r="T421" i="2"/>
  <c r="J421" i="2"/>
  <c r="I421" i="2"/>
  <c r="F421" i="2"/>
  <c r="K421" i="2" s="1"/>
  <c r="E421" i="2"/>
  <c r="W420" i="2"/>
  <c r="V420" i="2"/>
  <c r="U420" i="2"/>
  <c r="T420" i="2"/>
  <c r="J420" i="2"/>
  <c r="L420" i="2" s="1"/>
  <c r="I420" i="2"/>
  <c r="F420" i="2"/>
  <c r="K420" i="2" s="1"/>
  <c r="E420" i="2"/>
  <c r="W419" i="2"/>
  <c r="V419" i="2"/>
  <c r="U419" i="2"/>
  <c r="T419" i="2"/>
  <c r="J419" i="2"/>
  <c r="I419" i="2"/>
  <c r="F419" i="2"/>
  <c r="K419" i="2" s="1"/>
  <c r="L419" i="2" s="1"/>
  <c r="E419" i="2"/>
  <c r="W418" i="2"/>
  <c r="V418" i="2"/>
  <c r="U418" i="2"/>
  <c r="T418" i="2"/>
  <c r="J418" i="2"/>
  <c r="I418" i="2"/>
  <c r="F418" i="2"/>
  <c r="K418" i="2" s="1"/>
  <c r="E418" i="2"/>
  <c r="W417" i="2"/>
  <c r="V417" i="2"/>
  <c r="U417" i="2"/>
  <c r="T417" i="2"/>
  <c r="J417" i="2"/>
  <c r="I417" i="2"/>
  <c r="F417" i="2"/>
  <c r="K417" i="2" s="1"/>
  <c r="E417" i="2"/>
  <c r="W416" i="2"/>
  <c r="V416" i="2"/>
  <c r="U416" i="2"/>
  <c r="T416" i="2"/>
  <c r="J416" i="2"/>
  <c r="L416" i="2" s="1"/>
  <c r="I416" i="2"/>
  <c r="F416" i="2"/>
  <c r="K416" i="2" s="1"/>
  <c r="E416" i="2"/>
  <c r="W415" i="2"/>
  <c r="V415" i="2"/>
  <c r="U415" i="2"/>
  <c r="T415" i="2"/>
  <c r="J415" i="2"/>
  <c r="I415" i="2"/>
  <c r="F415" i="2"/>
  <c r="K415" i="2" s="1"/>
  <c r="E415" i="2"/>
  <c r="W414" i="2"/>
  <c r="V414" i="2"/>
  <c r="U414" i="2"/>
  <c r="T414" i="2"/>
  <c r="J414" i="2"/>
  <c r="I414" i="2"/>
  <c r="F414" i="2"/>
  <c r="K414" i="2" s="1"/>
  <c r="E414" i="2"/>
  <c r="W413" i="2"/>
  <c r="V413" i="2"/>
  <c r="U413" i="2"/>
  <c r="T413" i="2"/>
  <c r="J413" i="2"/>
  <c r="I413" i="2"/>
  <c r="F413" i="2"/>
  <c r="K413" i="2" s="1"/>
  <c r="L413" i="2" s="1"/>
  <c r="E413" i="2"/>
  <c r="W412" i="2"/>
  <c r="V412" i="2"/>
  <c r="U412" i="2"/>
  <c r="T412" i="2"/>
  <c r="J412" i="2"/>
  <c r="I412" i="2"/>
  <c r="F412" i="2"/>
  <c r="K412" i="2" s="1"/>
  <c r="E412" i="2"/>
  <c r="W411" i="2"/>
  <c r="V411" i="2"/>
  <c r="U411" i="2"/>
  <c r="T411" i="2"/>
  <c r="J411" i="2"/>
  <c r="L411" i="2" s="1"/>
  <c r="I411" i="2"/>
  <c r="F411" i="2"/>
  <c r="K411" i="2" s="1"/>
  <c r="E411" i="2"/>
  <c r="W410" i="2"/>
  <c r="V410" i="2"/>
  <c r="U410" i="2"/>
  <c r="T410" i="2"/>
  <c r="J410" i="2"/>
  <c r="I410" i="2"/>
  <c r="F410" i="2"/>
  <c r="K410" i="2" s="1"/>
  <c r="L410" i="2" s="1"/>
  <c r="E410" i="2"/>
  <c r="W409" i="2"/>
  <c r="V409" i="2"/>
  <c r="U409" i="2"/>
  <c r="T409" i="2"/>
  <c r="J409" i="2"/>
  <c r="I409" i="2"/>
  <c r="F409" i="2"/>
  <c r="K409" i="2" s="1"/>
  <c r="E409" i="2"/>
  <c r="W408" i="2"/>
  <c r="V408" i="2"/>
  <c r="U408" i="2"/>
  <c r="T408" i="2"/>
  <c r="J408" i="2"/>
  <c r="I408" i="2"/>
  <c r="F408" i="2"/>
  <c r="K408" i="2" s="1"/>
  <c r="E408" i="2"/>
  <c r="W407" i="2"/>
  <c r="V407" i="2"/>
  <c r="U407" i="2"/>
  <c r="T407" i="2"/>
  <c r="J407" i="2"/>
  <c r="I407" i="2"/>
  <c r="F407" i="2"/>
  <c r="K407" i="2" s="1"/>
  <c r="L407" i="2" s="1"/>
  <c r="E407" i="2"/>
  <c r="W406" i="2"/>
  <c r="V406" i="2"/>
  <c r="U406" i="2"/>
  <c r="T406" i="2"/>
  <c r="J406" i="2"/>
  <c r="L406" i="2" s="1"/>
  <c r="I406" i="2"/>
  <c r="F406" i="2"/>
  <c r="K406" i="2" s="1"/>
  <c r="E406" i="2"/>
  <c r="W405" i="2"/>
  <c r="V405" i="2"/>
  <c r="U405" i="2"/>
  <c r="T405" i="2"/>
  <c r="J405" i="2"/>
  <c r="I405" i="2"/>
  <c r="F405" i="2"/>
  <c r="K405" i="2" s="1"/>
  <c r="E405" i="2"/>
  <c r="W404" i="2"/>
  <c r="V404" i="2"/>
  <c r="U404" i="2"/>
  <c r="T404" i="2"/>
  <c r="J404" i="2"/>
  <c r="L404" i="2" s="1"/>
  <c r="I404" i="2"/>
  <c r="F404" i="2"/>
  <c r="K404" i="2" s="1"/>
  <c r="E404" i="2"/>
  <c r="W403" i="2"/>
  <c r="V403" i="2"/>
  <c r="U403" i="2"/>
  <c r="T403" i="2"/>
  <c r="J403" i="2"/>
  <c r="I403" i="2"/>
  <c r="F403" i="2"/>
  <c r="K403" i="2" s="1"/>
  <c r="E403" i="2"/>
  <c r="W402" i="2"/>
  <c r="V402" i="2"/>
  <c r="U402" i="2"/>
  <c r="T402" i="2"/>
  <c r="J402" i="2"/>
  <c r="I402" i="2"/>
  <c r="F402" i="2"/>
  <c r="K402" i="2" s="1"/>
  <c r="E402" i="2"/>
  <c r="W401" i="2"/>
  <c r="V401" i="2"/>
  <c r="U401" i="2"/>
  <c r="T401" i="2"/>
  <c r="J401" i="2"/>
  <c r="I401" i="2"/>
  <c r="F401" i="2"/>
  <c r="K401" i="2" s="1"/>
  <c r="E401" i="2"/>
  <c r="W400" i="2"/>
  <c r="V400" i="2"/>
  <c r="U400" i="2"/>
  <c r="T400" i="2"/>
  <c r="J400" i="2"/>
  <c r="L400" i="2" s="1"/>
  <c r="I400" i="2"/>
  <c r="F400" i="2"/>
  <c r="K400" i="2" s="1"/>
  <c r="E400" i="2"/>
  <c r="W399" i="2"/>
  <c r="V399" i="2"/>
  <c r="U399" i="2"/>
  <c r="T399" i="2"/>
  <c r="J399" i="2"/>
  <c r="I399" i="2"/>
  <c r="F399" i="2"/>
  <c r="K399" i="2" s="1"/>
  <c r="E399" i="2"/>
  <c r="W398" i="2"/>
  <c r="V398" i="2"/>
  <c r="U398" i="2"/>
  <c r="T398" i="2"/>
  <c r="L398" i="2"/>
  <c r="J398" i="2"/>
  <c r="I398" i="2"/>
  <c r="F398" i="2"/>
  <c r="K398" i="2" s="1"/>
  <c r="E398" i="2"/>
  <c r="W397" i="2"/>
  <c r="V397" i="2"/>
  <c r="U397" i="2"/>
  <c r="T397" i="2"/>
  <c r="J397" i="2"/>
  <c r="L397" i="2" s="1"/>
  <c r="I397" i="2"/>
  <c r="F397" i="2"/>
  <c r="K397" i="2" s="1"/>
  <c r="E397" i="2"/>
  <c r="W396" i="2"/>
  <c r="V396" i="2"/>
  <c r="U396" i="2"/>
  <c r="T396" i="2"/>
  <c r="J396" i="2"/>
  <c r="I396" i="2"/>
  <c r="F396" i="2"/>
  <c r="K396" i="2" s="1"/>
  <c r="E396" i="2"/>
  <c r="W395" i="2"/>
  <c r="V395" i="2"/>
  <c r="U395" i="2"/>
  <c r="T395" i="2"/>
  <c r="J395" i="2"/>
  <c r="I395" i="2"/>
  <c r="F395" i="2"/>
  <c r="K395" i="2" s="1"/>
  <c r="E395" i="2"/>
  <c r="W394" i="2"/>
  <c r="V394" i="2"/>
  <c r="U394" i="2"/>
  <c r="T394" i="2"/>
  <c r="J394" i="2"/>
  <c r="I394" i="2"/>
  <c r="F394" i="2"/>
  <c r="K394" i="2" s="1"/>
  <c r="E394" i="2"/>
  <c r="W393" i="2"/>
  <c r="V393" i="2"/>
  <c r="U393" i="2"/>
  <c r="T393" i="2"/>
  <c r="J393" i="2"/>
  <c r="I393" i="2"/>
  <c r="F393" i="2"/>
  <c r="K393" i="2" s="1"/>
  <c r="E393" i="2"/>
  <c r="W392" i="2"/>
  <c r="V392" i="2"/>
  <c r="U392" i="2"/>
  <c r="T392" i="2"/>
  <c r="J392" i="2"/>
  <c r="L392" i="2" s="1"/>
  <c r="I392" i="2"/>
  <c r="F392" i="2"/>
  <c r="K392" i="2" s="1"/>
  <c r="E392" i="2"/>
  <c r="W391" i="2"/>
  <c r="V391" i="2"/>
  <c r="U391" i="2"/>
  <c r="T391" i="2"/>
  <c r="J391" i="2"/>
  <c r="I391" i="2"/>
  <c r="F391" i="2"/>
  <c r="K391" i="2" s="1"/>
  <c r="E391" i="2"/>
  <c r="W390" i="2"/>
  <c r="V390" i="2"/>
  <c r="U390" i="2"/>
  <c r="T390" i="2"/>
  <c r="J390" i="2"/>
  <c r="I390" i="2"/>
  <c r="F390" i="2"/>
  <c r="K390" i="2" s="1"/>
  <c r="E390" i="2"/>
  <c r="W389" i="2"/>
  <c r="V389" i="2"/>
  <c r="U389" i="2"/>
  <c r="T389" i="2"/>
  <c r="J389" i="2"/>
  <c r="I389" i="2"/>
  <c r="F389" i="2"/>
  <c r="K389" i="2" s="1"/>
  <c r="E389" i="2"/>
  <c r="W388" i="2"/>
  <c r="V388" i="2"/>
  <c r="U388" i="2"/>
  <c r="T388" i="2"/>
  <c r="J388" i="2"/>
  <c r="I388" i="2"/>
  <c r="F388" i="2"/>
  <c r="K388" i="2" s="1"/>
  <c r="E388" i="2"/>
  <c r="W387" i="2"/>
  <c r="V387" i="2"/>
  <c r="U387" i="2"/>
  <c r="T387" i="2"/>
  <c r="J387" i="2"/>
  <c r="L387" i="2" s="1"/>
  <c r="I387" i="2"/>
  <c r="F387" i="2"/>
  <c r="K387" i="2" s="1"/>
  <c r="E387" i="2"/>
  <c r="W386" i="2"/>
  <c r="V386" i="2"/>
  <c r="U386" i="2"/>
  <c r="T386" i="2"/>
  <c r="L386" i="2"/>
  <c r="J386" i="2"/>
  <c r="I386" i="2"/>
  <c r="F386" i="2"/>
  <c r="K386" i="2" s="1"/>
  <c r="E386" i="2"/>
  <c r="W385" i="2"/>
  <c r="V385" i="2"/>
  <c r="U385" i="2"/>
  <c r="T385" i="2"/>
  <c r="J385" i="2"/>
  <c r="I385" i="2"/>
  <c r="F385" i="2"/>
  <c r="K385" i="2" s="1"/>
  <c r="E385" i="2"/>
  <c r="W384" i="2"/>
  <c r="V384" i="2"/>
  <c r="U384" i="2"/>
  <c r="T384" i="2"/>
  <c r="J384" i="2"/>
  <c r="L384" i="2" s="1"/>
  <c r="I384" i="2"/>
  <c r="F384" i="2"/>
  <c r="K384" i="2" s="1"/>
  <c r="E384" i="2"/>
  <c r="W383" i="2"/>
  <c r="V383" i="2"/>
  <c r="U383" i="2"/>
  <c r="T383" i="2"/>
  <c r="J383" i="2"/>
  <c r="I383" i="2"/>
  <c r="F383" i="2"/>
  <c r="K383" i="2" s="1"/>
  <c r="E383" i="2"/>
  <c r="W382" i="2"/>
  <c r="V382" i="2"/>
  <c r="U382" i="2"/>
  <c r="T382" i="2"/>
  <c r="J382" i="2"/>
  <c r="I382" i="2"/>
  <c r="F382" i="2"/>
  <c r="K382" i="2" s="1"/>
  <c r="E382" i="2"/>
  <c r="W381" i="2"/>
  <c r="V381" i="2"/>
  <c r="U381" i="2"/>
  <c r="T381" i="2"/>
  <c r="J381" i="2"/>
  <c r="I381" i="2"/>
  <c r="F381" i="2"/>
  <c r="K381" i="2" s="1"/>
  <c r="E381" i="2"/>
  <c r="W380" i="2"/>
  <c r="V380" i="2"/>
  <c r="U380" i="2"/>
  <c r="T380" i="2"/>
  <c r="J380" i="2"/>
  <c r="L380" i="2" s="1"/>
  <c r="I380" i="2"/>
  <c r="F380" i="2"/>
  <c r="K380" i="2" s="1"/>
  <c r="E380" i="2"/>
  <c r="W379" i="2"/>
  <c r="V379" i="2"/>
  <c r="U379" i="2"/>
  <c r="T379" i="2"/>
  <c r="J379" i="2"/>
  <c r="I379" i="2"/>
  <c r="F379" i="2"/>
  <c r="K379" i="2" s="1"/>
  <c r="E379" i="2"/>
  <c r="W378" i="2"/>
  <c r="V378" i="2"/>
  <c r="U378" i="2"/>
  <c r="T378" i="2"/>
  <c r="J378" i="2"/>
  <c r="I378" i="2"/>
  <c r="F378" i="2"/>
  <c r="K378" i="2" s="1"/>
  <c r="E378" i="2"/>
  <c r="W377" i="2"/>
  <c r="V377" i="2"/>
  <c r="U377" i="2"/>
  <c r="T377" i="2"/>
  <c r="J377" i="2"/>
  <c r="I377" i="2"/>
  <c r="F377" i="2"/>
  <c r="K377" i="2" s="1"/>
  <c r="E377" i="2"/>
  <c r="W376" i="2"/>
  <c r="V376" i="2"/>
  <c r="U376" i="2"/>
  <c r="T376" i="2"/>
  <c r="J376" i="2"/>
  <c r="I376" i="2"/>
  <c r="F376" i="2"/>
  <c r="K376" i="2" s="1"/>
  <c r="E376" i="2"/>
  <c r="W375" i="2"/>
  <c r="V375" i="2"/>
  <c r="U375" i="2"/>
  <c r="T375" i="2"/>
  <c r="J375" i="2"/>
  <c r="L375" i="2" s="1"/>
  <c r="I375" i="2"/>
  <c r="F375" i="2"/>
  <c r="K375" i="2" s="1"/>
  <c r="E375" i="2"/>
  <c r="W374" i="2"/>
  <c r="V374" i="2"/>
  <c r="U374" i="2"/>
  <c r="T374" i="2"/>
  <c r="J374" i="2"/>
  <c r="I374" i="2"/>
  <c r="F374" i="2"/>
  <c r="K374" i="2" s="1"/>
  <c r="L374" i="2" s="1"/>
  <c r="E374" i="2"/>
  <c r="W373" i="2"/>
  <c r="V373" i="2"/>
  <c r="U373" i="2"/>
  <c r="T373" i="2"/>
  <c r="J373" i="2"/>
  <c r="I373" i="2"/>
  <c r="F373" i="2"/>
  <c r="K373" i="2" s="1"/>
  <c r="E373" i="2"/>
  <c r="W372" i="2"/>
  <c r="V372" i="2"/>
  <c r="U372" i="2"/>
  <c r="T372" i="2"/>
  <c r="J372" i="2"/>
  <c r="I372" i="2"/>
  <c r="F372" i="2"/>
  <c r="K372" i="2" s="1"/>
  <c r="E372" i="2"/>
  <c r="W371" i="2"/>
  <c r="V371" i="2"/>
  <c r="U371" i="2"/>
  <c r="T371" i="2"/>
  <c r="J371" i="2"/>
  <c r="I371" i="2"/>
  <c r="F371" i="2"/>
  <c r="K371" i="2" s="1"/>
  <c r="L371" i="2" s="1"/>
  <c r="E371" i="2"/>
  <c r="W370" i="2"/>
  <c r="V370" i="2"/>
  <c r="U370" i="2"/>
  <c r="T370" i="2"/>
  <c r="J370" i="2"/>
  <c r="L370" i="2" s="1"/>
  <c r="I370" i="2"/>
  <c r="F370" i="2"/>
  <c r="K370" i="2" s="1"/>
  <c r="E370" i="2"/>
  <c r="W369" i="2"/>
  <c r="V369" i="2"/>
  <c r="U369" i="2"/>
  <c r="T369" i="2"/>
  <c r="J369" i="2"/>
  <c r="L369" i="2" s="1"/>
  <c r="I369" i="2"/>
  <c r="F369" i="2"/>
  <c r="K369" i="2" s="1"/>
  <c r="E369" i="2"/>
  <c r="W368" i="2"/>
  <c r="V368" i="2"/>
  <c r="U368" i="2"/>
  <c r="T368" i="2"/>
  <c r="J368" i="2"/>
  <c r="L368" i="2" s="1"/>
  <c r="I368" i="2"/>
  <c r="F368" i="2"/>
  <c r="K368" i="2" s="1"/>
  <c r="E368" i="2"/>
  <c r="W367" i="2"/>
  <c r="V367" i="2"/>
  <c r="U367" i="2"/>
  <c r="T367" i="2"/>
  <c r="J367" i="2"/>
  <c r="I367" i="2"/>
  <c r="F367" i="2"/>
  <c r="K367" i="2" s="1"/>
  <c r="E367" i="2"/>
  <c r="W366" i="2"/>
  <c r="V366" i="2"/>
  <c r="U366" i="2"/>
  <c r="T366" i="2"/>
  <c r="J366" i="2"/>
  <c r="I366" i="2"/>
  <c r="F366" i="2"/>
  <c r="K366" i="2" s="1"/>
  <c r="E366" i="2"/>
  <c r="W365" i="2"/>
  <c r="V365" i="2"/>
  <c r="U365" i="2"/>
  <c r="T365" i="2"/>
  <c r="J365" i="2"/>
  <c r="I365" i="2"/>
  <c r="F365" i="2"/>
  <c r="K365" i="2" s="1"/>
  <c r="E365" i="2"/>
  <c r="W364" i="2"/>
  <c r="V364" i="2"/>
  <c r="U364" i="2"/>
  <c r="T364" i="2"/>
  <c r="J364" i="2"/>
  <c r="L364" i="2" s="1"/>
  <c r="I364" i="2"/>
  <c r="F364" i="2"/>
  <c r="K364" i="2" s="1"/>
  <c r="E364" i="2"/>
  <c r="W363" i="2"/>
  <c r="V363" i="2"/>
  <c r="U363" i="2"/>
  <c r="T363" i="2"/>
  <c r="J363" i="2"/>
  <c r="I363" i="2"/>
  <c r="F363" i="2"/>
  <c r="K363" i="2" s="1"/>
  <c r="E363" i="2"/>
  <c r="W362" i="2"/>
  <c r="V362" i="2"/>
  <c r="U362" i="2"/>
  <c r="T362" i="2"/>
  <c r="L362" i="2"/>
  <c r="J362" i="2"/>
  <c r="I362" i="2"/>
  <c r="F362" i="2"/>
  <c r="K362" i="2" s="1"/>
  <c r="E362" i="2"/>
  <c r="W361" i="2"/>
  <c r="V361" i="2"/>
  <c r="U361" i="2"/>
  <c r="T361" i="2"/>
  <c r="J361" i="2"/>
  <c r="L361" i="2" s="1"/>
  <c r="I361" i="2"/>
  <c r="F361" i="2"/>
  <c r="K361" i="2" s="1"/>
  <c r="E361" i="2"/>
  <c r="W360" i="2"/>
  <c r="V360" i="2"/>
  <c r="U360" i="2"/>
  <c r="T360" i="2"/>
  <c r="J360" i="2"/>
  <c r="I360" i="2"/>
  <c r="F360" i="2"/>
  <c r="K360" i="2" s="1"/>
  <c r="E360" i="2"/>
  <c r="W359" i="2"/>
  <c r="V359" i="2"/>
  <c r="U359" i="2"/>
  <c r="T359" i="2"/>
  <c r="J359" i="2"/>
  <c r="I359" i="2"/>
  <c r="F359" i="2"/>
  <c r="K359" i="2" s="1"/>
  <c r="E359" i="2"/>
  <c r="W358" i="2"/>
  <c r="V358" i="2"/>
  <c r="U358" i="2"/>
  <c r="T358" i="2"/>
  <c r="J358" i="2"/>
  <c r="I358" i="2"/>
  <c r="F358" i="2"/>
  <c r="K358" i="2" s="1"/>
  <c r="E358" i="2"/>
  <c r="W357" i="2"/>
  <c r="V357" i="2"/>
  <c r="U357" i="2"/>
  <c r="T357" i="2"/>
  <c r="J357" i="2"/>
  <c r="I357" i="2"/>
  <c r="F357" i="2"/>
  <c r="K357" i="2" s="1"/>
  <c r="E357" i="2"/>
  <c r="W356" i="2"/>
  <c r="V356" i="2"/>
  <c r="U356" i="2"/>
  <c r="T356" i="2"/>
  <c r="J356" i="2"/>
  <c r="L356" i="2" s="1"/>
  <c r="I356" i="2"/>
  <c r="F356" i="2"/>
  <c r="K356" i="2" s="1"/>
  <c r="E356" i="2"/>
  <c r="W355" i="2"/>
  <c r="V355" i="2"/>
  <c r="U355" i="2"/>
  <c r="T355" i="2"/>
  <c r="J355" i="2"/>
  <c r="I355" i="2"/>
  <c r="F355" i="2"/>
  <c r="K355" i="2" s="1"/>
  <c r="E355" i="2"/>
  <c r="W354" i="2"/>
  <c r="V354" i="2"/>
  <c r="U354" i="2"/>
  <c r="T354" i="2"/>
  <c r="J354" i="2"/>
  <c r="I354" i="2"/>
  <c r="F354" i="2"/>
  <c r="K354" i="2" s="1"/>
  <c r="E354" i="2"/>
  <c r="W353" i="2"/>
  <c r="V353" i="2"/>
  <c r="U353" i="2"/>
  <c r="T353" i="2"/>
  <c r="J353" i="2"/>
  <c r="I353" i="2"/>
  <c r="F353" i="2"/>
  <c r="K353" i="2" s="1"/>
  <c r="E353" i="2"/>
  <c r="W352" i="2"/>
  <c r="V352" i="2"/>
  <c r="U352" i="2"/>
  <c r="T352" i="2"/>
  <c r="J352" i="2"/>
  <c r="I352" i="2"/>
  <c r="F352" i="2"/>
  <c r="K352" i="2" s="1"/>
  <c r="E352" i="2"/>
  <c r="W351" i="2"/>
  <c r="V351" i="2"/>
  <c r="U351" i="2"/>
  <c r="T351" i="2"/>
  <c r="J351" i="2"/>
  <c r="L351" i="2" s="1"/>
  <c r="I351" i="2"/>
  <c r="F351" i="2"/>
  <c r="K351" i="2" s="1"/>
  <c r="E351" i="2"/>
  <c r="W350" i="2"/>
  <c r="V350" i="2"/>
  <c r="U350" i="2"/>
  <c r="T350" i="2"/>
  <c r="L350" i="2"/>
  <c r="J350" i="2"/>
  <c r="I350" i="2"/>
  <c r="F350" i="2"/>
  <c r="K350" i="2" s="1"/>
  <c r="E350" i="2"/>
  <c r="W349" i="2"/>
  <c r="V349" i="2"/>
  <c r="U349" i="2"/>
  <c r="T349" i="2"/>
  <c r="J349" i="2"/>
  <c r="I349" i="2"/>
  <c r="F349" i="2"/>
  <c r="K349" i="2" s="1"/>
  <c r="E349" i="2"/>
  <c r="W348" i="2"/>
  <c r="V348" i="2"/>
  <c r="U348" i="2"/>
  <c r="T348" i="2"/>
  <c r="J348" i="2"/>
  <c r="L348" i="2" s="1"/>
  <c r="I348" i="2"/>
  <c r="F348" i="2"/>
  <c r="K348" i="2" s="1"/>
  <c r="E348" i="2"/>
  <c r="W347" i="2"/>
  <c r="V347" i="2"/>
  <c r="U347" i="2"/>
  <c r="T347" i="2"/>
  <c r="J347" i="2"/>
  <c r="I347" i="2"/>
  <c r="F347" i="2"/>
  <c r="K347" i="2" s="1"/>
  <c r="E347" i="2"/>
  <c r="W346" i="2"/>
  <c r="V346" i="2"/>
  <c r="U346" i="2"/>
  <c r="T346" i="2"/>
  <c r="J346" i="2"/>
  <c r="I346" i="2"/>
  <c r="F346" i="2"/>
  <c r="K346" i="2" s="1"/>
  <c r="E346" i="2"/>
  <c r="W345" i="2"/>
  <c r="V345" i="2"/>
  <c r="U345" i="2"/>
  <c r="T345" i="2"/>
  <c r="J345" i="2"/>
  <c r="I345" i="2"/>
  <c r="F345" i="2"/>
  <c r="K345" i="2" s="1"/>
  <c r="E345" i="2"/>
  <c r="W344" i="2"/>
  <c r="V344" i="2"/>
  <c r="U344" i="2"/>
  <c r="T344" i="2"/>
  <c r="J344" i="2"/>
  <c r="L344" i="2" s="1"/>
  <c r="I344" i="2"/>
  <c r="F344" i="2"/>
  <c r="K344" i="2" s="1"/>
  <c r="E344" i="2"/>
  <c r="W343" i="2"/>
  <c r="V343" i="2"/>
  <c r="U343" i="2"/>
  <c r="T343" i="2"/>
  <c r="J343" i="2"/>
  <c r="L343" i="2" s="1"/>
  <c r="I343" i="2"/>
  <c r="F343" i="2"/>
  <c r="K343" i="2" s="1"/>
  <c r="E343" i="2"/>
  <c r="W342" i="2"/>
  <c r="V342" i="2"/>
  <c r="U342" i="2"/>
  <c r="T342" i="2"/>
  <c r="J342" i="2"/>
  <c r="I342" i="2"/>
  <c r="F342" i="2"/>
  <c r="K342" i="2" s="1"/>
  <c r="E342" i="2"/>
  <c r="W341" i="2"/>
  <c r="V341" i="2"/>
  <c r="U341" i="2"/>
  <c r="T341" i="2"/>
  <c r="J341" i="2"/>
  <c r="I341" i="2"/>
  <c r="F341" i="2"/>
  <c r="K341" i="2" s="1"/>
  <c r="E341" i="2"/>
  <c r="W340" i="2"/>
  <c r="V340" i="2"/>
  <c r="U340" i="2"/>
  <c r="T340" i="2"/>
  <c r="J340" i="2"/>
  <c r="I340" i="2"/>
  <c r="F340" i="2"/>
  <c r="K340" i="2" s="1"/>
  <c r="E340" i="2"/>
  <c r="W339" i="2"/>
  <c r="V339" i="2"/>
  <c r="U339" i="2"/>
  <c r="T339" i="2"/>
  <c r="J339" i="2"/>
  <c r="I339" i="2"/>
  <c r="F339" i="2"/>
  <c r="K339" i="2" s="1"/>
  <c r="E339" i="2"/>
  <c r="W338" i="2"/>
  <c r="V338" i="2"/>
  <c r="U338" i="2"/>
  <c r="T338" i="2"/>
  <c r="J338" i="2"/>
  <c r="I338" i="2"/>
  <c r="F338" i="2"/>
  <c r="K338" i="2" s="1"/>
  <c r="L338" i="2" s="1"/>
  <c r="E338" i="2"/>
  <c r="W337" i="2"/>
  <c r="V337" i="2"/>
  <c r="U337" i="2"/>
  <c r="T337" i="2"/>
  <c r="J337" i="2"/>
  <c r="I337" i="2"/>
  <c r="F337" i="2"/>
  <c r="K337" i="2" s="1"/>
  <c r="E337" i="2"/>
  <c r="W336" i="2"/>
  <c r="V336" i="2"/>
  <c r="U336" i="2"/>
  <c r="T336" i="2"/>
  <c r="J336" i="2"/>
  <c r="I336" i="2"/>
  <c r="F336" i="2"/>
  <c r="K336" i="2" s="1"/>
  <c r="E336" i="2"/>
  <c r="W335" i="2"/>
  <c r="V335" i="2"/>
  <c r="U335" i="2"/>
  <c r="T335" i="2"/>
  <c r="J335" i="2"/>
  <c r="I335" i="2"/>
  <c r="F335" i="2"/>
  <c r="K335" i="2" s="1"/>
  <c r="L335" i="2" s="1"/>
  <c r="E335" i="2"/>
  <c r="W334" i="2"/>
  <c r="V334" i="2"/>
  <c r="U334" i="2"/>
  <c r="T334" i="2"/>
  <c r="J334" i="2"/>
  <c r="L334" i="2" s="1"/>
  <c r="I334" i="2"/>
  <c r="F334" i="2"/>
  <c r="K334" i="2" s="1"/>
  <c r="E334" i="2"/>
  <c r="W333" i="2"/>
  <c r="V333" i="2"/>
  <c r="U333" i="2"/>
  <c r="T333" i="2"/>
  <c r="J333" i="2"/>
  <c r="L333" i="2" s="1"/>
  <c r="I333" i="2"/>
  <c r="F333" i="2"/>
  <c r="K333" i="2" s="1"/>
  <c r="E333" i="2"/>
  <c r="W332" i="2"/>
  <c r="V332" i="2"/>
  <c r="U332" i="2"/>
  <c r="T332" i="2"/>
  <c r="J332" i="2"/>
  <c r="I332" i="2"/>
  <c r="F332" i="2"/>
  <c r="K332" i="2" s="1"/>
  <c r="E332" i="2"/>
  <c r="W331" i="2"/>
  <c r="V331" i="2"/>
  <c r="U331" i="2"/>
  <c r="T331" i="2"/>
  <c r="J331" i="2"/>
  <c r="I331" i="2"/>
  <c r="F331" i="2"/>
  <c r="K331" i="2" s="1"/>
  <c r="E331" i="2"/>
  <c r="W330" i="2"/>
  <c r="V330" i="2"/>
  <c r="U330" i="2"/>
  <c r="T330" i="2"/>
  <c r="J330" i="2"/>
  <c r="L330" i="2" s="1"/>
  <c r="I330" i="2"/>
  <c r="F330" i="2"/>
  <c r="K330" i="2" s="1"/>
  <c r="E330" i="2"/>
  <c r="W329" i="2"/>
  <c r="V329" i="2"/>
  <c r="U329" i="2"/>
  <c r="T329" i="2"/>
  <c r="J329" i="2"/>
  <c r="I329" i="2"/>
  <c r="F329" i="2"/>
  <c r="K329" i="2" s="1"/>
  <c r="L329" i="2" s="1"/>
  <c r="E329" i="2"/>
  <c r="W328" i="2"/>
  <c r="V328" i="2"/>
  <c r="U328" i="2"/>
  <c r="T328" i="2"/>
  <c r="J328" i="2"/>
  <c r="L328" i="2" s="1"/>
  <c r="I328" i="2"/>
  <c r="F328" i="2"/>
  <c r="K328" i="2" s="1"/>
  <c r="E328" i="2"/>
  <c r="W327" i="2"/>
  <c r="V327" i="2"/>
  <c r="U327" i="2"/>
  <c r="T327" i="2"/>
  <c r="J327" i="2"/>
  <c r="I327" i="2"/>
  <c r="F327" i="2"/>
  <c r="K327" i="2" s="1"/>
  <c r="E327" i="2"/>
  <c r="W326" i="2"/>
  <c r="V326" i="2"/>
  <c r="U326" i="2"/>
  <c r="T326" i="2"/>
  <c r="L326" i="2"/>
  <c r="J326" i="2"/>
  <c r="I326" i="2"/>
  <c r="F326" i="2"/>
  <c r="K326" i="2" s="1"/>
  <c r="E326" i="2"/>
  <c r="W325" i="2"/>
  <c r="V325" i="2"/>
  <c r="U325" i="2"/>
  <c r="T325" i="2"/>
  <c r="J325" i="2"/>
  <c r="L325" i="2" s="1"/>
  <c r="I325" i="2"/>
  <c r="F325" i="2"/>
  <c r="K325" i="2" s="1"/>
  <c r="E325" i="2"/>
  <c r="W324" i="2"/>
  <c r="V324" i="2"/>
  <c r="U324" i="2"/>
  <c r="T324" i="2"/>
  <c r="J324" i="2"/>
  <c r="I324" i="2"/>
  <c r="F324" i="2"/>
  <c r="K324" i="2" s="1"/>
  <c r="E324" i="2"/>
  <c r="W323" i="2"/>
  <c r="V323" i="2"/>
  <c r="U323" i="2"/>
  <c r="T323" i="2"/>
  <c r="J323" i="2"/>
  <c r="I323" i="2"/>
  <c r="F323" i="2"/>
  <c r="K323" i="2" s="1"/>
  <c r="E323" i="2"/>
  <c r="W322" i="2"/>
  <c r="V322" i="2"/>
  <c r="U322" i="2"/>
  <c r="T322" i="2"/>
  <c r="J322" i="2"/>
  <c r="I322" i="2"/>
  <c r="F322" i="2"/>
  <c r="K322" i="2" s="1"/>
  <c r="E322" i="2"/>
  <c r="W321" i="2"/>
  <c r="V321" i="2"/>
  <c r="U321" i="2"/>
  <c r="T321" i="2"/>
  <c r="J321" i="2"/>
  <c r="I321" i="2"/>
  <c r="F321" i="2"/>
  <c r="K321" i="2" s="1"/>
  <c r="E321" i="2"/>
  <c r="W320" i="2"/>
  <c r="V320" i="2"/>
  <c r="U320" i="2"/>
  <c r="T320" i="2"/>
  <c r="J320" i="2"/>
  <c r="L320" i="2" s="1"/>
  <c r="I320" i="2"/>
  <c r="F320" i="2"/>
  <c r="K320" i="2" s="1"/>
  <c r="E320" i="2"/>
  <c r="W319" i="2"/>
  <c r="V319" i="2"/>
  <c r="U319" i="2"/>
  <c r="T319" i="2"/>
  <c r="J319" i="2"/>
  <c r="I319" i="2"/>
  <c r="F319" i="2"/>
  <c r="K319" i="2" s="1"/>
  <c r="E319" i="2"/>
  <c r="W318" i="2"/>
  <c r="V318" i="2"/>
  <c r="U318" i="2"/>
  <c r="T318" i="2"/>
  <c r="J318" i="2"/>
  <c r="I318" i="2"/>
  <c r="F318" i="2"/>
  <c r="K318" i="2" s="1"/>
  <c r="E318" i="2"/>
  <c r="W317" i="2"/>
  <c r="V317" i="2"/>
  <c r="U317" i="2"/>
  <c r="T317" i="2"/>
  <c r="J317" i="2"/>
  <c r="I317" i="2"/>
  <c r="F317" i="2"/>
  <c r="K317" i="2" s="1"/>
  <c r="E317" i="2"/>
  <c r="W316" i="2"/>
  <c r="V316" i="2"/>
  <c r="U316" i="2"/>
  <c r="T316" i="2"/>
  <c r="J316" i="2"/>
  <c r="L316" i="2" s="1"/>
  <c r="I316" i="2"/>
  <c r="F316" i="2"/>
  <c r="K316" i="2" s="1"/>
  <c r="E316" i="2"/>
  <c r="W315" i="2"/>
  <c r="V315" i="2"/>
  <c r="U315" i="2"/>
  <c r="T315" i="2"/>
  <c r="J315" i="2"/>
  <c r="I315" i="2"/>
  <c r="F315" i="2"/>
  <c r="K315" i="2" s="1"/>
  <c r="E315" i="2"/>
  <c r="W314" i="2"/>
  <c r="V314" i="2"/>
  <c r="U314" i="2"/>
  <c r="T314" i="2"/>
  <c r="L314" i="2"/>
  <c r="J314" i="2"/>
  <c r="I314" i="2"/>
  <c r="F314" i="2"/>
  <c r="K314" i="2" s="1"/>
  <c r="E314" i="2"/>
  <c r="W313" i="2"/>
  <c r="V313" i="2"/>
  <c r="U313" i="2"/>
  <c r="T313" i="2"/>
  <c r="J313" i="2"/>
  <c r="I313" i="2"/>
  <c r="F313" i="2"/>
  <c r="K313" i="2" s="1"/>
  <c r="E313" i="2"/>
  <c r="W312" i="2"/>
  <c r="V312" i="2"/>
  <c r="U312" i="2"/>
  <c r="T312" i="2"/>
  <c r="J312" i="2"/>
  <c r="L312" i="2" s="1"/>
  <c r="I312" i="2"/>
  <c r="F312" i="2"/>
  <c r="K312" i="2" s="1"/>
  <c r="E312" i="2"/>
  <c r="W311" i="2"/>
  <c r="V311" i="2"/>
  <c r="U311" i="2"/>
  <c r="T311" i="2"/>
  <c r="J311" i="2"/>
  <c r="I311" i="2"/>
  <c r="F311" i="2"/>
  <c r="K311" i="2" s="1"/>
  <c r="E311" i="2"/>
  <c r="W310" i="2"/>
  <c r="V310" i="2"/>
  <c r="U310" i="2"/>
  <c r="T310" i="2"/>
  <c r="J310" i="2"/>
  <c r="I310" i="2"/>
  <c r="F310" i="2"/>
  <c r="K310" i="2" s="1"/>
  <c r="E310" i="2"/>
  <c r="W309" i="2"/>
  <c r="V309" i="2"/>
  <c r="U309" i="2"/>
  <c r="T309" i="2"/>
  <c r="J309" i="2"/>
  <c r="I309" i="2"/>
  <c r="F309" i="2"/>
  <c r="K309" i="2" s="1"/>
  <c r="E309" i="2"/>
  <c r="W308" i="2"/>
  <c r="V308" i="2"/>
  <c r="U308" i="2"/>
  <c r="T308" i="2"/>
  <c r="J308" i="2"/>
  <c r="L308" i="2" s="1"/>
  <c r="I308" i="2"/>
  <c r="F308" i="2"/>
  <c r="K308" i="2" s="1"/>
  <c r="E308" i="2"/>
  <c r="W307" i="2"/>
  <c r="V307" i="2"/>
  <c r="U307" i="2"/>
  <c r="T307" i="2"/>
  <c r="J307" i="2"/>
  <c r="I307" i="2"/>
  <c r="F307" i="2"/>
  <c r="K307" i="2" s="1"/>
  <c r="E307" i="2"/>
  <c r="W306" i="2"/>
  <c r="V306" i="2"/>
  <c r="U306" i="2"/>
  <c r="T306" i="2"/>
  <c r="J306" i="2"/>
  <c r="I306" i="2"/>
  <c r="F306" i="2"/>
  <c r="K306" i="2" s="1"/>
  <c r="E306" i="2"/>
  <c r="W305" i="2"/>
  <c r="V305" i="2"/>
  <c r="U305" i="2"/>
  <c r="T305" i="2"/>
  <c r="J305" i="2"/>
  <c r="I305" i="2"/>
  <c r="F305" i="2"/>
  <c r="K305" i="2" s="1"/>
  <c r="E305" i="2"/>
  <c r="W304" i="2"/>
  <c r="V304" i="2"/>
  <c r="U304" i="2"/>
  <c r="T304" i="2"/>
  <c r="J304" i="2"/>
  <c r="I304" i="2"/>
  <c r="F304" i="2"/>
  <c r="K304" i="2" s="1"/>
  <c r="E304" i="2"/>
  <c r="W303" i="2"/>
  <c r="V303" i="2"/>
  <c r="U303" i="2"/>
  <c r="T303" i="2"/>
  <c r="J303" i="2"/>
  <c r="L303" i="2" s="1"/>
  <c r="I303" i="2"/>
  <c r="F303" i="2"/>
  <c r="K303" i="2" s="1"/>
  <c r="E303" i="2"/>
  <c r="W302" i="2"/>
  <c r="V302" i="2"/>
  <c r="U302" i="2"/>
  <c r="T302" i="2"/>
  <c r="L302" i="2"/>
  <c r="J302" i="2"/>
  <c r="I302" i="2"/>
  <c r="F302" i="2"/>
  <c r="K302" i="2" s="1"/>
  <c r="E302" i="2"/>
  <c r="W301" i="2"/>
  <c r="V301" i="2"/>
  <c r="U301" i="2"/>
  <c r="T301" i="2"/>
  <c r="J301" i="2"/>
  <c r="I301" i="2"/>
  <c r="F301" i="2"/>
  <c r="K301" i="2" s="1"/>
  <c r="E301" i="2"/>
  <c r="W300" i="2"/>
  <c r="V300" i="2"/>
  <c r="U300" i="2"/>
  <c r="T300" i="2"/>
  <c r="J300" i="2"/>
  <c r="I300" i="2"/>
  <c r="F300" i="2"/>
  <c r="K300" i="2" s="1"/>
  <c r="E300" i="2"/>
  <c r="W299" i="2"/>
  <c r="V299" i="2"/>
  <c r="U299" i="2"/>
  <c r="T299" i="2"/>
  <c r="J299" i="2"/>
  <c r="I299" i="2"/>
  <c r="F299" i="2"/>
  <c r="K299" i="2" s="1"/>
  <c r="L299" i="2" s="1"/>
  <c r="E299" i="2"/>
  <c r="W298" i="2"/>
  <c r="V298" i="2"/>
  <c r="U298" i="2"/>
  <c r="T298" i="2"/>
  <c r="J298" i="2"/>
  <c r="L298" i="2" s="1"/>
  <c r="I298" i="2"/>
  <c r="F298" i="2"/>
  <c r="K298" i="2" s="1"/>
  <c r="E298" i="2"/>
  <c r="W297" i="2"/>
  <c r="V297" i="2"/>
  <c r="U297" i="2"/>
  <c r="T297" i="2"/>
  <c r="J297" i="2"/>
  <c r="I297" i="2"/>
  <c r="F297" i="2"/>
  <c r="K297" i="2" s="1"/>
  <c r="E297" i="2"/>
  <c r="W296" i="2"/>
  <c r="V296" i="2"/>
  <c r="U296" i="2"/>
  <c r="T296" i="2"/>
  <c r="J296" i="2"/>
  <c r="L296" i="2" s="1"/>
  <c r="I296" i="2"/>
  <c r="F296" i="2"/>
  <c r="K296" i="2" s="1"/>
  <c r="E296" i="2"/>
  <c r="W295" i="2"/>
  <c r="V295" i="2"/>
  <c r="U295" i="2"/>
  <c r="T295" i="2"/>
  <c r="J295" i="2"/>
  <c r="L295" i="2" s="1"/>
  <c r="I295" i="2"/>
  <c r="F295" i="2"/>
  <c r="K295" i="2" s="1"/>
  <c r="E295" i="2"/>
  <c r="W294" i="2"/>
  <c r="V294" i="2"/>
  <c r="U294" i="2"/>
  <c r="T294" i="2"/>
  <c r="J294" i="2"/>
  <c r="I294" i="2"/>
  <c r="F294" i="2"/>
  <c r="K294" i="2" s="1"/>
  <c r="E294" i="2"/>
  <c r="W293" i="2"/>
  <c r="V293" i="2"/>
  <c r="U293" i="2"/>
  <c r="T293" i="2"/>
  <c r="L293" i="2"/>
  <c r="J293" i="2"/>
  <c r="I293" i="2"/>
  <c r="F293" i="2"/>
  <c r="K293" i="2" s="1"/>
  <c r="E293" i="2"/>
  <c r="W292" i="2"/>
  <c r="V292" i="2"/>
  <c r="U292" i="2"/>
  <c r="T292" i="2"/>
  <c r="J292" i="2"/>
  <c r="I292" i="2"/>
  <c r="F292" i="2"/>
  <c r="K292" i="2" s="1"/>
  <c r="E292" i="2"/>
  <c r="W291" i="2"/>
  <c r="V291" i="2"/>
  <c r="U291" i="2"/>
  <c r="T291" i="2"/>
  <c r="J291" i="2"/>
  <c r="I291" i="2"/>
  <c r="F291" i="2"/>
  <c r="K291" i="2" s="1"/>
  <c r="E291" i="2"/>
  <c r="W290" i="2"/>
  <c r="V290" i="2"/>
  <c r="U290" i="2"/>
  <c r="T290" i="2"/>
  <c r="J290" i="2"/>
  <c r="L290" i="2" s="1"/>
  <c r="I290" i="2"/>
  <c r="F290" i="2"/>
  <c r="K290" i="2" s="1"/>
  <c r="E290" i="2"/>
  <c r="W289" i="2"/>
  <c r="V289" i="2"/>
  <c r="U289" i="2"/>
  <c r="T289" i="2"/>
  <c r="J289" i="2"/>
  <c r="L289" i="2" s="1"/>
  <c r="I289" i="2"/>
  <c r="F289" i="2"/>
  <c r="K289" i="2" s="1"/>
  <c r="E289" i="2"/>
  <c r="W288" i="2"/>
  <c r="V288" i="2"/>
  <c r="U288" i="2"/>
  <c r="T288" i="2"/>
  <c r="J288" i="2"/>
  <c r="I288" i="2"/>
  <c r="F288" i="2"/>
  <c r="K288" i="2" s="1"/>
  <c r="E288" i="2"/>
  <c r="W287" i="2"/>
  <c r="V287" i="2"/>
  <c r="U287" i="2"/>
  <c r="T287" i="2"/>
  <c r="L287" i="2"/>
  <c r="J287" i="2"/>
  <c r="I287" i="2"/>
  <c r="F287" i="2"/>
  <c r="K287" i="2" s="1"/>
  <c r="E287" i="2"/>
  <c r="W286" i="2"/>
  <c r="V286" i="2"/>
  <c r="U286" i="2"/>
  <c r="T286" i="2"/>
  <c r="J286" i="2"/>
  <c r="I286" i="2"/>
  <c r="F286" i="2"/>
  <c r="K286" i="2" s="1"/>
  <c r="E286" i="2"/>
  <c r="W285" i="2"/>
  <c r="V285" i="2"/>
  <c r="U285" i="2"/>
  <c r="T285" i="2"/>
  <c r="J285" i="2"/>
  <c r="L285" i="2" s="1"/>
  <c r="I285" i="2"/>
  <c r="F285" i="2"/>
  <c r="K285" i="2" s="1"/>
  <c r="E285" i="2"/>
  <c r="W284" i="2"/>
  <c r="V284" i="2"/>
  <c r="U284" i="2"/>
  <c r="T284" i="2"/>
  <c r="J284" i="2"/>
  <c r="L284" i="2" s="1"/>
  <c r="I284" i="2"/>
  <c r="F284" i="2"/>
  <c r="K284" i="2" s="1"/>
  <c r="E284" i="2"/>
  <c r="W283" i="2"/>
  <c r="V283" i="2"/>
  <c r="U283" i="2"/>
  <c r="T283" i="2"/>
  <c r="L283" i="2"/>
  <c r="J283" i="2"/>
  <c r="I283" i="2"/>
  <c r="F283" i="2"/>
  <c r="K283" i="2" s="1"/>
  <c r="E283" i="2"/>
  <c r="W282" i="2"/>
  <c r="V282" i="2"/>
  <c r="U282" i="2"/>
  <c r="T282" i="2"/>
  <c r="J282" i="2"/>
  <c r="I282" i="2"/>
  <c r="F282" i="2"/>
  <c r="K282" i="2" s="1"/>
  <c r="E282" i="2"/>
  <c r="W281" i="2"/>
  <c r="V281" i="2"/>
  <c r="U281" i="2"/>
  <c r="T281" i="2"/>
  <c r="J281" i="2"/>
  <c r="L281" i="2" s="1"/>
  <c r="I281" i="2"/>
  <c r="F281" i="2"/>
  <c r="K281" i="2" s="1"/>
  <c r="E281" i="2"/>
  <c r="W280" i="2"/>
  <c r="V280" i="2"/>
  <c r="U280" i="2"/>
  <c r="T280" i="2"/>
  <c r="J280" i="2"/>
  <c r="L280" i="2" s="1"/>
  <c r="I280" i="2"/>
  <c r="F280" i="2"/>
  <c r="K280" i="2" s="1"/>
  <c r="E280" i="2"/>
  <c r="W279" i="2"/>
  <c r="V279" i="2"/>
  <c r="U279" i="2"/>
  <c r="T279" i="2"/>
  <c r="L279" i="2"/>
  <c r="J279" i="2"/>
  <c r="I279" i="2"/>
  <c r="F279" i="2"/>
  <c r="K279" i="2" s="1"/>
  <c r="E279" i="2"/>
  <c r="W278" i="2"/>
  <c r="V278" i="2"/>
  <c r="U278" i="2"/>
  <c r="T278" i="2"/>
  <c r="J278" i="2"/>
  <c r="L278" i="2" s="1"/>
  <c r="I278" i="2"/>
  <c r="F278" i="2"/>
  <c r="K278" i="2" s="1"/>
  <c r="E278" i="2"/>
  <c r="W277" i="2"/>
  <c r="V277" i="2"/>
  <c r="U277" i="2"/>
  <c r="T277" i="2"/>
  <c r="J277" i="2"/>
  <c r="L277" i="2" s="1"/>
  <c r="I277" i="2"/>
  <c r="F277" i="2"/>
  <c r="K277" i="2" s="1"/>
  <c r="E277" i="2"/>
  <c r="W276" i="2"/>
  <c r="V276" i="2"/>
  <c r="U276" i="2"/>
  <c r="T276" i="2"/>
  <c r="J276" i="2"/>
  <c r="I276" i="2"/>
  <c r="F276" i="2"/>
  <c r="K276" i="2" s="1"/>
  <c r="E276" i="2"/>
  <c r="W275" i="2"/>
  <c r="V275" i="2"/>
  <c r="U275" i="2"/>
  <c r="T275" i="2"/>
  <c r="L275" i="2"/>
  <c r="J275" i="2"/>
  <c r="I275" i="2"/>
  <c r="F275" i="2"/>
  <c r="K275" i="2" s="1"/>
  <c r="E275" i="2"/>
  <c r="W274" i="2"/>
  <c r="V274" i="2"/>
  <c r="U274" i="2"/>
  <c r="T274" i="2"/>
  <c r="J274" i="2"/>
  <c r="I274" i="2"/>
  <c r="F274" i="2"/>
  <c r="K274" i="2" s="1"/>
  <c r="E274" i="2"/>
  <c r="W273" i="2"/>
  <c r="V273" i="2"/>
  <c r="U273" i="2"/>
  <c r="T273" i="2"/>
  <c r="J273" i="2"/>
  <c r="L273" i="2" s="1"/>
  <c r="I273" i="2"/>
  <c r="F273" i="2"/>
  <c r="K273" i="2" s="1"/>
  <c r="E273" i="2"/>
  <c r="W272" i="2"/>
  <c r="V272" i="2"/>
  <c r="U272" i="2"/>
  <c r="T272" i="2"/>
  <c r="J272" i="2"/>
  <c r="L272" i="2" s="1"/>
  <c r="I272" i="2"/>
  <c r="F272" i="2"/>
  <c r="K272" i="2" s="1"/>
  <c r="E272" i="2"/>
  <c r="W271" i="2"/>
  <c r="V271" i="2"/>
  <c r="U271" i="2"/>
  <c r="T271" i="2"/>
  <c r="L271" i="2"/>
  <c r="J271" i="2"/>
  <c r="I271" i="2"/>
  <c r="F271" i="2"/>
  <c r="K271" i="2" s="1"/>
  <c r="E271" i="2"/>
  <c r="W270" i="2"/>
  <c r="V270" i="2"/>
  <c r="U270" i="2"/>
  <c r="T270" i="2"/>
  <c r="J270" i="2"/>
  <c r="I270" i="2"/>
  <c r="F270" i="2"/>
  <c r="K270" i="2" s="1"/>
  <c r="E270" i="2"/>
  <c r="W269" i="2"/>
  <c r="V269" i="2"/>
  <c r="U269" i="2"/>
  <c r="T269" i="2"/>
  <c r="J269" i="2"/>
  <c r="L269" i="2" s="1"/>
  <c r="I269" i="2"/>
  <c r="F269" i="2"/>
  <c r="K269" i="2" s="1"/>
  <c r="E269" i="2"/>
  <c r="W268" i="2"/>
  <c r="V268" i="2"/>
  <c r="U268" i="2"/>
  <c r="T268" i="2"/>
  <c r="J268" i="2"/>
  <c r="L268" i="2" s="1"/>
  <c r="I268" i="2"/>
  <c r="F268" i="2"/>
  <c r="K268" i="2" s="1"/>
  <c r="E268" i="2"/>
  <c r="W267" i="2"/>
  <c r="V267" i="2"/>
  <c r="U267" i="2"/>
  <c r="T267" i="2"/>
  <c r="L267" i="2"/>
  <c r="J267" i="2"/>
  <c r="I267" i="2"/>
  <c r="F267" i="2"/>
  <c r="K267" i="2" s="1"/>
  <c r="E267" i="2"/>
  <c r="W266" i="2"/>
  <c r="V266" i="2"/>
  <c r="U266" i="2"/>
  <c r="T266" i="2"/>
  <c r="J266" i="2"/>
  <c r="L266" i="2" s="1"/>
  <c r="I266" i="2"/>
  <c r="F266" i="2"/>
  <c r="K266" i="2" s="1"/>
  <c r="E266" i="2"/>
  <c r="W265" i="2"/>
  <c r="V265" i="2"/>
  <c r="U265" i="2"/>
  <c r="T265" i="2"/>
  <c r="J265" i="2"/>
  <c r="L265" i="2" s="1"/>
  <c r="I265" i="2"/>
  <c r="F265" i="2"/>
  <c r="K265" i="2" s="1"/>
  <c r="E265" i="2"/>
  <c r="W264" i="2"/>
  <c r="V264" i="2"/>
  <c r="U264" i="2"/>
  <c r="T264" i="2"/>
  <c r="J264" i="2"/>
  <c r="I264" i="2"/>
  <c r="F264" i="2"/>
  <c r="K264" i="2" s="1"/>
  <c r="E264" i="2"/>
  <c r="W263" i="2"/>
  <c r="V263" i="2"/>
  <c r="U263" i="2"/>
  <c r="T263" i="2"/>
  <c r="L263" i="2"/>
  <c r="J263" i="2"/>
  <c r="I263" i="2"/>
  <c r="F263" i="2"/>
  <c r="K263" i="2" s="1"/>
  <c r="E263" i="2"/>
  <c r="W262" i="2"/>
  <c r="V262" i="2"/>
  <c r="U262" i="2"/>
  <c r="T262" i="2"/>
  <c r="J262" i="2"/>
  <c r="I262" i="2"/>
  <c r="F262" i="2"/>
  <c r="K262" i="2" s="1"/>
  <c r="E262" i="2"/>
  <c r="W261" i="2"/>
  <c r="V261" i="2"/>
  <c r="U261" i="2"/>
  <c r="T261" i="2"/>
  <c r="J261" i="2"/>
  <c r="L261" i="2" s="1"/>
  <c r="I261" i="2"/>
  <c r="F261" i="2"/>
  <c r="K261" i="2" s="1"/>
  <c r="E261" i="2"/>
  <c r="W260" i="2"/>
  <c r="V260" i="2"/>
  <c r="U260" i="2"/>
  <c r="T260" i="2"/>
  <c r="J260" i="2"/>
  <c r="L260" i="2" s="1"/>
  <c r="I260" i="2"/>
  <c r="F260" i="2"/>
  <c r="K260" i="2" s="1"/>
  <c r="E260" i="2"/>
  <c r="W259" i="2"/>
  <c r="V259" i="2"/>
  <c r="U259" i="2"/>
  <c r="T259" i="2"/>
  <c r="L259" i="2"/>
  <c r="J259" i="2"/>
  <c r="I259" i="2"/>
  <c r="F259" i="2"/>
  <c r="K259" i="2" s="1"/>
  <c r="E259" i="2"/>
  <c r="W258" i="2"/>
  <c r="V258" i="2"/>
  <c r="U258" i="2"/>
  <c r="T258" i="2"/>
  <c r="J258" i="2"/>
  <c r="I258" i="2"/>
  <c r="F258" i="2"/>
  <c r="K258" i="2" s="1"/>
  <c r="E258" i="2"/>
  <c r="W257" i="2"/>
  <c r="V257" i="2"/>
  <c r="U257" i="2"/>
  <c r="T257" i="2"/>
  <c r="J257" i="2"/>
  <c r="L257" i="2" s="1"/>
  <c r="I257" i="2"/>
  <c r="F257" i="2"/>
  <c r="K257" i="2" s="1"/>
  <c r="E257" i="2"/>
  <c r="W256" i="2"/>
  <c r="V256" i="2"/>
  <c r="U256" i="2"/>
  <c r="T256" i="2"/>
  <c r="J256" i="2"/>
  <c r="L256" i="2" s="1"/>
  <c r="I256" i="2"/>
  <c r="F256" i="2"/>
  <c r="K256" i="2" s="1"/>
  <c r="E256" i="2"/>
  <c r="W255" i="2"/>
  <c r="V255" i="2"/>
  <c r="U255" i="2"/>
  <c r="T255" i="2"/>
  <c r="L255" i="2"/>
  <c r="J255" i="2"/>
  <c r="I255" i="2"/>
  <c r="F255" i="2"/>
  <c r="K255" i="2" s="1"/>
  <c r="E255" i="2"/>
  <c r="W254" i="2"/>
  <c r="V254" i="2"/>
  <c r="U254" i="2"/>
  <c r="T254" i="2"/>
  <c r="J254" i="2"/>
  <c r="L254" i="2" s="1"/>
  <c r="I254" i="2"/>
  <c r="F254" i="2"/>
  <c r="K254" i="2" s="1"/>
  <c r="E254" i="2"/>
  <c r="W253" i="2"/>
  <c r="V253" i="2"/>
  <c r="U253" i="2"/>
  <c r="T253" i="2"/>
  <c r="J253" i="2"/>
  <c r="L253" i="2" s="1"/>
  <c r="I253" i="2"/>
  <c r="F253" i="2"/>
  <c r="K253" i="2" s="1"/>
  <c r="E253" i="2"/>
  <c r="W252" i="2"/>
  <c r="V252" i="2"/>
  <c r="U252" i="2"/>
  <c r="T252" i="2"/>
  <c r="J252" i="2"/>
  <c r="I252" i="2"/>
  <c r="F252" i="2"/>
  <c r="K252" i="2" s="1"/>
  <c r="E252" i="2"/>
  <c r="W251" i="2"/>
  <c r="V251" i="2"/>
  <c r="U251" i="2"/>
  <c r="T251" i="2"/>
  <c r="L251" i="2"/>
  <c r="J251" i="2"/>
  <c r="I251" i="2"/>
  <c r="F251" i="2"/>
  <c r="K251" i="2" s="1"/>
  <c r="E251" i="2"/>
  <c r="W250" i="2"/>
  <c r="V250" i="2"/>
  <c r="U250" i="2"/>
  <c r="T250" i="2"/>
  <c r="J250" i="2"/>
  <c r="I250" i="2"/>
  <c r="F250" i="2"/>
  <c r="K250" i="2" s="1"/>
  <c r="E250" i="2"/>
  <c r="W249" i="2"/>
  <c r="V249" i="2"/>
  <c r="U249" i="2"/>
  <c r="T249" i="2"/>
  <c r="J249" i="2"/>
  <c r="L249" i="2" s="1"/>
  <c r="I249" i="2"/>
  <c r="F249" i="2"/>
  <c r="K249" i="2" s="1"/>
  <c r="E249" i="2"/>
  <c r="W248" i="2"/>
  <c r="V248" i="2"/>
  <c r="U248" i="2"/>
  <c r="T248" i="2"/>
  <c r="J248" i="2"/>
  <c r="L248" i="2" s="1"/>
  <c r="I248" i="2"/>
  <c r="F248" i="2"/>
  <c r="K248" i="2" s="1"/>
  <c r="E248" i="2"/>
  <c r="W247" i="2"/>
  <c r="V247" i="2"/>
  <c r="U247" i="2"/>
  <c r="T247" i="2"/>
  <c r="L247" i="2"/>
  <c r="J247" i="2"/>
  <c r="I247" i="2"/>
  <c r="F247" i="2"/>
  <c r="K247" i="2" s="1"/>
  <c r="E247" i="2"/>
  <c r="W246" i="2"/>
  <c r="V246" i="2"/>
  <c r="U246" i="2"/>
  <c r="T246" i="2"/>
  <c r="J246" i="2"/>
  <c r="I246" i="2"/>
  <c r="F246" i="2"/>
  <c r="K246" i="2" s="1"/>
  <c r="E246" i="2"/>
  <c r="W245" i="2"/>
  <c r="V245" i="2"/>
  <c r="U245" i="2"/>
  <c r="T245" i="2"/>
  <c r="J245" i="2"/>
  <c r="L245" i="2" s="1"/>
  <c r="I245" i="2"/>
  <c r="F245" i="2"/>
  <c r="K245" i="2" s="1"/>
  <c r="E245" i="2"/>
  <c r="W244" i="2"/>
  <c r="V244" i="2"/>
  <c r="U244" i="2"/>
  <c r="T244" i="2"/>
  <c r="J244" i="2"/>
  <c r="L244" i="2" s="1"/>
  <c r="I244" i="2"/>
  <c r="F244" i="2"/>
  <c r="K244" i="2" s="1"/>
  <c r="E244" i="2"/>
  <c r="W243" i="2"/>
  <c r="V243" i="2"/>
  <c r="U243" i="2"/>
  <c r="T243" i="2"/>
  <c r="L243" i="2"/>
  <c r="J243" i="2"/>
  <c r="I243" i="2"/>
  <c r="F243" i="2"/>
  <c r="K243" i="2" s="1"/>
  <c r="E243" i="2"/>
  <c r="W242" i="2"/>
  <c r="V242" i="2"/>
  <c r="U242" i="2"/>
  <c r="T242" i="2"/>
  <c r="J242" i="2"/>
  <c r="L242" i="2" s="1"/>
  <c r="I242" i="2"/>
  <c r="F242" i="2"/>
  <c r="K242" i="2" s="1"/>
  <c r="E242" i="2"/>
  <c r="W241" i="2"/>
  <c r="V241" i="2"/>
  <c r="U241" i="2"/>
  <c r="T241" i="2"/>
  <c r="J241" i="2"/>
  <c r="L241" i="2" s="1"/>
  <c r="I241" i="2"/>
  <c r="F241" i="2"/>
  <c r="K241" i="2" s="1"/>
  <c r="E241" i="2"/>
  <c r="W240" i="2"/>
  <c r="V240" i="2"/>
  <c r="U240" i="2"/>
  <c r="T240" i="2"/>
  <c r="J240" i="2"/>
  <c r="I240" i="2"/>
  <c r="F240" i="2"/>
  <c r="K240" i="2" s="1"/>
  <c r="E240" i="2"/>
  <c r="W239" i="2"/>
  <c r="V239" i="2"/>
  <c r="U239" i="2"/>
  <c r="T239" i="2"/>
  <c r="L239" i="2"/>
  <c r="J239" i="2"/>
  <c r="I239" i="2"/>
  <c r="F239" i="2"/>
  <c r="K239" i="2" s="1"/>
  <c r="E239" i="2"/>
  <c r="W238" i="2"/>
  <c r="V238" i="2"/>
  <c r="U238" i="2"/>
  <c r="T238" i="2"/>
  <c r="J238" i="2"/>
  <c r="I238" i="2"/>
  <c r="F238" i="2"/>
  <c r="K238" i="2" s="1"/>
  <c r="E238" i="2"/>
  <c r="W237" i="2"/>
  <c r="V237" i="2"/>
  <c r="U237" i="2"/>
  <c r="T237" i="2"/>
  <c r="J237" i="2"/>
  <c r="L237" i="2" s="1"/>
  <c r="I237" i="2"/>
  <c r="F237" i="2"/>
  <c r="K237" i="2" s="1"/>
  <c r="E237" i="2"/>
  <c r="W236" i="2"/>
  <c r="V236" i="2"/>
  <c r="U236" i="2"/>
  <c r="T236" i="2"/>
  <c r="J236" i="2"/>
  <c r="L236" i="2" s="1"/>
  <c r="I236" i="2"/>
  <c r="F236" i="2"/>
  <c r="K236" i="2" s="1"/>
  <c r="E236" i="2"/>
  <c r="W235" i="2"/>
  <c r="V235" i="2"/>
  <c r="U235" i="2"/>
  <c r="T235" i="2"/>
  <c r="L235" i="2"/>
  <c r="J235" i="2"/>
  <c r="I235" i="2"/>
  <c r="F235" i="2"/>
  <c r="K235" i="2" s="1"/>
  <c r="E235" i="2"/>
  <c r="W234" i="2"/>
  <c r="V234" i="2"/>
  <c r="U234" i="2"/>
  <c r="T234" i="2"/>
  <c r="J234" i="2"/>
  <c r="I234" i="2"/>
  <c r="F234" i="2"/>
  <c r="K234" i="2" s="1"/>
  <c r="E234" i="2"/>
  <c r="W233" i="2"/>
  <c r="V233" i="2"/>
  <c r="U233" i="2"/>
  <c r="T233" i="2"/>
  <c r="J233" i="2"/>
  <c r="L233" i="2" s="1"/>
  <c r="I233" i="2"/>
  <c r="F233" i="2"/>
  <c r="K233" i="2" s="1"/>
  <c r="E233" i="2"/>
  <c r="W232" i="2"/>
  <c r="V232" i="2"/>
  <c r="U232" i="2"/>
  <c r="T232" i="2"/>
  <c r="K232" i="2"/>
  <c r="L232" i="2" s="1"/>
  <c r="J232" i="2"/>
  <c r="I232" i="2"/>
  <c r="F232" i="2"/>
  <c r="E232" i="2"/>
  <c r="W231" i="2"/>
  <c r="V231" i="2"/>
  <c r="U231" i="2"/>
  <c r="T231" i="2"/>
  <c r="J231" i="2"/>
  <c r="I231" i="2"/>
  <c r="F231" i="2"/>
  <c r="K231" i="2" s="1"/>
  <c r="E231" i="2"/>
  <c r="W230" i="2"/>
  <c r="V230" i="2"/>
  <c r="U230" i="2"/>
  <c r="T230" i="2"/>
  <c r="J230" i="2"/>
  <c r="I230" i="2"/>
  <c r="F230" i="2"/>
  <c r="K230" i="2" s="1"/>
  <c r="E230" i="2"/>
  <c r="W229" i="2"/>
  <c r="V229" i="2"/>
  <c r="U229" i="2"/>
  <c r="T229" i="2"/>
  <c r="J229" i="2"/>
  <c r="I229" i="2"/>
  <c r="F229" i="2"/>
  <c r="K229" i="2" s="1"/>
  <c r="L229" i="2" s="1"/>
  <c r="E229" i="2"/>
  <c r="W228" i="2"/>
  <c r="V228" i="2"/>
  <c r="U228" i="2"/>
  <c r="T228" i="2"/>
  <c r="J228" i="2"/>
  <c r="I228" i="2"/>
  <c r="F228" i="2"/>
  <c r="K228" i="2" s="1"/>
  <c r="E228" i="2"/>
  <c r="W227" i="2"/>
  <c r="V227" i="2"/>
  <c r="U227" i="2"/>
  <c r="T227" i="2"/>
  <c r="J227" i="2"/>
  <c r="I227" i="2"/>
  <c r="F227" i="2"/>
  <c r="K227" i="2" s="1"/>
  <c r="E227" i="2"/>
  <c r="W226" i="2"/>
  <c r="V226" i="2"/>
  <c r="U226" i="2"/>
  <c r="T226" i="2"/>
  <c r="J226" i="2"/>
  <c r="I226" i="2"/>
  <c r="F226" i="2"/>
  <c r="K226" i="2" s="1"/>
  <c r="L226" i="2" s="1"/>
  <c r="E226" i="2"/>
  <c r="W225" i="2"/>
  <c r="V225" i="2"/>
  <c r="U225" i="2"/>
  <c r="T225" i="2"/>
  <c r="J225" i="2"/>
  <c r="I225" i="2"/>
  <c r="F225" i="2"/>
  <c r="K225" i="2" s="1"/>
  <c r="E225" i="2"/>
  <c r="W224" i="2"/>
  <c r="V224" i="2"/>
  <c r="U224" i="2"/>
  <c r="T224" i="2"/>
  <c r="J224" i="2"/>
  <c r="I224" i="2"/>
  <c r="F224" i="2"/>
  <c r="K224" i="2" s="1"/>
  <c r="E224" i="2"/>
  <c r="W223" i="2"/>
  <c r="V223" i="2"/>
  <c r="U223" i="2"/>
  <c r="T223" i="2"/>
  <c r="J223" i="2"/>
  <c r="I223" i="2"/>
  <c r="F223" i="2"/>
  <c r="K223" i="2" s="1"/>
  <c r="L223" i="2" s="1"/>
  <c r="E223" i="2"/>
  <c r="W222" i="2"/>
  <c r="V222" i="2"/>
  <c r="U222" i="2"/>
  <c r="T222" i="2"/>
  <c r="J222" i="2"/>
  <c r="I222" i="2"/>
  <c r="F222" i="2"/>
  <c r="K222" i="2" s="1"/>
  <c r="E222" i="2"/>
  <c r="W221" i="2"/>
  <c r="V221" i="2"/>
  <c r="U221" i="2"/>
  <c r="T221" i="2"/>
  <c r="J221" i="2"/>
  <c r="I221" i="2"/>
  <c r="F221" i="2"/>
  <c r="K221" i="2" s="1"/>
  <c r="E221" i="2"/>
  <c r="W220" i="2"/>
  <c r="V220" i="2"/>
  <c r="U220" i="2"/>
  <c r="T220" i="2"/>
  <c r="J220" i="2"/>
  <c r="I220" i="2"/>
  <c r="F220" i="2"/>
  <c r="K220" i="2" s="1"/>
  <c r="L220" i="2" s="1"/>
  <c r="E220" i="2"/>
  <c r="W219" i="2"/>
  <c r="V219" i="2"/>
  <c r="U219" i="2"/>
  <c r="T219" i="2"/>
  <c r="J219" i="2"/>
  <c r="I219" i="2"/>
  <c r="F219" i="2"/>
  <c r="K219" i="2" s="1"/>
  <c r="E219" i="2"/>
  <c r="W218" i="2"/>
  <c r="V218" i="2"/>
  <c r="U218" i="2"/>
  <c r="T218" i="2"/>
  <c r="J218" i="2"/>
  <c r="I218" i="2"/>
  <c r="F218" i="2"/>
  <c r="K218" i="2" s="1"/>
  <c r="E218" i="2"/>
  <c r="W217" i="2"/>
  <c r="V217" i="2"/>
  <c r="U217" i="2"/>
  <c r="T217" i="2"/>
  <c r="J217" i="2"/>
  <c r="I217" i="2"/>
  <c r="F217" i="2"/>
  <c r="K217" i="2" s="1"/>
  <c r="L217" i="2" s="1"/>
  <c r="E217" i="2"/>
  <c r="W216" i="2"/>
  <c r="V216" i="2"/>
  <c r="U216" i="2"/>
  <c r="T216" i="2"/>
  <c r="J216" i="2"/>
  <c r="I216" i="2"/>
  <c r="F216" i="2"/>
  <c r="K216" i="2" s="1"/>
  <c r="W215" i="2"/>
  <c r="V215" i="2"/>
  <c r="U215" i="2"/>
  <c r="T215" i="2"/>
  <c r="K215" i="2"/>
  <c r="L215" i="2" s="1"/>
  <c r="J215" i="2"/>
  <c r="I215" i="2"/>
  <c r="F215" i="2"/>
  <c r="E215" i="2"/>
  <c r="W214" i="2"/>
  <c r="V214" i="2"/>
  <c r="U214" i="2"/>
  <c r="T214" i="2"/>
  <c r="J214" i="2"/>
  <c r="I214" i="2"/>
  <c r="F214" i="2"/>
  <c r="K214" i="2" s="1"/>
  <c r="E214" i="2"/>
  <c r="W213" i="2"/>
  <c r="V213" i="2"/>
  <c r="U213" i="2"/>
  <c r="T213" i="2"/>
  <c r="K213" i="2"/>
  <c r="L213" i="2" s="1"/>
  <c r="J213" i="2"/>
  <c r="I213" i="2"/>
  <c r="F213" i="2"/>
  <c r="W212" i="2"/>
  <c r="V212" i="2"/>
  <c r="U212" i="2"/>
  <c r="T212" i="2"/>
  <c r="J212" i="2"/>
  <c r="I212" i="2"/>
  <c r="F212" i="2"/>
  <c r="K212" i="2" s="1"/>
  <c r="L212" i="2" s="1"/>
  <c r="E212" i="2"/>
  <c r="W211" i="2"/>
  <c r="V211" i="2"/>
  <c r="U211" i="2"/>
  <c r="T211" i="2"/>
  <c r="J211" i="2"/>
  <c r="L211" i="2" s="1"/>
  <c r="I211" i="2"/>
  <c r="F211" i="2"/>
  <c r="K211" i="2" s="1"/>
  <c r="E211" i="2"/>
  <c r="W210" i="2"/>
  <c r="V210" i="2"/>
  <c r="U210" i="2"/>
  <c r="T210" i="2"/>
  <c r="J210" i="2"/>
  <c r="I210" i="2"/>
  <c r="F210" i="2"/>
  <c r="K210" i="2" s="1"/>
  <c r="E210" i="2"/>
  <c r="W209" i="2"/>
  <c r="V209" i="2"/>
  <c r="U209" i="2"/>
  <c r="T209" i="2"/>
  <c r="J209" i="2"/>
  <c r="I209" i="2"/>
  <c r="F209" i="2"/>
  <c r="K209" i="2" s="1"/>
  <c r="L209" i="2" s="1"/>
  <c r="E209" i="2"/>
  <c r="W208" i="2"/>
  <c r="V208" i="2"/>
  <c r="U208" i="2"/>
  <c r="T208" i="2"/>
  <c r="J208" i="2"/>
  <c r="L208" i="2" s="1"/>
  <c r="I208" i="2"/>
  <c r="F208" i="2"/>
  <c r="K208" i="2" s="1"/>
  <c r="E208" i="2"/>
  <c r="W207" i="2"/>
  <c r="V207" i="2"/>
  <c r="U207" i="2"/>
  <c r="T207" i="2"/>
  <c r="J207" i="2"/>
  <c r="I207" i="2"/>
  <c r="F207" i="2"/>
  <c r="K207" i="2" s="1"/>
  <c r="E207" i="2"/>
  <c r="W206" i="2"/>
  <c r="V206" i="2"/>
  <c r="U206" i="2"/>
  <c r="T206" i="2"/>
  <c r="J206" i="2"/>
  <c r="I206" i="2"/>
  <c r="F206" i="2"/>
  <c r="K206" i="2" s="1"/>
  <c r="L206" i="2" s="1"/>
  <c r="E206" i="2"/>
  <c r="W205" i="2"/>
  <c r="V205" i="2"/>
  <c r="U205" i="2"/>
  <c r="T205" i="2"/>
  <c r="J205" i="2"/>
  <c r="L205" i="2" s="1"/>
  <c r="I205" i="2"/>
  <c r="F205" i="2"/>
  <c r="K205" i="2" s="1"/>
  <c r="E205" i="2"/>
  <c r="W204" i="2"/>
  <c r="V204" i="2"/>
  <c r="U204" i="2"/>
  <c r="T204" i="2"/>
  <c r="J204" i="2"/>
  <c r="I204" i="2"/>
  <c r="F204" i="2"/>
  <c r="K204" i="2" s="1"/>
  <c r="E204" i="2"/>
  <c r="W203" i="2"/>
  <c r="V203" i="2"/>
  <c r="U203" i="2"/>
  <c r="T203" i="2"/>
  <c r="J203" i="2"/>
  <c r="I203" i="2"/>
  <c r="F203" i="2"/>
  <c r="K203" i="2" s="1"/>
  <c r="L203" i="2" s="1"/>
  <c r="E203" i="2"/>
  <c r="W202" i="2"/>
  <c r="V202" i="2"/>
  <c r="U202" i="2"/>
  <c r="T202" i="2"/>
  <c r="J202" i="2"/>
  <c r="L202" i="2" s="1"/>
  <c r="I202" i="2"/>
  <c r="F202" i="2"/>
  <c r="K202" i="2" s="1"/>
  <c r="W201" i="2"/>
  <c r="V201" i="2"/>
  <c r="U201" i="2"/>
  <c r="T201" i="2"/>
  <c r="J201" i="2"/>
  <c r="I201" i="2"/>
  <c r="F201" i="2"/>
  <c r="K201" i="2" s="1"/>
  <c r="L201" i="2" s="1"/>
  <c r="W200" i="2"/>
  <c r="V200" i="2"/>
  <c r="U200" i="2"/>
  <c r="T200" i="2"/>
  <c r="J200" i="2"/>
  <c r="I200" i="2"/>
  <c r="F200" i="2"/>
  <c r="K200" i="2" s="1"/>
  <c r="W199" i="2"/>
  <c r="V199" i="2"/>
  <c r="U199" i="2"/>
  <c r="T199" i="2"/>
  <c r="K199" i="2"/>
  <c r="L199" i="2" s="1"/>
  <c r="J199" i="2"/>
  <c r="I199" i="2"/>
  <c r="F199" i="2"/>
  <c r="W198" i="2"/>
  <c r="V198" i="2"/>
  <c r="U198" i="2"/>
  <c r="T198" i="2"/>
  <c r="J198" i="2"/>
  <c r="L198" i="2" s="1"/>
  <c r="I198" i="2"/>
  <c r="F198" i="2"/>
  <c r="K198" i="2" s="1"/>
  <c r="E198" i="2"/>
  <c r="W197" i="2"/>
  <c r="V197" i="2"/>
  <c r="U197" i="2"/>
  <c r="T197" i="2"/>
  <c r="J197" i="2"/>
  <c r="I197" i="2"/>
  <c r="F197" i="2"/>
  <c r="K197" i="2" s="1"/>
  <c r="E197" i="2"/>
  <c r="W196" i="2"/>
  <c r="V196" i="2"/>
  <c r="U196" i="2"/>
  <c r="T196" i="2"/>
  <c r="J196" i="2"/>
  <c r="I196" i="2"/>
  <c r="F196" i="2"/>
  <c r="K196" i="2" s="1"/>
  <c r="L196" i="2" s="1"/>
  <c r="E196" i="2"/>
  <c r="W195" i="2"/>
  <c r="V195" i="2"/>
  <c r="U195" i="2"/>
  <c r="T195" i="2"/>
  <c r="J195" i="2"/>
  <c r="L195" i="2" s="1"/>
  <c r="I195" i="2"/>
  <c r="F195" i="2"/>
  <c r="K195" i="2" s="1"/>
  <c r="E195" i="2"/>
  <c r="W194" i="2"/>
  <c r="V194" i="2"/>
  <c r="U194" i="2"/>
  <c r="T194" i="2"/>
  <c r="J194" i="2"/>
  <c r="I194" i="2"/>
  <c r="F194" i="2"/>
  <c r="K194" i="2" s="1"/>
  <c r="E194" i="2"/>
  <c r="W193" i="2"/>
  <c r="V193" i="2"/>
  <c r="U193" i="2"/>
  <c r="T193" i="2"/>
  <c r="J193" i="2"/>
  <c r="I193" i="2"/>
  <c r="F193" i="2"/>
  <c r="K193" i="2" s="1"/>
  <c r="L193" i="2" s="1"/>
  <c r="E193" i="2"/>
  <c r="W192" i="2"/>
  <c r="V192" i="2"/>
  <c r="U192" i="2"/>
  <c r="T192" i="2"/>
  <c r="J192" i="2"/>
  <c r="L192" i="2" s="1"/>
  <c r="I192" i="2"/>
  <c r="F192" i="2"/>
  <c r="K192" i="2" s="1"/>
  <c r="E192" i="2"/>
  <c r="W191" i="2"/>
  <c r="V191" i="2"/>
  <c r="U191" i="2"/>
  <c r="T191" i="2"/>
  <c r="J191" i="2"/>
  <c r="I191" i="2"/>
  <c r="F191" i="2"/>
  <c r="K191" i="2" s="1"/>
  <c r="E191" i="2"/>
  <c r="W190" i="2"/>
  <c r="V190" i="2"/>
  <c r="U190" i="2"/>
  <c r="T190" i="2"/>
  <c r="J190" i="2"/>
  <c r="I190" i="2"/>
  <c r="F190" i="2"/>
  <c r="K190" i="2" s="1"/>
  <c r="L190" i="2" s="1"/>
  <c r="E190" i="2"/>
  <c r="W189" i="2"/>
  <c r="V189" i="2"/>
  <c r="U189" i="2"/>
  <c r="T189" i="2"/>
  <c r="J189" i="2"/>
  <c r="L189" i="2" s="1"/>
  <c r="I189" i="2"/>
  <c r="F189" i="2"/>
  <c r="K189" i="2" s="1"/>
  <c r="E189" i="2"/>
  <c r="W188" i="2"/>
  <c r="V188" i="2"/>
  <c r="U188" i="2"/>
  <c r="T188" i="2"/>
  <c r="J188" i="2"/>
  <c r="I188" i="2"/>
  <c r="F188" i="2"/>
  <c r="K188" i="2" s="1"/>
  <c r="E188" i="2"/>
  <c r="W187" i="2"/>
  <c r="V187" i="2"/>
  <c r="U187" i="2"/>
  <c r="T187" i="2"/>
  <c r="J187" i="2"/>
  <c r="I187" i="2"/>
  <c r="F187" i="2"/>
  <c r="K187" i="2" s="1"/>
  <c r="L187" i="2" s="1"/>
  <c r="E187" i="2"/>
  <c r="W186" i="2"/>
  <c r="V186" i="2"/>
  <c r="U186" i="2"/>
  <c r="T186" i="2"/>
  <c r="J186" i="2"/>
  <c r="L186" i="2" s="1"/>
  <c r="I186" i="2"/>
  <c r="F186" i="2"/>
  <c r="K186" i="2" s="1"/>
  <c r="E186" i="2"/>
  <c r="W185" i="2"/>
  <c r="V185" i="2"/>
  <c r="U185" i="2"/>
  <c r="T185" i="2"/>
  <c r="J185" i="2"/>
  <c r="I185" i="2"/>
  <c r="F185" i="2"/>
  <c r="K185" i="2" s="1"/>
  <c r="E185" i="2"/>
  <c r="W184" i="2"/>
  <c r="V184" i="2"/>
  <c r="U184" i="2"/>
  <c r="T184" i="2"/>
  <c r="J184" i="2"/>
  <c r="I184" i="2"/>
  <c r="F184" i="2"/>
  <c r="K184" i="2" s="1"/>
  <c r="L184" i="2" s="1"/>
  <c r="E184" i="2"/>
  <c r="W183" i="2"/>
  <c r="V183" i="2"/>
  <c r="U183" i="2"/>
  <c r="T183" i="2"/>
  <c r="J183" i="2"/>
  <c r="L183" i="2" s="1"/>
  <c r="I183" i="2"/>
  <c r="F183" i="2"/>
  <c r="K183" i="2" s="1"/>
  <c r="E183" i="2"/>
  <c r="W182" i="2"/>
  <c r="V182" i="2"/>
  <c r="U182" i="2"/>
  <c r="T182" i="2"/>
  <c r="J182" i="2"/>
  <c r="I182" i="2"/>
  <c r="F182" i="2"/>
  <c r="K182" i="2" s="1"/>
  <c r="E182" i="2"/>
  <c r="W181" i="2"/>
  <c r="V181" i="2"/>
  <c r="U181" i="2"/>
  <c r="T181" i="2"/>
  <c r="J181" i="2"/>
  <c r="I181" i="2"/>
  <c r="F181" i="2"/>
  <c r="K181" i="2" s="1"/>
  <c r="L181" i="2" s="1"/>
  <c r="E181" i="2"/>
  <c r="W180" i="2"/>
  <c r="V180" i="2"/>
  <c r="U180" i="2"/>
  <c r="T180" i="2"/>
  <c r="J180" i="2"/>
  <c r="L180" i="2" s="1"/>
  <c r="I180" i="2"/>
  <c r="F180" i="2"/>
  <c r="K180" i="2" s="1"/>
  <c r="E180" i="2"/>
  <c r="W179" i="2"/>
  <c r="V179" i="2"/>
  <c r="U179" i="2"/>
  <c r="T179" i="2"/>
  <c r="J179" i="2"/>
  <c r="I179" i="2"/>
  <c r="F179" i="2"/>
  <c r="K179" i="2" s="1"/>
  <c r="E179" i="2"/>
  <c r="W178" i="2"/>
  <c r="V178" i="2"/>
  <c r="U178" i="2"/>
  <c r="T178" i="2"/>
  <c r="J178" i="2"/>
  <c r="I178" i="2"/>
  <c r="F178" i="2"/>
  <c r="K178" i="2" s="1"/>
  <c r="L178" i="2" s="1"/>
  <c r="E178" i="2"/>
  <c r="W177" i="2"/>
  <c r="V177" i="2"/>
  <c r="U177" i="2"/>
  <c r="T177" i="2"/>
  <c r="J177" i="2"/>
  <c r="L177" i="2" s="1"/>
  <c r="I177" i="2"/>
  <c r="F177" i="2"/>
  <c r="K177" i="2" s="1"/>
  <c r="E177" i="2"/>
  <c r="W176" i="2"/>
  <c r="V176" i="2"/>
  <c r="U176" i="2"/>
  <c r="T176" i="2"/>
  <c r="J176" i="2"/>
  <c r="I176" i="2"/>
  <c r="F176" i="2"/>
  <c r="K176" i="2" s="1"/>
  <c r="E176" i="2"/>
  <c r="W175" i="2"/>
  <c r="V175" i="2"/>
  <c r="U175" i="2"/>
  <c r="T175" i="2"/>
  <c r="J175" i="2"/>
  <c r="I175" i="2"/>
  <c r="F175" i="2"/>
  <c r="K175" i="2" s="1"/>
  <c r="L175" i="2" s="1"/>
  <c r="E175" i="2"/>
  <c r="W174" i="2"/>
  <c r="V174" i="2"/>
  <c r="U174" i="2"/>
  <c r="T174" i="2"/>
  <c r="J174" i="2"/>
  <c r="L174" i="2" s="1"/>
  <c r="I174" i="2"/>
  <c r="F174" i="2"/>
  <c r="K174" i="2" s="1"/>
  <c r="E174" i="2"/>
  <c r="W173" i="2"/>
  <c r="V173" i="2"/>
  <c r="U173" i="2"/>
  <c r="T173" i="2"/>
  <c r="J173" i="2"/>
  <c r="I173" i="2"/>
  <c r="F173" i="2"/>
  <c r="K173" i="2" s="1"/>
  <c r="E173" i="2"/>
  <c r="W172" i="2"/>
  <c r="V172" i="2"/>
  <c r="U172" i="2"/>
  <c r="T172" i="2"/>
  <c r="J172" i="2"/>
  <c r="I172" i="2"/>
  <c r="F172" i="2"/>
  <c r="K172" i="2" s="1"/>
  <c r="L172" i="2" s="1"/>
  <c r="E172" i="2"/>
  <c r="W171" i="2"/>
  <c r="V171" i="2"/>
  <c r="U171" i="2"/>
  <c r="T171" i="2"/>
  <c r="J171" i="2"/>
  <c r="L171" i="2" s="1"/>
  <c r="I171" i="2"/>
  <c r="F171" i="2"/>
  <c r="K171" i="2" s="1"/>
  <c r="E171" i="2"/>
  <c r="W170" i="2"/>
  <c r="V170" i="2"/>
  <c r="U170" i="2"/>
  <c r="T170" i="2"/>
  <c r="J170" i="2"/>
  <c r="I170" i="2"/>
  <c r="F170" i="2"/>
  <c r="K170" i="2" s="1"/>
  <c r="E170" i="2"/>
  <c r="W169" i="2"/>
  <c r="V169" i="2"/>
  <c r="U169" i="2"/>
  <c r="T169" i="2"/>
  <c r="J169" i="2"/>
  <c r="I169" i="2"/>
  <c r="F169" i="2"/>
  <c r="K169" i="2" s="1"/>
  <c r="L169" i="2" s="1"/>
  <c r="E169" i="2"/>
  <c r="W168" i="2"/>
  <c r="V168" i="2"/>
  <c r="U168" i="2"/>
  <c r="T168" i="2"/>
  <c r="J168" i="2"/>
  <c r="L168" i="2" s="1"/>
  <c r="I168" i="2"/>
  <c r="F168" i="2"/>
  <c r="K168" i="2" s="1"/>
  <c r="E168" i="2"/>
  <c r="W167" i="2"/>
  <c r="V167" i="2"/>
  <c r="U167" i="2"/>
  <c r="T167" i="2"/>
  <c r="J167" i="2"/>
  <c r="I167" i="2"/>
  <c r="F167" i="2"/>
  <c r="K167" i="2" s="1"/>
  <c r="E167" i="2"/>
  <c r="W166" i="2"/>
  <c r="V166" i="2"/>
  <c r="U166" i="2"/>
  <c r="T166" i="2"/>
  <c r="J166" i="2"/>
  <c r="I166" i="2"/>
  <c r="F166" i="2"/>
  <c r="K166" i="2" s="1"/>
  <c r="L166" i="2" s="1"/>
  <c r="E166" i="2"/>
  <c r="W165" i="2"/>
  <c r="V165" i="2"/>
  <c r="U165" i="2"/>
  <c r="T165" i="2"/>
  <c r="J165" i="2"/>
  <c r="L165" i="2" s="1"/>
  <c r="I165" i="2"/>
  <c r="F165" i="2"/>
  <c r="K165" i="2" s="1"/>
  <c r="E165" i="2"/>
  <c r="W164" i="2"/>
  <c r="V164" i="2"/>
  <c r="U164" i="2"/>
  <c r="T164" i="2"/>
  <c r="J164" i="2"/>
  <c r="I164" i="2"/>
  <c r="F164" i="2"/>
  <c r="K164" i="2" s="1"/>
  <c r="E164" i="2"/>
  <c r="W163" i="2"/>
  <c r="V163" i="2"/>
  <c r="U163" i="2"/>
  <c r="T163" i="2"/>
  <c r="J163" i="2"/>
  <c r="I163" i="2"/>
  <c r="F163" i="2"/>
  <c r="K163" i="2" s="1"/>
  <c r="L163" i="2" s="1"/>
  <c r="E163" i="2"/>
  <c r="W162" i="2"/>
  <c r="V162" i="2"/>
  <c r="U162" i="2"/>
  <c r="T162" i="2"/>
  <c r="J162" i="2"/>
  <c r="L162" i="2" s="1"/>
  <c r="I162" i="2"/>
  <c r="F162" i="2"/>
  <c r="K162" i="2" s="1"/>
  <c r="E162" i="2"/>
  <c r="W161" i="2"/>
  <c r="V161" i="2"/>
  <c r="U161" i="2"/>
  <c r="T161" i="2"/>
  <c r="J161" i="2"/>
  <c r="I161" i="2"/>
  <c r="F161" i="2"/>
  <c r="K161" i="2" s="1"/>
  <c r="E161" i="2"/>
  <c r="W160" i="2"/>
  <c r="V160" i="2"/>
  <c r="U160" i="2"/>
  <c r="T160" i="2"/>
  <c r="J160" i="2"/>
  <c r="I160" i="2"/>
  <c r="F160" i="2"/>
  <c r="K160" i="2" s="1"/>
  <c r="L160" i="2" s="1"/>
  <c r="E160" i="2"/>
  <c r="W159" i="2"/>
  <c r="V159" i="2"/>
  <c r="U159" i="2"/>
  <c r="T159" i="2"/>
  <c r="J159" i="2"/>
  <c r="L159" i="2" s="1"/>
  <c r="I159" i="2"/>
  <c r="F159" i="2"/>
  <c r="K159" i="2" s="1"/>
  <c r="E159" i="2"/>
  <c r="W158" i="2"/>
  <c r="V158" i="2"/>
  <c r="U158" i="2"/>
  <c r="T158" i="2"/>
  <c r="J158" i="2"/>
  <c r="I158" i="2"/>
  <c r="F158" i="2"/>
  <c r="K158" i="2" s="1"/>
  <c r="E158" i="2"/>
  <c r="W157" i="2"/>
  <c r="V157" i="2"/>
  <c r="U157" i="2"/>
  <c r="T157" i="2"/>
  <c r="J157" i="2"/>
  <c r="I157" i="2"/>
  <c r="F157" i="2"/>
  <c r="K157" i="2" s="1"/>
  <c r="L157" i="2" s="1"/>
  <c r="E157" i="2"/>
  <c r="W156" i="2"/>
  <c r="V156" i="2"/>
  <c r="U156" i="2"/>
  <c r="T156" i="2"/>
  <c r="J156" i="2"/>
  <c r="L156" i="2" s="1"/>
  <c r="I156" i="2"/>
  <c r="F156" i="2"/>
  <c r="K156" i="2" s="1"/>
  <c r="E156" i="2"/>
  <c r="W155" i="2"/>
  <c r="V155" i="2"/>
  <c r="U155" i="2"/>
  <c r="T155" i="2"/>
  <c r="J155" i="2"/>
  <c r="I155" i="2"/>
  <c r="F155" i="2"/>
  <c r="K155" i="2" s="1"/>
  <c r="E155" i="2"/>
  <c r="W154" i="2"/>
  <c r="V154" i="2"/>
  <c r="U154" i="2"/>
  <c r="T154" i="2"/>
  <c r="J154" i="2"/>
  <c r="I154" i="2"/>
  <c r="F154" i="2"/>
  <c r="K154" i="2" s="1"/>
  <c r="L154" i="2" s="1"/>
  <c r="E154" i="2"/>
  <c r="W153" i="2"/>
  <c r="V153" i="2"/>
  <c r="U153" i="2"/>
  <c r="T153" i="2"/>
  <c r="J153" i="2"/>
  <c r="L153" i="2" s="1"/>
  <c r="I153" i="2"/>
  <c r="F153" i="2"/>
  <c r="K153" i="2" s="1"/>
  <c r="E153" i="2"/>
  <c r="W152" i="2"/>
  <c r="V152" i="2"/>
  <c r="U152" i="2"/>
  <c r="T152" i="2"/>
  <c r="J152" i="2"/>
  <c r="I152" i="2"/>
  <c r="F152" i="2"/>
  <c r="K152" i="2" s="1"/>
  <c r="E152" i="2"/>
  <c r="W151" i="2"/>
  <c r="V151" i="2"/>
  <c r="U151" i="2"/>
  <c r="T151" i="2"/>
  <c r="J151" i="2"/>
  <c r="I151" i="2"/>
  <c r="F151" i="2"/>
  <c r="K151" i="2" s="1"/>
  <c r="L151" i="2" s="1"/>
  <c r="E151" i="2"/>
  <c r="W150" i="2"/>
  <c r="V150" i="2"/>
  <c r="U150" i="2"/>
  <c r="T150" i="2"/>
  <c r="J150" i="2"/>
  <c r="L150" i="2" s="1"/>
  <c r="I150" i="2"/>
  <c r="F150" i="2"/>
  <c r="K150" i="2" s="1"/>
  <c r="E150" i="2"/>
  <c r="W149" i="2"/>
  <c r="V149" i="2"/>
  <c r="U149" i="2"/>
  <c r="T149" i="2"/>
  <c r="J149" i="2"/>
  <c r="I149" i="2"/>
  <c r="F149" i="2"/>
  <c r="K149" i="2" s="1"/>
  <c r="E149" i="2"/>
  <c r="W148" i="2"/>
  <c r="V148" i="2"/>
  <c r="U148" i="2"/>
  <c r="T148" i="2"/>
  <c r="J148" i="2"/>
  <c r="I148" i="2"/>
  <c r="F148" i="2"/>
  <c r="K148" i="2" s="1"/>
  <c r="L148" i="2" s="1"/>
  <c r="E148" i="2"/>
  <c r="W147" i="2"/>
  <c r="V147" i="2"/>
  <c r="U147" i="2"/>
  <c r="T147" i="2"/>
  <c r="J147" i="2"/>
  <c r="L147" i="2" s="1"/>
  <c r="I147" i="2"/>
  <c r="F147" i="2"/>
  <c r="K147" i="2" s="1"/>
  <c r="E147" i="2"/>
  <c r="W146" i="2"/>
  <c r="V146" i="2"/>
  <c r="U146" i="2"/>
  <c r="T146" i="2"/>
  <c r="J146" i="2"/>
  <c r="I146" i="2"/>
  <c r="F146" i="2"/>
  <c r="K146" i="2" s="1"/>
  <c r="E146" i="2"/>
  <c r="W145" i="2"/>
  <c r="V145" i="2"/>
  <c r="U145" i="2"/>
  <c r="T145" i="2"/>
  <c r="L145" i="2"/>
  <c r="J145" i="2"/>
  <c r="I145" i="2"/>
  <c r="F145" i="2"/>
  <c r="K145" i="2" s="1"/>
  <c r="E145" i="2"/>
  <c r="W144" i="2"/>
  <c r="V144" i="2"/>
  <c r="U144" i="2"/>
  <c r="T144" i="2"/>
  <c r="J144" i="2"/>
  <c r="I144" i="2"/>
  <c r="F144" i="2"/>
  <c r="K144" i="2" s="1"/>
  <c r="E144" i="2"/>
  <c r="W143" i="2"/>
  <c r="V143" i="2"/>
  <c r="U143" i="2"/>
  <c r="T143" i="2"/>
  <c r="J143" i="2"/>
  <c r="I143" i="2"/>
  <c r="F143" i="2"/>
  <c r="K143" i="2" s="1"/>
  <c r="E143" i="2"/>
  <c r="W142" i="2"/>
  <c r="V142" i="2"/>
  <c r="U142" i="2"/>
  <c r="T142" i="2"/>
  <c r="J142" i="2"/>
  <c r="L142" i="2" s="1"/>
  <c r="I142" i="2"/>
  <c r="F142" i="2"/>
  <c r="K142" i="2" s="1"/>
  <c r="E142" i="2"/>
  <c r="W141" i="2"/>
  <c r="V141" i="2"/>
  <c r="U141" i="2"/>
  <c r="T141" i="2"/>
  <c r="J141" i="2"/>
  <c r="I141" i="2"/>
  <c r="F141" i="2"/>
  <c r="K141" i="2" s="1"/>
  <c r="E141" i="2"/>
  <c r="W140" i="2"/>
  <c r="V140" i="2"/>
  <c r="U140" i="2"/>
  <c r="T140" i="2"/>
  <c r="J140" i="2"/>
  <c r="I140" i="2"/>
  <c r="F140" i="2"/>
  <c r="K140" i="2" s="1"/>
  <c r="E140" i="2"/>
  <c r="W139" i="2"/>
  <c r="V139" i="2"/>
  <c r="U139" i="2"/>
  <c r="T139" i="2"/>
  <c r="L139" i="2"/>
  <c r="J139" i="2"/>
  <c r="I139" i="2"/>
  <c r="F139" i="2"/>
  <c r="K139" i="2" s="1"/>
  <c r="E139" i="2"/>
  <c r="W138" i="2"/>
  <c r="V138" i="2"/>
  <c r="U138" i="2"/>
  <c r="T138" i="2"/>
  <c r="J138" i="2"/>
  <c r="I138" i="2"/>
  <c r="F138" i="2"/>
  <c r="K138" i="2" s="1"/>
  <c r="E138" i="2"/>
  <c r="W137" i="2"/>
  <c r="V137" i="2"/>
  <c r="U137" i="2"/>
  <c r="T137" i="2"/>
  <c r="J137" i="2"/>
  <c r="L137" i="2" s="1"/>
  <c r="I137" i="2"/>
  <c r="F137" i="2"/>
  <c r="K137" i="2" s="1"/>
  <c r="E137" i="2"/>
  <c r="W136" i="2"/>
  <c r="V136" i="2"/>
  <c r="U136" i="2"/>
  <c r="T136" i="2"/>
  <c r="J136" i="2"/>
  <c r="I136" i="2"/>
  <c r="F136" i="2"/>
  <c r="K136" i="2" s="1"/>
  <c r="L136" i="2" s="1"/>
  <c r="E136" i="2"/>
  <c r="W135" i="2"/>
  <c r="V135" i="2"/>
  <c r="U135" i="2"/>
  <c r="T135" i="2"/>
  <c r="J135" i="2"/>
  <c r="I135" i="2"/>
  <c r="F135" i="2"/>
  <c r="K135" i="2" s="1"/>
  <c r="E135" i="2"/>
  <c r="W134" i="2"/>
  <c r="V134" i="2"/>
  <c r="U134" i="2"/>
  <c r="T134" i="2"/>
  <c r="J134" i="2"/>
  <c r="L134" i="2" s="1"/>
  <c r="I134" i="2"/>
  <c r="F134" i="2"/>
  <c r="K134" i="2" s="1"/>
  <c r="E134" i="2"/>
  <c r="W133" i="2"/>
  <c r="V133" i="2"/>
  <c r="U133" i="2"/>
  <c r="T133" i="2"/>
  <c r="J133" i="2"/>
  <c r="I133" i="2"/>
  <c r="F133" i="2"/>
  <c r="K133" i="2" s="1"/>
  <c r="L133" i="2" s="1"/>
  <c r="E133" i="2"/>
  <c r="W132" i="2"/>
  <c r="V132" i="2"/>
  <c r="U132" i="2"/>
  <c r="T132" i="2"/>
  <c r="J132" i="2"/>
  <c r="L132" i="2" s="1"/>
  <c r="I132" i="2"/>
  <c r="F132" i="2"/>
  <c r="K132" i="2" s="1"/>
  <c r="E132" i="2"/>
  <c r="W131" i="2"/>
  <c r="V131" i="2"/>
  <c r="U131" i="2"/>
  <c r="T131" i="2"/>
  <c r="J131" i="2"/>
  <c r="I131" i="2"/>
  <c r="F131" i="2"/>
  <c r="K131" i="2" s="1"/>
  <c r="E131" i="2"/>
  <c r="W130" i="2"/>
  <c r="V130" i="2"/>
  <c r="U130" i="2"/>
  <c r="T130" i="2"/>
  <c r="J130" i="2"/>
  <c r="I130" i="2"/>
  <c r="F130" i="2"/>
  <c r="K130" i="2" s="1"/>
  <c r="L130" i="2" s="1"/>
  <c r="E130" i="2"/>
  <c r="W129" i="2"/>
  <c r="V129" i="2"/>
  <c r="U129" i="2"/>
  <c r="T129" i="2"/>
  <c r="J129" i="2"/>
  <c r="L129" i="2" s="1"/>
  <c r="I129" i="2"/>
  <c r="F129" i="2"/>
  <c r="K129" i="2" s="1"/>
  <c r="E129" i="2"/>
  <c r="W128" i="2"/>
  <c r="V128" i="2"/>
  <c r="U128" i="2"/>
  <c r="T128" i="2"/>
  <c r="J128" i="2"/>
  <c r="I128" i="2"/>
  <c r="F128" i="2"/>
  <c r="K128" i="2" s="1"/>
  <c r="E128" i="2"/>
  <c r="W127" i="2"/>
  <c r="V127" i="2"/>
  <c r="U127" i="2"/>
  <c r="T127" i="2"/>
  <c r="J127" i="2"/>
  <c r="L127" i="2" s="1"/>
  <c r="I127" i="2"/>
  <c r="F127" i="2"/>
  <c r="K127" i="2" s="1"/>
  <c r="E127" i="2"/>
  <c r="W126" i="2"/>
  <c r="V126" i="2"/>
  <c r="U126" i="2"/>
  <c r="T126" i="2"/>
  <c r="J126" i="2"/>
  <c r="I126" i="2"/>
  <c r="F126" i="2"/>
  <c r="K126" i="2" s="1"/>
  <c r="E126" i="2"/>
  <c r="W125" i="2"/>
  <c r="V125" i="2"/>
  <c r="U125" i="2"/>
  <c r="T125" i="2"/>
  <c r="J125" i="2"/>
  <c r="I125" i="2"/>
  <c r="F125" i="2"/>
  <c r="K125" i="2" s="1"/>
  <c r="E125" i="2"/>
  <c r="W124" i="2"/>
  <c r="V124" i="2"/>
  <c r="U124" i="2"/>
  <c r="T124" i="2"/>
  <c r="L124" i="2"/>
  <c r="J124" i="2"/>
  <c r="I124" i="2"/>
  <c r="F124" i="2"/>
  <c r="K124" i="2" s="1"/>
  <c r="E124" i="2"/>
  <c r="W123" i="2"/>
  <c r="V123" i="2"/>
  <c r="U123" i="2"/>
  <c r="T123" i="2"/>
  <c r="J123" i="2"/>
  <c r="I123" i="2"/>
  <c r="F123" i="2"/>
  <c r="K123" i="2" s="1"/>
  <c r="E123" i="2"/>
  <c r="W122" i="2"/>
  <c r="V122" i="2"/>
  <c r="U122" i="2"/>
  <c r="T122" i="2"/>
  <c r="J122" i="2"/>
  <c r="I122" i="2"/>
  <c r="F122" i="2"/>
  <c r="K122" i="2" s="1"/>
  <c r="E122" i="2"/>
  <c r="W121" i="2"/>
  <c r="V121" i="2"/>
  <c r="U121" i="2"/>
  <c r="T121" i="2"/>
  <c r="J121" i="2"/>
  <c r="L121" i="2" s="1"/>
  <c r="I121" i="2"/>
  <c r="F121" i="2"/>
  <c r="K121" i="2" s="1"/>
  <c r="E121" i="2"/>
  <c r="W120" i="2"/>
  <c r="V120" i="2"/>
  <c r="U120" i="2"/>
  <c r="T120" i="2"/>
  <c r="J120" i="2"/>
  <c r="I120" i="2"/>
  <c r="F120" i="2"/>
  <c r="K120" i="2" s="1"/>
  <c r="E120" i="2"/>
  <c r="W119" i="2"/>
  <c r="V119" i="2"/>
  <c r="U119" i="2"/>
  <c r="T119" i="2"/>
  <c r="J119" i="2"/>
  <c r="I119" i="2"/>
  <c r="F119" i="2"/>
  <c r="K119" i="2" s="1"/>
  <c r="E119" i="2"/>
  <c r="W118" i="2"/>
  <c r="V118" i="2"/>
  <c r="U118" i="2"/>
  <c r="T118" i="2"/>
  <c r="J118" i="2"/>
  <c r="I118" i="2"/>
  <c r="F118" i="2"/>
  <c r="K118" i="2" s="1"/>
  <c r="L118" i="2" s="1"/>
  <c r="E118" i="2"/>
  <c r="W117" i="2"/>
  <c r="V117" i="2"/>
  <c r="U117" i="2"/>
  <c r="T117" i="2"/>
  <c r="J117" i="2"/>
  <c r="I117" i="2"/>
  <c r="F117" i="2"/>
  <c r="K117" i="2" s="1"/>
  <c r="E117" i="2"/>
  <c r="W116" i="2"/>
  <c r="V116" i="2"/>
  <c r="U116" i="2"/>
  <c r="T116" i="2"/>
  <c r="J116" i="2"/>
  <c r="I116" i="2"/>
  <c r="F116" i="2"/>
  <c r="K116" i="2" s="1"/>
  <c r="E116" i="2"/>
  <c r="W115" i="2"/>
  <c r="V115" i="2"/>
  <c r="U115" i="2"/>
  <c r="T115" i="2"/>
  <c r="J115" i="2"/>
  <c r="I115" i="2"/>
  <c r="F115" i="2"/>
  <c r="K115" i="2" s="1"/>
  <c r="L115" i="2" s="1"/>
  <c r="E115" i="2"/>
  <c r="W114" i="2"/>
  <c r="V114" i="2"/>
  <c r="U114" i="2"/>
  <c r="T114" i="2"/>
  <c r="J114" i="2"/>
  <c r="L114" i="2" s="1"/>
  <c r="I114" i="2"/>
  <c r="F114" i="2"/>
  <c r="K114" i="2" s="1"/>
  <c r="E114" i="2"/>
  <c r="W113" i="2"/>
  <c r="V113" i="2"/>
  <c r="U113" i="2"/>
  <c r="T113" i="2"/>
  <c r="J113" i="2"/>
  <c r="I113" i="2"/>
  <c r="F113" i="2"/>
  <c r="K113" i="2" s="1"/>
  <c r="E113" i="2"/>
  <c r="W112" i="2"/>
  <c r="V112" i="2"/>
  <c r="U112" i="2"/>
  <c r="T112" i="2"/>
  <c r="J112" i="2"/>
  <c r="I112" i="2"/>
  <c r="F112" i="2"/>
  <c r="K112" i="2" s="1"/>
  <c r="L112" i="2" s="1"/>
  <c r="E112" i="2"/>
  <c r="W111" i="2"/>
  <c r="V111" i="2"/>
  <c r="U111" i="2"/>
  <c r="T111" i="2"/>
  <c r="J111" i="2"/>
  <c r="L111" i="2" s="1"/>
  <c r="I111" i="2"/>
  <c r="F111" i="2"/>
  <c r="K111" i="2" s="1"/>
  <c r="E111" i="2"/>
  <c r="W110" i="2"/>
  <c r="V110" i="2"/>
  <c r="U110" i="2"/>
  <c r="T110" i="2"/>
  <c r="J110" i="2"/>
  <c r="I110" i="2"/>
  <c r="F110" i="2"/>
  <c r="K110" i="2" s="1"/>
  <c r="E110" i="2"/>
  <c r="W109" i="2"/>
  <c r="V109" i="2"/>
  <c r="U109" i="2"/>
  <c r="T109" i="2"/>
  <c r="L109" i="2"/>
  <c r="J109" i="2"/>
  <c r="I109" i="2"/>
  <c r="F109" i="2"/>
  <c r="K109" i="2" s="1"/>
  <c r="E109" i="2"/>
  <c r="W108" i="2"/>
  <c r="V108" i="2"/>
  <c r="U108" i="2"/>
  <c r="T108" i="2"/>
  <c r="J108" i="2"/>
  <c r="I108" i="2"/>
  <c r="F108" i="2"/>
  <c r="K108" i="2" s="1"/>
  <c r="E108" i="2"/>
  <c r="W107" i="2"/>
  <c r="V107" i="2"/>
  <c r="U107" i="2"/>
  <c r="T107" i="2"/>
  <c r="J107" i="2"/>
  <c r="I107" i="2"/>
  <c r="F107" i="2"/>
  <c r="K107" i="2" s="1"/>
  <c r="E107" i="2"/>
  <c r="W106" i="2"/>
  <c r="V106" i="2"/>
  <c r="U106" i="2"/>
  <c r="T106" i="2"/>
  <c r="J106" i="2"/>
  <c r="L106" i="2" s="1"/>
  <c r="I106" i="2"/>
  <c r="F106" i="2"/>
  <c r="K106" i="2" s="1"/>
  <c r="E106" i="2"/>
  <c r="W105" i="2"/>
  <c r="V105" i="2"/>
  <c r="U105" i="2"/>
  <c r="T105" i="2"/>
  <c r="J105" i="2"/>
  <c r="I105" i="2"/>
  <c r="F105" i="2"/>
  <c r="K105" i="2" s="1"/>
  <c r="E105" i="2"/>
  <c r="W104" i="2"/>
  <c r="V104" i="2"/>
  <c r="U104" i="2"/>
  <c r="T104" i="2"/>
  <c r="J104" i="2"/>
  <c r="I104" i="2"/>
  <c r="F104" i="2"/>
  <c r="K104" i="2" s="1"/>
  <c r="L104" i="2" s="1"/>
  <c r="E104" i="2"/>
  <c r="W103" i="2"/>
  <c r="V103" i="2"/>
  <c r="U103" i="2"/>
  <c r="T103" i="2"/>
  <c r="L103" i="2"/>
  <c r="J103" i="2"/>
  <c r="I103" i="2"/>
  <c r="F103" i="2"/>
  <c r="K103" i="2" s="1"/>
  <c r="E103" i="2"/>
  <c r="W102" i="2"/>
  <c r="V102" i="2"/>
  <c r="U102" i="2"/>
  <c r="T102" i="2"/>
  <c r="J102" i="2"/>
  <c r="I102" i="2"/>
  <c r="F102" i="2"/>
  <c r="K102" i="2" s="1"/>
  <c r="E102" i="2"/>
  <c r="W101" i="2"/>
  <c r="V101" i="2"/>
  <c r="U101" i="2"/>
  <c r="T101" i="2"/>
  <c r="J101" i="2"/>
  <c r="L101" i="2" s="1"/>
  <c r="I101" i="2"/>
  <c r="F101" i="2"/>
  <c r="K101" i="2" s="1"/>
  <c r="E101" i="2"/>
  <c r="W100" i="2"/>
  <c r="V100" i="2"/>
  <c r="U100" i="2"/>
  <c r="T100" i="2"/>
  <c r="J100" i="2"/>
  <c r="I100" i="2"/>
  <c r="F100" i="2"/>
  <c r="K100" i="2" s="1"/>
  <c r="L100" i="2" s="1"/>
  <c r="E100" i="2"/>
  <c r="W99" i="2"/>
  <c r="V99" i="2"/>
  <c r="U99" i="2"/>
  <c r="T99" i="2"/>
  <c r="J99" i="2"/>
  <c r="I99" i="2"/>
  <c r="F99" i="2"/>
  <c r="K99" i="2" s="1"/>
  <c r="E99" i="2"/>
  <c r="W98" i="2"/>
  <c r="V98" i="2"/>
  <c r="U98" i="2"/>
  <c r="T98" i="2"/>
  <c r="J98" i="2"/>
  <c r="L98" i="2" s="1"/>
  <c r="I98" i="2"/>
  <c r="F98" i="2"/>
  <c r="K98" i="2" s="1"/>
  <c r="E98" i="2"/>
  <c r="W97" i="2"/>
  <c r="V97" i="2"/>
  <c r="U97" i="2"/>
  <c r="T97" i="2"/>
  <c r="J97" i="2"/>
  <c r="I97" i="2"/>
  <c r="F97" i="2"/>
  <c r="K97" i="2" s="1"/>
  <c r="L97" i="2" s="1"/>
  <c r="E97" i="2"/>
  <c r="W96" i="2"/>
  <c r="V96" i="2"/>
  <c r="U96" i="2"/>
  <c r="T96" i="2"/>
  <c r="J96" i="2"/>
  <c r="L96" i="2" s="1"/>
  <c r="I96" i="2"/>
  <c r="F96" i="2"/>
  <c r="K96" i="2" s="1"/>
  <c r="E96" i="2"/>
  <c r="W95" i="2"/>
  <c r="V95" i="2"/>
  <c r="U95" i="2"/>
  <c r="T95" i="2"/>
  <c r="J95" i="2"/>
  <c r="I95" i="2"/>
  <c r="F95" i="2"/>
  <c r="K95" i="2" s="1"/>
  <c r="E95" i="2"/>
  <c r="W94" i="2"/>
  <c r="V94" i="2"/>
  <c r="U94" i="2"/>
  <c r="T94" i="2"/>
  <c r="J94" i="2"/>
  <c r="I94" i="2"/>
  <c r="F94" i="2"/>
  <c r="K94" i="2" s="1"/>
  <c r="L94" i="2" s="1"/>
  <c r="E94" i="2"/>
  <c r="W93" i="2"/>
  <c r="V93" i="2"/>
  <c r="U93" i="2"/>
  <c r="T93" i="2"/>
  <c r="J93" i="2"/>
  <c r="L93" i="2" s="1"/>
  <c r="I93" i="2"/>
  <c r="F93" i="2"/>
  <c r="K93" i="2" s="1"/>
  <c r="E93" i="2"/>
  <c r="W92" i="2"/>
  <c r="V92" i="2"/>
  <c r="U92" i="2"/>
  <c r="T92" i="2"/>
  <c r="J92" i="2"/>
  <c r="I92" i="2"/>
  <c r="F92" i="2"/>
  <c r="K92" i="2" s="1"/>
  <c r="E92" i="2"/>
  <c r="W91" i="2"/>
  <c r="V91" i="2"/>
  <c r="U91" i="2"/>
  <c r="T91" i="2"/>
  <c r="J91" i="2"/>
  <c r="L91" i="2" s="1"/>
  <c r="I91" i="2"/>
  <c r="F91" i="2"/>
  <c r="K91" i="2" s="1"/>
  <c r="E91" i="2"/>
  <c r="W90" i="2"/>
  <c r="V90" i="2"/>
  <c r="U90" i="2"/>
  <c r="T90" i="2"/>
  <c r="J90" i="2"/>
  <c r="I90" i="2"/>
  <c r="F90" i="2"/>
  <c r="K90" i="2" s="1"/>
  <c r="E90" i="2"/>
  <c r="W89" i="2"/>
  <c r="V89" i="2"/>
  <c r="U89" i="2"/>
  <c r="T89" i="2"/>
  <c r="J89" i="2"/>
  <c r="I89" i="2"/>
  <c r="F89" i="2"/>
  <c r="K89" i="2" s="1"/>
  <c r="E89" i="2"/>
  <c r="W88" i="2"/>
  <c r="V88" i="2"/>
  <c r="U88" i="2"/>
  <c r="T88" i="2"/>
  <c r="L88" i="2"/>
  <c r="J88" i="2"/>
  <c r="I88" i="2"/>
  <c r="F88" i="2"/>
  <c r="K88" i="2" s="1"/>
  <c r="E88" i="2"/>
  <c r="W87" i="2"/>
  <c r="V87" i="2"/>
  <c r="U87" i="2"/>
  <c r="T87" i="2"/>
  <c r="J87" i="2"/>
  <c r="I87" i="2"/>
  <c r="F87" i="2"/>
  <c r="K87" i="2" s="1"/>
  <c r="E87" i="2"/>
  <c r="W86" i="2"/>
  <c r="V86" i="2"/>
  <c r="U86" i="2"/>
  <c r="T86" i="2"/>
  <c r="J86" i="2"/>
  <c r="I86" i="2"/>
  <c r="F86" i="2"/>
  <c r="K86" i="2" s="1"/>
  <c r="L86" i="2" s="1"/>
  <c r="E86" i="2"/>
  <c r="W85" i="2"/>
  <c r="V85" i="2"/>
  <c r="U85" i="2"/>
  <c r="T85" i="2"/>
  <c r="J85" i="2"/>
  <c r="L85" i="2" s="1"/>
  <c r="I85" i="2"/>
  <c r="F85" i="2"/>
  <c r="K85" i="2" s="1"/>
  <c r="E85" i="2"/>
  <c r="W84" i="2"/>
  <c r="V84" i="2"/>
  <c r="U84" i="2"/>
  <c r="T84" i="2"/>
  <c r="J84" i="2"/>
  <c r="I84" i="2"/>
  <c r="F84" i="2"/>
  <c r="K84" i="2" s="1"/>
  <c r="E84" i="2"/>
  <c r="W83" i="2"/>
  <c r="V83" i="2"/>
  <c r="U83" i="2"/>
  <c r="T83" i="2"/>
  <c r="J83" i="2"/>
  <c r="I83" i="2"/>
  <c r="F83" i="2"/>
  <c r="K83" i="2" s="1"/>
  <c r="L83" i="2" s="1"/>
  <c r="E83" i="2"/>
  <c r="W82" i="2"/>
  <c r="V82" i="2"/>
  <c r="U82" i="2"/>
  <c r="T82" i="2"/>
  <c r="J82" i="2"/>
  <c r="I82" i="2"/>
  <c r="F82" i="2"/>
  <c r="K82" i="2" s="1"/>
  <c r="L82" i="2" s="1"/>
  <c r="E82" i="2"/>
  <c r="W81" i="2"/>
  <c r="V81" i="2"/>
  <c r="U81" i="2"/>
  <c r="T81" i="2"/>
  <c r="J81" i="2"/>
  <c r="I81" i="2"/>
  <c r="F81" i="2"/>
  <c r="K81" i="2" s="1"/>
  <c r="E81" i="2"/>
  <c r="W80" i="2"/>
  <c r="V80" i="2"/>
  <c r="U80" i="2"/>
  <c r="T80" i="2"/>
  <c r="J80" i="2"/>
  <c r="I80" i="2"/>
  <c r="F80" i="2"/>
  <c r="K80" i="2" s="1"/>
  <c r="L80" i="2" s="1"/>
  <c r="E80" i="2"/>
  <c r="W79" i="2"/>
  <c r="V79" i="2"/>
  <c r="U79" i="2"/>
  <c r="T79" i="2"/>
  <c r="J79" i="2"/>
  <c r="I79" i="2"/>
  <c r="F79" i="2"/>
  <c r="K79" i="2" s="1"/>
  <c r="L79" i="2" s="1"/>
  <c r="E79" i="2"/>
  <c r="W78" i="2"/>
  <c r="V78" i="2"/>
  <c r="U78" i="2"/>
  <c r="T78" i="2"/>
  <c r="J78" i="2"/>
  <c r="L78" i="2" s="1"/>
  <c r="I78" i="2"/>
  <c r="F78" i="2"/>
  <c r="K78" i="2" s="1"/>
  <c r="E78" i="2"/>
  <c r="W77" i="2"/>
  <c r="V77" i="2"/>
  <c r="U77" i="2"/>
  <c r="T77" i="2"/>
  <c r="J77" i="2"/>
  <c r="I77" i="2"/>
  <c r="F77" i="2"/>
  <c r="K77" i="2" s="1"/>
  <c r="L77" i="2" s="1"/>
  <c r="E77" i="2"/>
  <c r="W76" i="2"/>
  <c r="V76" i="2"/>
  <c r="U76" i="2"/>
  <c r="T76" i="2"/>
  <c r="J76" i="2"/>
  <c r="I76" i="2"/>
  <c r="F76" i="2"/>
  <c r="K76" i="2" s="1"/>
  <c r="L76" i="2" s="1"/>
  <c r="E76" i="2"/>
  <c r="W75" i="2"/>
  <c r="V75" i="2"/>
  <c r="U75" i="2"/>
  <c r="T75" i="2"/>
  <c r="J75" i="2"/>
  <c r="L75" i="2" s="1"/>
  <c r="I75" i="2"/>
  <c r="F75" i="2"/>
  <c r="K75" i="2" s="1"/>
  <c r="E75" i="2"/>
  <c r="W74" i="2"/>
  <c r="V74" i="2"/>
  <c r="U74" i="2"/>
  <c r="T74" i="2"/>
  <c r="J74" i="2"/>
  <c r="I74" i="2"/>
  <c r="F74" i="2"/>
  <c r="K74" i="2" s="1"/>
  <c r="L74" i="2" s="1"/>
  <c r="E74" i="2"/>
  <c r="W73" i="2"/>
  <c r="V73" i="2"/>
  <c r="U73" i="2"/>
  <c r="T73" i="2"/>
  <c r="L73" i="2"/>
  <c r="J73" i="2"/>
  <c r="I73" i="2"/>
  <c r="F73" i="2"/>
  <c r="K73" i="2" s="1"/>
  <c r="E73" i="2"/>
  <c r="W72" i="2"/>
  <c r="V72" i="2"/>
  <c r="U72" i="2"/>
  <c r="T72" i="2"/>
  <c r="J72" i="2"/>
  <c r="I72" i="2"/>
  <c r="F72" i="2"/>
  <c r="K72" i="2" s="1"/>
  <c r="E72" i="2"/>
  <c r="W71" i="2"/>
  <c r="V71" i="2"/>
  <c r="U71" i="2"/>
  <c r="T71" i="2"/>
  <c r="J71" i="2"/>
  <c r="I71" i="2"/>
  <c r="F71" i="2"/>
  <c r="K71" i="2" s="1"/>
  <c r="E71" i="2"/>
  <c r="W70" i="2"/>
  <c r="V70" i="2"/>
  <c r="U70" i="2"/>
  <c r="T70" i="2"/>
  <c r="J70" i="2"/>
  <c r="L70" i="2" s="1"/>
  <c r="I70" i="2"/>
  <c r="F70" i="2"/>
  <c r="K70" i="2" s="1"/>
  <c r="E70" i="2"/>
  <c r="W69" i="2"/>
  <c r="V69" i="2"/>
  <c r="U69" i="2"/>
  <c r="T69" i="2"/>
  <c r="J69" i="2"/>
  <c r="I69" i="2"/>
  <c r="F69" i="2"/>
  <c r="K69" i="2" s="1"/>
  <c r="E69" i="2"/>
  <c r="W68" i="2"/>
  <c r="V68" i="2"/>
  <c r="U68" i="2"/>
  <c r="T68" i="2"/>
  <c r="J68" i="2"/>
  <c r="I68" i="2"/>
  <c r="F68" i="2"/>
  <c r="K68" i="2" s="1"/>
  <c r="L68" i="2" s="1"/>
  <c r="E68" i="2"/>
  <c r="W67" i="2"/>
  <c r="V67" i="2"/>
  <c r="U67" i="2"/>
  <c r="T67" i="2"/>
  <c r="L67" i="2"/>
  <c r="J67" i="2"/>
  <c r="I67" i="2"/>
  <c r="F67" i="2"/>
  <c r="K67" i="2" s="1"/>
  <c r="E67" i="2"/>
  <c r="W66" i="2"/>
  <c r="V66" i="2"/>
  <c r="U66" i="2"/>
  <c r="T66" i="2"/>
  <c r="J66" i="2"/>
  <c r="I66" i="2"/>
  <c r="F66" i="2"/>
  <c r="K66" i="2" s="1"/>
  <c r="E66" i="2"/>
  <c r="W65" i="2"/>
  <c r="V65" i="2"/>
  <c r="U65" i="2"/>
  <c r="T65" i="2"/>
  <c r="J65" i="2"/>
  <c r="I65" i="2"/>
  <c r="F65" i="2"/>
  <c r="K65" i="2" s="1"/>
  <c r="E65" i="2"/>
  <c r="W64" i="2"/>
  <c r="V64" i="2"/>
  <c r="U64" i="2"/>
  <c r="T64" i="2"/>
  <c r="J64" i="2"/>
  <c r="I64" i="2"/>
  <c r="F64" i="2"/>
  <c r="K64" i="2" s="1"/>
  <c r="L64" i="2" s="1"/>
  <c r="E64" i="2"/>
  <c r="W63" i="2"/>
  <c r="V63" i="2"/>
  <c r="U63" i="2"/>
  <c r="T63" i="2"/>
  <c r="J63" i="2"/>
  <c r="I63" i="2"/>
  <c r="F63" i="2"/>
  <c r="K63" i="2" s="1"/>
  <c r="E63" i="2"/>
  <c r="W62" i="2"/>
  <c r="V62" i="2"/>
  <c r="U62" i="2"/>
  <c r="T62" i="2"/>
  <c r="J62" i="2"/>
  <c r="I62" i="2"/>
  <c r="F62" i="2"/>
  <c r="K62" i="2" s="1"/>
  <c r="E62" i="2"/>
  <c r="W61" i="2"/>
  <c r="V61" i="2"/>
  <c r="U61" i="2"/>
  <c r="T61" i="2"/>
  <c r="J61" i="2"/>
  <c r="I61" i="2"/>
  <c r="F61" i="2"/>
  <c r="K61" i="2" s="1"/>
  <c r="L61" i="2" s="1"/>
  <c r="E61" i="2"/>
  <c r="W60" i="2"/>
  <c r="V60" i="2"/>
  <c r="U60" i="2"/>
  <c r="T60" i="2"/>
  <c r="J60" i="2"/>
  <c r="L60" i="2" s="1"/>
  <c r="I60" i="2"/>
  <c r="F60" i="2"/>
  <c r="K60" i="2" s="1"/>
  <c r="E60" i="2"/>
  <c r="W59" i="2"/>
  <c r="V59" i="2"/>
  <c r="U59" i="2"/>
  <c r="T59" i="2"/>
  <c r="J59" i="2"/>
  <c r="I59" i="2"/>
  <c r="F59" i="2"/>
  <c r="K59" i="2" s="1"/>
  <c r="E59" i="2"/>
  <c r="W58" i="2"/>
  <c r="V58" i="2"/>
  <c r="U58" i="2"/>
  <c r="T58" i="2"/>
  <c r="J58" i="2"/>
  <c r="I58" i="2"/>
  <c r="F58" i="2"/>
  <c r="K58" i="2" s="1"/>
  <c r="L58" i="2" s="1"/>
  <c r="E58" i="2"/>
  <c r="W57" i="2"/>
  <c r="V57" i="2"/>
  <c r="U57" i="2"/>
  <c r="T57" i="2"/>
  <c r="K57" i="2"/>
  <c r="J57" i="2"/>
  <c r="L57" i="2" s="1"/>
  <c r="I57" i="2"/>
  <c r="F57" i="2"/>
  <c r="W56" i="2"/>
  <c r="V56" i="2"/>
  <c r="U56" i="2"/>
  <c r="T56" i="2"/>
  <c r="K56" i="2"/>
  <c r="J56" i="2"/>
  <c r="I56" i="2"/>
  <c r="F56" i="2"/>
  <c r="W55" i="2"/>
  <c r="V55" i="2"/>
  <c r="U55" i="2"/>
  <c r="T55" i="2"/>
  <c r="K55" i="2"/>
  <c r="J55" i="2"/>
  <c r="L55" i="2" s="1"/>
  <c r="I55" i="2"/>
  <c r="F55" i="2"/>
  <c r="W54" i="2"/>
  <c r="V54" i="2"/>
  <c r="U54" i="2"/>
  <c r="T54" i="2"/>
  <c r="K54" i="2"/>
  <c r="J54" i="2"/>
  <c r="I54" i="2"/>
  <c r="F54" i="2"/>
  <c r="W53" i="2"/>
  <c r="V53" i="2"/>
  <c r="U53" i="2"/>
  <c r="T53" i="2"/>
  <c r="K53" i="2"/>
  <c r="J53" i="2"/>
  <c r="L53" i="2" s="1"/>
  <c r="I53" i="2"/>
  <c r="F53" i="2"/>
  <c r="W52" i="2"/>
  <c r="V52" i="2"/>
  <c r="U52" i="2"/>
  <c r="T52" i="2"/>
  <c r="K52" i="2"/>
  <c r="J52" i="2"/>
  <c r="I52" i="2"/>
  <c r="F52" i="2"/>
  <c r="W51" i="2"/>
  <c r="V51" i="2"/>
  <c r="U51" i="2"/>
  <c r="T51" i="2"/>
  <c r="K51" i="2"/>
  <c r="J51" i="2"/>
  <c r="L51" i="2" s="1"/>
  <c r="I51" i="2"/>
  <c r="F51" i="2"/>
  <c r="W50" i="2"/>
  <c r="V50" i="2"/>
  <c r="U50" i="2"/>
  <c r="T50" i="2"/>
  <c r="K50" i="2"/>
  <c r="J50" i="2"/>
  <c r="I50" i="2"/>
  <c r="F50" i="2"/>
  <c r="W49" i="2"/>
  <c r="V49" i="2"/>
  <c r="U49" i="2"/>
  <c r="T49" i="2"/>
  <c r="K49" i="2"/>
  <c r="J49" i="2"/>
  <c r="L49" i="2" s="1"/>
  <c r="I49" i="2"/>
  <c r="F49" i="2"/>
  <c r="W48" i="2"/>
  <c r="V48" i="2"/>
  <c r="U48" i="2"/>
  <c r="T48" i="2"/>
  <c r="K48" i="2"/>
  <c r="J48" i="2"/>
  <c r="I48" i="2"/>
  <c r="F48" i="2"/>
  <c r="W47" i="2"/>
  <c r="V47" i="2"/>
  <c r="U47" i="2"/>
  <c r="T47" i="2"/>
  <c r="K47" i="2"/>
  <c r="J47" i="2"/>
  <c r="L47" i="2" s="1"/>
  <c r="I47" i="2"/>
  <c r="F47" i="2"/>
  <c r="W46" i="2"/>
  <c r="V46" i="2"/>
  <c r="U46" i="2"/>
  <c r="T46" i="2"/>
  <c r="K46" i="2"/>
  <c r="J46" i="2"/>
  <c r="I46" i="2"/>
  <c r="F46" i="2"/>
  <c r="W45" i="2"/>
  <c r="V45" i="2"/>
  <c r="U45" i="2"/>
  <c r="T45" i="2"/>
  <c r="K45" i="2"/>
  <c r="J45" i="2"/>
  <c r="L45" i="2" s="1"/>
  <c r="I45" i="2"/>
  <c r="F45" i="2"/>
  <c r="W44" i="2"/>
  <c r="V44" i="2"/>
  <c r="U44" i="2"/>
  <c r="T44" i="2"/>
  <c r="K44" i="2"/>
  <c r="J44" i="2"/>
  <c r="I44" i="2"/>
  <c r="F44" i="2"/>
  <c r="W43" i="2"/>
  <c r="V43" i="2"/>
  <c r="U43" i="2"/>
  <c r="T43" i="2"/>
  <c r="K43" i="2"/>
  <c r="J43" i="2"/>
  <c r="L43" i="2" s="1"/>
  <c r="I43" i="2"/>
  <c r="F43" i="2"/>
  <c r="W42" i="2"/>
  <c r="V42" i="2"/>
  <c r="U42" i="2"/>
  <c r="T42" i="2"/>
  <c r="K42" i="2"/>
  <c r="J42" i="2"/>
  <c r="I42" i="2"/>
  <c r="F42" i="2"/>
  <c r="W41" i="2"/>
  <c r="V41" i="2"/>
  <c r="U41" i="2"/>
  <c r="T41" i="2"/>
  <c r="K41" i="2"/>
  <c r="J41" i="2"/>
  <c r="L41" i="2" s="1"/>
  <c r="I41" i="2"/>
  <c r="F41" i="2"/>
  <c r="W40" i="2"/>
  <c r="V40" i="2"/>
  <c r="U40" i="2"/>
  <c r="T40" i="2"/>
  <c r="K40" i="2"/>
  <c r="J40" i="2"/>
  <c r="I40" i="2"/>
  <c r="F40" i="2"/>
  <c r="W39" i="2"/>
  <c r="V39" i="2"/>
  <c r="U39" i="2"/>
  <c r="T39" i="2"/>
  <c r="K39" i="2"/>
  <c r="J39" i="2"/>
  <c r="L39" i="2" s="1"/>
  <c r="I39" i="2"/>
  <c r="F39" i="2"/>
  <c r="W38" i="2"/>
  <c r="V38" i="2"/>
  <c r="U38" i="2"/>
  <c r="T38" i="2"/>
  <c r="K38" i="2"/>
  <c r="J38" i="2"/>
  <c r="I38" i="2"/>
  <c r="F38" i="2"/>
  <c r="W37" i="2"/>
  <c r="V37" i="2"/>
  <c r="U37" i="2"/>
  <c r="T37" i="2"/>
  <c r="K37" i="2"/>
  <c r="J37" i="2"/>
  <c r="L37" i="2" s="1"/>
  <c r="I37" i="2"/>
  <c r="F37" i="2"/>
  <c r="W36" i="2"/>
  <c r="V36" i="2"/>
  <c r="U36" i="2"/>
  <c r="T36" i="2"/>
  <c r="K36" i="2"/>
  <c r="J36" i="2"/>
  <c r="I36" i="2"/>
  <c r="F36" i="2"/>
  <c r="W35" i="2"/>
  <c r="V35" i="2"/>
  <c r="U35" i="2"/>
  <c r="T35" i="2"/>
  <c r="K35" i="2"/>
  <c r="J35" i="2"/>
  <c r="L35" i="2" s="1"/>
  <c r="I35" i="2"/>
  <c r="F35" i="2"/>
  <c r="W34" i="2"/>
  <c r="V34" i="2"/>
  <c r="U34" i="2"/>
  <c r="T34" i="2"/>
  <c r="K34" i="2"/>
  <c r="J34" i="2"/>
  <c r="I34" i="2"/>
  <c r="F34" i="2"/>
  <c r="W33" i="2"/>
  <c r="V33" i="2"/>
  <c r="U33" i="2"/>
  <c r="T33" i="2"/>
  <c r="K33" i="2"/>
  <c r="J33" i="2"/>
  <c r="L33" i="2" s="1"/>
  <c r="I33" i="2"/>
  <c r="F33" i="2"/>
  <c r="W32" i="2"/>
  <c r="V32" i="2"/>
  <c r="U32" i="2"/>
  <c r="T32" i="2"/>
  <c r="K32" i="2"/>
  <c r="J32" i="2"/>
  <c r="I32" i="2"/>
  <c r="F32" i="2"/>
  <c r="W31" i="2"/>
  <c r="V31" i="2"/>
  <c r="U31" i="2"/>
  <c r="T31" i="2"/>
  <c r="K31" i="2"/>
  <c r="J31" i="2"/>
  <c r="L31" i="2" s="1"/>
  <c r="I31" i="2"/>
  <c r="F31" i="2"/>
  <c r="W30" i="2"/>
  <c r="V30" i="2"/>
  <c r="U30" i="2"/>
  <c r="T30" i="2"/>
  <c r="K30" i="2"/>
  <c r="J30" i="2"/>
  <c r="I30" i="2"/>
  <c r="F30" i="2"/>
  <c r="W29" i="2"/>
  <c r="V29" i="2"/>
  <c r="U29" i="2"/>
  <c r="T29" i="2"/>
  <c r="K29" i="2"/>
  <c r="J29" i="2"/>
  <c r="L29" i="2" s="1"/>
  <c r="I29" i="2"/>
  <c r="F29" i="2"/>
  <c r="W28" i="2"/>
  <c r="V28" i="2"/>
  <c r="U28" i="2"/>
  <c r="T28" i="2"/>
  <c r="K28" i="2"/>
  <c r="J28" i="2"/>
  <c r="I28" i="2"/>
  <c r="F28" i="2"/>
  <c r="W27" i="2"/>
  <c r="V27" i="2"/>
  <c r="U27" i="2"/>
  <c r="T27" i="2"/>
  <c r="K27" i="2"/>
  <c r="J27" i="2"/>
  <c r="L27" i="2" s="1"/>
  <c r="I27" i="2"/>
  <c r="F27" i="2"/>
  <c r="W26" i="2"/>
  <c r="V26" i="2"/>
  <c r="U26" i="2"/>
  <c r="T26" i="2"/>
  <c r="K26" i="2"/>
  <c r="J26" i="2"/>
  <c r="I26" i="2"/>
  <c r="F26" i="2"/>
  <c r="W25" i="2"/>
  <c r="V25" i="2"/>
  <c r="U25" i="2"/>
  <c r="T25" i="2"/>
  <c r="K25" i="2"/>
  <c r="J25" i="2"/>
  <c r="L25" i="2" s="1"/>
  <c r="I25" i="2"/>
  <c r="F25" i="2"/>
  <c r="W24" i="2"/>
  <c r="V24" i="2"/>
  <c r="U24" i="2"/>
  <c r="T24" i="2"/>
  <c r="K24" i="2"/>
  <c r="J24" i="2"/>
  <c r="I24" i="2"/>
  <c r="F24" i="2"/>
  <c r="W23" i="2"/>
  <c r="V23" i="2"/>
  <c r="U23" i="2"/>
  <c r="T23" i="2"/>
  <c r="K23" i="2"/>
  <c r="J23" i="2"/>
  <c r="L23" i="2" s="1"/>
  <c r="I23" i="2"/>
  <c r="F23" i="2"/>
  <c r="W22" i="2"/>
  <c r="V22" i="2"/>
  <c r="U22" i="2"/>
  <c r="T22" i="2"/>
  <c r="K22" i="2"/>
  <c r="J22" i="2"/>
  <c r="I22" i="2"/>
  <c r="F22" i="2"/>
  <c r="W21" i="2"/>
  <c r="V21" i="2"/>
  <c r="U21" i="2"/>
  <c r="T21" i="2"/>
  <c r="K21" i="2"/>
  <c r="J21" i="2"/>
  <c r="L21" i="2" s="1"/>
  <c r="I21" i="2"/>
  <c r="F21" i="2"/>
  <c r="W20" i="2"/>
  <c r="V20" i="2"/>
  <c r="U20" i="2"/>
  <c r="T20" i="2"/>
  <c r="K20" i="2"/>
  <c r="J20" i="2"/>
  <c r="I20" i="2"/>
  <c r="F20" i="2"/>
  <c r="W19" i="2"/>
  <c r="V19" i="2"/>
  <c r="U19" i="2"/>
  <c r="T19" i="2"/>
  <c r="K19" i="2"/>
  <c r="J19" i="2"/>
  <c r="L19" i="2" s="1"/>
  <c r="I19" i="2"/>
  <c r="F19" i="2"/>
  <c r="W18" i="2"/>
  <c r="V18" i="2"/>
  <c r="U18" i="2"/>
  <c r="T18" i="2"/>
  <c r="K18" i="2"/>
  <c r="J18" i="2"/>
  <c r="I18" i="2"/>
  <c r="F18" i="2"/>
  <c r="W17" i="2"/>
  <c r="V17" i="2"/>
  <c r="U17" i="2"/>
  <c r="T17" i="2"/>
  <c r="K17" i="2"/>
  <c r="J17" i="2"/>
  <c r="L17" i="2" s="1"/>
  <c r="I17" i="2"/>
  <c r="F17" i="2"/>
  <c r="W16" i="2"/>
  <c r="V16" i="2"/>
  <c r="U16" i="2"/>
  <c r="T16" i="2"/>
  <c r="K16" i="2"/>
  <c r="J16" i="2"/>
  <c r="I16" i="2"/>
  <c r="F16" i="2"/>
  <c r="W15" i="2"/>
  <c r="V15" i="2"/>
  <c r="U15" i="2"/>
  <c r="T15" i="2"/>
  <c r="K15" i="2"/>
  <c r="J15" i="2"/>
  <c r="L15" i="2" s="1"/>
  <c r="I15" i="2"/>
  <c r="F15" i="2"/>
  <c r="W14" i="2"/>
  <c r="V14" i="2"/>
  <c r="U14" i="2"/>
  <c r="T14" i="2"/>
  <c r="K14" i="2"/>
  <c r="J14" i="2"/>
  <c r="I14" i="2"/>
  <c r="F14" i="2"/>
  <c r="W13" i="2"/>
  <c r="V13" i="2"/>
  <c r="U13" i="2"/>
  <c r="T13" i="2"/>
  <c r="K13" i="2"/>
  <c r="J13" i="2"/>
  <c r="L13" i="2" s="1"/>
  <c r="I13" i="2"/>
  <c r="F13" i="2"/>
  <c r="W12" i="2"/>
  <c r="V12" i="2"/>
  <c r="U12" i="2"/>
  <c r="T12" i="2"/>
  <c r="K12" i="2"/>
  <c r="J12" i="2"/>
  <c r="I12" i="2"/>
  <c r="F12" i="2"/>
  <c r="W11" i="2"/>
  <c r="V11" i="2"/>
  <c r="U11" i="2"/>
  <c r="T11" i="2"/>
  <c r="K11" i="2"/>
  <c r="J11" i="2"/>
  <c r="L11" i="2" s="1"/>
  <c r="I11" i="2"/>
  <c r="F11" i="2"/>
  <c r="W10" i="2"/>
  <c r="V10" i="2"/>
  <c r="U10" i="2"/>
  <c r="T10" i="2"/>
  <c r="K10" i="2"/>
  <c r="J10" i="2"/>
  <c r="I10" i="2"/>
  <c r="F10" i="2"/>
  <c r="W9" i="2"/>
  <c r="V9" i="2"/>
  <c r="U9" i="2"/>
  <c r="T9" i="2"/>
  <c r="K9" i="2"/>
  <c r="J9" i="2"/>
  <c r="L9" i="2" s="1"/>
  <c r="I9" i="2"/>
  <c r="F9" i="2"/>
  <c r="W8" i="2"/>
  <c r="V8" i="2"/>
  <c r="U8" i="2"/>
  <c r="T8" i="2"/>
  <c r="K8" i="2"/>
  <c r="J8" i="2"/>
  <c r="I8" i="2"/>
  <c r="F8" i="2"/>
  <c r="W7" i="2"/>
  <c r="V7" i="2"/>
  <c r="U7" i="2"/>
  <c r="T7" i="2"/>
  <c r="K7" i="2"/>
  <c r="J7" i="2"/>
  <c r="L7" i="2" s="1"/>
  <c r="I7" i="2"/>
  <c r="F7" i="2"/>
  <c r="W6" i="2"/>
  <c r="V6" i="2"/>
  <c r="U6" i="2"/>
  <c r="T6" i="2"/>
  <c r="K6" i="2"/>
  <c r="J6" i="2"/>
  <c r="I6" i="2"/>
  <c r="F6" i="2"/>
  <c r="W5" i="2"/>
  <c r="V5" i="2"/>
  <c r="U5" i="2"/>
  <c r="T5" i="2"/>
  <c r="K5" i="2"/>
  <c r="J5" i="2"/>
  <c r="L5" i="2" s="1"/>
  <c r="I5" i="2"/>
  <c r="F5" i="2"/>
  <c r="W4" i="2"/>
  <c r="V4" i="2"/>
  <c r="U4" i="2"/>
  <c r="T4" i="2"/>
  <c r="K4" i="2"/>
  <c r="J4" i="2"/>
  <c r="I4" i="2"/>
  <c r="F4" i="2"/>
  <c r="W3" i="2"/>
  <c r="V3" i="2"/>
  <c r="U3" i="2"/>
  <c r="T3" i="2"/>
  <c r="K3" i="2"/>
  <c r="J3" i="2"/>
  <c r="L3" i="2" s="1"/>
  <c r="I3" i="2"/>
  <c r="F3" i="2"/>
  <c r="W2" i="2"/>
  <c r="V2" i="2"/>
  <c r="U2" i="2"/>
  <c r="T2" i="2"/>
  <c r="K2" i="2"/>
  <c r="J2" i="2"/>
  <c r="I2" i="2"/>
  <c r="F2" i="2"/>
  <c r="L532" i="2" l="1"/>
  <c r="L30" i="9"/>
  <c r="L48" i="9"/>
  <c r="L66" i="9"/>
  <c r="L116" i="9"/>
  <c r="L125" i="9"/>
  <c r="L170" i="9"/>
  <c r="L179" i="9"/>
  <c r="L152" i="9"/>
  <c r="L161" i="9"/>
  <c r="L206" i="9"/>
  <c r="L39" i="9"/>
  <c r="L57" i="9"/>
  <c r="L42" i="9"/>
  <c r="L60" i="9"/>
  <c r="L134" i="9"/>
  <c r="L143" i="9"/>
  <c r="L188" i="9"/>
  <c r="L197" i="9"/>
  <c r="L444" i="9"/>
  <c r="L211" i="9"/>
  <c r="L348" i="9"/>
  <c r="L357" i="9"/>
  <c r="L366" i="9"/>
  <c r="L375" i="9"/>
  <c r="L384" i="9"/>
  <c r="L393" i="9"/>
  <c r="L402" i="9"/>
  <c r="L426" i="9"/>
  <c r="L217" i="9"/>
  <c r="L223" i="9"/>
  <c r="L229" i="9"/>
  <c r="L235" i="9"/>
  <c r="L241" i="9"/>
  <c r="L247" i="9"/>
  <c r="L253" i="9"/>
  <c r="L259" i="9"/>
  <c r="L265" i="9"/>
  <c r="L271" i="9"/>
  <c r="L277" i="9"/>
  <c r="L283" i="9"/>
  <c r="L289" i="9"/>
  <c r="L295" i="9"/>
  <c r="L301" i="9"/>
  <c r="L307" i="9"/>
  <c r="L313" i="9"/>
  <c r="L429" i="9"/>
  <c r="L412" i="9"/>
  <c r="L430" i="9"/>
  <c r="L525" i="9"/>
  <c r="L526" i="9"/>
  <c r="L534" i="9"/>
  <c r="L535" i="9"/>
  <c r="L543" i="9"/>
  <c r="L544" i="9"/>
  <c r="L552" i="9"/>
  <c r="L553" i="9"/>
  <c r="L596" i="9"/>
  <c r="L602" i="9"/>
  <c r="L608" i="9"/>
  <c r="L614" i="9"/>
  <c r="L620" i="9"/>
  <c r="L626" i="9"/>
  <c r="L632" i="9"/>
  <c r="L445" i="9"/>
  <c r="L454" i="9"/>
  <c r="L463" i="9"/>
  <c r="L472" i="9"/>
  <c r="L478" i="9"/>
  <c r="L484" i="9"/>
  <c r="L490" i="9"/>
  <c r="L496" i="9"/>
  <c r="L502" i="9"/>
  <c r="L508" i="9"/>
  <c r="L514" i="9"/>
  <c r="L520" i="9"/>
  <c r="L424" i="9"/>
  <c r="L421" i="9"/>
  <c r="L439" i="9"/>
  <c r="L451" i="9"/>
  <c r="L460" i="9"/>
  <c r="L469" i="9"/>
  <c r="L639" i="9"/>
  <c r="L418" i="9"/>
  <c r="L436" i="9"/>
  <c r="L475" i="9"/>
  <c r="L481" i="9"/>
  <c r="L487" i="9"/>
  <c r="L493" i="9"/>
  <c r="L499" i="9"/>
  <c r="L505" i="9"/>
  <c r="L511" i="9"/>
  <c r="L517" i="9"/>
  <c r="L523" i="9"/>
  <c r="L532" i="9"/>
  <c r="L541" i="9"/>
  <c r="L550" i="9"/>
  <c r="L559" i="9"/>
  <c r="L592" i="9"/>
  <c r="L598" i="9"/>
  <c r="L604" i="9"/>
  <c r="L610" i="9"/>
  <c r="L616" i="9"/>
  <c r="L622" i="9"/>
  <c r="L628" i="9"/>
  <c r="L642" i="9"/>
  <c r="L654" i="9"/>
  <c r="L666" i="9"/>
  <c r="L678" i="9"/>
  <c r="L814" i="9"/>
  <c r="L832" i="9"/>
  <c r="L850" i="9"/>
  <c r="L859" i="9"/>
  <c r="L868" i="9"/>
  <c r="L877" i="9"/>
  <c r="L886" i="9"/>
  <c r="L895" i="9"/>
  <c r="L904" i="9"/>
  <c r="L913" i="9"/>
  <c r="L636" i="9"/>
  <c r="L648" i="9"/>
  <c r="L660" i="9"/>
  <c r="L672" i="9"/>
  <c r="L634" i="9"/>
  <c r="L646" i="9"/>
  <c r="L658" i="9"/>
  <c r="L670" i="9"/>
  <c r="L214" i="2"/>
  <c r="L317" i="2"/>
  <c r="L365" i="2"/>
  <c r="L8" i="2"/>
  <c r="L14" i="2"/>
  <c r="L20" i="2"/>
  <c r="L26" i="2"/>
  <c r="L32" i="2"/>
  <c r="L38" i="2"/>
  <c r="L44" i="2"/>
  <c r="L50" i="2"/>
  <c r="L56" i="2"/>
  <c r="L71" i="2"/>
  <c r="L218" i="2"/>
  <c r="L221" i="2"/>
  <c r="L224" i="2"/>
  <c r="L227" i="2"/>
  <c r="L230" i="2"/>
  <c r="L234" i="2"/>
  <c r="L246" i="2"/>
  <c r="L258" i="2"/>
  <c r="L270" i="2"/>
  <c r="L282" i="2"/>
  <c r="L292" i="2"/>
  <c r="L297" i="2"/>
  <c r="L339" i="2"/>
  <c r="L377" i="2"/>
  <c r="L379" i="2"/>
  <c r="L435" i="2"/>
  <c r="L456" i="2"/>
  <c r="L474" i="2"/>
  <c r="L492" i="2"/>
  <c r="L510" i="2"/>
  <c r="L600" i="2"/>
  <c r="L618" i="2"/>
  <c r="L636" i="2"/>
  <c r="L654" i="2"/>
  <c r="L6" i="2"/>
  <c r="L12" i="2"/>
  <c r="L18" i="2"/>
  <c r="L24" i="2"/>
  <c r="L30" i="2"/>
  <c r="L36" i="2"/>
  <c r="L42" i="2"/>
  <c r="L48" i="2"/>
  <c r="L54" i="2"/>
  <c r="L341" i="2"/>
  <c r="L89" i="2"/>
  <c r="L116" i="2"/>
  <c r="L119" i="2"/>
  <c r="L152" i="2"/>
  <c r="L155" i="2"/>
  <c r="L158" i="2"/>
  <c r="L161" i="2"/>
  <c r="L164" i="2"/>
  <c r="L167" i="2"/>
  <c r="L170" i="2"/>
  <c r="L173" i="2"/>
  <c r="L176" i="2"/>
  <c r="L179" i="2"/>
  <c r="L182" i="2"/>
  <c r="L185" i="2"/>
  <c r="L188" i="2"/>
  <c r="L191" i="2"/>
  <c r="L194" i="2"/>
  <c r="L197" i="2"/>
  <c r="L204" i="2"/>
  <c r="L207" i="2"/>
  <c r="L210" i="2"/>
  <c r="L240" i="2"/>
  <c r="L252" i="2"/>
  <c r="L264" i="2"/>
  <c r="L276" i="2"/>
  <c r="L288" i="2"/>
  <c r="L305" i="2"/>
  <c r="L307" i="2"/>
  <c r="L315" i="2"/>
  <c r="L332" i="2"/>
  <c r="L352" i="2"/>
  <c r="L353" i="2"/>
  <c r="L366" i="2"/>
  <c r="L401" i="2"/>
  <c r="L415" i="2"/>
  <c r="L2" i="2"/>
  <c r="L4" i="2"/>
  <c r="L10" i="2"/>
  <c r="L16" i="2"/>
  <c r="L22" i="2"/>
  <c r="L28" i="2"/>
  <c r="L34" i="2"/>
  <c r="L40" i="2"/>
  <c r="L46" i="2"/>
  <c r="L52" i="2"/>
  <c r="L59" i="2"/>
  <c r="L62" i="2"/>
  <c r="L65" i="2"/>
  <c r="L92" i="2"/>
  <c r="L95" i="2"/>
  <c r="L216" i="2"/>
  <c r="L219" i="2"/>
  <c r="L222" i="2"/>
  <c r="L225" i="2"/>
  <c r="L228" i="2"/>
  <c r="L231" i="2"/>
  <c r="L238" i="2"/>
  <c r="L250" i="2"/>
  <c r="L262" i="2"/>
  <c r="L274" i="2"/>
  <c r="L286" i="2"/>
  <c r="L291" i="2"/>
  <c r="L310" i="2"/>
  <c r="L454" i="2"/>
  <c r="L463" i="2"/>
  <c r="L472" i="2"/>
  <c r="L481" i="2"/>
  <c r="L490" i="2"/>
  <c r="L499" i="2"/>
  <c r="L508" i="2"/>
  <c r="L517" i="2"/>
  <c r="L526" i="2"/>
  <c r="L530" i="2"/>
  <c r="L534" i="2"/>
  <c r="L543" i="2"/>
  <c r="L556" i="2"/>
  <c r="L567" i="2"/>
  <c r="L580" i="2"/>
  <c r="L582" i="2"/>
  <c r="L586" i="2"/>
  <c r="L588" i="2"/>
  <c r="L592" i="2"/>
  <c r="L594" i="2"/>
  <c r="L659" i="2"/>
  <c r="L669" i="2"/>
  <c r="L831" i="2"/>
  <c r="L849" i="2"/>
  <c r="L867" i="2"/>
  <c r="L882" i="2"/>
  <c r="L888" i="2"/>
  <c r="L894" i="2"/>
  <c r="L900" i="2"/>
  <c r="L906" i="2"/>
  <c r="L311" i="2"/>
  <c r="L321" i="2"/>
  <c r="L346" i="2"/>
  <c r="L347" i="2"/>
  <c r="L357" i="2"/>
  <c r="L382" i="2"/>
  <c r="L383" i="2"/>
  <c r="L393" i="2"/>
  <c r="L418" i="2"/>
  <c r="L429" i="2"/>
  <c r="L442" i="2"/>
  <c r="L444" i="2"/>
  <c r="L451" i="2"/>
  <c r="L460" i="2"/>
  <c r="L469" i="2"/>
  <c r="L478" i="2"/>
  <c r="L487" i="2"/>
  <c r="L496" i="2"/>
  <c r="L505" i="2"/>
  <c r="L514" i="2"/>
  <c r="L523" i="2"/>
  <c r="L525" i="2"/>
  <c r="L538" i="2"/>
  <c r="L549" i="2"/>
  <c r="L562" i="2"/>
  <c r="L566" i="2"/>
  <c r="L570" i="2"/>
  <c r="L581" i="2"/>
  <c r="L587" i="2"/>
  <c r="L593" i="2"/>
  <c r="L660" i="2"/>
  <c r="L664" i="2"/>
  <c r="L677" i="2"/>
  <c r="L683" i="2"/>
  <c r="L689" i="2"/>
  <c r="L695" i="2"/>
  <c r="L701" i="2"/>
  <c r="L707" i="2"/>
  <c r="L713" i="2"/>
  <c r="L719" i="2"/>
  <c r="L725" i="2"/>
  <c r="L731" i="2"/>
  <c r="L737" i="2"/>
  <c r="L743" i="2"/>
  <c r="L749" i="2"/>
  <c r="L755" i="2"/>
  <c r="L761" i="2"/>
  <c r="L767" i="2"/>
  <c r="L773" i="2"/>
  <c r="L779" i="2"/>
  <c r="L785" i="2"/>
  <c r="L791" i="2"/>
  <c r="L797" i="2"/>
  <c r="L803" i="2"/>
  <c r="L809" i="2"/>
  <c r="L837" i="2"/>
  <c r="L855" i="2"/>
  <c r="L873" i="2"/>
  <c r="L881" i="2"/>
  <c r="L887" i="2"/>
  <c r="L893" i="2"/>
  <c r="L899" i="2"/>
  <c r="L905" i="2"/>
  <c r="L388" i="2"/>
  <c r="L389" i="2"/>
  <c r="L402" i="2"/>
  <c r="L424" i="2"/>
  <c r="L425" i="2"/>
  <c r="L433" i="2"/>
  <c r="L445" i="2"/>
  <c r="L447" i="2"/>
  <c r="L844" i="2"/>
  <c r="L862" i="2"/>
  <c r="L323" i="2"/>
  <c r="L359" i="2"/>
  <c r="L395" i="2"/>
  <c r="L405" i="2"/>
  <c r="L431" i="2"/>
  <c r="L457" i="2"/>
  <c r="L466" i="2"/>
  <c r="L475" i="2"/>
  <c r="L484" i="2"/>
  <c r="L493" i="2"/>
  <c r="L502" i="2"/>
  <c r="L511" i="2"/>
  <c r="L520" i="2"/>
  <c r="L531" i="2"/>
  <c r="L544" i="2"/>
  <c r="L548" i="2"/>
  <c r="L552" i="2"/>
  <c r="L561" i="2"/>
  <c r="L574" i="2"/>
  <c r="L657" i="2"/>
  <c r="L668" i="2"/>
  <c r="L742" i="2"/>
  <c r="L748" i="2"/>
  <c r="L754" i="2"/>
  <c r="L760" i="2"/>
  <c r="L766" i="2"/>
  <c r="L772" i="2"/>
  <c r="L778" i="2"/>
  <c r="L784" i="2"/>
  <c r="L790" i="2"/>
  <c r="L796" i="2"/>
  <c r="L802" i="2"/>
  <c r="L808" i="2"/>
  <c r="L843" i="2"/>
  <c r="L861" i="2"/>
  <c r="L117" i="2"/>
  <c r="L69" i="2"/>
  <c r="L87" i="2"/>
  <c r="L105" i="2"/>
  <c r="L110" i="2"/>
  <c r="L123" i="2"/>
  <c r="L128" i="2"/>
  <c r="L141" i="2"/>
  <c r="L146" i="2"/>
  <c r="L72" i="2"/>
  <c r="L90" i="2"/>
  <c r="L108" i="2"/>
  <c r="L113" i="2"/>
  <c r="L126" i="2"/>
  <c r="L131" i="2"/>
  <c r="L144" i="2"/>
  <c r="L149" i="2"/>
  <c r="L200" i="2"/>
  <c r="L135" i="2"/>
  <c r="L140" i="2"/>
  <c r="L63" i="2"/>
  <c r="L81" i="2"/>
  <c r="L99" i="2"/>
  <c r="L122" i="2"/>
  <c r="L66" i="2"/>
  <c r="L84" i="2"/>
  <c r="L102" i="2"/>
  <c r="L107" i="2"/>
  <c r="L120" i="2"/>
  <c r="L125" i="2"/>
  <c r="L138" i="2"/>
  <c r="L143" i="2"/>
  <c r="L301" i="2"/>
  <c r="L306" i="2"/>
  <c r="L319" i="2"/>
  <c r="L324" i="2"/>
  <c r="L337" i="2"/>
  <c r="L342" i="2"/>
  <c r="L355" i="2"/>
  <c r="L360" i="2"/>
  <c r="L373" i="2"/>
  <c r="L378" i="2"/>
  <c r="L391" i="2"/>
  <c r="L396" i="2"/>
  <c r="L409" i="2"/>
  <c r="L414" i="2"/>
  <c r="L427" i="2"/>
  <c r="L432" i="2"/>
  <c r="L438" i="2"/>
  <c r="L443" i="2"/>
  <c r="L573" i="2"/>
  <c r="L294" i="2"/>
  <c r="L304" i="2"/>
  <c r="L309" i="2"/>
  <c r="L322" i="2"/>
  <c r="L327" i="2"/>
  <c r="L340" i="2"/>
  <c r="L345" i="2"/>
  <c r="L358" i="2"/>
  <c r="L363" i="2"/>
  <c r="L376" i="2"/>
  <c r="L381" i="2"/>
  <c r="L394" i="2"/>
  <c r="L399" i="2"/>
  <c r="L412" i="2"/>
  <c r="L417" i="2"/>
  <c r="L430" i="2"/>
  <c r="L441" i="2"/>
  <c r="L555" i="2"/>
  <c r="L300" i="2"/>
  <c r="L313" i="2"/>
  <c r="L318" i="2"/>
  <c r="L331" i="2"/>
  <c r="L336" i="2"/>
  <c r="L349" i="2"/>
  <c r="L354" i="2"/>
  <c r="L367" i="2"/>
  <c r="L372" i="2"/>
  <c r="L385" i="2"/>
  <c r="L390" i="2"/>
  <c r="L403" i="2"/>
  <c r="L408" i="2"/>
  <c r="L421" i="2"/>
  <c r="L426" i="2"/>
  <c r="L437" i="2"/>
  <c r="L537" i="2"/>
  <c r="L539" i="2"/>
  <c r="L557" i="2"/>
  <c r="L575" i="2"/>
  <c r="L533" i="2"/>
  <c r="L551" i="2"/>
  <c r="L569" i="2"/>
  <c r="L527" i="2"/>
  <c r="L545" i="2"/>
  <c r="L563" i="2"/>
  <c r="L673" i="2"/>
  <c r="L835" i="2"/>
  <c r="L845" i="2"/>
  <c r="L853" i="2"/>
  <c r="L863" i="2"/>
  <c r="L871" i="2"/>
  <c r="L666" i="2"/>
  <c r="L675" i="2"/>
  <c r="L679" i="2"/>
  <c r="L681" i="2"/>
  <c r="L685" i="2"/>
  <c r="L687" i="2"/>
  <c r="L691" i="2"/>
  <c r="L693" i="2"/>
  <c r="L697" i="2"/>
  <c r="L699" i="2"/>
  <c r="L703" i="2"/>
  <c r="L705" i="2"/>
  <c r="L709" i="2"/>
  <c r="L711" i="2"/>
  <c r="L715" i="2"/>
  <c r="L717" i="2"/>
  <c r="L721" i="2"/>
  <c r="L723" i="2"/>
  <c r="L727" i="2"/>
  <c r="L729" i="2"/>
  <c r="L733" i="2"/>
  <c r="L735" i="2"/>
  <c r="L833" i="2"/>
  <c r="L841" i="2"/>
  <c r="L851" i="2"/>
  <c r="L859" i="2"/>
  <c r="L869" i="2"/>
  <c r="L877" i="2"/>
  <c r="L883" i="2"/>
  <c r="L889" i="2"/>
  <c r="L895" i="2"/>
  <c r="L901" i="2"/>
  <c r="L907" i="2"/>
  <c r="L667" i="2"/>
  <c r="L676" i="2"/>
  <c r="L678" i="2"/>
  <c r="L682" i="2"/>
  <c r="L684" i="2"/>
  <c r="L688" i="2"/>
  <c r="L690" i="2"/>
  <c r="L694" i="2"/>
  <c r="L696" i="2"/>
  <c r="L700" i="2"/>
  <c r="L702" i="2"/>
  <c r="L706" i="2"/>
  <c r="L708" i="2"/>
  <c r="L712" i="2"/>
  <c r="L714" i="2"/>
  <c r="L718" i="2"/>
  <c r="L720" i="2"/>
  <c r="L724" i="2"/>
  <c r="L726" i="2"/>
  <c r="L730" i="2"/>
  <c r="L732" i="2"/>
  <c r="L736" i="2"/>
  <c r="L738" i="2"/>
  <c r="L744" i="2"/>
  <c r="L750" i="2"/>
  <c r="L756" i="2"/>
  <c r="L762" i="2"/>
  <c r="L768" i="2"/>
  <c r="L774" i="2"/>
  <c r="L780" i="2"/>
  <c r="L786" i="2"/>
  <c r="L792" i="2"/>
  <c r="L798" i="2"/>
  <c r="L804" i="2"/>
  <c r="L810" i="2"/>
  <c r="L839" i="2"/>
  <c r="L847" i="2"/>
  <c r="L857" i="2"/>
  <c r="L865" i="2"/>
  <c r="L875" i="2"/>
  <c r="AJ445" i="6" l="1"/>
  <c r="AJ444" i="6"/>
  <c r="AJ443" i="6"/>
  <c r="AJ442" i="6"/>
  <c r="AJ440" i="6"/>
  <c r="AJ439" i="6"/>
  <c r="AJ438" i="6"/>
  <c r="AJ437" i="6"/>
  <c r="AJ436" i="6"/>
  <c r="AJ435" i="6"/>
  <c r="AJ434" i="6"/>
  <c r="AJ433" i="6"/>
  <c r="AJ432" i="6"/>
  <c r="AJ431" i="6"/>
  <c r="AJ430" i="6"/>
  <c r="AJ428" i="6"/>
  <c r="AJ427" i="6"/>
  <c r="AJ426" i="6"/>
  <c r="AJ425" i="6"/>
  <c r="AJ424" i="6"/>
  <c r="AJ423" i="6"/>
  <c r="AJ422" i="6"/>
  <c r="AJ421" i="6"/>
  <c r="AJ420" i="6"/>
  <c r="AJ419" i="6"/>
  <c r="AJ418" i="6"/>
  <c r="AJ417" i="6"/>
  <c r="AJ416" i="6"/>
  <c r="AJ415" i="6"/>
  <c r="AJ414" i="6"/>
  <c r="AJ413" i="6"/>
  <c r="AJ412" i="6"/>
  <c r="AJ411" i="6"/>
  <c r="AJ410" i="6"/>
  <c r="AJ409" i="6"/>
  <c r="AJ408" i="6"/>
  <c r="AJ407" i="6"/>
  <c r="AJ406" i="6"/>
  <c r="AJ405" i="6"/>
  <c r="AJ404" i="6"/>
  <c r="AJ403" i="6"/>
  <c r="AJ402" i="6"/>
  <c r="AJ401" i="6"/>
  <c r="AJ400" i="6"/>
  <c r="AJ399" i="6"/>
  <c r="AJ398" i="6"/>
  <c r="AJ397" i="6"/>
  <c r="AJ396" i="6"/>
  <c r="AJ395" i="6"/>
  <c r="AJ394" i="6"/>
  <c r="AJ393" i="6"/>
  <c r="AJ392" i="6"/>
  <c r="AJ391" i="6"/>
  <c r="AJ390" i="6"/>
  <c r="AJ389" i="6"/>
  <c r="AJ388" i="6"/>
  <c r="AJ387" i="6"/>
  <c r="AJ386" i="6"/>
  <c r="AJ385" i="6"/>
  <c r="AJ384" i="6"/>
  <c r="AJ383" i="6"/>
  <c r="AJ382" i="6"/>
  <c r="AJ381" i="6"/>
  <c r="AJ380" i="6"/>
  <c r="AJ379" i="6"/>
  <c r="AJ378" i="6"/>
  <c r="AJ377" i="6"/>
  <c r="AJ376" i="6"/>
  <c r="AJ375" i="6"/>
  <c r="AJ374" i="6"/>
  <c r="AJ373" i="6"/>
  <c r="AJ372" i="6"/>
  <c r="AJ371" i="6"/>
  <c r="AJ370" i="6"/>
  <c r="AJ369" i="6"/>
  <c r="AJ368" i="6"/>
  <c r="AJ367" i="6"/>
  <c r="AJ366" i="6"/>
  <c r="AJ365" i="6"/>
  <c r="AJ364" i="6"/>
  <c r="AJ363" i="6"/>
  <c r="AJ362" i="6"/>
  <c r="AJ361" i="6"/>
  <c r="AJ360" i="6"/>
  <c r="AJ359" i="6"/>
  <c r="AJ358" i="6"/>
  <c r="AJ357" i="6"/>
  <c r="AJ356" i="6"/>
  <c r="AJ355" i="6"/>
  <c r="AJ354" i="6"/>
  <c r="AJ353" i="6"/>
  <c r="AJ352" i="6"/>
  <c r="AJ351" i="6"/>
  <c r="AJ350" i="6"/>
  <c r="AJ349" i="6"/>
  <c r="AJ348" i="6"/>
  <c r="AJ347" i="6"/>
  <c r="AJ346" i="6"/>
  <c r="AJ345" i="6"/>
  <c r="AJ344" i="6"/>
  <c r="AJ343" i="6"/>
  <c r="AJ342" i="6"/>
  <c r="AJ341" i="6"/>
  <c r="AJ340" i="6"/>
  <c r="AJ339" i="6"/>
  <c r="AJ338" i="6"/>
  <c r="AJ337" i="6"/>
  <c r="AJ336" i="6"/>
  <c r="AJ335" i="6"/>
  <c r="AJ334" i="6"/>
  <c r="AJ333" i="6"/>
  <c r="AJ332" i="6"/>
  <c r="AJ331" i="6"/>
  <c r="AJ330" i="6"/>
  <c r="AJ329" i="6"/>
  <c r="AJ328" i="6"/>
  <c r="AJ327" i="6"/>
  <c r="AJ326" i="6"/>
  <c r="AJ325" i="6"/>
  <c r="AJ324" i="6"/>
  <c r="AJ323" i="6"/>
  <c r="AJ322" i="6"/>
  <c r="AJ321" i="6"/>
  <c r="AJ320" i="6"/>
  <c r="AJ319" i="6"/>
  <c r="AJ318" i="6"/>
  <c r="AJ317" i="6"/>
  <c r="AJ316" i="6"/>
  <c r="AJ315" i="6"/>
  <c r="AJ314" i="6"/>
  <c r="AJ313" i="6"/>
  <c r="AJ312" i="6"/>
  <c r="AJ311" i="6"/>
  <c r="AJ310" i="6"/>
  <c r="AJ309" i="6"/>
  <c r="AJ308" i="6"/>
  <c r="AJ307" i="6"/>
  <c r="AJ306" i="6"/>
  <c r="AJ305" i="6"/>
  <c r="AJ304" i="6"/>
  <c r="AJ303" i="6"/>
  <c r="AJ302" i="6"/>
  <c r="AJ301" i="6"/>
  <c r="AJ300" i="6"/>
  <c r="AJ299" i="6"/>
  <c r="AJ298" i="6"/>
  <c r="AJ297" i="6"/>
  <c r="AJ296" i="6"/>
  <c r="AJ295" i="6"/>
  <c r="AJ294" i="6"/>
  <c r="AJ293" i="6"/>
  <c r="AJ292" i="6"/>
  <c r="AJ291" i="6"/>
  <c r="AJ290" i="6"/>
  <c r="AJ289" i="6"/>
  <c r="AJ288" i="6"/>
  <c r="AJ287" i="6"/>
  <c r="AJ286" i="6"/>
  <c r="AJ285" i="6"/>
  <c r="AJ284" i="6"/>
  <c r="AJ283" i="6"/>
  <c r="AJ282" i="6"/>
  <c r="AJ281" i="6"/>
  <c r="AJ280" i="6"/>
  <c r="AJ279" i="6"/>
  <c r="AJ278" i="6"/>
  <c r="AJ277" i="6"/>
  <c r="AJ276" i="6"/>
  <c r="AJ275" i="6"/>
  <c r="AJ274" i="6"/>
  <c r="AJ273" i="6"/>
  <c r="AJ272" i="6"/>
  <c r="AJ271" i="6"/>
  <c r="AJ270" i="6"/>
  <c r="AJ269" i="6"/>
  <c r="AJ268" i="6"/>
  <c r="AJ267" i="6"/>
  <c r="AJ266" i="6"/>
  <c r="AJ265" i="6"/>
  <c r="AJ264" i="6"/>
  <c r="AJ263" i="6"/>
  <c r="AJ262" i="6"/>
  <c r="AJ261" i="6"/>
  <c r="AJ260" i="6"/>
  <c r="AJ259" i="6"/>
  <c r="AJ258" i="6"/>
  <c r="AJ257" i="6"/>
  <c r="AJ256" i="6"/>
  <c r="AJ255" i="6"/>
  <c r="AJ254" i="6"/>
  <c r="AJ253" i="6"/>
  <c r="AJ252" i="6"/>
  <c r="AJ251" i="6"/>
  <c r="AJ250" i="6"/>
  <c r="AJ249" i="6"/>
  <c r="AJ248" i="6"/>
  <c r="AJ247" i="6"/>
  <c r="AJ246" i="6"/>
  <c r="AJ245" i="6"/>
  <c r="AJ244" i="6"/>
  <c r="AJ243" i="6"/>
  <c r="AJ242" i="6"/>
  <c r="AJ241" i="6"/>
  <c r="AJ240" i="6"/>
  <c r="AJ239" i="6"/>
  <c r="AJ238" i="6"/>
  <c r="AJ237" i="6"/>
  <c r="AJ236" i="6"/>
  <c r="AJ235" i="6"/>
  <c r="AJ234" i="6"/>
  <c r="AJ233" i="6"/>
  <c r="AJ232" i="6"/>
  <c r="AJ231" i="6"/>
  <c r="AJ230" i="6"/>
  <c r="AJ229" i="6"/>
  <c r="AJ228" i="6"/>
  <c r="AJ227" i="6"/>
  <c r="AJ226" i="6"/>
  <c r="AJ225" i="6"/>
  <c r="AJ224" i="6"/>
  <c r="AJ223" i="6"/>
  <c r="AJ222" i="6"/>
  <c r="AJ221" i="6"/>
  <c r="AJ220" i="6"/>
  <c r="AJ219" i="6"/>
  <c r="AJ218" i="6"/>
  <c r="AJ217" i="6"/>
  <c r="AJ216" i="6"/>
  <c r="AJ215" i="6"/>
  <c r="AJ214" i="6"/>
  <c r="AJ213" i="6"/>
  <c r="AJ212" i="6"/>
  <c r="AJ211" i="6"/>
  <c r="AJ210" i="6"/>
  <c r="AJ209" i="6"/>
  <c r="AJ208" i="6"/>
  <c r="AJ207" i="6"/>
  <c r="AJ206" i="6"/>
  <c r="AJ205" i="6"/>
  <c r="AJ204" i="6"/>
  <c r="AJ203" i="6"/>
  <c r="AJ202" i="6"/>
  <c r="AJ201" i="6"/>
  <c r="AJ200" i="6"/>
  <c r="AJ199" i="6"/>
  <c r="AJ198" i="6"/>
  <c r="AJ197" i="6"/>
  <c r="AJ196" i="6"/>
  <c r="AJ195" i="6"/>
  <c r="AJ194" i="6"/>
  <c r="AJ193" i="6"/>
  <c r="AJ192" i="6"/>
  <c r="AJ191" i="6"/>
  <c r="AJ190" i="6"/>
  <c r="AJ189" i="6"/>
  <c r="AJ188" i="6"/>
  <c r="AJ187" i="6"/>
  <c r="AJ186" i="6"/>
  <c r="AJ185" i="6"/>
  <c r="AJ184" i="6"/>
  <c r="AJ183" i="6"/>
  <c r="AJ182" i="6"/>
  <c r="AJ181" i="6"/>
  <c r="AJ180" i="6"/>
  <c r="AJ179" i="6"/>
  <c r="AJ178" i="6"/>
  <c r="AJ177" i="6"/>
  <c r="AJ176" i="6"/>
  <c r="AJ175" i="6"/>
  <c r="AJ174" i="6"/>
  <c r="AJ173" i="6"/>
  <c r="AJ172" i="6"/>
  <c r="AJ171" i="6"/>
  <c r="AJ170" i="6"/>
  <c r="AJ169" i="6"/>
  <c r="AJ168" i="6"/>
  <c r="AJ167" i="6"/>
  <c r="AJ166" i="6"/>
  <c r="AJ165" i="6"/>
  <c r="AJ164" i="6"/>
  <c r="AJ163" i="6"/>
  <c r="AJ162" i="6"/>
  <c r="AJ161" i="6"/>
  <c r="AJ160" i="6"/>
  <c r="AJ159" i="6"/>
  <c r="AJ158" i="6"/>
  <c r="AJ157" i="6"/>
  <c r="AJ156" i="6"/>
  <c r="AJ155" i="6"/>
  <c r="AJ154" i="6"/>
  <c r="AJ153" i="6"/>
  <c r="AJ152" i="6"/>
  <c r="AJ151" i="6"/>
  <c r="AJ150" i="6"/>
  <c r="AJ149" i="6"/>
  <c r="AJ148" i="6"/>
  <c r="AJ147" i="6"/>
  <c r="AJ146" i="6"/>
  <c r="AJ145" i="6"/>
  <c r="AJ144" i="6"/>
  <c r="AJ143" i="6"/>
  <c r="AJ142" i="6"/>
  <c r="AJ141" i="6"/>
  <c r="AJ140" i="6"/>
  <c r="AJ139" i="6"/>
  <c r="AJ138" i="6"/>
  <c r="AJ137" i="6"/>
  <c r="AJ136" i="6"/>
  <c r="AJ135" i="6"/>
  <c r="AJ134" i="6"/>
  <c r="AJ133" i="6"/>
  <c r="AJ132" i="6"/>
  <c r="AJ131" i="6"/>
  <c r="AJ130" i="6"/>
  <c r="AJ129" i="6"/>
  <c r="AJ128" i="6"/>
  <c r="AJ127" i="6"/>
  <c r="AJ126" i="6"/>
  <c r="AJ125" i="6"/>
  <c r="AJ124" i="6"/>
  <c r="AJ123" i="6"/>
  <c r="AJ122" i="6"/>
  <c r="AJ121" i="6"/>
  <c r="AJ120" i="6"/>
  <c r="AJ119" i="6"/>
  <c r="AJ118" i="6"/>
  <c r="AJ117" i="6"/>
  <c r="AJ116" i="6"/>
  <c r="AJ115" i="6"/>
  <c r="AJ114" i="6"/>
  <c r="AJ113" i="6"/>
  <c r="AJ112" i="6"/>
  <c r="AJ111" i="6"/>
  <c r="AJ110" i="6"/>
  <c r="AJ109" i="6"/>
  <c r="AJ108" i="6"/>
  <c r="AJ107" i="6"/>
  <c r="AJ106" i="6"/>
  <c r="AJ105" i="6"/>
  <c r="AJ104" i="6"/>
  <c r="AJ103" i="6"/>
  <c r="AJ102" i="6"/>
  <c r="AJ101" i="6"/>
  <c r="AJ100" i="6"/>
  <c r="AJ99" i="6"/>
  <c r="AJ98" i="6"/>
  <c r="AJ97" i="6"/>
  <c r="AJ96" i="6"/>
  <c r="AJ95" i="6"/>
  <c r="AJ94" i="6"/>
  <c r="AJ93" i="6"/>
  <c r="AJ92" i="6"/>
  <c r="AJ91" i="6"/>
  <c r="AJ90" i="6"/>
  <c r="AJ89" i="6"/>
  <c r="AJ88" i="6"/>
  <c r="AJ87" i="6"/>
  <c r="AJ86" i="6"/>
  <c r="AJ85" i="6"/>
  <c r="AJ84" i="6"/>
  <c r="AJ83" i="6"/>
  <c r="AJ82" i="6"/>
  <c r="AJ81" i="6"/>
  <c r="AJ80" i="6"/>
  <c r="AJ79" i="6"/>
  <c r="AJ78" i="6"/>
  <c r="AJ77" i="6"/>
  <c r="AJ76" i="6"/>
  <c r="AJ75" i="6"/>
  <c r="AJ74" i="6"/>
  <c r="AJ73" i="6"/>
  <c r="AJ72" i="6"/>
  <c r="AJ71" i="6"/>
  <c r="AJ70" i="6"/>
  <c r="AJ69" i="6"/>
  <c r="AJ68" i="6"/>
  <c r="AJ67" i="6"/>
  <c r="AJ66" i="6"/>
  <c r="AJ65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</calcChain>
</file>

<file path=xl/sharedStrings.xml><?xml version="1.0" encoding="utf-8"?>
<sst xmlns="http://schemas.openxmlformats.org/spreadsheetml/2006/main" count="22441" uniqueCount="1928">
  <si>
    <t>Q1</t>
  </si>
  <si>
    <t>Q3</t>
  </si>
  <si>
    <t>Species</t>
  </si>
  <si>
    <t>C3</t>
  </si>
  <si>
    <t>H1</t>
  </si>
  <si>
    <t>H3</t>
  </si>
  <si>
    <t>Name</t>
  </si>
  <si>
    <t>Formula0</t>
  </si>
  <si>
    <t>Formula1</t>
  </si>
  <si>
    <t>Formula3</t>
  </si>
  <si>
    <t>P0</t>
  </si>
  <si>
    <t>C5H15NO4P</t>
  </si>
  <si>
    <t>Iso On Tail</t>
  </si>
  <si>
    <t>NuLoss</t>
  </si>
  <si>
    <t>P2_q3</t>
  </si>
  <si>
    <t>P2_nu</t>
  </si>
  <si>
    <t>P0_q3</t>
  </si>
  <si>
    <t>P0_nu</t>
  </si>
  <si>
    <t>P_ct_q3</t>
  </si>
  <si>
    <t>P_ct_nu</t>
  </si>
  <si>
    <t>C14H25O2</t>
  </si>
  <si>
    <t>C16H31O2</t>
  </si>
  <si>
    <t>C16H29O2</t>
  </si>
  <si>
    <t>C18H35O2</t>
  </si>
  <si>
    <t>C18H33O2</t>
  </si>
  <si>
    <t>C18H31O2</t>
  </si>
  <si>
    <t>C18H29O2</t>
  </si>
  <si>
    <t>C18H27O2</t>
  </si>
  <si>
    <t>C20H37O2</t>
  </si>
  <si>
    <t>C20H35O2</t>
  </si>
  <si>
    <t>C20H33O2</t>
  </si>
  <si>
    <t>C20H31O2</t>
  </si>
  <si>
    <t>C20H29O2</t>
  </si>
  <si>
    <t>C22H39O2</t>
  </si>
  <si>
    <t>C22H35O2</t>
  </si>
  <si>
    <t>C22H33O2</t>
  </si>
  <si>
    <t>C22H31O2</t>
  </si>
  <si>
    <t>C15H29O2</t>
  </si>
  <si>
    <t>C22H41O2</t>
  </si>
  <si>
    <t>C17H33O2</t>
  </si>
  <si>
    <t>C14H27O2</t>
  </si>
  <si>
    <t>C12H23O2</t>
  </si>
  <si>
    <t>C20H39O2</t>
  </si>
  <si>
    <t>C22H43O2</t>
  </si>
  <si>
    <t>C24H47O2</t>
  </si>
  <si>
    <t>C24H45O2</t>
  </si>
  <si>
    <t>C18H30O2</t>
  </si>
  <si>
    <t>CT1</t>
  </si>
  <si>
    <t>Pct1</t>
  </si>
  <si>
    <t>CT2</t>
  </si>
  <si>
    <t>Pct2</t>
  </si>
  <si>
    <t>Iso On Tail2</t>
  </si>
  <si>
    <t>C12H24O2</t>
  </si>
  <si>
    <t>C14H28O2</t>
  </si>
  <si>
    <t>C14H26O2</t>
  </si>
  <si>
    <t>C15H30O2</t>
  </si>
  <si>
    <t>C16H32O2</t>
  </si>
  <si>
    <t>C16H30O2</t>
  </si>
  <si>
    <t>C17H34O2</t>
  </si>
  <si>
    <t>C18H36O2</t>
  </si>
  <si>
    <t>C18H34O2</t>
  </si>
  <si>
    <t>C18H32O2</t>
  </si>
  <si>
    <t>C18H28O2</t>
  </si>
  <si>
    <t>C20H40O2</t>
  </si>
  <si>
    <t>C20H38O2</t>
  </si>
  <si>
    <t>C20H36O2</t>
  </si>
  <si>
    <t>C20H34O2</t>
  </si>
  <si>
    <t>C20H32O2</t>
  </si>
  <si>
    <t>C20H30O2</t>
  </si>
  <si>
    <t>C22H44O2</t>
  </si>
  <si>
    <t>C22H42O2</t>
  </si>
  <si>
    <t>C22H40O2</t>
  </si>
  <si>
    <t>C22H36O2</t>
  </si>
  <si>
    <t>C22H34O2</t>
  </si>
  <si>
    <t>C22H32O2</t>
  </si>
  <si>
    <t>C24H48O2</t>
  </si>
  <si>
    <t>C24H46O2</t>
  </si>
  <si>
    <t>C27H45</t>
  </si>
  <si>
    <t>C27H38</t>
  </si>
  <si>
    <t>Q3_2</t>
  </si>
  <si>
    <t>PO4NH6</t>
  </si>
  <si>
    <t>CT3</t>
  </si>
  <si>
    <t>Pct3</t>
  </si>
  <si>
    <t>Iso On Tail3</t>
  </si>
  <si>
    <t>C36H62O8P</t>
  </si>
  <si>
    <t>C36H66NO8P</t>
  </si>
  <si>
    <t>P1_q3</t>
  </si>
  <si>
    <t>P1_nu</t>
  </si>
  <si>
    <t>P1_ct_q3</t>
  </si>
  <si>
    <t>P1_ct_nu</t>
  </si>
  <si>
    <t>LPC 14:0</t>
  </si>
  <si>
    <t>LPC 14:1</t>
  </si>
  <si>
    <t>LPC 15:0</t>
  </si>
  <si>
    <t>LPC 16:0</t>
  </si>
  <si>
    <t>LPC 16:1</t>
  </si>
  <si>
    <t>dLPC 15:0</t>
  </si>
  <si>
    <t>LPC 17:0</t>
  </si>
  <si>
    <t>LPC 18:0</t>
  </si>
  <si>
    <t>LPC 18:1</t>
  </si>
  <si>
    <t>LPC 18:2</t>
  </si>
  <si>
    <t>LPC 18:3</t>
  </si>
  <si>
    <t>LPC 18:4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</si>
  <si>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</si>
  <si>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</si>
  <si>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</si>
  <si>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</si>
  <si>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</si>
  <si>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</si>
  <si>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</si>
  <si>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</si>
  <si>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</si>
  <si>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</si>
  <si>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</si>
  <si>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</si>
  <si>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</si>
  <si>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</si>
  <si>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dLPC 17:0</t>
  </si>
  <si>
    <t>dLPC 19:0</t>
  </si>
  <si>
    <t>LPE 14:0</t>
  </si>
  <si>
    <t>LPE 14:1</t>
  </si>
  <si>
    <t>LPE 15:0</t>
  </si>
  <si>
    <t>LPE 16:0</t>
  </si>
  <si>
    <t>LPE 16:1</t>
  </si>
  <si>
    <t>dLPE 15:0</t>
  </si>
  <si>
    <t>LPE 17:0</t>
  </si>
  <si>
    <t>LPE 18:0</t>
  </si>
  <si>
    <t>LPE 18:1</t>
  </si>
  <si>
    <t>LPE 18:2</t>
  </si>
  <si>
    <t>LPE 18:3</t>
  </si>
  <si>
    <t>LPE 18:4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</si>
  <si>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</si>
  <si>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</si>
  <si>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</si>
  <si>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</si>
  <si>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</si>
  <si>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</si>
  <si>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</si>
  <si>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</si>
  <si>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</si>
  <si>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</si>
  <si>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</si>
  <si>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</si>
  <si>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</si>
  <si>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</si>
  <si>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dLPE 17:0</t>
  </si>
  <si>
    <t>dLPE 19:0</t>
  </si>
  <si>
    <t>PC 12:0_14:1</t>
  </si>
  <si>
    <t>PC 12:0_16:0</t>
  </si>
  <si>
    <t>PC 12:0_16:1</t>
  </si>
  <si>
    <t>PC 12:0_18:0</t>
  </si>
  <si>
    <t>PC 12:0_18:1</t>
  </si>
  <si>
    <t>PC 12:0_18:2</t>
  </si>
  <si>
    <t>PC 12:0_18:3</t>
  </si>
  <si>
    <t>PC 12:0_18:4</t>
  </si>
  <si>
    <t>PC 12:0_20:1</t>
  </si>
  <si>
    <t>PC 12:0_20:2</t>
  </si>
  <si>
    <t>PC 12:0_20:3</t>
  </si>
  <si>
    <t>PC 12:0_20:4</t>
  </si>
  <si>
    <t>PC 12:0_20:5</t>
  </si>
  <si>
    <t>PC 12:0_22:2</t>
  </si>
  <si>
    <t>PC 12:0_22:4</t>
  </si>
  <si>
    <t>PC 12:0_22:5</t>
  </si>
  <si>
    <t>PC 12:0_22:6</t>
  </si>
  <si>
    <t>PC 14:1_15:0</t>
  </si>
  <si>
    <t>PC 15:0_16:1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</si>
  <si>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</si>
  <si>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</si>
  <si>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</si>
  <si>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</si>
  <si>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</si>
  <si>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</si>
  <si>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</si>
  <si>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16:0_22:1</t>
  </si>
  <si>
    <t>PC 14:1_17:0</t>
  </si>
  <si>
    <t>PC 16:1_17:0</t>
  </si>
  <si>
    <t>PC 17:0_18:3</t>
  </si>
  <si>
    <t>PC 17:0_20:3</t>
  </si>
  <si>
    <t>PC 17:0_20:4</t>
  </si>
  <si>
    <t>PC 17:0_20:5</t>
  </si>
  <si>
    <t>PC 17:0_22:4</t>
  </si>
  <si>
    <t>PC 17:0_22:5</t>
  </si>
  <si>
    <t>PC 17:0_22:6</t>
  </si>
  <si>
    <t>PC 16:1_18:0</t>
  </si>
  <si>
    <t>PC 14:1_20:0</t>
  </si>
  <si>
    <t>PC 16:1_20:0</t>
  </si>
  <si>
    <t>PC 18:0_20:0</t>
  </si>
  <si>
    <t>PC 18:1_20:0</t>
  </si>
  <si>
    <t>PC 18:2_20:0</t>
  </si>
  <si>
    <t>PC 18:3_20:0</t>
  </si>
  <si>
    <t>PC 18:4_20:0</t>
  </si>
  <si>
    <t>PC 20:0_20:1</t>
  </si>
  <si>
    <t>PC 20:0_20:2</t>
  </si>
  <si>
    <t>PC 20:0_20:3</t>
  </si>
  <si>
    <t>PC 20:0_20:4</t>
  </si>
  <si>
    <t>PC 20:0_20:5</t>
  </si>
  <si>
    <t>PC 20:0_22:2</t>
  </si>
  <si>
    <t>PC 20:0_22:4</t>
  </si>
  <si>
    <t>PC 20:0_22:5</t>
  </si>
  <si>
    <t>PC 20:0_22:6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</si>
  <si>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</si>
  <si>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</si>
  <si>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</si>
  <si>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</si>
  <si>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</si>
  <si>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</si>
  <si>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</si>
  <si>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</si>
  <si>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14:0_18:4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</si>
  <si>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</si>
  <si>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</si>
  <si>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</si>
  <si>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</si>
  <si>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</si>
  <si>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</si>
  <si>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</si>
  <si>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</si>
  <si>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</si>
  <si>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</si>
  <si>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14:1_16:0</t>
  </si>
  <si>
    <t>PC 14:1_18:0</t>
  </si>
  <si>
    <t>PC 14:1_18:1</t>
  </si>
  <si>
    <t>PC 14:1_18:2</t>
  </si>
  <si>
    <t>PC 15:0_18:1</t>
  </si>
  <si>
    <t>PC 15:0_18:2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</si>
  <si>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</si>
  <si>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</si>
  <si>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</si>
  <si>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</si>
  <si>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</si>
  <si>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</si>
  <si>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</si>
  <si>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</si>
  <si>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</si>
  <si>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</si>
  <si>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</si>
  <si>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</si>
  <si>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16:0_22:2</t>
  </si>
  <si>
    <t>PC 16:0_22:4</t>
  </si>
  <si>
    <t>PC 16:0_22:5</t>
  </si>
  <si>
    <t>PC 16:0_22:6</t>
  </si>
  <si>
    <t>PC 16:1_18:1</t>
  </si>
  <si>
    <t>PC 16:1_18:2</t>
  </si>
  <si>
    <t>PC 17:0_18:1</t>
  </si>
  <si>
    <t>PC 17:0_18:2</t>
  </si>
  <si>
    <t>PC 18:0_18:0</t>
  </si>
  <si>
    <t>PC 18:0_18:1</t>
  </si>
  <si>
    <t>PC 18:0_18:2</t>
  </si>
  <si>
    <t>PC 18:0_18:3</t>
  </si>
  <si>
    <t>PC 18:0_18:4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</si>
  <si>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</si>
  <si>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</si>
  <si>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</si>
  <si>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</si>
  <si>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</si>
  <si>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</si>
  <si>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</si>
  <si>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</si>
  <si>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</si>
  <si>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</si>
  <si>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</si>
  <si>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</si>
  <si>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</si>
  <si>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</si>
  <si>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</si>
  <si>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</si>
  <si>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</si>
  <si>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</si>
  <si>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</si>
  <si>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</si>
  <si>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</si>
  <si>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</si>
  <si>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</si>
  <si>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</si>
  <si>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</si>
  <si>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</si>
  <si>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</si>
  <si>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18:2_20:1</t>
  </si>
  <si>
    <t>PC 18:2_20:2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</si>
  <si>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</si>
  <si>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</si>
  <si>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</si>
  <si>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</si>
  <si>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</si>
  <si>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</si>
  <si>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</si>
  <si>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</si>
  <si>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17:0_18:0</t>
  </si>
  <si>
    <t>PC 17:0_20:0</t>
  </si>
  <si>
    <t>PC 17:0_20:1</t>
  </si>
  <si>
    <t>PC 17:0_22:1</t>
  </si>
  <si>
    <t>PC 17:0_22:2</t>
  </si>
  <si>
    <t>dPC 17:0_14:1</t>
  </si>
  <si>
    <t>dPC 17:0_16:1</t>
  </si>
  <si>
    <t>dPC 17:0_18:1</t>
  </si>
  <si>
    <t>dPC 17:0_18:2</t>
  </si>
  <si>
    <t>dPC 17:0_20:3</t>
  </si>
  <si>
    <t>dPC 17:0_22:4</t>
  </si>
  <si>
    <t>dPC 17:0_22:6</t>
  </si>
  <si>
    <t>dPC 17:0_14:1_</t>
  </si>
  <si>
    <t>dPC 17:0_16:1_</t>
  </si>
  <si>
    <t>dPC 17:0_18:1_</t>
  </si>
  <si>
    <t>dPC 17:0_18:2_</t>
  </si>
  <si>
    <t>dPC 17:0_20:3_</t>
  </si>
  <si>
    <t>dPC 17:0_22:4_</t>
  </si>
  <si>
    <t>dPC 17:0_22:6_</t>
  </si>
  <si>
    <t>PE 14:0_14:0</t>
  </si>
  <si>
    <t>PE 14:0_14:1</t>
  </si>
  <si>
    <t>PE 14:0_16:0</t>
  </si>
  <si>
    <t>PE 14:0_16:1</t>
  </si>
  <si>
    <t>PE 14:0_18:0</t>
  </si>
  <si>
    <t>PE 14:0_18:1</t>
  </si>
  <si>
    <t>PE 14:0_18:2</t>
  </si>
  <si>
    <t>PE 14:0_18:3</t>
  </si>
  <si>
    <t>PE 14:0_18:4</t>
  </si>
  <si>
    <t>PE 14:0_20:1</t>
  </si>
  <si>
    <t>PE 14:0_20:2</t>
  </si>
  <si>
    <t>PE 14:0_20:3</t>
  </si>
  <si>
    <t>PE 14:0_20:4</t>
  </si>
  <si>
    <t>PE 14:0_20:5</t>
  </si>
  <si>
    <t>PE 14:0_22:1</t>
  </si>
  <si>
    <t>PE 14:0_22:2</t>
  </si>
  <si>
    <t>PE 14:0_22:4</t>
  </si>
  <si>
    <t>PE 14:0_22:5</t>
  </si>
  <si>
    <t>PE 14:0_22:6</t>
  </si>
  <si>
    <t>PE 14:1_16:0</t>
  </si>
  <si>
    <t>PE 14:1_18:1</t>
  </si>
  <si>
    <t>PE 14:1_18:2</t>
  </si>
  <si>
    <t>PE 14:1_15:0</t>
  </si>
  <si>
    <t>PE 15:0_16:0</t>
  </si>
  <si>
    <t>PE 15:0_16:1</t>
  </si>
  <si>
    <t>PE 15:0_18:0</t>
  </si>
  <si>
    <t>PE 15:0_18:1</t>
  </si>
  <si>
    <t>PE 15:0_18:2</t>
  </si>
  <si>
    <t>PE 15:0_18:3</t>
  </si>
  <si>
    <t>PE 15:0_18:4</t>
  </si>
  <si>
    <t>PE 15:0_20:2</t>
  </si>
  <si>
    <t>PE 15:0_20:3</t>
  </si>
  <si>
    <t>PE 15:0_20:4</t>
  </si>
  <si>
    <t>PE 15:0_20:5</t>
  </si>
  <si>
    <t>PE 15:0_22:1</t>
  </si>
  <si>
    <t>PE 15:0_22:2</t>
  </si>
  <si>
    <t>PE 15:0_22:4</t>
  </si>
  <si>
    <t>PE 15:0_22:5</t>
  </si>
  <si>
    <t>PE 15:0_22:6</t>
  </si>
  <si>
    <t>PE 16:0_16:0</t>
  </si>
  <si>
    <t>PE 16:0_16:1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</si>
  <si>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</si>
  <si>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</si>
  <si>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</si>
  <si>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</si>
  <si>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</si>
  <si>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</si>
  <si>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</si>
  <si>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</si>
  <si>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</si>
  <si>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</si>
  <si>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</si>
  <si>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</si>
  <si>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</si>
  <si>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</si>
  <si>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</si>
  <si>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16:1_18:0</t>
  </si>
  <si>
    <t>PE 16:1_18:1</t>
  </si>
  <si>
    <t>PE 16:1_18:2</t>
  </si>
  <si>
    <t>PE 14:1_17:0</t>
  </si>
  <si>
    <t>PE 16:0_17:0</t>
  </si>
  <si>
    <t>PE 16:1_17:0</t>
  </si>
  <si>
    <t>PE 17:0_18:0</t>
  </si>
  <si>
    <t>PE 17:0_18:1</t>
  </si>
  <si>
    <t>PE 17:0_18:2</t>
  </si>
  <si>
    <t>PE 17:0_18:3</t>
  </si>
  <si>
    <t>PE 17:0_18:4</t>
  </si>
  <si>
    <t>PE 17:0_20:2</t>
  </si>
  <si>
    <t>PE 17:0_20:3</t>
  </si>
  <si>
    <t>PE 17:0_20:4</t>
  </si>
  <si>
    <t>PE 17:0_20:5</t>
  </si>
  <si>
    <t>PE 17:0_22:1</t>
  </si>
  <si>
    <t>PE 17:0_22:2</t>
  </si>
  <si>
    <t>PE 17:0_22:4</t>
  </si>
  <si>
    <t>PE 17:0_22:5</t>
  </si>
  <si>
    <t>PE 17:0_22:6</t>
  </si>
  <si>
    <t>PE 14:1_18:0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</si>
  <si>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</si>
  <si>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</si>
  <si>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</si>
  <si>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</si>
  <si>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</si>
  <si>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</si>
  <si>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</si>
  <si>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</si>
  <si>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</si>
  <si>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</si>
  <si>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</si>
  <si>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</si>
  <si>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</si>
  <si>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</si>
  <si>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</si>
  <si>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</si>
  <si>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</si>
  <si>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18:1_18:4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</si>
  <si>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</si>
  <si>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</si>
  <si>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</si>
  <si>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</si>
  <si>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</si>
  <si>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</si>
  <si>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</si>
  <si>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</si>
  <si>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</si>
  <si>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</si>
  <si>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</si>
  <si>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</si>
  <si>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</si>
  <si>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18:2_18:4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</si>
  <si>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</si>
  <si>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</si>
  <si>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</si>
  <si>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</si>
  <si>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</si>
  <si>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</si>
  <si>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</si>
  <si>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</si>
  <si>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</si>
  <si>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</si>
  <si>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O-16:0/14:1</t>
  </si>
  <si>
    <t>PE O-16:0/16:0</t>
  </si>
  <si>
    <t>PE O-16:0/16:1</t>
  </si>
  <si>
    <t>PE O-16:0/18:0</t>
  </si>
  <si>
    <t>PE O-16:0/18:1</t>
  </si>
  <si>
    <t>PE O-16:0/18:2</t>
  </si>
  <si>
    <t>PE O-16:0/18:3</t>
  </si>
  <si>
    <t>PE O-16:0/18:4</t>
  </si>
  <si>
    <t>PE O-16:0/20:1</t>
  </si>
  <si>
    <t>PE O-16:0/20:2</t>
  </si>
  <si>
    <t>PE O-16:0/20:3</t>
  </si>
  <si>
    <t>PE O-16:0/20:4</t>
  </si>
  <si>
    <t>PE O-16:0/20:5</t>
  </si>
  <si>
    <t>PE O-16:0/22:1</t>
  </si>
  <si>
    <t>PE O-16:0/22:2</t>
  </si>
  <si>
    <t>PE O-16:0/22:4</t>
  </si>
  <si>
    <t>PE O-16:0/22:5</t>
  </si>
  <si>
    <t>PE O-16:0/22:6</t>
  </si>
  <si>
    <t>PE O-18:0/14:1</t>
  </si>
  <si>
    <t>PE O-18:0/16:0</t>
  </si>
  <si>
    <t>PE O-18:0/16:1</t>
  </si>
  <si>
    <t>PE O-18:0/18:0</t>
  </si>
  <si>
    <t>PE O-18:0/18:1</t>
  </si>
  <si>
    <t>PE O-18:0/18:2</t>
  </si>
  <si>
    <t>PE O-18:0/18:3</t>
  </si>
  <si>
    <t>PE O-18:0/18:4</t>
  </si>
  <si>
    <t>PE O-18:0/20:1</t>
  </si>
  <si>
    <t>PE O-18:0/20:2</t>
  </si>
  <si>
    <t>PE O-18:0/20:3</t>
  </si>
  <si>
    <t>PE O-18:0/20:4</t>
  </si>
  <si>
    <t>PE O-18:0/20:5</t>
  </si>
  <si>
    <t>PE O-18:0/22:1</t>
  </si>
  <si>
    <t>PE O-18:0/22:2</t>
  </si>
  <si>
    <t>PE O-18:0/22:4</t>
  </si>
  <si>
    <t>PE O-18:0/22:5</t>
  </si>
  <si>
    <t>PE O-18:0/22:6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</si>
  <si>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</si>
  <si>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</si>
  <si>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</si>
  <si>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</si>
  <si>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</si>
  <si>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</si>
  <si>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</si>
  <si>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</si>
  <si>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</si>
  <si>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</si>
  <si>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P-16:0/18:4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</si>
  <si>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</si>
  <si>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</si>
  <si>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</si>
  <si>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</si>
  <si>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</si>
  <si>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</si>
  <si>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</si>
  <si>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</si>
  <si>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</si>
  <si>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</si>
  <si>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</si>
  <si>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</si>
  <si>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</si>
  <si>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</si>
  <si>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</si>
  <si>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</si>
  <si>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</si>
  <si>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</si>
  <si>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P-18:0/18:4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</si>
  <si>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</si>
  <si>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</si>
  <si>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</si>
  <si>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</si>
  <si>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</si>
  <si>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</si>
  <si>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</si>
  <si>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</si>
  <si>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</si>
  <si>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</si>
  <si>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</si>
  <si>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</si>
  <si>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</si>
  <si>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</si>
  <si>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</si>
  <si>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</si>
  <si>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</si>
  <si>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P-18:1/18:4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</si>
  <si>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</si>
  <si>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</si>
  <si>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</si>
  <si>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</si>
  <si>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</si>
  <si>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</si>
  <si>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</si>
  <si>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</si>
  <si>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</si>
  <si>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</si>
  <si>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</si>
  <si>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</si>
  <si>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</si>
  <si>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PE 17:0_20:0</t>
  </si>
  <si>
    <t>PE 17:0_20:1</t>
  </si>
  <si>
    <t>dPE 17:0_14:1</t>
  </si>
  <si>
    <t>dPE 17:0_16:1</t>
  </si>
  <si>
    <t>dPE 17:0_18:1</t>
  </si>
  <si>
    <t>dPE 17:0_18:2</t>
  </si>
  <si>
    <t>dPE 17:0_20:3</t>
  </si>
  <si>
    <t>dPE 17:0_22:4</t>
  </si>
  <si>
    <t>dPE 17:0_22:6</t>
  </si>
  <si>
    <t>dPE 17:0_14:1_</t>
  </si>
  <si>
    <t>dPE 17:0_16:1_</t>
  </si>
  <si>
    <t>dPE 17:0_18:1_</t>
  </si>
  <si>
    <t>dPE 17:0_18:2_</t>
  </si>
  <si>
    <t>dPE 17:0_20:3_</t>
  </si>
  <si>
    <t>dPE 17:0_22:4_</t>
  </si>
  <si>
    <t>dPE 17:0_22:6_</t>
  </si>
  <si>
    <t>PG 14:0_14:0</t>
  </si>
  <si>
    <t>PG 14:0_18:1</t>
  </si>
  <si>
    <t>PG 14:0_18:2</t>
  </si>
  <si>
    <t>PG 14:0_18:3</t>
  </si>
  <si>
    <t>PG 14:0_20:1</t>
  </si>
  <si>
    <t>PG 14:0_20:2</t>
  </si>
  <si>
    <t>PG 14:0_20:3</t>
  </si>
  <si>
    <t>PG 14:0_20:4</t>
  </si>
  <si>
    <t>PG 14:0_20:5</t>
  </si>
  <si>
    <t>PG 14:0_22:4</t>
  </si>
  <si>
    <t>PG 14:0_22:5</t>
  </si>
  <si>
    <t>PG 14:0_22:6</t>
  </si>
  <si>
    <t>PG 14:1_14:1</t>
  </si>
  <si>
    <t>PG 14:0_16:0</t>
  </si>
  <si>
    <t>PG 16:0_16:0</t>
  </si>
  <si>
    <t>PG 16:0_16:1</t>
  </si>
  <si>
    <t>PG 16:0_18:0</t>
  </si>
  <si>
    <t>PG 16:0_18:1</t>
  </si>
  <si>
    <t>PG 16:0_18:2</t>
  </si>
  <si>
    <t>PG 16:0_18:3</t>
  </si>
  <si>
    <t>PG 16:0_20:1</t>
  </si>
  <si>
    <t>PG 16:0_20:2</t>
  </si>
  <si>
    <t>PG 16:0_20:3</t>
  </si>
  <si>
    <t>PG 16:0_20:4</t>
  </si>
  <si>
    <t>PG 16:0_20:5</t>
  </si>
  <si>
    <t>PG 16:0_22:4</t>
  </si>
  <si>
    <t>PG 16:0_22:5</t>
  </si>
  <si>
    <t>PG 16:0_22:6</t>
  </si>
  <si>
    <t>PG 14:0_18:0</t>
  </si>
  <si>
    <t>PG 16:1_18:0</t>
  </si>
  <si>
    <t>PG 18:0_18:0</t>
  </si>
  <si>
    <t>PG 18:0_18:1</t>
  </si>
  <si>
    <t>PG 18:0_18:2</t>
  </si>
  <si>
    <t>PG 18:0_18:3</t>
  </si>
  <si>
    <t>PG 18:0_20:0</t>
  </si>
  <si>
    <t>PG 18:0_20:1</t>
  </si>
  <si>
    <t>PG 18:0_20:2</t>
  </si>
  <si>
    <t>PG 18:0_20:3</t>
  </si>
  <si>
    <t>PG 18:0_20:4</t>
  </si>
  <si>
    <t>PG 18:0_20:5</t>
  </si>
  <si>
    <t>PG 18:0_22:4</t>
  </si>
  <si>
    <t>PG 18:0_22:5</t>
  </si>
  <si>
    <t>PG 18:0_22:6</t>
  </si>
  <si>
    <t>PG 16:1_18:1</t>
  </si>
  <si>
    <t>PG 18:1_18:1</t>
  </si>
  <si>
    <t>PG 18:1_18:2</t>
  </si>
  <si>
    <t>PG 18:1_18:3</t>
  </si>
  <si>
    <t>PG 18:1_20:1</t>
  </si>
  <si>
    <t>PG 18:1_20:2</t>
  </si>
  <si>
    <t>PG 18:1_20:3</t>
  </si>
  <si>
    <t>PG 18:1_20:4</t>
  </si>
  <si>
    <t>PG 18:1_20:5</t>
  </si>
  <si>
    <t>PG 18:1_22:4</t>
  </si>
  <si>
    <t>PG 18:1_22:5</t>
  </si>
  <si>
    <t>PG 18:1_22:6</t>
  </si>
  <si>
    <t>PG 16:1_18:2</t>
  </si>
  <si>
    <t>PG 18:2_18:2</t>
  </si>
  <si>
    <t>PG 18:2_18:3</t>
  </si>
  <si>
    <t>PG 18:2_20:1</t>
  </si>
  <si>
    <t>PG 18:2_20:2</t>
  </si>
  <si>
    <t>PG 18:2_20:3</t>
  </si>
  <si>
    <t>PG 18:2_20:4</t>
  </si>
  <si>
    <t>PG 18:2_20:5</t>
  </si>
  <si>
    <t>PG 18:2_22:4</t>
  </si>
  <si>
    <t>PG 18:2_22:5</t>
  </si>
  <si>
    <t>PG 18:2_22:6</t>
  </si>
  <si>
    <t>PG 16:1_20:0</t>
  </si>
  <si>
    <t>PG 18:1_20:0</t>
  </si>
  <si>
    <t>PG 18:2_20:0</t>
  </si>
  <si>
    <t>PG 18:3_20:0</t>
  </si>
  <si>
    <t>PG 20:0_20:1</t>
  </si>
  <si>
    <t>PG 20:0_20:2</t>
  </si>
  <si>
    <t>PG 20:0_20:3</t>
  </si>
  <si>
    <t>PG 20:0_20:4</t>
  </si>
  <si>
    <t>PG 20:0_20:5</t>
  </si>
  <si>
    <t>PG 20:0_22:4</t>
  </si>
  <si>
    <t>PG 20:0_22:5</t>
  </si>
  <si>
    <t>PG 20:0_22:6</t>
  </si>
  <si>
    <t>dPG 17:0_14:1</t>
  </si>
  <si>
    <t>dPG 17:0_16:1</t>
  </si>
  <si>
    <t>dPG 17:0_18:1</t>
  </si>
  <si>
    <t>dPG 17:0_20:3</t>
  </si>
  <si>
    <t>dPG 17:0_22:4</t>
  </si>
  <si>
    <t>dPG 17:0_14:1_</t>
  </si>
  <si>
    <t>dPG 17:0_16:1_</t>
  </si>
  <si>
    <t>dPG 17:0_18:1_</t>
  </si>
  <si>
    <t>dPG 17:0_20:3_</t>
  </si>
  <si>
    <t>dPG 17:0_22:4_</t>
  </si>
  <si>
    <t>PG 14:0_15:0</t>
  </si>
  <si>
    <t>PG 15:0_16:0</t>
  </si>
  <si>
    <t>PG 15:0_16:1</t>
  </si>
  <si>
    <t>PG 15:0_18:0</t>
  </si>
  <si>
    <t>PG 15:0_18:1</t>
  </si>
  <si>
    <t>PG 15:0_18:2</t>
  </si>
  <si>
    <t>PG 15:0_20:0</t>
  </si>
  <si>
    <t>PG 15:0_20:1</t>
  </si>
  <si>
    <t>PG 15:0_20:2</t>
  </si>
  <si>
    <t>PG 15:0_20:3</t>
  </si>
  <si>
    <t>PG 15:0_20:4</t>
  </si>
  <si>
    <t>PG 15:0_22:0</t>
  </si>
  <si>
    <t>PG 15:0_22:1</t>
  </si>
  <si>
    <t>PG 15:0_22:2</t>
  </si>
  <si>
    <t>PG 15:0_22:4</t>
  </si>
  <si>
    <t>PG 15:0_22:5</t>
  </si>
  <si>
    <t>PG 15:0_22:6</t>
  </si>
  <si>
    <t>PG 14:0_17:0</t>
  </si>
  <si>
    <t>PG 16:0_17:0</t>
  </si>
  <si>
    <t>PG 16:1_17:0</t>
  </si>
  <si>
    <t>PG 17:0_18:0</t>
  </si>
  <si>
    <t>PG 17:0_18:1</t>
  </si>
  <si>
    <t>PG 17:0_18:2</t>
  </si>
  <si>
    <t>PG 17:0_20:0</t>
  </si>
  <si>
    <t>PG 17:0_20:1</t>
  </si>
  <si>
    <t>PG 17:0_20:2</t>
  </si>
  <si>
    <t>PG 17:0_20:3</t>
  </si>
  <si>
    <t>PG 17:0_20:4</t>
  </si>
  <si>
    <t>PG 17:0_22:0</t>
  </si>
  <si>
    <t>PG 17:0_22:1</t>
  </si>
  <si>
    <t>PG 17:0_22:2</t>
  </si>
  <si>
    <t>PG 17:0_22:4</t>
  </si>
  <si>
    <t>PG 17:0_22:5</t>
  </si>
  <si>
    <t>PG 17:0_22:6</t>
  </si>
  <si>
    <t>PS 14:0_14:0</t>
  </si>
  <si>
    <t>PS 14:0_18:1</t>
  </si>
  <si>
    <t>PS 14:0_18:2</t>
  </si>
  <si>
    <t>PS 14:0_18:3</t>
  </si>
  <si>
    <t>PS 14:0_20:1</t>
  </si>
  <si>
    <t>PS 14:0_20:2</t>
  </si>
  <si>
    <t>PS 14:0_20:3</t>
  </si>
  <si>
    <t>PS 14:0_20:4</t>
  </si>
  <si>
    <t>PS 14:0_20:5</t>
  </si>
  <si>
    <t>PS 14:0_22:4</t>
  </si>
  <si>
    <t>PS 14:0_22:5</t>
  </si>
  <si>
    <t>PS 14:0_22:6</t>
  </si>
  <si>
    <t>PS 14:1_14:1</t>
  </si>
  <si>
    <t>PS 14:0_16:0</t>
  </si>
  <si>
    <t>PS 16:0_16:0</t>
  </si>
  <si>
    <t>PS 16:0_16:1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</si>
  <si>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</si>
  <si>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</si>
  <si>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</si>
  <si>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</si>
  <si>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</si>
  <si>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</si>
  <si>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</si>
  <si>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16:0_20:4</t>
  </si>
  <si>
    <t>PS 16:0_20:5</t>
  </si>
  <si>
    <t>PS 16:0_22:4</t>
  </si>
  <si>
    <t>PS 16:0_22:5</t>
  </si>
  <si>
    <t>PS 16:0_22:6</t>
  </si>
  <si>
    <t>PS 14:0_18:0</t>
  </si>
  <si>
    <t>PS 16:1_18:0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</si>
  <si>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</si>
  <si>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</si>
  <si>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</si>
  <si>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</si>
  <si>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</si>
  <si>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</si>
  <si>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</si>
  <si>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</si>
  <si>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</si>
  <si>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</si>
  <si>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</si>
  <si>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</si>
  <si>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</si>
  <si>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16:1_18:1</t>
  </si>
  <si>
    <t>PS 18:1_18:1</t>
  </si>
  <si>
    <t>PS 18:1_18:2</t>
  </si>
  <si>
    <t>PS 18:1_18:3</t>
  </si>
  <si>
    <t>PS 18:1_20:1</t>
  </si>
  <si>
    <t>PS 18:1_20:2</t>
  </si>
  <si>
    <t>PS 18:1_20:3</t>
  </si>
  <si>
    <t>PS 18:1_20:4</t>
  </si>
  <si>
    <t>PS 18:1_20:5</t>
  </si>
  <si>
    <t>PS 18:1_22:4</t>
  </si>
  <si>
    <t>PS 18:1_22:5</t>
  </si>
  <si>
    <t>PS 18:1_22:6</t>
  </si>
  <si>
    <t>PS 16:1_18:2</t>
  </si>
  <si>
    <t>PS 18:2_18:2</t>
  </si>
  <si>
    <t>PS 18:2_18:3</t>
  </si>
  <si>
    <t>PS 18:2_20:1</t>
  </si>
  <si>
    <t>PS 18:2_20:2</t>
  </si>
  <si>
    <t>PS 18:2_20:3</t>
  </si>
  <si>
    <t>PS 18:2_20:4</t>
  </si>
  <si>
    <t>PS 18:2_20:5</t>
  </si>
  <si>
    <t>PS 18:2_22:4</t>
  </si>
  <si>
    <t>PS 18:2_22:5</t>
  </si>
  <si>
    <t>PS 18:2_22:6</t>
  </si>
  <si>
    <t>PS 16:1_20:0</t>
  </si>
  <si>
    <t>PS 18:1_20:0</t>
  </si>
  <si>
    <t>PS 18:2_20:0</t>
  </si>
  <si>
    <t>PS 18:3_20:0</t>
  </si>
  <si>
    <t>PS 20:0_20:1</t>
  </si>
  <si>
    <t>PS 20:0_20:2</t>
  </si>
  <si>
    <t>PS 20:0_20:3</t>
  </si>
  <si>
    <t>PS 20:0_20:4</t>
  </si>
  <si>
    <t>PS 20:0_20:5</t>
  </si>
  <si>
    <t>PS 20:0_22:4</t>
  </si>
  <si>
    <t>PS 20:0_22:5</t>
  </si>
  <si>
    <t>PS 20:0_22:6</t>
  </si>
  <si>
    <t>dPS 17:0_14:1</t>
  </si>
  <si>
    <t>dPS 17:0_16:1</t>
  </si>
  <si>
    <t>dPS 17:0_18:1</t>
  </si>
  <si>
    <t>dPS 17:0_20:3</t>
  </si>
  <si>
    <t>dPS 17:0_22:4</t>
  </si>
  <si>
    <t>dPS 17:0_14:1_</t>
  </si>
  <si>
    <t>dPS 17:0_16:1_</t>
  </si>
  <si>
    <t>dPS 17:0_18:1_</t>
  </si>
  <si>
    <t>dPS 17:0_20:3_</t>
  </si>
  <si>
    <t>dPS 17:0_22:4_</t>
  </si>
  <si>
    <t>PS 14:0_15:0</t>
  </si>
  <si>
    <t>PS 15:0_16:0</t>
  </si>
  <si>
    <t>PS 15:0_16:1</t>
  </si>
  <si>
    <t>PS 15:0_18:0</t>
  </si>
  <si>
    <t>PS 15:0_18:1</t>
  </si>
  <si>
    <t>PS 15:0_18:2</t>
  </si>
  <si>
    <t>PS 15:0_20:0</t>
  </si>
  <si>
    <t>PS 15:0_20:1</t>
  </si>
  <si>
    <t>PS 15:0_20:2</t>
  </si>
  <si>
    <t>PS 15:0_20:3</t>
  </si>
  <si>
    <t>PS 15:0_20:4</t>
  </si>
  <si>
    <t>PS 15:0_22:0</t>
  </si>
  <si>
    <t>PS 15:0_22:1</t>
  </si>
  <si>
    <t>PS 15:0_22:2</t>
  </si>
  <si>
    <t>PS 15:0_22:4</t>
  </si>
  <si>
    <t>PS 15:0_22:5</t>
  </si>
  <si>
    <t>PS 15:0_22:6</t>
  </si>
  <si>
    <t>PS 14:0_17:0</t>
  </si>
  <si>
    <t>PS 16:0_17:0</t>
  </si>
  <si>
    <t>PS 16:1_17:0</t>
  </si>
  <si>
    <t>PS 17:0_18:0</t>
  </si>
  <si>
    <t>PS 17:0_18:1</t>
  </si>
  <si>
    <t>PS 17:0_18:2</t>
  </si>
  <si>
    <t>PS 17:0_20:0</t>
  </si>
  <si>
    <t>PS 17:0_20:1</t>
  </si>
  <si>
    <t>PS 17:0_20:2</t>
  </si>
  <si>
    <t>PS 17:0_20:3</t>
  </si>
  <si>
    <t>PS 17:0_20:4</t>
  </si>
  <si>
    <t>PS 17:0_22:0</t>
  </si>
  <si>
    <t>PS 17:0_22:1</t>
  </si>
  <si>
    <t>PS 17:0_22:2</t>
  </si>
  <si>
    <t>PS 17:0_22:4</t>
  </si>
  <si>
    <t>PS 17:0_22:5</t>
  </si>
  <si>
    <t>PS 17:0_22:6</t>
  </si>
  <si>
    <t>PI 14:0_14:0</t>
  </si>
  <si>
    <t>PI 14:0_18:1</t>
  </si>
  <si>
    <t>PI 14:0_18:2</t>
  </si>
  <si>
    <t>PI 14:0_18:3</t>
  </si>
  <si>
    <t>PI 14:0_20:1</t>
  </si>
  <si>
    <t>PI 14:0_20:2</t>
  </si>
  <si>
    <t>PI 14:0_20:3</t>
  </si>
  <si>
    <t>PI 14:0_20:4</t>
  </si>
  <si>
    <t>PI 14:0_20:5</t>
  </si>
  <si>
    <t>PI 14:0_22:4</t>
  </si>
  <si>
    <t>PI 14:0_22:5</t>
  </si>
  <si>
    <t>PI 14:0_22:6</t>
  </si>
  <si>
    <t>PI 14:1_14:1</t>
  </si>
  <si>
    <t>PI 14:0_16:0</t>
  </si>
  <si>
    <t>PI 16:0_16:0</t>
  </si>
  <si>
    <t>PI 16:0_16:1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</si>
  <si>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</si>
  <si>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</si>
  <si>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</si>
  <si>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</si>
  <si>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</si>
  <si>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</si>
  <si>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</si>
  <si>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</si>
  <si>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</si>
  <si>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</si>
  <si>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</si>
  <si>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</si>
  <si>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14:0_18:0</t>
  </si>
  <si>
    <t>PI 16:1_18:0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</si>
  <si>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</si>
  <si>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</si>
  <si>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</si>
  <si>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</si>
  <si>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</si>
  <si>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</si>
  <si>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</si>
  <si>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</si>
  <si>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</si>
  <si>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</si>
  <si>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</si>
  <si>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</si>
  <si>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</si>
  <si>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16:1_18:1</t>
  </si>
  <si>
    <t>PI 18:1_18:1</t>
  </si>
  <si>
    <t>PI 18:1_18:2</t>
  </si>
  <si>
    <t>PI 18:1_18:3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</si>
  <si>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</si>
  <si>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</si>
  <si>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</si>
  <si>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</si>
  <si>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</si>
  <si>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</si>
  <si>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</si>
  <si>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</si>
  <si>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16:1_18:2</t>
  </si>
  <si>
    <t>PI 18:2_18:2</t>
  </si>
  <si>
    <t>PI 18:2_18:3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</si>
  <si>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</si>
  <si>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</si>
  <si>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</si>
  <si>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</si>
  <si>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</si>
  <si>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</si>
  <si>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</si>
  <si>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</si>
  <si>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16:1_20:0</t>
  </si>
  <si>
    <t>PI 18:1_20:0</t>
  </si>
  <si>
    <t>PI 18:2_20:0</t>
  </si>
  <si>
    <t>PI 18:3_20:0</t>
  </si>
  <si>
    <t>PI 20:0_20:1</t>
  </si>
  <si>
    <t>PI 20:0_20:2</t>
  </si>
  <si>
    <t>PI 20:0_20:3</t>
  </si>
  <si>
    <t>PI 20:0_20:4</t>
  </si>
  <si>
    <t>PI 20:0_20:5</t>
  </si>
  <si>
    <t>PI 20:0_22:5</t>
  </si>
  <si>
    <t>PI 20:0_22:6</t>
  </si>
  <si>
    <t>dPI 17:0_14:1</t>
  </si>
  <si>
    <t>dPI 17:0_16:1</t>
  </si>
  <si>
    <t>dPI 17:0_18:1</t>
  </si>
  <si>
    <t>dPI 17:0_20:3</t>
  </si>
  <si>
    <t>dPI 17:0_22:4</t>
  </si>
  <si>
    <t>dPI 17:0_14:1_</t>
  </si>
  <si>
    <t>dPI 17:0_16:1_</t>
  </si>
  <si>
    <t>dPI 17:0_18:1_</t>
  </si>
  <si>
    <t>dPI 17:0_20:3_</t>
  </si>
  <si>
    <t>dPI 17:0_22:4_</t>
  </si>
  <si>
    <t>PI 14:0_15:0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</si>
  <si>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</si>
  <si>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</si>
  <si>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</si>
  <si>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</si>
  <si>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</si>
  <si>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</si>
  <si>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</si>
  <si>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</si>
  <si>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</si>
  <si>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</si>
  <si>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</si>
  <si>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</si>
  <si>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</si>
  <si>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</si>
  <si>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</si>
  <si>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</si>
  <si>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14:0_17:0</t>
  </si>
  <si>
    <t>PI 16:0_17:0</t>
  </si>
  <si>
    <t>PI 16:1_17:0</t>
  </si>
  <si>
    <t>PI 17:0_18:0</t>
  </si>
  <si>
    <t>PI 17:0_18:1</t>
  </si>
  <si>
    <t>PI 17:0_18:2</t>
  </si>
  <si>
    <t>PI 17:0_20:0</t>
  </si>
  <si>
    <t>PI 17:0_20:1</t>
  </si>
  <si>
    <t>PI 17:0_20:2</t>
  </si>
  <si>
    <t>PI 17:0_20:3</t>
  </si>
  <si>
    <t>PI 17:0_20:4</t>
  </si>
  <si>
    <t>PI 17:0_22:0</t>
  </si>
  <si>
    <t>PI 17:0_22:1</t>
  </si>
  <si>
    <t>PI 17:0_22:2</t>
  </si>
  <si>
    <t>PI 17:0_22:4</t>
  </si>
  <si>
    <t>PI 17:0_22:5</t>
  </si>
  <si>
    <t>PI 17:0_22:6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</si>
  <si>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</si>
  <si>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</si>
  <si>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</si>
  <si>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</si>
  <si>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</si>
  <si>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</si>
  <si>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</si>
  <si>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</si>
  <si>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</si>
  <si>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</si>
  <si>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</si>
  <si>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</si>
  <si>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dSM d18:1/16:1</t>
  </si>
  <si>
    <t>C5H6NO4P</t>
  </si>
  <si>
    <t>dSM d18:1/18:1</t>
  </si>
  <si>
    <t>dSM d18:1/20:1</t>
  </si>
  <si>
    <t>dSM d18:1/22:1</t>
  </si>
  <si>
    <t>dSM d18:1/24:1</t>
  </si>
  <si>
    <t>PC 16:1_18:1_2</t>
  </si>
  <si>
    <t>PC 18:0_20:1_2</t>
  </si>
  <si>
    <t>PC 18:1_20:1_2</t>
  </si>
  <si>
    <t>PC 18:2_20:1_2</t>
  </si>
  <si>
    <t>PC 14:0_14:1_2</t>
  </si>
  <si>
    <t>PC 14:0_16:1_2</t>
  </si>
  <si>
    <t>PC 14:0_18:1_2</t>
  </si>
  <si>
    <t>PC 14:1_18:1_2</t>
  </si>
  <si>
    <t>PC 14:1_18:2_2</t>
  </si>
  <si>
    <t>PC 16:0_16:1_2</t>
  </si>
  <si>
    <t>PC 16:1_18:0_2</t>
  </si>
  <si>
    <t>PC 18:0_18:1_2</t>
  </si>
  <si>
    <t>PC 18:1_18:2_2</t>
  </si>
  <si>
    <t>PC 18:2_18:3_2</t>
  </si>
  <si>
    <t>PE 14:0_14:1_2</t>
  </si>
  <si>
    <t>PE 14:1_16:0_2</t>
  </si>
  <si>
    <t>PE 14:1_18:0_2</t>
  </si>
  <si>
    <t>PE 16:0_16:1_2</t>
  </si>
  <si>
    <t>PE 14:1_18:1_2</t>
  </si>
  <si>
    <t>PE 18:0_18:1_2</t>
  </si>
  <si>
    <t>PE 18:1_18:2_2</t>
  </si>
  <si>
    <t>PE 18:1_22:1_2</t>
  </si>
  <si>
    <t>PE 18:2_18:3_2</t>
  </si>
  <si>
    <t>PE 15:0_16:1_2</t>
  </si>
  <si>
    <t>PE 15:0_18:1_2</t>
  </si>
  <si>
    <t>PE 15:0_18:2_2</t>
  </si>
  <si>
    <t>PE 15:0_18:3_2</t>
  </si>
  <si>
    <t>PE 15:0_18:4_2</t>
  </si>
  <si>
    <t>PE 15:0_20:2_2</t>
  </si>
  <si>
    <t>PE 15:0_20:3_2</t>
  </si>
  <si>
    <t>PE 15:0_20:4_2</t>
  </si>
  <si>
    <t>PE 15:0_20:5_2</t>
  </si>
  <si>
    <t>PE 15:0_22:2_2</t>
  </si>
  <si>
    <t>PE 15:0_22:5_2</t>
  </si>
  <si>
    <t>PE 15:0_22:6_2</t>
  </si>
  <si>
    <t>PE 16:1_17:0_2</t>
  </si>
  <si>
    <t>PE 17:0_18:1_2</t>
  </si>
  <si>
    <t>PE 17:0_18:2_2</t>
  </si>
  <si>
    <t>PE 17:0_18:3_2</t>
  </si>
  <si>
    <t>PE 17:0_18:4_2</t>
  </si>
  <si>
    <t>PE 17:0_20:2_2</t>
  </si>
  <si>
    <t>PE 17:0_20:3_2</t>
  </si>
  <si>
    <t>PE 17:0_20:4_2</t>
  </si>
  <si>
    <t>PE 17:0_20:5_2</t>
  </si>
  <si>
    <t>PE 17:0_22:2_2</t>
  </si>
  <si>
    <t>PE 17:0_22:5_2</t>
  </si>
  <si>
    <t>PE 17:0_22:6_2</t>
  </si>
  <si>
    <t>PG 16:0_16:1_2</t>
  </si>
  <si>
    <t>PG 16:1_18:0_2</t>
  </si>
  <si>
    <t>PG 14:0_18:1_2</t>
  </si>
  <si>
    <t>PG 16:1_18:1_2</t>
  </si>
  <si>
    <t>PG 18:0_18:1_2</t>
  </si>
  <si>
    <t>PG 18:0_20:1_2</t>
  </si>
  <si>
    <t>PG 18:1_18:2_2</t>
  </si>
  <si>
    <t>PG 18:2_18:3_2</t>
  </si>
  <si>
    <t>PG 18:1_20:1_2</t>
  </si>
  <si>
    <t>PG 18:2_20:1_2</t>
  </si>
  <si>
    <t>PS 16:0_16:1_2</t>
  </si>
  <si>
    <t>PS 16:1_18:0_2</t>
  </si>
  <si>
    <t>PS 14:0_18:1_2</t>
  </si>
  <si>
    <t>PS 16:1_18:1_2</t>
  </si>
  <si>
    <t>PS 18:0_18:1_2</t>
  </si>
  <si>
    <t>PS 18:0_20:1_2</t>
  </si>
  <si>
    <t>PS 18:1_18:2_2</t>
  </si>
  <si>
    <t>PS 18:2_18:3_2</t>
  </si>
  <si>
    <t>PS 18:1_20:1_2</t>
  </si>
  <si>
    <t>PS 18:2_20:1_2</t>
  </si>
  <si>
    <t>PI 16:0_16:1_2</t>
  </si>
  <si>
    <t>PI 16:1_18:0_2</t>
  </si>
  <si>
    <t>PI 14:0_18:1_2</t>
  </si>
  <si>
    <t>PI 16:1_18:1_2</t>
  </si>
  <si>
    <t>PI 18:0_18:1_2</t>
  </si>
  <si>
    <t>PI 18:0_20:1_2</t>
  </si>
  <si>
    <t>PI 18:0_20:4_2</t>
  </si>
  <si>
    <t>PI 18:0_20:5_2</t>
  </si>
  <si>
    <t>PI 18:1_20:4_2</t>
  </si>
  <si>
    <t>PI 18:1_18:2_2</t>
  </si>
  <si>
    <t>PI 18:2_18:3_2</t>
  </si>
  <si>
    <t>PI 18:1_20:1_2</t>
  </si>
  <si>
    <t>PI 18:2_20:1_2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</si>
  <si>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</si>
  <si>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</si>
  <si>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</si>
  <si>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</si>
  <si>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</si>
  <si>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</si>
  <si>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</si>
  <si>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</si>
  <si>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</si>
  <si>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</si>
  <si>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</si>
  <si>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</si>
  <si>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</si>
  <si>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</si>
  <si>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</si>
  <si>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</si>
  <si>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</si>
  <si>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</si>
  <si>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</si>
  <si>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</si>
  <si>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</si>
  <si>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</si>
  <si>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</si>
  <si>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</si>
  <si>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</si>
  <si>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</si>
  <si>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dFA 18:1</t>
  </si>
  <si>
    <t>C18H25O2</t>
  </si>
  <si>
    <t>C18H24O2</t>
  </si>
  <si>
    <t>dFA 20:4</t>
  </si>
  <si>
    <t>C20H21O2</t>
  </si>
  <si>
    <t>C20H20O2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</si>
  <si>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</si>
  <si>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</si>
  <si>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</si>
  <si>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</si>
  <si>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</si>
  <si>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</si>
  <si>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</si>
  <si>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</si>
  <si>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</si>
  <si>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</si>
  <si>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</si>
  <si>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</si>
  <si>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</si>
  <si>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</si>
  <si>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</si>
  <si>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</si>
  <si>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</si>
  <si>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</si>
  <si>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</si>
  <si>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</si>
  <si>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</si>
  <si>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</si>
  <si>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</si>
  <si>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</si>
  <si>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</si>
  <si>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</si>
  <si>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</si>
  <si>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</si>
  <si>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</si>
  <si>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</si>
  <si>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</si>
  <si>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</si>
  <si>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</si>
  <si>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</si>
  <si>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</si>
  <si>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</si>
  <si>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</si>
  <si>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</si>
  <si>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</si>
  <si>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</si>
  <si>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</si>
  <si>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</si>
  <si>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</si>
  <si>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</si>
  <si>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</si>
  <si>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</si>
  <si>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</si>
  <si>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</si>
  <si>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</si>
  <si>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</si>
  <si>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</si>
  <si>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</si>
  <si>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</si>
  <si>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</si>
  <si>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</si>
  <si>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</si>
  <si>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</si>
  <si>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</si>
  <si>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</si>
  <si>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</si>
  <si>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</si>
  <si>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</si>
  <si>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</si>
  <si>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</si>
  <si>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</si>
  <si>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</si>
  <si>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</si>
  <si>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</si>
  <si>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</si>
  <si>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</si>
  <si>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</si>
  <si>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</si>
  <si>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</si>
  <si>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</si>
  <si>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</si>
  <si>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</si>
  <si>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</si>
  <si>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</si>
  <si>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</si>
  <si>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</si>
  <si>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</si>
  <si>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</si>
  <si>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</si>
  <si>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</si>
  <si>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</si>
  <si>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</si>
  <si>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</si>
  <si>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</si>
  <si>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</si>
  <si>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</si>
  <si>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</si>
  <si>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</si>
  <si>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</si>
  <si>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</si>
  <si>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</si>
  <si>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</si>
  <si>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</si>
  <si>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</si>
  <si>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</si>
  <si>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</si>
  <si>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</si>
  <si>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</si>
  <si>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</si>
  <si>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</si>
  <si>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</si>
  <si>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</si>
  <si>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</si>
  <si>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</si>
  <si>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</si>
  <si>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</si>
  <si>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</si>
  <si>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</si>
  <si>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</si>
  <si>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</si>
  <si>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</si>
  <si>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</si>
  <si>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</si>
  <si>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</si>
  <si>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</si>
  <si>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</si>
  <si>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</si>
  <si>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</si>
  <si>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</si>
  <si>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</si>
  <si>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</si>
  <si>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</si>
  <si>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</si>
  <si>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</si>
  <si>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</si>
  <si>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</si>
  <si>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</si>
  <si>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</si>
  <si>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</si>
  <si>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</si>
  <si>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</si>
  <si>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</si>
  <si>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</si>
  <si>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</si>
  <si>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</si>
  <si>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</si>
  <si>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</si>
  <si>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</si>
  <si>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</si>
  <si>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</si>
  <si>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</si>
  <si>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</si>
  <si>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</si>
  <si>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</si>
  <si>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</si>
  <si>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</si>
  <si>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</si>
  <si>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</si>
  <si>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</si>
  <si>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</si>
  <si>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</si>
  <si>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</si>
  <si>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</si>
  <si>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</si>
  <si>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</si>
  <si>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</si>
  <si>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</si>
  <si>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</si>
  <si>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</si>
  <si>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</si>
  <si>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</si>
  <si>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</si>
  <si>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</si>
  <si>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</si>
  <si>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</si>
  <si>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</si>
  <si>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</si>
  <si>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</si>
  <si>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</si>
  <si>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</si>
  <si>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</si>
  <si>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</si>
  <si>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</si>
  <si>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</si>
  <si>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</si>
  <si>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</si>
  <si>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</si>
  <si>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</si>
  <si>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</si>
  <si>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</si>
  <si>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</si>
  <si>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</si>
  <si>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</si>
  <si>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</si>
  <si>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</si>
  <si>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</si>
  <si>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</si>
  <si>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</si>
  <si>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</si>
  <si>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</si>
  <si>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</si>
  <si>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</si>
  <si>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</si>
  <si>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</si>
  <si>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</si>
  <si>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</si>
  <si>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</si>
  <si>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</si>
  <si>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</si>
  <si>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</si>
  <si>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</si>
  <si>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</si>
  <si>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</si>
  <si>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</si>
  <si>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</si>
  <si>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</si>
  <si>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</si>
  <si>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</si>
  <si>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</si>
  <si>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</si>
  <si>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</si>
  <si>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</si>
  <si>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</si>
  <si>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</si>
  <si>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</si>
  <si>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</si>
  <si>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</si>
  <si>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</si>
  <si>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</si>
  <si>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</si>
  <si>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</si>
  <si>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</si>
  <si>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</si>
  <si>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</si>
  <si>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</si>
  <si>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</si>
  <si>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</si>
  <si>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</si>
  <si>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</si>
  <si>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</si>
  <si>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</si>
  <si>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</si>
  <si>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</si>
  <si>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</si>
  <si>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</si>
  <si>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</si>
  <si>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</si>
  <si>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</si>
  <si>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</si>
  <si>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</si>
  <si>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</si>
  <si>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</si>
  <si>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</si>
  <si>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</si>
  <si>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</si>
  <si>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</si>
  <si>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</si>
  <si>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</si>
  <si>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</si>
  <si>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</si>
  <si>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</si>
  <si>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</si>
  <si>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</si>
  <si>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</si>
  <si>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</si>
  <si>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</si>
  <si>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</si>
  <si>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</si>
  <si>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</si>
  <si>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</si>
  <si>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</si>
  <si>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</si>
  <si>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</si>
  <si>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</si>
  <si>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</si>
  <si>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</si>
  <si>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</si>
  <si>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</si>
  <si>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</si>
  <si>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</si>
  <si>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</si>
  <si>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</si>
  <si>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</si>
  <si>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</si>
  <si>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</si>
  <si>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</si>
  <si>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</si>
  <si>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</si>
  <si>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</si>
  <si>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</si>
  <si>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</si>
  <si>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</si>
  <si>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</si>
  <si>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</si>
  <si>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</si>
  <si>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</si>
  <si>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</si>
  <si>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</si>
  <si>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</si>
  <si>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</si>
  <si>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</si>
  <si>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</si>
  <si>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</si>
  <si>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</si>
  <si>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</si>
  <si>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</si>
  <si>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</si>
  <si>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</si>
  <si>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</si>
  <si>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</si>
  <si>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</si>
  <si>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</si>
  <si>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</si>
  <si>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</si>
  <si>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</si>
  <si>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</si>
  <si>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</si>
  <si>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</si>
  <si>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</si>
  <si>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</si>
  <si>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</si>
  <si>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</si>
  <si>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</si>
  <si>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</si>
  <si>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</si>
  <si>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</si>
  <si>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</si>
  <si>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</si>
  <si>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</si>
  <si>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</si>
  <si>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</si>
  <si>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</si>
  <si>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</si>
  <si>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</si>
  <si>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</si>
  <si>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</si>
  <si>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</si>
  <si>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</si>
  <si>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</si>
  <si>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</si>
  <si>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</si>
  <si>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</si>
  <si>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</si>
  <si>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</si>
  <si>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</si>
  <si>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</si>
  <si>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</si>
  <si>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</si>
  <si>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</si>
  <si>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</si>
  <si>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</si>
  <si>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</si>
  <si>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</si>
  <si>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</si>
  <si>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</si>
  <si>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</si>
  <si>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</si>
  <si>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</si>
  <si>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</si>
  <si>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</si>
  <si>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</si>
  <si>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</si>
  <si>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</si>
  <si>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</si>
  <si>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</si>
  <si>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</si>
  <si>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</si>
  <si>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</si>
  <si>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</si>
  <si>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</si>
  <si>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</si>
  <si>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</si>
  <si>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</si>
  <si>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</si>
  <si>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</si>
  <si>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</si>
  <si>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</si>
  <si>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</si>
  <si>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</si>
  <si>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</si>
  <si>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</si>
  <si>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</si>
  <si>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</si>
  <si>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</si>
  <si>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</si>
  <si>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</si>
  <si>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56:10-FA18:2</t>
  </si>
  <si>
    <t>TG 56:1-FA16:0</t>
  </si>
  <si>
    <t>TG 56:1-FA18:1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</si>
  <si>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</si>
  <si>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</si>
  <si>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</si>
  <si>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</si>
  <si>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</si>
  <si>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</si>
  <si>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</si>
  <si>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</si>
  <si>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</si>
  <si>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</si>
  <si>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</si>
  <si>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</si>
  <si>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</si>
  <si>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</si>
  <si>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</si>
  <si>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</si>
  <si>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</si>
  <si>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</si>
  <si>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</si>
  <si>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</si>
  <si>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</si>
  <si>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</si>
  <si>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</si>
  <si>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</si>
  <si>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</si>
  <si>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</si>
  <si>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</si>
  <si>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</si>
  <si>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</si>
  <si>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</si>
  <si>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</si>
  <si>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</si>
  <si>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</si>
  <si>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</si>
  <si>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</si>
  <si>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</si>
  <si>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</si>
  <si>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</si>
  <si>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</si>
  <si>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</si>
  <si>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</si>
  <si>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</si>
  <si>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</si>
  <si>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</si>
  <si>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</si>
  <si>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</si>
  <si>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</si>
  <si>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</si>
  <si>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</si>
  <si>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</si>
  <si>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</si>
  <si>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</si>
  <si>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</si>
  <si>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</si>
  <si>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</si>
  <si>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</si>
  <si>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</si>
  <si>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</si>
  <si>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</si>
  <si>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</si>
  <si>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</si>
  <si>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</si>
  <si>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</si>
  <si>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</si>
  <si>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</si>
  <si>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</si>
  <si>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</si>
  <si>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</si>
  <si>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</si>
  <si>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</si>
  <si>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</si>
  <si>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</si>
  <si>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</si>
  <si>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</si>
  <si>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</si>
  <si>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</si>
  <si>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</si>
  <si>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</si>
  <si>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</si>
  <si>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</si>
  <si>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</si>
  <si>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</si>
  <si>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</si>
  <si>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</si>
  <si>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</si>
  <si>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</si>
  <si>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</si>
  <si>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</si>
  <si>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</si>
  <si>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</si>
  <si>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</si>
  <si>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</si>
  <si>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</si>
  <si>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</si>
  <si>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</si>
  <si>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</si>
  <si>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</si>
  <si>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</si>
  <si>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</si>
  <si>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</si>
  <si>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</si>
  <si>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</si>
  <si>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</si>
  <si>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</si>
  <si>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</si>
  <si>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</si>
  <si>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</si>
  <si>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</si>
  <si>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TG 53:2-FA18:0</t>
  </si>
  <si>
    <t>muted</t>
  </si>
  <si>
    <t>TG 53:3-FA18:0</t>
  </si>
  <si>
    <t>TG 53:3-FA18:1</t>
  </si>
  <si>
    <t>TG 53:4-FA18:0</t>
  </si>
  <si>
    <t>TG 53:4-FA18:1</t>
  </si>
  <si>
    <t>TG 53:5-FA18:1</t>
  </si>
  <si>
    <t>TG 53:5-FA18:2</t>
  </si>
  <si>
    <t>TG 53:5-FA18:3</t>
  </si>
  <si>
    <t>TG 53:6-FA18:1</t>
  </si>
  <si>
    <t>TG 53:6-FA18:2</t>
  </si>
  <si>
    <t>TG 53:6-FA18:3</t>
  </si>
  <si>
    <t>TG 53:7-FA18:3</t>
  </si>
  <si>
    <t>TG 55:6-FA18:1</t>
  </si>
  <si>
    <t>TG 55:6-FA20:3</t>
  </si>
  <si>
    <t>TG 55:6-FA20:4</t>
  </si>
  <si>
    <t>TG 55:7-FA18:1</t>
  </si>
  <si>
    <t>TG 55:7-FA20:3</t>
  </si>
  <si>
    <t>TG 55:7-FA20:4</t>
  </si>
  <si>
    <t>TG 55:8-FA20:4</t>
  </si>
  <si>
    <t>TG 56:2-FA18:1</t>
  </si>
  <si>
    <t>TG 57:8-FA22:6</t>
  </si>
  <si>
    <t>TG 57:9-FA22:6</t>
  </si>
  <si>
    <t>dTG 41:0-FA13:0</t>
  </si>
  <si>
    <t>dTG 43:1-FA15:1</t>
  </si>
  <si>
    <t>dTG 45:1-FA17:1</t>
  </si>
  <si>
    <t>dTG 47:1-FA15:1</t>
  </si>
  <si>
    <t>dTG 49:1-FA17:1</t>
  </si>
  <si>
    <t>dTG 51:2-FA19:2</t>
  </si>
  <si>
    <t>dTG 53:3-FA17:1</t>
  </si>
  <si>
    <t>dTG 55:4-FA19:2</t>
  </si>
  <si>
    <t>dTG 57:4-FA21:2</t>
  </si>
  <si>
    <t>dTG 41:0-FA14:0</t>
  </si>
  <si>
    <t>dTG 43:1-FA14:0</t>
  </si>
  <si>
    <t>dTG 45:1-FA14:0</t>
  </si>
  <si>
    <t>dTG 47:1-FA16:0</t>
  </si>
  <si>
    <t>dTG 49:1-FA16:0</t>
  </si>
  <si>
    <t>dTG 51:2-FA16:0</t>
  </si>
  <si>
    <t>dTG 53:3-FA18:1</t>
  </si>
  <si>
    <t>dTG 55:4-FA18:1</t>
  </si>
  <si>
    <t>dTG 57:4-FA18:1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</si>
  <si>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</si>
  <si>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</si>
  <si>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</si>
  <si>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</si>
  <si>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</si>
  <si>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</si>
  <si>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</si>
  <si>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</si>
  <si>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</si>
  <si>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</si>
  <si>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</si>
  <si>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</si>
  <si>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</si>
  <si>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</si>
  <si>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</si>
  <si>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</si>
  <si>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</si>
  <si>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</si>
  <si>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</si>
  <si>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</si>
  <si>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</si>
  <si>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</si>
  <si>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</si>
  <si>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</si>
  <si>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</si>
  <si>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</si>
  <si>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dCE 14:1</t>
  </si>
  <si>
    <t>dCE 16:1</t>
  </si>
  <si>
    <t>dCE 18:1</t>
  </si>
  <si>
    <t>dCE 20:3</t>
  </si>
  <si>
    <t>dCE 22:4</t>
  </si>
  <si>
    <t>DG 14:0_14:0</t>
  </si>
  <si>
    <t>DG 12:0_16:0</t>
  </si>
  <si>
    <t>DG 14:0_16:0</t>
  </si>
  <si>
    <t>DG 12:0_18:0</t>
  </si>
  <si>
    <t>DG 14:1_16:0</t>
  </si>
  <si>
    <t>DG 14:0_16:1</t>
  </si>
  <si>
    <t>DG 12:0_18:1</t>
  </si>
  <si>
    <t>DG 12:0_18:2</t>
  </si>
  <si>
    <t>DG 16:0_16:0</t>
  </si>
  <si>
    <t>DG 16:0_16:1</t>
  </si>
  <si>
    <t>DG 14:0_18:1</t>
  </si>
  <si>
    <t>DG 16:1_16:1</t>
  </si>
  <si>
    <t>DG 14:1_18:1</t>
  </si>
  <si>
    <t>DG 14:0_18:2</t>
  </si>
  <si>
    <t>DG 14:0_18:3</t>
  </si>
  <si>
    <t>DG 15:0_18:1</t>
  </si>
  <si>
    <t>DG 15:0_18:2</t>
  </si>
  <si>
    <t>DG 16:0_18:0</t>
  </si>
  <si>
    <t>DG 16:1_18:0</t>
  </si>
  <si>
    <t>DG 16:0_18:1</t>
  </si>
  <si>
    <t>DG 16:1_18:1</t>
  </si>
  <si>
    <t>DG 16:0_18:2</t>
  </si>
  <si>
    <t>DG 16:1_18:2</t>
  </si>
  <si>
    <t>DG 16:0_18:3</t>
  </si>
  <si>
    <t>DG 16:1_18:3</t>
  </si>
  <si>
    <t>DG 14:0_20:4</t>
  </si>
  <si>
    <t>DG 16:1_20:0</t>
  </si>
  <si>
    <t>DG 18:0_18:1</t>
  </si>
  <si>
    <t>DG 18:1_18:1</t>
  </si>
  <si>
    <t>DG 18:0_18:2</t>
  </si>
  <si>
    <t>DG 18:1_18:2</t>
  </si>
  <si>
    <t>DG 18:0_18:3</t>
  </si>
  <si>
    <t>DG 16:1_20:2</t>
  </si>
  <si>
    <t>DG 16:0_20:3</t>
  </si>
  <si>
    <t>DG 16:0_20:4</t>
  </si>
  <si>
    <t>DG 18:2_18:3</t>
  </si>
  <si>
    <t>DG 16:1_20:4</t>
  </si>
  <si>
    <t>DG 16:0_20:5</t>
  </si>
  <si>
    <t>DG 14:0_22:6</t>
  </si>
  <si>
    <t>DG 18:1_20:1</t>
  </si>
  <si>
    <t>DG 18:1_20:2</t>
  </si>
  <si>
    <t>DG 18:1_20:3</t>
  </si>
  <si>
    <t>DG 18:2_20:3</t>
  </si>
  <si>
    <t>DG 18:1_20:4</t>
  </si>
  <si>
    <t>DG 16:0_22:5</t>
  </si>
  <si>
    <t>DG 18:2_20:4</t>
  </si>
  <si>
    <t>DG 18:1_20:5</t>
  </si>
  <si>
    <t>DG 16:0_22:6</t>
  </si>
  <si>
    <t>DG 18:2_20:5</t>
  </si>
  <si>
    <t>DG 16:1_22:6</t>
  </si>
  <si>
    <t>DG 18:1_22:4</t>
  </si>
  <si>
    <t>DG 18:2_22:4</t>
  </si>
  <si>
    <t>DG 18:1_22:5</t>
  </si>
  <si>
    <t>DG 18:0_22:6</t>
  </si>
  <si>
    <t>DG 18:2_22:5</t>
  </si>
  <si>
    <t>DG 18:1_22:6</t>
  </si>
  <si>
    <t>DG 18:2_22:6</t>
  </si>
  <si>
    <t>DG 18:1_20:1_2</t>
  </si>
  <si>
    <t>DG 16:0_16:1_2</t>
  </si>
  <si>
    <t>DG 18:1_18:2_2</t>
  </si>
  <si>
    <t>dDG 17:0_14:1</t>
  </si>
  <si>
    <t>dDG 17:0_16:1</t>
  </si>
  <si>
    <t>dDG 17:0_18:1</t>
  </si>
  <si>
    <t>dDG 17:0_20:3</t>
  </si>
  <si>
    <t>dDG 17:0_22:4</t>
  </si>
  <si>
    <t>dDG 17:0_14:1_</t>
  </si>
  <si>
    <t>dDG 17:0_16:1_</t>
  </si>
  <si>
    <t>dDG 17:0_18:1_</t>
  </si>
  <si>
    <t>dDG 17:0_20:3_</t>
  </si>
  <si>
    <t>dDG 17:0_22:4_</t>
  </si>
  <si>
    <t>Cer d18:1/14:0</t>
  </si>
  <si>
    <t>C18H34N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</si>
  <si>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</si>
  <si>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</si>
  <si>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</si>
  <si>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</si>
  <si>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</si>
  <si>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</si>
  <si>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</si>
  <si>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</si>
  <si>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</si>
  <si>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</si>
  <si>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</si>
  <si>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dCer d18:1/16:1</t>
  </si>
  <si>
    <t>C18H27N</t>
  </si>
  <si>
    <t>dCer d18:1/18:1</t>
  </si>
  <si>
    <t>dCer d18:1/20:1</t>
  </si>
  <si>
    <t>dCer d18:1/22:1</t>
  </si>
  <si>
    <t>dCer d18:1/24:1</t>
  </si>
  <si>
    <t>Cer d18:0/14:0</t>
  </si>
  <si>
    <t>C18H36N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</si>
  <si>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</si>
  <si>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</si>
  <si>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</si>
  <si>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</si>
  <si>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</si>
  <si>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</si>
  <si>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</si>
  <si>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</si>
  <si>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</si>
  <si>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</si>
  <si>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</si>
  <si>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dCer d18:0/13:0</t>
  </si>
  <si>
    <t>C18H29N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</si>
  <si>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</si>
  <si>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</si>
  <si>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</si>
  <si>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</si>
  <si>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</si>
  <si>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</si>
  <si>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</si>
  <si>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</si>
  <si>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</si>
  <si>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</si>
  <si>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</si>
  <si>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</si>
  <si>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dHexCER d18:1/15:0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</si>
  <si>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</si>
  <si>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</si>
  <si>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</si>
  <si>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</si>
  <si>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</si>
  <si>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</si>
  <si>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</si>
  <si>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</si>
  <si>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</si>
  <si>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</si>
  <si>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</si>
  <si>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</si>
  <si>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dLacCER d18:1/15:0</t>
  </si>
  <si>
    <t>PA 25:0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</si>
  <si>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</si>
  <si>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</si>
  <si>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</si>
  <si>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</si>
  <si>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</si>
  <si>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</si>
  <si>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</si>
  <si>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</si>
  <si>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</si>
  <si>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</si>
  <si>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</si>
  <si>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</si>
  <si>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</si>
  <si>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</si>
  <si>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</si>
  <si>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</si>
  <si>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</si>
  <si>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</si>
  <si>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</si>
  <si>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</si>
  <si>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</si>
  <si>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</si>
  <si>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</si>
  <si>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</si>
  <si>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</si>
  <si>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</si>
  <si>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</si>
  <si>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</si>
  <si>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</si>
  <si>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</si>
  <si>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</si>
  <si>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</si>
  <si>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</si>
  <si>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</si>
  <si>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</si>
  <si>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</si>
  <si>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</si>
  <si>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PA 42:6</t>
  </si>
  <si>
    <t>dPA 15:0_18:1</t>
  </si>
  <si>
    <t>LPC 19:0</t>
  </si>
  <si>
    <t>LPE 19:0</t>
  </si>
  <si>
    <t>LPI 14:0</t>
  </si>
  <si>
    <t>LPI 15:0</t>
  </si>
  <si>
    <t>LPI 16:0</t>
  </si>
  <si>
    <t>LPI 16:1</t>
  </si>
  <si>
    <t>LPI 17:0</t>
  </si>
  <si>
    <t>LPI 18:0</t>
  </si>
  <si>
    <t>LPI 18:1</t>
  </si>
  <si>
    <t>LPI 18:2</t>
  </si>
  <si>
    <t>LPI 18:3</t>
  </si>
  <si>
    <t>LPI 18:4</t>
  </si>
  <si>
    <t>LPI 19:0</t>
  </si>
  <si>
    <t>LPI 20:0</t>
  </si>
  <si>
    <t>LPI 20:1</t>
  </si>
  <si>
    <t>LPI 20:2</t>
  </si>
  <si>
    <t>LPI 20:3</t>
  </si>
  <si>
    <t>LPI 20:4</t>
  </si>
  <si>
    <t>LPI 20:5</t>
  </si>
  <si>
    <t>LPI 22:0</t>
  </si>
  <si>
    <t>LPI 22:1</t>
  </si>
  <si>
    <t>LPI 22:2</t>
  </si>
  <si>
    <t>LPI 22:4</t>
  </si>
  <si>
    <t>LPI 22:5</t>
  </si>
  <si>
    <t>LPI 22:6</t>
  </si>
  <si>
    <t>LPI 24:0</t>
  </si>
  <si>
    <t>LPI 24:1</t>
  </si>
  <si>
    <t>dLPI 15:0</t>
  </si>
  <si>
    <t>dLPI 17:0</t>
  </si>
  <si>
    <t>dLPI 19:0</t>
  </si>
  <si>
    <t>LPS 14:0</t>
  </si>
  <si>
    <t>LPS 14:1</t>
  </si>
  <si>
    <t>LPS 15:0</t>
  </si>
  <si>
    <t>LPS 16:0</t>
  </si>
  <si>
    <t>LPS 16:1</t>
  </si>
  <si>
    <t>LPS 17:0</t>
  </si>
  <si>
    <t>LPS 18:0</t>
  </si>
  <si>
    <t>LPS 18:1</t>
  </si>
  <si>
    <t>LPS 18:2</t>
  </si>
  <si>
    <t>LPS 18:3</t>
  </si>
  <si>
    <t>LPS 18:4</t>
  </si>
  <si>
    <t>LPS 19:0</t>
  </si>
  <si>
    <t>LPS 20:0</t>
  </si>
  <si>
    <t>LPS 20:1</t>
  </si>
  <si>
    <t>LPS 20:2</t>
  </si>
  <si>
    <t>LPS 20:3</t>
  </si>
  <si>
    <t>LPS 20:4</t>
  </si>
  <si>
    <t>LPS 20:5</t>
  </si>
  <si>
    <t>LPS 22:0</t>
  </si>
  <si>
    <t>LPS 22:1</t>
  </si>
  <si>
    <t>LPS 22:2</t>
  </si>
  <si>
    <t>LPS 22:4</t>
  </si>
  <si>
    <t>LPS 22:5</t>
  </si>
  <si>
    <t>LPS 22:6</t>
  </si>
  <si>
    <t>LPS 24:0</t>
  </si>
  <si>
    <t>LPS 24:1</t>
  </si>
  <si>
    <t>dLPS 15:0</t>
  </si>
  <si>
    <t>dLPS 17:0</t>
  </si>
  <si>
    <t>dLPS 19:0</t>
  </si>
  <si>
    <t>LPG 14:0</t>
  </si>
  <si>
    <t>LPG 14:1</t>
  </si>
  <si>
    <t>LPG 15:0</t>
  </si>
  <si>
    <t>LPG 16:0</t>
  </si>
  <si>
    <t>LPG 16:1</t>
  </si>
  <si>
    <t>LPG 17:0</t>
  </si>
  <si>
    <t>LPG 18:0</t>
  </si>
  <si>
    <t>LPG 18:1</t>
  </si>
  <si>
    <t>LPG 18:2</t>
  </si>
  <si>
    <t>LPG 18:3</t>
  </si>
  <si>
    <t>LPG 18:4</t>
  </si>
  <si>
    <t>LPG 19:0</t>
  </si>
  <si>
    <t>LPG 20:0</t>
  </si>
  <si>
    <t>LPG 20:1</t>
  </si>
  <si>
    <t>LPG 20:2</t>
  </si>
  <si>
    <t>LPG 20:3</t>
  </si>
  <si>
    <t>LPG 20:4</t>
  </si>
  <si>
    <t>LPG 20:5</t>
  </si>
  <si>
    <t>LPG 22:0</t>
  </si>
  <si>
    <t>LPG 22:1</t>
  </si>
  <si>
    <t>LPG 22:2</t>
  </si>
  <si>
    <t>LPG 22:4</t>
  </si>
  <si>
    <t>LPG 22:5</t>
  </si>
  <si>
    <t>LPG 22:6</t>
  </si>
  <si>
    <t>LPG 24:0</t>
  </si>
  <si>
    <t>LPG 24:1</t>
  </si>
  <si>
    <t>dLPG 15:0</t>
  </si>
  <si>
    <t>dLPG 17:0</t>
  </si>
  <si>
    <t>dLPG 19:0</t>
  </si>
  <si>
    <t>CtSource_1</t>
  </si>
  <si>
    <t>Q1diff_1</t>
  </si>
  <si>
    <t>Q1diff_1e</t>
  </si>
  <si>
    <t>Q3_1</t>
  </si>
  <si>
    <t>Q3diff_1</t>
  </si>
  <si>
    <t>Q3diff_1e</t>
  </si>
  <si>
    <t>CtSource_2</t>
  </si>
  <si>
    <t>Q1diff_2</t>
  </si>
  <si>
    <t>Q1diff_2e</t>
  </si>
  <si>
    <t>Q3diff_2</t>
  </si>
  <si>
    <t>Q3diff_2e</t>
  </si>
  <si>
    <t/>
  </si>
  <si>
    <t>CtSource_3</t>
  </si>
  <si>
    <t>Q1_ct3</t>
  </si>
  <si>
    <t>Q1diff_3</t>
  </si>
  <si>
    <t>Q1diff_3e</t>
  </si>
  <si>
    <t>Q3_ct3</t>
  </si>
  <si>
    <t>Q3diff_3</t>
  </si>
  <si>
    <t>Q3diff_3e</t>
  </si>
  <si>
    <t>CtSource_4</t>
  </si>
  <si>
    <t>Q1_ct4</t>
  </si>
  <si>
    <t>Q1diff_4</t>
  </si>
  <si>
    <t>Q1diff_4e</t>
  </si>
  <si>
    <t>Q3_ct4</t>
  </si>
  <si>
    <t>Q3diff_4</t>
  </si>
  <si>
    <t>Q3diff_4e</t>
  </si>
  <si>
    <t>ct1_type</t>
  </si>
  <si>
    <t>ct2_type</t>
  </si>
  <si>
    <t>DG 12:0_20:0</t>
  </si>
  <si>
    <t>DG 14:0_20:0</t>
  </si>
  <si>
    <t>DG 14:1_20:0</t>
  </si>
  <si>
    <t>DG 15:0_20:0</t>
  </si>
  <si>
    <t>DG 16:0_20:0</t>
  </si>
  <si>
    <t>DG 17:0_20:0</t>
  </si>
  <si>
    <t>DG 18:0_20:0</t>
  </si>
  <si>
    <t>DG 18:1_20:0</t>
  </si>
  <si>
    <t>DG 18:2_20:0</t>
  </si>
  <si>
    <t>DG 18:3_20:0</t>
  </si>
  <si>
    <t>DG 18:4_20:0</t>
  </si>
  <si>
    <t>DG 20:1_20:0</t>
  </si>
  <si>
    <t>DG 20:2_20:0</t>
  </si>
  <si>
    <t>DG 20:3_20:0</t>
  </si>
  <si>
    <t>DG 20:4_20:0</t>
  </si>
  <si>
    <t>DG 20:5_20:0</t>
  </si>
  <si>
    <t>DG 22:0_20:0</t>
  </si>
  <si>
    <t>DG 22:1_20:0</t>
  </si>
  <si>
    <t>DG 22:2_20:0</t>
  </si>
  <si>
    <t>DG 22:4_20:0</t>
  </si>
  <si>
    <t>DG 22:5_20:0</t>
  </si>
  <si>
    <t>DG 22:6_20:0</t>
  </si>
  <si>
    <t>DG 24:0_20:0</t>
  </si>
  <si>
    <t>DG 24:1_20:0</t>
  </si>
  <si>
    <t>Q1_ct_1</t>
  </si>
  <si>
    <t>Q3_ct_1</t>
  </si>
  <si>
    <t>Q1_ct_2</t>
  </si>
  <si>
    <t>Q3_ct_2</t>
  </si>
  <si>
    <t>`</t>
  </si>
  <si>
    <t>ct3_type</t>
  </si>
  <si>
    <t>ct4_type</t>
  </si>
  <si>
    <t>Q1_1</t>
  </si>
  <si>
    <t>Q1_ct_3</t>
  </si>
  <si>
    <t>Q3_ct_3</t>
  </si>
  <si>
    <t>Q1_ct_4</t>
  </si>
  <si>
    <t>Q3_ct_4</t>
  </si>
  <si>
    <t>CT1type</t>
  </si>
  <si>
    <t>CT2type</t>
  </si>
  <si>
    <t>CT3type</t>
  </si>
  <si>
    <t>CT4</t>
  </si>
  <si>
    <t>CT4type</t>
  </si>
  <si>
    <t>Pct4</t>
  </si>
  <si>
    <t>CT5</t>
  </si>
  <si>
    <t>CT5type</t>
  </si>
  <si>
    <t>Pct5</t>
  </si>
  <si>
    <t>Chol 15</t>
  </si>
  <si>
    <t>dChol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</si>
</sst>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charset val="1"/>
    </font>
    <font>
      <strike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548235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BF8F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2CC"/>
        <bgColor rgb="FFE2F0D9"/>
      </patternFill>
    </fill>
    <fill>
      <patternFill patternType="solid">
        <fgColor rgb="FFFF0000"/>
        <bgColor rgb="FF993300"/>
      </patternFill>
    </fill>
    <fill>
      <patternFill patternType="solid">
        <fgColor rgb="FF00B050"/>
        <bgColor rgb="FF008080"/>
      </patternFill>
    </fill>
    <fill>
      <patternFill patternType="solid">
        <fgColor rgb="FF92CDDC"/>
        <bgColor rgb="FF000000"/>
      </patternFill>
    </fill>
    <fill>
      <patternFill patternType="solid">
        <fgColor rgb="FFC4D79B"/>
        <bgColor rgb="FF000000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51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Border="1"/>
    <xf numFmtId="0" fontId="0" fillId="0" borderId="0" xfId="0" applyFill="1"/>
    <xf numFmtId="0" fontId="1" fillId="0" borderId="1" xfId="0" applyFont="1" applyFill="1" applyBorder="1" applyAlignment="1">
      <alignment horizontal="left" vertical="top"/>
    </xf>
    <xf numFmtId="0" fontId="0" fillId="3" borderId="0" xfId="0" applyFill="1"/>
    <xf numFmtId="0" fontId="1" fillId="0" borderId="0" xfId="0" applyFont="1"/>
    <xf numFmtId="0" fontId="1" fillId="0" borderId="1" xfId="0" applyFont="1" applyBorder="1"/>
    <xf numFmtId="0" fontId="3" fillId="4" borderId="1" xfId="0" applyFont="1" applyFill="1" applyBorder="1"/>
    <xf numFmtId="0" fontId="6" fillId="0" borderId="0" xfId="0" applyFont="1"/>
    <xf numFmtId="1" fontId="1" fillId="0" borderId="1" xfId="0" applyNumberFormat="1" applyFont="1" applyBorder="1"/>
    <xf numFmtId="1" fontId="0" fillId="0" borderId="0" xfId="0" applyNumberFormat="1"/>
    <xf numFmtId="0" fontId="6" fillId="3" borderId="0" xfId="0" applyFont="1" applyFill="1"/>
    <xf numFmtId="0" fontId="3" fillId="0" borderId="0" xfId="0" applyFont="1" applyFill="1" applyBorder="1"/>
    <xf numFmtId="0" fontId="3" fillId="3" borderId="0" xfId="0" applyFont="1" applyFill="1" applyBorder="1"/>
    <xf numFmtId="0" fontId="3" fillId="3" borderId="0" xfId="0" applyFont="1" applyFill="1"/>
    <xf numFmtId="0" fontId="0" fillId="0" borderId="0" xfId="0" applyFill="1" applyBorder="1"/>
    <xf numFmtId="0" fontId="2" fillId="5" borderId="0" xfId="0" applyFon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0" fontId="7" fillId="5" borderId="0" xfId="0" applyFont="1" applyFill="1" applyBorder="1"/>
    <xf numFmtId="0" fontId="0" fillId="2" borderId="0" xfId="0" applyFill="1" applyBorder="1"/>
    <xf numFmtId="0" fontId="2" fillId="8" borderId="0" xfId="0" applyFont="1" applyFill="1"/>
    <xf numFmtId="0" fontId="7" fillId="8" borderId="0" xfId="0" applyFont="1" applyFill="1" applyBorder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8" fillId="7" borderId="0" xfId="0" applyFont="1" applyFill="1" applyBorder="1"/>
    <xf numFmtId="0" fontId="9" fillId="7" borderId="0" xfId="0" applyFont="1" applyFill="1" applyBorder="1"/>
    <xf numFmtId="0" fontId="0" fillId="5" borderId="0" xfId="0" applyFill="1"/>
    <xf numFmtId="0" fontId="2" fillId="2" borderId="0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8" fillId="9" borderId="0" xfId="0" applyFont="1" applyFill="1" applyBorder="1"/>
    <xf numFmtId="0" fontId="8" fillId="6" borderId="0" xfId="0" applyFont="1" applyFill="1" applyBorder="1"/>
    <xf numFmtId="0" fontId="8" fillId="0" borderId="0" xfId="0" applyFont="1" applyFill="1" applyBorder="1"/>
    <xf numFmtId="0" fontId="6" fillId="0" borderId="0" xfId="0" applyFont="1" applyFill="1"/>
    <xf numFmtId="0" fontId="2" fillId="10" borderId="0" xfId="0" applyFont="1" applyFill="1"/>
    <xf numFmtId="0" fontId="0" fillId="11" borderId="0" xfId="0" applyFill="1"/>
    <xf numFmtId="0" fontId="0" fillId="6" borderId="3" xfId="0" applyFill="1" applyBorder="1"/>
    <xf numFmtId="0" fontId="0" fillId="6" borderId="4" xfId="0" applyFill="1" applyBorder="1"/>
    <xf numFmtId="0" fontId="0" fillId="6" borderId="8" xfId="0" applyFill="1" applyBorder="1"/>
    <xf numFmtId="0" fontId="0" fillId="6" borderId="5" xfId="0" applyFill="1" applyBorder="1"/>
    <xf numFmtId="0" fontId="0" fillId="6" borderId="0" xfId="0" applyFill="1" applyBorder="1"/>
    <xf numFmtId="0" fontId="0" fillId="6" borderId="9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10" xfId="0" applyFill="1" applyBorder="1"/>
    <xf numFmtId="0" fontId="2" fillId="5" borderId="11" xfId="0" applyFont="1" applyFill="1" applyBorder="1"/>
    <xf numFmtId="0" fontId="7" fillId="12" borderId="12" xfId="0" applyFont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7" fillId="12" borderId="0" xfId="0" applyFont="1" applyFill="1" applyBorder="1"/>
    <xf numFmtId="0" fontId="2" fillId="5" borderId="0" xfId="0" applyFont="1" applyFill="1" applyBorder="1"/>
    <xf numFmtId="0" fontId="0" fillId="13" borderId="0" xfId="0" applyFill="1"/>
    <xf numFmtId="0" fontId="7" fillId="5" borderId="12" xfId="0" applyFont="1" applyFill="1" applyBorder="1"/>
    <xf numFmtId="0" fontId="2" fillId="5" borderId="14" xfId="0" applyFont="1" applyFill="1" applyBorder="1"/>
    <xf numFmtId="0" fontId="2" fillId="5" borderId="15" xfId="0" applyFont="1" applyFill="1" applyBorder="1"/>
    <xf numFmtId="0" fontId="7" fillId="5" borderId="15" xfId="0" applyFont="1" applyFill="1" applyBorder="1"/>
    <xf numFmtId="0" fontId="0" fillId="14" borderId="0" xfId="0" applyFill="1"/>
    <xf numFmtId="0" fontId="2" fillId="5" borderId="2" xfId="0" applyFont="1" applyFill="1" applyBorder="1"/>
    <xf numFmtId="0" fontId="0" fillId="2" borderId="6" xfId="0" applyFill="1" applyBorder="1"/>
    <xf numFmtId="0" fontId="0" fillId="15" borderId="0" xfId="0" applyFill="1"/>
    <xf numFmtId="0" fontId="7" fillId="16" borderId="0" xfId="0" applyFont="1" applyFill="1" applyBorder="1"/>
    <xf numFmtId="0" fontId="10" fillId="0" borderId="0" xfId="0" applyFont="1" applyFill="1" applyBorder="1"/>
    <xf numFmtId="0" fontId="10" fillId="17" borderId="3" xfId="0" applyFont="1" applyFill="1" applyBorder="1"/>
    <xf numFmtId="0" fontId="10" fillId="18" borderId="4" xfId="0" applyFont="1" applyFill="1" applyBorder="1"/>
    <xf numFmtId="0" fontId="10" fillId="19" borderId="4" xfId="0" applyFont="1" applyFill="1" applyBorder="1"/>
    <xf numFmtId="0" fontId="10" fillId="19" borderId="8" xfId="0" applyFont="1" applyFill="1" applyBorder="1"/>
    <xf numFmtId="0" fontId="10" fillId="0" borderId="5" xfId="0" applyFont="1" applyFill="1" applyBorder="1"/>
    <xf numFmtId="0" fontId="10" fillId="0" borderId="9" xfId="0" applyFont="1" applyFill="1" applyBorder="1"/>
    <xf numFmtId="0" fontId="10" fillId="0" borderId="6" xfId="0" applyFont="1" applyFill="1" applyBorder="1"/>
    <xf numFmtId="0" fontId="10" fillId="0" borderId="7" xfId="0" applyFont="1" applyFill="1" applyBorder="1"/>
    <xf numFmtId="0" fontId="10" fillId="0" borderId="10" xfId="0" applyFont="1" applyFill="1" applyBorder="1"/>
    <xf numFmtId="0" fontId="10" fillId="20" borderId="3" xfId="0" applyFont="1" applyFill="1" applyBorder="1"/>
    <xf numFmtId="0" fontId="10" fillId="21" borderId="4" xfId="0" applyFont="1" applyFill="1" applyBorder="1"/>
    <xf numFmtId="0" fontId="10" fillId="22" borderId="4" xfId="0" applyFont="1" applyFill="1" applyBorder="1"/>
    <xf numFmtId="0" fontId="10" fillId="22" borderId="8" xfId="0" applyFont="1" applyFill="1" applyBorder="1"/>
    <xf numFmtId="0" fontId="10" fillId="23" borderId="3" xfId="0" applyFont="1" applyFill="1" applyBorder="1"/>
    <xf numFmtId="0" fontId="10" fillId="24" borderId="4" xfId="0" applyFont="1" applyFill="1" applyBorder="1"/>
    <xf numFmtId="0" fontId="10" fillId="25" borderId="4" xfId="0" applyFont="1" applyFill="1" applyBorder="1"/>
    <xf numFmtId="0" fontId="10" fillId="25" borderId="8" xfId="0" applyFont="1" applyFill="1" applyBorder="1"/>
    <xf numFmtId="0" fontId="5" fillId="0" borderId="16" xfId="0" applyFont="1" applyFill="1" applyBorder="1" applyAlignment="1">
      <alignment horizontal="left" vertical="top"/>
    </xf>
    <xf numFmtId="0" fontId="10" fillId="16" borderId="3" xfId="0" applyFont="1" applyFill="1" applyBorder="1"/>
    <xf numFmtId="0" fontId="10" fillId="26" borderId="4" xfId="0" applyFont="1" applyFill="1" applyBorder="1"/>
    <xf numFmtId="0" fontId="10" fillId="27" borderId="4" xfId="0" applyFont="1" applyFill="1" applyBorder="1"/>
    <xf numFmtId="0" fontId="10" fillId="27" borderId="8" xfId="0" applyFont="1" applyFill="1" applyBorder="1"/>
    <xf numFmtId="0" fontId="6" fillId="6" borderId="0" xfId="0" applyFont="1" applyFill="1"/>
    <xf numFmtId="0" fontId="10" fillId="0" borderId="3" xfId="0" applyFont="1" applyFill="1" applyBorder="1"/>
    <xf numFmtId="0" fontId="10" fillId="0" borderId="4" xfId="0" applyFont="1" applyFill="1" applyBorder="1"/>
    <xf numFmtId="0" fontId="10" fillId="0" borderId="8" xfId="0" applyFont="1" applyFill="1" applyBorder="1"/>
    <xf numFmtId="0" fontId="10" fillId="30" borderId="3" xfId="0" applyFont="1" applyFill="1" applyBorder="1"/>
    <xf numFmtId="0" fontId="10" fillId="31" borderId="4" xfId="0" applyFont="1" applyFill="1" applyBorder="1"/>
    <xf numFmtId="0" fontId="10" fillId="32" borderId="4" xfId="0" applyFont="1" applyFill="1" applyBorder="1"/>
    <xf numFmtId="0" fontId="10" fillId="12" borderId="3" xfId="0" applyFont="1" applyFill="1" applyBorder="1"/>
    <xf numFmtId="0" fontId="10" fillId="34" borderId="4" xfId="0" applyFont="1" applyFill="1" applyBorder="1"/>
    <xf numFmtId="0" fontId="10" fillId="35" borderId="4" xfId="0" applyFont="1" applyFill="1" applyBorder="1"/>
    <xf numFmtId="0" fontId="10" fillId="37" borderId="5" xfId="0" applyFont="1" applyFill="1" applyBorder="1"/>
    <xf numFmtId="0" fontId="10" fillId="28" borderId="17" xfId="0" applyFont="1" applyFill="1" applyBorder="1"/>
    <xf numFmtId="0" fontId="10" fillId="0" borderId="18" xfId="0" applyFont="1" applyFill="1" applyBorder="1"/>
    <xf numFmtId="0" fontId="10" fillId="29" borderId="17" xfId="0" applyFont="1" applyFill="1" applyBorder="1"/>
    <xf numFmtId="0" fontId="10" fillId="33" borderId="17" xfId="0" applyFont="1" applyFill="1" applyBorder="1"/>
    <xf numFmtId="0" fontId="10" fillId="36" borderId="1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8" fillId="37" borderId="0" xfId="0" applyFont="1" applyFill="1" applyBorder="1"/>
    <xf numFmtId="0" fontId="0" fillId="6" borderId="0" xfId="0" applyFont="1" applyFill="1"/>
    <xf numFmtId="0" fontId="10" fillId="27" borderId="0" xfId="0" applyFont="1" applyFill="1" applyBorder="1"/>
    <xf numFmtId="0" fontId="3" fillId="38" borderId="1" xfId="0" applyFont="1" applyFill="1" applyBorder="1"/>
    <xf numFmtId="0" fontId="11" fillId="0" borderId="0" xfId="0" applyFont="1"/>
    <xf numFmtId="0" fontId="5" fillId="38" borderId="1" xfId="0" applyFont="1" applyFill="1" applyBorder="1"/>
    <xf numFmtId="0" fontId="0" fillId="0" borderId="0" xfId="0" applyFont="1" applyBorder="1"/>
    <xf numFmtId="0" fontId="12" fillId="39" borderId="0" xfId="0" applyFont="1" applyFill="1"/>
    <xf numFmtId="0" fontId="0" fillId="40" borderId="0" xfId="0" applyFill="1"/>
    <xf numFmtId="0" fontId="0" fillId="40" borderId="4" xfId="0" applyFill="1" applyBorder="1"/>
    <xf numFmtId="0" fontId="0" fillId="40" borderId="8" xfId="0" applyFont="1" applyFill="1" applyBorder="1"/>
    <xf numFmtId="0" fontId="0" fillId="40" borderId="0" xfId="0" applyFill="1" applyBorder="1"/>
    <xf numFmtId="0" fontId="0" fillId="40" borderId="9" xfId="0" applyFont="1" applyFill="1" applyBorder="1"/>
    <xf numFmtId="0" fontId="0" fillId="40" borderId="7" xfId="0" applyFill="1" applyBorder="1"/>
    <xf numFmtId="0" fontId="0" fillId="40" borderId="10" xfId="0" applyFont="1" applyFill="1" applyBorder="1"/>
    <xf numFmtId="0" fontId="12" fillId="39" borderId="12" xfId="0" applyFont="1" applyFill="1" applyBorder="1"/>
    <xf numFmtId="0" fontId="12" fillId="39" borderId="0" xfId="0" applyFont="1" applyFill="1" applyBorder="1"/>
    <xf numFmtId="0" fontId="12" fillId="39" borderId="15" xfId="0" applyFont="1" applyFill="1" applyBorder="1"/>
    <xf numFmtId="0" fontId="13" fillId="0" borderId="0" xfId="0" applyFont="1"/>
    <xf numFmtId="0" fontId="12" fillId="39" borderId="2" xfId="0" applyFont="1" applyFill="1" applyBorder="1"/>
    <xf numFmtId="0" fontId="0" fillId="41" borderId="0" xfId="0" applyFill="1"/>
    <xf numFmtId="0" fontId="8" fillId="9" borderId="4" xfId="0" applyFont="1" applyFill="1" applyBorder="1"/>
    <xf numFmtId="0" fontId="0" fillId="7" borderId="4" xfId="0" applyFill="1" applyBorder="1"/>
    <xf numFmtId="0" fontId="2" fillId="8" borderId="4" xfId="0" applyFont="1" applyFill="1" applyBorder="1"/>
    <xf numFmtId="0" fontId="2" fillId="0" borderId="4" xfId="0" applyFont="1" applyBorder="1"/>
    <xf numFmtId="0" fontId="8" fillId="9" borderId="7" xfId="0" applyFont="1" applyFill="1" applyBorder="1"/>
    <xf numFmtId="0" fontId="0" fillId="0" borderId="0" xfId="0" applyFont="1"/>
    <xf numFmtId="0" fontId="0" fillId="0" borderId="12" xfId="0" applyBorder="1"/>
    <xf numFmtId="0" fontId="0" fillId="0" borderId="15" xfId="0" applyBorder="1"/>
    <xf numFmtId="0" fontId="0" fillId="40" borderId="0" xfId="0" applyFont="1" applyFill="1" applyBorder="1"/>
    <xf numFmtId="0" fontId="12" fillId="39" borderId="9" xfId="0" applyFont="1" applyFill="1" applyBorder="1"/>
    <xf numFmtId="0" fontId="0" fillId="0" borderId="2" xfId="0" applyBorder="1"/>
    <xf numFmtId="1" fontId="14" fillId="0" borderId="1" xfId="0" applyNumberFormat="1" applyFont="1" applyFill="1" applyBorder="1"/>
    <xf numFmtId="0" fontId="14" fillId="0" borderId="1" xfId="0" applyFont="1" applyFill="1" applyBorder="1"/>
    <xf numFmtId="0" fontId="14" fillId="42" borderId="1" xfId="0" applyFont="1" applyFill="1" applyBorder="1"/>
    <xf numFmtId="0" fontId="14" fillId="43" borderId="1" xfId="0" applyFont="1" applyFill="1" applyBorder="1"/>
    <xf numFmtId="0" fontId="15" fillId="43" borderId="1" xfId="0" applyFont="1" applyFill="1" applyBorder="1"/>
    <xf numFmtId="0" fontId="7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0"/>
  <sheetViews>
    <sheetView workbookViewId="0">
      <pane ySplit="1" topLeftCell="A2" activePane="bottomLeft" state="frozen"/>
      <selection pane="bottomLeft" activeCell="Q8" sqref="Q8"/>
    </sheetView>
  </sheetViews>
  <sheetFormatPr defaultRowHeight="15" x14ac:dyDescent="0.25"/>
  <cols>
    <col min="1" max="1" width="4" style="14" bestFit="1" customWidth="1"/>
    <col min="2" max="2" width="6.7109375" bestFit="1" customWidth="1"/>
    <col min="3" max="3" width="6" bestFit="1" customWidth="1"/>
    <col min="4" max="4" width="14.5703125" style="139" bestFit="1" customWidth="1"/>
    <col min="5" max="5" width="12" bestFit="1" customWidth="1"/>
    <col min="6" max="6" width="14.140625" bestFit="1" customWidth="1"/>
    <col min="7" max="7" width="8.140625" bestFit="1" customWidth="1"/>
    <col min="8" max="8" width="12" bestFit="1" customWidth="1"/>
    <col min="9" max="9" width="14.28515625" bestFit="1" customWidth="1"/>
    <col min="10" max="10" width="8.140625" bestFit="1" customWidth="1"/>
    <col min="11" max="11" width="12" bestFit="1" customWidth="1"/>
    <col min="12" max="12" width="11.85546875" bestFit="1" customWidth="1"/>
    <col min="13" max="13" width="8.140625" bestFit="1" customWidth="1"/>
    <col min="14" max="14" width="4.7109375" bestFit="1" customWidth="1"/>
    <col min="15" max="15" width="11.85546875" bestFit="1" customWidth="1"/>
    <col min="16" max="16" width="8.140625" bestFit="1" customWidth="1"/>
    <col min="17" max="17" width="4.7109375" bestFit="1" customWidth="1"/>
    <col min="18" max="18" width="11.85546875" bestFit="1" customWidth="1"/>
    <col min="19" max="19" width="8.140625" bestFit="1" customWidth="1"/>
    <col min="20" max="20" width="4.7109375" bestFit="1" customWidth="1"/>
  </cols>
  <sheetData>
    <row r="1" spans="1:20" s="9" customFormat="1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  <c r="R1" s="11" t="s">
        <v>1923</v>
      </c>
      <c r="S1" s="11" t="s">
        <v>1924</v>
      </c>
      <c r="T1" s="11" t="s">
        <v>1925</v>
      </c>
    </row>
    <row r="2" spans="1:20" x14ac:dyDescent="0.25">
      <c r="A2">
        <v>1</v>
      </c>
      <c r="B2">
        <v>-632.4</v>
      </c>
      <c r="C2">
        <v>225.2</v>
      </c>
      <c r="D2" t="s">
        <v>306</v>
      </c>
      <c r="E2">
        <v>0.67220536700553846</v>
      </c>
      <c r="F2" t="s">
        <v>146</v>
      </c>
      <c r="G2">
        <v>0</v>
      </c>
      <c r="H2" s="2">
        <v>0</v>
      </c>
      <c r="I2" s="12" t="s">
        <v>146</v>
      </c>
      <c r="J2" s="12">
        <v>0</v>
      </c>
      <c r="K2" s="2">
        <v>0</v>
      </c>
      <c r="L2" s="12" t="s">
        <v>146</v>
      </c>
      <c r="M2">
        <v>0</v>
      </c>
      <c r="N2" s="2">
        <v>0</v>
      </c>
      <c r="O2" t="s">
        <v>146</v>
      </c>
      <c r="P2">
        <v>0</v>
      </c>
      <c r="Q2">
        <v>0</v>
      </c>
      <c r="R2" t="s">
        <v>146</v>
      </c>
      <c r="S2">
        <v>0</v>
      </c>
      <c r="T2">
        <v>0</v>
      </c>
    </row>
    <row r="3" spans="1:20" x14ac:dyDescent="0.25">
      <c r="A3">
        <v>2</v>
      </c>
      <c r="B3">
        <v>-632.4</v>
      </c>
      <c r="C3">
        <v>227.2</v>
      </c>
      <c r="D3" t="s">
        <v>934</v>
      </c>
      <c r="E3">
        <v>0.67220536700553846</v>
      </c>
      <c r="F3" t="s">
        <v>146</v>
      </c>
      <c r="G3">
        <v>0</v>
      </c>
      <c r="H3" s="2">
        <v>0</v>
      </c>
      <c r="I3" s="12" t="s">
        <v>146</v>
      </c>
      <c r="J3" s="12">
        <v>0</v>
      </c>
      <c r="K3" s="2">
        <v>0</v>
      </c>
      <c r="L3" s="12" t="s">
        <v>146</v>
      </c>
      <c r="M3">
        <v>0</v>
      </c>
      <c r="N3" s="2">
        <v>0</v>
      </c>
      <c r="O3" t="s">
        <v>146</v>
      </c>
      <c r="P3">
        <v>0</v>
      </c>
      <c r="Q3">
        <v>0</v>
      </c>
      <c r="R3" t="s">
        <v>146</v>
      </c>
      <c r="S3">
        <v>0</v>
      </c>
      <c r="T3">
        <v>0</v>
      </c>
    </row>
    <row r="4" spans="1:20" x14ac:dyDescent="0.25">
      <c r="A4">
        <v>3</v>
      </c>
      <c r="B4">
        <v>-634.4</v>
      </c>
      <c r="C4">
        <v>227.2</v>
      </c>
      <c r="D4" t="s">
        <v>305</v>
      </c>
      <c r="E4">
        <v>0.67200372052005752</v>
      </c>
      <c r="F4" t="s">
        <v>306</v>
      </c>
      <c r="G4">
        <v>1</v>
      </c>
      <c r="H4" s="2">
        <v>1.0741324387148615E-2</v>
      </c>
      <c r="I4" s="12" t="s">
        <v>934</v>
      </c>
      <c r="J4" s="12">
        <v>2</v>
      </c>
      <c r="K4" s="2">
        <v>2.3957378448838842E-2</v>
      </c>
      <c r="L4" s="12" t="s">
        <v>146</v>
      </c>
      <c r="M4">
        <v>0</v>
      </c>
      <c r="N4" s="2">
        <v>0</v>
      </c>
      <c r="O4" t="s">
        <v>146</v>
      </c>
      <c r="P4">
        <v>0</v>
      </c>
      <c r="Q4">
        <v>0</v>
      </c>
      <c r="R4" t="s">
        <v>146</v>
      </c>
      <c r="S4">
        <v>0</v>
      </c>
      <c r="T4">
        <v>0</v>
      </c>
    </row>
    <row r="5" spans="1:20" x14ac:dyDescent="0.25">
      <c r="A5">
        <v>4</v>
      </c>
      <c r="B5">
        <v>-644.5</v>
      </c>
      <c r="C5">
        <v>225.2</v>
      </c>
      <c r="D5" t="s">
        <v>463</v>
      </c>
      <c r="E5">
        <v>0.65867141358707215</v>
      </c>
      <c r="F5" t="s">
        <v>146</v>
      </c>
      <c r="G5">
        <v>0</v>
      </c>
      <c r="H5" s="2">
        <v>0</v>
      </c>
      <c r="I5" s="12" t="s">
        <v>146</v>
      </c>
      <c r="J5" s="12">
        <v>0</v>
      </c>
      <c r="K5" s="2">
        <v>0</v>
      </c>
      <c r="L5" s="12" t="s">
        <v>146</v>
      </c>
      <c r="M5">
        <v>0</v>
      </c>
      <c r="N5" s="2">
        <v>0</v>
      </c>
      <c r="O5" t="s">
        <v>146</v>
      </c>
      <c r="P5">
        <v>0</v>
      </c>
      <c r="Q5">
        <v>0</v>
      </c>
      <c r="R5" t="s">
        <v>146</v>
      </c>
      <c r="S5">
        <v>0</v>
      </c>
      <c r="T5">
        <v>0</v>
      </c>
    </row>
    <row r="6" spans="1:20" x14ac:dyDescent="0.25">
      <c r="A6">
        <v>5</v>
      </c>
      <c r="B6">
        <v>-646.4</v>
      </c>
      <c r="C6">
        <v>241.2</v>
      </c>
      <c r="D6" t="s">
        <v>327</v>
      </c>
      <c r="E6">
        <v>0.66461167959433687</v>
      </c>
      <c r="F6" t="s">
        <v>146</v>
      </c>
      <c r="G6">
        <v>0</v>
      </c>
      <c r="H6" s="2">
        <v>0</v>
      </c>
      <c r="I6" s="12" t="s">
        <v>146</v>
      </c>
      <c r="J6" s="12">
        <v>0</v>
      </c>
      <c r="K6" s="2">
        <v>0</v>
      </c>
      <c r="L6" s="12" t="s">
        <v>146</v>
      </c>
      <c r="M6">
        <v>0</v>
      </c>
      <c r="N6" s="2">
        <v>0</v>
      </c>
      <c r="O6" t="s">
        <v>146</v>
      </c>
      <c r="P6">
        <v>0</v>
      </c>
      <c r="Q6">
        <v>0</v>
      </c>
      <c r="R6" t="s">
        <v>146</v>
      </c>
      <c r="S6">
        <v>0</v>
      </c>
      <c r="T6">
        <v>0</v>
      </c>
    </row>
    <row r="7" spans="1:20" x14ac:dyDescent="0.25">
      <c r="A7">
        <v>6</v>
      </c>
      <c r="B7">
        <v>-646.5</v>
      </c>
      <c r="C7">
        <v>225.2</v>
      </c>
      <c r="D7" s="117" t="s">
        <v>424</v>
      </c>
      <c r="E7">
        <v>0.65847382698310275</v>
      </c>
      <c r="F7" t="s">
        <v>463</v>
      </c>
      <c r="G7">
        <v>2</v>
      </c>
      <c r="H7" s="2">
        <v>2.6964706868485268E-2</v>
      </c>
      <c r="I7" s="12" t="s">
        <v>146</v>
      </c>
      <c r="J7" s="12">
        <v>0</v>
      </c>
      <c r="K7" s="2">
        <v>0</v>
      </c>
      <c r="L7" s="12" t="s">
        <v>146</v>
      </c>
      <c r="M7">
        <v>0</v>
      </c>
      <c r="N7" s="2">
        <v>0</v>
      </c>
      <c r="O7" t="s">
        <v>146</v>
      </c>
      <c r="P7">
        <v>0</v>
      </c>
      <c r="Q7">
        <v>0</v>
      </c>
      <c r="R7" t="s">
        <v>146</v>
      </c>
      <c r="S7">
        <v>0</v>
      </c>
      <c r="T7">
        <v>0</v>
      </c>
    </row>
    <row r="8" spans="1:20" x14ac:dyDescent="0.25">
      <c r="A8">
        <v>7</v>
      </c>
      <c r="B8">
        <v>-660.5</v>
      </c>
      <c r="C8">
        <v>253.2</v>
      </c>
      <c r="D8" t="s">
        <v>308</v>
      </c>
      <c r="E8">
        <v>0.65710377562273492</v>
      </c>
      <c r="F8" t="s">
        <v>146</v>
      </c>
      <c r="G8">
        <v>0</v>
      </c>
      <c r="H8" s="2">
        <v>0</v>
      </c>
      <c r="I8" s="12" t="s">
        <v>146</v>
      </c>
      <c r="J8" s="12">
        <v>0</v>
      </c>
      <c r="K8" s="2">
        <v>0</v>
      </c>
      <c r="L8" s="12" t="s">
        <v>146</v>
      </c>
      <c r="M8">
        <v>0</v>
      </c>
      <c r="N8" s="2">
        <v>0</v>
      </c>
      <c r="O8" t="s">
        <v>146</v>
      </c>
      <c r="P8">
        <v>0</v>
      </c>
      <c r="Q8">
        <v>0</v>
      </c>
      <c r="R8" t="s">
        <v>146</v>
      </c>
      <c r="S8">
        <v>0</v>
      </c>
      <c r="T8">
        <v>0</v>
      </c>
    </row>
    <row r="9" spans="1:20" x14ac:dyDescent="0.25">
      <c r="A9">
        <v>8</v>
      </c>
      <c r="B9">
        <v>-660.5</v>
      </c>
      <c r="C9">
        <v>225.2</v>
      </c>
      <c r="D9" t="s">
        <v>324</v>
      </c>
      <c r="E9">
        <v>0.65710377562273492</v>
      </c>
      <c r="F9" t="s">
        <v>146</v>
      </c>
      <c r="G9">
        <v>0</v>
      </c>
      <c r="H9" s="2">
        <v>0</v>
      </c>
      <c r="I9" s="12" t="s">
        <v>146</v>
      </c>
      <c r="J9" s="12">
        <v>0</v>
      </c>
      <c r="K9" s="2">
        <v>0</v>
      </c>
      <c r="L9" s="12" t="s">
        <v>146</v>
      </c>
      <c r="M9">
        <v>0</v>
      </c>
      <c r="N9" s="2">
        <v>0</v>
      </c>
      <c r="O9" t="s">
        <v>146</v>
      </c>
      <c r="P9">
        <v>0</v>
      </c>
      <c r="Q9">
        <v>0</v>
      </c>
      <c r="R9" t="s">
        <v>146</v>
      </c>
      <c r="S9">
        <v>0</v>
      </c>
      <c r="T9">
        <v>0</v>
      </c>
    </row>
    <row r="10" spans="1:20" x14ac:dyDescent="0.25">
      <c r="A10">
        <v>9</v>
      </c>
      <c r="B10">
        <v>-660.5</v>
      </c>
      <c r="C10">
        <v>255.3</v>
      </c>
      <c r="D10" t="s">
        <v>935</v>
      </c>
      <c r="E10">
        <v>0.65710377562273492</v>
      </c>
      <c r="F10" t="s">
        <v>146</v>
      </c>
      <c r="G10">
        <v>0</v>
      </c>
      <c r="H10" s="2">
        <v>0</v>
      </c>
      <c r="I10" s="12" t="s">
        <v>146</v>
      </c>
      <c r="J10" s="12">
        <v>0</v>
      </c>
      <c r="K10" s="2">
        <v>0</v>
      </c>
      <c r="L10" s="12" t="s">
        <v>146</v>
      </c>
      <c r="M10">
        <v>0</v>
      </c>
      <c r="N10" s="2">
        <v>0</v>
      </c>
      <c r="O10" t="s">
        <v>146</v>
      </c>
      <c r="P10">
        <v>0</v>
      </c>
      <c r="Q10">
        <v>0</v>
      </c>
      <c r="R10" t="s">
        <v>146</v>
      </c>
      <c r="S10">
        <v>0</v>
      </c>
      <c r="T10">
        <v>0</v>
      </c>
    </row>
    <row r="11" spans="1:20" x14ac:dyDescent="0.25">
      <c r="A11">
        <v>10</v>
      </c>
      <c r="B11">
        <v>-661.4</v>
      </c>
      <c r="C11">
        <v>225.2</v>
      </c>
      <c r="D11" t="s">
        <v>549</v>
      </c>
      <c r="E11">
        <v>0.66418053605785365</v>
      </c>
      <c r="F11" t="s">
        <v>146</v>
      </c>
      <c r="G11">
        <v>0</v>
      </c>
      <c r="H11" s="2">
        <v>0</v>
      </c>
      <c r="I11" s="12" t="s">
        <v>146</v>
      </c>
      <c r="J11" s="12">
        <v>0</v>
      </c>
      <c r="K11" s="2">
        <v>0</v>
      </c>
      <c r="L11" s="12" t="s">
        <v>146</v>
      </c>
      <c r="M11">
        <v>0</v>
      </c>
      <c r="N11" s="2">
        <v>0</v>
      </c>
      <c r="O11" t="s">
        <v>146</v>
      </c>
      <c r="P11">
        <v>0</v>
      </c>
      <c r="Q11">
        <v>0</v>
      </c>
      <c r="R11" t="s">
        <v>146</v>
      </c>
      <c r="S11">
        <v>0</v>
      </c>
      <c r="T11">
        <v>0</v>
      </c>
    </row>
    <row r="12" spans="1:20" x14ac:dyDescent="0.25">
      <c r="A12">
        <v>11</v>
      </c>
      <c r="B12">
        <v>-662.5</v>
      </c>
      <c r="C12">
        <v>255.2</v>
      </c>
      <c r="D12" t="s">
        <v>307</v>
      </c>
      <c r="E12">
        <v>0.6569066592748829</v>
      </c>
      <c r="F12" t="s">
        <v>308</v>
      </c>
      <c r="G12">
        <v>1</v>
      </c>
      <c r="H12" s="2">
        <v>1.2995364513347258E-2</v>
      </c>
      <c r="I12" s="12" t="s">
        <v>935</v>
      </c>
      <c r="J12" s="12">
        <v>2</v>
      </c>
      <c r="K12" s="2">
        <v>2.3419158199944924E-2</v>
      </c>
      <c r="L12" s="12" t="s">
        <v>146</v>
      </c>
      <c r="M12">
        <v>0</v>
      </c>
      <c r="N12" s="2">
        <v>0</v>
      </c>
      <c r="O12" t="s">
        <v>146</v>
      </c>
      <c r="P12">
        <v>0</v>
      </c>
      <c r="Q12">
        <v>0</v>
      </c>
      <c r="R12" t="s">
        <v>146</v>
      </c>
      <c r="S12">
        <v>0</v>
      </c>
      <c r="T12">
        <v>0</v>
      </c>
    </row>
    <row r="13" spans="1:20" x14ac:dyDescent="0.25">
      <c r="A13">
        <v>12</v>
      </c>
      <c r="B13">
        <v>-665.4</v>
      </c>
      <c r="C13">
        <v>227.2</v>
      </c>
      <c r="D13" t="s">
        <v>537</v>
      </c>
      <c r="E13">
        <v>0.66378211739162518</v>
      </c>
      <c r="F13" t="s">
        <v>146</v>
      </c>
      <c r="G13">
        <v>0</v>
      </c>
      <c r="H13" s="2">
        <v>0</v>
      </c>
      <c r="I13" s="12" t="s">
        <v>146</v>
      </c>
      <c r="J13" s="12">
        <v>0</v>
      </c>
      <c r="K13" s="2">
        <v>0</v>
      </c>
      <c r="L13" s="12" t="s">
        <v>146</v>
      </c>
      <c r="M13">
        <v>0</v>
      </c>
      <c r="N13" s="2">
        <v>0</v>
      </c>
      <c r="O13" t="s">
        <v>146</v>
      </c>
      <c r="P13">
        <v>0</v>
      </c>
      <c r="Q13">
        <v>0</v>
      </c>
      <c r="R13" t="s">
        <v>146</v>
      </c>
      <c r="S13">
        <v>0</v>
      </c>
      <c r="T13">
        <v>0</v>
      </c>
    </row>
    <row r="14" spans="1:20" x14ac:dyDescent="0.25">
      <c r="A14">
        <v>13</v>
      </c>
      <c r="B14">
        <v>-670.5</v>
      </c>
      <c r="C14">
        <v>281.2</v>
      </c>
      <c r="D14" t="s">
        <v>462</v>
      </c>
      <c r="E14">
        <v>0.64406707812253949</v>
      </c>
      <c r="F14" t="s">
        <v>146</v>
      </c>
      <c r="G14">
        <v>0</v>
      </c>
      <c r="H14" s="2">
        <v>0</v>
      </c>
      <c r="I14" s="12" t="s">
        <v>146</v>
      </c>
      <c r="J14" s="12">
        <v>0</v>
      </c>
      <c r="K14" s="2">
        <v>0</v>
      </c>
      <c r="L14" s="12" t="s">
        <v>146</v>
      </c>
      <c r="M14">
        <v>0</v>
      </c>
      <c r="N14" s="2">
        <v>0</v>
      </c>
      <c r="O14" t="s">
        <v>146</v>
      </c>
      <c r="P14">
        <v>0</v>
      </c>
      <c r="Q14">
        <v>0</v>
      </c>
      <c r="R14" t="s">
        <v>146</v>
      </c>
      <c r="S14">
        <v>0</v>
      </c>
      <c r="T14">
        <v>0</v>
      </c>
    </row>
    <row r="15" spans="1:20" x14ac:dyDescent="0.25">
      <c r="A15">
        <v>14</v>
      </c>
      <c r="B15">
        <v>-670.5</v>
      </c>
      <c r="C15">
        <v>225.2</v>
      </c>
      <c r="D15" t="s">
        <v>500</v>
      </c>
      <c r="E15">
        <v>0.64406707812253949</v>
      </c>
      <c r="F15" t="s">
        <v>146</v>
      </c>
      <c r="G15">
        <v>0</v>
      </c>
      <c r="H15" s="2">
        <v>0</v>
      </c>
      <c r="I15" s="12" t="s">
        <v>146</v>
      </c>
      <c r="J15" s="12">
        <v>0</v>
      </c>
      <c r="K15" s="2">
        <v>0</v>
      </c>
      <c r="L15" s="12" t="s">
        <v>146</v>
      </c>
      <c r="M15">
        <v>0</v>
      </c>
      <c r="N15" s="2">
        <v>0</v>
      </c>
      <c r="O15" t="s">
        <v>146</v>
      </c>
      <c r="P15">
        <v>0</v>
      </c>
      <c r="Q15">
        <v>0</v>
      </c>
      <c r="R15" t="s">
        <v>146</v>
      </c>
      <c r="S15">
        <v>0</v>
      </c>
      <c r="T15">
        <v>0</v>
      </c>
    </row>
    <row r="16" spans="1:20" x14ac:dyDescent="0.25">
      <c r="A16">
        <v>15</v>
      </c>
      <c r="B16">
        <v>-672.5</v>
      </c>
      <c r="C16">
        <v>281.2</v>
      </c>
      <c r="D16" t="s">
        <v>461</v>
      </c>
      <c r="E16">
        <v>0.64387387249061201</v>
      </c>
      <c r="F16" t="s">
        <v>462</v>
      </c>
      <c r="G16">
        <v>2</v>
      </c>
      <c r="H16" s="2">
        <v>2.2954530705037349E-2</v>
      </c>
      <c r="I16" s="12" t="s">
        <v>146</v>
      </c>
      <c r="J16" s="12">
        <v>0</v>
      </c>
      <c r="K16" s="2">
        <v>0</v>
      </c>
      <c r="L16" s="12" t="s">
        <v>146</v>
      </c>
      <c r="M16">
        <v>0</v>
      </c>
      <c r="N16" s="2">
        <v>0</v>
      </c>
      <c r="O16" t="s">
        <v>146</v>
      </c>
      <c r="P16">
        <v>0</v>
      </c>
      <c r="Q16">
        <v>0</v>
      </c>
      <c r="R16" t="s">
        <v>146</v>
      </c>
      <c r="S16">
        <v>0</v>
      </c>
      <c r="T16">
        <v>0</v>
      </c>
    </row>
    <row r="17" spans="1:20" x14ac:dyDescent="0.25">
      <c r="A17">
        <v>16</v>
      </c>
      <c r="B17">
        <v>-672.5</v>
      </c>
      <c r="C17">
        <v>253.2</v>
      </c>
      <c r="D17" t="s">
        <v>465</v>
      </c>
      <c r="E17">
        <v>0.64387387249061201</v>
      </c>
      <c r="F17" t="s">
        <v>146</v>
      </c>
      <c r="G17">
        <v>0</v>
      </c>
      <c r="H17" s="2">
        <v>0</v>
      </c>
      <c r="I17" s="12" t="s">
        <v>146</v>
      </c>
      <c r="J17" s="12">
        <v>0</v>
      </c>
      <c r="K17" s="2">
        <v>0</v>
      </c>
      <c r="L17" s="12" t="s">
        <v>146</v>
      </c>
      <c r="M17">
        <v>0</v>
      </c>
      <c r="N17" s="2">
        <v>0</v>
      </c>
      <c r="O17" t="s">
        <v>146</v>
      </c>
      <c r="P17">
        <v>0</v>
      </c>
      <c r="Q17">
        <v>0</v>
      </c>
      <c r="R17" t="s">
        <v>146</v>
      </c>
      <c r="S17">
        <v>0</v>
      </c>
      <c r="T17">
        <v>0</v>
      </c>
    </row>
    <row r="18" spans="1:20" x14ac:dyDescent="0.25">
      <c r="A18">
        <v>17</v>
      </c>
      <c r="B18">
        <v>-672.5</v>
      </c>
      <c r="C18">
        <v>225.2</v>
      </c>
      <c r="D18" t="s">
        <v>482</v>
      </c>
      <c r="E18">
        <v>0.64387387249061201</v>
      </c>
      <c r="F18" t="s">
        <v>500</v>
      </c>
      <c r="G18">
        <v>2</v>
      </c>
      <c r="H18" s="2">
        <v>3.0020340530080764E-2</v>
      </c>
      <c r="I18" s="12" t="s">
        <v>146</v>
      </c>
      <c r="J18" s="12">
        <v>0</v>
      </c>
      <c r="K18" s="2">
        <v>0</v>
      </c>
      <c r="L18" s="12" t="s">
        <v>146</v>
      </c>
      <c r="M18">
        <v>0</v>
      </c>
      <c r="N18" s="2">
        <v>0</v>
      </c>
      <c r="O18" t="s">
        <v>146</v>
      </c>
      <c r="P18">
        <v>0</v>
      </c>
      <c r="Q18">
        <v>0</v>
      </c>
      <c r="R18" t="s">
        <v>146</v>
      </c>
      <c r="S18">
        <v>0</v>
      </c>
      <c r="T18">
        <v>0</v>
      </c>
    </row>
    <row r="19" spans="1:20" x14ac:dyDescent="0.25">
      <c r="A19">
        <v>18</v>
      </c>
      <c r="B19" s="40">
        <v>-674.4</v>
      </c>
      <c r="C19" s="40">
        <v>225.2</v>
      </c>
      <c r="D19" t="s">
        <v>671</v>
      </c>
      <c r="E19">
        <v>0.66184891263277679</v>
      </c>
      <c r="F19" t="s">
        <v>146</v>
      </c>
      <c r="G19">
        <v>0</v>
      </c>
      <c r="H19" s="2">
        <v>0</v>
      </c>
      <c r="I19" s="12" t="s">
        <v>146</v>
      </c>
      <c r="J19" s="12">
        <v>0</v>
      </c>
      <c r="K19" s="2">
        <v>0</v>
      </c>
      <c r="L19" s="12" t="s">
        <v>146</v>
      </c>
      <c r="M19">
        <v>0</v>
      </c>
      <c r="N19" s="2">
        <v>0</v>
      </c>
      <c r="O19" t="s">
        <v>146</v>
      </c>
      <c r="P19">
        <v>0</v>
      </c>
      <c r="Q19">
        <v>0</v>
      </c>
      <c r="R19" t="s">
        <v>146</v>
      </c>
      <c r="S19">
        <v>0</v>
      </c>
      <c r="T19">
        <v>0</v>
      </c>
    </row>
    <row r="20" spans="1:20" x14ac:dyDescent="0.25">
      <c r="A20">
        <v>19</v>
      </c>
      <c r="B20">
        <v>-674.5</v>
      </c>
      <c r="C20">
        <v>241.2</v>
      </c>
      <c r="D20" t="s">
        <v>329</v>
      </c>
      <c r="E20">
        <v>0.64968068602285944</v>
      </c>
      <c r="F20" t="s">
        <v>146</v>
      </c>
      <c r="G20">
        <v>0</v>
      </c>
      <c r="H20" s="2">
        <v>0</v>
      </c>
      <c r="I20" s="12" t="s">
        <v>146</v>
      </c>
      <c r="J20" s="12">
        <v>0</v>
      </c>
      <c r="K20" s="2">
        <v>0</v>
      </c>
      <c r="L20" s="12" t="s">
        <v>146</v>
      </c>
      <c r="M20">
        <v>0</v>
      </c>
      <c r="N20" s="2">
        <v>0</v>
      </c>
      <c r="O20" t="s">
        <v>146</v>
      </c>
      <c r="P20">
        <v>0</v>
      </c>
      <c r="Q20">
        <v>0</v>
      </c>
      <c r="R20" t="s">
        <v>146</v>
      </c>
      <c r="S20">
        <v>0</v>
      </c>
      <c r="T20">
        <v>0</v>
      </c>
    </row>
    <row r="21" spans="1:20" x14ac:dyDescent="0.25">
      <c r="A21">
        <v>20</v>
      </c>
      <c r="B21">
        <v>-674.5</v>
      </c>
      <c r="C21">
        <v>269.2</v>
      </c>
      <c r="D21" t="s">
        <v>364</v>
      </c>
      <c r="E21">
        <v>0.64968068602285944</v>
      </c>
      <c r="F21" t="s">
        <v>146</v>
      </c>
      <c r="G21">
        <v>0</v>
      </c>
      <c r="H21" s="2">
        <v>0</v>
      </c>
      <c r="I21" s="12" t="s">
        <v>146</v>
      </c>
      <c r="J21" s="12">
        <v>0</v>
      </c>
      <c r="K21" s="2">
        <v>0</v>
      </c>
      <c r="L21" s="12" t="s">
        <v>146</v>
      </c>
      <c r="M21">
        <v>0</v>
      </c>
      <c r="N21" s="2">
        <v>0</v>
      </c>
      <c r="O21" t="s">
        <v>146</v>
      </c>
      <c r="P21">
        <v>0</v>
      </c>
      <c r="Q21">
        <v>0</v>
      </c>
      <c r="R21" t="s">
        <v>146</v>
      </c>
      <c r="S21">
        <v>0</v>
      </c>
      <c r="T21">
        <v>0</v>
      </c>
    </row>
    <row r="22" spans="1:20" x14ac:dyDescent="0.25">
      <c r="A22">
        <v>21</v>
      </c>
      <c r="B22">
        <v>-674.5</v>
      </c>
      <c r="C22">
        <v>253.2</v>
      </c>
      <c r="D22" s="117" t="s">
        <v>426</v>
      </c>
      <c r="E22">
        <v>0.64368072481602701</v>
      </c>
      <c r="F22" t="s">
        <v>465</v>
      </c>
      <c r="G22">
        <v>2</v>
      </c>
      <c r="H22" s="2">
        <v>2.6358924759516199E-2</v>
      </c>
      <c r="I22" s="12" t="s">
        <v>146</v>
      </c>
      <c r="J22" s="12">
        <v>0</v>
      </c>
      <c r="K22" s="2">
        <v>0</v>
      </c>
      <c r="L22" s="12" t="s">
        <v>146</v>
      </c>
      <c r="M22">
        <v>0</v>
      </c>
      <c r="N22" s="2">
        <v>0</v>
      </c>
      <c r="O22" t="s">
        <v>146</v>
      </c>
      <c r="P22">
        <v>0</v>
      </c>
      <c r="Q22">
        <v>0</v>
      </c>
      <c r="R22" t="s">
        <v>146</v>
      </c>
      <c r="S22">
        <v>0</v>
      </c>
      <c r="T22">
        <v>0</v>
      </c>
    </row>
    <row r="23" spans="1:20" x14ac:dyDescent="0.25">
      <c r="A23">
        <v>22</v>
      </c>
      <c r="B23">
        <v>-674.5</v>
      </c>
      <c r="C23">
        <v>225.2</v>
      </c>
      <c r="D23" s="117" t="s">
        <v>442</v>
      </c>
      <c r="E23">
        <v>0.64368072481602701</v>
      </c>
      <c r="F23" t="s">
        <v>482</v>
      </c>
      <c r="G23">
        <v>2</v>
      </c>
      <c r="H23" s="2">
        <v>3.0063197040737927E-2</v>
      </c>
      <c r="I23" s="12" t="s">
        <v>146</v>
      </c>
      <c r="J23" s="12">
        <v>0</v>
      </c>
      <c r="K23" s="2">
        <v>0</v>
      </c>
      <c r="L23" s="12" t="s">
        <v>146</v>
      </c>
      <c r="M23">
        <v>0</v>
      </c>
      <c r="N23" s="2">
        <v>0</v>
      </c>
      <c r="O23" t="s">
        <v>146</v>
      </c>
      <c r="P23">
        <v>0</v>
      </c>
      <c r="Q23">
        <v>0</v>
      </c>
      <c r="R23" t="s">
        <v>146</v>
      </c>
      <c r="S23">
        <v>0</v>
      </c>
      <c r="T23">
        <v>0</v>
      </c>
    </row>
    <row r="24" spans="1:20" x14ac:dyDescent="0.25">
      <c r="A24">
        <v>23</v>
      </c>
      <c r="B24">
        <v>-674.5</v>
      </c>
      <c r="C24">
        <v>283.3</v>
      </c>
      <c r="D24" t="s">
        <v>460</v>
      </c>
      <c r="E24">
        <v>0.64368072481602701</v>
      </c>
      <c r="F24" t="s">
        <v>461</v>
      </c>
      <c r="G24">
        <v>1</v>
      </c>
      <c r="H24" s="2">
        <v>1.5514859151552002E-2</v>
      </c>
      <c r="I24" s="12" t="s">
        <v>146</v>
      </c>
      <c r="J24" s="12">
        <v>0</v>
      </c>
      <c r="K24" s="2">
        <v>0</v>
      </c>
      <c r="L24" s="12" t="s">
        <v>146</v>
      </c>
      <c r="M24">
        <v>0</v>
      </c>
      <c r="N24" s="2">
        <v>0</v>
      </c>
      <c r="O24" t="s">
        <v>146</v>
      </c>
      <c r="P24">
        <v>0</v>
      </c>
      <c r="Q24">
        <v>0</v>
      </c>
      <c r="R24" t="s">
        <v>146</v>
      </c>
      <c r="S24">
        <v>0</v>
      </c>
      <c r="T24">
        <v>0</v>
      </c>
    </row>
    <row r="25" spans="1:20" x14ac:dyDescent="0.25">
      <c r="A25">
        <v>24</v>
      </c>
      <c r="B25">
        <v>-674.5</v>
      </c>
      <c r="C25">
        <v>255.2</v>
      </c>
      <c r="D25" t="s">
        <v>464</v>
      </c>
      <c r="E25">
        <v>0.64368072481602701</v>
      </c>
      <c r="F25" t="s">
        <v>465</v>
      </c>
      <c r="G25">
        <v>1</v>
      </c>
      <c r="H25" s="2">
        <v>1.2733720279884626E-2</v>
      </c>
      <c r="I25" s="12" t="s">
        <v>146</v>
      </c>
      <c r="J25" s="12">
        <v>0</v>
      </c>
      <c r="K25" s="2">
        <v>0</v>
      </c>
      <c r="L25" s="12" t="s">
        <v>146</v>
      </c>
      <c r="M25">
        <v>0</v>
      </c>
      <c r="N25" s="2">
        <v>0</v>
      </c>
      <c r="O25" t="s">
        <v>146</v>
      </c>
      <c r="P25">
        <v>0</v>
      </c>
      <c r="Q25">
        <v>0</v>
      </c>
      <c r="R25" t="s">
        <v>146</v>
      </c>
      <c r="S25">
        <v>0</v>
      </c>
      <c r="T25">
        <v>0</v>
      </c>
    </row>
    <row r="26" spans="1:20" x14ac:dyDescent="0.25">
      <c r="A26">
        <v>25</v>
      </c>
      <c r="B26">
        <v>-676.5</v>
      </c>
      <c r="C26">
        <v>241.2</v>
      </c>
      <c r="D26" t="s">
        <v>328</v>
      </c>
      <c r="E26">
        <v>0.64948579643486803</v>
      </c>
      <c r="F26" t="s">
        <v>329</v>
      </c>
      <c r="G26">
        <v>2</v>
      </c>
      <c r="H26" s="2">
        <v>2.654876779248546E-2</v>
      </c>
      <c r="I26" s="12" t="s">
        <v>146</v>
      </c>
      <c r="J26" s="12">
        <v>0</v>
      </c>
      <c r="K26" s="2">
        <v>0</v>
      </c>
      <c r="L26" s="12" t="s">
        <v>146</v>
      </c>
      <c r="M26">
        <v>0</v>
      </c>
      <c r="N26" s="2">
        <v>0</v>
      </c>
      <c r="O26" t="s">
        <v>146</v>
      </c>
      <c r="P26">
        <v>0</v>
      </c>
      <c r="Q26">
        <v>0</v>
      </c>
      <c r="R26" t="s">
        <v>146</v>
      </c>
      <c r="S26">
        <v>0</v>
      </c>
      <c r="T26">
        <v>0</v>
      </c>
    </row>
    <row r="27" spans="1:20" x14ac:dyDescent="0.25">
      <c r="A27">
        <v>26</v>
      </c>
      <c r="B27">
        <v>-676.5</v>
      </c>
      <c r="C27">
        <v>255.2</v>
      </c>
      <c r="D27" s="117" t="s">
        <v>425</v>
      </c>
      <c r="E27">
        <v>0.6434876350813985</v>
      </c>
      <c r="F27" t="s">
        <v>464</v>
      </c>
      <c r="G27">
        <v>2</v>
      </c>
      <c r="H27" s="2">
        <v>2.6351017675164158E-2</v>
      </c>
      <c r="I27" s="12" t="s">
        <v>426</v>
      </c>
      <c r="J27" s="12">
        <v>1</v>
      </c>
      <c r="K27" s="2">
        <v>1.2729900450309367E-2</v>
      </c>
      <c r="L27" s="12" t="s">
        <v>146</v>
      </c>
      <c r="M27">
        <v>0</v>
      </c>
      <c r="N27" s="2">
        <v>0</v>
      </c>
      <c r="O27" t="s">
        <v>146</v>
      </c>
      <c r="P27">
        <v>0</v>
      </c>
      <c r="Q27">
        <v>0</v>
      </c>
      <c r="R27" t="s">
        <v>146</v>
      </c>
      <c r="S27">
        <v>0</v>
      </c>
      <c r="T27">
        <v>0</v>
      </c>
    </row>
    <row r="28" spans="1:20" x14ac:dyDescent="0.25">
      <c r="A28">
        <v>27</v>
      </c>
      <c r="B28" s="40">
        <v>-678.4</v>
      </c>
      <c r="C28" s="40">
        <v>227.2</v>
      </c>
      <c r="D28" t="s">
        <v>659</v>
      </c>
      <c r="E28">
        <v>0.66145189262586568</v>
      </c>
      <c r="F28" t="s">
        <v>146</v>
      </c>
      <c r="G28">
        <v>0</v>
      </c>
      <c r="H28" s="2">
        <v>0</v>
      </c>
      <c r="I28" s="12" t="s">
        <v>146</v>
      </c>
      <c r="J28" s="12">
        <v>0</v>
      </c>
      <c r="K28" s="2">
        <v>0</v>
      </c>
      <c r="L28" s="12" t="s">
        <v>146</v>
      </c>
      <c r="M28">
        <v>0</v>
      </c>
      <c r="N28" s="2">
        <v>0</v>
      </c>
      <c r="O28" t="s">
        <v>146</v>
      </c>
      <c r="P28">
        <v>0</v>
      </c>
      <c r="Q28">
        <v>0</v>
      </c>
      <c r="R28" t="s">
        <v>146</v>
      </c>
      <c r="S28">
        <v>0</v>
      </c>
      <c r="T28">
        <v>0</v>
      </c>
    </row>
    <row r="29" spans="1:20" x14ac:dyDescent="0.25">
      <c r="A29">
        <v>28</v>
      </c>
      <c r="B29" s="5">
        <v>-679.4</v>
      </c>
      <c r="C29" s="5">
        <v>241.2</v>
      </c>
      <c r="D29" t="s">
        <v>625</v>
      </c>
      <c r="E29">
        <v>0.65628358471689874</v>
      </c>
      <c r="F29" t="s">
        <v>146</v>
      </c>
      <c r="G29">
        <v>0</v>
      </c>
      <c r="H29" s="2">
        <v>0</v>
      </c>
      <c r="I29" s="12" t="s">
        <v>146</v>
      </c>
      <c r="J29" s="12">
        <v>0</v>
      </c>
      <c r="K29" s="2">
        <v>0</v>
      </c>
      <c r="L29" s="12" t="s">
        <v>146</v>
      </c>
      <c r="M29">
        <v>0</v>
      </c>
      <c r="N29" s="2">
        <v>0</v>
      </c>
      <c r="O29" t="s">
        <v>146</v>
      </c>
      <c r="P29">
        <v>0</v>
      </c>
      <c r="Q29">
        <v>0</v>
      </c>
      <c r="R29" t="s">
        <v>146</v>
      </c>
      <c r="S29">
        <v>0</v>
      </c>
      <c r="T29">
        <v>0</v>
      </c>
    </row>
    <row r="30" spans="1:20" x14ac:dyDescent="0.25">
      <c r="A30">
        <v>29</v>
      </c>
      <c r="B30" s="20">
        <v>-679.5</v>
      </c>
      <c r="C30" s="20">
        <v>225.2</v>
      </c>
      <c r="D30" s="20" t="s">
        <v>523</v>
      </c>
      <c r="E30">
        <v>0.6501681658813746</v>
      </c>
      <c r="F30" t="s">
        <v>146</v>
      </c>
      <c r="G30">
        <v>0</v>
      </c>
      <c r="H30" s="2">
        <v>0</v>
      </c>
      <c r="I30" s="12" t="s">
        <v>146</v>
      </c>
      <c r="J30" s="12">
        <v>0</v>
      </c>
      <c r="K30" s="2">
        <v>0</v>
      </c>
      <c r="L30" s="12" t="s">
        <v>146</v>
      </c>
      <c r="M30">
        <v>0</v>
      </c>
      <c r="N30" s="2">
        <v>0</v>
      </c>
      <c r="O30" t="s">
        <v>146</v>
      </c>
      <c r="P30">
        <v>0</v>
      </c>
      <c r="Q30">
        <v>0</v>
      </c>
      <c r="R30" t="s">
        <v>146</v>
      </c>
      <c r="S30">
        <v>0</v>
      </c>
      <c r="T30">
        <v>0</v>
      </c>
    </row>
    <row r="31" spans="1:20" x14ac:dyDescent="0.25">
      <c r="A31">
        <v>30</v>
      </c>
      <c r="B31" s="24">
        <v>-679.5</v>
      </c>
      <c r="C31" s="24">
        <v>269.2</v>
      </c>
      <c r="D31" s="20" t="s">
        <v>530</v>
      </c>
      <c r="E31">
        <v>0.6501681658813746</v>
      </c>
      <c r="F31" t="s">
        <v>146</v>
      </c>
      <c r="G31">
        <v>0</v>
      </c>
      <c r="H31" s="2">
        <v>0</v>
      </c>
      <c r="I31" s="12" t="s">
        <v>146</v>
      </c>
      <c r="J31" s="12">
        <v>0</v>
      </c>
      <c r="K31" s="2">
        <v>0</v>
      </c>
      <c r="L31" s="12" t="s">
        <v>146</v>
      </c>
      <c r="M31">
        <v>0</v>
      </c>
      <c r="N31" s="2">
        <v>0</v>
      </c>
      <c r="O31" t="s">
        <v>146</v>
      </c>
      <c r="P31">
        <v>0</v>
      </c>
      <c r="Q31">
        <v>0</v>
      </c>
      <c r="R31" t="s">
        <v>146</v>
      </c>
      <c r="S31">
        <v>0</v>
      </c>
      <c r="T31">
        <v>0</v>
      </c>
    </row>
    <row r="32" spans="1:20" x14ac:dyDescent="0.25">
      <c r="A32">
        <v>31</v>
      </c>
      <c r="B32">
        <v>-682.4</v>
      </c>
      <c r="C32">
        <v>275.2</v>
      </c>
      <c r="D32" t="s">
        <v>313</v>
      </c>
      <c r="E32">
        <v>0.64291986360927111</v>
      </c>
      <c r="F32" t="s">
        <v>146</v>
      </c>
      <c r="G32">
        <v>0</v>
      </c>
      <c r="H32" s="2">
        <v>0</v>
      </c>
      <c r="I32" s="12" t="s">
        <v>146</v>
      </c>
      <c r="J32" s="12">
        <v>0</v>
      </c>
      <c r="K32" s="2">
        <v>0</v>
      </c>
      <c r="L32" s="12" t="s">
        <v>146</v>
      </c>
      <c r="M32">
        <v>0</v>
      </c>
      <c r="N32" s="2">
        <v>0</v>
      </c>
      <c r="O32" t="s">
        <v>146</v>
      </c>
      <c r="P32">
        <v>0</v>
      </c>
      <c r="Q32">
        <v>0</v>
      </c>
      <c r="R32" t="s">
        <v>146</v>
      </c>
      <c r="S32">
        <v>0</v>
      </c>
      <c r="T32">
        <v>0</v>
      </c>
    </row>
    <row r="33" spans="1:20" x14ac:dyDescent="0.25">
      <c r="A33">
        <v>32</v>
      </c>
      <c r="B33">
        <v>-684.5</v>
      </c>
      <c r="C33">
        <v>277.2</v>
      </c>
      <c r="D33" t="s">
        <v>312</v>
      </c>
      <c r="E33">
        <v>0.64272700211588518</v>
      </c>
      <c r="F33" t="s">
        <v>313</v>
      </c>
      <c r="G33">
        <v>1</v>
      </c>
      <c r="H33" s="2">
        <v>1.5373009207174606E-2</v>
      </c>
      <c r="I33" s="12" t="s">
        <v>146</v>
      </c>
      <c r="J33" s="12">
        <v>0</v>
      </c>
      <c r="K33" s="2">
        <v>0</v>
      </c>
      <c r="L33" s="12" t="s">
        <v>146</v>
      </c>
      <c r="M33">
        <v>0</v>
      </c>
      <c r="N33" s="2">
        <v>0</v>
      </c>
      <c r="O33" t="s">
        <v>146</v>
      </c>
      <c r="P33">
        <v>0</v>
      </c>
      <c r="Q33">
        <v>0</v>
      </c>
      <c r="R33" t="s">
        <v>146</v>
      </c>
      <c r="S33">
        <v>0</v>
      </c>
      <c r="T33">
        <v>0</v>
      </c>
    </row>
    <row r="34" spans="1:20" x14ac:dyDescent="0.25">
      <c r="A34">
        <v>33</v>
      </c>
      <c r="B34">
        <v>-684.5</v>
      </c>
      <c r="C34">
        <v>279.2</v>
      </c>
      <c r="D34" t="s">
        <v>326</v>
      </c>
      <c r="E34">
        <v>0.64272700211588518</v>
      </c>
      <c r="F34" t="s">
        <v>146</v>
      </c>
      <c r="G34">
        <v>0</v>
      </c>
      <c r="H34" s="2">
        <v>0</v>
      </c>
      <c r="I34" s="12" t="s">
        <v>146</v>
      </c>
      <c r="J34" s="12">
        <v>0</v>
      </c>
      <c r="K34" s="2">
        <v>0</v>
      </c>
      <c r="L34" s="12" t="s">
        <v>146</v>
      </c>
      <c r="M34">
        <v>0</v>
      </c>
      <c r="N34" s="2">
        <v>0</v>
      </c>
      <c r="O34" t="s">
        <v>146</v>
      </c>
      <c r="P34">
        <v>0</v>
      </c>
      <c r="Q34">
        <v>0</v>
      </c>
      <c r="R34" t="s">
        <v>146</v>
      </c>
      <c r="S34">
        <v>0</v>
      </c>
      <c r="T34">
        <v>0</v>
      </c>
    </row>
    <row r="35" spans="1:20" x14ac:dyDescent="0.25">
      <c r="A35">
        <v>34</v>
      </c>
      <c r="B35">
        <v>-686.5</v>
      </c>
      <c r="C35">
        <v>279.2</v>
      </c>
      <c r="D35" t="s">
        <v>311</v>
      </c>
      <c r="E35">
        <v>0.64253419847660787</v>
      </c>
      <c r="F35" t="s">
        <v>326</v>
      </c>
      <c r="G35">
        <v>2</v>
      </c>
      <c r="H35" s="2">
        <v>2.2906770437688337E-2</v>
      </c>
      <c r="I35" s="12" t="s">
        <v>312</v>
      </c>
      <c r="J35" s="12">
        <v>1</v>
      </c>
      <c r="K35" s="2">
        <v>1.5407948580956884E-2</v>
      </c>
      <c r="L35" s="12" t="s">
        <v>146</v>
      </c>
      <c r="M35">
        <v>0</v>
      </c>
      <c r="N35" s="2">
        <v>0</v>
      </c>
      <c r="O35" t="s">
        <v>146</v>
      </c>
      <c r="P35">
        <v>0</v>
      </c>
      <c r="Q35">
        <v>0</v>
      </c>
      <c r="R35" t="s">
        <v>146</v>
      </c>
      <c r="S35">
        <v>0</v>
      </c>
      <c r="T35">
        <v>0</v>
      </c>
    </row>
    <row r="36" spans="1:20" x14ac:dyDescent="0.25">
      <c r="A36">
        <v>35</v>
      </c>
      <c r="B36">
        <v>-686.5</v>
      </c>
      <c r="C36">
        <v>281.2</v>
      </c>
      <c r="D36" t="s">
        <v>325</v>
      </c>
      <c r="E36">
        <v>0.64253419847660787</v>
      </c>
      <c r="F36" t="s">
        <v>326</v>
      </c>
      <c r="G36">
        <v>1</v>
      </c>
      <c r="H36" s="2">
        <v>1.5447557374396339E-2</v>
      </c>
      <c r="I36" s="12" t="s">
        <v>146</v>
      </c>
      <c r="J36" s="12">
        <v>0</v>
      </c>
      <c r="K36" s="2">
        <v>0</v>
      </c>
      <c r="L36" s="12" t="s">
        <v>146</v>
      </c>
      <c r="M36">
        <v>0</v>
      </c>
      <c r="N36" s="2">
        <v>0</v>
      </c>
      <c r="O36" t="s">
        <v>146</v>
      </c>
      <c r="P36">
        <v>0</v>
      </c>
      <c r="Q36">
        <v>0</v>
      </c>
      <c r="R36" t="s">
        <v>146</v>
      </c>
      <c r="S36">
        <v>0</v>
      </c>
      <c r="T36">
        <v>0</v>
      </c>
    </row>
    <row r="37" spans="1:20" x14ac:dyDescent="0.25">
      <c r="A37">
        <v>36</v>
      </c>
      <c r="B37">
        <v>-686.5</v>
      </c>
      <c r="C37">
        <v>225.3</v>
      </c>
      <c r="D37" t="s">
        <v>938</v>
      </c>
      <c r="E37">
        <v>0.64253419847660787</v>
      </c>
      <c r="F37" t="s">
        <v>146</v>
      </c>
      <c r="G37">
        <v>0</v>
      </c>
      <c r="H37" s="2">
        <v>0</v>
      </c>
      <c r="I37" s="12" t="s">
        <v>146</v>
      </c>
      <c r="J37" s="12">
        <v>0</v>
      </c>
      <c r="K37" s="2">
        <v>0</v>
      </c>
      <c r="L37" s="12" t="s">
        <v>146</v>
      </c>
      <c r="M37">
        <v>0</v>
      </c>
      <c r="N37" s="2">
        <v>0</v>
      </c>
      <c r="O37" t="s">
        <v>146</v>
      </c>
      <c r="P37">
        <v>0</v>
      </c>
      <c r="Q37">
        <v>0</v>
      </c>
      <c r="R37" t="s">
        <v>146</v>
      </c>
      <c r="S37">
        <v>0</v>
      </c>
      <c r="T37">
        <v>0</v>
      </c>
    </row>
    <row r="38" spans="1:20" x14ac:dyDescent="0.25">
      <c r="A38">
        <v>37</v>
      </c>
      <c r="B38">
        <v>-688.5</v>
      </c>
      <c r="C38">
        <v>281.2</v>
      </c>
      <c r="D38" t="s">
        <v>310</v>
      </c>
      <c r="E38">
        <v>0.64234145267408438</v>
      </c>
      <c r="F38" t="s">
        <v>325</v>
      </c>
      <c r="G38">
        <v>2</v>
      </c>
      <c r="H38" s="2">
        <v>2.2899898921959358E-2</v>
      </c>
      <c r="I38" s="12" t="s">
        <v>311</v>
      </c>
      <c r="J38" s="12">
        <v>1</v>
      </c>
      <c r="K38" s="2">
        <v>1.544292345475406E-2</v>
      </c>
      <c r="L38" s="12" t="s">
        <v>146</v>
      </c>
      <c r="M38">
        <v>0</v>
      </c>
      <c r="N38" s="2">
        <v>0</v>
      </c>
      <c r="O38" t="s">
        <v>146</v>
      </c>
      <c r="P38">
        <v>0</v>
      </c>
      <c r="Q38">
        <v>0</v>
      </c>
      <c r="R38" t="s">
        <v>146</v>
      </c>
      <c r="S38">
        <v>0</v>
      </c>
      <c r="T38">
        <v>0</v>
      </c>
    </row>
    <row r="39" spans="1:20" x14ac:dyDescent="0.25">
      <c r="A39">
        <v>38</v>
      </c>
      <c r="B39">
        <v>-688.5</v>
      </c>
      <c r="C39">
        <v>253.2</v>
      </c>
      <c r="D39" t="s">
        <v>345</v>
      </c>
      <c r="E39">
        <v>0.64234145267408438</v>
      </c>
      <c r="F39" t="s">
        <v>146</v>
      </c>
      <c r="G39">
        <v>0</v>
      </c>
      <c r="H39" s="2">
        <v>0</v>
      </c>
      <c r="I39" s="12" t="s">
        <v>146</v>
      </c>
      <c r="J39" s="12">
        <v>0</v>
      </c>
      <c r="K39" s="2">
        <v>0</v>
      </c>
      <c r="L39" s="12" t="s">
        <v>146</v>
      </c>
      <c r="M39">
        <v>0</v>
      </c>
      <c r="N39" s="2">
        <v>0</v>
      </c>
      <c r="O39" t="s">
        <v>146</v>
      </c>
      <c r="P39">
        <v>0</v>
      </c>
      <c r="Q39">
        <v>0</v>
      </c>
      <c r="R39" t="s">
        <v>146</v>
      </c>
      <c r="S39">
        <v>0</v>
      </c>
      <c r="T39">
        <v>0</v>
      </c>
    </row>
    <row r="40" spans="1:20" x14ac:dyDescent="0.25">
      <c r="A40">
        <v>39</v>
      </c>
      <c r="B40">
        <v>-688.5</v>
      </c>
      <c r="C40">
        <v>225.2</v>
      </c>
      <c r="D40" t="s">
        <v>381</v>
      </c>
      <c r="E40">
        <v>0.64234145267408438</v>
      </c>
      <c r="F40" t="s">
        <v>938</v>
      </c>
      <c r="G40">
        <v>2</v>
      </c>
      <c r="H40" s="2">
        <v>2.9948892119619167E-2</v>
      </c>
      <c r="I40" s="12" t="s">
        <v>146</v>
      </c>
      <c r="J40" s="12">
        <v>0</v>
      </c>
      <c r="K40" s="2">
        <v>0</v>
      </c>
      <c r="L40" s="12" t="s">
        <v>146</v>
      </c>
      <c r="M40">
        <v>0</v>
      </c>
      <c r="N40" s="2">
        <v>0</v>
      </c>
      <c r="O40" t="s">
        <v>146</v>
      </c>
      <c r="P40">
        <v>0</v>
      </c>
      <c r="Q40">
        <v>0</v>
      </c>
      <c r="R40" t="s">
        <v>146</v>
      </c>
      <c r="S40">
        <v>0</v>
      </c>
      <c r="T40">
        <v>0</v>
      </c>
    </row>
    <row r="41" spans="1:20" x14ac:dyDescent="0.25">
      <c r="A41">
        <v>40</v>
      </c>
      <c r="B41">
        <v>-688.5</v>
      </c>
      <c r="C41">
        <v>283.3</v>
      </c>
      <c r="D41" t="s">
        <v>936</v>
      </c>
      <c r="E41">
        <v>0.64234145267408438</v>
      </c>
      <c r="F41" t="s">
        <v>325</v>
      </c>
      <c r="G41">
        <v>1</v>
      </c>
      <c r="H41" s="2">
        <v>1.5482578211876862E-2</v>
      </c>
      <c r="I41" s="12" t="s">
        <v>146</v>
      </c>
      <c r="J41" s="12">
        <v>0</v>
      </c>
      <c r="K41" s="2">
        <v>0</v>
      </c>
      <c r="L41" s="12" t="s">
        <v>146</v>
      </c>
      <c r="M41">
        <v>0</v>
      </c>
      <c r="N41" s="2">
        <v>0</v>
      </c>
      <c r="O41" t="s">
        <v>146</v>
      </c>
      <c r="P41">
        <v>0</v>
      </c>
      <c r="Q41">
        <v>0</v>
      </c>
      <c r="R41" t="s">
        <v>146</v>
      </c>
      <c r="S41">
        <v>0</v>
      </c>
      <c r="T41">
        <v>0</v>
      </c>
    </row>
    <row r="42" spans="1:20" x14ac:dyDescent="0.25">
      <c r="A42">
        <v>41</v>
      </c>
      <c r="B42">
        <v>-688.5</v>
      </c>
      <c r="C42">
        <v>255.3</v>
      </c>
      <c r="D42" t="s">
        <v>937</v>
      </c>
      <c r="E42">
        <v>0.64234145267408438</v>
      </c>
      <c r="F42" t="s">
        <v>146</v>
      </c>
      <c r="G42">
        <v>0</v>
      </c>
      <c r="H42" s="2">
        <v>0</v>
      </c>
      <c r="I42" s="12" t="s">
        <v>146</v>
      </c>
      <c r="J42" s="12">
        <v>0</v>
      </c>
      <c r="K42" s="2">
        <v>0</v>
      </c>
      <c r="L42" s="12" t="s">
        <v>146</v>
      </c>
      <c r="M42">
        <v>0</v>
      </c>
      <c r="N42" s="2">
        <v>0</v>
      </c>
      <c r="O42" t="s">
        <v>146</v>
      </c>
      <c r="P42">
        <v>0</v>
      </c>
      <c r="Q42">
        <v>0</v>
      </c>
      <c r="R42" t="s">
        <v>146</v>
      </c>
      <c r="S42">
        <v>0</v>
      </c>
      <c r="T42">
        <v>0</v>
      </c>
    </row>
    <row r="43" spans="1:20" x14ac:dyDescent="0.25">
      <c r="A43">
        <v>42</v>
      </c>
      <c r="B43">
        <v>-690.5</v>
      </c>
      <c r="C43">
        <v>283.3</v>
      </c>
      <c r="D43" t="s">
        <v>309</v>
      </c>
      <c r="E43">
        <v>0.64214876469096493</v>
      </c>
      <c r="F43" t="s">
        <v>310</v>
      </c>
      <c r="G43">
        <v>1</v>
      </c>
      <c r="H43" s="2">
        <v>1.5477933786771311E-2</v>
      </c>
      <c r="I43" s="12" t="s">
        <v>936</v>
      </c>
      <c r="J43" s="12">
        <v>2</v>
      </c>
      <c r="K43" s="2">
        <v>2.2893029467530496E-2</v>
      </c>
      <c r="L43" s="12" t="s">
        <v>146</v>
      </c>
      <c r="M43">
        <v>0</v>
      </c>
      <c r="N43" s="2">
        <v>0</v>
      </c>
      <c r="O43" t="s">
        <v>146</v>
      </c>
      <c r="P43">
        <v>0</v>
      </c>
      <c r="Q43">
        <v>0</v>
      </c>
      <c r="R43" t="s">
        <v>146</v>
      </c>
      <c r="S43">
        <v>0</v>
      </c>
      <c r="T43">
        <v>0</v>
      </c>
    </row>
    <row r="44" spans="1:20" x14ac:dyDescent="0.25">
      <c r="A44">
        <v>43</v>
      </c>
      <c r="B44">
        <v>-690.5</v>
      </c>
      <c r="C44">
        <v>255.2</v>
      </c>
      <c r="D44" t="s">
        <v>344</v>
      </c>
      <c r="E44">
        <v>0.64214876469096493</v>
      </c>
      <c r="F44" t="s">
        <v>345</v>
      </c>
      <c r="G44">
        <v>1</v>
      </c>
      <c r="H44" s="2">
        <v>1.27034140256185E-2</v>
      </c>
      <c r="I44" s="12" t="s">
        <v>937</v>
      </c>
      <c r="J44" s="12">
        <v>2</v>
      </c>
      <c r="K44" s="2">
        <v>2.6248854918140541E-2</v>
      </c>
      <c r="L44" s="12" t="s">
        <v>146</v>
      </c>
      <c r="M44">
        <v>0</v>
      </c>
      <c r="N44" s="2">
        <v>0</v>
      </c>
      <c r="O44" t="s">
        <v>146</v>
      </c>
      <c r="P44">
        <v>0</v>
      </c>
      <c r="Q44">
        <v>0</v>
      </c>
      <c r="R44" t="s">
        <v>146</v>
      </c>
      <c r="S44">
        <v>0</v>
      </c>
      <c r="T44">
        <v>0</v>
      </c>
    </row>
    <row r="45" spans="1:20" x14ac:dyDescent="0.25">
      <c r="A45">
        <v>44</v>
      </c>
      <c r="B45" s="5">
        <v>-692.4</v>
      </c>
      <c r="C45" s="5">
        <v>241.2</v>
      </c>
      <c r="D45" t="s">
        <v>747</v>
      </c>
      <c r="E45">
        <v>0.6539796837493973</v>
      </c>
      <c r="F45" t="s">
        <v>146</v>
      </c>
      <c r="G45">
        <v>0</v>
      </c>
      <c r="H45" s="2">
        <v>0</v>
      </c>
      <c r="I45" s="12" t="s">
        <v>146</v>
      </c>
      <c r="J45" s="12">
        <v>0</v>
      </c>
      <c r="K45" s="2">
        <v>0</v>
      </c>
      <c r="L45" s="12" t="s">
        <v>146</v>
      </c>
      <c r="M45">
        <v>0</v>
      </c>
      <c r="N45" s="2">
        <v>0</v>
      </c>
      <c r="O45" t="s">
        <v>146</v>
      </c>
      <c r="P45">
        <v>0</v>
      </c>
      <c r="Q45">
        <v>0</v>
      </c>
      <c r="R45" t="s">
        <v>146</v>
      </c>
      <c r="S45">
        <v>0</v>
      </c>
      <c r="T45">
        <v>0</v>
      </c>
    </row>
    <row r="46" spans="1:20" x14ac:dyDescent="0.25">
      <c r="A46">
        <v>45</v>
      </c>
      <c r="B46">
        <v>-693.5</v>
      </c>
      <c r="C46">
        <v>227.2</v>
      </c>
      <c r="D46" t="s">
        <v>550</v>
      </c>
      <c r="E46">
        <v>0.64886976054937795</v>
      </c>
      <c r="F46" t="s">
        <v>146</v>
      </c>
      <c r="G46">
        <v>0</v>
      </c>
      <c r="H46" s="2">
        <v>0</v>
      </c>
      <c r="I46" s="12" t="s">
        <v>146</v>
      </c>
      <c r="J46" s="12">
        <v>0</v>
      </c>
      <c r="K46" s="2">
        <v>0</v>
      </c>
      <c r="L46" s="12" t="s">
        <v>146</v>
      </c>
      <c r="M46">
        <v>0</v>
      </c>
      <c r="N46" s="2">
        <v>0</v>
      </c>
      <c r="O46" t="s">
        <v>146</v>
      </c>
      <c r="P46">
        <v>0</v>
      </c>
      <c r="Q46">
        <v>0</v>
      </c>
      <c r="R46" t="s">
        <v>146</v>
      </c>
      <c r="S46">
        <v>0</v>
      </c>
      <c r="T46">
        <v>0</v>
      </c>
    </row>
    <row r="47" spans="1:20" x14ac:dyDescent="0.25">
      <c r="A47">
        <v>46</v>
      </c>
      <c r="B47">
        <v>-694.5</v>
      </c>
      <c r="C47">
        <v>275.2</v>
      </c>
      <c r="D47" t="s">
        <v>470</v>
      </c>
      <c r="E47">
        <v>0.62997553452029664</v>
      </c>
      <c r="F47" t="s">
        <v>146</v>
      </c>
      <c r="G47">
        <v>0</v>
      </c>
      <c r="H47" s="2">
        <v>0</v>
      </c>
      <c r="I47" s="12" t="s">
        <v>146</v>
      </c>
      <c r="J47" s="12">
        <v>0</v>
      </c>
      <c r="K47" s="2">
        <v>0</v>
      </c>
      <c r="L47" s="12" t="s">
        <v>146</v>
      </c>
      <c r="M47">
        <v>0</v>
      </c>
      <c r="N47" s="2">
        <v>0</v>
      </c>
      <c r="O47" t="s">
        <v>146</v>
      </c>
      <c r="P47">
        <v>0</v>
      </c>
      <c r="Q47">
        <v>0</v>
      </c>
      <c r="R47" t="s">
        <v>146</v>
      </c>
      <c r="S47">
        <v>0</v>
      </c>
      <c r="T47">
        <v>0</v>
      </c>
    </row>
    <row r="48" spans="1:20" x14ac:dyDescent="0.25">
      <c r="A48">
        <v>47</v>
      </c>
      <c r="B48">
        <v>-696.5</v>
      </c>
      <c r="C48">
        <v>241.2</v>
      </c>
      <c r="D48" t="s">
        <v>334</v>
      </c>
      <c r="E48">
        <v>0.63565700509261047</v>
      </c>
      <c r="F48" t="s">
        <v>146</v>
      </c>
      <c r="G48">
        <v>0</v>
      </c>
      <c r="H48" s="2">
        <v>0</v>
      </c>
      <c r="I48" s="12" t="s">
        <v>146</v>
      </c>
      <c r="J48" s="12">
        <v>0</v>
      </c>
      <c r="K48" s="2">
        <v>0</v>
      </c>
      <c r="L48" s="12" t="s">
        <v>146</v>
      </c>
      <c r="M48">
        <v>0</v>
      </c>
      <c r="N48" s="2">
        <v>0</v>
      </c>
      <c r="O48" t="s">
        <v>146</v>
      </c>
      <c r="P48">
        <v>0</v>
      </c>
      <c r="Q48">
        <v>0</v>
      </c>
      <c r="R48" t="s">
        <v>146</v>
      </c>
      <c r="S48">
        <v>0</v>
      </c>
      <c r="T48">
        <v>0</v>
      </c>
    </row>
    <row r="49" spans="1:20" x14ac:dyDescent="0.25">
      <c r="A49">
        <v>48</v>
      </c>
      <c r="B49">
        <v>-696.5</v>
      </c>
      <c r="C49">
        <v>275.2</v>
      </c>
      <c r="D49" s="117" t="s">
        <v>431</v>
      </c>
      <c r="E49">
        <v>0.62978655603439004</v>
      </c>
      <c r="F49" t="s">
        <v>470</v>
      </c>
      <c r="G49">
        <v>2</v>
      </c>
      <c r="H49" s="2">
        <v>2.5789954250703996E-2</v>
      </c>
      <c r="I49" s="12" t="s">
        <v>146</v>
      </c>
      <c r="J49" s="12">
        <v>0</v>
      </c>
      <c r="K49" s="2">
        <v>0</v>
      </c>
      <c r="L49" s="12" t="s">
        <v>146</v>
      </c>
      <c r="M49">
        <v>0</v>
      </c>
      <c r="N49" s="2">
        <v>0</v>
      </c>
      <c r="O49" t="s">
        <v>146</v>
      </c>
      <c r="P49">
        <v>0</v>
      </c>
      <c r="Q49">
        <v>0</v>
      </c>
      <c r="R49" t="s">
        <v>146</v>
      </c>
      <c r="S49">
        <v>0</v>
      </c>
      <c r="T49">
        <v>0</v>
      </c>
    </row>
    <row r="50" spans="1:20" x14ac:dyDescent="0.25">
      <c r="A50">
        <v>49</v>
      </c>
      <c r="B50">
        <v>-696.5</v>
      </c>
      <c r="C50">
        <v>277.2</v>
      </c>
      <c r="D50" t="s">
        <v>469</v>
      </c>
      <c r="E50">
        <v>0.62978655603439004</v>
      </c>
      <c r="F50" t="s">
        <v>470</v>
      </c>
      <c r="G50">
        <v>1</v>
      </c>
      <c r="H50" s="2">
        <v>1.5063494286997183E-2</v>
      </c>
      <c r="I50" s="12" t="s">
        <v>146</v>
      </c>
      <c r="J50" s="12">
        <v>0</v>
      </c>
      <c r="K50" s="2">
        <v>0</v>
      </c>
      <c r="L50" s="12" t="s">
        <v>146</v>
      </c>
      <c r="M50">
        <v>0</v>
      </c>
      <c r="N50" s="2">
        <v>0</v>
      </c>
      <c r="O50" t="s">
        <v>146</v>
      </c>
      <c r="P50">
        <v>0</v>
      </c>
      <c r="Q50">
        <v>0</v>
      </c>
      <c r="R50" t="s">
        <v>146</v>
      </c>
      <c r="S50">
        <v>0</v>
      </c>
      <c r="T50">
        <v>0</v>
      </c>
    </row>
    <row r="51" spans="1:20" x14ac:dyDescent="0.25">
      <c r="A51">
        <v>50</v>
      </c>
      <c r="B51">
        <v>-698.5</v>
      </c>
      <c r="C51">
        <v>241.2</v>
      </c>
      <c r="D51" t="s">
        <v>333</v>
      </c>
      <c r="E51">
        <v>0.63546632229336519</v>
      </c>
      <c r="F51" t="s">
        <v>334</v>
      </c>
      <c r="G51">
        <v>2</v>
      </c>
      <c r="H51" s="2">
        <v>2.947508521350618E-2</v>
      </c>
      <c r="I51" s="12" t="s">
        <v>146</v>
      </c>
      <c r="J51" s="12">
        <v>0</v>
      </c>
      <c r="K51" s="2">
        <v>0</v>
      </c>
      <c r="L51" s="12" t="s">
        <v>146</v>
      </c>
      <c r="M51">
        <v>0</v>
      </c>
      <c r="N51" s="2">
        <v>0</v>
      </c>
      <c r="O51" t="s">
        <v>146</v>
      </c>
      <c r="P51">
        <v>0</v>
      </c>
      <c r="Q51">
        <v>0</v>
      </c>
      <c r="R51" t="s">
        <v>146</v>
      </c>
      <c r="S51">
        <v>0</v>
      </c>
      <c r="T51">
        <v>0</v>
      </c>
    </row>
    <row r="52" spans="1:20" x14ac:dyDescent="0.25">
      <c r="A52">
        <v>51</v>
      </c>
      <c r="B52">
        <v>-698.5</v>
      </c>
      <c r="C52">
        <v>277.2</v>
      </c>
      <c r="D52" s="117" t="s">
        <v>430</v>
      </c>
      <c r="E52">
        <v>0.62959763423777715</v>
      </c>
      <c r="F52" t="s">
        <v>431</v>
      </c>
      <c r="G52">
        <v>1</v>
      </c>
      <c r="H52" s="2">
        <v>1.5058975577639706E-2</v>
      </c>
      <c r="I52" s="12" t="s">
        <v>469</v>
      </c>
      <c r="J52" s="12">
        <v>2</v>
      </c>
      <c r="K52" s="2">
        <v>2.5782217844702752E-2</v>
      </c>
      <c r="L52" s="12" t="s">
        <v>146</v>
      </c>
      <c r="M52">
        <v>0</v>
      </c>
      <c r="N52" s="2">
        <v>0</v>
      </c>
      <c r="O52" t="s">
        <v>146</v>
      </c>
      <c r="P52">
        <v>0</v>
      </c>
      <c r="Q52">
        <v>0</v>
      </c>
      <c r="R52" t="s">
        <v>146</v>
      </c>
      <c r="S52">
        <v>0</v>
      </c>
      <c r="T52">
        <v>0</v>
      </c>
    </row>
    <row r="53" spans="1:20" x14ac:dyDescent="0.25">
      <c r="A53">
        <v>52</v>
      </c>
      <c r="B53">
        <v>-698.5</v>
      </c>
      <c r="C53">
        <v>279.2</v>
      </c>
      <c r="D53" t="s">
        <v>468</v>
      </c>
      <c r="E53">
        <v>0.62959763423777715</v>
      </c>
      <c r="F53" t="s">
        <v>469</v>
      </c>
      <c r="G53">
        <v>1</v>
      </c>
      <c r="H53" s="2">
        <v>1.509773020335343E-2</v>
      </c>
      <c r="I53" s="12" t="s">
        <v>146</v>
      </c>
      <c r="J53" s="12">
        <v>0</v>
      </c>
      <c r="K53" s="2">
        <v>0</v>
      </c>
      <c r="L53" s="12" t="s">
        <v>146</v>
      </c>
      <c r="M53">
        <v>0</v>
      </c>
      <c r="N53" s="2">
        <v>0</v>
      </c>
      <c r="O53" t="s">
        <v>146</v>
      </c>
      <c r="P53">
        <v>0</v>
      </c>
      <c r="Q53">
        <v>0</v>
      </c>
      <c r="R53" t="s">
        <v>146</v>
      </c>
      <c r="S53">
        <v>0</v>
      </c>
      <c r="T53">
        <v>0</v>
      </c>
    </row>
    <row r="54" spans="1:20" x14ac:dyDescent="0.25">
      <c r="A54">
        <v>53</v>
      </c>
      <c r="B54">
        <v>-698.5</v>
      </c>
      <c r="C54">
        <v>281.2</v>
      </c>
      <c r="D54" t="s">
        <v>481</v>
      </c>
      <c r="E54">
        <v>0.62959763423777715</v>
      </c>
      <c r="F54" t="s">
        <v>146</v>
      </c>
      <c r="G54">
        <v>0</v>
      </c>
      <c r="H54" s="2">
        <v>0</v>
      </c>
      <c r="I54" s="12" t="s">
        <v>146</v>
      </c>
      <c r="J54" s="12">
        <v>0</v>
      </c>
      <c r="K54" s="2">
        <v>0</v>
      </c>
      <c r="L54" s="12" t="s">
        <v>146</v>
      </c>
      <c r="M54">
        <v>0</v>
      </c>
      <c r="N54" s="2">
        <v>0</v>
      </c>
      <c r="O54" t="s">
        <v>146</v>
      </c>
      <c r="P54">
        <v>0</v>
      </c>
      <c r="Q54">
        <v>0</v>
      </c>
      <c r="R54" t="s">
        <v>146</v>
      </c>
      <c r="S54">
        <v>0</v>
      </c>
      <c r="T54">
        <v>0</v>
      </c>
    </row>
    <row r="55" spans="1:20" x14ac:dyDescent="0.25">
      <c r="A55">
        <v>54</v>
      </c>
      <c r="B55">
        <v>-698.5</v>
      </c>
      <c r="C55">
        <v>253.2</v>
      </c>
      <c r="D55" t="s">
        <v>502</v>
      </c>
      <c r="E55">
        <v>0.62959763423777715</v>
      </c>
      <c r="F55" t="s">
        <v>146</v>
      </c>
      <c r="G55">
        <v>0</v>
      </c>
      <c r="H55" s="2">
        <v>0</v>
      </c>
      <c r="I55" s="12" t="s">
        <v>146</v>
      </c>
      <c r="J55" s="12">
        <v>0</v>
      </c>
      <c r="K55" s="2">
        <v>0</v>
      </c>
      <c r="L55" s="12" t="s">
        <v>146</v>
      </c>
      <c r="M55">
        <v>0</v>
      </c>
      <c r="N55" s="2">
        <v>0</v>
      </c>
      <c r="O55" t="s">
        <v>146</v>
      </c>
      <c r="P55">
        <v>0</v>
      </c>
      <c r="Q55">
        <v>0</v>
      </c>
      <c r="R55" t="s">
        <v>146</v>
      </c>
      <c r="S55">
        <v>0</v>
      </c>
      <c r="T55">
        <v>0</v>
      </c>
    </row>
    <row r="56" spans="1:20" x14ac:dyDescent="0.25">
      <c r="A56">
        <v>55</v>
      </c>
      <c r="B56">
        <v>-700.5</v>
      </c>
      <c r="C56">
        <v>241.2</v>
      </c>
      <c r="D56" t="s">
        <v>332</v>
      </c>
      <c r="E56">
        <v>0.63527569669466954</v>
      </c>
      <c r="F56" t="s">
        <v>333</v>
      </c>
      <c r="G56">
        <v>2</v>
      </c>
      <c r="H56" s="2">
        <v>2.9517256460391689E-2</v>
      </c>
      <c r="I56" s="12" t="s">
        <v>146</v>
      </c>
      <c r="J56" s="12">
        <v>0</v>
      </c>
      <c r="K56" s="2">
        <v>0</v>
      </c>
      <c r="L56" s="12" t="s">
        <v>146</v>
      </c>
      <c r="M56">
        <v>0</v>
      </c>
      <c r="N56" s="2">
        <v>0</v>
      </c>
      <c r="O56" t="s">
        <v>146</v>
      </c>
      <c r="P56">
        <v>0</v>
      </c>
      <c r="Q56">
        <v>0</v>
      </c>
      <c r="R56" t="s">
        <v>146</v>
      </c>
      <c r="S56">
        <v>0</v>
      </c>
      <c r="T56">
        <v>0</v>
      </c>
    </row>
    <row r="57" spans="1:20" x14ac:dyDescent="0.25">
      <c r="A57">
        <v>56</v>
      </c>
      <c r="B57">
        <v>-700.5</v>
      </c>
      <c r="C57">
        <v>279.2</v>
      </c>
      <c r="D57" s="117" t="s">
        <v>429</v>
      </c>
      <c r="E57">
        <v>0.62940876911345256</v>
      </c>
      <c r="F57" t="s">
        <v>468</v>
      </c>
      <c r="G57">
        <v>2</v>
      </c>
      <c r="H57" s="2">
        <v>2.577448375944924E-2</v>
      </c>
      <c r="I57" s="12" t="s">
        <v>430</v>
      </c>
      <c r="J57" s="12">
        <v>1</v>
      </c>
      <c r="K57" s="2">
        <v>1.5093201223991352E-2</v>
      </c>
      <c r="L57" s="12" t="s">
        <v>146</v>
      </c>
      <c r="M57">
        <v>0</v>
      </c>
      <c r="N57" s="2">
        <v>0</v>
      </c>
      <c r="O57" t="s">
        <v>146</v>
      </c>
      <c r="P57">
        <v>0</v>
      </c>
      <c r="Q57">
        <v>0</v>
      </c>
      <c r="R57" t="s">
        <v>146</v>
      </c>
      <c r="S57">
        <v>0</v>
      </c>
      <c r="T57">
        <v>0</v>
      </c>
    </row>
    <row r="58" spans="1:20" x14ac:dyDescent="0.25">
      <c r="A58">
        <v>57</v>
      </c>
      <c r="B58">
        <v>-700.5</v>
      </c>
      <c r="C58">
        <v>281.2</v>
      </c>
      <c r="D58" t="s">
        <v>467</v>
      </c>
      <c r="E58">
        <v>0.62940876911345256</v>
      </c>
      <c r="F58" t="s">
        <v>481</v>
      </c>
      <c r="G58">
        <v>2</v>
      </c>
      <c r="H58" s="2">
        <v>2.5728087279923862E-2</v>
      </c>
      <c r="I58" s="12" t="s">
        <v>468</v>
      </c>
      <c r="J58" s="12">
        <v>1</v>
      </c>
      <c r="K58" s="2">
        <v>1.513200090497939E-2</v>
      </c>
      <c r="L58" s="12" t="s">
        <v>146</v>
      </c>
      <c r="M58">
        <v>0</v>
      </c>
      <c r="N58" s="2">
        <v>0</v>
      </c>
      <c r="O58" t="s">
        <v>146</v>
      </c>
      <c r="P58">
        <v>0</v>
      </c>
      <c r="Q58">
        <v>0</v>
      </c>
      <c r="R58" t="s">
        <v>146</v>
      </c>
      <c r="S58">
        <v>0</v>
      </c>
      <c r="T58">
        <v>0</v>
      </c>
    </row>
    <row r="59" spans="1:20" x14ac:dyDescent="0.25">
      <c r="A59">
        <v>58</v>
      </c>
      <c r="B59">
        <v>-700.5</v>
      </c>
      <c r="C59">
        <v>253.2</v>
      </c>
      <c r="D59" t="s">
        <v>484</v>
      </c>
      <c r="E59">
        <v>0.62940876911345256</v>
      </c>
      <c r="F59" t="s">
        <v>502</v>
      </c>
      <c r="G59">
        <v>2</v>
      </c>
      <c r="H59" s="2">
        <v>2.93459113480029E-2</v>
      </c>
      <c r="I59" s="12" t="s">
        <v>146</v>
      </c>
      <c r="J59" s="12">
        <v>0</v>
      </c>
      <c r="K59" s="2">
        <v>0</v>
      </c>
      <c r="L59" s="12" t="s">
        <v>146</v>
      </c>
      <c r="M59">
        <v>0</v>
      </c>
      <c r="N59" s="2">
        <v>0</v>
      </c>
      <c r="O59" t="s">
        <v>146</v>
      </c>
      <c r="P59">
        <v>0</v>
      </c>
      <c r="Q59">
        <v>0</v>
      </c>
      <c r="R59" t="s">
        <v>146</v>
      </c>
      <c r="S59">
        <v>0</v>
      </c>
      <c r="T59">
        <v>0</v>
      </c>
    </row>
    <row r="60" spans="1:20" x14ac:dyDescent="0.25">
      <c r="A60">
        <v>59</v>
      </c>
      <c r="B60">
        <v>-700.5</v>
      </c>
      <c r="C60">
        <v>255.2</v>
      </c>
      <c r="D60" t="s">
        <v>501</v>
      </c>
      <c r="E60">
        <v>0.62940876911345256</v>
      </c>
      <c r="F60" t="s">
        <v>502</v>
      </c>
      <c r="G60">
        <v>1</v>
      </c>
      <c r="H60" s="2">
        <v>1.2451382958357049E-2</v>
      </c>
      <c r="I60" s="12" t="s">
        <v>146</v>
      </c>
      <c r="J60" s="12">
        <v>0</v>
      </c>
      <c r="K60" s="2">
        <v>0</v>
      </c>
      <c r="L60" s="12" t="s">
        <v>146</v>
      </c>
      <c r="M60">
        <v>0</v>
      </c>
      <c r="N60" s="2">
        <v>0</v>
      </c>
      <c r="O60" t="s">
        <v>146</v>
      </c>
      <c r="P60">
        <v>0</v>
      </c>
      <c r="Q60">
        <v>0</v>
      </c>
      <c r="R60" t="s">
        <v>146</v>
      </c>
      <c r="S60">
        <v>0</v>
      </c>
      <c r="T60">
        <v>0</v>
      </c>
    </row>
    <row r="61" spans="1:20" x14ac:dyDescent="0.25">
      <c r="A61">
        <v>60</v>
      </c>
      <c r="B61">
        <v>-702.5</v>
      </c>
      <c r="C61">
        <v>241.2</v>
      </c>
      <c r="D61" t="s">
        <v>331</v>
      </c>
      <c r="E61">
        <v>0.63508512827936425</v>
      </c>
      <c r="F61" t="s">
        <v>332</v>
      </c>
      <c r="G61">
        <v>2</v>
      </c>
      <c r="H61" s="2">
        <v>2.9559456946036015E-2</v>
      </c>
      <c r="I61" s="12" t="s">
        <v>146</v>
      </c>
      <c r="J61" s="12">
        <v>0</v>
      </c>
      <c r="K61" s="2">
        <v>0</v>
      </c>
      <c r="L61" s="12" t="s">
        <v>146</v>
      </c>
      <c r="M61">
        <v>0</v>
      </c>
      <c r="N61" s="2">
        <v>0</v>
      </c>
      <c r="O61" t="s">
        <v>146</v>
      </c>
      <c r="P61">
        <v>0</v>
      </c>
      <c r="Q61">
        <v>0</v>
      </c>
      <c r="R61" t="s">
        <v>146</v>
      </c>
      <c r="S61">
        <v>0</v>
      </c>
      <c r="T61">
        <v>0</v>
      </c>
    </row>
    <row r="62" spans="1:20" x14ac:dyDescent="0.25">
      <c r="A62">
        <v>61</v>
      </c>
      <c r="B62">
        <v>-702.5</v>
      </c>
      <c r="C62">
        <v>269.2</v>
      </c>
      <c r="D62" t="s">
        <v>366</v>
      </c>
      <c r="E62">
        <v>0.63508512827936425</v>
      </c>
      <c r="F62" t="s">
        <v>146</v>
      </c>
      <c r="G62">
        <v>0</v>
      </c>
      <c r="H62" s="2">
        <v>0</v>
      </c>
      <c r="I62" s="12" t="s">
        <v>146</v>
      </c>
      <c r="J62" s="12">
        <v>0</v>
      </c>
      <c r="K62" s="2">
        <v>0</v>
      </c>
      <c r="L62" s="12" t="s">
        <v>146</v>
      </c>
      <c r="M62">
        <v>0</v>
      </c>
      <c r="N62" s="2">
        <v>0</v>
      </c>
      <c r="O62" t="s">
        <v>146</v>
      </c>
      <c r="P62">
        <v>0</v>
      </c>
      <c r="Q62">
        <v>0</v>
      </c>
      <c r="R62" t="s">
        <v>146</v>
      </c>
      <c r="S62">
        <v>0</v>
      </c>
      <c r="T62">
        <v>0</v>
      </c>
    </row>
    <row r="63" spans="1:20" x14ac:dyDescent="0.25">
      <c r="A63">
        <v>62</v>
      </c>
      <c r="B63">
        <v>-702.5</v>
      </c>
      <c r="C63">
        <v>281.2</v>
      </c>
      <c r="D63" s="117" t="s">
        <v>428</v>
      </c>
      <c r="E63">
        <v>0.62921996064441588</v>
      </c>
      <c r="F63" t="s">
        <v>429</v>
      </c>
      <c r="G63">
        <v>1</v>
      </c>
      <c r="H63" s="2">
        <v>1.5127461645177913E-2</v>
      </c>
      <c r="I63" s="12" t="s">
        <v>467</v>
      </c>
      <c r="J63" s="12">
        <v>2</v>
      </c>
      <c r="K63" s="2">
        <v>2.576675199424729E-2</v>
      </c>
      <c r="L63" s="12" t="s">
        <v>146</v>
      </c>
      <c r="M63">
        <v>0</v>
      </c>
      <c r="N63" s="2">
        <v>0</v>
      </c>
      <c r="O63" t="s">
        <v>146</v>
      </c>
      <c r="P63">
        <v>0</v>
      </c>
      <c r="Q63">
        <v>0</v>
      </c>
      <c r="R63" t="s">
        <v>146</v>
      </c>
      <c r="S63">
        <v>0</v>
      </c>
      <c r="T63">
        <v>0</v>
      </c>
    </row>
    <row r="64" spans="1:20" x14ac:dyDescent="0.25">
      <c r="A64">
        <v>63</v>
      </c>
      <c r="B64">
        <v>-702.5</v>
      </c>
      <c r="C64">
        <v>253.2</v>
      </c>
      <c r="D64" s="117" t="s">
        <v>444</v>
      </c>
      <c r="E64">
        <v>0.62921996064441588</v>
      </c>
      <c r="F64" t="s">
        <v>484</v>
      </c>
      <c r="G64">
        <v>2</v>
      </c>
      <c r="H64" s="2">
        <v>2.9387805055410037E-2</v>
      </c>
      <c r="I64" s="12" t="s">
        <v>146</v>
      </c>
      <c r="J64" s="12">
        <v>0</v>
      </c>
      <c r="K64" s="2">
        <v>0</v>
      </c>
      <c r="L64" s="12" t="s">
        <v>146</v>
      </c>
      <c r="M64">
        <v>0</v>
      </c>
      <c r="N64" s="2">
        <v>0</v>
      </c>
      <c r="O64" t="s">
        <v>146</v>
      </c>
      <c r="P64">
        <v>0</v>
      </c>
      <c r="Q64">
        <v>0</v>
      </c>
      <c r="R64" t="s">
        <v>146</v>
      </c>
      <c r="S64">
        <v>0</v>
      </c>
      <c r="T64">
        <v>0</v>
      </c>
    </row>
    <row r="65" spans="1:20" x14ac:dyDescent="0.25">
      <c r="A65">
        <v>64</v>
      </c>
      <c r="B65">
        <v>-702.5</v>
      </c>
      <c r="C65">
        <v>283.3</v>
      </c>
      <c r="D65" t="s">
        <v>466</v>
      </c>
      <c r="E65">
        <v>0.62921996064441588</v>
      </c>
      <c r="F65" t="s">
        <v>467</v>
      </c>
      <c r="G65">
        <v>1</v>
      </c>
      <c r="H65" s="2">
        <v>1.5166306350921721E-2</v>
      </c>
      <c r="I65" s="12" t="s">
        <v>146</v>
      </c>
      <c r="J65" s="12">
        <v>0</v>
      </c>
      <c r="K65" s="2">
        <v>0</v>
      </c>
      <c r="L65" s="12" t="s">
        <v>146</v>
      </c>
      <c r="M65">
        <v>0</v>
      </c>
      <c r="N65" s="2">
        <v>0</v>
      </c>
      <c r="O65" t="s">
        <v>146</v>
      </c>
      <c r="P65">
        <v>0</v>
      </c>
      <c r="Q65">
        <v>0</v>
      </c>
      <c r="R65" t="s">
        <v>146</v>
      </c>
      <c r="S65">
        <v>0</v>
      </c>
      <c r="T65">
        <v>0</v>
      </c>
    </row>
    <row r="66" spans="1:20" x14ac:dyDescent="0.25">
      <c r="A66">
        <v>65</v>
      </c>
      <c r="B66">
        <v>-702.5</v>
      </c>
      <c r="C66">
        <v>255.2</v>
      </c>
      <c r="D66" t="s">
        <v>483</v>
      </c>
      <c r="E66">
        <v>0.62921996064441588</v>
      </c>
      <c r="F66" t="s">
        <v>484</v>
      </c>
      <c r="G66">
        <v>1</v>
      </c>
      <c r="H66" s="2">
        <v>1.2447647823625656E-2</v>
      </c>
      <c r="I66" s="12" t="s">
        <v>501</v>
      </c>
      <c r="J66" s="12">
        <v>2</v>
      </c>
      <c r="K66" s="2">
        <v>2.9337108234881507E-2</v>
      </c>
      <c r="L66" s="12" t="s">
        <v>146</v>
      </c>
      <c r="M66">
        <v>0</v>
      </c>
      <c r="N66" s="2">
        <v>0</v>
      </c>
      <c r="O66" t="s">
        <v>146</v>
      </c>
      <c r="P66">
        <v>0</v>
      </c>
      <c r="Q66">
        <v>0</v>
      </c>
      <c r="R66" t="s">
        <v>146</v>
      </c>
      <c r="S66">
        <v>0</v>
      </c>
      <c r="T66">
        <v>0</v>
      </c>
    </row>
    <row r="67" spans="1:20" x14ac:dyDescent="0.25">
      <c r="A67">
        <v>66</v>
      </c>
      <c r="B67">
        <v>-704.5</v>
      </c>
      <c r="C67">
        <v>241.2</v>
      </c>
      <c r="D67" t="s">
        <v>330</v>
      </c>
      <c r="E67">
        <v>0.63489461703029582</v>
      </c>
      <c r="F67" t="s">
        <v>331</v>
      </c>
      <c r="G67">
        <v>2</v>
      </c>
      <c r="H67" s="2">
        <v>2.9601686631946064E-2</v>
      </c>
      <c r="I67" s="12" t="s">
        <v>146</v>
      </c>
      <c r="J67" s="12">
        <v>0</v>
      </c>
      <c r="K67" s="2">
        <v>0</v>
      </c>
      <c r="L67" s="12" t="s">
        <v>146</v>
      </c>
      <c r="M67">
        <v>0</v>
      </c>
      <c r="N67" s="2">
        <v>0</v>
      </c>
      <c r="O67" t="s">
        <v>146</v>
      </c>
      <c r="P67">
        <v>0</v>
      </c>
      <c r="Q67">
        <v>0</v>
      </c>
      <c r="R67" t="s">
        <v>146</v>
      </c>
      <c r="S67">
        <v>0</v>
      </c>
      <c r="T67">
        <v>0</v>
      </c>
    </row>
    <row r="68" spans="1:20" x14ac:dyDescent="0.25">
      <c r="A68">
        <v>67</v>
      </c>
      <c r="B68">
        <v>-704.5</v>
      </c>
      <c r="C68">
        <v>269.2</v>
      </c>
      <c r="D68" t="s">
        <v>365</v>
      </c>
      <c r="E68">
        <v>0.63489461703029582</v>
      </c>
      <c r="F68" t="s">
        <v>366</v>
      </c>
      <c r="G68">
        <v>2</v>
      </c>
      <c r="H68" s="2">
        <v>2.5952330062889425E-2</v>
      </c>
      <c r="I68" s="12" t="s">
        <v>146</v>
      </c>
      <c r="J68" s="12">
        <v>0</v>
      </c>
      <c r="K68" s="2">
        <v>0</v>
      </c>
      <c r="L68" s="12" t="s">
        <v>146</v>
      </c>
      <c r="M68">
        <v>0</v>
      </c>
      <c r="N68" s="2">
        <v>0</v>
      </c>
      <c r="O68" t="s">
        <v>146</v>
      </c>
      <c r="P68">
        <v>0</v>
      </c>
      <c r="Q68">
        <v>0</v>
      </c>
      <c r="R68" t="s">
        <v>146</v>
      </c>
      <c r="S68">
        <v>0</v>
      </c>
      <c r="T68">
        <v>0</v>
      </c>
    </row>
    <row r="69" spans="1:20" x14ac:dyDescent="0.25">
      <c r="A69">
        <v>68</v>
      </c>
      <c r="B69">
        <v>-704.6</v>
      </c>
      <c r="C69">
        <v>283.3</v>
      </c>
      <c r="D69" s="117" t="s">
        <v>427</v>
      </c>
      <c r="E69">
        <v>0.62903120881367169</v>
      </c>
      <c r="F69" t="s">
        <v>428</v>
      </c>
      <c r="G69">
        <v>1</v>
      </c>
      <c r="H69" s="2">
        <v>1.5161756800258337E-2</v>
      </c>
      <c r="I69" s="12" t="s">
        <v>466</v>
      </c>
      <c r="J69" s="12">
        <v>2</v>
      </c>
      <c r="K69" s="2">
        <v>2.5759022548400939E-2</v>
      </c>
      <c r="L69" s="12" t="s">
        <v>146</v>
      </c>
      <c r="M69">
        <v>0</v>
      </c>
      <c r="N69" s="2">
        <v>0</v>
      </c>
      <c r="O69" t="s">
        <v>146</v>
      </c>
      <c r="P69">
        <v>0</v>
      </c>
      <c r="Q69">
        <v>0</v>
      </c>
      <c r="R69" t="s">
        <v>146</v>
      </c>
      <c r="S69">
        <v>0</v>
      </c>
      <c r="T69">
        <v>0</v>
      </c>
    </row>
    <row r="70" spans="1:20" x14ac:dyDescent="0.25">
      <c r="A70">
        <v>69</v>
      </c>
      <c r="B70">
        <v>-704.6</v>
      </c>
      <c r="C70">
        <v>255.2</v>
      </c>
      <c r="D70" s="117" t="s">
        <v>443</v>
      </c>
      <c r="E70">
        <v>0.62903120881367169</v>
      </c>
      <c r="F70" t="s">
        <v>444</v>
      </c>
      <c r="G70">
        <v>1</v>
      </c>
      <c r="H70" s="2">
        <v>1.2443913809350646E-2</v>
      </c>
      <c r="I70" s="12" t="s">
        <v>483</v>
      </c>
      <c r="J70" s="12">
        <v>2</v>
      </c>
      <c r="K70" s="2">
        <v>2.9378989375119034E-2</v>
      </c>
      <c r="L70" s="12" t="s">
        <v>146</v>
      </c>
      <c r="M70">
        <v>0</v>
      </c>
      <c r="N70" s="2">
        <v>0</v>
      </c>
      <c r="O70" t="s">
        <v>146</v>
      </c>
      <c r="P70">
        <v>0</v>
      </c>
      <c r="Q70">
        <v>0</v>
      </c>
      <c r="R70" t="s">
        <v>146</v>
      </c>
      <c r="S70">
        <v>0</v>
      </c>
      <c r="T70">
        <v>0</v>
      </c>
    </row>
    <row r="71" spans="1:20" x14ac:dyDescent="0.25">
      <c r="A71">
        <v>70</v>
      </c>
      <c r="B71" s="5">
        <v>-705.5</v>
      </c>
      <c r="C71" s="5">
        <v>241.2</v>
      </c>
      <c r="D71" t="s">
        <v>627</v>
      </c>
      <c r="E71">
        <v>0.64173219318333474</v>
      </c>
      <c r="F71" t="s">
        <v>146</v>
      </c>
      <c r="G71">
        <v>0</v>
      </c>
      <c r="H71" s="2">
        <v>0</v>
      </c>
      <c r="I71" s="12" t="s">
        <v>146</v>
      </c>
      <c r="J71" s="12">
        <v>0</v>
      </c>
      <c r="K71" s="2">
        <v>0</v>
      </c>
      <c r="L71" s="12" t="s">
        <v>146</v>
      </c>
      <c r="M71">
        <v>0</v>
      </c>
      <c r="N71" s="2">
        <v>0</v>
      </c>
      <c r="O71" t="s">
        <v>146</v>
      </c>
      <c r="P71">
        <v>0</v>
      </c>
      <c r="Q71">
        <v>0</v>
      </c>
      <c r="R71" t="s">
        <v>146</v>
      </c>
      <c r="S71">
        <v>0</v>
      </c>
      <c r="T71">
        <v>0</v>
      </c>
    </row>
    <row r="72" spans="1:20" x14ac:dyDescent="0.25">
      <c r="A72">
        <v>71</v>
      </c>
      <c r="B72">
        <v>-706.5</v>
      </c>
      <c r="C72">
        <v>225.2</v>
      </c>
      <c r="D72" t="s">
        <v>146</v>
      </c>
      <c r="E72">
        <v>0.64659188600866846</v>
      </c>
      <c r="F72" t="s">
        <v>146</v>
      </c>
      <c r="G72">
        <v>0</v>
      </c>
      <c r="H72" s="2">
        <v>0</v>
      </c>
      <c r="I72" s="12" t="s">
        <v>146</v>
      </c>
      <c r="J72" s="12">
        <v>0</v>
      </c>
      <c r="K72" s="2">
        <v>0</v>
      </c>
      <c r="L72" s="12" t="s">
        <v>146</v>
      </c>
      <c r="M72">
        <v>0</v>
      </c>
      <c r="N72" s="2">
        <v>0</v>
      </c>
      <c r="O72" t="s">
        <v>146</v>
      </c>
      <c r="P72">
        <v>0</v>
      </c>
      <c r="Q72">
        <v>0</v>
      </c>
      <c r="R72" t="s">
        <v>146</v>
      </c>
      <c r="S72">
        <v>0</v>
      </c>
      <c r="T72">
        <v>0</v>
      </c>
    </row>
    <row r="73" spans="1:20" x14ac:dyDescent="0.25">
      <c r="A73">
        <v>72</v>
      </c>
      <c r="B73" s="40">
        <v>-706.5</v>
      </c>
      <c r="C73" s="40">
        <v>227.2</v>
      </c>
      <c r="D73" t="s">
        <v>672</v>
      </c>
      <c r="E73">
        <v>0.64659188600866846</v>
      </c>
      <c r="F73" t="s">
        <v>146</v>
      </c>
      <c r="G73">
        <v>0</v>
      </c>
      <c r="H73" s="2">
        <v>0</v>
      </c>
      <c r="I73" s="12" t="s">
        <v>146</v>
      </c>
      <c r="J73" s="12">
        <v>0</v>
      </c>
      <c r="K73" s="2">
        <v>0</v>
      </c>
      <c r="L73" s="12" t="s">
        <v>146</v>
      </c>
      <c r="M73">
        <v>0</v>
      </c>
      <c r="N73" s="2">
        <v>0</v>
      </c>
      <c r="O73" t="s">
        <v>146</v>
      </c>
      <c r="P73">
        <v>0</v>
      </c>
      <c r="Q73">
        <v>0</v>
      </c>
      <c r="R73" t="s">
        <v>146</v>
      </c>
      <c r="S73">
        <v>0</v>
      </c>
      <c r="T73">
        <v>0</v>
      </c>
    </row>
    <row r="74" spans="1:20" x14ac:dyDescent="0.25">
      <c r="A74">
        <v>73</v>
      </c>
      <c r="B74" s="20">
        <v>-707.5</v>
      </c>
      <c r="C74" s="20">
        <v>253.2</v>
      </c>
      <c r="D74" s="20" t="s">
        <v>524</v>
      </c>
      <c r="E74">
        <v>0.63556165654184649</v>
      </c>
      <c r="F74" t="s">
        <v>146</v>
      </c>
      <c r="G74">
        <v>0</v>
      </c>
      <c r="H74" s="2">
        <v>0</v>
      </c>
      <c r="I74" s="12" t="s">
        <v>146</v>
      </c>
      <c r="J74" s="12">
        <v>0</v>
      </c>
      <c r="K74" s="2">
        <v>0</v>
      </c>
      <c r="L74" s="12" t="s">
        <v>146</v>
      </c>
      <c r="M74">
        <v>0</v>
      </c>
      <c r="N74" s="2">
        <v>0</v>
      </c>
      <c r="O74" t="s">
        <v>146</v>
      </c>
      <c r="P74">
        <v>0</v>
      </c>
      <c r="Q74">
        <v>0</v>
      </c>
      <c r="R74" t="s">
        <v>146</v>
      </c>
      <c r="S74">
        <v>0</v>
      </c>
      <c r="T74">
        <v>0</v>
      </c>
    </row>
    <row r="75" spans="1:20" x14ac:dyDescent="0.25">
      <c r="A75">
        <v>74</v>
      </c>
      <c r="B75" s="24">
        <v>-707.5</v>
      </c>
      <c r="C75" s="24">
        <v>269.2</v>
      </c>
      <c r="D75" s="20" t="s">
        <v>531</v>
      </c>
      <c r="E75">
        <v>0.63556165654184649</v>
      </c>
      <c r="F75" t="s">
        <v>146</v>
      </c>
      <c r="G75">
        <v>0</v>
      </c>
      <c r="H75" s="2">
        <v>0</v>
      </c>
      <c r="I75" s="12" t="s">
        <v>146</v>
      </c>
      <c r="J75" s="12">
        <v>0</v>
      </c>
      <c r="K75" s="2">
        <v>0</v>
      </c>
      <c r="L75" s="12" t="s">
        <v>146</v>
      </c>
      <c r="M75">
        <v>0</v>
      </c>
      <c r="N75" s="2">
        <v>0</v>
      </c>
      <c r="O75" t="s">
        <v>146</v>
      </c>
      <c r="P75">
        <v>0</v>
      </c>
      <c r="Q75">
        <v>0</v>
      </c>
      <c r="R75" t="s">
        <v>146</v>
      </c>
      <c r="S75">
        <v>0</v>
      </c>
      <c r="T75">
        <v>0</v>
      </c>
    </row>
    <row r="76" spans="1:20" x14ac:dyDescent="0.25">
      <c r="A76">
        <v>75</v>
      </c>
      <c r="B76" s="5">
        <v>-707.5</v>
      </c>
      <c r="C76" s="5">
        <v>241.2</v>
      </c>
      <c r="D76" t="s">
        <v>626</v>
      </c>
      <c r="E76">
        <v>0.6415396879643539</v>
      </c>
      <c r="F76" t="s">
        <v>627</v>
      </c>
      <c r="G76">
        <v>2</v>
      </c>
      <c r="H76" s="2">
        <v>3.0101326194000185E-2</v>
      </c>
      <c r="I76" s="12" t="s">
        <v>146</v>
      </c>
      <c r="J76" s="12">
        <v>0</v>
      </c>
      <c r="K76" s="2">
        <v>0</v>
      </c>
      <c r="L76" s="12" t="s">
        <v>146</v>
      </c>
      <c r="M76">
        <v>0</v>
      </c>
      <c r="N76" s="2">
        <v>0</v>
      </c>
      <c r="O76" t="s">
        <v>146</v>
      </c>
      <c r="P76">
        <v>0</v>
      </c>
      <c r="Q76">
        <v>0</v>
      </c>
      <c r="R76" t="s">
        <v>146</v>
      </c>
      <c r="S76">
        <v>0</v>
      </c>
      <c r="T76">
        <v>0</v>
      </c>
    </row>
    <row r="77" spans="1:20" x14ac:dyDescent="0.25">
      <c r="A77">
        <v>76</v>
      </c>
      <c r="B77" s="5">
        <v>-707.5</v>
      </c>
      <c r="C77" s="5">
        <v>269.3</v>
      </c>
      <c r="D77" t="s">
        <v>642</v>
      </c>
      <c r="E77">
        <v>0.6415396879643539</v>
      </c>
      <c r="F77" t="s">
        <v>146</v>
      </c>
      <c r="G77">
        <v>0</v>
      </c>
      <c r="H77" s="2">
        <v>0</v>
      </c>
      <c r="I77" s="12" t="s">
        <v>146</v>
      </c>
      <c r="J77" s="12">
        <v>0</v>
      </c>
      <c r="K77" s="2">
        <v>0</v>
      </c>
      <c r="L77" s="12" t="s">
        <v>146</v>
      </c>
      <c r="M77">
        <v>0</v>
      </c>
      <c r="N77" s="2">
        <v>0</v>
      </c>
      <c r="O77" t="s">
        <v>146</v>
      </c>
      <c r="P77">
        <v>0</v>
      </c>
      <c r="Q77">
        <v>0</v>
      </c>
      <c r="R77" t="s">
        <v>146</v>
      </c>
      <c r="S77">
        <v>0</v>
      </c>
      <c r="T77">
        <v>0</v>
      </c>
    </row>
    <row r="78" spans="1:20" x14ac:dyDescent="0.25">
      <c r="A78">
        <v>77</v>
      </c>
      <c r="B78">
        <v>-708.5</v>
      </c>
      <c r="C78">
        <v>301.2</v>
      </c>
      <c r="D78" t="s">
        <v>318</v>
      </c>
      <c r="E78">
        <v>0.62866477803659182</v>
      </c>
      <c r="F78" t="s">
        <v>146</v>
      </c>
      <c r="G78">
        <v>0</v>
      </c>
      <c r="H78" s="2">
        <v>0</v>
      </c>
      <c r="I78" s="12" t="s">
        <v>146</v>
      </c>
      <c r="J78" s="12">
        <v>0</v>
      </c>
      <c r="K78" s="2">
        <v>0</v>
      </c>
      <c r="L78" s="12" t="s">
        <v>146</v>
      </c>
      <c r="M78">
        <v>0</v>
      </c>
      <c r="N78" s="2">
        <v>0</v>
      </c>
      <c r="O78" t="s">
        <v>146</v>
      </c>
      <c r="P78">
        <v>0</v>
      </c>
      <c r="Q78">
        <v>0</v>
      </c>
      <c r="R78" t="s">
        <v>146</v>
      </c>
      <c r="S78">
        <v>0</v>
      </c>
      <c r="T78">
        <v>0</v>
      </c>
    </row>
    <row r="79" spans="1:20" x14ac:dyDescent="0.25">
      <c r="A79">
        <v>78</v>
      </c>
      <c r="B79">
        <v>-710.5</v>
      </c>
      <c r="C79">
        <v>303.2</v>
      </c>
      <c r="D79" t="s">
        <v>317</v>
      </c>
      <c r="E79">
        <v>0.62847619274813826</v>
      </c>
      <c r="F79" t="s">
        <v>318</v>
      </c>
      <c r="G79">
        <v>1</v>
      </c>
      <c r="H79" s="2">
        <v>1.801982190459122E-2</v>
      </c>
      <c r="I79" s="12" t="s">
        <v>146</v>
      </c>
      <c r="J79" s="12">
        <v>0</v>
      </c>
      <c r="K79" s="2">
        <v>0</v>
      </c>
      <c r="L79" s="12" t="s">
        <v>146</v>
      </c>
      <c r="M79">
        <v>0</v>
      </c>
      <c r="N79" s="2">
        <v>0</v>
      </c>
      <c r="O79" t="s">
        <v>146</v>
      </c>
      <c r="P79">
        <v>0</v>
      </c>
      <c r="Q79">
        <v>0</v>
      </c>
      <c r="R79" t="s">
        <v>146</v>
      </c>
      <c r="S79">
        <v>0</v>
      </c>
      <c r="T79">
        <v>0</v>
      </c>
    </row>
    <row r="80" spans="1:20" x14ac:dyDescent="0.25">
      <c r="A80">
        <v>79</v>
      </c>
      <c r="B80">
        <v>-710.5</v>
      </c>
      <c r="C80">
        <v>275.2</v>
      </c>
      <c r="D80" t="s">
        <v>350</v>
      </c>
      <c r="E80">
        <v>0.62847619274813826</v>
      </c>
      <c r="F80" t="s">
        <v>146</v>
      </c>
      <c r="G80">
        <v>0</v>
      </c>
      <c r="H80" s="2">
        <v>0</v>
      </c>
      <c r="I80" s="12" t="s">
        <v>146</v>
      </c>
      <c r="J80" s="12">
        <v>0</v>
      </c>
      <c r="K80" s="2">
        <v>0</v>
      </c>
      <c r="L80" s="12" t="s">
        <v>146</v>
      </c>
      <c r="M80">
        <v>0</v>
      </c>
      <c r="N80" s="2">
        <v>0</v>
      </c>
      <c r="O80" t="s">
        <v>146</v>
      </c>
      <c r="P80">
        <v>0</v>
      </c>
      <c r="Q80">
        <v>0</v>
      </c>
      <c r="R80" t="s">
        <v>146</v>
      </c>
      <c r="S80">
        <v>0</v>
      </c>
      <c r="T80">
        <v>0</v>
      </c>
    </row>
    <row r="81" spans="1:20" x14ac:dyDescent="0.25">
      <c r="A81">
        <v>80</v>
      </c>
      <c r="B81" s="20">
        <v>-710.5</v>
      </c>
      <c r="C81" s="20">
        <v>225.2</v>
      </c>
      <c r="D81" s="33" t="s">
        <v>615</v>
      </c>
      <c r="E81">
        <v>0.64221370898866481</v>
      </c>
      <c r="F81" t="s">
        <v>146</v>
      </c>
      <c r="G81">
        <v>0</v>
      </c>
      <c r="H81" s="2">
        <v>0</v>
      </c>
      <c r="I81" s="12" t="s">
        <v>146</v>
      </c>
      <c r="J81" s="12">
        <v>0</v>
      </c>
      <c r="K81" s="2">
        <v>0</v>
      </c>
      <c r="L81" s="12" t="s">
        <v>146</v>
      </c>
      <c r="M81">
        <v>0</v>
      </c>
      <c r="N81" s="2">
        <v>0</v>
      </c>
      <c r="O81" t="s">
        <v>146</v>
      </c>
      <c r="P81">
        <v>0</v>
      </c>
      <c r="Q81">
        <v>0</v>
      </c>
      <c r="R81" t="s">
        <v>146</v>
      </c>
      <c r="S81">
        <v>0</v>
      </c>
      <c r="T81">
        <v>0</v>
      </c>
    </row>
    <row r="82" spans="1:20" x14ac:dyDescent="0.25">
      <c r="A82">
        <v>81</v>
      </c>
      <c r="B82" s="24">
        <v>-710.5</v>
      </c>
      <c r="C82" s="24">
        <v>269.2</v>
      </c>
      <c r="D82" s="33" t="s">
        <v>620</v>
      </c>
      <c r="E82">
        <v>0.64221370898866481</v>
      </c>
      <c r="F82" t="s">
        <v>146</v>
      </c>
      <c r="G82">
        <v>0</v>
      </c>
      <c r="H82" s="2">
        <v>0</v>
      </c>
      <c r="I82" s="12" t="s">
        <v>146</v>
      </c>
      <c r="J82" s="12">
        <v>0</v>
      </c>
      <c r="K82" s="2">
        <v>0</v>
      </c>
      <c r="L82" s="12" t="s">
        <v>146</v>
      </c>
      <c r="M82">
        <v>0</v>
      </c>
      <c r="N82" s="2">
        <v>0</v>
      </c>
      <c r="O82" t="s">
        <v>146</v>
      </c>
      <c r="P82">
        <v>0</v>
      </c>
      <c r="Q82">
        <v>0</v>
      </c>
      <c r="R82" t="s">
        <v>146</v>
      </c>
      <c r="S82">
        <v>0</v>
      </c>
      <c r="T82">
        <v>0</v>
      </c>
    </row>
    <row r="83" spans="1:20" x14ac:dyDescent="0.25">
      <c r="A83">
        <v>82</v>
      </c>
      <c r="B83">
        <v>-712.5</v>
      </c>
      <c r="C83">
        <v>305.2</v>
      </c>
      <c r="D83" t="s">
        <v>316</v>
      </c>
      <c r="E83">
        <v>0.6282876640310282</v>
      </c>
      <c r="F83" t="s">
        <v>317</v>
      </c>
      <c r="G83">
        <v>1</v>
      </c>
      <c r="H83" s="2">
        <v>1.8057341641260705E-2</v>
      </c>
      <c r="I83" s="12" t="s">
        <v>146</v>
      </c>
      <c r="J83" s="12">
        <v>0</v>
      </c>
      <c r="K83" s="2">
        <v>0</v>
      </c>
      <c r="L83" s="12" t="s">
        <v>146</v>
      </c>
      <c r="M83">
        <v>0</v>
      </c>
      <c r="N83" s="2">
        <v>0</v>
      </c>
      <c r="O83" t="s">
        <v>146</v>
      </c>
      <c r="P83">
        <v>0</v>
      </c>
      <c r="Q83">
        <v>0</v>
      </c>
      <c r="R83" t="s">
        <v>146</v>
      </c>
      <c r="S83">
        <v>0</v>
      </c>
      <c r="T83">
        <v>0</v>
      </c>
    </row>
    <row r="84" spans="1:20" x14ac:dyDescent="0.25">
      <c r="A84">
        <v>83</v>
      </c>
      <c r="B84">
        <v>-712.5</v>
      </c>
      <c r="C84">
        <v>277.2</v>
      </c>
      <c r="D84" t="s">
        <v>349</v>
      </c>
      <c r="E84">
        <v>0.6282876640310282</v>
      </c>
      <c r="F84" t="s">
        <v>350</v>
      </c>
      <c r="G84">
        <v>1</v>
      </c>
      <c r="H84" s="2">
        <v>1.5027643170594128E-2</v>
      </c>
      <c r="I84" s="12" t="s">
        <v>146</v>
      </c>
      <c r="J84" s="12">
        <v>0</v>
      </c>
      <c r="K84" s="2">
        <v>0</v>
      </c>
      <c r="L84" s="12" t="s">
        <v>146</v>
      </c>
      <c r="M84">
        <v>0</v>
      </c>
      <c r="N84" s="2">
        <v>0</v>
      </c>
      <c r="O84" t="s">
        <v>146</v>
      </c>
      <c r="P84">
        <v>0</v>
      </c>
      <c r="Q84">
        <v>0</v>
      </c>
      <c r="R84" t="s">
        <v>146</v>
      </c>
      <c r="S84">
        <v>0</v>
      </c>
      <c r="T84">
        <v>0</v>
      </c>
    </row>
    <row r="85" spans="1:20" x14ac:dyDescent="0.25">
      <c r="A85">
        <v>84</v>
      </c>
      <c r="B85">
        <v>-712.5</v>
      </c>
      <c r="C85">
        <v>279.2</v>
      </c>
      <c r="D85" t="s">
        <v>363</v>
      </c>
      <c r="E85">
        <v>0.6282876640310282</v>
      </c>
      <c r="F85" t="s">
        <v>146</v>
      </c>
      <c r="G85">
        <v>0</v>
      </c>
      <c r="H85" s="2">
        <v>0</v>
      </c>
      <c r="I85" s="12" t="s">
        <v>146</v>
      </c>
      <c r="J85" s="12">
        <v>0</v>
      </c>
      <c r="K85" s="2">
        <v>0</v>
      </c>
      <c r="L85" s="12" t="s">
        <v>146</v>
      </c>
      <c r="M85">
        <v>0</v>
      </c>
      <c r="N85" s="2">
        <v>0</v>
      </c>
      <c r="O85" t="s">
        <v>146</v>
      </c>
      <c r="P85">
        <v>0</v>
      </c>
      <c r="Q85">
        <v>0</v>
      </c>
      <c r="R85" t="s">
        <v>146</v>
      </c>
      <c r="S85">
        <v>0</v>
      </c>
      <c r="T85">
        <v>0</v>
      </c>
    </row>
    <row r="86" spans="1:20" x14ac:dyDescent="0.25">
      <c r="A86">
        <v>85</v>
      </c>
      <c r="B86">
        <v>-714.5</v>
      </c>
      <c r="C86">
        <v>307.3</v>
      </c>
      <c r="D86" t="s">
        <v>315</v>
      </c>
      <c r="E86">
        <v>0.62809919186829122</v>
      </c>
      <c r="F86" t="s">
        <v>316</v>
      </c>
      <c r="G86">
        <v>1</v>
      </c>
      <c r="H86" s="2">
        <v>1.8094893809093206E-2</v>
      </c>
      <c r="I86" s="12" t="s">
        <v>146</v>
      </c>
      <c r="J86" s="12">
        <v>0</v>
      </c>
      <c r="K86" s="2">
        <v>0</v>
      </c>
      <c r="L86" s="12" t="s">
        <v>146</v>
      </c>
      <c r="M86">
        <v>0</v>
      </c>
      <c r="N86" s="2">
        <v>0</v>
      </c>
      <c r="O86" t="s">
        <v>146</v>
      </c>
      <c r="P86">
        <v>0</v>
      </c>
      <c r="Q86">
        <v>0</v>
      </c>
      <c r="R86" t="s">
        <v>146</v>
      </c>
      <c r="S86">
        <v>0</v>
      </c>
      <c r="T86">
        <v>0</v>
      </c>
    </row>
    <row r="87" spans="1:20" x14ac:dyDescent="0.25">
      <c r="A87">
        <v>86</v>
      </c>
      <c r="B87">
        <v>-714.5</v>
      </c>
      <c r="C87">
        <v>279.2</v>
      </c>
      <c r="D87" t="s">
        <v>348</v>
      </c>
      <c r="E87">
        <v>0.62809919186829122</v>
      </c>
      <c r="F87" t="s">
        <v>363</v>
      </c>
      <c r="G87">
        <v>2</v>
      </c>
      <c r="H87" s="2">
        <v>2.5674556221386549E-2</v>
      </c>
      <c r="I87" s="12" t="s">
        <v>349</v>
      </c>
      <c r="J87" s="12">
        <v>1</v>
      </c>
      <c r="K87" s="2">
        <v>1.5061797605469451E-2</v>
      </c>
      <c r="L87" s="12" t="s">
        <v>146</v>
      </c>
      <c r="M87">
        <v>0</v>
      </c>
      <c r="N87" s="2">
        <v>0</v>
      </c>
      <c r="O87" t="s">
        <v>146</v>
      </c>
      <c r="P87">
        <v>0</v>
      </c>
      <c r="Q87">
        <v>0</v>
      </c>
      <c r="R87" t="s">
        <v>146</v>
      </c>
      <c r="S87">
        <v>0</v>
      </c>
      <c r="T87">
        <v>0</v>
      </c>
    </row>
    <row r="88" spans="1:20" x14ac:dyDescent="0.25">
      <c r="A88">
        <v>87</v>
      </c>
      <c r="B88">
        <v>-714.5</v>
      </c>
      <c r="C88">
        <v>281.2</v>
      </c>
      <c r="D88" t="s">
        <v>362</v>
      </c>
      <c r="E88">
        <v>0.62809919186829122</v>
      </c>
      <c r="F88" t="s">
        <v>363</v>
      </c>
      <c r="G88">
        <v>1</v>
      </c>
      <c r="H88" s="2">
        <v>1.5100516558031326E-2</v>
      </c>
      <c r="I88" s="12" t="s">
        <v>146</v>
      </c>
      <c r="J88" s="12">
        <v>0</v>
      </c>
      <c r="K88" s="2">
        <v>0</v>
      </c>
      <c r="L88" s="12" t="s">
        <v>146</v>
      </c>
      <c r="M88">
        <v>0</v>
      </c>
      <c r="N88" s="2">
        <v>0</v>
      </c>
      <c r="O88" t="s">
        <v>146</v>
      </c>
      <c r="P88">
        <v>0</v>
      </c>
      <c r="Q88">
        <v>0</v>
      </c>
      <c r="R88" t="s">
        <v>146</v>
      </c>
      <c r="S88">
        <v>0</v>
      </c>
      <c r="T88">
        <v>0</v>
      </c>
    </row>
    <row r="89" spans="1:20" x14ac:dyDescent="0.25">
      <c r="A89">
        <v>88</v>
      </c>
      <c r="B89">
        <v>-715.5</v>
      </c>
      <c r="C89">
        <v>277.2</v>
      </c>
      <c r="D89" t="s">
        <v>540</v>
      </c>
      <c r="E89">
        <v>0.63486358384904218</v>
      </c>
      <c r="F89" t="s">
        <v>146</v>
      </c>
      <c r="G89">
        <v>0</v>
      </c>
      <c r="H89" s="2">
        <v>0</v>
      </c>
      <c r="I89" s="12" t="s">
        <v>146</v>
      </c>
      <c r="J89" s="12">
        <v>0</v>
      </c>
      <c r="K89" s="2">
        <v>0</v>
      </c>
      <c r="L89" s="12" t="s">
        <v>146</v>
      </c>
      <c r="M89">
        <v>0</v>
      </c>
      <c r="N89" s="2">
        <v>0</v>
      </c>
      <c r="O89" t="s">
        <v>146</v>
      </c>
      <c r="P89">
        <v>0</v>
      </c>
      <c r="Q89">
        <v>0</v>
      </c>
      <c r="R89" t="s">
        <v>146</v>
      </c>
      <c r="S89">
        <v>0</v>
      </c>
      <c r="T89">
        <v>0</v>
      </c>
    </row>
    <row r="90" spans="1:20" x14ac:dyDescent="0.25">
      <c r="A90">
        <v>89</v>
      </c>
      <c r="B90">
        <v>-716.5</v>
      </c>
      <c r="C90">
        <v>309.3</v>
      </c>
      <c r="D90" t="s">
        <v>314</v>
      </c>
      <c r="E90">
        <v>0.62791077624296254</v>
      </c>
      <c r="F90" t="s">
        <v>315</v>
      </c>
      <c r="G90">
        <v>1</v>
      </c>
      <c r="H90" s="2">
        <v>1.813247836828764E-2</v>
      </c>
      <c r="I90" s="12" t="s">
        <v>146</v>
      </c>
      <c r="J90" s="12">
        <v>0</v>
      </c>
      <c r="K90" s="2">
        <v>0</v>
      </c>
      <c r="L90" s="12" t="s">
        <v>146</v>
      </c>
      <c r="M90">
        <v>0</v>
      </c>
      <c r="N90" s="2">
        <v>0</v>
      </c>
      <c r="O90" t="s">
        <v>146</v>
      </c>
      <c r="P90">
        <v>0</v>
      </c>
      <c r="Q90">
        <v>0</v>
      </c>
      <c r="R90" t="s">
        <v>146</v>
      </c>
      <c r="S90">
        <v>0</v>
      </c>
      <c r="T90">
        <v>0</v>
      </c>
    </row>
    <row r="91" spans="1:20" x14ac:dyDescent="0.25">
      <c r="A91">
        <v>90</v>
      </c>
      <c r="B91">
        <v>-716.5</v>
      </c>
      <c r="C91">
        <v>281.2</v>
      </c>
      <c r="D91" t="s">
        <v>347</v>
      </c>
      <c r="E91">
        <v>0.62791077624296254</v>
      </c>
      <c r="F91" t="s">
        <v>362</v>
      </c>
      <c r="G91">
        <v>2</v>
      </c>
      <c r="H91" s="2">
        <v>2.5666854432197642E-2</v>
      </c>
      <c r="I91" s="12" t="s">
        <v>348</v>
      </c>
      <c r="J91" s="12">
        <v>1</v>
      </c>
      <c r="K91" s="2">
        <v>1.5095986742825536E-2</v>
      </c>
      <c r="L91" s="12" t="s">
        <v>146</v>
      </c>
      <c r="M91">
        <v>0</v>
      </c>
      <c r="N91" s="2">
        <v>0</v>
      </c>
      <c r="O91" t="s">
        <v>146</v>
      </c>
      <c r="P91">
        <v>0</v>
      </c>
      <c r="Q91">
        <v>0</v>
      </c>
      <c r="R91" t="s">
        <v>146</v>
      </c>
      <c r="S91">
        <v>0</v>
      </c>
      <c r="T91">
        <v>0</v>
      </c>
    </row>
    <row r="92" spans="1:20" x14ac:dyDescent="0.25">
      <c r="A92">
        <v>91</v>
      </c>
      <c r="B92">
        <v>-716.5</v>
      </c>
      <c r="C92">
        <v>283.3</v>
      </c>
      <c r="D92" t="s">
        <v>361</v>
      </c>
      <c r="E92">
        <v>0.62791077624296254</v>
      </c>
      <c r="F92" t="s">
        <v>362</v>
      </c>
      <c r="G92">
        <v>1</v>
      </c>
      <c r="H92" s="2">
        <v>1.5134750626462577E-2</v>
      </c>
      <c r="I92" s="12" t="s">
        <v>146</v>
      </c>
      <c r="J92" s="12">
        <v>0</v>
      </c>
      <c r="K92" s="2">
        <v>0</v>
      </c>
      <c r="L92" s="12" t="s">
        <v>146</v>
      </c>
      <c r="M92">
        <v>0</v>
      </c>
      <c r="N92" s="2">
        <v>0</v>
      </c>
      <c r="O92" t="s">
        <v>146</v>
      </c>
      <c r="P92">
        <v>0</v>
      </c>
      <c r="Q92">
        <v>0</v>
      </c>
      <c r="R92" t="s">
        <v>146</v>
      </c>
      <c r="S92">
        <v>0</v>
      </c>
      <c r="T92">
        <v>0</v>
      </c>
    </row>
    <row r="93" spans="1:20" x14ac:dyDescent="0.25">
      <c r="A93">
        <v>92</v>
      </c>
      <c r="B93">
        <v>-717.5</v>
      </c>
      <c r="C93">
        <v>279.2</v>
      </c>
      <c r="D93" t="s">
        <v>539</v>
      </c>
      <c r="E93">
        <v>0.63467313905831801</v>
      </c>
      <c r="F93" t="s">
        <v>540</v>
      </c>
      <c r="G93">
        <v>1</v>
      </c>
      <c r="H93" s="2">
        <v>1.5219440639128997E-2</v>
      </c>
      <c r="I93" s="12" t="s">
        <v>146</v>
      </c>
      <c r="J93" s="12">
        <v>0</v>
      </c>
      <c r="K93" s="2">
        <v>0</v>
      </c>
      <c r="L93" s="12" t="s">
        <v>146</v>
      </c>
      <c r="M93">
        <v>0</v>
      </c>
      <c r="N93" s="2">
        <v>0</v>
      </c>
      <c r="O93" t="s">
        <v>146</v>
      </c>
      <c r="P93">
        <v>0</v>
      </c>
      <c r="Q93">
        <v>0</v>
      </c>
      <c r="R93" t="s">
        <v>146</v>
      </c>
      <c r="S93">
        <v>0</v>
      </c>
      <c r="T93">
        <v>0</v>
      </c>
    </row>
    <row r="94" spans="1:20" x14ac:dyDescent="0.25">
      <c r="A94">
        <v>93</v>
      </c>
      <c r="B94">
        <v>-718.5</v>
      </c>
      <c r="C94">
        <v>283.3</v>
      </c>
      <c r="D94" t="s">
        <v>346</v>
      </c>
      <c r="E94">
        <v>0.62772241713808219</v>
      </c>
      <c r="F94" t="s">
        <v>361</v>
      </c>
      <c r="G94">
        <v>2</v>
      </c>
      <c r="H94" s="2">
        <v>2.5659154953372208E-2</v>
      </c>
      <c r="I94" s="12" t="s">
        <v>347</v>
      </c>
      <c r="J94" s="12">
        <v>1</v>
      </c>
      <c r="K94" s="2">
        <v>1.5130210541806527E-2</v>
      </c>
      <c r="L94" s="12" t="s">
        <v>146</v>
      </c>
      <c r="M94">
        <v>0</v>
      </c>
      <c r="N94" s="2">
        <v>0</v>
      </c>
      <c r="O94" t="s">
        <v>146</v>
      </c>
      <c r="P94">
        <v>0</v>
      </c>
      <c r="Q94">
        <v>0</v>
      </c>
      <c r="R94" t="s">
        <v>146</v>
      </c>
      <c r="S94">
        <v>0</v>
      </c>
      <c r="T94">
        <v>0</v>
      </c>
    </row>
    <row r="95" spans="1:20" x14ac:dyDescent="0.25">
      <c r="A95">
        <v>94</v>
      </c>
      <c r="B95" s="5">
        <v>-718.5</v>
      </c>
      <c r="C95" s="5">
        <v>241.2</v>
      </c>
      <c r="D95" t="s">
        <v>749</v>
      </c>
      <c r="E95">
        <v>0.63947937526257304</v>
      </c>
      <c r="F95" t="s">
        <v>146</v>
      </c>
      <c r="G95">
        <v>0</v>
      </c>
      <c r="H95" s="2">
        <v>0</v>
      </c>
      <c r="I95" s="12" t="s">
        <v>146</v>
      </c>
      <c r="J95" s="12">
        <v>0</v>
      </c>
      <c r="K95" s="2">
        <v>0</v>
      </c>
      <c r="L95" s="12" t="s">
        <v>146</v>
      </c>
      <c r="M95">
        <v>0</v>
      </c>
      <c r="N95" s="2">
        <v>0</v>
      </c>
      <c r="O95" t="s">
        <v>146</v>
      </c>
      <c r="P95">
        <v>0</v>
      </c>
      <c r="Q95">
        <v>0</v>
      </c>
      <c r="R95" t="s">
        <v>146</v>
      </c>
      <c r="S95">
        <v>0</v>
      </c>
      <c r="T95">
        <v>0</v>
      </c>
    </row>
    <row r="96" spans="1:20" x14ac:dyDescent="0.25">
      <c r="A96">
        <v>95</v>
      </c>
      <c r="B96">
        <v>-719.5</v>
      </c>
      <c r="C96">
        <v>281.2</v>
      </c>
      <c r="D96" t="s">
        <v>538</v>
      </c>
      <c r="E96">
        <v>0.63448275139674615</v>
      </c>
      <c r="F96" t="s">
        <v>539</v>
      </c>
      <c r="G96">
        <v>1</v>
      </c>
      <c r="H96" s="2">
        <v>1.5253987614206198E-2</v>
      </c>
      <c r="I96" s="12" t="s">
        <v>146</v>
      </c>
      <c r="J96" s="12">
        <v>0</v>
      </c>
      <c r="K96" s="2">
        <v>0</v>
      </c>
      <c r="L96" s="12" t="s">
        <v>146</v>
      </c>
      <c r="M96">
        <v>0</v>
      </c>
      <c r="N96" s="2">
        <v>0</v>
      </c>
      <c r="O96" t="s">
        <v>146</v>
      </c>
      <c r="P96">
        <v>0</v>
      </c>
      <c r="Q96">
        <v>0</v>
      </c>
      <c r="R96" t="s">
        <v>146</v>
      </c>
      <c r="S96">
        <v>0</v>
      </c>
      <c r="T96">
        <v>0</v>
      </c>
    </row>
    <row r="97" spans="1:20" x14ac:dyDescent="0.25">
      <c r="A97">
        <v>96</v>
      </c>
      <c r="B97">
        <v>-719.5</v>
      </c>
      <c r="C97">
        <v>253.2</v>
      </c>
      <c r="D97" t="s">
        <v>552</v>
      </c>
      <c r="E97">
        <v>0.63448275139674615</v>
      </c>
      <c r="F97" t="s">
        <v>146</v>
      </c>
      <c r="G97">
        <v>0</v>
      </c>
      <c r="H97" s="2">
        <v>0</v>
      </c>
      <c r="I97" s="12" t="s">
        <v>146</v>
      </c>
      <c r="J97" s="12">
        <v>0</v>
      </c>
      <c r="K97" s="2">
        <v>0</v>
      </c>
      <c r="L97" s="12" t="s">
        <v>146</v>
      </c>
      <c r="M97">
        <v>0</v>
      </c>
      <c r="N97" s="2">
        <v>0</v>
      </c>
      <c r="O97" t="s">
        <v>146</v>
      </c>
      <c r="P97">
        <v>0</v>
      </c>
      <c r="Q97">
        <v>0</v>
      </c>
      <c r="R97" t="s">
        <v>146</v>
      </c>
      <c r="S97">
        <v>0</v>
      </c>
      <c r="T97">
        <v>0</v>
      </c>
    </row>
    <row r="98" spans="1:20" x14ac:dyDescent="0.25">
      <c r="A98">
        <v>97</v>
      </c>
      <c r="B98">
        <v>-719.5</v>
      </c>
      <c r="C98">
        <v>255.3</v>
      </c>
      <c r="D98" t="s">
        <v>967</v>
      </c>
      <c r="E98">
        <v>0.63448275139674615</v>
      </c>
      <c r="F98" t="s">
        <v>146</v>
      </c>
      <c r="G98">
        <v>0</v>
      </c>
      <c r="H98" s="2">
        <v>0</v>
      </c>
      <c r="I98" s="12" t="s">
        <v>146</v>
      </c>
      <c r="J98" s="12">
        <v>0</v>
      </c>
      <c r="K98" s="2">
        <v>0</v>
      </c>
      <c r="L98" s="12" t="s">
        <v>146</v>
      </c>
      <c r="M98">
        <v>0</v>
      </c>
      <c r="N98" s="2">
        <v>0</v>
      </c>
      <c r="O98" t="s">
        <v>146</v>
      </c>
      <c r="P98">
        <v>0</v>
      </c>
      <c r="Q98">
        <v>0</v>
      </c>
      <c r="R98" t="s">
        <v>146</v>
      </c>
      <c r="S98">
        <v>0</v>
      </c>
      <c r="T98">
        <v>0</v>
      </c>
    </row>
    <row r="99" spans="1:20" x14ac:dyDescent="0.25">
      <c r="A99">
        <v>98</v>
      </c>
      <c r="B99">
        <v>-719.5</v>
      </c>
      <c r="C99">
        <v>227.3</v>
      </c>
      <c r="D99" t="s">
        <v>969</v>
      </c>
      <c r="E99">
        <v>0.63448275139674615</v>
      </c>
      <c r="F99" t="s">
        <v>146</v>
      </c>
      <c r="G99">
        <v>0</v>
      </c>
      <c r="H99" s="2">
        <v>0</v>
      </c>
      <c r="I99" s="12" t="s">
        <v>146</v>
      </c>
      <c r="J99" s="12">
        <v>0</v>
      </c>
      <c r="K99" s="2">
        <v>0</v>
      </c>
      <c r="L99" s="12" t="s">
        <v>146</v>
      </c>
      <c r="M99">
        <v>0</v>
      </c>
      <c r="N99" s="2">
        <v>0</v>
      </c>
      <c r="O99" t="s">
        <v>146</v>
      </c>
      <c r="P99">
        <v>0</v>
      </c>
      <c r="Q99">
        <v>0</v>
      </c>
      <c r="R99" t="s">
        <v>146</v>
      </c>
      <c r="S99">
        <v>0</v>
      </c>
      <c r="T99">
        <v>0</v>
      </c>
    </row>
    <row r="100" spans="1:20" x14ac:dyDescent="0.25">
      <c r="A100">
        <v>99</v>
      </c>
      <c r="B100">
        <v>-720.5</v>
      </c>
      <c r="C100">
        <v>301.2</v>
      </c>
      <c r="D100" t="s">
        <v>475</v>
      </c>
      <c r="E100">
        <v>0.61600745597491358</v>
      </c>
      <c r="F100" t="s">
        <v>146</v>
      </c>
      <c r="G100">
        <v>0</v>
      </c>
      <c r="H100" s="2">
        <v>0</v>
      </c>
      <c r="I100" s="12" t="s">
        <v>146</v>
      </c>
      <c r="J100" s="12">
        <v>0</v>
      </c>
      <c r="K100" s="2">
        <v>0</v>
      </c>
      <c r="L100" s="12" t="s">
        <v>146</v>
      </c>
      <c r="M100">
        <v>0</v>
      </c>
      <c r="N100" s="2">
        <v>0</v>
      </c>
      <c r="O100" t="s">
        <v>146</v>
      </c>
      <c r="P100">
        <v>0</v>
      </c>
      <c r="Q100">
        <v>0</v>
      </c>
      <c r="R100" t="s">
        <v>146</v>
      </c>
      <c r="S100">
        <v>0</v>
      </c>
      <c r="T100">
        <v>0</v>
      </c>
    </row>
    <row r="101" spans="1:20" x14ac:dyDescent="0.25">
      <c r="A101">
        <v>100</v>
      </c>
      <c r="B101">
        <v>-720.5</v>
      </c>
      <c r="C101">
        <v>275.2</v>
      </c>
      <c r="D101" t="s">
        <v>507</v>
      </c>
      <c r="E101">
        <v>0.61600745597491358</v>
      </c>
      <c r="F101" t="s">
        <v>146</v>
      </c>
      <c r="G101">
        <v>0</v>
      </c>
      <c r="H101" s="2">
        <v>0</v>
      </c>
      <c r="I101" s="12" t="s">
        <v>146</v>
      </c>
      <c r="J101" s="12">
        <v>0</v>
      </c>
      <c r="K101" s="2">
        <v>0</v>
      </c>
      <c r="L101" s="12" t="s">
        <v>146</v>
      </c>
      <c r="M101">
        <v>0</v>
      </c>
      <c r="N101" s="2">
        <v>0</v>
      </c>
      <c r="O101" t="s">
        <v>146</v>
      </c>
      <c r="P101">
        <v>0</v>
      </c>
      <c r="Q101">
        <v>0</v>
      </c>
      <c r="R101" t="s">
        <v>146</v>
      </c>
      <c r="S101">
        <v>0</v>
      </c>
      <c r="T101">
        <v>0</v>
      </c>
    </row>
    <row r="102" spans="1:20" x14ac:dyDescent="0.25">
      <c r="A102">
        <v>101</v>
      </c>
      <c r="B102" s="5">
        <v>-720.5</v>
      </c>
      <c r="C102" s="5">
        <v>241.2</v>
      </c>
      <c r="D102" t="s">
        <v>748</v>
      </c>
      <c r="E102">
        <v>0.63928754583828018</v>
      </c>
      <c r="F102" t="s">
        <v>749</v>
      </c>
      <c r="G102">
        <v>2</v>
      </c>
      <c r="H102" s="2">
        <v>3.0567369924788323E-2</v>
      </c>
      <c r="I102" s="12" t="s">
        <v>146</v>
      </c>
      <c r="J102" s="12">
        <v>0</v>
      </c>
      <c r="K102" s="2">
        <v>0</v>
      </c>
      <c r="L102" s="12" t="s">
        <v>146</v>
      </c>
      <c r="M102">
        <v>0</v>
      </c>
      <c r="N102" s="2">
        <v>0</v>
      </c>
      <c r="O102" t="s">
        <v>146</v>
      </c>
      <c r="P102">
        <v>0</v>
      </c>
      <c r="Q102">
        <v>0</v>
      </c>
      <c r="R102" t="s">
        <v>146</v>
      </c>
      <c r="S102">
        <v>0</v>
      </c>
      <c r="T102">
        <v>0</v>
      </c>
    </row>
    <row r="103" spans="1:20" x14ac:dyDescent="0.25">
      <c r="A103">
        <v>102</v>
      </c>
      <c r="B103" s="5">
        <v>-720.5</v>
      </c>
      <c r="C103" s="5">
        <v>269.3</v>
      </c>
      <c r="D103" t="s">
        <v>764</v>
      </c>
      <c r="E103">
        <v>0.63928754583828018</v>
      </c>
      <c r="F103" t="s">
        <v>146</v>
      </c>
      <c r="G103">
        <v>0</v>
      </c>
      <c r="H103" s="2">
        <v>0</v>
      </c>
      <c r="I103" s="12" t="s">
        <v>146</v>
      </c>
      <c r="J103" s="12">
        <v>0</v>
      </c>
      <c r="K103" s="2">
        <v>0</v>
      </c>
      <c r="L103" s="12" t="s">
        <v>146</v>
      </c>
      <c r="M103">
        <v>0</v>
      </c>
      <c r="N103" s="2">
        <v>0</v>
      </c>
      <c r="O103" t="s">
        <v>146</v>
      </c>
      <c r="P103">
        <v>0</v>
      </c>
      <c r="Q103">
        <v>0</v>
      </c>
      <c r="R103" t="s">
        <v>146</v>
      </c>
      <c r="S103">
        <v>0</v>
      </c>
      <c r="T103">
        <v>0</v>
      </c>
    </row>
    <row r="104" spans="1:20" x14ac:dyDescent="0.25">
      <c r="A104">
        <v>103</v>
      </c>
      <c r="B104">
        <v>-721.5</v>
      </c>
      <c r="C104">
        <v>255.2</v>
      </c>
      <c r="D104" t="s">
        <v>551</v>
      </c>
      <c r="E104">
        <v>0.63429242084718906</v>
      </c>
      <c r="F104" t="s">
        <v>967</v>
      </c>
      <c r="G104">
        <v>2</v>
      </c>
      <c r="H104" s="2">
        <v>2.9761281212214184E-2</v>
      </c>
      <c r="I104" s="12" t="s">
        <v>552</v>
      </c>
      <c r="J104" s="12">
        <v>1</v>
      </c>
      <c r="K104" s="2">
        <v>1.2547994605598073E-2</v>
      </c>
      <c r="L104" s="12" t="s">
        <v>146</v>
      </c>
      <c r="M104">
        <v>0</v>
      </c>
      <c r="N104" s="2">
        <v>0</v>
      </c>
      <c r="O104" t="s">
        <v>146</v>
      </c>
      <c r="P104">
        <v>0</v>
      </c>
      <c r="Q104">
        <v>0</v>
      </c>
      <c r="R104" t="s">
        <v>146</v>
      </c>
      <c r="S104">
        <v>0</v>
      </c>
      <c r="T104">
        <v>0</v>
      </c>
    </row>
    <row r="105" spans="1:20" x14ac:dyDescent="0.25">
      <c r="A105">
        <v>104</v>
      </c>
      <c r="B105">
        <v>-721.5</v>
      </c>
      <c r="C105">
        <v>227.2</v>
      </c>
      <c r="D105" t="s">
        <v>565</v>
      </c>
      <c r="E105">
        <v>0.63429242084718906</v>
      </c>
      <c r="F105" t="s">
        <v>969</v>
      </c>
      <c r="G105">
        <v>2</v>
      </c>
      <c r="H105" s="2">
        <v>3.3528362073682996E-2</v>
      </c>
      <c r="I105" s="12" t="s">
        <v>146</v>
      </c>
      <c r="J105" s="12">
        <v>0</v>
      </c>
      <c r="K105" s="2">
        <v>0</v>
      </c>
      <c r="L105" s="12" t="s">
        <v>146</v>
      </c>
      <c r="M105">
        <v>0</v>
      </c>
      <c r="N105" s="2">
        <v>0</v>
      </c>
      <c r="O105" t="s">
        <v>146</v>
      </c>
      <c r="P105">
        <v>0</v>
      </c>
      <c r="Q105">
        <v>0</v>
      </c>
      <c r="R105" t="s">
        <v>146</v>
      </c>
      <c r="S105">
        <v>0</v>
      </c>
      <c r="T105">
        <v>0</v>
      </c>
    </row>
    <row r="106" spans="1:20" x14ac:dyDescent="0.25">
      <c r="A106">
        <v>105</v>
      </c>
      <c r="B106">
        <v>-722.5</v>
      </c>
      <c r="C106">
        <v>241.2</v>
      </c>
      <c r="D106" t="s">
        <v>338</v>
      </c>
      <c r="E106">
        <v>0.62156295462790867</v>
      </c>
      <c r="F106" t="s">
        <v>146</v>
      </c>
      <c r="G106">
        <v>0</v>
      </c>
      <c r="H106" s="2">
        <v>0</v>
      </c>
      <c r="I106" s="12" t="s">
        <v>146</v>
      </c>
      <c r="J106" s="12">
        <v>0</v>
      </c>
      <c r="K106" s="2">
        <v>0</v>
      </c>
      <c r="L106" s="12" t="s">
        <v>146</v>
      </c>
      <c r="M106">
        <v>0</v>
      </c>
      <c r="N106" s="2">
        <v>0</v>
      </c>
      <c r="O106" t="s">
        <v>146</v>
      </c>
      <c r="P106">
        <v>0</v>
      </c>
      <c r="Q106">
        <v>0</v>
      </c>
      <c r="R106" t="s">
        <v>146</v>
      </c>
      <c r="S106">
        <v>0</v>
      </c>
      <c r="T106">
        <v>0</v>
      </c>
    </row>
    <row r="107" spans="1:20" x14ac:dyDescent="0.25">
      <c r="A107">
        <v>106</v>
      </c>
      <c r="B107">
        <v>-722.5</v>
      </c>
      <c r="C107">
        <v>301.2</v>
      </c>
      <c r="D107" s="117" t="s">
        <v>436</v>
      </c>
      <c r="E107">
        <v>0.61582266759828885</v>
      </c>
      <c r="F107" t="s">
        <v>475</v>
      </c>
      <c r="G107">
        <v>2</v>
      </c>
      <c r="H107" s="2">
        <v>2.5218128700478501E-2</v>
      </c>
      <c r="I107" s="12" t="s">
        <v>146</v>
      </c>
      <c r="J107" s="12">
        <v>0</v>
      </c>
      <c r="K107" s="2">
        <v>0</v>
      </c>
      <c r="L107" s="12" t="s">
        <v>146</v>
      </c>
      <c r="M107">
        <v>0</v>
      </c>
      <c r="N107" s="2">
        <v>0</v>
      </c>
      <c r="O107" t="s">
        <v>146</v>
      </c>
      <c r="P107">
        <v>0</v>
      </c>
      <c r="Q107">
        <v>0</v>
      </c>
      <c r="R107" t="s">
        <v>146</v>
      </c>
      <c r="S107">
        <v>0</v>
      </c>
      <c r="T107">
        <v>0</v>
      </c>
    </row>
    <row r="108" spans="1:20" x14ac:dyDescent="0.25">
      <c r="A108">
        <v>107</v>
      </c>
      <c r="B108">
        <v>-722.5</v>
      </c>
      <c r="C108">
        <v>303.2</v>
      </c>
      <c r="D108" t="s">
        <v>474</v>
      </c>
      <c r="E108">
        <v>0.61582266759828885</v>
      </c>
      <c r="F108" t="s">
        <v>475</v>
      </c>
      <c r="G108">
        <v>1</v>
      </c>
      <c r="H108" s="2">
        <v>1.7657016960988637E-2</v>
      </c>
      <c r="I108" s="12" t="s">
        <v>146</v>
      </c>
      <c r="J108" s="12">
        <v>0</v>
      </c>
      <c r="K108" s="2">
        <v>0</v>
      </c>
      <c r="L108" s="12" t="s">
        <v>146</v>
      </c>
      <c r="M108">
        <v>0</v>
      </c>
      <c r="N108" s="2">
        <v>0</v>
      </c>
      <c r="O108" t="s">
        <v>146</v>
      </c>
      <c r="P108">
        <v>0</v>
      </c>
      <c r="Q108">
        <v>0</v>
      </c>
      <c r="R108" t="s">
        <v>146</v>
      </c>
      <c r="S108">
        <v>0</v>
      </c>
      <c r="T108">
        <v>0</v>
      </c>
    </row>
    <row r="109" spans="1:20" x14ac:dyDescent="0.25">
      <c r="A109">
        <v>108</v>
      </c>
      <c r="B109">
        <v>-722.5</v>
      </c>
      <c r="C109">
        <v>275.2</v>
      </c>
      <c r="D109" t="s">
        <v>489</v>
      </c>
      <c r="E109">
        <v>0.61582266759828885</v>
      </c>
      <c r="F109" t="s">
        <v>507</v>
      </c>
      <c r="G109">
        <v>2</v>
      </c>
      <c r="H109" s="2">
        <v>2.8712465247163629E-2</v>
      </c>
      <c r="I109" s="12" t="s">
        <v>146</v>
      </c>
      <c r="J109" s="12">
        <v>0</v>
      </c>
      <c r="K109" s="2">
        <v>0</v>
      </c>
      <c r="L109" s="12" t="s">
        <v>146</v>
      </c>
      <c r="M109">
        <v>0</v>
      </c>
      <c r="N109" s="2">
        <v>0</v>
      </c>
      <c r="O109" t="s">
        <v>146</v>
      </c>
      <c r="P109">
        <v>0</v>
      </c>
      <c r="Q109">
        <v>0</v>
      </c>
      <c r="R109" t="s">
        <v>146</v>
      </c>
      <c r="S109">
        <v>0</v>
      </c>
      <c r="T109">
        <v>0</v>
      </c>
    </row>
    <row r="110" spans="1:20" x14ac:dyDescent="0.25">
      <c r="A110">
        <v>109</v>
      </c>
      <c r="B110">
        <v>-722.5</v>
      </c>
      <c r="C110">
        <v>277.2</v>
      </c>
      <c r="D110" t="s">
        <v>506</v>
      </c>
      <c r="E110">
        <v>0.61582266759828885</v>
      </c>
      <c r="F110" t="s">
        <v>507</v>
      </c>
      <c r="G110">
        <v>1</v>
      </c>
      <c r="H110" s="2">
        <v>1.4729500250976526E-2</v>
      </c>
      <c r="I110" s="12" t="s">
        <v>146</v>
      </c>
      <c r="J110" s="12">
        <v>0</v>
      </c>
      <c r="K110" s="2">
        <v>0</v>
      </c>
      <c r="L110" s="12" t="s">
        <v>146</v>
      </c>
      <c r="M110">
        <v>0</v>
      </c>
      <c r="N110" s="2">
        <v>0</v>
      </c>
      <c r="O110" t="s">
        <v>146</v>
      </c>
      <c r="P110">
        <v>0</v>
      </c>
      <c r="Q110">
        <v>0</v>
      </c>
      <c r="R110" t="s">
        <v>146</v>
      </c>
      <c r="S110">
        <v>0</v>
      </c>
      <c r="T110">
        <v>0</v>
      </c>
    </row>
    <row r="111" spans="1:20" x14ac:dyDescent="0.25">
      <c r="A111">
        <v>110</v>
      </c>
      <c r="B111">
        <v>-722.5</v>
      </c>
      <c r="C111">
        <v>279.2</v>
      </c>
      <c r="D111" t="s">
        <v>518</v>
      </c>
      <c r="E111">
        <v>0.61582266759828885</v>
      </c>
      <c r="F111" t="s">
        <v>146</v>
      </c>
      <c r="G111">
        <v>0</v>
      </c>
      <c r="H111" s="2">
        <v>0</v>
      </c>
      <c r="I111" s="12" t="s">
        <v>146</v>
      </c>
      <c r="J111" s="12">
        <v>0</v>
      </c>
      <c r="K111" s="2">
        <v>0</v>
      </c>
      <c r="L111" s="12" t="s">
        <v>146</v>
      </c>
      <c r="M111">
        <v>0</v>
      </c>
      <c r="N111" s="2">
        <v>0</v>
      </c>
      <c r="O111" t="s">
        <v>146</v>
      </c>
      <c r="P111">
        <v>0</v>
      </c>
      <c r="Q111">
        <v>0</v>
      </c>
      <c r="R111" t="s">
        <v>146</v>
      </c>
      <c r="S111">
        <v>0</v>
      </c>
      <c r="T111">
        <v>0</v>
      </c>
    </row>
    <row r="112" spans="1:20" x14ac:dyDescent="0.25">
      <c r="A112">
        <v>111</v>
      </c>
      <c r="B112" s="24">
        <v>-723.5</v>
      </c>
      <c r="C112" s="24">
        <v>225.2</v>
      </c>
      <c r="D112" s="33" t="s">
        <v>737</v>
      </c>
      <c r="E112">
        <v>0.63995920069387024</v>
      </c>
      <c r="F112" t="s">
        <v>146</v>
      </c>
      <c r="G112">
        <v>0</v>
      </c>
      <c r="H112" s="2">
        <v>0</v>
      </c>
      <c r="I112" s="12" t="s">
        <v>146</v>
      </c>
      <c r="J112" s="12">
        <v>0</v>
      </c>
      <c r="K112" s="2">
        <v>0</v>
      </c>
      <c r="L112" s="12" t="s">
        <v>146</v>
      </c>
      <c r="M112">
        <v>0</v>
      </c>
      <c r="N112" s="2">
        <v>0</v>
      </c>
      <c r="O112" t="s">
        <v>146</v>
      </c>
      <c r="P112">
        <v>0</v>
      </c>
      <c r="Q112">
        <v>0</v>
      </c>
      <c r="R112" t="s">
        <v>146</v>
      </c>
      <c r="S112">
        <v>0</v>
      </c>
      <c r="T112">
        <v>0</v>
      </c>
    </row>
    <row r="113" spans="1:20" x14ac:dyDescent="0.25">
      <c r="A113">
        <v>112</v>
      </c>
      <c r="B113" s="24">
        <v>-723.5</v>
      </c>
      <c r="C113" s="24">
        <v>269.2</v>
      </c>
      <c r="D113" s="33" t="s">
        <v>742</v>
      </c>
      <c r="E113">
        <v>0.63995920069387024</v>
      </c>
      <c r="F113" t="s">
        <v>146</v>
      </c>
      <c r="G113">
        <v>0</v>
      </c>
      <c r="H113" s="2">
        <v>0</v>
      </c>
      <c r="I113" s="12" t="s">
        <v>146</v>
      </c>
      <c r="J113" s="12">
        <v>0</v>
      </c>
      <c r="K113" s="2">
        <v>0</v>
      </c>
      <c r="L113" s="12" t="s">
        <v>146</v>
      </c>
      <c r="M113">
        <v>0</v>
      </c>
      <c r="N113" s="2">
        <v>0</v>
      </c>
      <c r="O113" t="s">
        <v>146</v>
      </c>
      <c r="P113">
        <v>0</v>
      </c>
      <c r="Q113">
        <v>0</v>
      </c>
      <c r="R113" t="s">
        <v>146</v>
      </c>
      <c r="S113">
        <v>0</v>
      </c>
      <c r="T113">
        <v>0</v>
      </c>
    </row>
    <row r="114" spans="1:20" x14ac:dyDescent="0.25">
      <c r="A114">
        <v>113</v>
      </c>
      <c r="B114">
        <v>-724.5</v>
      </c>
      <c r="C114">
        <v>241.2</v>
      </c>
      <c r="D114" t="s">
        <v>337</v>
      </c>
      <c r="E114">
        <v>0.62137649972668696</v>
      </c>
      <c r="F114" t="s">
        <v>338</v>
      </c>
      <c r="G114">
        <v>2</v>
      </c>
      <c r="H114" s="2">
        <v>3.265070705448532E-2</v>
      </c>
      <c r="I114" s="12" t="s">
        <v>146</v>
      </c>
      <c r="J114" s="12">
        <v>0</v>
      </c>
      <c r="K114" s="2">
        <v>0</v>
      </c>
      <c r="L114" s="12" t="s">
        <v>146</v>
      </c>
      <c r="M114">
        <v>0</v>
      </c>
      <c r="N114" s="2">
        <v>0</v>
      </c>
      <c r="O114" t="s">
        <v>146</v>
      </c>
      <c r="P114">
        <v>0</v>
      </c>
      <c r="Q114">
        <v>0</v>
      </c>
      <c r="R114" t="s">
        <v>146</v>
      </c>
      <c r="S114">
        <v>0</v>
      </c>
      <c r="T114">
        <v>0</v>
      </c>
    </row>
    <row r="115" spans="1:20" x14ac:dyDescent="0.25">
      <c r="A115">
        <v>114</v>
      </c>
      <c r="B115">
        <v>-724.5</v>
      </c>
      <c r="C115">
        <v>269.2</v>
      </c>
      <c r="D115" t="s">
        <v>371</v>
      </c>
      <c r="E115">
        <v>0.62137649972668696</v>
      </c>
      <c r="F115" t="s">
        <v>146</v>
      </c>
      <c r="G115">
        <v>0</v>
      </c>
      <c r="H115" s="2">
        <v>0</v>
      </c>
      <c r="I115" s="12" t="s">
        <v>146</v>
      </c>
      <c r="J115" s="12">
        <v>0</v>
      </c>
      <c r="K115" s="2">
        <v>0</v>
      </c>
      <c r="L115" s="12" t="s">
        <v>146</v>
      </c>
      <c r="M115">
        <v>0</v>
      </c>
      <c r="N115" s="2">
        <v>0</v>
      </c>
      <c r="O115" t="s">
        <v>146</v>
      </c>
      <c r="P115">
        <v>0</v>
      </c>
      <c r="Q115">
        <v>0</v>
      </c>
      <c r="R115" t="s">
        <v>146</v>
      </c>
      <c r="S115">
        <v>0</v>
      </c>
      <c r="T115">
        <v>0</v>
      </c>
    </row>
    <row r="116" spans="1:20" x14ac:dyDescent="0.25">
      <c r="A116">
        <v>115</v>
      </c>
      <c r="B116">
        <v>-724.5</v>
      </c>
      <c r="C116">
        <v>303.2</v>
      </c>
      <c r="D116" s="117" t="s">
        <v>435</v>
      </c>
      <c r="E116">
        <v>0.61563793465401939</v>
      </c>
      <c r="F116" t="s">
        <v>436</v>
      </c>
      <c r="G116">
        <v>1</v>
      </c>
      <c r="H116" s="2">
        <v>1.765172025318322E-2</v>
      </c>
      <c r="I116" s="12" t="s">
        <v>474</v>
      </c>
      <c r="J116" s="12">
        <v>2</v>
      </c>
      <c r="K116" s="2">
        <v>2.5210563829276254E-2</v>
      </c>
      <c r="L116" s="12" t="s">
        <v>146</v>
      </c>
      <c r="M116">
        <v>0</v>
      </c>
      <c r="N116" s="2">
        <v>0</v>
      </c>
      <c r="O116" t="s">
        <v>146</v>
      </c>
      <c r="P116">
        <v>0</v>
      </c>
      <c r="Q116">
        <v>0</v>
      </c>
      <c r="R116" t="s">
        <v>146</v>
      </c>
      <c r="S116">
        <v>0</v>
      </c>
      <c r="T116">
        <v>0</v>
      </c>
    </row>
    <row r="117" spans="1:20" x14ac:dyDescent="0.25">
      <c r="A117">
        <v>116</v>
      </c>
      <c r="B117">
        <v>-724.5</v>
      </c>
      <c r="C117">
        <v>275.2</v>
      </c>
      <c r="D117" s="117" t="s">
        <v>449</v>
      </c>
      <c r="E117">
        <v>0.61563793465401939</v>
      </c>
      <c r="F117" t="s">
        <v>489</v>
      </c>
      <c r="G117">
        <v>2</v>
      </c>
      <c r="H117" s="2">
        <v>2.8753454658047409E-2</v>
      </c>
      <c r="I117" s="12" t="s">
        <v>146</v>
      </c>
      <c r="J117" s="12">
        <v>0</v>
      </c>
      <c r="K117" s="2">
        <v>0</v>
      </c>
      <c r="L117" s="12" t="s">
        <v>146</v>
      </c>
      <c r="M117">
        <v>0</v>
      </c>
      <c r="N117" s="2">
        <v>0</v>
      </c>
      <c r="O117" t="s">
        <v>146</v>
      </c>
      <c r="P117">
        <v>0</v>
      </c>
      <c r="Q117">
        <v>0</v>
      </c>
      <c r="R117" t="s">
        <v>146</v>
      </c>
      <c r="S117">
        <v>0</v>
      </c>
      <c r="T117">
        <v>0</v>
      </c>
    </row>
    <row r="118" spans="1:20" x14ac:dyDescent="0.25">
      <c r="A118">
        <v>117</v>
      </c>
      <c r="B118">
        <v>-724.5</v>
      </c>
      <c r="C118">
        <v>305.2</v>
      </c>
      <c r="D118" t="s">
        <v>473</v>
      </c>
      <c r="E118">
        <v>0.61563793465401939</v>
      </c>
      <c r="F118" t="s">
        <v>474</v>
      </c>
      <c r="G118">
        <v>1</v>
      </c>
      <c r="H118" s="2">
        <v>1.7693781288086463E-2</v>
      </c>
      <c r="I118" s="12" t="s">
        <v>146</v>
      </c>
      <c r="J118" s="12">
        <v>0</v>
      </c>
      <c r="K118" s="2">
        <v>0</v>
      </c>
      <c r="L118" s="12" t="s">
        <v>146</v>
      </c>
      <c r="M118">
        <v>0</v>
      </c>
      <c r="N118" s="2">
        <v>0</v>
      </c>
      <c r="O118" t="s">
        <v>146</v>
      </c>
      <c r="P118">
        <v>0</v>
      </c>
      <c r="Q118">
        <v>0</v>
      </c>
      <c r="R118" t="s">
        <v>146</v>
      </c>
      <c r="S118">
        <v>0</v>
      </c>
      <c r="T118">
        <v>0</v>
      </c>
    </row>
    <row r="119" spans="1:20" x14ac:dyDescent="0.25">
      <c r="A119">
        <v>118</v>
      </c>
      <c r="B119">
        <v>-724.5</v>
      </c>
      <c r="C119">
        <v>277.2</v>
      </c>
      <c r="D119" t="s">
        <v>488</v>
      </c>
      <c r="E119">
        <v>0.61563793465401939</v>
      </c>
      <c r="F119" t="s">
        <v>506</v>
      </c>
      <c r="G119">
        <v>2</v>
      </c>
      <c r="H119" s="2">
        <v>2.8703852153619949E-2</v>
      </c>
      <c r="I119" s="12" t="s">
        <v>489</v>
      </c>
      <c r="J119" s="12">
        <v>1</v>
      </c>
      <c r="K119" s="2">
        <v>1.4725081732314989E-2</v>
      </c>
      <c r="L119" s="12" t="s">
        <v>146</v>
      </c>
      <c r="M119">
        <v>0</v>
      </c>
      <c r="N119" s="2">
        <v>0</v>
      </c>
      <c r="O119" t="s">
        <v>146</v>
      </c>
      <c r="P119">
        <v>0</v>
      </c>
      <c r="Q119">
        <v>0</v>
      </c>
      <c r="R119" t="s">
        <v>146</v>
      </c>
      <c r="S119">
        <v>0</v>
      </c>
      <c r="T119">
        <v>0</v>
      </c>
    </row>
    <row r="120" spans="1:20" x14ac:dyDescent="0.25">
      <c r="A120">
        <v>119</v>
      </c>
      <c r="B120">
        <v>-724.5</v>
      </c>
      <c r="C120">
        <v>279.2</v>
      </c>
      <c r="D120" t="s">
        <v>505</v>
      </c>
      <c r="E120">
        <v>0.61563793465401939</v>
      </c>
      <c r="F120" t="s">
        <v>518</v>
      </c>
      <c r="G120">
        <v>2</v>
      </c>
      <c r="H120" s="2">
        <v>2.8654305089863524E-2</v>
      </c>
      <c r="I120" s="12" t="s">
        <v>506</v>
      </c>
      <c r="J120" s="12">
        <v>1</v>
      </c>
      <c r="K120" s="2">
        <v>1.4762977074411645E-2</v>
      </c>
      <c r="L120" s="12" t="s">
        <v>146</v>
      </c>
      <c r="M120">
        <v>0</v>
      </c>
      <c r="N120" s="2">
        <v>0</v>
      </c>
      <c r="O120" t="s">
        <v>146</v>
      </c>
      <c r="P120">
        <v>0</v>
      </c>
      <c r="Q120">
        <v>0</v>
      </c>
      <c r="R120" t="s">
        <v>146</v>
      </c>
      <c r="S120">
        <v>0</v>
      </c>
      <c r="T120">
        <v>0</v>
      </c>
    </row>
    <row r="121" spans="1:20" x14ac:dyDescent="0.25">
      <c r="A121">
        <v>120</v>
      </c>
      <c r="B121">
        <v>-726.5</v>
      </c>
      <c r="C121">
        <v>241.2</v>
      </c>
      <c r="D121" t="s">
        <v>336</v>
      </c>
      <c r="E121">
        <v>0.62119010075774006</v>
      </c>
      <c r="F121" t="s">
        <v>337</v>
      </c>
      <c r="G121">
        <v>2</v>
      </c>
      <c r="H121" s="2">
        <v>3.2694997863823808E-2</v>
      </c>
      <c r="I121" s="12" t="s">
        <v>146</v>
      </c>
      <c r="J121" s="12">
        <v>0</v>
      </c>
      <c r="K121" s="2">
        <v>0</v>
      </c>
      <c r="L121" s="12" t="s">
        <v>146</v>
      </c>
      <c r="M121">
        <v>0</v>
      </c>
      <c r="N121" s="2">
        <v>0</v>
      </c>
      <c r="O121" t="s">
        <v>146</v>
      </c>
      <c r="P121">
        <v>0</v>
      </c>
      <c r="Q121">
        <v>0</v>
      </c>
      <c r="R121" t="s">
        <v>146</v>
      </c>
      <c r="S121">
        <v>0</v>
      </c>
      <c r="T121">
        <v>0</v>
      </c>
    </row>
    <row r="122" spans="1:20" x14ac:dyDescent="0.25">
      <c r="A122">
        <v>121</v>
      </c>
      <c r="B122">
        <v>-726.5</v>
      </c>
      <c r="C122">
        <v>269.2</v>
      </c>
      <c r="D122" t="s">
        <v>370</v>
      </c>
      <c r="E122">
        <v>0.62119010075774006</v>
      </c>
      <c r="F122" t="s">
        <v>371</v>
      </c>
      <c r="G122">
        <v>2</v>
      </c>
      <c r="H122" s="2">
        <v>2.8812905595913194E-2</v>
      </c>
      <c r="I122" s="12" t="s">
        <v>146</v>
      </c>
      <c r="J122" s="12">
        <v>0</v>
      </c>
      <c r="K122" s="2">
        <v>0</v>
      </c>
      <c r="L122" s="12" t="s">
        <v>146</v>
      </c>
      <c r="M122">
        <v>0</v>
      </c>
      <c r="N122" s="2">
        <v>0</v>
      </c>
      <c r="O122" t="s">
        <v>146</v>
      </c>
      <c r="P122">
        <v>0</v>
      </c>
      <c r="Q122">
        <v>0</v>
      </c>
      <c r="R122" t="s">
        <v>146</v>
      </c>
      <c r="S122">
        <v>0</v>
      </c>
      <c r="T122">
        <v>0</v>
      </c>
    </row>
    <row r="123" spans="1:20" x14ac:dyDescent="0.25">
      <c r="A123">
        <v>122</v>
      </c>
      <c r="B123">
        <v>-726.5</v>
      </c>
      <c r="C123">
        <v>305.2</v>
      </c>
      <c r="D123" s="117" t="s">
        <v>434</v>
      </c>
      <c r="E123">
        <v>0.6154532571254766</v>
      </c>
      <c r="F123" t="s">
        <v>473</v>
      </c>
      <c r="G123">
        <v>2</v>
      </c>
      <c r="H123" s="2">
        <v>2.5203001227365157E-2</v>
      </c>
      <c r="I123" s="12" t="s">
        <v>435</v>
      </c>
      <c r="J123" s="12">
        <v>1</v>
      </c>
      <c r="K123" s="2">
        <v>1.7688473551810115E-2</v>
      </c>
      <c r="L123" s="12" t="s">
        <v>146</v>
      </c>
      <c r="M123">
        <v>0</v>
      </c>
      <c r="N123" s="2">
        <v>0</v>
      </c>
      <c r="O123" t="s">
        <v>146</v>
      </c>
      <c r="P123">
        <v>0</v>
      </c>
      <c r="Q123">
        <v>0</v>
      </c>
      <c r="R123" t="s">
        <v>146</v>
      </c>
      <c r="S123">
        <v>0</v>
      </c>
      <c r="T123">
        <v>0</v>
      </c>
    </row>
    <row r="124" spans="1:20" x14ac:dyDescent="0.25">
      <c r="A124">
        <v>123</v>
      </c>
      <c r="B124">
        <v>-726.5</v>
      </c>
      <c r="C124">
        <v>277.2</v>
      </c>
      <c r="D124" s="117" t="s">
        <v>448</v>
      </c>
      <c r="E124">
        <v>0.6154532571254766</v>
      </c>
      <c r="F124" t="s">
        <v>449</v>
      </c>
      <c r="G124">
        <v>1</v>
      </c>
      <c r="H124" s="2">
        <v>1.4720664539109633E-2</v>
      </c>
      <c r="I124" s="12" t="s">
        <v>488</v>
      </c>
      <c r="J124" s="12">
        <v>2</v>
      </c>
      <c r="K124" s="2">
        <v>2.8744829268602726E-2</v>
      </c>
      <c r="L124" s="12" t="s">
        <v>146</v>
      </c>
      <c r="M124">
        <v>0</v>
      </c>
      <c r="N124" s="2">
        <v>0</v>
      </c>
      <c r="O124" t="s">
        <v>146</v>
      </c>
      <c r="P124">
        <v>0</v>
      </c>
      <c r="Q124">
        <v>0</v>
      </c>
      <c r="R124" t="s">
        <v>146</v>
      </c>
      <c r="S124">
        <v>0</v>
      </c>
      <c r="T124">
        <v>0</v>
      </c>
    </row>
    <row r="125" spans="1:20" x14ac:dyDescent="0.25">
      <c r="A125">
        <v>124</v>
      </c>
      <c r="B125">
        <v>-726.5</v>
      </c>
      <c r="C125">
        <v>307.3</v>
      </c>
      <c r="D125" t="s">
        <v>472</v>
      </c>
      <c r="E125">
        <v>0.6154532571254766</v>
      </c>
      <c r="F125" t="s">
        <v>473</v>
      </c>
      <c r="G125">
        <v>1</v>
      </c>
      <c r="H125" s="2">
        <v>1.7730577393389336E-2</v>
      </c>
      <c r="I125" s="12" t="s">
        <v>146</v>
      </c>
      <c r="J125" s="12">
        <v>0</v>
      </c>
      <c r="K125" s="2">
        <v>0</v>
      </c>
      <c r="L125" s="12" t="s">
        <v>146</v>
      </c>
      <c r="M125">
        <v>0</v>
      </c>
      <c r="N125" s="2">
        <v>0</v>
      </c>
      <c r="O125" t="s">
        <v>146</v>
      </c>
      <c r="P125">
        <v>0</v>
      </c>
      <c r="Q125">
        <v>0</v>
      </c>
      <c r="R125" t="s">
        <v>146</v>
      </c>
      <c r="S125">
        <v>0</v>
      </c>
      <c r="T125">
        <v>0</v>
      </c>
    </row>
    <row r="126" spans="1:20" x14ac:dyDescent="0.25">
      <c r="A126">
        <v>125</v>
      </c>
      <c r="B126">
        <v>-726.5</v>
      </c>
      <c r="C126">
        <v>279.2</v>
      </c>
      <c r="D126" t="s">
        <v>487</v>
      </c>
      <c r="E126">
        <v>0.6154532571254766</v>
      </c>
      <c r="F126" t="s">
        <v>505</v>
      </c>
      <c r="G126">
        <v>2</v>
      </c>
      <c r="H126" s="2">
        <v>2.8695241643810539E-2</v>
      </c>
      <c r="I126" s="12" t="s">
        <v>488</v>
      </c>
      <c r="J126" s="12">
        <v>1</v>
      </c>
      <c r="K126" s="2">
        <v>1.4758548513456307E-2</v>
      </c>
      <c r="L126" s="12" t="s">
        <v>146</v>
      </c>
      <c r="M126">
        <v>0</v>
      </c>
      <c r="N126" s="2">
        <v>0</v>
      </c>
      <c r="O126" t="s">
        <v>146</v>
      </c>
      <c r="P126">
        <v>0</v>
      </c>
      <c r="Q126">
        <v>0</v>
      </c>
      <c r="R126" t="s">
        <v>146</v>
      </c>
      <c r="S126">
        <v>0</v>
      </c>
      <c r="T126">
        <v>0</v>
      </c>
    </row>
    <row r="127" spans="1:20" x14ac:dyDescent="0.25">
      <c r="A127">
        <v>126</v>
      </c>
      <c r="B127">
        <v>-726.5</v>
      </c>
      <c r="C127">
        <v>281.2</v>
      </c>
      <c r="D127" t="s">
        <v>504</v>
      </c>
      <c r="E127">
        <v>0.6154532571254766</v>
      </c>
      <c r="F127" t="s">
        <v>505</v>
      </c>
      <c r="G127">
        <v>1</v>
      </c>
      <c r="H127" s="2">
        <v>1.4796487911843067E-2</v>
      </c>
      <c r="I127" s="12" t="s">
        <v>146</v>
      </c>
      <c r="J127" s="12">
        <v>0</v>
      </c>
      <c r="K127" s="2">
        <v>0</v>
      </c>
      <c r="L127" s="12" t="s">
        <v>146</v>
      </c>
      <c r="M127">
        <v>0</v>
      </c>
      <c r="N127" s="2">
        <v>0</v>
      </c>
      <c r="O127" t="s">
        <v>146</v>
      </c>
      <c r="P127">
        <v>0</v>
      </c>
      <c r="Q127">
        <v>0</v>
      </c>
      <c r="R127" t="s">
        <v>146</v>
      </c>
      <c r="S127">
        <v>0</v>
      </c>
      <c r="T127">
        <v>0</v>
      </c>
    </row>
    <row r="128" spans="1:20" x14ac:dyDescent="0.25">
      <c r="A128">
        <v>127</v>
      </c>
      <c r="B128">
        <v>-728.5</v>
      </c>
      <c r="C128">
        <v>241.2</v>
      </c>
      <c r="D128" t="s">
        <v>335</v>
      </c>
      <c r="E128">
        <v>0.62100375770428995</v>
      </c>
      <c r="F128" t="s">
        <v>336</v>
      </c>
      <c r="G128">
        <v>2</v>
      </c>
      <c r="H128" s="2">
        <v>3.2739315086431887E-2</v>
      </c>
      <c r="I128" s="12" t="s">
        <v>146</v>
      </c>
      <c r="J128" s="12">
        <v>0</v>
      </c>
      <c r="K128" s="2">
        <v>0</v>
      </c>
      <c r="L128" s="12" t="s">
        <v>146</v>
      </c>
      <c r="M128">
        <v>0</v>
      </c>
      <c r="N128" s="2">
        <v>0</v>
      </c>
      <c r="O128" t="s">
        <v>146</v>
      </c>
      <c r="P128">
        <v>0</v>
      </c>
      <c r="Q128">
        <v>0</v>
      </c>
      <c r="R128" t="s">
        <v>146</v>
      </c>
      <c r="S128">
        <v>0</v>
      </c>
      <c r="T128">
        <v>0</v>
      </c>
    </row>
    <row r="129" spans="1:20" x14ac:dyDescent="0.25">
      <c r="A129">
        <v>128</v>
      </c>
      <c r="B129">
        <v>-728.5</v>
      </c>
      <c r="C129">
        <v>269.2</v>
      </c>
      <c r="D129" t="s">
        <v>369</v>
      </c>
      <c r="E129">
        <v>0.62100375770428995</v>
      </c>
      <c r="F129" t="s">
        <v>370</v>
      </c>
      <c r="G129">
        <v>2</v>
      </c>
      <c r="H129" s="2">
        <v>2.8854129434506791E-2</v>
      </c>
      <c r="I129" s="12" t="s">
        <v>146</v>
      </c>
      <c r="J129" s="12">
        <v>0</v>
      </c>
      <c r="K129" s="2">
        <v>0</v>
      </c>
      <c r="L129" s="12" t="s">
        <v>146</v>
      </c>
      <c r="M129">
        <v>0</v>
      </c>
      <c r="N129" s="2">
        <v>0</v>
      </c>
      <c r="O129" t="s">
        <v>146</v>
      </c>
      <c r="P129">
        <v>0</v>
      </c>
      <c r="Q129">
        <v>0</v>
      </c>
      <c r="R129" t="s">
        <v>146</v>
      </c>
      <c r="S129">
        <v>0</v>
      </c>
      <c r="T129">
        <v>0</v>
      </c>
    </row>
    <row r="130" spans="1:20" x14ac:dyDescent="0.25">
      <c r="A130">
        <v>129</v>
      </c>
      <c r="B130" s="40">
        <v>-728.5</v>
      </c>
      <c r="C130" s="40">
        <v>277.2</v>
      </c>
      <c r="D130" t="s">
        <v>662</v>
      </c>
      <c r="E130">
        <v>0.6326348783639093</v>
      </c>
      <c r="F130" t="s">
        <v>146</v>
      </c>
      <c r="G130">
        <v>0</v>
      </c>
      <c r="H130" s="2">
        <v>0</v>
      </c>
      <c r="I130" s="12" t="s">
        <v>146</v>
      </c>
      <c r="J130" s="12">
        <v>0</v>
      </c>
      <c r="K130" s="2">
        <v>0</v>
      </c>
      <c r="L130" s="12" t="s">
        <v>146</v>
      </c>
      <c r="M130">
        <v>0</v>
      </c>
      <c r="N130" s="2">
        <v>0</v>
      </c>
      <c r="O130" t="s">
        <v>146</v>
      </c>
      <c r="P130">
        <v>0</v>
      </c>
      <c r="Q130">
        <v>0</v>
      </c>
      <c r="R130" t="s">
        <v>146</v>
      </c>
      <c r="S130">
        <v>0</v>
      </c>
      <c r="T130">
        <v>0</v>
      </c>
    </row>
    <row r="131" spans="1:20" x14ac:dyDescent="0.25">
      <c r="A131">
        <v>130</v>
      </c>
      <c r="B131">
        <v>-728.6</v>
      </c>
      <c r="C131">
        <v>307.3</v>
      </c>
      <c r="D131" s="117" t="s">
        <v>433</v>
      </c>
      <c r="E131">
        <v>0.61526863499603723</v>
      </c>
      <c r="F131" t="s">
        <v>472</v>
      </c>
      <c r="G131">
        <v>2</v>
      </c>
      <c r="H131" s="2">
        <v>2.5195440894064468E-2</v>
      </c>
      <c r="I131" s="12" t="s">
        <v>434</v>
      </c>
      <c r="J131" s="12">
        <v>1</v>
      </c>
      <c r="K131" s="2">
        <v>1.772525861910931E-2</v>
      </c>
      <c r="L131" s="12" t="s">
        <v>146</v>
      </c>
      <c r="M131">
        <v>0</v>
      </c>
      <c r="N131" s="2">
        <v>0</v>
      </c>
      <c r="O131" t="s">
        <v>146</v>
      </c>
      <c r="P131">
        <v>0</v>
      </c>
      <c r="Q131">
        <v>0</v>
      </c>
      <c r="R131" t="s">
        <v>146</v>
      </c>
      <c r="S131">
        <v>0</v>
      </c>
      <c r="T131">
        <v>0</v>
      </c>
    </row>
    <row r="132" spans="1:20" x14ac:dyDescent="0.25">
      <c r="A132">
        <v>131</v>
      </c>
      <c r="B132">
        <v>-728.6</v>
      </c>
      <c r="C132">
        <v>279.2</v>
      </c>
      <c r="D132" s="117" t="s">
        <v>447</v>
      </c>
      <c r="E132">
        <v>0.61526863499603723</v>
      </c>
      <c r="F132" t="s">
        <v>487</v>
      </c>
      <c r="G132">
        <v>2</v>
      </c>
      <c r="H132" s="2">
        <v>2.8736206466580799E-2</v>
      </c>
      <c r="I132" s="12" t="s">
        <v>448</v>
      </c>
      <c r="J132" s="12">
        <v>1</v>
      </c>
      <c r="K132" s="2">
        <v>1.4754121280969609E-2</v>
      </c>
      <c r="L132" s="12" t="s">
        <v>146</v>
      </c>
      <c r="M132">
        <v>0</v>
      </c>
      <c r="N132" s="2">
        <v>0</v>
      </c>
      <c r="O132" t="s">
        <v>146</v>
      </c>
      <c r="P132">
        <v>0</v>
      </c>
      <c r="Q132">
        <v>0</v>
      </c>
      <c r="R132" t="s">
        <v>146</v>
      </c>
      <c r="S132">
        <v>0</v>
      </c>
      <c r="T132">
        <v>0</v>
      </c>
    </row>
    <row r="133" spans="1:20" x14ac:dyDescent="0.25">
      <c r="A133">
        <v>132</v>
      </c>
      <c r="B133">
        <v>-728.6</v>
      </c>
      <c r="C133">
        <v>309.3</v>
      </c>
      <c r="D133" t="s">
        <v>471</v>
      </c>
      <c r="E133">
        <v>0.61526863499603723</v>
      </c>
      <c r="F133" t="s">
        <v>472</v>
      </c>
      <c r="G133">
        <v>1</v>
      </c>
      <c r="H133" s="2">
        <v>1.7767405237897518E-2</v>
      </c>
      <c r="I133" s="12" t="s">
        <v>146</v>
      </c>
      <c r="J133" s="12">
        <v>0</v>
      </c>
      <c r="K133" s="2">
        <v>0</v>
      </c>
      <c r="L133" s="12" t="s">
        <v>146</v>
      </c>
      <c r="M133">
        <v>0</v>
      </c>
      <c r="N133" s="2">
        <v>0</v>
      </c>
      <c r="O133" t="s">
        <v>146</v>
      </c>
      <c r="P133">
        <v>0</v>
      </c>
      <c r="Q133">
        <v>0</v>
      </c>
      <c r="R133" t="s">
        <v>146</v>
      </c>
      <c r="S133">
        <v>0</v>
      </c>
      <c r="T133">
        <v>0</v>
      </c>
    </row>
    <row r="134" spans="1:20" x14ac:dyDescent="0.25">
      <c r="A134">
        <v>133</v>
      </c>
      <c r="B134">
        <v>-728.6</v>
      </c>
      <c r="C134">
        <v>281.2</v>
      </c>
      <c r="D134" t="s">
        <v>486</v>
      </c>
      <c r="E134">
        <v>0.61526863499603723</v>
      </c>
      <c r="F134" t="s">
        <v>504</v>
      </c>
      <c r="G134">
        <v>2</v>
      </c>
      <c r="H134" s="2">
        <v>2.8686633716960327E-2</v>
      </c>
      <c r="I134" s="12" t="s">
        <v>487</v>
      </c>
      <c r="J134" s="12">
        <v>1</v>
      </c>
      <c r="K134" s="2">
        <v>1.4792049298390491E-2</v>
      </c>
      <c r="L134" s="12" t="s">
        <v>146</v>
      </c>
      <c r="M134">
        <v>0</v>
      </c>
      <c r="N134" s="2">
        <v>0</v>
      </c>
      <c r="O134" t="s">
        <v>146</v>
      </c>
      <c r="P134">
        <v>0</v>
      </c>
      <c r="Q134">
        <v>0</v>
      </c>
      <c r="R134" t="s">
        <v>146</v>
      </c>
      <c r="S134">
        <v>0</v>
      </c>
      <c r="T134">
        <v>0</v>
      </c>
    </row>
    <row r="135" spans="1:20" x14ac:dyDescent="0.25">
      <c r="A135">
        <v>134</v>
      </c>
      <c r="B135">
        <v>-728.6</v>
      </c>
      <c r="C135">
        <v>283.2</v>
      </c>
      <c r="D135" t="s">
        <v>503</v>
      </c>
      <c r="E135">
        <v>0.61526863499603723</v>
      </c>
      <c r="F135" t="s">
        <v>504</v>
      </c>
      <c r="G135">
        <v>1</v>
      </c>
      <c r="H135" s="2">
        <v>1.4830032723225485E-2</v>
      </c>
      <c r="I135" s="12" t="s">
        <v>146</v>
      </c>
      <c r="J135" s="12">
        <v>0</v>
      </c>
      <c r="K135" s="2">
        <v>0</v>
      </c>
      <c r="L135" s="12" t="s">
        <v>146</v>
      </c>
      <c r="M135">
        <v>0</v>
      </c>
      <c r="N135" s="2">
        <v>0</v>
      </c>
      <c r="O135" t="s">
        <v>146</v>
      </c>
      <c r="P135">
        <v>0</v>
      </c>
      <c r="Q135">
        <v>0</v>
      </c>
      <c r="R135" t="s">
        <v>146</v>
      </c>
      <c r="S135">
        <v>0</v>
      </c>
      <c r="T135">
        <v>0</v>
      </c>
    </row>
    <row r="136" spans="1:20" x14ac:dyDescent="0.25">
      <c r="A136">
        <v>135</v>
      </c>
      <c r="B136">
        <v>-730.5</v>
      </c>
      <c r="C136">
        <v>269.2</v>
      </c>
      <c r="D136" t="s">
        <v>368</v>
      </c>
      <c r="E136">
        <v>0.62081747054956327</v>
      </c>
      <c r="F136" t="s">
        <v>369</v>
      </c>
      <c r="G136">
        <v>2</v>
      </c>
      <c r="H136" s="2">
        <v>2.8895381854988827E-2</v>
      </c>
      <c r="I136" s="12" t="s">
        <v>146</v>
      </c>
      <c r="J136" s="12">
        <v>0</v>
      </c>
      <c r="K136" s="2">
        <v>0</v>
      </c>
      <c r="L136" s="12" t="s">
        <v>146</v>
      </c>
      <c r="M136">
        <v>0</v>
      </c>
      <c r="N136" s="2">
        <v>0</v>
      </c>
      <c r="O136" t="s">
        <v>146</v>
      </c>
      <c r="P136">
        <v>0</v>
      </c>
      <c r="Q136">
        <v>0</v>
      </c>
      <c r="R136" t="s">
        <v>146</v>
      </c>
      <c r="S136">
        <v>0</v>
      </c>
      <c r="T136">
        <v>0</v>
      </c>
    </row>
    <row r="137" spans="1:20" x14ac:dyDescent="0.25">
      <c r="A137">
        <v>136</v>
      </c>
      <c r="B137">
        <v>-730.5</v>
      </c>
      <c r="C137">
        <v>281.2</v>
      </c>
      <c r="D137" s="117" t="s">
        <v>446</v>
      </c>
      <c r="E137">
        <v>0.61508406824908257</v>
      </c>
      <c r="F137" t="s">
        <v>447</v>
      </c>
      <c r="G137">
        <v>1</v>
      </c>
      <c r="H137" s="2">
        <v>1.4787612016422081E-2</v>
      </c>
      <c r="I137" s="12" t="s">
        <v>486</v>
      </c>
      <c r="J137" s="12">
        <v>2</v>
      </c>
      <c r="K137" s="2">
        <v>2.8727586251205469E-2</v>
      </c>
      <c r="L137" s="12" t="s">
        <v>146</v>
      </c>
      <c r="M137">
        <v>0</v>
      </c>
      <c r="N137" s="2">
        <v>0</v>
      </c>
      <c r="O137" t="s">
        <v>146</v>
      </c>
      <c r="P137">
        <v>0</v>
      </c>
      <c r="Q137">
        <v>0</v>
      </c>
      <c r="R137" t="s">
        <v>146</v>
      </c>
      <c r="S137">
        <v>0</v>
      </c>
      <c r="T137">
        <v>0</v>
      </c>
    </row>
    <row r="138" spans="1:20" x14ac:dyDescent="0.25">
      <c r="A138">
        <v>137</v>
      </c>
      <c r="B138" s="40">
        <v>-730.5</v>
      </c>
      <c r="C138" s="40">
        <v>279.2</v>
      </c>
      <c r="D138" t="s">
        <v>661</v>
      </c>
      <c r="E138">
        <v>0.63244510213468474</v>
      </c>
      <c r="F138" t="s">
        <v>662</v>
      </c>
      <c r="G138">
        <v>1</v>
      </c>
      <c r="H138" s="2">
        <v>1.5166012388248024E-2</v>
      </c>
      <c r="I138" s="12" t="s">
        <v>146</v>
      </c>
      <c r="J138" s="12">
        <v>0</v>
      </c>
      <c r="K138" s="2">
        <v>0</v>
      </c>
      <c r="L138" s="12" t="s">
        <v>146</v>
      </c>
      <c r="M138">
        <v>0</v>
      </c>
      <c r="N138" s="2">
        <v>0</v>
      </c>
      <c r="O138" t="s">
        <v>146</v>
      </c>
      <c r="P138">
        <v>0</v>
      </c>
      <c r="Q138">
        <v>0</v>
      </c>
      <c r="R138" t="s">
        <v>146</v>
      </c>
      <c r="S138">
        <v>0</v>
      </c>
      <c r="T138">
        <v>0</v>
      </c>
    </row>
    <row r="139" spans="1:20" x14ac:dyDescent="0.25">
      <c r="A139">
        <v>138</v>
      </c>
      <c r="B139">
        <v>-730.6</v>
      </c>
      <c r="C139">
        <v>309.3</v>
      </c>
      <c r="D139" s="117" t="s">
        <v>432</v>
      </c>
      <c r="E139">
        <v>0.61508406824908257</v>
      </c>
      <c r="F139" t="s">
        <v>471</v>
      </c>
      <c r="G139">
        <v>2</v>
      </c>
      <c r="H139" s="2">
        <v>2.5187882828693667E-2</v>
      </c>
      <c r="I139" s="12" t="s">
        <v>433</v>
      </c>
      <c r="J139" s="12">
        <v>1</v>
      </c>
      <c r="K139" s="2">
        <v>1.7762075416092767E-2</v>
      </c>
      <c r="L139" s="12" t="s">
        <v>146</v>
      </c>
      <c r="M139">
        <v>0</v>
      </c>
      <c r="N139" s="2">
        <v>0</v>
      </c>
      <c r="O139" t="s">
        <v>146</v>
      </c>
      <c r="P139">
        <v>0</v>
      </c>
      <c r="Q139">
        <v>0</v>
      </c>
      <c r="R139" t="s">
        <v>146</v>
      </c>
      <c r="S139">
        <v>0</v>
      </c>
      <c r="T139">
        <v>0</v>
      </c>
    </row>
    <row r="140" spans="1:20" x14ac:dyDescent="0.25">
      <c r="A140">
        <v>139</v>
      </c>
      <c r="B140">
        <v>-730.6</v>
      </c>
      <c r="C140">
        <v>283.3</v>
      </c>
      <c r="D140" t="s">
        <v>485</v>
      </c>
      <c r="E140">
        <v>0.61508406824908257</v>
      </c>
      <c r="F140" t="s">
        <v>503</v>
      </c>
      <c r="G140">
        <v>2</v>
      </c>
      <c r="H140" s="2">
        <v>2.8678028372294495E-2</v>
      </c>
      <c r="I140" s="12" t="s">
        <v>486</v>
      </c>
      <c r="J140" s="12">
        <v>1</v>
      </c>
      <c r="K140" s="2">
        <v>1.4825584047084252E-2</v>
      </c>
      <c r="L140" s="12" t="s">
        <v>146</v>
      </c>
      <c r="M140">
        <v>0</v>
      </c>
      <c r="N140" s="2">
        <v>0</v>
      </c>
      <c r="O140" t="s">
        <v>146</v>
      </c>
      <c r="P140">
        <v>0</v>
      </c>
      <c r="Q140">
        <v>0</v>
      </c>
      <c r="R140" t="s">
        <v>146</v>
      </c>
      <c r="S140">
        <v>0</v>
      </c>
      <c r="T140">
        <v>0</v>
      </c>
    </row>
    <row r="141" spans="1:20" x14ac:dyDescent="0.25">
      <c r="A141">
        <v>140</v>
      </c>
      <c r="B141" s="5">
        <v>-731.5</v>
      </c>
      <c r="C141" s="5">
        <v>241.2</v>
      </c>
      <c r="D141" t="s">
        <v>630</v>
      </c>
      <c r="E141">
        <v>0.62750344113138201</v>
      </c>
      <c r="F141" t="s">
        <v>146</v>
      </c>
      <c r="G141">
        <v>0</v>
      </c>
      <c r="H141" s="2">
        <v>0</v>
      </c>
      <c r="I141" s="12" t="s">
        <v>146</v>
      </c>
      <c r="J141" s="12">
        <v>0</v>
      </c>
      <c r="K141" s="2">
        <v>0</v>
      </c>
      <c r="L141" s="12" t="s">
        <v>146</v>
      </c>
      <c r="M141">
        <v>0</v>
      </c>
      <c r="N141" s="2">
        <v>0</v>
      </c>
      <c r="O141" t="s">
        <v>146</v>
      </c>
      <c r="P141">
        <v>0</v>
      </c>
      <c r="Q141">
        <v>0</v>
      </c>
      <c r="R141" t="s">
        <v>146</v>
      </c>
      <c r="S141">
        <v>0</v>
      </c>
      <c r="T141">
        <v>0</v>
      </c>
    </row>
    <row r="142" spans="1:20" x14ac:dyDescent="0.25">
      <c r="A142">
        <v>141</v>
      </c>
      <c r="B142" s="40">
        <v>-732.5</v>
      </c>
      <c r="C142" s="40">
        <v>281.2</v>
      </c>
      <c r="D142" t="s">
        <v>660</v>
      </c>
      <c r="E142">
        <v>0.63225538283405924</v>
      </c>
      <c r="F142" t="s">
        <v>661</v>
      </c>
      <c r="G142">
        <v>1</v>
      </c>
      <c r="H142" s="2">
        <v>1.5200438085250992E-2</v>
      </c>
      <c r="I142" s="12" t="s">
        <v>146</v>
      </c>
      <c r="J142" s="12">
        <v>0</v>
      </c>
      <c r="K142" s="2">
        <v>0</v>
      </c>
      <c r="L142" s="12" t="s">
        <v>146</v>
      </c>
      <c r="M142">
        <v>0</v>
      </c>
      <c r="N142" s="2">
        <v>0</v>
      </c>
      <c r="O142" t="s">
        <v>146</v>
      </c>
      <c r="P142">
        <v>0</v>
      </c>
      <c r="Q142">
        <v>0</v>
      </c>
      <c r="R142" t="s">
        <v>146</v>
      </c>
      <c r="S142">
        <v>0</v>
      </c>
      <c r="T142">
        <v>0</v>
      </c>
    </row>
    <row r="143" spans="1:20" x14ac:dyDescent="0.25">
      <c r="A143">
        <v>142</v>
      </c>
      <c r="B143" s="40">
        <v>-732.5</v>
      </c>
      <c r="C143" s="40">
        <v>253.2</v>
      </c>
      <c r="D143" t="s">
        <v>674</v>
      </c>
      <c r="E143">
        <v>0.63225538283405924</v>
      </c>
      <c r="F143" t="s">
        <v>146</v>
      </c>
      <c r="G143">
        <v>0</v>
      </c>
      <c r="H143" s="2">
        <v>0</v>
      </c>
      <c r="I143" s="12" t="s">
        <v>146</v>
      </c>
      <c r="J143" s="12">
        <v>0</v>
      </c>
      <c r="K143" s="2">
        <v>0</v>
      </c>
      <c r="L143" s="12" t="s">
        <v>146</v>
      </c>
      <c r="M143">
        <v>0</v>
      </c>
      <c r="N143" s="2">
        <v>0</v>
      </c>
      <c r="O143" t="s">
        <v>146</v>
      </c>
      <c r="P143">
        <v>0</v>
      </c>
      <c r="Q143">
        <v>0</v>
      </c>
      <c r="R143" t="s">
        <v>146</v>
      </c>
      <c r="S143">
        <v>0</v>
      </c>
      <c r="T143">
        <v>0</v>
      </c>
    </row>
    <row r="144" spans="1:20" x14ac:dyDescent="0.25">
      <c r="A144">
        <v>143</v>
      </c>
      <c r="B144">
        <v>-732.5</v>
      </c>
      <c r="C144">
        <v>255.3</v>
      </c>
      <c r="D144" t="s">
        <v>977</v>
      </c>
      <c r="E144">
        <v>0.63225538283405924</v>
      </c>
      <c r="F144" t="s">
        <v>146</v>
      </c>
      <c r="G144">
        <v>0</v>
      </c>
      <c r="H144" s="2">
        <v>0</v>
      </c>
      <c r="I144" s="12" t="s">
        <v>146</v>
      </c>
      <c r="J144" s="12">
        <v>0</v>
      </c>
      <c r="K144" s="2">
        <v>0</v>
      </c>
      <c r="L144" s="12" t="s">
        <v>146</v>
      </c>
      <c r="M144">
        <v>0</v>
      </c>
      <c r="N144" s="2">
        <v>0</v>
      </c>
      <c r="O144" t="s">
        <v>146</v>
      </c>
      <c r="P144">
        <v>0</v>
      </c>
      <c r="Q144">
        <v>0</v>
      </c>
      <c r="R144" t="s">
        <v>146</v>
      </c>
      <c r="S144">
        <v>0</v>
      </c>
      <c r="T144">
        <v>0</v>
      </c>
    </row>
    <row r="145" spans="1:20" x14ac:dyDescent="0.25">
      <c r="A145">
        <v>144</v>
      </c>
      <c r="B145">
        <v>-732.5</v>
      </c>
      <c r="C145">
        <v>227.3</v>
      </c>
      <c r="D145" t="s">
        <v>979</v>
      </c>
      <c r="E145">
        <v>0.63225538283405924</v>
      </c>
      <c r="F145" t="s">
        <v>146</v>
      </c>
      <c r="G145">
        <v>0</v>
      </c>
      <c r="H145" s="2">
        <v>0</v>
      </c>
      <c r="I145" s="12" t="s">
        <v>146</v>
      </c>
      <c r="J145" s="12">
        <v>0</v>
      </c>
      <c r="K145" s="2">
        <v>0</v>
      </c>
      <c r="L145" s="12" t="s">
        <v>146</v>
      </c>
      <c r="M145">
        <v>0</v>
      </c>
      <c r="N145" s="2">
        <v>0</v>
      </c>
      <c r="O145" t="s">
        <v>146</v>
      </c>
      <c r="P145">
        <v>0</v>
      </c>
      <c r="Q145">
        <v>0</v>
      </c>
      <c r="R145" t="s">
        <v>146</v>
      </c>
      <c r="S145">
        <v>0</v>
      </c>
      <c r="T145">
        <v>0</v>
      </c>
    </row>
    <row r="146" spans="1:20" x14ac:dyDescent="0.25">
      <c r="A146">
        <v>145</v>
      </c>
      <c r="B146">
        <v>-732.6</v>
      </c>
      <c r="C146">
        <v>269.2</v>
      </c>
      <c r="D146" t="s">
        <v>367</v>
      </c>
      <c r="E146">
        <v>0.62063123927679142</v>
      </c>
      <c r="F146" t="s">
        <v>368</v>
      </c>
      <c r="G146">
        <v>2</v>
      </c>
      <c r="H146" s="2">
        <v>2.8936662819731004E-2</v>
      </c>
      <c r="I146" s="12" t="s">
        <v>146</v>
      </c>
      <c r="J146" s="12">
        <v>0</v>
      </c>
      <c r="K146" s="2">
        <v>0</v>
      </c>
      <c r="L146" s="12" t="s">
        <v>146</v>
      </c>
      <c r="M146">
        <v>0</v>
      </c>
      <c r="N146" s="2">
        <v>0</v>
      </c>
      <c r="O146" t="s">
        <v>146</v>
      </c>
      <c r="P146">
        <v>0</v>
      </c>
      <c r="Q146">
        <v>0</v>
      </c>
      <c r="R146" t="s">
        <v>146</v>
      </c>
      <c r="S146">
        <v>0</v>
      </c>
      <c r="T146">
        <v>0</v>
      </c>
    </row>
    <row r="147" spans="1:20" x14ac:dyDescent="0.25">
      <c r="A147">
        <v>146</v>
      </c>
      <c r="B147">
        <v>-732.6</v>
      </c>
      <c r="C147">
        <v>283.3</v>
      </c>
      <c r="D147" s="117" t="s">
        <v>445</v>
      </c>
      <c r="E147">
        <v>0.61489955686799957</v>
      </c>
      <c r="F147" t="s">
        <v>446</v>
      </c>
      <c r="G147">
        <v>1</v>
      </c>
      <c r="H147" s="2">
        <v>1.4821136705445765E-2</v>
      </c>
      <c r="I147" s="12" t="s">
        <v>485</v>
      </c>
      <c r="J147" s="12">
        <v>2</v>
      </c>
      <c r="K147" s="2">
        <v>2.8718968621700793E-2</v>
      </c>
      <c r="L147" s="12" t="s">
        <v>146</v>
      </c>
      <c r="M147">
        <v>0</v>
      </c>
      <c r="N147" s="2">
        <v>0</v>
      </c>
      <c r="O147" t="s">
        <v>146</v>
      </c>
      <c r="P147">
        <v>0</v>
      </c>
      <c r="Q147">
        <v>0</v>
      </c>
      <c r="R147" t="s">
        <v>146</v>
      </c>
      <c r="S147">
        <v>0</v>
      </c>
      <c r="T147">
        <v>0</v>
      </c>
    </row>
    <row r="148" spans="1:20" x14ac:dyDescent="0.25">
      <c r="A148">
        <v>147</v>
      </c>
      <c r="B148" s="27">
        <v>-733.5</v>
      </c>
      <c r="C148" s="27">
        <v>269.2</v>
      </c>
      <c r="D148" s="26" t="s">
        <v>533</v>
      </c>
      <c r="E148">
        <v>0.62146972018471458</v>
      </c>
      <c r="F148" t="s">
        <v>367</v>
      </c>
      <c r="G148">
        <v>4</v>
      </c>
      <c r="H148" s="2">
        <v>0.16674739863547416</v>
      </c>
      <c r="I148" s="12" t="s">
        <v>146</v>
      </c>
      <c r="J148" s="12">
        <v>0</v>
      </c>
      <c r="K148" s="2">
        <v>0</v>
      </c>
      <c r="L148" s="12" t="s">
        <v>146</v>
      </c>
      <c r="M148">
        <v>0</v>
      </c>
      <c r="N148" s="2">
        <v>0</v>
      </c>
      <c r="O148" t="s">
        <v>146</v>
      </c>
      <c r="P148">
        <v>0</v>
      </c>
      <c r="Q148">
        <v>0</v>
      </c>
      <c r="R148" t="s">
        <v>146</v>
      </c>
      <c r="S148">
        <v>0</v>
      </c>
      <c r="T148">
        <v>0</v>
      </c>
    </row>
    <row r="149" spans="1:20" x14ac:dyDescent="0.25">
      <c r="A149">
        <v>148</v>
      </c>
      <c r="B149" s="5">
        <v>-733.5</v>
      </c>
      <c r="C149" s="5">
        <v>241.2</v>
      </c>
      <c r="D149" t="s">
        <v>629</v>
      </c>
      <c r="E149">
        <v>0.62731520421787001</v>
      </c>
      <c r="F149" t="s">
        <v>630</v>
      </c>
      <c r="G149">
        <v>2</v>
      </c>
      <c r="H149" s="2">
        <v>3.3107489077123894E-2</v>
      </c>
      <c r="I149" s="12" t="s">
        <v>146</v>
      </c>
      <c r="J149" s="12">
        <v>0</v>
      </c>
      <c r="K149" s="2">
        <v>0</v>
      </c>
      <c r="L149" s="12" t="s">
        <v>146</v>
      </c>
      <c r="M149">
        <v>0</v>
      </c>
      <c r="N149" s="2">
        <v>0</v>
      </c>
      <c r="O149" t="s">
        <v>146</v>
      </c>
      <c r="P149">
        <v>0</v>
      </c>
      <c r="Q149">
        <v>0</v>
      </c>
      <c r="R149" t="s">
        <v>146</v>
      </c>
      <c r="S149">
        <v>0</v>
      </c>
      <c r="T149">
        <v>0</v>
      </c>
    </row>
    <row r="150" spans="1:20" x14ac:dyDescent="0.25">
      <c r="A150">
        <v>149</v>
      </c>
      <c r="B150" s="5">
        <v>-733.5</v>
      </c>
      <c r="C150" s="5">
        <v>269.3</v>
      </c>
      <c r="D150" t="s">
        <v>644</v>
      </c>
      <c r="E150">
        <v>0.62731520421787001</v>
      </c>
      <c r="F150" t="s">
        <v>146</v>
      </c>
      <c r="G150">
        <v>0</v>
      </c>
      <c r="H150" s="2">
        <v>0</v>
      </c>
      <c r="I150" s="12" t="s">
        <v>146</v>
      </c>
      <c r="J150" s="12">
        <v>0</v>
      </c>
      <c r="K150" s="2">
        <v>0</v>
      </c>
      <c r="L150" s="12" t="s">
        <v>146</v>
      </c>
      <c r="M150">
        <v>0</v>
      </c>
      <c r="N150" s="2">
        <v>0</v>
      </c>
      <c r="O150" t="s">
        <v>146</v>
      </c>
      <c r="P150">
        <v>0</v>
      </c>
      <c r="Q150">
        <v>0</v>
      </c>
      <c r="R150" t="s">
        <v>146</v>
      </c>
      <c r="S150">
        <v>0</v>
      </c>
      <c r="T150">
        <v>0</v>
      </c>
    </row>
    <row r="151" spans="1:20" x14ac:dyDescent="0.25">
      <c r="A151">
        <v>150</v>
      </c>
      <c r="B151" s="26">
        <v>-733.6</v>
      </c>
      <c r="C151" s="26">
        <v>279.2</v>
      </c>
      <c r="D151" s="26" t="s">
        <v>526</v>
      </c>
      <c r="E151">
        <v>0.62146972018471458</v>
      </c>
      <c r="F151" t="s">
        <v>146</v>
      </c>
      <c r="G151">
        <v>0</v>
      </c>
      <c r="H151" s="2">
        <v>0</v>
      </c>
      <c r="I151" s="12" t="s">
        <v>146</v>
      </c>
      <c r="J151" s="12">
        <v>0</v>
      </c>
      <c r="K151" s="2">
        <v>0</v>
      </c>
      <c r="L151" s="12" t="s">
        <v>146</v>
      </c>
      <c r="M151">
        <v>0</v>
      </c>
      <c r="N151" s="2">
        <v>0</v>
      </c>
      <c r="O151" t="s">
        <v>146</v>
      </c>
      <c r="P151">
        <v>0</v>
      </c>
      <c r="Q151">
        <v>0</v>
      </c>
      <c r="R151" t="s">
        <v>146</v>
      </c>
      <c r="S151">
        <v>0</v>
      </c>
      <c r="T151">
        <v>0</v>
      </c>
    </row>
    <row r="152" spans="1:20" x14ac:dyDescent="0.25">
      <c r="A152">
        <v>151</v>
      </c>
      <c r="B152">
        <v>-734.5</v>
      </c>
      <c r="C152">
        <v>253.2</v>
      </c>
      <c r="D152" t="s">
        <v>148</v>
      </c>
      <c r="E152">
        <v>0.63206572044495501</v>
      </c>
      <c r="F152" t="s">
        <v>146</v>
      </c>
      <c r="G152">
        <v>0</v>
      </c>
      <c r="H152" s="2">
        <v>0</v>
      </c>
      <c r="I152" s="12" t="s">
        <v>146</v>
      </c>
      <c r="J152" s="12">
        <v>0</v>
      </c>
      <c r="K152" s="2">
        <v>0</v>
      </c>
      <c r="L152" s="12" t="s">
        <v>146</v>
      </c>
      <c r="M152">
        <v>0</v>
      </c>
      <c r="N152" s="2">
        <v>0</v>
      </c>
      <c r="O152" t="s">
        <v>146</v>
      </c>
      <c r="P152">
        <v>0</v>
      </c>
      <c r="Q152">
        <v>0</v>
      </c>
      <c r="R152" t="s">
        <v>146</v>
      </c>
      <c r="S152">
        <v>0</v>
      </c>
      <c r="T152">
        <v>0</v>
      </c>
    </row>
    <row r="153" spans="1:20" x14ac:dyDescent="0.25">
      <c r="A153">
        <v>152</v>
      </c>
      <c r="B153">
        <v>-734.5</v>
      </c>
      <c r="C153">
        <v>225.2</v>
      </c>
      <c r="D153" t="s">
        <v>200</v>
      </c>
      <c r="E153">
        <v>0.63206572044495501</v>
      </c>
      <c r="F153" t="s">
        <v>146</v>
      </c>
      <c r="G153">
        <v>0</v>
      </c>
      <c r="H153" s="2">
        <v>0</v>
      </c>
      <c r="I153" s="12" t="s">
        <v>146</v>
      </c>
      <c r="J153" s="12">
        <v>0</v>
      </c>
      <c r="K153" s="2">
        <v>0</v>
      </c>
      <c r="L153" s="12" t="s">
        <v>146</v>
      </c>
      <c r="M153">
        <v>0</v>
      </c>
      <c r="N153" s="2">
        <v>0</v>
      </c>
      <c r="O153" t="s">
        <v>146</v>
      </c>
      <c r="P153">
        <v>0</v>
      </c>
      <c r="Q153">
        <v>0</v>
      </c>
      <c r="R153" t="s">
        <v>146</v>
      </c>
      <c r="S153">
        <v>0</v>
      </c>
      <c r="T153">
        <v>0</v>
      </c>
    </row>
    <row r="154" spans="1:20" x14ac:dyDescent="0.25">
      <c r="A154">
        <v>153</v>
      </c>
      <c r="B154">
        <v>-734.5</v>
      </c>
      <c r="C154">
        <v>327.2</v>
      </c>
      <c r="D154" t="s">
        <v>323</v>
      </c>
      <c r="E154">
        <v>0.6147257621270017</v>
      </c>
      <c r="F154" t="s">
        <v>146</v>
      </c>
      <c r="G154">
        <v>0</v>
      </c>
      <c r="H154" s="2">
        <v>0</v>
      </c>
      <c r="I154" s="12" t="s">
        <v>146</v>
      </c>
      <c r="J154" s="12">
        <v>0</v>
      </c>
      <c r="K154" s="2">
        <v>0</v>
      </c>
      <c r="L154" s="12" t="s">
        <v>146</v>
      </c>
      <c r="M154">
        <v>0</v>
      </c>
      <c r="N154" s="2">
        <v>0</v>
      </c>
      <c r="O154" t="s">
        <v>146</v>
      </c>
      <c r="P154">
        <v>0</v>
      </c>
      <c r="Q154">
        <v>0</v>
      </c>
      <c r="R154" t="s">
        <v>146</v>
      </c>
      <c r="S154">
        <v>0</v>
      </c>
      <c r="T154">
        <v>0</v>
      </c>
    </row>
    <row r="155" spans="1:20" x14ac:dyDescent="0.25">
      <c r="A155">
        <v>154</v>
      </c>
      <c r="B155">
        <v>-734.5</v>
      </c>
      <c r="C155">
        <v>275.2</v>
      </c>
      <c r="D155" t="s">
        <v>413</v>
      </c>
      <c r="E155">
        <v>0.6147257621270017</v>
      </c>
      <c r="F155" t="s">
        <v>146</v>
      </c>
      <c r="G155">
        <v>0</v>
      </c>
      <c r="H155" s="2">
        <v>0</v>
      </c>
      <c r="I155" s="12" t="s">
        <v>146</v>
      </c>
      <c r="J155" s="12">
        <v>0</v>
      </c>
      <c r="K155" s="2">
        <v>0</v>
      </c>
      <c r="L155" s="12" t="s">
        <v>146</v>
      </c>
      <c r="M155">
        <v>0</v>
      </c>
      <c r="N155" s="2">
        <v>0</v>
      </c>
      <c r="O155" t="s">
        <v>146</v>
      </c>
      <c r="P155">
        <v>0</v>
      </c>
      <c r="Q155">
        <v>0</v>
      </c>
      <c r="R155" t="s">
        <v>146</v>
      </c>
      <c r="S155">
        <v>0</v>
      </c>
      <c r="T155">
        <v>0</v>
      </c>
    </row>
    <row r="156" spans="1:20" x14ac:dyDescent="0.25">
      <c r="A156">
        <v>155</v>
      </c>
      <c r="B156" s="40">
        <v>-734.5</v>
      </c>
      <c r="C156" s="40">
        <v>255.2</v>
      </c>
      <c r="D156" t="s">
        <v>673</v>
      </c>
      <c r="E156">
        <v>0.63206572044495501</v>
      </c>
      <c r="F156" t="s">
        <v>674</v>
      </c>
      <c r="G156">
        <v>1</v>
      </c>
      <c r="H156" s="2">
        <v>1.250394453702214E-2</v>
      </c>
      <c r="I156" s="12" t="s">
        <v>977</v>
      </c>
      <c r="J156" s="12">
        <v>2</v>
      </c>
      <c r="K156" s="2">
        <v>3.0222060197159367E-2</v>
      </c>
      <c r="L156" s="12" t="s">
        <v>146</v>
      </c>
      <c r="M156">
        <v>0</v>
      </c>
      <c r="N156" s="2">
        <v>0</v>
      </c>
      <c r="O156" t="s">
        <v>146</v>
      </c>
      <c r="P156">
        <v>0</v>
      </c>
      <c r="Q156">
        <v>0</v>
      </c>
      <c r="R156" t="s">
        <v>146</v>
      </c>
      <c r="S156">
        <v>0</v>
      </c>
      <c r="T156">
        <v>0</v>
      </c>
    </row>
    <row r="157" spans="1:20" x14ac:dyDescent="0.25">
      <c r="A157">
        <v>156</v>
      </c>
      <c r="B157" s="40">
        <v>-734.5</v>
      </c>
      <c r="C157" s="40">
        <v>227.2</v>
      </c>
      <c r="D157" t="s">
        <v>687</v>
      </c>
      <c r="E157">
        <v>0.63206572044495501</v>
      </c>
      <c r="F157" t="s">
        <v>979</v>
      </c>
      <c r="G157">
        <v>2</v>
      </c>
      <c r="H157" s="2">
        <v>3.40268080032506E-2</v>
      </c>
      <c r="I157" s="12" t="s">
        <v>146</v>
      </c>
      <c r="J157" s="12">
        <v>0</v>
      </c>
      <c r="K157" s="2">
        <v>0</v>
      </c>
      <c r="L157" s="12" t="s">
        <v>146</v>
      </c>
      <c r="M157">
        <v>0</v>
      </c>
      <c r="N157" s="2">
        <v>0</v>
      </c>
      <c r="O157" t="s">
        <v>146</v>
      </c>
      <c r="P157">
        <v>0</v>
      </c>
      <c r="Q157">
        <v>0</v>
      </c>
      <c r="R157" t="s">
        <v>146</v>
      </c>
      <c r="S157">
        <v>0</v>
      </c>
      <c r="T157">
        <v>0</v>
      </c>
    </row>
    <row r="158" spans="1:20" x14ac:dyDescent="0.25">
      <c r="A158">
        <v>157</v>
      </c>
      <c r="B158">
        <v>-734.5</v>
      </c>
      <c r="C158">
        <v>227.1</v>
      </c>
      <c r="D158" t="s">
        <v>924</v>
      </c>
      <c r="E158">
        <v>0.63206572044495501</v>
      </c>
      <c r="F158" t="s">
        <v>146</v>
      </c>
      <c r="G158">
        <v>0</v>
      </c>
      <c r="H158" s="2">
        <v>0</v>
      </c>
      <c r="I158" s="12" t="s">
        <v>146</v>
      </c>
      <c r="J158" s="12">
        <v>0</v>
      </c>
      <c r="K158" s="2">
        <v>0</v>
      </c>
      <c r="L158" s="12" t="s">
        <v>146</v>
      </c>
      <c r="M158">
        <v>0</v>
      </c>
      <c r="N158" s="2">
        <v>0</v>
      </c>
      <c r="O158" t="s">
        <v>146</v>
      </c>
      <c r="P158">
        <v>0</v>
      </c>
      <c r="Q158">
        <v>0</v>
      </c>
      <c r="R158" t="s">
        <v>146</v>
      </c>
      <c r="S158">
        <v>0</v>
      </c>
      <c r="T158">
        <v>0</v>
      </c>
    </row>
    <row r="159" spans="1:20" x14ac:dyDescent="0.25">
      <c r="A159">
        <v>158</v>
      </c>
      <c r="B159" s="5">
        <v>-735.5</v>
      </c>
      <c r="C159" s="5">
        <v>241.2</v>
      </c>
      <c r="D159" t="s">
        <v>628</v>
      </c>
      <c r="E159">
        <v>0.62712702377119667</v>
      </c>
      <c r="F159" t="s">
        <v>629</v>
      </c>
      <c r="G159">
        <v>2</v>
      </c>
      <c r="H159" s="2">
        <v>3.3149602971935102E-2</v>
      </c>
      <c r="I159" s="12" t="s">
        <v>146</v>
      </c>
      <c r="J159" s="12">
        <v>0</v>
      </c>
      <c r="K159" s="2">
        <v>0</v>
      </c>
      <c r="L159" s="12" t="s">
        <v>146</v>
      </c>
      <c r="M159">
        <v>0</v>
      </c>
      <c r="N159" s="2">
        <v>0</v>
      </c>
      <c r="O159" t="s">
        <v>146</v>
      </c>
      <c r="P159">
        <v>0</v>
      </c>
      <c r="Q159">
        <v>0</v>
      </c>
      <c r="R159" t="s">
        <v>146</v>
      </c>
      <c r="S159">
        <v>0</v>
      </c>
      <c r="T159">
        <v>0</v>
      </c>
    </row>
    <row r="160" spans="1:20" x14ac:dyDescent="0.25">
      <c r="A160">
        <v>159</v>
      </c>
      <c r="B160" s="5">
        <v>-735.5</v>
      </c>
      <c r="C160" s="5">
        <v>269.3</v>
      </c>
      <c r="D160" t="s">
        <v>643</v>
      </c>
      <c r="E160">
        <v>0.62712702377119667</v>
      </c>
      <c r="F160" t="s">
        <v>644</v>
      </c>
      <c r="G160">
        <v>2</v>
      </c>
      <c r="H160" s="2">
        <v>2.9425077609007075E-2</v>
      </c>
      <c r="I160" s="12" t="s">
        <v>146</v>
      </c>
      <c r="J160" s="12">
        <v>0</v>
      </c>
      <c r="K160" s="2">
        <v>0</v>
      </c>
      <c r="L160" s="12" t="s">
        <v>146</v>
      </c>
      <c r="M160">
        <v>0</v>
      </c>
      <c r="N160" s="2">
        <v>0</v>
      </c>
      <c r="O160" t="s">
        <v>146</v>
      </c>
      <c r="P160">
        <v>0</v>
      </c>
      <c r="Q160">
        <v>0</v>
      </c>
      <c r="R160" t="s">
        <v>146</v>
      </c>
      <c r="S160">
        <v>0</v>
      </c>
      <c r="T160">
        <v>0</v>
      </c>
    </row>
    <row r="161" spans="1:20" x14ac:dyDescent="0.25">
      <c r="A161">
        <v>160</v>
      </c>
      <c r="B161" s="20">
        <v>-735.6</v>
      </c>
      <c r="C161" s="20">
        <v>281.2</v>
      </c>
      <c r="D161" s="20" t="s">
        <v>525</v>
      </c>
      <c r="E161">
        <v>0.62128329325172771</v>
      </c>
      <c r="F161" t="s">
        <v>526</v>
      </c>
      <c r="G161">
        <v>1</v>
      </c>
      <c r="H161" s="2">
        <v>1.4936651373599022E-2</v>
      </c>
      <c r="I161" s="12" t="s">
        <v>146</v>
      </c>
      <c r="J161" s="12">
        <v>0</v>
      </c>
      <c r="K161" s="2">
        <v>0</v>
      </c>
      <c r="L161" s="12" t="s">
        <v>146</v>
      </c>
      <c r="M161">
        <v>0</v>
      </c>
      <c r="N161" s="2">
        <v>0</v>
      </c>
      <c r="O161" t="s">
        <v>146</v>
      </c>
      <c r="P161">
        <v>0</v>
      </c>
      <c r="Q161">
        <v>0</v>
      </c>
      <c r="R161" t="s">
        <v>146</v>
      </c>
      <c r="S161">
        <v>0</v>
      </c>
      <c r="T161">
        <v>0</v>
      </c>
    </row>
    <row r="162" spans="1:20" x14ac:dyDescent="0.25">
      <c r="A162">
        <v>161</v>
      </c>
      <c r="B162" s="24">
        <v>-735.6</v>
      </c>
      <c r="C162" s="24">
        <v>269.2</v>
      </c>
      <c r="D162" s="20" t="s">
        <v>532</v>
      </c>
      <c r="E162">
        <v>0.62128329325172771</v>
      </c>
      <c r="F162" t="s">
        <v>533</v>
      </c>
      <c r="G162">
        <v>2</v>
      </c>
      <c r="H162" s="2">
        <v>2.8792304406590252E-2</v>
      </c>
      <c r="I162" s="12" t="s">
        <v>146</v>
      </c>
      <c r="J162" s="12">
        <v>0</v>
      </c>
      <c r="K162" s="2">
        <v>0</v>
      </c>
      <c r="L162" s="12" t="s">
        <v>146</v>
      </c>
      <c r="M162">
        <v>0</v>
      </c>
      <c r="N162" s="2">
        <v>0</v>
      </c>
      <c r="O162" t="s">
        <v>146</v>
      </c>
      <c r="P162">
        <v>0</v>
      </c>
      <c r="Q162">
        <v>0</v>
      </c>
      <c r="R162" t="s">
        <v>146</v>
      </c>
      <c r="S162">
        <v>0</v>
      </c>
      <c r="T162">
        <v>0</v>
      </c>
    </row>
    <row r="163" spans="1:20" x14ac:dyDescent="0.25">
      <c r="A163">
        <v>162</v>
      </c>
      <c r="B163">
        <v>-736.5</v>
      </c>
      <c r="C163">
        <v>255.2</v>
      </c>
      <c r="D163" t="s">
        <v>147</v>
      </c>
      <c r="E163">
        <v>0.63187611495030027</v>
      </c>
      <c r="F163" t="s">
        <v>148</v>
      </c>
      <c r="G163">
        <v>1</v>
      </c>
      <c r="H163" s="2">
        <v>1.2500193634999783E-2</v>
      </c>
      <c r="I163" s="12" t="s">
        <v>146</v>
      </c>
      <c r="J163" s="12">
        <v>0</v>
      </c>
      <c r="K163" s="2">
        <v>0</v>
      </c>
      <c r="L163" s="12" t="s">
        <v>146</v>
      </c>
      <c r="M163">
        <v>0</v>
      </c>
      <c r="N163" s="2">
        <v>0</v>
      </c>
      <c r="O163" t="s">
        <v>146</v>
      </c>
      <c r="P163">
        <v>0</v>
      </c>
      <c r="Q163">
        <v>0</v>
      </c>
      <c r="R163" t="s">
        <v>146</v>
      </c>
      <c r="S163">
        <v>0</v>
      </c>
      <c r="T163">
        <v>0</v>
      </c>
    </row>
    <row r="164" spans="1:20" x14ac:dyDescent="0.25">
      <c r="A164">
        <v>163</v>
      </c>
      <c r="B164">
        <v>-736.5</v>
      </c>
      <c r="C164">
        <v>227.2</v>
      </c>
      <c r="D164" t="s">
        <v>199</v>
      </c>
      <c r="E164">
        <v>0.63187611495030027</v>
      </c>
      <c r="F164" t="s">
        <v>200</v>
      </c>
      <c r="G164">
        <v>1</v>
      </c>
      <c r="H164" s="2">
        <v>1.0099923729469594E-2</v>
      </c>
      <c r="I164" s="12" t="s">
        <v>924</v>
      </c>
      <c r="J164" s="12">
        <v>2</v>
      </c>
      <c r="K164" s="2">
        <v>3.4069765364644782E-2</v>
      </c>
      <c r="L164" s="12" t="s">
        <v>146</v>
      </c>
      <c r="M164">
        <v>0</v>
      </c>
      <c r="N164" s="2">
        <v>0</v>
      </c>
      <c r="O164" t="s">
        <v>146</v>
      </c>
      <c r="P164">
        <v>0</v>
      </c>
      <c r="Q164">
        <v>0</v>
      </c>
      <c r="R164" t="s">
        <v>146</v>
      </c>
      <c r="S164">
        <v>0</v>
      </c>
      <c r="T164">
        <v>0</v>
      </c>
    </row>
    <row r="165" spans="1:20" x14ac:dyDescent="0.25">
      <c r="A165">
        <v>164</v>
      </c>
      <c r="B165">
        <v>-736.5</v>
      </c>
      <c r="C165">
        <v>329.2</v>
      </c>
      <c r="D165" t="s">
        <v>322</v>
      </c>
      <c r="E165">
        <v>0.61454135822969325</v>
      </c>
      <c r="F165" t="s">
        <v>323</v>
      </c>
      <c r="G165">
        <v>1</v>
      </c>
      <c r="H165" s="2">
        <v>2.0854148211124815E-2</v>
      </c>
      <c r="I165" s="12" t="s">
        <v>146</v>
      </c>
      <c r="J165" s="12">
        <v>0</v>
      </c>
      <c r="K165" s="2">
        <v>0</v>
      </c>
      <c r="L165" s="12" t="s">
        <v>146</v>
      </c>
      <c r="M165">
        <v>0</v>
      </c>
      <c r="N165" s="2">
        <v>0</v>
      </c>
      <c r="O165" t="s">
        <v>146</v>
      </c>
      <c r="P165">
        <v>0</v>
      </c>
      <c r="Q165">
        <v>0</v>
      </c>
      <c r="R165" t="s">
        <v>146</v>
      </c>
      <c r="S165">
        <v>0</v>
      </c>
      <c r="T165">
        <v>0</v>
      </c>
    </row>
    <row r="166" spans="1:20" x14ac:dyDescent="0.25">
      <c r="A166">
        <v>165</v>
      </c>
      <c r="B166">
        <v>-736.5</v>
      </c>
      <c r="C166">
        <v>301.2</v>
      </c>
      <c r="D166" t="s">
        <v>355</v>
      </c>
      <c r="E166">
        <v>0.61454135822969325</v>
      </c>
      <c r="F166" t="s">
        <v>146</v>
      </c>
      <c r="G166">
        <v>0</v>
      </c>
      <c r="H166" s="2">
        <v>0</v>
      </c>
      <c r="I166" s="12" t="s">
        <v>146</v>
      </c>
      <c r="J166" s="12">
        <v>0</v>
      </c>
      <c r="K166" s="2">
        <v>0</v>
      </c>
      <c r="L166" s="12" t="s">
        <v>146</v>
      </c>
      <c r="M166">
        <v>0</v>
      </c>
      <c r="N166" s="2">
        <v>0</v>
      </c>
      <c r="O166" t="s">
        <v>146</v>
      </c>
      <c r="P166">
        <v>0</v>
      </c>
      <c r="Q166">
        <v>0</v>
      </c>
      <c r="R166" t="s">
        <v>146</v>
      </c>
      <c r="S166">
        <v>0</v>
      </c>
      <c r="T166">
        <v>0</v>
      </c>
    </row>
    <row r="167" spans="1:20" x14ac:dyDescent="0.25">
      <c r="A167">
        <v>166</v>
      </c>
      <c r="B167">
        <v>-736.5</v>
      </c>
      <c r="C167">
        <v>275.2</v>
      </c>
      <c r="D167" t="s">
        <v>399</v>
      </c>
      <c r="E167">
        <v>0.61454135822969325</v>
      </c>
      <c r="F167" t="s">
        <v>413</v>
      </c>
      <c r="G167">
        <v>2</v>
      </c>
      <c r="H167" s="2">
        <v>2.8603265942260234E-2</v>
      </c>
      <c r="I167" s="12" t="s">
        <v>146</v>
      </c>
      <c r="J167" s="12">
        <v>0</v>
      </c>
      <c r="K167" s="2">
        <v>0</v>
      </c>
      <c r="L167" s="12" t="s">
        <v>146</v>
      </c>
      <c r="M167">
        <v>0</v>
      </c>
      <c r="N167" s="2">
        <v>0</v>
      </c>
      <c r="O167" t="s">
        <v>146</v>
      </c>
      <c r="P167">
        <v>0</v>
      </c>
      <c r="Q167">
        <v>0</v>
      </c>
      <c r="R167" t="s">
        <v>146</v>
      </c>
      <c r="S167">
        <v>0</v>
      </c>
      <c r="T167">
        <v>0</v>
      </c>
    </row>
    <row r="168" spans="1:20" x14ac:dyDescent="0.25">
      <c r="A168">
        <v>167</v>
      </c>
      <c r="B168">
        <v>-736.5</v>
      </c>
      <c r="C168">
        <v>277.2</v>
      </c>
      <c r="D168" t="s">
        <v>412</v>
      </c>
      <c r="E168">
        <v>0.61454135822969325</v>
      </c>
      <c r="F168" t="s">
        <v>413</v>
      </c>
      <c r="G168">
        <v>1</v>
      </c>
      <c r="H168" s="2">
        <v>1.4698853365664699E-2</v>
      </c>
      <c r="I168" s="12" t="s">
        <v>146</v>
      </c>
      <c r="J168" s="12">
        <v>0</v>
      </c>
      <c r="K168" s="2">
        <v>0</v>
      </c>
      <c r="L168" s="12" t="s">
        <v>146</v>
      </c>
      <c r="M168">
        <v>0</v>
      </c>
      <c r="N168" s="2">
        <v>0</v>
      </c>
      <c r="O168" t="s">
        <v>146</v>
      </c>
      <c r="P168">
        <v>0</v>
      </c>
      <c r="Q168">
        <v>0</v>
      </c>
      <c r="R168" t="s">
        <v>146</v>
      </c>
      <c r="S168">
        <v>0</v>
      </c>
      <c r="T168">
        <v>0</v>
      </c>
    </row>
    <row r="169" spans="1:20" x14ac:dyDescent="0.25">
      <c r="A169">
        <v>168</v>
      </c>
      <c r="B169">
        <v>-736.5</v>
      </c>
      <c r="C169">
        <v>279.3</v>
      </c>
      <c r="D169" t="s">
        <v>942</v>
      </c>
      <c r="E169">
        <v>0.61454135822969325</v>
      </c>
      <c r="F169" t="s">
        <v>146</v>
      </c>
      <c r="G169">
        <v>0</v>
      </c>
      <c r="H169" s="2">
        <v>0</v>
      </c>
      <c r="I169" s="12" t="s">
        <v>146</v>
      </c>
      <c r="J169" s="12">
        <v>0</v>
      </c>
      <c r="K169" s="2">
        <v>0</v>
      </c>
      <c r="L169" s="12" t="s">
        <v>146</v>
      </c>
      <c r="M169">
        <v>0</v>
      </c>
      <c r="N169" s="2">
        <v>0</v>
      </c>
      <c r="O169" t="s">
        <v>146</v>
      </c>
      <c r="P169">
        <v>0</v>
      </c>
      <c r="Q169">
        <v>0</v>
      </c>
      <c r="R169" t="s">
        <v>146</v>
      </c>
      <c r="S169">
        <v>0</v>
      </c>
      <c r="T169">
        <v>0</v>
      </c>
    </row>
    <row r="170" spans="1:20" x14ac:dyDescent="0.25">
      <c r="A170">
        <v>169</v>
      </c>
      <c r="B170">
        <v>-738.5</v>
      </c>
      <c r="C170">
        <v>331.3</v>
      </c>
      <c r="D170" t="s">
        <v>321</v>
      </c>
      <c r="E170">
        <v>0.61435700964940487</v>
      </c>
      <c r="F170" t="s">
        <v>322</v>
      </c>
      <c r="G170">
        <v>1</v>
      </c>
      <c r="H170" s="2">
        <v>2.0894022982103612E-2</v>
      </c>
      <c r="I170" s="12" t="s">
        <v>146</v>
      </c>
      <c r="J170" s="12">
        <v>0</v>
      </c>
      <c r="K170" s="2">
        <v>0</v>
      </c>
      <c r="L170" s="12" t="s">
        <v>146</v>
      </c>
      <c r="M170">
        <v>0</v>
      </c>
      <c r="N170" s="2">
        <v>0</v>
      </c>
      <c r="O170" t="s">
        <v>146</v>
      </c>
      <c r="P170">
        <v>0</v>
      </c>
      <c r="Q170">
        <v>0</v>
      </c>
      <c r="R170" t="s">
        <v>146</v>
      </c>
      <c r="S170">
        <v>0</v>
      </c>
      <c r="T170">
        <v>0</v>
      </c>
    </row>
    <row r="171" spans="1:20" x14ac:dyDescent="0.25">
      <c r="A171">
        <v>170</v>
      </c>
      <c r="B171">
        <v>-738.5</v>
      </c>
      <c r="C171">
        <v>303.2</v>
      </c>
      <c r="D171" t="s">
        <v>354</v>
      </c>
      <c r="E171">
        <v>0.61435700964940487</v>
      </c>
      <c r="F171" t="s">
        <v>355</v>
      </c>
      <c r="G171">
        <v>1</v>
      </c>
      <c r="H171" s="2">
        <v>1.7614993260621482E-2</v>
      </c>
      <c r="I171" s="12" t="s">
        <v>146</v>
      </c>
      <c r="J171" s="12">
        <v>0</v>
      </c>
      <c r="K171" s="2">
        <v>0</v>
      </c>
      <c r="L171" s="12" t="s">
        <v>146</v>
      </c>
      <c r="M171">
        <v>0</v>
      </c>
      <c r="N171" s="2">
        <v>0</v>
      </c>
      <c r="O171" t="s">
        <v>146</v>
      </c>
      <c r="P171">
        <v>0</v>
      </c>
      <c r="Q171">
        <v>0</v>
      </c>
      <c r="R171" t="s">
        <v>146</v>
      </c>
      <c r="S171">
        <v>0</v>
      </c>
      <c r="T171">
        <v>0</v>
      </c>
    </row>
    <row r="172" spans="1:20" x14ac:dyDescent="0.25">
      <c r="A172">
        <v>171</v>
      </c>
      <c r="B172">
        <v>-738.5</v>
      </c>
      <c r="C172">
        <v>275.2</v>
      </c>
      <c r="D172" t="s">
        <v>386</v>
      </c>
      <c r="E172">
        <v>0.61435700964940487</v>
      </c>
      <c r="F172" t="s">
        <v>399</v>
      </c>
      <c r="G172">
        <v>2</v>
      </c>
      <c r="H172" s="2">
        <v>2.8644129579875381E-2</v>
      </c>
      <c r="I172" s="12" t="s">
        <v>146</v>
      </c>
      <c r="J172" s="12">
        <v>0</v>
      </c>
      <c r="K172" s="2">
        <v>0</v>
      </c>
      <c r="L172" s="12" t="s">
        <v>146</v>
      </c>
      <c r="M172">
        <v>0</v>
      </c>
      <c r="N172" s="2">
        <v>0</v>
      </c>
      <c r="O172" t="s">
        <v>146</v>
      </c>
      <c r="P172">
        <v>0</v>
      </c>
      <c r="Q172">
        <v>0</v>
      </c>
      <c r="R172" t="s">
        <v>146</v>
      </c>
      <c r="S172">
        <v>0</v>
      </c>
      <c r="T172">
        <v>0</v>
      </c>
    </row>
    <row r="173" spans="1:20" x14ac:dyDescent="0.25">
      <c r="A173">
        <v>172</v>
      </c>
      <c r="B173">
        <v>-738.5</v>
      </c>
      <c r="C173">
        <v>277.2</v>
      </c>
      <c r="D173" t="s">
        <v>398</v>
      </c>
      <c r="E173">
        <v>0.61435700964940487</v>
      </c>
      <c r="F173" t="s">
        <v>399</v>
      </c>
      <c r="G173">
        <v>1</v>
      </c>
      <c r="H173" s="2">
        <v>1.4694444040379199E-2</v>
      </c>
      <c r="I173" s="12" t="s">
        <v>412</v>
      </c>
      <c r="J173" s="12">
        <v>2</v>
      </c>
      <c r="K173" s="2">
        <v>2.8594685606051037E-2</v>
      </c>
      <c r="L173" s="12" t="s">
        <v>146</v>
      </c>
      <c r="M173">
        <v>0</v>
      </c>
      <c r="N173" s="2">
        <v>0</v>
      </c>
      <c r="O173" t="s">
        <v>146</v>
      </c>
      <c r="P173">
        <v>0</v>
      </c>
      <c r="Q173">
        <v>0</v>
      </c>
      <c r="R173" t="s">
        <v>146</v>
      </c>
      <c r="S173">
        <v>0</v>
      </c>
      <c r="T173">
        <v>0</v>
      </c>
    </row>
    <row r="174" spans="1:20" x14ac:dyDescent="0.25">
      <c r="A174">
        <v>173</v>
      </c>
      <c r="B174">
        <v>-738.5</v>
      </c>
      <c r="C174">
        <v>279.2</v>
      </c>
      <c r="D174" t="s">
        <v>411</v>
      </c>
      <c r="E174">
        <v>0.61435700964940487</v>
      </c>
      <c r="F174" t="s">
        <v>942</v>
      </c>
      <c r="G174">
        <v>2</v>
      </c>
      <c r="H174" s="2">
        <v>2.8545296957545294E-2</v>
      </c>
      <c r="I174" s="12" t="s">
        <v>412</v>
      </c>
      <c r="J174" s="12">
        <v>1</v>
      </c>
      <c r="K174" s="2">
        <v>1.473226053565938E-2</v>
      </c>
      <c r="L174" s="12" t="s">
        <v>146</v>
      </c>
      <c r="M174">
        <v>0</v>
      </c>
      <c r="N174" s="2">
        <v>0</v>
      </c>
      <c r="O174" t="s">
        <v>146</v>
      </c>
      <c r="P174">
        <v>0</v>
      </c>
      <c r="Q174">
        <v>0</v>
      </c>
      <c r="R174" t="s">
        <v>146</v>
      </c>
      <c r="S174">
        <v>0</v>
      </c>
      <c r="T174">
        <v>0</v>
      </c>
    </row>
    <row r="175" spans="1:20" x14ac:dyDescent="0.25">
      <c r="A175">
        <v>174</v>
      </c>
      <c r="B175" s="20">
        <v>-738.5</v>
      </c>
      <c r="C175" s="20">
        <v>253.2</v>
      </c>
      <c r="D175" s="33" t="s">
        <v>616</v>
      </c>
      <c r="E175">
        <v>0.62778590241403864</v>
      </c>
      <c r="F175" t="s">
        <v>146</v>
      </c>
      <c r="G175">
        <v>0</v>
      </c>
      <c r="H175" s="2">
        <v>0</v>
      </c>
      <c r="I175" s="12" t="s">
        <v>146</v>
      </c>
      <c r="J175" s="12">
        <v>0</v>
      </c>
      <c r="K175" s="2">
        <v>0</v>
      </c>
      <c r="L175" s="12" t="s">
        <v>146</v>
      </c>
      <c r="M175">
        <v>0</v>
      </c>
      <c r="N175" s="2">
        <v>0</v>
      </c>
      <c r="O175" t="s">
        <v>146</v>
      </c>
      <c r="P175">
        <v>0</v>
      </c>
      <c r="Q175">
        <v>0</v>
      </c>
      <c r="R175" t="s">
        <v>146</v>
      </c>
      <c r="S175">
        <v>0</v>
      </c>
      <c r="T175">
        <v>0</v>
      </c>
    </row>
    <row r="176" spans="1:20" x14ac:dyDescent="0.25">
      <c r="A176">
        <v>175</v>
      </c>
      <c r="B176" s="24">
        <v>-738.5</v>
      </c>
      <c r="C176" s="24">
        <v>269.2</v>
      </c>
      <c r="D176" s="33" t="s">
        <v>621</v>
      </c>
      <c r="E176">
        <v>0.62778590241403864</v>
      </c>
      <c r="F176" t="s">
        <v>146</v>
      </c>
      <c r="G176">
        <v>0</v>
      </c>
      <c r="H176" s="2">
        <v>0</v>
      </c>
      <c r="I176" s="12" t="s">
        <v>146</v>
      </c>
      <c r="J176" s="12">
        <v>0</v>
      </c>
      <c r="K176" s="2">
        <v>0</v>
      </c>
      <c r="L176" s="12" t="s">
        <v>146</v>
      </c>
      <c r="M176">
        <v>0</v>
      </c>
      <c r="N176" s="2">
        <v>0</v>
      </c>
      <c r="O176" t="s">
        <v>146</v>
      </c>
      <c r="P176">
        <v>0</v>
      </c>
      <c r="Q176">
        <v>0</v>
      </c>
      <c r="R176" t="s">
        <v>146</v>
      </c>
      <c r="S176">
        <v>0</v>
      </c>
      <c r="T176">
        <v>0</v>
      </c>
    </row>
    <row r="177" spans="1:20" x14ac:dyDescent="0.25">
      <c r="A177">
        <v>176</v>
      </c>
      <c r="B177">
        <v>-739.5</v>
      </c>
      <c r="C177">
        <v>301.2</v>
      </c>
      <c r="D177" t="s">
        <v>545</v>
      </c>
      <c r="E177">
        <v>0.620973403498009</v>
      </c>
      <c r="F177" t="s">
        <v>146</v>
      </c>
      <c r="G177">
        <v>0</v>
      </c>
      <c r="H177" s="2">
        <v>0</v>
      </c>
      <c r="I177" s="12" t="s">
        <v>146</v>
      </c>
      <c r="J177" s="12">
        <v>0</v>
      </c>
      <c r="K177" s="2">
        <v>0</v>
      </c>
      <c r="L177" s="12" t="s">
        <v>146</v>
      </c>
      <c r="M177">
        <v>0</v>
      </c>
      <c r="N177" s="2">
        <v>0</v>
      </c>
      <c r="O177" t="s">
        <v>146</v>
      </c>
      <c r="P177">
        <v>0</v>
      </c>
      <c r="Q177">
        <v>0</v>
      </c>
      <c r="R177" t="s">
        <v>146</v>
      </c>
      <c r="S177">
        <v>0</v>
      </c>
      <c r="T177">
        <v>0</v>
      </c>
    </row>
    <row r="178" spans="1:20" x14ac:dyDescent="0.25">
      <c r="A178">
        <v>177</v>
      </c>
      <c r="B178">
        <v>-740.5</v>
      </c>
      <c r="C178">
        <v>305.2</v>
      </c>
      <c r="D178" t="s">
        <v>353</v>
      </c>
      <c r="E178">
        <v>0.61417271636954285</v>
      </c>
      <c r="F178" t="s">
        <v>354</v>
      </c>
      <c r="G178">
        <v>1</v>
      </c>
      <c r="H178" s="2">
        <v>1.7651670088620817E-2</v>
      </c>
      <c r="I178" s="12" t="s">
        <v>146</v>
      </c>
      <c r="J178" s="12">
        <v>0</v>
      </c>
      <c r="K178" s="2">
        <v>0</v>
      </c>
      <c r="L178" s="12" t="s">
        <v>146</v>
      </c>
      <c r="M178">
        <v>0</v>
      </c>
      <c r="N178" s="2">
        <v>0</v>
      </c>
      <c r="O178" t="s">
        <v>146</v>
      </c>
      <c r="P178">
        <v>0</v>
      </c>
      <c r="Q178">
        <v>0</v>
      </c>
      <c r="R178" t="s">
        <v>146</v>
      </c>
      <c r="S178">
        <v>0</v>
      </c>
      <c r="T178">
        <v>0</v>
      </c>
    </row>
    <row r="179" spans="1:20" x14ac:dyDescent="0.25">
      <c r="A179">
        <v>178</v>
      </c>
      <c r="B179">
        <v>-740.5</v>
      </c>
      <c r="C179">
        <v>277.2</v>
      </c>
      <c r="D179" t="s">
        <v>385</v>
      </c>
      <c r="E179">
        <v>0.61417271636954285</v>
      </c>
      <c r="F179" t="s">
        <v>398</v>
      </c>
      <c r="G179">
        <v>2</v>
      </c>
      <c r="H179" s="2">
        <v>2.8635536985494332E-2</v>
      </c>
      <c r="I179" s="12" t="s">
        <v>386</v>
      </c>
      <c r="J179" s="12">
        <v>1</v>
      </c>
      <c r="K179" s="2">
        <v>1.4690036037792077E-2</v>
      </c>
      <c r="L179" s="12" t="s">
        <v>146</v>
      </c>
      <c r="M179">
        <v>0</v>
      </c>
      <c r="N179" s="2">
        <v>0</v>
      </c>
      <c r="O179" t="s">
        <v>146</v>
      </c>
      <c r="P179">
        <v>0</v>
      </c>
      <c r="Q179">
        <v>0</v>
      </c>
      <c r="R179" t="s">
        <v>146</v>
      </c>
      <c r="S179">
        <v>0</v>
      </c>
      <c r="T179">
        <v>0</v>
      </c>
    </row>
    <row r="180" spans="1:20" x14ac:dyDescent="0.25">
      <c r="A180">
        <v>179</v>
      </c>
      <c r="B180">
        <v>-740.5</v>
      </c>
      <c r="C180">
        <v>279.2</v>
      </c>
      <c r="D180" t="s">
        <v>397</v>
      </c>
      <c r="E180">
        <v>0.61417271636954285</v>
      </c>
      <c r="F180" t="s">
        <v>398</v>
      </c>
      <c r="G180">
        <v>1</v>
      </c>
      <c r="H180" s="2">
        <v>1.4727841188974545E-2</v>
      </c>
      <c r="I180" s="12" t="s">
        <v>411</v>
      </c>
      <c r="J180" s="12">
        <v>2</v>
      </c>
      <c r="K180" s="2">
        <v>2.8586107843749646E-2</v>
      </c>
      <c r="L180" s="12" t="s">
        <v>146</v>
      </c>
      <c r="M180">
        <v>0</v>
      </c>
      <c r="N180" s="2">
        <v>0</v>
      </c>
      <c r="O180" t="s">
        <v>146</v>
      </c>
      <c r="P180">
        <v>0</v>
      </c>
      <c r="Q180">
        <v>0</v>
      </c>
      <c r="R180" t="s">
        <v>146</v>
      </c>
      <c r="S180">
        <v>0</v>
      </c>
      <c r="T180">
        <v>0</v>
      </c>
    </row>
    <row r="181" spans="1:20" x14ac:dyDescent="0.25">
      <c r="A181">
        <v>180</v>
      </c>
      <c r="B181">
        <v>-740.5</v>
      </c>
      <c r="C181">
        <v>281.3</v>
      </c>
      <c r="D181" t="s">
        <v>940</v>
      </c>
      <c r="E181">
        <v>0.61417271636954285</v>
      </c>
      <c r="F181" t="s">
        <v>411</v>
      </c>
      <c r="G181">
        <v>1</v>
      </c>
      <c r="H181" s="2">
        <v>1.4765701648879257E-2</v>
      </c>
      <c r="I181" s="12" t="s">
        <v>146</v>
      </c>
      <c r="J181" s="12">
        <v>0</v>
      </c>
      <c r="K181" s="2">
        <v>0</v>
      </c>
      <c r="L181" s="12" t="s">
        <v>146</v>
      </c>
      <c r="M181">
        <v>0</v>
      </c>
      <c r="N181" s="2">
        <v>0</v>
      </c>
      <c r="O181" t="s">
        <v>146</v>
      </c>
      <c r="P181">
        <v>0</v>
      </c>
      <c r="Q181">
        <v>0</v>
      </c>
      <c r="R181" t="s">
        <v>146</v>
      </c>
      <c r="S181">
        <v>0</v>
      </c>
      <c r="T181">
        <v>0</v>
      </c>
    </row>
    <row r="182" spans="1:20" x14ac:dyDescent="0.25">
      <c r="A182">
        <v>181</v>
      </c>
      <c r="B182">
        <v>-741.5</v>
      </c>
      <c r="C182">
        <v>303.2</v>
      </c>
      <c r="D182" t="s">
        <v>544</v>
      </c>
      <c r="E182">
        <v>0.62078712544886117</v>
      </c>
      <c r="F182" t="s">
        <v>545</v>
      </c>
      <c r="G182">
        <v>1</v>
      </c>
      <c r="H182" s="2">
        <v>1.7799359101156247E-2</v>
      </c>
      <c r="I182" s="12" t="s">
        <v>146</v>
      </c>
      <c r="J182" s="12">
        <v>0</v>
      </c>
      <c r="K182" s="2">
        <v>0</v>
      </c>
      <c r="L182" s="12" t="s">
        <v>146</v>
      </c>
      <c r="M182">
        <v>0</v>
      </c>
      <c r="N182" s="2">
        <v>0</v>
      </c>
      <c r="O182" t="s">
        <v>146</v>
      </c>
      <c r="P182">
        <v>0</v>
      </c>
      <c r="Q182">
        <v>0</v>
      </c>
      <c r="R182" t="s">
        <v>146</v>
      </c>
      <c r="S182">
        <v>0</v>
      </c>
      <c r="T182">
        <v>0</v>
      </c>
    </row>
    <row r="183" spans="1:20" x14ac:dyDescent="0.25">
      <c r="A183">
        <v>182</v>
      </c>
      <c r="B183">
        <v>-742.5</v>
      </c>
      <c r="C183">
        <v>335.3</v>
      </c>
      <c r="D183" t="s">
        <v>320</v>
      </c>
      <c r="E183">
        <v>0.613988478373518</v>
      </c>
      <c r="F183" t="s">
        <v>146</v>
      </c>
      <c r="G183">
        <v>0</v>
      </c>
      <c r="H183" s="2">
        <v>0</v>
      </c>
      <c r="I183" s="12" t="s">
        <v>146</v>
      </c>
      <c r="J183" s="12">
        <v>0</v>
      </c>
      <c r="K183" s="2">
        <v>0</v>
      </c>
      <c r="L183" s="12" t="s">
        <v>146</v>
      </c>
      <c r="M183">
        <v>0</v>
      </c>
      <c r="N183" s="2">
        <v>0</v>
      </c>
      <c r="O183" t="s">
        <v>146</v>
      </c>
      <c r="P183">
        <v>0</v>
      </c>
      <c r="Q183">
        <v>0</v>
      </c>
      <c r="R183" t="s">
        <v>146</v>
      </c>
      <c r="S183">
        <v>0</v>
      </c>
      <c r="T183">
        <v>0</v>
      </c>
    </row>
    <row r="184" spans="1:20" x14ac:dyDescent="0.25">
      <c r="A184">
        <v>183</v>
      </c>
      <c r="B184">
        <v>-742.5</v>
      </c>
      <c r="C184">
        <v>307.3</v>
      </c>
      <c r="D184" t="s">
        <v>352</v>
      </c>
      <c r="E184">
        <v>0.613988478373518</v>
      </c>
      <c r="F184" t="s">
        <v>353</v>
      </c>
      <c r="G184">
        <v>1</v>
      </c>
      <c r="H184" s="2">
        <v>1.7688378619193073E-2</v>
      </c>
      <c r="I184" s="12" t="s">
        <v>146</v>
      </c>
      <c r="J184" s="12">
        <v>0</v>
      </c>
      <c r="K184" s="2">
        <v>0</v>
      </c>
      <c r="L184" s="12" t="s">
        <v>146</v>
      </c>
      <c r="M184">
        <v>0</v>
      </c>
      <c r="N184" s="2">
        <v>0</v>
      </c>
      <c r="O184" t="s">
        <v>146</v>
      </c>
      <c r="P184">
        <v>0</v>
      </c>
      <c r="Q184">
        <v>0</v>
      </c>
      <c r="R184" t="s">
        <v>146</v>
      </c>
      <c r="S184">
        <v>0</v>
      </c>
      <c r="T184">
        <v>0</v>
      </c>
    </row>
    <row r="185" spans="1:20" x14ac:dyDescent="0.25">
      <c r="A185">
        <v>184</v>
      </c>
      <c r="B185">
        <v>-742.5</v>
      </c>
      <c r="C185">
        <v>279.2</v>
      </c>
      <c r="D185" t="s">
        <v>384</v>
      </c>
      <c r="E185">
        <v>0.613988478373518</v>
      </c>
      <c r="F185" t="s">
        <v>397</v>
      </c>
      <c r="G185">
        <v>2</v>
      </c>
      <c r="H185" s="2">
        <v>2.8626946968698271E-2</v>
      </c>
      <c r="I185" s="12" t="s">
        <v>385</v>
      </c>
      <c r="J185" s="12">
        <v>1</v>
      </c>
      <c r="K185" s="2">
        <v>1.4723423167994279E-2</v>
      </c>
      <c r="L185" s="12" t="s">
        <v>146</v>
      </c>
      <c r="M185">
        <v>0</v>
      </c>
      <c r="N185" s="2">
        <v>0</v>
      </c>
      <c r="O185" t="s">
        <v>146</v>
      </c>
      <c r="P185">
        <v>0</v>
      </c>
      <c r="Q185">
        <v>0</v>
      </c>
      <c r="R185" t="s">
        <v>146</v>
      </c>
      <c r="S185">
        <v>0</v>
      </c>
      <c r="T185">
        <v>0</v>
      </c>
    </row>
    <row r="186" spans="1:20" x14ac:dyDescent="0.25">
      <c r="A186">
        <v>185</v>
      </c>
      <c r="B186">
        <v>-742.5</v>
      </c>
      <c r="C186">
        <v>281.2</v>
      </c>
      <c r="D186" t="s">
        <v>396</v>
      </c>
      <c r="E186">
        <v>0.613988478373518</v>
      </c>
      <c r="F186" t="s">
        <v>397</v>
      </c>
      <c r="G186">
        <v>1</v>
      </c>
      <c r="H186" s="2">
        <v>1.4761272270612882E-2</v>
      </c>
      <c r="I186" s="12" t="s">
        <v>940</v>
      </c>
      <c r="J186" s="12">
        <v>2</v>
      </c>
      <c r="K186" s="2">
        <v>2.8577532654583952E-2</v>
      </c>
      <c r="L186" s="12" t="s">
        <v>146</v>
      </c>
      <c r="M186">
        <v>0</v>
      </c>
      <c r="N186" s="2">
        <v>0</v>
      </c>
      <c r="O186" t="s">
        <v>146</v>
      </c>
      <c r="P186">
        <v>0</v>
      </c>
      <c r="Q186">
        <v>0</v>
      </c>
      <c r="R186" t="s">
        <v>146</v>
      </c>
      <c r="S186">
        <v>0</v>
      </c>
      <c r="T186">
        <v>0</v>
      </c>
    </row>
    <row r="187" spans="1:20" x14ac:dyDescent="0.25">
      <c r="A187">
        <v>186</v>
      </c>
      <c r="B187">
        <v>-743.5</v>
      </c>
      <c r="C187">
        <v>305.2</v>
      </c>
      <c r="D187" t="s">
        <v>543</v>
      </c>
      <c r="E187">
        <v>0.62060090327893669</v>
      </c>
      <c r="F187" t="s">
        <v>544</v>
      </c>
      <c r="G187">
        <v>1</v>
      </c>
      <c r="H187" s="2">
        <v>1.7836419804080891E-2</v>
      </c>
      <c r="I187" s="12" t="s">
        <v>146</v>
      </c>
      <c r="J187" s="12">
        <v>0</v>
      </c>
      <c r="K187" s="2">
        <v>0</v>
      </c>
      <c r="L187" s="12" t="s">
        <v>146</v>
      </c>
      <c r="M187">
        <v>0</v>
      </c>
      <c r="N187" s="2">
        <v>0</v>
      </c>
      <c r="O187" t="s">
        <v>146</v>
      </c>
      <c r="P187">
        <v>0</v>
      </c>
      <c r="Q187">
        <v>0</v>
      </c>
      <c r="R187" t="s">
        <v>146</v>
      </c>
      <c r="S187">
        <v>0</v>
      </c>
      <c r="T187">
        <v>0</v>
      </c>
    </row>
    <row r="188" spans="1:20" x14ac:dyDescent="0.25">
      <c r="A188">
        <v>187</v>
      </c>
      <c r="B188">
        <v>-743.5</v>
      </c>
      <c r="C188">
        <v>277.2</v>
      </c>
      <c r="D188" t="s">
        <v>556</v>
      </c>
      <c r="E188">
        <v>0.62060090327893669</v>
      </c>
      <c r="F188" t="s">
        <v>146</v>
      </c>
      <c r="G188">
        <v>0</v>
      </c>
      <c r="H188" s="2">
        <v>0</v>
      </c>
      <c r="I188" s="12" t="s">
        <v>146</v>
      </c>
      <c r="J188" s="12">
        <v>0</v>
      </c>
      <c r="K188" s="2">
        <v>0</v>
      </c>
      <c r="L188" s="12" t="s">
        <v>146</v>
      </c>
      <c r="M188">
        <v>0</v>
      </c>
      <c r="N188" s="2">
        <v>0</v>
      </c>
      <c r="O188" t="s">
        <v>146</v>
      </c>
      <c r="P188">
        <v>0</v>
      </c>
      <c r="Q188">
        <v>0</v>
      </c>
      <c r="R188" t="s">
        <v>146</v>
      </c>
      <c r="S188">
        <v>0</v>
      </c>
      <c r="T188">
        <v>0</v>
      </c>
    </row>
    <row r="189" spans="1:20" x14ac:dyDescent="0.25">
      <c r="A189">
        <v>188</v>
      </c>
      <c r="B189" s="2">
        <v>-743.5</v>
      </c>
      <c r="C189" s="2">
        <v>279.2</v>
      </c>
      <c r="D189" t="s">
        <v>592</v>
      </c>
      <c r="E189">
        <v>0.62060090327893669</v>
      </c>
      <c r="F189" t="s">
        <v>146</v>
      </c>
      <c r="G189">
        <v>0</v>
      </c>
      <c r="H189" s="2">
        <v>0</v>
      </c>
      <c r="I189" s="12" t="s">
        <v>146</v>
      </c>
      <c r="J189" s="12">
        <v>0</v>
      </c>
      <c r="K189" s="2">
        <v>0</v>
      </c>
      <c r="L189" s="12" t="s">
        <v>146</v>
      </c>
      <c r="M189">
        <v>0</v>
      </c>
      <c r="N189" s="2">
        <v>0</v>
      </c>
      <c r="O189" t="s">
        <v>146</v>
      </c>
      <c r="P189">
        <v>0</v>
      </c>
      <c r="Q189">
        <v>0</v>
      </c>
      <c r="R189" t="s">
        <v>146</v>
      </c>
      <c r="S189">
        <v>0</v>
      </c>
      <c r="T189">
        <v>0</v>
      </c>
    </row>
    <row r="190" spans="1:20" x14ac:dyDescent="0.25">
      <c r="A190">
        <v>189</v>
      </c>
      <c r="B190" s="5">
        <v>-744.5</v>
      </c>
      <c r="C190" s="5">
        <v>241.2</v>
      </c>
      <c r="D190" t="s">
        <v>752</v>
      </c>
      <c r="E190">
        <v>0.6253005736228846</v>
      </c>
      <c r="F190" t="s">
        <v>146</v>
      </c>
      <c r="G190">
        <v>0</v>
      </c>
      <c r="H190" s="2">
        <v>0</v>
      </c>
      <c r="I190" s="12" t="s">
        <v>146</v>
      </c>
      <c r="J190" s="12">
        <v>0</v>
      </c>
      <c r="K190" s="2">
        <v>0</v>
      </c>
      <c r="L190" s="12" t="s">
        <v>146</v>
      </c>
      <c r="M190">
        <v>0</v>
      </c>
      <c r="N190" s="2">
        <v>0</v>
      </c>
      <c r="O190" t="s">
        <v>146</v>
      </c>
      <c r="P190">
        <v>0</v>
      </c>
      <c r="Q190">
        <v>0</v>
      </c>
      <c r="R190" t="s">
        <v>146</v>
      </c>
      <c r="S190">
        <v>0</v>
      </c>
      <c r="T190">
        <v>0</v>
      </c>
    </row>
    <row r="191" spans="1:20" x14ac:dyDescent="0.25">
      <c r="A191">
        <v>190</v>
      </c>
      <c r="B191">
        <v>-744.6</v>
      </c>
      <c r="C191">
        <v>337.3</v>
      </c>
      <c r="D191" t="s">
        <v>319</v>
      </c>
      <c r="E191">
        <v>0.61380429564474659</v>
      </c>
      <c r="F191" t="s">
        <v>320</v>
      </c>
      <c r="G191">
        <v>1</v>
      </c>
      <c r="H191" s="2">
        <v>2.1013824197903565E-2</v>
      </c>
      <c r="I191" s="12" t="s">
        <v>146</v>
      </c>
      <c r="J191" s="12">
        <v>0</v>
      </c>
      <c r="K191" s="2">
        <v>0</v>
      </c>
      <c r="L191" s="12" t="s">
        <v>146</v>
      </c>
      <c r="M191">
        <v>0</v>
      </c>
      <c r="N191" s="2">
        <v>0</v>
      </c>
      <c r="O191" t="s">
        <v>146</v>
      </c>
      <c r="P191">
        <v>0</v>
      </c>
      <c r="Q191">
        <v>0</v>
      </c>
      <c r="R191" t="s">
        <v>146</v>
      </c>
      <c r="S191">
        <v>0</v>
      </c>
      <c r="T191">
        <v>0</v>
      </c>
    </row>
    <row r="192" spans="1:20" x14ac:dyDescent="0.25">
      <c r="A192">
        <v>191</v>
      </c>
      <c r="B192">
        <v>-744.6</v>
      </c>
      <c r="C192">
        <v>309.3</v>
      </c>
      <c r="D192" t="s">
        <v>351</v>
      </c>
      <c r="E192">
        <v>0.61380429564474659</v>
      </c>
      <c r="F192" t="s">
        <v>352</v>
      </c>
      <c r="G192">
        <v>1</v>
      </c>
      <c r="H192" s="2">
        <v>1.7725118813431324E-2</v>
      </c>
      <c r="I192" s="12" t="s">
        <v>146</v>
      </c>
      <c r="J192" s="12">
        <v>0</v>
      </c>
      <c r="K192" s="2">
        <v>0</v>
      </c>
      <c r="L192" s="12" t="s">
        <v>146</v>
      </c>
      <c r="M192">
        <v>0</v>
      </c>
      <c r="N192" s="2">
        <v>0</v>
      </c>
      <c r="O192" t="s">
        <v>146</v>
      </c>
      <c r="P192">
        <v>0</v>
      </c>
      <c r="Q192">
        <v>0</v>
      </c>
      <c r="R192" t="s">
        <v>146</v>
      </c>
      <c r="S192">
        <v>0</v>
      </c>
      <c r="T192">
        <v>0</v>
      </c>
    </row>
    <row r="193" spans="1:20" x14ac:dyDescent="0.25">
      <c r="A193">
        <v>192</v>
      </c>
      <c r="B193">
        <v>-744.6</v>
      </c>
      <c r="C193">
        <v>281.2</v>
      </c>
      <c r="D193" t="s">
        <v>383</v>
      </c>
      <c r="E193">
        <v>0.61380429564474659</v>
      </c>
      <c r="F193" t="s">
        <v>396</v>
      </c>
      <c r="G193">
        <v>2</v>
      </c>
      <c r="H193" s="2">
        <v>2.8618359528713961E-2</v>
      </c>
      <c r="I193" s="12" t="s">
        <v>384</v>
      </c>
      <c r="J193" s="12">
        <v>1</v>
      </c>
      <c r="K193" s="2">
        <v>1.4756844221060323E-2</v>
      </c>
      <c r="L193" s="12" t="s">
        <v>146</v>
      </c>
      <c r="M193">
        <v>0</v>
      </c>
      <c r="N193" s="2">
        <v>0</v>
      </c>
      <c r="O193" t="s">
        <v>146</v>
      </c>
      <c r="P193">
        <v>0</v>
      </c>
      <c r="Q193">
        <v>0</v>
      </c>
      <c r="R193" t="s">
        <v>146</v>
      </c>
      <c r="S193">
        <v>0</v>
      </c>
      <c r="T193">
        <v>0</v>
      </c>
    </row>
    <row r="194" spans="1:20" x14ac:dyDescent="0.25">
      <c r="A194">
        <v>193</v>
      </c>
      <c r="B194">
        <v>-744.6</v>
      </c>
      <c r="C194">
        <v>283.39999999999998</v>
      </c>
      <c r="D194" t="s">
        <v>939</v>
      </c>
      <c r="E194">
        <v>0.61380429564474659</v>
      </c>
      <c r="F194" t="s">
        <v>396</v>
      </c>
      <c r="G194">
        <v>1</v>
      </c>
      <c r="H194" s="2">
        <v>1.4794737245344207E-2</v>
      </c>
      <c r="I194" s="12" t="s">
        <v>146</v>
      </c>
      <c r="J194" s="12">
        <v>0</v>
      </c>
      <c r="K194" s="2">
        <v>0</v>
      </c>
      <c r="L194" s="12" t="s">
        <v>146</v>
      </c>
      <c r="M194">
        <v>0</v>
      </c>
      <c r="N194" s="2">
        <v>0</v>
      </c>
      <c r="O194" t="s">
        <v>146</v>
      </c>
      <c r="P194">
        <v>0</v>
      </c>
      <c r="Q194">
        <v>0</v>
      </c>
      <c r="R194" t="s">
        <v>146</v>
      </c>
      <c r="S194">
        <v>0</v>
      </c>
      <c r="T194">
        <v>0</v>
      </c>
    </row>
    <row r="195" spans="1:20" x14ac:dyDescent="0.25">
      <c r="A195">
        <v>194</v>
      </c>
      <c r="B195">
        <v>-745.5</v>
      </c>
      <c r="C195">
        <v>307.3</v>
      </c>
      <c r="D195" t="s">
        <v>542</v>
      </c>
      <c r="E195">
        <v>0.62041473697147353</v>
      </c>
      <c r="F195" t="s">
        <v>543</v>
      </c>
      <c r="G195">
        <v>1</v>
      </c>
      <c r="H195" s="2">
        <v>1.7873512541390756E-2</v>
      </c>
      <c r="I195" s="12" t="s">
        <v>146</v>
      </c>
      <c r="J195" s="12">
        <v>0</v>
      </c>
      <c r="K195" s="2">
        <v>0</v>
      </c>
      <c r="L195" s="12" t="s">
        <v>146</v>
      </c>
      <c r="M195">
        <v>0</v>
      </c>
      <c r="N195" s="2">
        <v>0</v>
      </c>
      <c r="O195" t="s">
        <v>146</v>
      </c>
      <c r="P195">
        <v>0</v>
      </c>
      <c r="Q195">
        <v>0</v>
      </c>
      <c r="R195" t="s">
        <v>146</v>
      </c>
      <c r="S195">
        <v>0</v>
      </c>
      <c r="T195">
        <v>0</v>
      </c>
    </row>
    <row r="196" spans="1:20" x14ac:dyDescent="0.25">
      <c r="A196">
        <v>195</v>
      </c>
      <c r="B196">
        <v>-745.5</v>
      </c>
      <c r="C196">
        <v>279.2</v>
      </c>
      <c r="D196" t="s">
        <v>555</v>
      </c>
      <c r="E196">
        <v>0.62041473697147353</v>
      </c>
      <c r="F196" t="s">
        <v>592</v>
      </c>
      <c r="G196">
        <v>2</v>
      </c>
      <c r="H196" s="2">
        <v>2.9110134140572147E-2</v>
      </c>
      <c r="I196" s="12" t="s">
        <v>556</v>
      </c>
      <c r="J196" s="12">
        <v>1</v>
      </c>
      <c r="K196" s="2">
        <v>1.4877524634157457E-2</v>
      </c>
      <c r="L196" s="12" t="s">
        <v>146</v>
      </c>
      <c r="M196">
        <v>0</v>
      </c>
      <c r="N196" s="2">
        <v>0</v>
      </c>
      <c r="O196" t="s">
        <v>146</v>
      </c>
      <c r="P196">
        <v>0</v>
      </c>
      <c r="Q196">
        <v>0</v>
      </c>
      <c r="R196" t="s">
        <v>146</v>
      </c>
      <c r="S196">
        <v>0</v>
      </c>
      <c r="T196">
        <v>0</v>
      </c>
    </row>
    <row r="197" spans="1:20" x14ac:dyDescent="0.25">
      <c r="A197">
        <v>196</v>
      </c>
      <c r="B197" s="2">
        <v>-745.5</v>
      </c>
      <c r="C197" s="2">
        <v>281.2</v>
      </c>
      <c r="D197" t="s">
        <v>580</v>
      </c>
      <c r="E197">
        <v>0.62041473697147353</v>
      </c>
      <c r="F197" t="s">
        <v>592</v>
      </c>
      <c r="G197">
        <v>1</v>
      </c>
      <c r="H197" s="2">
        <v>1.4915769881214748E-2</v>
      </c>
      <c r="I197" s="12" t="s">
        <v>146</v>
      </c>
      <c r="J197" s="12">
        <v>0</v>
      </c>
      <c r="K197" s="2">
        <v>0</v>
      </c>
      <c r="L197" s="12" t="s">
        <v>146</v>
      </c>
      <c r="M197">
        <v>0</v>
      </c>
      <c r="N197" s="2">
        <v>0</v>
      </c>
      <c r="O197" t="s">
        <v>146</v>
      </c>
      <c r="P197">
        <v>0</v>
      </c>
      <c r="Q197">
        <v>0</v>
      </c>
      <c r="R197" t="s">
        <v>146</v>
      </c>
      <c r="S197">
        <v>0</v>
      </c>
      <c r="T197">
        <v>0</v>
      </c>
    </row>
    <row r="198" spans="1:20" x14ac:dyDescent="0.25">
      <c r="A198">
        <v>197</v>
      </c>
      <c r="B198">
        <v>-745.5</v>
      </c>
      <c r="C198">
        <v>253.3</v>
      </c>
      <c r="D198" t="s">
        <v>970</v>
      </c>
      <c r="E198">
        <v>0.62041473697147353</v>
      </c>
      <c r="F198" t="s">
        <v>146</v>
      </c>
      <c r="G198">
        <v>0</v>
      </c>
      <c r="H198" s="2">
        <v>0</v>
      </c>
      <c r="I198" s="12" t="s">
        <v>146</v>
      </c>
      <c r="J198" s="12">
        <v>0</v>
      </c>
      <c r="K198" s="2">
        <v>0</v>
      </c>
      <c r="L198" s="12" t="s">
        <v>146</v>
      </c>
      <c r="M198">
        <v>0</v>
      </c>
      <c r="N198" s="2">
        <v>0</v>
      </c>
      <c r="O198" t="s">
        <v>146</v>
      </c>
      <c r="P198">
        <v>0</v>
      </c>
      <c r="Q198">
        <v>0</v>
      </c>
      <c r="R198" t="s">
        <v>146</v>
      </c>
      <c r="S198">
        <v>0</v>
      </c>
      <c r="T198">
        <v>0</v>
      </c>
    </row>
    <row r="199" spans="1:20" x14ac:dyDescent="0.25">
      <c r="A199">
        <v>198</v>
      </c>
      <c r="B199">
        <v>-746.5</v>
      </c>
      <c r="C199">
        <v>327.2</v>
      </c>
      <c r="D199" t="s">
        <v>480</v>
      </c>
      <c r="E199">
        <v>0.60234908345390581</v>
      </c>
      <c r="F199" t="s">
        <v>146</v>
      </c>
      <c r="G199">
        <v>0</v>
      </c>
      <c r="H199" s="2">
        <v>0</v>
      </c>
      <c r="I199" s="12" t="s">
        <v>146</v>
      </c>
      <c r="J199" s="12">
        <v>0</v>
      </c>
      <c r="K199" s="2">
        <v>0</v>
      </c>
      <c r="L199" s="12" t="s">
        <v>146</v>
      </c>
      <c r="M199">
        <v>0</v>
      </c>
      <c r="N199" s="2">
        <v>0</v>
      </c>
      <c r="O199" t="s">
        <v>146</v>
      </c>
      <c r="P199">
        <v>0</v>
      </c>
      <c r="Q199">
        <v>0</v>
      </c>
      <c r="R199" t="s">
        <v>146</v>
      </c>
      <c r="S199">
        <v>0</v>
      </c>
      <c r="T199">
        <v>0</v>
      </c>
    </row>
    <row r="200" spans="1:20" x14ac:dyDescent="0.25">
      <c r="A200">
        <v>199</v>
      </c>
      <c r="B200">
        <v>-746.5</v>
      </c>
      <c r="C200">
        <v>301.2</v>
      </c>
      <c r="D200" t="s">
        <v>512</v>
      </c>
      <c r="E200">
        <v>0.60234908345390581</v>
      </c>
      <c r="F200" t="s">
        <v>146</v>
      </c>
      <c r="G200">
        <v>0</v>
      </c>
      <c r="H200" s="2">
        <v>0</v>
      </c>
      <c r="I200" s="12" t="s">
        <v>146</v>
      </c>
      <c r="J200" s="12">
        <v>0</v>
      </c>
      <c r="K200" s="2">
        <v>0</v>
      </c>
      <c r="L200" s="12" t="s">
        <v>146</v>
      </c>
      <c r="M200">
        <v>0</v>
      </c>
      <c r="N200" s="2">
        <v>0</v>
      </c>
      <c r="O200" t="s">
        <v>146</v>
      </c>
      <c r="P200">
        <v>0</v>
      </c>
      <c r="Q200">
        <v>0</v>
      </c>
      <c r="R200" t="s">
        <v>146</v>
      </c>
      <c r="S200">
        <v>0</v>
      </c>
      <c r="T200">
        <v>0</v>
      </c>
    </row>
    <row r="201" spans="1:20" x14ac:dyDescent="0.25">
      <c r="A201">
        <v>200</v>
      </c>
      <c r="B201">
        <v>-746.5</v>
      </c>
      <c r="C201">
        <v>303.2</v>
      </c>
      <c r="D201" t="s">
        <v>519</v>
      </c>
      <c r="E201">
        <v>0.60234908345390581</v>
      </c>
      <c r="F201" t="s">
        <v>146</v>
      </c>
      <c r="G201">
        <v>0</v>
      </c>
      <c r="H201" s="2">
        <v>0</v>
      </c>
      <c r="I201" s="12" t="s">
        <v>146</v>
      </c>
      <c r="J201" s="12">
        <v>0</v>
      </c>
      <c r="K201" s="2">
        <v>0</v>
      </c>
      <c r="L201" s="12" t="s">
        <v>146</v>
      </c>
      <c r="M201">
        <v>0</v>
      </c>
      <c r="N201" s="2">
        <v>0</v>
      </c>
      <c r="O201" t="s">
        <v>146</v>
      </c>
      <c r="P201">
        <v>0</v>
      </c>
      <c r="Q201">
        <v>0</v>
      </c>
      <c r="R201" t="s">
        <v>146</v>
      </c>
      <c r="S201">
        <v>0</v>
      </c>
      <c r="T201">
        <v>0</v>
      </c>
    </row>
    <row r="202" spans="1:20" x14ac:dyDescent="0.25">
      <c r="A202">
        <v>201</v>
      </c>
      <c r="B202" s="5">
        <v>-746.5</v>
      </c>
      <c r="C202" s="5">
        <v>241.2</v>
      </c>
      <c r="D202" t="s">
        <v>751</v>
      </c>
      <c r="E202">
        <v>0.62511299752006055</v>
      </c>
      <c r="F202" t="s">
        <v>752</v>
      </c>
      <c r="G202">
        <v>2</v>
      </c>
      <c r="H202" s="2">
        <v>3.3599973804483492E-2</v>
      </c>
      <c r="I202" s="12" t="s">
        <v>146</v>
      </c>
      <c r="J202" s="12">
        <v>0</v>
      </c>
      <c r="K202" s="2">
        <v>0</v>
      </c>
      <c r="L202" s="12" t="s">
        <v>146</v>
      </c>
      <c r="M202">
        <v>0</v>
      </c>
      <c r="N202" s="2">
        <v>0</v>
      </c>
      <c r="O202" t="s">
        <v>146</v>
      </c>
      <c r="P202">
        <v>0</v>
      </c>
      <c r="Q202">
        <v>0</v>
      </c>
      <c r="R202" t="s">
        <v>146</v>
      </c>
      <c r="S202">
        <v>0</v>
      </c>
      <c r="T202">
        <v>0</v>
      </c>
    </row>
    <row r="203" spans="1:20" x14ac:dyDescent="0.25">
      <c r="A203">
        <v>202</v>
      </c>
      <c r="B203" s="5">
        <v>-746.5</v>
      </c>
      <c r="C203" s="5">
        <v>269.3</v>
      </c>
      <c r="D203" t="s">
        <v>766</v>
      </c>
      <c r="E203">
        <v>0.62511299752006055</v>
      </c>
      <c r="F203" t="s">
        <v>146</v>
      </c>
      <c r="G203">
        <v>0</v>
      </c>
      <c r="H203" s="2">
        <v>0</v>
      </c>
      <c r="I203" s="12" t="s">
        <v>146</v>
      </c>
      <c r="J203" s="12">
        <v>0</v>
      </c>
      <c r="K203" s="2">
        <v>0</v>
      </c>
      <c r="L203" s="12" t="s">
        <v>146</v>
      </c>
      <c r="M203">
        <v>0</v>
      </c>
      <c r="N203" s="2">
        <v>0</v>
      </c>
      <c r="O203" t="s">
        <v>146</v>
      </c>
      <c r="P203">
        <v>0</v>
      </c>
      <c r="Q203">
        <v>0</v>
      </c>
      <c r="R203" t="s">
        <v>146</v>
      </c>
      <c r="S203">
        <v>0</v>
      </c>
      <c r="T203">
        <v>0</v>
      </c>
    </row>
    <row r="204" spans="1:20" x14ac:dyDescent="0.25">
      <c r="A204">
        <v>203</v>
      </c>
      <c r="B204">
        <v>-746.6</v>
      </c>
      <c r="C204">
        <v>283.3</v>
      </c>
      <c r="D204" t="s">
        <v>382</v>
      </c>
      <c r="E204">
        <v>0.61362016816664977</v>
      </c>
      <c r="F204" t="s">
        <v>939</v>
      </c>
      <c r="G204">
        <v>2</v>
      </c>
      <c r="H204" s="2">
        <v>2.8609774664768432E-2</v>
      </c>
      <c r="I204" s="12" t="s">
        <v>383</v>
      </c>
      <c r="J204" s="12">
        <v>1</v>
      </c>
      <c r="K204" s="2">
        <v>1.4790299157052189E-2</v>
      </c>
      <c r="L204" s="12" t="s">
        <v>146</v>
      </c>
      <c r="M204">
        <v>0</v>
      </c>
      <c r="N204" s="2">
        <v>0</v>
      </c>
      <c r="O204" t="s">
        <v>146</v>
      </c>
      <c r="P204">
        <v>0</v>
      </c>
      <c r="Q204">
        <v>0</v>
      </c>
      <c r="R204" t="s">
        <v>146</v>
      </c>
      <c r="S204">
        <v>0</v>
      </c>
      <c r="T204">
        <v>0</v>
      </c>
    </row>
    <row r="205" spans="1:20" x14ac:dyDescent="0.25">
      <c r="A205">
        <v>204</v>
      </c>
      <c r="B205">
        <v>-747.5</v>
      </c>
      <c r="C205">
        <v>309.3</v>
      </c>
      <c r="D205" t="s">
        <v>541</v>
      </c>
      <c r="E205">
        <v>0.62022862650971355</v>
      </c>
      <c r="F205" t="s">
        <v>542</v>
      </c>
      <c r="G205">
        <v>1</v>
      </c>
      <c r="H205" s="2">
        <v>1.7910637273771717E-2</v>
      </c>
      <c r="I205" s="12" t="s">
        <v>146</v>
      </c>
      <c r="J205" s="12">
        <v>0</v>
      </c>
      <c r="K205" s="2">
        <v>0</v>
      </c>
      <c r="L205" s="12" t="s">
        <v>146</v>
      </c>
      <c r="M205">
        <v>0</v>
      </c>
      <c r="N205" s="2">
        <v>0</v>
      </c>
      <c r="O205" t="s">
        <v>146</v>
      </c>
      <c r="P205">
        <v>0</v>
      </c>
      <c r="Q205">
        <v>0</v>
      </c>
      <c r="R205" t="s">
        <v>146</v>
      </c>
      <c r="S205">
        <v>0</v>
      </c>
      <c r="T205">
        <v>0</v>
      </c>
    </row>
    <row r="206" spans="1:20" x14ac:dyDescent="0.25">
      <c r="A206">
        <v>205</v>
      </c>
      <c r="B206">
        <v>-747.5</v>
      </c>
      <c r="C206">
        <v>281.2</v>
      </c>
      <c r="D206" t="s">
        <v>554</v>
      </c>
      <c r="E206">
        <v>0.62022862650971355</v>
      </c>
      <c r="F206" t="s">
        <v>580</v>
      </c>
      <c r="G206">
        <v>2</v>
      </c>
      <c r="H206" s="2">
        <v>2.9101401755307999E-2</v>
      </c>
      <c r="I206" s="12" t="s">
        <v>555</v>
      </c>
      <c r="J206" s="12">
        <v>1</v>
      </c>
      <c r="K206" s="2">
        <v>1.491129548585521E-2</v>
      </c>
      <c r="L206" s="12" t="s">
        <v>146</v>
      </c>
      <c r="M206">
        <v>0</v>
      </c>
      <c r="N206" s="2">
        <v>0</v>
      </c>
      <c r="O206" t="s">
        <v>146</v>
      </c>
      <c r="P206">
        <v>0</v>
      </c>
      <c r="Q206">
        <v>0</v>
      </c>
      <c r="R206" t="s">
        <v>146</v>
      </c>
      <c r="S206">
        <v>0</v>
      </c>
      <c r="T206">
        <v>0</v>
      </c>
    </row>
    <row r="207" spans="1:20" x14ac:dyDescent="0.25">
      <c r="A207">
        <v>206</v>
      </c>
      <c r="B207">
        <v>-747.5</v>
      </c>
      <c r="C207">
        <v>253.2</v>
      </c>
      <c r="D207" t="s">
        <v>566</v>
      </c>
      <c r="E207">
        <v>0.62022862650971355</v>
      </c>
      <c r="F207" t="s">
        <v>970</v>
      </c>
      <c r="G207">
        <v>2</v>
      </c>
      <c r="H207" s="2">
        <v>3.2784957339243817E-2</v>
      </c>
      <c r="I207" s="12" t="s">
        <v>146</v>
      </c>
      <c r="J207" s="12">
        <v>0</v>
      </c>
      <c r="K207" s="2">
        <v>0</v>
      </c>
      <c r="L207" s="12" t="s">
        <v>146</v>
      </c>
      <c r="M207">
        <v>0</v>
      </c>
      <c r="N207" s="2">
        <v>0</v>
      </c>
      <c r="O207" t="s">
        <v>146</v>
      </c>
      <c r="P207">
        <v>0</v>
      </c>
      <c r="Q207">
        <v>0</v>
      </c>
      <c r="R207" t="s">
        <v>146</v>
      </c>
      <c r="S207">
        <v>0</v>
      </c>
      <c r="T207">
        <v>0</v>
      </c>
    </row>
    <row r="208" spans="1:20" x14ac:dyDescent="0.25">
      <c r="A208">
        <v>207</v>
      </c>
      <c r="B208">
        <v>-747.5</v>
      </c>
      <c r="C208">
        <v>283.3</v>
      </c>
      <c r="D208" t="s">
        <v>968</v>
      </c>
      <c r="E208">
        <v>0.62022862650971355</v>
      </c>
      <c r="F208" t="s">
        <v>580</v>
      </c>
      <c r="G208">
        <v>1</v>
      </c>
      <c r="H208" s="2">
        <v>1.4949585114280191E-2</v>
      </c>
      <c r="I208" s="12" t="s">
        <v>146</v>
      </c>
      <c r="J208" s="12">
        <v>0</v>
      </c>
      <c r="K208" s="2">
        <v>0</v>
      </c>
      <c r="L208" s="12" t="s">
        <v>146</v>
      </c>
      <c r="M208">
        <v>0</v>
      </c>
      <c r="N208" s="2">
        <v>0</v>
      </c>
      <c r="O208" t="s">
        <v>146</v>
      </c>
      <c r="P208">
        <v>0</v>
      </c>
      <c r="Q208">
        <v>0</v>
      </c>
      <c r="R208" t="s">
        <v>146</v>
      </c>
      <c r="S208">
        <v>0</v>
      </c>
      <c r="T208">
        <v>0</v>
      </c>
    </row>
    <row r="209" spans="1:20" x14ac:dyDescent="0.25">
      <c r="A209">
        <v>208</v>
      </c>
      <c r="B209">
        <v>-748.5</v>
      </c>
      <c r="C209">
        <v>241.2</v>
      </c>
      <c r="D209" t="s">
        <v>163</v>
      </c>
      <c r="E209">
        <v>0.62492547768584705</v>
      </c>
      <c r="F209" t="s">
        <v>146</v>
      </c>
      <c r="G209">
        <v>0</v>
      </c>
      <c r="H209" s="2">
        <v>0</v>
      </c>
      <c r="I209" s="12" t="s">
        <v>146</v>
      </c>
      <c r="J209" s="12">
        <v>0</v>
      </c>
      <c r="K209" s="2">
        <v>0</v>
      </c>
      <c r="L209" s="12" t="s">
        <v>146</v>
      </c>
      <c r="M209">
        <v>0</v>
      </c>
      <c r="N209" s="2">
        <v>0</v>
      </c>
      <c r="O209" t="s">
        <v>146</v>
      </c>
      <c r="P209">
        <v>0</v>
      </c>
      <c r="Q209">
        <v>0</v>
      </c>
      <c r="R209" t="s">
        <v>146</v>
      </c>
      <c r="S209">
        <v>0</v>
      </c>
      <c r="T209">
        <v>0</v>
      </c>
    </row>
    <row r="210" spans="1:20" x14ac:dyDescent="0.25">
      <c r="A210">
        <v>209</v>
      </c>
      <c r="B210">
        <v>-748.5</v>
      </c>
      <c r="C210">
        <v>241.2</v>
      </c>
      <c r="D210" t="s">
        <v>343</v>
      </c>
      <c r="E210">
        <v>0.60778140328916674</v>
      </c>
      <c r="F210" t="s">
        <v>146</v>
      </c>
      <c r="G210">
        <v>0</v>
      </c>
      <c r="H210" s="2">
        <v>0</v>
      </c>
      <c r="I210" s="12" t="s">
        <v>146</v>
      </c>
      <c r="J210" s="12">
        <v>0</v>
      </c>
      <c r="K210" s="2">
        <v>0</v>
      </c>
      <c r="L210" s="12" t="s">
        <v>146</v>
      </c>
      <c r="M210">
        <v>0</v>
      </c>
      <c r="N210" s="2">
        <v>0</v>
      </c>
      <c r="O210" t="s">
        <v>146</v>
      </c>
      <c r="P210">
        <v>0</v>
      </c>
      <c r="Q210">
        <v>0</v>
      </c>
      <c r="R210" t="s">
        <v>146</v>
      </c>
      <c r="S210">
        <v>0</v>
      </c>
      <c r="T210">
        <v>0</v>
      </c>
    </row>
    <row r="211" spans="1:20" x14ac:dyDescent="0.25">
      <c r="A211">
        <v>210</v>
      </c>
      <c r="B211">
        <v>-748.5</v>
      </c>
      <c r="C211">
        <v>327.2</v>
      </c>
      <c r="D211" s="117" t="s">
        <v>441</v>
      </c>
      <c r="E211">
        <v>0.60216839228172392</v>
      </c>
      <c r="F211" t="s">
        <v>480</v>
      </c>
      <c r="G211">
        <v>2</v>
      </c>
      <c r="H211" s="2">
        <v>2.4658981903255515E-2</v>
      </c>
      <c r="I211" s="12" t="s">
        <v>146</v>
      </c>
      <c r="J211" s="12">
        <v>0</v>
      </c>
      <c r="K211" s="2">
        <v>0</v>
      </c>
      <c r="L211" s="12" t="s">
        <v>146</v>
      </c>
      <c r="M211">
        <v>0</v>
      </c>
      <c r="N211" s="2">
        <v>0</v>
      </c>
      <c r="O211" t="s">
        <v>146</v>
      </c>
      <c r="P211">
        <v>0</v>
      </c>
      <c r="Q211">
        <v>0</v>
      </c>
      <c r="R211" t="s">
        <v>146</v>
      </c>
      <c r="S211">
        <v>0</v>
      </c>
      <c r="T211">
        <v>0</v>
      </c>
    </row>
    <row r="212" spans="1:20" x14ac:dyDescent="0.25">
      <c r="A212">
        <v>211</v>
      </c>
      <c r="B212">
        <v>-748.5</v>
      </c>
      <c r="C212">
        <v>329.2</v>
      </c>
      <c r="D212" t="s">
        <v>479</v>
      </c>
      <c r="E212">
        <v>0.60216839228172392</v>
      </c>
      <c r="F212" t="s">
        <v>480</v>
      </c>
      <c r="G212">
        <v>1</v>
      </c>
      <c r="H212" s="2">
        <v>2.0434277909094287E-2</v>
      </c>
      <c r="I212" s="12" t="s">
        <v>146</v>
      </c>
      <c r="J212" s="12">
        <v>0</v>
      </c>
      <c r="K212" s="2">
        <v>0</v>
      </c>
      <c r="L212" s="12" t="s">
        <v>146</v>
      </c>
      <c r="M212">
        <v>0</v>
      </c>
      <c r="N212" s="2">
        <v>0</v>
      </c>
      <c r="O212" t="s">
        <v>146</v>
      </c>
      <c r="P212">
        <v>0</v>
      </c>
      <c r="Q212">
        <v>0</v>
      </c>
      <c r="R212" t="s">
        <v>146</v>
      </c>
      <c r="S212">
        <v>0</v>
      </c>
      <c r="T212">
        <v>0</v>
      </c>
    </row>
    <row r="213" spans="1:20" x14ac:dyDescent="0.25">
      <c r="A213">
        <v>212</v>
      </c>
      <c r="B213">
        <v>-748.5</v>
      </c>
      <c r="C213">
        <v>301.2</v>
      </c>
      <c r="D213" t="s">
        <v>494</v>
      </c>
      <c r="E213">
        <v>0.60216839228172392</v>
      </c>
      <c r="F213" t="s">
        <v>512</v>
      </c>
      <c r="G213">
        <v>2</v>
      </c>
      <c r="H213" s="2">
        <v>2.8075840572350894E-2</v>
      </c>
      <c r="I213" s="12" t="s">
        <v>146</v>
      </c>
      <c r="J213" s="12">
        <v>0</v>
      </c>
      <c r="K213" s="2">
        <v>0</v>
      </c>
      <c r="L213" s="12" t="s">
        <v>146</v>
      </c>
      <c r="M213">
        <v>0</v>
      </c>
      <c r="N213" s="2">
        <v>0</v>
      </c>
      <c r="O213" t="s">
        <v>146</v>
      </c>
      <c r="P213">
        <v>0</v>
      </c>
      <c r="Q213">
        <v>0</v>
      </c>
      <c r="R213" t="s">
        <v>146</v>
      </c>
      <c r="S213">
        <v>0</v>
      </c>
      <c r="T213">
        <v>0</v>
      </c>
    </row>
    <row r="214" spans="1:20" x14ac:dyDescent="0.25">
      <c r="A214">
        <v>213</v>
      </c>
      <c r="B214">
        <v>-748.5</v>
      </c>
      <c r="C214">
        <v>303.2</v>
      </c>
      <c r="D214" t="s">
        <v>511</v>
      </c>
      <c r="E214">
        <v>0.60216839228172392</v>
      </c>
      <c r="F214" t="s">
        <v>519</v>
      </c>
      <c r="G214">
        <v>2</v>
      </c>
      <c r="H214" s="2">
        <v>2.8027377548802395E-2</v>
      </c>
      <c r="I214" s="12" t="s">
        <v>512</v>
      </c>
      <c r="J214" s="12">
        <v>1</v>
      </c>
      <c r="K214" s="2">
        <v>1.7265518265763821E-2</v>
      </c>
      <c r="L214" s="12" t="s">
        <v>146</v>
      </c>
      <c r="M214">
        <v>0</v>
      </c>
      <c r="N214" s="2">
        <v>0</v>
      </c>
      <c r="O214" t="s">
        <v>146</v>
      </c>
      <c r="P214">
        <v>0</v>
      </c>
      <c r="Q214">
        <v>0</v>
      </c>
      <c r="R214" t="s">
        <v>146</v>
      </c>
      <c r="S214">
        <v>0</v>
      </c>
      <c r="T214">
        <v>0</v>
      </c>
    </row>
    <row r="215" spans="1:20" x14ac:dyDescent="0.25">
      <c r="A215">
        <v>214</v>
      </c>
      <c r="B215" s="5">
        <v>-748.5</v>
      </c>
      <c r="C215" s="5">
        <v>241.2</v>
      </c>
      <c r="D215" t="s">
        <v>750</v>
      </c>
      <c r="E215">
        <v>0.62492547768584705</v>
      </c>
      <c r="F215" t="s">
        <v>751</v>
      </c>
      <c r="G215">
        <v>2</v>
      </c>
      <c r="H215" s="2">
        <v>3.3642418118461817E-2</v>
      </c>
      <c r="I215" s="12" t="s">
        <v>146</v>
      </c>
      <c r="J215" s="12">
        <v>0</v>
      </c>
      <c r="K215" s="2">
        <v>0</v>
      </c>
      <c r="L215" s="12" t="s">
        <v>146</v>
      </c>
      <c r="M215">
        <v>0</v>
      </c>
      <c r="N215" s="2">
        <v>0</v>
      </c>
      <c r="O215" t="s">
        <v>146</v>
      </c>
      <c r="P215">
        <v>0</v>
      </c>
      <c r="Q215">
        <v>0</v>
      </c>
      <c r="R215" t="s">
        <v>146</v>
      </c>
      <c r="S215">
        <v>0</v>
      </c>
      <c r="T215">
        <v>0</v>
      </c>
    </row>
    <row r="216" spans="1:20" x14ac:dyDescent="0.25">
      <c r="A216">
        <v>215</v>
      </c>
      <c r="B216" s="5">
        <v>-748.5</v>
      </c>
      <c r="C216" s="5">
        <v>269.3</v>
      </c>
      <c r="D216" t="s">
        <v>765</v>
      </c>
      <c r="E216">
        <v>0.62492547768584705</v>
      </c>
      <c r="F216" t="s">
        <v>766</v>
      </c>
      <c r="G216">
        <v>2</v>
      </c>
      <c r="H216" s="2">
        <v>2.9880651322246512E-2</v>
      </c>
      <c r="I216" s="12" t="s">
        <v>146</v>
      </c>
      <c r="J216" s="12">
        <v>0</v>
      </c>
      <c r="K216" s="2">
        <v>0</v>
      </c>
      <c r="L216" s="12" t="s">
        <v>146</v>
      </c>
      <c r="M216">
        <v>0</v>
      </c>
      <c r="N216" s="2">
        <v>0</v>
      </c>
      <c r="O216" t="s">
        <v>146</v>
      </c>
      <c r="P216">
        <v>0</v>
      </c>
      <c r="Q216">
        <v>0</v>
      </c>
      <c r="R216" t="s">
        <v>146</v>
      </c>
      <c r="S216">
        <v>0</v>
      </c>
      <c r="T216">
        <v>0</v>
      </c>
    </row>
    <row r="217" spans="1:20" x14ac:dyDescent="0.25">
      <c r="A217">
        <v>216</v>
      </c>
      <c r="B217">
        <v>-749.4</v>
      </c>
      <c r="C217">
        <v>225.2</v>
      </c>
      <c r="D217" t="s">
        <v>793</v>
      </c>
      <c r="E217">
        <v>0.63754356183347038</v>
      </c>
      <c r="F217" t="s">
        <v>146</v>
      </c>
      <c r="G217">
        <v>0</v>
      </c>
      <c r="H217" s="2">
        <v>0</v>
      </c>
      <c r="I217" s="12" t="s">
        <v>146</v>
      </c>
      <c r="J217" s="12">
        <v>0</v>
      </c>
      <c r="K217" s="2">
        <v>0</v>
      </c>
      <c r="L217" s="12" t="s">
        <v>146</v>
      </c>
      <c r="M217">
        <v>0</v>
      </c>
      <c r="N217" s="2">
        <v>0</v>
      </c>
      <c r="O217" t="s">
        <v>146</v>
      </c>
      <c r="P217">
        <v>0</v>
      </c>
      <c r="Q217">
        <v>0</v>
      </c>
      <c r="R217" t="s">
        <v>146</v>
      </c>
      <c r="S217">
        <v>0</v>
      </c>
      <c r="T217">
        <v>0</v>
      </c>
    </row>
    <row r="218" spans="1:20" x14ac:dyDescent="0.25">
      <c r="A218">
        <v>217</v>
      </c>
      <c r="B218">
        <v>-749.5</v>
      </c>
      <c r="C218">
        <v>283.3</v>
      </c>
      <c r="D218" t="s">
        <v>553</v>
      </c>
      <c r="E218">
        <v>0.62004257187690481</v>
      </c>
      <c r="F218" t="s">
        <v>554</v>
      </c>
      <c r="G218">
        <v>1</v>
      </c>
      <c r="H218" s="2">
        <v>1.4945100575111569E-2</v>
      </c>
      <c r="I218" s="12" t="s">
        <v>968</v>
      </c>
      <c r="J218" s="12">
        <v>2</v>
      </c>
      <c r="K218" s="2">
        <v>2.9092671989562943E-2</v>
      </c>
      <c r="L218" s="12" t="s">
        <v>146</v>
      </c>
      <c r="M218">
        <v>0</v>
      </c>
      <c r="N218" s="2">
        <v>0</v>
      </c>
      <c r="O218" t="s">
        <v>146</v>
      </c>
      <c r="P218">
        <v>0</v>
      </c>
      <c r="Q218">
        <v>0</v>
      </c>
      <c r="R218" t="s">
        <v>146</v>
      </c>
      <c r="S218">
        <v>0</v>
      </c>
      <c r="T218">
        <v>0</v>
      </c>
    </row>
    <row r="219" spans="1:20" x14ac:dyDescent="0.25">
      <c r="A219">
        <v>218</v>
      </c>
      <c r="B219">
        <v>-750.5</v>
      </c>
      <c r="C219">
        <v>241.2</v>
      </c>
      <c r="D219" t="s">
        <v>342</v>
      </c>
      <c r="E219">
        <v>0.60759908254326145</v>
      </c>
      <c r="F219" t="s">
        <v>343</v>
      </c>
      <c r="G219">
        <v>2</v>
      </c>
      <c r="H219" s="2">
        <v>3.5979930172605638E-2</v>
      </c>
      <c r="I219" s="12" t="s">
        <v>146</v>
      </c>
      <c r="J219" s="12">
        <v>0</v>
      </c>
      <c r="K219" s="2">
        <v>0</v>
      </c>
      <c r="L219" s="12" t="s">
        <v>146</v>
      </c>
      <c r="M219">
        <v>0</v>
      </c>
      <c r="N219" s="2">
        <v>0</v>
      </c>
      <c r="O219" t="s">
        <v>146</v>
      </c>
      <c r="P219">
        <v>0</v>
      </c>
      <c r="Q219">
        <v>0</v>
      </c>
      <c r="R219" t="s">
        <v>146</v>
      </c>
      <c r="S219">
        <v>0</v>
      </c>
      <c r="T219">
        <v>0</v>
      </c>
    </row>
    <row r="220" spans="1:20" x14ac:dyDescent="0.25">
      <c r="A220">
        <v>219</v>
      </c>
      <c r="B220">
        <v>-750.5</v>
      </c>
      <c r="C220">
        <v>269.2</v>
      </c>
      <c r="D220" t="s">
        <v>375</v>
      </c>
      <c r="E220">
        <v>0.60759908254326145</v>
      </c>
      <c r="F220" t="s">
        <v>146</v>
      </c>
      <c r="G220">
        <v>0</v>
      </c>
      <c r="H220" s="2">
        <v>0</v>
      </c>
      <c r="I220" s="12" t="s">
        <v>146</v>
      </c>
      <c r="J220" s="12">
        <v>0</v>
      </c>
      <c r="K220" s="2">
        <v>0</v>
      </c>
      <c r="L220" s="12" t="s">
        <v>146</v>
      </c>
      <c r="M220">
        <v>0</v>
      </c>
      <c r="N220" s="2">
        <v>0</v>
      </c>
      <c r="O220" t="s">
        <v>146</v>
      </c>
      <c r="P220">
        <v>0</v>
      </c>
      <c r="Q220">
        <v>0</v>
      </c>
      <c r="R220" t="s">
        <v>146</v>
      </c>
      <c r="S220">
        <v>0</v>
      </c>
      <c r="T220">
        <v>0</v>
      </c>
    </row>
    <row r="221" spans="1:20" x14ac:dyDescent="0.25">
      <c r="A221">
        <v>220</v>
      </c>
      <c r="B221">
        <v>-750.5</v>
      </c>
      <c r="C221">
        <v>329.2</v>
      </c>
      <c r="D221" s="117" t="s">
        <v>440</v>
      </c>
      <c r="E221">
        <v>0.60198775531282833</v>
      </c>
      <c r="F221" t="s">
        <v>479</v>
      </c>
      <c r="G221">
        <v>2</v>
      </c>
      <c r="H221" s="2">
        <v>2.4651584763511626E-2</v>
      </c>
      <c r="I221" s="12" t="s">
        <v>441</v>
      </c>
      <c r="J221" s="12">
        <v>1</v>
      </c>
      <c r="K221" s="2">
        <v>2.0428148085492807E-2</v>
      </c>
      <c r="L221" s="12" t="s">
        <v>146</v>
      </c>
      <c r="M221">
        <v>0</v>
      </c>
      <c r="N221" s="2">
        <v>0</v>
      </c>
      <c r="O221" t="s">
        <v>146</v>
      </c>
      <c r="P221">
        <v>0</v>
      </c>
      <c r="Q221">
        <v>0</v>
      </c>
      <c r="R221" t="s">
        <v>146</v>
      </c>
      <c r="S221">
        <v>0</v>
      </c>
      <c r="T221">
        <v>0</v>
      </c>
    </row>
    <row r="222" spans="1:20" x14ac:dyDescent="0.25">
      <c r="A222">
        <v>221</v>
      </c>
      <c r="B222">
        <v>-750.5</v>
      </c>
      <c r="C222">
        <v>301.2</v>
      </c>
      <c r="D222" s="117" t="s">
        <v>454</v>
      </c>
      <c r="E222">
        <v>0.60198775531282833</v>
      </c>
      <c r="F222" t="s">
        <v>494</v>
      </c>
      <c r="G222">
        <v>2</v>
      </c>
      <c r="H222" s="2">
        <v>2.811592114903496E-2</v>
      </c>
      <c r="I222" s="12" t="s">
        <v>146</v>
      </c>
      <c r="J222" s="12">
        <v>0</v>
      </c>
      <c r="K222" s="2">
        <v>0</v>
      </c>
      <c r="L222" s="12" t="s">
        <v>146</v>
      </c>
      <c r="M222">
        <v>0</v>
      </c>
      <c r="N222" s="2">
        <v>0</v>
      </c>
      <c r="O222" t="s">
        <v>146</v>
      </c>
      <c r="P222">
        <v>0</v>
      </c>
      <c r="Q222">
        <v>0</v>
      </c>
      <c r="R222" t="s">
        <v>146</v>
      </c>
      <c r="S222">
        <v>0</v>
      </c>
      <c r="T222">
        <v>0</v>
      </c>
    </row>
    <row r="223" spans="1:20" x14ac:dyDescent="0.25">
      <c r="A223">
        <v>222</v>
      </c>
      <c r="B223">
        <v>-750.5</v>
      </c>
      <c r="C223">
        <v>331.3</v>
      </c>
      <c r="D223" t="s">
        <v>478</v>
      </c>
      <c r="E223">
        <v>0.60198775531282833</v>
      </c>
      <c r="F223" t="s">
        <v>479</v>
      </c>
      <c r="G223">
        <v>1</v>
      </c>
      <c r="H223" s="2">
        <v>2.0473349855044471E-2</v>
      </c>
      <c r="I223" s="12" t="s">
        <v>146</v>
      </c>
      <c r="J223" s="12">
        <v>0</v>
      </c>
      <c r="K223" s="2">
        <v>0</v>
      </c>
      <c r="L223" s="12" t="s">
        <v>146</v>
      </c>
      <c r="M223">
        <v>0</v>
      </c>
      <c r="N223" s="2">
        <v>0</v>
      </c>
      <c r="O223" t="s">
        <v>146</v>
      </c>
      <c r="P223">
        <v>0</v>
      </c>
      <c r="Q223">
        <v>0</v>
      </c>
      <c r="R223" t="s">
        <v>146</v>
      </c>
      <c r="S223">
        <v>0</v>
      </c>
      <c r="T223">
        <v>0</v>
      </c>
    </row>
    <row r="224" spans="1:20" x14ac:dyDescent="0.25">
      <c r="A224">
        <v>223</v>
      </c>
      <c r="B224">
        <v>-750.5</v>
      </c>
      <c r="C224">
        <v>303.2</v>
      </c>
      <c r="D224" t="s">
        <v>493</v>
      </c>
      <c r="E224">
        <v>0.60198775531282833</v>
      </c>
      <c r="F224" t="s">
        <v>511</v>
      </c>
      <c r="G224">
        <v>2</v>
      </c>
      <c r="H224" s="2">
        <v>2.8067418451885595E-2</v>
      </c>
      <c r="I224" s="12" t="s">
        <v>494</v>
      </c>
      <c r="J224" s="12">
        <v>1</v>
      </c>
      <c r="K224" s="2">
        <v>1.7260338998758253E-2</v>
      </c>
      <c r="L224" s="12" t="s">
        <v>146</v>
      </c>
      <c r="M224">
        <v>0</v>
      </c>
      <c r="N224" s="2">
        <v>0</v>
      </c>
      <c r="O224" t="s">
        <v>146</v>
      </c>
      <c r="P224">
        <v>0</v>
      </c>
      <c r="Q224">
        <v>0</v>
      </c>
      <c r="R224" t="s">
        <v>146</v>
      </c>
      <c r="S224">
        <v>0</v>
      </c>
      <c r="T224">
        <v>0</v>
      </c>
    </row>
    <row r="225" spans="1:20" x14ac:dyDescent="0.25">
      <c r="A225">
        <v>224</v>
      </c>
      <c r="B225">
        <v>-750.5</v>
      </c>
      <c r="C225">
        <v>305.2</v>
      </c>
      <c r="D225" t="s">
        <v>510</v>
      </c>
      <c r="E225">
        <v>0.60198775531282833</v>
      </c>
      <c r="F225" t="s">
        <v>511</v>
      </c>
      <c r="G225">
        <v>1</v>
      </c>
      <c r="H225" s="2">
        <v>1.7301467438970059E-2</v>
      </c>
      <c r="I225" s="12" t="s">
        <v>146</v>
      </c>
      <c r="J225" s="12">
        <v>0</v>
      </c>
      <c r="K225" s="2">
        <v>0</v>
      </c>
      <c r="L225" s="12" t="s">
        <v>146</v>
      </c>
      <c r="M225">
        <v>0</v>
      </c>
      <c r="N225" s="2">
        <v>0</v>
      </c>
      <c r="O225" t="s">
        <v>146</v>
      </c>
      <c r="P225">
        <v>0</v>
      </c>
      <c r="Q225">
        <v>0</v>
      </c>
      <c r="R225" t="s">
        <v>146</v>
      </c>
      <c r="S225">
        <v>0</v>
      </c>
      <c r="T225">
        <v>0</v>
      </c>
    </row>
    <row r="226" spans="1:20" x14ac:dyDescent="0.25">
      <c r="A226">
        <v>225</v>
      </c>
      <c r="B226" s="24">
        <v>-751.5</v>
      </c>
      <c r="C226" s="24">
        <v>253.2</v>
      </c>
      <c r="D226" s="33" t="s">
        <v>738</v>
      </c>
      <c r="E226">
        <v>0.62558204331770095</v>
      </c>
      <c r="F226" t="s">
        <v>146</v>
      </c>
      <c r="G226">
        <v>0</v>
      </c>
      <c r="H226" s="2">
        <v>0</v>
      </c>
      <c r="I226" s="12" t="s">
        <v>146</v>
      </c>
      <c r="J226" s="12">
        <v>0</v>
      </c>
      <c r="K226" s="2">
        <v>0</v>
      </c>
      <c r="L226" s="12" t="s">
        <v>146</v>
      </c>
      <c r="M226">
        <v>0</v>
      </c>
      <c r="N226" s="2">
        <v>0</v>
      </c>
      <c r="O226" t="s">
        <v>146</v>
      </c>
      <c r="P226">
        <v>0</v>
      </c>
      <c r="Q226">
        <v>0</v>
      </c>
      <c r="R226" t="s">
        <v>146</v>
      </c>
      <c r="S226">
        <v>0</v>
      </c>
      <c r="T226">
        <v>0</v>
      </c>
    </row>
    <row r="227" spans="1:20" x14ac:dyDescent="0.25">
      <c r="A227">
        <v>226</v>
      </c>
      <c r="B227" s="24">
        <v>-751.5</v>
      </c>
      <c r="C227" s="24">
        <v>269.2</v>
      </c>
      <c r="D227" s="33" t="s">
        <v>743</v>
      </c>
      <c r="E227">
        <v>0.62558204331770095</v>
      </c>
      <c r="F227" t="s">
        <v>146</v>
      </c>
      <c r="G227">
        <v>0</v>
      </c>
      <c r="H227" s="2">
        <v>0</v>
      </c>
      <c r="I227" s="12" t="s">
        <v>146</v>
      </c>
      <c r="J227" s="12">
        <v>0</v>
      </c>
      <c r="K227" s="2">
        <v>0</v>
      </c>
      <c r="L227" s="12" t="s">
        <v>146</v>
      </c>
      <c r="M227">
        <v>0</v>
      </c>
      <c r="N227" s="2">
        <v>0</v>
      </c>
      <c r="O227" t="s">
        <v>146</v>
      </c>
      <c r="P227">
        <v>0</v>
      </c>
      <c r="Q227">
        <v>0</v>
      </c>
      <c r="R227" t="s">
        <v>146</v>
      </c>
      <c r="S227">
        <v>0</v>
      </c>
      <c r="T227">
        <v>0</v>
      </c>
    </row>
    <row r="228" spans="1:20" x14ac:dyDescent="0.25">
      <c r="A228">
        <v>227</v>
      </c>
      <c r="B228">
        <v>-752.5</v>
      </c>
      <c r="C228">
        <v>241.2</v>
      </c>
      <c r="D228" t="s">
        <v>341</v>
      </c>
      <c r="E228">
        <v>0.60741681648947787</v>
      </c>
      <c r="F228" t="s">
        <v>342</v>
      </c>
      <c r="G228">
        <v>2</v>
      </c>
      <c r="H228" s="2">
        <v>3.6026133153424511E-2</v>
      </c>
      <c r="I228" s="12" t="s">
        <v>146</v>
      </c>
      <c r="J228" s="12">
        <v>0</v>
      </c>
      <c r="K228" s="2">
        <v>0</v>
      </c>
      <c r="L228" s="12" t="s">
        <v>146</v>
      </c>
      <c r="M228">
        <v>0</v>
      </c>
      <c r="N228" s="2">
        <v>0</v>
      </c>
      <c r="O228" t="s">
        <v>146</v>
      </c>
      <c r="P228">
        <v>0</v>
      </c>
      <c r="Q228">
        <v>0</v>
      </c>
      <c r="R228" t="s">
        <v>146</v>
      </c>
      <c r="S228">
        <v>0</v>
      </c>
      <c r="T228">
        <v>0</v>
      </c>
    </row>
    <row r="229" spans="1:20" x14ac:dyDescent="0.25">
      <c r="A229">
        <v>228</v>
      </c>
      <c r="B229">
        <v>-752.5</v>
      </c>
      <c r="C229">
        <v>269.2</v>
      </c>
      <c r="D229" t="s">
        <v>374</v>
      </c>
      <c r="E229">
        <v>0.60741681648947787</v>
      </c>
      <c r="F229" t="s">
        <v>375</v>
      </c>
      <c r="G229">
        <v>2</v>
      </c>
      <c r="H229" s="2">
        <v>3.1917184740474412E-2</v>
      </c>
      <c r="I229" s="12" t="s">
        <v>146</v>
      </c>
      <c r="J229" s="12">
        <v>0</v>
      </c>
      <c r="K229" s="2">
        <v>0</v>
      </c>
      <c r="L229" s="12" t="s">
        <v>146</v>
      </c>
      <c r="M229">
        <v>0</v>
      </c>
      <c r="N229" s="2">
        <v>0</v>
      </c>
      <c r="O229" t="s">
        <v>146</v>
      </c>
      <c r="P229">
        <v>0</v>
      </c>
      <c r="Q229">
        <v>0</v>
      </c>
      <c r="R229" t="s">
        <v>146</v>
      </c>
      <c r="S229">
        <v>0</v>
      </c>
      <c r="T229">
        <v>0</v>
      </c>
    </row>
    <row r="230" spans="1:20" x14ac:dyDescent="0.25">
      <c r="A230">
        <v>229</v>
      </c>
      <c r="B230" s="40">
        <v>-752.5</v>
      </c>
      <c r="C230" s="40">
        <v>301.2</v>
      </c>
      <c r="D230" t="s">
        <v>667</v>
      </c>
      <c r="E230">
        <v>0.61879345986018541</v>
      </c>
      <c r="F230" t="s">
        <v>146</v>
      </c>
      <c r="G230">
        <v>0</v>
      </c>
      <c r="H230" s="2">
        <v>0</v>
      </c>
      <c r="I230" s="12" t="s">
        <v>146</v>
      </c>
      <c r="J230" s="12">
        <v>0</v>
      </c>
      <c r="K230" s="2">
        <v>0</v>
      </c>
      <c r="L230" s="12" t="s">
        <v>146</v>
      </c>
      <c r="M230">
        <v>0</v>
      </c>
      <c r="N230" s="2">
        <v>0</v>
      </c>
      <c r="O230" t="s">
        <v>146</v>
      </c>
      <c r="P230">
        <v>0</v>
      </c>
      <c r="Q230">
        <v>0</v>
      </c>
      <c r="R230" t="s">
        <v>146</v>
      </c>
      <c r="S230">
        <v>0</v>
      </c>
      <c r="T230">
        <v>0</v>
      </c>
    </row>
    <row r="231" spans="1:20" x14ac:dyDescent="0.25">
      <c r="A231">
        <v>230</v>
      </c>
      <c r="B231">
        <v>-752.6</v>
      </c>
      <c r="C231">
        <v>331.3</v>
      </c>
      <c r="D231" s="117" t="s">
        <v>439</v>
      </c>
      <c r="E231">
        <v>0.60180717253095894</v>
      </c>
      <c r="F231" t="s">
        <v>440</v>
      </c>
      <c r="G231">
        <v>1</v>
      </c>
      <c r="H231" s="2">
        <v>2.0467208310738332E-2</v>
      </c>
      <c r="I231" s="12" t="s">
        <v>478</v>
      </c>
      <c r="J231" s="12">
        <v>2</v>
      </c>
      <c r="K231" s="2">
        <v>2.4644189842743233E-2</v>
      </c>
      <c r="L231" s="12" t="s">
        <v>146</v>
      </c>
      <c r="M231">
        <v>0</v>
      </c>
      <c r="N231" s="2">
        <v>0</v>
      </c>
      <c r="O231" t="s">
        <v>146</v>
      </c>
      <c r="P231">
        <v>0</v>
      </c>
      <c r="Q231">
        <v>0</v>
      </c>
      <c r="R231" t="s">
        <v>146</v>
      </c>
      <c r="S231">
        <v>0</v>
      </c>
      <c r="T231">
        <v>0</v>
      </c>
    </row>
    <row r="232" spans="1:20" x14ac:dyDescent="0.25">
      <c r="A232">
        <v>231</v>
      </c>
      <c r="B232">
        <v>-752.6</v>
      </c>
      <c r="C232">
        <v>303.2</v>
      </c>
      <c r="D232" s="117" t="s">
        <v>453</v>
      </c>
      <c r="E232">
        <v>0.60180717253095894</v>
      </c>
      <c r="F232" t="s">
        <v>454</v>
      </c>
      <c r="G232">
        <v>1</v>
      </c>
      <c r="H232" s="2">
        <v>1.7255161285416255E-2</v>
      </c>
      <c r="I232" s="12" t="s">
        <v>493</v>
      </c>
      <c r="J232" s="12">
        <v>2</v>
      </c>
      <c r="K232" s="2">
        <v>2.8107487005298477E-2</v>
      </c>
      <c r="L232" s="12" t="s">
        <v>146</v>
      </c>
      <c r="M232">
        <v>0</v>
      </c>
      <c r="N232" s="2">
        <v>0</v>
      </c>
      <c r="O232" t="s">
        <v>146</v>
      </c>
      <c r="P232">
        <v>0</v>
      </c>
      <c r="Q232">
        <v>0</v>
      </c>
      <c r="R232" t="s">
        <v>146</v>
      </c>
      <c r="S232">
        <v>0</v>
      </c>
      <c r="T232">
        <v>0</v>
      </c>
    </row>
    <row r="233" spans="1:20" x14ac:dyDescent="0.25">
      <c r="A233">
        <v>232</v>
      </c>
      <c r="B233">
        <v>-752.6</v>
      </c>
      <c r="C233">
        <v>305.2</v>
      </c>
      <c r="D233" t="s">
        <v>492</v>
      </c>
      <c r="E233">
        <v>0.60180717253095894</v>
      </c>
      <c r="F233" t="s">
        <v>493</v>
      </c>
      <c r="G233">
        <v>1</v>
      </c>
      <c r="H233" s="2">
        <v>1.7296277388021388E-2</v>
      </c>
      <c r="I233" s="12" t="s">
        <v>510</v>
      </c>
      <c r="J233" s="12">
        <v>2</v>
      </c>
      <c r="K233" s="2">
        <v>2.8058998857866953E-2</v>
      </c>
      <c r="L233" s="12" t="s">
        <v>146</v>
      </c>
      <c r="M233">
        <v>0</v>
      </c>
      <c r="N233" s="2">
        <v>0</v>
      </c>
      <c r="O233" t="s">
        <v>146</v>
      </c>
      <c r="P233">
        <v>0</v>
      </c>
      <c r="Q233">
        <v>0</v>
      </c>
      <c r="R233" t="s">
        <v>146</v>
      </c>
      <c r="S233">
        <v>0</v>
      </c>
      <c r="T233">
        <v>0</v>
      </c>
    </row>
    <row r="234" spans="1:20" x14ac:dyDescent="0.25">
      <c r="A234">
        <v>233</v>
      </c>
      <c r="B234">
        <v>-752.6</v>
      </c>
      <c r="C234">
        <v>307.3</v>
      </c>
      <c r="D234" t="s">
        <v>509</v>
      </c>
      <c r="E234">
        <v>0.60180717253095894</v>
      </c>
      <c r="F234" t="s">
        <v>510</v>
      </c>
      <c r="G234">
        <v>1</v>
      </c>
      <c r="H234" s="2">
        <v>1.7337447685781819E-2</v>
      </c>
      <c r="I234" s="12" t="s">
        <v>146</v>
      </c>
      <c r="J234" s="12">
        <v>0</v>
      </c>
      <c r="K234" s="2">
        <v>0</v>
      </c>
      <c r="L234" s="12" t="s">
        <v>146</v>
      </c>
      <c r="M234">
        <v>0</v>
      </c>
      <c r="N234" s="2">
        <v>0</v>
      </c>
      <c r="O234" t="s">
        <v>146</v>
      </c>
      <c r="P234">
        <v>0</v>
      </c>
      <c r="Q234">
        <v>0</v>
      </c>
      <c r="R234" t="s">
        <v>146</v>
      </c>
      <c r="S234">
        <v>0</v>
      </c>
      <c r="T234">
        <v>0</v>
      </c>
    </row>
    <row r="235" spans="1:20" x14ac:dyDescent="0.25">
      <c r="A235">
        <v>234</v>
      </c>
      <c r="B235">
        <v>-753.5</v>
      </c>
      <c r="C235">
        <v>227.2</v>
      </c>
      <c r="D235" t="s">
        <v>781</v>
      </c>
      <c r="E235">
        <v>0.63716112175614459</v>
      </c>
      <c r="F235" t="s">
        <v>146</v>
      </c>
      <c r="G235">
        <v>0</v>
      </c>
      <c r="H235" s="2">
        <v>0</v>
      </c>
      <c r="I235" s="12" t="s">
        <v>146</v>
      </c>
      <c r="J235" s="12">
        <v>0</v>
      </c>
      <c r="K235" s="2">
        <v>0</v>
      </c>
      <c r="L235" s="12" t="s">
        <v>146</v>
      </c>
      <c r="M235">
        <v>0</v>
      </c>
      <c r="N235" s="2">
        <v>0</v>
      </c>
      <c r="O235" t="s">
        <v>146</v>
      </c>
      <c r="P235">
        <v>0</v>
      </c>
      <c r="Q235">
        <v>0</v>
      </c>
      <c r="R235" t="s">
        <v>146</v>
      </c>
      <c r="S235">
        <v>0</v>
      </c>
      <c r="T235">
        <v>0</v>
      </c>
    </row>
    <row r="236" spans="1:20" x14ac:dyDescent="0.25">
      <c r="A236">
        <v>235</v>
      </c>
      <c r="B236">
        <v>-754.5</v>
      </c>
      <c r="C236">
        <v>269.2</v>
      </c>
      <c r="D236" t="s">
        <v>373</v>
      </c>
      <c r="E236">
        <v>0.60723460511140936</v>
      </c>
      <c r="F236" t="s">
        <v>374</v>
      </c>
      <c r="G236">
        <v>2</v>
      </c>
      <c r="H236" s="2">
        <v>3.1960480523980796E-2</v>
      </c>
      <c r="I236" s="12" t="s">
        <v>146</v>
      </c>
      <c r="J236" s="12">
        <v>0</v>
      </c>
      <c r="K236" s="2">
        <v>0</v>
      </c>
      <c r="L236" s="12" t="s">
        <v>146</v>
      </c>
      <c r="M236">
        <v>0</v>
      </c>
      <c r="N236" s="2">
        <v>0</v>
      </c>
      <c r="O236" t="s">
        <v>146</v>
      </c>
      <c r="P236">
        <v>0</v>
      </c>
      <c r="Q236">
        <v>0</v>
      </c>
      <c r="R236" t="s">
        <v>146</v>
      </c>
      <c r="S236">
        <v>0</v>
      </c>
      <c r="T236">
        <v>0</v>
      </c>
    </row>
    <row r="237" spans="1:20" x14ac:dyDescent="0.25">
      <c r="A237">
        <v>236</v>
      </c>
      <c r="B237" s="40">
        <v>-754.5</v>
      </c>
      <c r="C237" s="40">
        <v>303.2</v>
      </c>
      <c r="D237" t="s">
        <v>666</v>
      </c>
      <c r="E237">
        <v>0.61860783574508005</v>
      </c>
      <c r="F237" t="s">
        <v>667</v>
      </c>
      <c r="G237">
        <v>1</v>
      </c>
      <c r="H237" s="2">
        <v>1.773687397794271E-2</v>
      </c>
      <c r="I237" s="12" t="s">
        <v>146</v>
      </c>
      <c r="J237" s="12">
        <v>0</v>
      </c>
      <c r="K237" s="2">
        <v>0</v>
      </c>
      <c r="L237" s="12" t="s">
        <v>146</v>
      </c>
      <c r="M237">
        <v>0</v>
      </c>
      <c r="N237" s="2">
        <v>0</v>
      </c>
      <c r="O237" t="s">
        <v>146</v>
      </c>
      <c r="P237">
        <v>0</v>
      </c>
      <c r="Q237">
        <v>0</v>
      </c>
      <c r="R237" t="s">
        <v>146</v>
      </c>
      <c r="S237">
        <v>0</v>
      </c>
      <c r="T237">
        <v>0</v>
      </c>
    </row>
    <row r="238" spans="1:20" x14ac:dyDescent="0.25">
      <c r="A238">
        <v>237</v>
      </c>
      <c r="B238">
        <v>-754.6</v>
      </c>
      <c r="C238">
        <v>305.2</v>
      </c>
      <c r="D238" s="117" t="s">
        <v>452</v>
      </c>
      <c r="E238">
        <v>0.60162664391986098</v>
      </c>
      <c r="F238" t="s">
        <v>492</v>
      </c>
      <c r="G238">
        <v>2</v>
      </c>
      <c r="H238" s="2">
        <v>2.8099055391615342E-2</v>
      </c>
      <c r="I238" s="12" t="s">
        <v>453</v>
      </c>
      <c r="J238" s="12">
        <v>1</v>
      </c>
      <c r="K238" s="2">
        <v>1.729108889397122E-2</v>
      </c>
      <c r="L238" s="12" t="s">
        <v>146</v>
      </c>
      <c r="M238">
        <v>0</v>
      </c>
      <c r="N238" s="2">
        <v>0</v>
      </c>
      <c r="O238" t="s">
        <v>146</v>
      </c>
      <c r="P238">
        <v>0</v>
      </c>
      <c r="Q238">
        <v>0</v>
      </c>
      <c r="R238" t="s">
        <v>146</v>
      </c>
      <c r="S238">
        <v>0</v>
      </c>
      <c r="T238">
        <v>0</v>
      </c>
    </row>
    <row r="239" spans="1:20" x14ac:dyDescent="0.25">
      <c r="A239">
        <v>238</v>
      </c>
      <c r="B239">
        <v>-754.6</v>
      </c>
      <c r="C239">
        <v>335.3</v>
      </c>
      <c r="D239" t="s">
        <v>477</v>
      </c>
      <c r="E239">
        <v>0.60162664391986098</v>
      </c>
      <c r="F239" t="s">
        <v>146</v>
      </c>
      <c r="G239">
        <v>0</v>
      </c>
      <c r="H239" s="2">
        <v>0</v>
      </c>
      <c r="I239" s="12" t="s">
        <v>146</v>
      </c>
      <c r="J239" s="12">
        <v>0</v>
      </c>
      <c r="K239" s="2">
        <v>0</v>
      </c>
      <c r="L239" s="12" t="s">
        <v>146</v>
      </c>
      <c r="M239">
        <v>0</v>
      </c>
      <c r="N239" s="2">
        <v>0</v>
      </c>
      <c r="O239" t="s">
        <v>146</v>
      </c>
      <c r="P239">
        <v>0</v>
      </c>
      <c r="Q239">
        <v>0</v>
      </c>
      <c r="R239" t="s">
        <v>146</v>
      </c>
      <c r="S239">
        <v>0</v>
      </c>
      <c r="T239">
        <v>0</v>
      </c>
    </row>
    <row r="240" spans="1:20" x14ac:dyDescent="0.25">
      <c r="A240">
        <v>239</v>
      </c>
      <c r="B240">
        <v>-754.6</v>
      </c>
      <c r="C240">
        <v>307.3</v>
      </c>
      <c r="D240" t="s">
        <v>491</v>
      </c>
      <c r="E240">
        <v>0.60162664391986098</v>
      </c>
      <c r="F240" t="s">
        <v>509</v>
      </c>
      <c r="G240">
        <v>2</v>
      </c>
      <c r="H240" s="2">
        <v>2.8050581789537062E-2</v>
      </c>
      <c r="I240" s="12" t="s">
        <v>492</v>
      </c>
      <c r="J240" s="12">
        <v>1</v>
      </c>
      <c r="K240" s="2">
        <v>1.7332246841568654E-2</v>
      </c>
      <c r="L240" s="12" t="s">
        <v>146</v>
      </c>
      <c r="M240">
        <v>0</v>
      </c>
      <c r="N240" s="2">
        <v>0</v>
      </c>
      <c r="O240" t="s">
        <v>146</v>
      </c>
      <c r="P240">
        <v>0</v>
      </c>
      <c r="Q240">
        <v>0</v>
      </c>
      <c r="R240" t="s">
        <v>146</v>
      </c>
      <c r="S240">
        <v>0</v>
      </c>
      <c r="T240">
        <v>0</v>
      </c>
    </row>
    <row r="241" spans="1:20" x14ac:dyDescent="0.25">
      <c r="A241">
        <v>240</v>
      </c>
      <c r="B241">
        <v>-754.6</v>
      </c>
      <c r="C241">
        <v>309.3</v>
      </c>
      <c r="D241" t="s">
        <v>508</v>
      </c>
      <c r="E241">
        <v>0.60162664391986098</v>
      </c>
      <c r="F241" t="s">
        <v>509</v>
      </c>
      <c r="G241">
        <v>1</v>
      </c>
      <c r="H241" s="2">
        <v>1.7373458968064075E-2</v>
      </c>
      <c r="I241" s="12" t="s">
        <v>146</v>
      </c>
      <c r="J241" s="12">
        <v>0</v>
      </c>
      <c r="K241" s="2">
        <v>0</v>
      </c>
      <c r="L241" s="12" t="s">
        <v>146</v>
      </c>
      <c r="M241">
        <v>0</v>
      </c>
      <c r="N241" s="2">
        <v>0</v>
      </c>
      <c r="O241" t="s">
        <v>146</v>
      </c>
      <c r="P241">
        <v>0</v>
      </c>
      <c r="Q241">
        <v>0</v>
      </c>
      <c r="R241" t="s">
        <v>146</v>
      </c>
      <c r="S241">
        <v>0</v>
      </c>
      <c r="T241">
        <v>0</v>
      </c>
    </row>
    <row r="242" spans="1:20" x14ac:dyDescent="0.25">
      <c r="A242">
        <v>241</v>
      </c>
      <c r="B242" s="5">
        <v>-755.5</v>
      </c>
      <c r="C242" s="5">
        <v>241.2</v>
      </c>
      <c r="D242" t="s">
        <v>635</v>
      </c>
      <c r="E242">
        <v>0.61377429334286837</v>
      </c>
      <c r="F242" t="s">
        <v>146</v>
      </c>
      <c r="G242">
        <v>0</v>
      </c>
      <c r="H242" s="2">
        <v>0</v>
      </c>
      <c r="I242" s="12" t="s">
        <v>146</v>
      </c>
      <c r="J242" s="12">
        <v>0</v>
      </c>
      <c r="K242" s="2">
        <v>0</v>
      </c>
      <c r="L242" s="12" t="s">
        <v>146</v>
      </c>
      <c r="M242">
        <v>0</v>
      </c>
      <c r="N242" s="2">
        <v>0</v>
      </c>
      <c r="O242" t="s">
        <v>146</v>
      </c>
      <c r="P242">
        <v>0</v>
      </c>
      <c r="Q242">
        <v>0</v>
      </c>
      <c r="R242" t="s">
        <v>146</v>
      </c>
      <c r="S242">
        <v>0</v>
      </c>
      <c r="T242">
        <v>0</v>
      </c>
    </row>
    <row r="243" spans="1:20" x14ac:dyDescent="0.25">
      <c r="A243">
        <v>242</v>
      </c>
      <c r="B243">
        <v>-756.5</v>
      </c>
      <c r="C243">
        <v>275.2</v>
      </c>
      <c r="D243" t="s">
        <v>153</v>
      </c>
      <c r="E243">
        <v>0.61842226731303296</v>
      </c>
      <c r="F243" t="s">
        <v>146</v>
      </c>
      <c r="G243">
        <v>0</v>
      </c>
      <c r="H243" s="2">
        <v>0</v>
      </c>
      <c r="I243" s="12" t="s">
        <v>146</v>
      </c>
      <c r="J243" s="12">
        <v>0</v>
      </c>
      <c r="K243" s="2">
        <v>0</v>
      </c>
      <c r="L243" s="12" t="s">
        <v>146</v>
      </c>
      <c r="M243">
        <v>0</v>
      </c>
      <c r="N243" s="2">
        <v>0</v>
      </c>
      <c r="O243" t="s">
        <v>146</v>
      </c>
      <c r="P243">
        <v>0</v>
      </c>
      <c r="Q243">
        <v>0</v>
      </c>
      <c r="R243" t="s">
        <v>146</v>
      </c>
      <c r="S243">
        <v>0</v>
      </c>
      <c r="T243">
        <v>0</v>
      </c>
    </row>
    <row r="244" spans="1:20" x14ac:dyDescent="0.25">
      <c r="A244">
        <v>243</v>
      </c>
      <c r="B244" s="40">
        <v>-756.5</v>
      </c>
      <c r="C244" s="40">
        <v>305.2</v>
      </c>
      <c r="D244" t="s">
        <v>665</v>
      </c>
      <c r="E244">
        <v>0.61842226731303296</v>
      </c>
      <c r="F244" t="s">
        <v>666</v>
      </c>
      <c r="G244">
        <v>1</v>
      </c>
      <c r="H244" s="2">
        <v>1.7773804578284699E-2</v>
      </c>
      <c r="I244" s="12" t="s">
        <v>146</v>
      </c>
      <c r="J244" s="12">
        <v>0</v>
      </c>
      <c r="K244" s="2">
        <v>0</v>
      </c>
      <c r="L244" s="12" t="s">
        <v>146</v>
      </c>
      <c r="M244">
        <v>0</v>
      </c>
      <c r="N244" s="2">
        <v>0</v>
      </c>
      <c r="O244" t="s">
        <v>146</v>
      </c>
      <c r="P244">
        <v>0</v>
      </c>
      <c r="Q244">
        <v>0</v>
      </c>
      <c r="R244" t="s">
        <v>146</v>
      </c>
      <c r="S244">
        <v>0</v>
      </c>
      <c r="T244">
        <v>0</v>
      </c>
    </row>
    <row r="245" spans="1:20" x14ac:dyDescent="0.25">
      <c r="A245">
        <v>244</v>
      </c>
      <c r="B245" s="40">
        <v>-756.5</v>
      </c>
      <c r="C245" s="40">
        <v>277.2</v>
      </c>
      <c r="D245" t="s">
        <v>678</v>
      </c>
      <c r="E245">
        <v>0.61842226731303296</v>
      </c>
      <c r="F245" t="s">
        <v>146</v>
      </c>
      <c r="G245">
        <v>0</v>
      </c>
      <c r="H245" s="2">
        <v>0</v>
      </c>
      <c r="I245" s="12" t="s">
        <v>146</v>
      </c>
      <c r="J245" s="12">
        <v>0</v>
      </c>
      <c r="K245" s="2">
        <v>0</v>
      </c>
      <c r="L245" s="12" t="s">
        <v>146</v>
      </c>
      <c r="M245">
        <v>0</v>
      </c>
      <c r="N245" s="2">
        <v>0</v>
      </c>
      <c r="O245" t="s">
        <v>146</v>
      </c>
      <c r="P245">
        <v>0</v>
      </c>
      <c r="Q245">
        <v>0</v>
      </c>
      <c r="R245" t="s">
        <v>146</v>
      </c>
      <c r="S245">
        <v>0</v>
      </c>
      <c r="T245">
        <v>0</v>
      </c>
    </row>
    <row r="246" spans="1:20" x14ac:dyDescent="0.25">
      <c r="A246">
        <v>245</v>
      </c>
      <c r="B246" s="40">
        <v>-756.5</v>
      </c>
      <c r="C246" s="40">
        <v>279.2</v>
      </c>
      <c r="D246" t="s">
        <v>714</v>
      </c>
      <c r="E246">
        <v>0.61842226731303296</v>
      </c>
      <c r="F246" t="s">
        <v>146</v>
      </c>
      <c r="G246">
        <v>0</v>
      </c>
      <c r="H246" s="2">
        <v>0</v>
      </c>
      <c r="I246" s="12" t="s">
        <v>146</v>
      </c>
      <c r="J246" s="12">
        <v>0</v>
      </c>
      <c r="K246" s="2">
        <v>0</v>
      </c>
      <c r="L246" s="12" t="s">
        <v>146</v>
      </c>
      <c r="M246">
        <v>0</v>
      </c>
      <c r="N246" s="2">
        <v>0</v>
      </c>
      <c r="O246" t="s">
        <v>146</v>
      </c>
      <c r="P246">
        <v>0</v>
      </c>
      <c r="Q246">
        <v>0</v>
      </c>
      <c r="R246" t="s">
        <v>146</v>
      </c>
      <c r="S246">
        <v>0</v>
      </c>
      <c r="T246">
        <v>0</v>
      </c>
    </row>
    <row r="247" spans="1:20" x14ac:dyDescent="0.25">
      <c r="A247">
        <v>246</v>
      </c>
      <c r="B247">
        <v>-756.6</v>
      </c>
      <c r="C247">
        <v>241.2</v>
      </c>
      <c r="D247" t="s">
        <v>340</v>
      </c>
      <c r="E247">
        <v>0.6070524483926546</v>
      </c>
      <c r="F247" t="s">
        <v>146</v>
      </c>
      <c r="G247">
        <v>0</v>
      </c>
      <c r="H247" s="2">
        <v>0</v>
      </c>
      <c r="I247" s="12" t="s">
        <v>146</v>
      </c>
      <c r="J247" s="12">
        <v>0</v>
      </c>
      <c r="K247" s="2">
        <v>0</v>
      </c>
      <c r="L247" s="12" t="s">
        <v>146</v>
      </c>
      <c r="M247">
        <v>0</v>
      </c>
      <c r="N247" s="2">
        <v>0</v>
      </c>
      <c r="O247" t="s">
        <v>146</v>
      </c>
      <c r="P247">
        <v>0</v>
      </c>
      <c r="Q247">
        <v>0</v>
      </c>
      <c r="R247" t="s">
        <v>146</v>
      </c>
      <c r="S247">
        <v>0</v>
      </c>
      <c r="T247">
        <v>0</v>
      </c>
    </row>
    <row r="248" spans="1:20" x14ac:dyDescent="0.25">
      <c r="A248">
        <v>247</v>
      </c>
      <c r="B248">
        <v>-756.6</v>
      </c>
      <c r="C248">
        <v>269.2</v>
      </c>
      <c r="D248" t="s">
        <v>372</v>
      </c>
      <c r="E248">
        <v>0.6070524483926546</v>
      </c>
      <c r="F248" t="s">
        <v>373</v>
      </c>
      <c r="G248">
        <v>2</v>
      </c>
      <c r="H248" s="2">
        <v>3.2003802127363118E-2</v>
      </c>
      <c r="I248" s="12" t="s">
        <v>146</v>
      </c>
      <c r="J248" s="12">
        <v>0</v>
      </c>
      <c r="K248" s="2">
        <v>0</v>
      </c>
      <c r="L248" s="12" t="s">
        <v>146</v>
      </c>
      <c r="M248">
        <v>0</v>
      </c>
      <c r="N248" s="2">
        <v>0</v>
      </c>
      <c r="O248" t="s">
        <v>146</v>
      </c>
      <c r="P248">
        <v>0</v>
      </c>
      <c r="Q248">
        <v>0</v>
      </c>
      <c r="R248" t="s">
        <v>146</v>
      </c>
      <c r="S248">
        <v>0</v>
      </c>
      <c r="T248">
        <v>0</v>
      </c>
    </row>
    <row r="249" spans="1:20" x14ac:dyDescent="0.25">
      <c r="A249">
        <v>248</v>
      </c>
      <c r="B249">
        <v>-756.6</v>
      </c>
      <c r="C249">
        <v>335.3</v>
      </c>
      <c r="D249" s="117" t="s">
        <v>438</v>
      </c>
      <c r="E249">
        <v>0.60144616946328455</v>
      </c>
      <c r="F249" t="s">
        <v>477</v>
      </c>
      <c r="G249">
        <v>2</v>
      </c>
      <c r="H249" s="2">
        <v>2.4629406655470525E-2</v>
      </c>
      <c r="I249" s="12" t="s">
        <v>146</v>
      </c>
      <c r="J249" s="12">
        <v>0</v>
      </c>
      <c r="K249" s="2">
        <v>0</v>
      </c>
      <c r="L249" s="12" t="s">
        <v>146</v>
      </c>
      <c r="M249">
        <v>0</v>
      </c>
      <c r="N249" s="2">
        <v>0</v>
      </c>
      <c r="O249" t="s">
        <v>146</v>
      </c>
      <c r="P249">
        <v>0</v>
      </c>
      <c r="Q249">
        <v>0</v>
      </c>
      <c r="R249" t="s">
        <v>146</v>
      </c>
      <c r="S249">
        <v>0</v>
      </c>
      <c r="T249">
        <v>0</v>
      </c>
    </row>
    <row r="250" spans="1:20" x14ac:dyDescent="0.25">
      <c r="A250">
        <v>249</v>
      </c>
      <c r="B250">
        <v>-756.6</v>
      </c>
      <c r="C250">
        <v>307.3</v>
      </c>
      <c r="D250" s="117" t="s">
        <v>451</v>
      </c>
      <c r="E250">
        <v>0.60144616946328455</v>
      </c>
      <c r="F250" t="s">
        <v>452</v>
      </c>
      <c r="G250">
        <v>1</v>
      </c>
      <c r="H250" s="2">
        <v>1.7327047557491738E-2</v>
      </c>
      <c r="I250" s="12" t="s">
        <v>491</v>
      </c>
      <c r="J250" s="12">
        <v>2</v>
      </c>
      <c r="K250" s="2">
        <v>2.8090626307226606E-2</v>
      </c>
      <c r="L250" s="12" t="s">
        <v>146</v>
      </c>
      <c r="M250">
        <v>0</v>
      </c>
      <c r="N250" s="2">
        <v>0</v>
      </c>
      <c r="O250" t="s">
        <v>146</v>
      </c>
      <c r="P250">
        <v>0</v>
      </c>
      <c r="Q250">
        <v>0</v>
      </c>
      <c r="R250" t="s">
        <v>146</v>
      </c>
      <c r="S250">
        <v>0</v>
      </c>
      <c r="T250">
        <v>0</v>
      </c>
    </row>
    <row r="251" spans="1:20" x14ac:dyDescent="0.25">
      <c r="A251">
        <v>250</v>
      </c>
      <c r="B251">
        <v>-756.6</v>
      </c>
      <c r="C251">
        <v>337.3</v>
      </c>
      <c r="D251" t="s">
        <v>476</v>
      </c>
      <c r="E251">
        <v>0.60144616946328455</v>
      </c>
      <c r="F251" t="s">
        <v>477</v>
      </c>
      <c r="G251">
        <v>1</v>
      </c>
      <c r="H251" s="2">
        <v>2.0590739034056723E-2</v>
      </c>
      <c r="I251" s="12" t="s">
        <v>146</v>
      </c>
      <c r="J251" s="12">
        <v>0</v>
      </c>
      <c r="K251" s="2">
        <v>0</v>
      </c>
      <c r="L251" s="12" t="s">
        <v>146</v>
      </c>
      <c r="M251">
        <v>0</v>
      </c>
      <c r="N251" s="2">
        <v>0</v>
      </c>
      <c r="O251" t="s">
        <v>146</v>
      </c>
      <c r="P251">
        <v>0</v>
      </c>
      <c r="Q251">
        <v>0</v>
      </c>
      <c r="R251" t="s">
        <v>146</v>
      </c>
      <c r="S251">
        <v>0</v>
      </c>
      <c r="T251">
        <v>0</v>
      </c>
    </row>
    <row r="252" spans="1:20" x14ac:dyDescent="0.25">
      <c r="A252">
        <v>251</v>
      </c>
      <c r="B252">
        <v>-756.6</v>
      </c>
      <c r="C252">
        <v>309.3</v>
      </c>
      <c r="D252" t="s">
        <v>490</v>
      </c>
      <c r="E252">
        <v>0.60144616946328455</v>
      </c>
      <c r="F252" t="s">
        <v>491</v>
      </c>
      <c r="G252">
        <v>1</v>
      </c>
      <c r="H252" s="2">
        <v>1.7368247321276481E-2</v>
      </c>
      <c r="I252" s="12" t="s">
        <v>508</v>
      </c>
      <c r="J252" s="12">
        <v>2</v>
      </c>
      <c r="K252" s="2">
        <v>2.804216724613829E-2</v>
      </c>
      <c r="L252" s="12" t="s">
        <v>146</v>
      </c>
      <c r="M252">
        <v>0</v>
      </c>
      <c r="N252" s="2">
        <v>0</v>
      </c>
      <c r="O252" t="s">
        <v>146</v>
      </c>
      <c r="P252">
        <v>0</v>
      </c>
      <c r="Q252">
        <v>0</v>
      </c>
      <c r="R252" t="s">
        <v>146</v>
      </c>
      <c r="S252">
        <v>0</v>
      </c>
      <c r="T252">
        <v>0</v>
      </c>
    </row>
    <row r="253" spans="1:20" x14ac:dyDescent="0.25">
      <c r="A253">
        <v>252</v>
      </c>
      <c r="B253" s="5">
        <v>-757.5</v>
      </c>
      <c r="C253" s="5">
        <v>241.2</v>
      </c>
      <c r="D253" t="s">
        <v>634</v>
      </c>
      <c r="E253">
        <v>0.61359017486478706</v>
      </c>
      <c r="F253" t="s">
        <v>635</v>
      </c>
      <c r="G253">
        <v>2</v>
      </c>
      <c r="H253" s="2">
        <v>3.6233279513574662E-2</v>
      </c>
      <c r="I253" s="12" t="s">
        <v>146</v>
      </c>
      <c r="J253" s="12">
        <v>0</v>
      </c>
      <c r="K253" s="2">
        <v>0</v>
      </c>
      <c r="L253" s="12" t="s">
        <v>146</v>
      </c>
      <c r="M253">
        <v>0</v>
      </c>
      <c r="N253" s="2">
        <v>0</v>
      </c>
      <c r="O253" t="s">
        <v>146</v>
      </c>
      <c r="P253">
        <v>0</v>
      </c>
      <c r="Q253">
        <v>0</v>
      </c>
      <c r="R253" t="s">
        <v>146</v>
      </c>
      <c r="S253">
        <v>0</v>
      </c>
      <c r="T253">
        <v>0</v>
      </c>
    </row>
    <row r="254" spans="1:20" x14ac:dyDescent="0.25">
      <c r="A254">
        <v>253</v>
      </c>
      <c r="B254">
        <v>-758.5</v>
      </c>
      <c r="C254">
        <v>277.2</v>
      </c>
      <c r="D254" t="s">
        <v>152</v>
      </c>
      <c r="E254">
        <v>0.61823675454733995</v>
      </c>
      <c r="F254" t="s">
        <v>153</v>
      </c>
      <c r="G254">
        <v>1</v>
      </c>
      <c r="H254" s="2">
        <v>1.4787241377103966E-2</v>
      </c>
      <c r="I254" s="12" t="s">
        <v>146</v>
      </c>
      <c r="J254" s="12">
        <v>0</v>
      </c>
      <c r="K254" s="2">
        <v>0</v>
      </c>
      <c r="L254" s="12" t="s">
        <v>146</v>
      </c>
      <c r="M254">
        <v>0</v>
      </c>
      <c r="N254" s="2">
        <v>0</v>
      </c>
      <c r="O254" t="s">
        <v>146</v>
      </c>
      <c r="P254">
        <v>0</v>
      </c>
      <c r="Q254">
        <v>0</v>
      </c>
      <c r="R254" t="s">
        <v>146</v>
      </c>
      <c r="S254">
        <v>0</v>
      </c>
      <c r="T254">
        <v>0</v>
      </c>
    </row>
    <row r="255" spans="1:20" x14ac:dyDescent="0.25">
      <c r="A255">
        <v>254</v>
      </c>
      <c r="B255" s="40">
        <v>-758.5</v>
      </c>
      <c r="C255" s="40">
        <v>307.3</v>
      </c>
      <c r="D255" t="s">
        <v>664</v>
      </c>
      <c r="E255">
        <v>0.61823675454733995</v>
      </c>
      <c r="F255" t="s">
        <v>665</v>
      </c>
      <c r="G255">
        <v>1</v>
      </c>
      <c r="H255" s="2">
        <v>1.7810767100554355E-2</v>
      </c>
      <c r="I255" s="12" t="s">
        <v>146</v>
      </c>
      <c r="J255" s="12">
        <v>0</v>
      </c>
      <c r="K255" s="2">
        <v>0</v>
      </c>
      <c r="L255" s="12" t="s">
        <v>146</v>
      </c>
      <c r="M255">
        <v>0</v>
      </c>
      <c r="N255" s="2">
        <v>0</v>
      </c>
      <c r="O255" t="s">
        <v>146</v>
      </c>
      <c r="P255">
        <v>0</v>
      </c>
      <c r="Q255">
        <v>0</v>
      </c>
      <c r="R255" t="s">
        <v>146</v>
      </c>
      <c r="S255">
        <v>0</v>
      </c>
      <c r="T255">
        <v>0</v>
      </c>
    </row>
    <row r="256" spans="1:20" x14ac:dyDescent="0.25">
      <c r="A256">
        <v>255</v>
      </c>
      <c r="B256" s="40">
        <v>-758.5</v>
      </c>
      <c r="C256" s="40">
        <v>279.2</v>
      </c>
      <c r="D256" t="s">
        <v>677</v>
      </c>
      <c r="E256">
        <v>0.61823675454733995</v>
      </c>
      <c r="F256" t="s">
        <v>714</v>
      </c>
      <c r="G256">
        <v>2</v>
      </c>
      <c r="H256" s="2">
        <v>2.9560831742105727E-2</v>
      </c>
      <c r="I256" s="12" t="s">
        <v>678</v>
      </c>
      <c r="J256" s="12">
        <v>1</v>
      </c>
      <c r="K256" s="2">
        <v>1.4825296688499721E-2</v>
      </c>
      <c r="L256" s="12" t="s">
        <v>146</v>
      </c>
      <c r="M256">
        <v>0</v>
      </c>
      <c r="N256" s="2">
        <v>0</v>
      </c>
      <c r="O256" t="s">
        <v>146</v>
      </c>
      <c r="P256">
        <v>0</v>
      </c>
      <c r="Q256">
        <v>0</v>
      </c>
      <c r="R256" t="s">
        <v>146</v>
      </c>
      <c r="S256">
        <v>0</v>
      </c>
      <c r="T256">
        <v>0</v>
      </c>
    </row>
    <row r="257" spans="1:20" x14ac:dyDescent="0.25">
      <c r="A257">
        <v>256</v>
      </c>
      <c r="B257" s="40">
        <v>-758.5</v>
      </c>
      <c r="C257" s="40">
        <v>281.2</v>
      </c>
      <c r="D257" t="s">
        <v>702</v>
      </c>
      <c r="E257">
        <v>0.61823675454733995</v>
      </c>
      <c r="F257" t="s">
        <v>714</v>
      </c>
      <c r="G257">
        <v>1</v>
      </c>
      <c r="H257" s="2">
        <v>1.4863407674600697E-2</v>
      </c>
      <c r="I257" s="12" t="s">
        <v>146</v>
      </c>
      <c r="J257" s="12">
        <v>0</v>
      </c>
      <c r="K257" s="2">
        <v>0</v>
      </c>
      <c r="L257" s="12" t="s">
        <v>146</v>
      </c>
      <c r="M257">
        <v>0</v>
      </c>
      <c r="N257" s="2">
        <v>0</v>
      </c>
      <c r="O257" t="s">
        <v>146</v>
      </c>
      <c r="P257">
        <v>0</v>
      </c>
      <c r="Q257">
        <v>0</v>
      </c>
      <c r="R257" t="s">
        <v>146</v>
      </c>
      <c r="S257">
        <v>0</v>
      </c>
      <c r="T257">
        <v>0</v>
      </c>
    </row>
    <row r="258" spans="1:20" x14ac:dyDescent="0.25">
      <c r="A258">
        <v>257</v>
      </c>
      <c r="B258">
        <v>-758.5</v>
      </c>
      <c r="C258">
        <v>253.3</v>
      </c>
      <c r="D258" t="s">
        <v>980</v>
      </c>
      <c r="E258">
        <v>0.61823675454733995</v>
      </c>
      <c r="F258" t="s">
        <v>146</v>
      </c>
      <c r="G258">
        <v>0</v>
      </c>
      <c r="H258" s="2">
        <v>0</v>
      </c>
      <c r="I258" s="12" t="s">
        <v>146</v>
      </c>
      <c r="J258" s="12">
        <v>0</v>
      </c>
      <c r="K258" s="2">
        <v>0</v>
      </c>
      <c r="L258" s="12" t="s">
        <v>146</v>
      </c>
      <c r="M258">
        <v>0</v>
      </c>
      <c r="N258" s="2">
        <v>0</v>
      </c>
      <c r="O258" t="s">
        <v>146</v>
      </c>
      <c r="P258">
        <v>0</v>
      </c>
      <c r="Q258">
        <v>0</v>
      </c>
      <c r="R258" t="s">
        <v>146</v>
      </c>
      <c r="S258">
        <v>0</v>
      </c>
      <c r="T258">
        <v>0</v>
      </c>
    </row>
    <row r="259" spans="1:20" x14ac:dyDescent="0.25">
      <c r="A259">
        <v>258</v>
      </c>
      <c r="B259">
        <v>-758.6</v>
      </c>
      <c r="C259">
        <v>241.2</v>
      </c>
      <c r="D259" t="s">
        <v>339</v>
      </c>
      <c r="E259">
        <v>0.60687034631681669</v>
      </c>
      <c r="F259" t="s">
        <v>340</v>
      </c>
      <c r="G259">
        <v>2</v>
      </c>
      <c r="H259" s="2">
        <v>3.6164884315719528E-2</v>
      </c>
      <c r="I259" s="12" t="s">
        <v>146</v>
      </c>
      <c r="J259" s="12">
        <v>0</v>
      </c>
      <c r="K259" s="2">
        <v>0</v>
      </c>
      <c r="L259" s="12" t="s">
        <v>146</v>
      </c>
      <c r="M259">
        <v>0</v>
      </c>
      <c r="N259" s="2">
        <v>0</v>
      </c>
      <c r="O259" t="s">
        <v>146</v>
      </c>
      <c r="P259">
        <v>0</v>
      </c>
      <c r="Q259">
        <v>0</v>
      </c>
      <c r="R259" t="s">
        <v>146</v>
      </c>
      <c r="S259">
        <v>0</v>
      </c>
      <c r="T259">
        <v>0</v>
      </c>
    </row>
    <row r="260" spans="1:20" x14ac:dyDescent="0.25">
      <c r="A260">
        <v>259</v>
      </c>
      <c r="B260">
        <v>-758.6</v>
      </c>
      <c r="C260">
        <v>337.3</v>
      </c>
      <c r="D260" s="117" t="s">
        <v>437</v>
      </c>
      <c r="E260">
        <v>0.60126574914498432</v>
      </c>
      <c r="F260" t="s">
        <v>476</v>
      </c>
      <c r="G260">
        <v>2</v>
      </c>
      <c r="H260" s="2">
        <v>2.4622018387635537E-2</v>
      </c>
      <c r="I260" s="12" t="s">
        <v>438</v>
      </c>
      <c r="J260" s="12">
        <v>1</v>
      </c>
      <c r="K260" s="2">
        <v>2.0584562275638131E-2</v>
      </c>
      <c r="L260" s="12" t="s">
        <v>146</v>
      </c>
      <c r="M260">
        <v>0</v>
      </c>
      <c r="N260" s="2">
        <v>0</v>
      </c>
      <c r="O260" t="s">
        <v>146</v>
      </c>
      <c r="P260">
        <v>0</v>
      </c>
      <c r="Q260">
        <v>0</v>
      </c>
      <c r="R260" t="s">
        <v>146</v>
      </c>
      <c r="S260">
        <v>0</v>
      </c>
      <c r="T260">
        <v>0</v>
      </c>
    </row>
    <row r="261" spans="1:20" x14ac:dyDescent="0.25">
      <c r="A261">
        <v>260</v>
      </c>
      <c r="B261">
        <v>-758.6</v>
      </c>
      <c r="C261">
        <v>309.3</v>
      </c>
      <c r="D261" s="117" t="s">
        <v>450</v>
      </c>
      <c r="E261">
        <v>0.60126574914498432</v>
      </c>
      <c r="F261" t="s">
        <v>490</v>
      </c>
      <c r="G261">
        <v>2</v>
      </c>
      <c r="H261" s="2">
        <v>2.8082199751373528E-2</v>
      </c>
      <c r="I261" s="12" t="s">
        <v>451</v>
      </c>
      <c r="J261" s="12">
        <v>1</v>
      </c>
      <c r="K261" s="2">
        <v>1.7363037237865662E-2</v>
      </c>
      <c r="L261" s="12" t="s">
        <v>146</v>
      </c>
      <c r="M261">
        <v>0</v>
      </c>
      <c r="N261" s="2">
        <v>0</v>
      </c>
      <c r="O261" t="s">
        <v>146</v>
      </c>
      <c r="P261">
        <v>0</v>
      </c>
      <c r="Q261">
        <v>0</v>
      </c>
      <c r="R261" t="s">
        <v>146</v>
      </c>
      <c r="S261">
        <v>0</v>
      </c>
      <c r="T261">
        <v>0</v>
      </c>
    </row>
    <row r="262" spans="1:20" x14ac:dyDescent="0.25">
      <c r="A262">
        <v>261</v>
      </c>
      <c r="B262" s="31">
        <v>-758.6</v>
      </c>
      <c r="C262" s="31">
        <v>269.2</v>
      </c>
      <c r="D262" s="32" t="s">
        <v>522</v>
      </c>
      <c r="E262">
        <v>0.60687034631681669</v>
      </c>
      <c r="F262" t="s">
        <v>372</v>
      </c>
      <c r="G262">
        <v>2</v>
      </c>
      <c r="H262" s="2">
        <v>3.2047149514835532E-2</v>
      </c>
      <c r="I262" s="12" t="s">
        <v>146</v>
      </c>
      <c r="J262" s="12">
        <v>0</v>
      </c>
      <c r="K262" s="2">
        <v>0</v>
      </c>
      <c r="L262" s="12" t="s">
        <v>146</v>
      </c>
      <c r="M262">
        <v>0</v>
      </c>
      <c r="N262" s="2">
        <v>0</v>
      </c>
      <c r="O262" t="s">
        <v>146</v>
      </c>
      <c r="P262">
        <v>0</v>
      </c>
      <c r="Q262">
        <v>0</v>
      </c>
      <c r="R262" t="s">
        <v>146</v>
      </c>
      <c r="S262">
        <v>0</v>
      </c>
      <c r="T262">
        <v>0</v>
      </c>
    </row>
    <row r="263" spans="1:20" x14ac:dyDescent="0.25">
      <c r="A263">
        <v>262</v>
      </c>
      <c r="B263" s="5">
        <v>-759.5</v>
      </c>
      <c r="C263" s="5">
        <v>241.2</v>
      </c>
      <c r="D263" t="s">
        <v>633</v>
      </c>
      <c r="E263">
        <v>0.61340611161810665</v>
      </c>
      <c r="F263" t="s">
        <v>634</v>
      </c>
      <c r="G263">
        <v>2</v>
      </c>
      <c r="H263" s="2">
        <v>3.6277412391919409E-2</v>
      </c>
      <c r="I263" s="12" t="s">
        <v>146</v>
      </c>
      <c r="J263" s="12">
        <v>0</v>
      </c>
      <c r="K263" s="2">
        <v>0</v>
      </c>
      <c r="L263" s="12" t="s">
        <v>146</v>
      </c>
      <c r="M263">
        <v>0</v>
      </c>
      <c r="N263" s="2">
        <v>0</v>
      </c>
      <c r="O263" t="s">
        <v>146</v>
      </c>
      <c r="P263">
        <v>0</v>
      </c>
      <c r="Q263">
        <v>0</v>
      </c>
      <c r="R263" t="s">
        <v>146</v>
      </c>
      <c r="S263">
        <v>0</v>
      </c>
      <c r="T263">
        <v>0</v>
      </c>
    </row>
    <row r="264" spans="1:20" x14ac:dyDescent="0.25">
      <c r="A264">
        <v>263</v>
      </c>
      <c r="B264" s="5">
        <v>-759.5</v>
      </c>
      <c r="C264" s="5">
        <v>269.3</v>
      </c>
      <c r="D264" t="s">
        <v>647</v>
      </c>
      <c r="E264">
        <v>0.61340611161810665</v>
      </c>
      <c r="F264" t="s">
        <v>146</v>
      </c>
      <c r="G264">
        <v>0</v>
      </c>
      <c r="H264" s="2">
        <v>0</v>
      </c>
      <c r="I264" s="12" t="s">
        <v>146</v>
      </c>
      <c r="J264" s="12">
        <v>0</v>
      </c>
      <c r="K264" s="2">
        <v>0</v>
      </c>
      <c r="L264" s="12" t="s">
        <v>146</v>
      </c>
      <c r="M264">
        <v>0</v>
      </c>
      <c r="N264" s="2">
        <v>0</v>
      </c>
      <c r="O264" t="s">
        <v>146</v>
      </c>
      <c r="P264">
        <v>0</v>
      </c>
      <c r="Q264">
        <v>0</v>
      </c>
      <c r="R264" t="s">
        <v>146</v>
      </c>
      <c r="S264">
        <v>0</v>
      </c>
      <c r="T264">
        <v>0</v>
      </c>
    </row>
    <row r="265" spans="1:20" x14ac:dyDescent="0.25">
      <c r="A265">
        <v>264</v>
      </c>
      <c r="B265" s="20">
        <v>-759.6</v>
      </c>
      <c r="C265" s="20">
        <v>305.2</v>
      </c>
      <c r="D265" s="20" t="s">
        <v>527</v>
      </c>
      <c r="E265">
        <v>0.60769023607867323</v>
      </c>
      <c r="F265" t="s">
        <v>146</v>
      </c>
      <c r="G265">
        <v>0</v>
      </c>
      <c r="H265" s="2">
        <v>0</v>
      </c>
      <c r="I265" s="12" t="s">
        <v>146</v>
      </c>
      <c r="J265" s="12">
        <v>0</v>
      </c>
      <c r="K265" s="2">
        <v>0</v>
      </c>
      <c r="L265" s="12" t="s">
        <v>146</v>
      </c>
      <c r="M265">
        <v>0</v>
      </c>
      <c r="N265" s="2">
        <v>0</v>
      </c>
      <c r="O265" t="s">
        <v>146</v>
      </c>
      <c r="P265">
        <v>0</v>
      </c>
      <c r="Q265">
        <v>0</v>
      </c>
      <c r="R265" t="s">
        <v>146</v>
      </c>
      <c r="S265">
        <v>0</v>
      </c>
      <c r="T265">
        <v>0</v>
      </c>
    </row>
    <row r="266" spans="1:20" x14ac:dyDescent="0.25">
      <c r="A266">
        <v>265</v>
      </c>
      <c r="B266" s="24">
        <v>-759.6</v>
      </c>
      <c r="C266" s="24">
        <v>269.2</v>
      </c>
      <c r="D266" s="20" t="s">
        <v>534</v>
      </c>
      <c r="E266">
        <v>0.60769023607867323</v>
      </c>
      <c r="F266" t="s">
        <v>522</v>
      </c>
      <c r="G266">
        <v>4</v>
      </c>
      <c r="H266" s="2">
        <v>0.17673193834759282</v>
      </c>
      <c r="I266" s="12" t="s">
        <v>146</v>
      </c>
      <c r="J266" s="12">
        <v>0</v>
      </c>
      <c r="K266" s="2">
        <v>0</v>
      </c>
      <c r="L266" s="12" t="s">
        <v>146</v>
      </c>
      <c r="M266">
        <v>0</v>
      </c>
      <c r="N266" s="2">
        <v>0</v>
      </c>
      <c r="O266" t="s">
        <v>146</v>
      </c>
      <c r="P266">
        <v>0</v>
      </c>
      <c r="Q266">
        <v>0</v>
      </c>
      <c r="R266" t="s">
        <v>146</v>
      </c>
      <c r="S266">
        <v>0</v>
      </c>
      <c r="T266">
        <v>0</v>
      </c>
    </row>
    <row r="267" spans="1:20" x14ac:dyDescent="0.25">
      <c r="A267">
        <v>266</v>
      </c>
      <c r="B267">
        <v>-760.5</v>
      </c>
      <c r="C267">
        <v>279.2</v>
      </c>
      <c r="D267" t="s">
        <v>151</v>
      </c>
      <c r="E267">
        <v>0.61805129743130272</v>
      </c>
      <c r="F267" t="s">
        <v>152</v>
      </c>
      <c r="G267">
        <v>1</v>
      </c>
      <c r="H267" s="2">
        <v>1.4820849433062343E-2</v>
      </c>
      <c r="I267" s="12" t="s">
        <v>146</v>
      </c>
      <c r="J267" s="12">
        <v>0</v>
      </c>
      <c r="K267" s="2">
        <v>0</v>
      </c>
      <c r="L267" s="12" t="s">
        <v>146</v>
      </c>
      <c r="M267">
        <v>0</v>
      </c>
      <c r="N267" s="2">
        <v>0</v>
      </c>
      <c r="O267" t="s">
        <v>146</v>
      </c>
      <c r="P267">
        <v>0</v>
      </c>
      <c r="Q267">
        <v>0</v>
      </c>
      <c r="R267" t="s">
        <v>146</v>
      </c>
      <c r="S267">
        <v>0</v>
      </c>
      <c r="T267">
        <v>0</v>
      </c>
    </row>
    <row r="268" spans="1:20" x14ac:dyDescent="0.25">
      <c r="A268">
        <v>267</v>
      </c>
      <c r="B268">
        <v>-760.5</v>
      </c>
      <c r="C268">
        <v>301.2</v>
      </c>
      <c r="D268" t="s">
        <v>418</v>
      </c>
      <c r="E268">
        <v>0.60109580785298589</v>
      </c>
      <c r="F268" t="s">
        <v>146</v>
      </c>
      <c r="G268">
        <v>0</v>
      </c>
      <c r="H268" s="2">
        <v>0</v>
      </c>
      <c r="I268" s="12" t="s">
        <v>146</v>
      </c>
      <c r="J268" s="12">
        <v>0</v>
      </c>
      <c r="K268" s="2">
        <v>0</v>
      </c>
      <c r="L268" s="12" t="s">
        <v>146</v>
      </c>
      <c r="M268">
        <v>0</v>
      </c>
      <c r="N268" s="2">
        <v>0</v>
      </c>
      <c r="O268" t="s">
        <v>146</v>
      </c>
      <c r="P268">
        <v>0</v>
      </c>
      <c r="Q268">
        <v>0</v>
      </c>
      <c r="R268" t="s">
        <v>146</v>
      </c>
      <c r="S268">
        <v>0</v>
      </c>
      <c r="T268">
        <v>0</v>
      </c>
    </row>
    <row r="269" spans="1:20" x14ac:dyDescent="0.25">
      <c r="A269">
        <v>268</v>
      </c>
      <c r="B269" s="40">
        <v>-760.5</v>
      </c>
      <c r="C269" s="40">
        <v>309.3</v>
      </c>
      <c r="D269" t="s">
        <v>663</v>
      </c>
      <c r="E269">
        <v>0.61805129743130272</v>
      </c>
      <c r="F269" t="s">
        <v>664</v>
      </c>
      <c r="G269">
        <v>1</v>
      </c>
      <c r="H269" s="2">
        <v>1.7847761505575547E-2</v>
      </c>
      <c r="I269" s="12" t="s">
        <v>146</v>
      </c>
      <c r="J269" s="12">
        <v>0</v>
      </c>
      <c r="K269" s="2">
        <v>0</v>
      </c>
      <c r="L269" s="12" t="s">
        <v>146</v>
      </c>
      <c r="M269">
        <v>0</v>
      </c>
      <c r="N269" s="2">
        <v>0</v>
      </c>
      <c r="O269" t="s">
        <v>146</v>
      </c>
      <c r="P269">
        <v>0</v>
      </c>
      <c r="Q269">
        <v>0</v>
      </c>
      <c r="R269" t="s">
        <v>146</v>
      </c>
      <c r="S269">
        <v>0</v>
      </c>
      <c r="T269">
        <v>0</v>
      </c>
    </row>
    <row r="270" spans="1:20" x14ac:dyDescent="0.25">
      <c r="A270">
        <v>269</v>
      </c>
      <c r="B270" s="40">
        <v>-760.5</v>
      </c>
      <c r="C270" s="40">
        <v>281.2</v>
      </c>
      <c r="D270" t="s">
        <v>676</v>
      </c>
      <c r="E270">
        <v>0.61805129743130272</v>
      </c>
      <c r="F270" t="s">
        <v>702</v>
      </c>
      <c r="G270">
        <v>2</v>
      </c>
      <c r="H270" s="2">
        <v>2.95519641577018E-2</v>
      </c>
      <c r="I270" s="12" t="s">
        <v>677</v>
      </c>
      <c r="J270" s="12">
        <v>1</v>
      </c>
      <c r="K270" s="2">
        <v>1.4858948986724988E-2</v>
      </c>
      <c r="L270" s="12" t="s">
        <v>146</v>
      </c>
      <c r="M270">
        <v>0</v>
      </c>
      <c r="N270" s="2">
        <v>0</v>
      </c>
      <c r="O270" t="s">
        <v>146</v>
      </c>
      <c r="P270">
        <v>0</v>
      </c>
      <c r="Q270">
        <v>0</v>
      </c>
      <c r="R270" t="s">
        <v>146</v>
      </c>
      <c r="S270">
        <v>0</v>
      </c>
      <c r="T270">
        <v>0</v>
      </c>
    </row>
    <row r="271" spans="1:20" x14ac:dyDescent="0.25">
      <c r="A271">
        <v>270</v>
      </c>
      <c r="B271" s="40">
        <v>-760.5</v>
      </c>
      <c r="C271" s="40">
        <v>253.2</v>
      </c>
      <c r="D271" t="s">
        <v>688</v>
      </c>
      <c r="E271">
        <v>0.61805129743130272</v>
      </c>
      <c r="F271" t="s">
        <v>980</v>
      </c>
      <c r="G271">
        <v>2</v>
      </c>
      <c r="H271" s="2">
        <v>3.3272351519158742E-2</v>
      </c>
      <c r="I271" s="12" t="s">
        <v>146</v>
      </c>
      <c r="J271" s="12">
        <v>0</v>
      </c>
      <c r="K271" s="2">
        <v>0</v>
      </c>
      <c r="L271" s="12" t="s">
        <v>146</v>
      </c>
      <c r="M271">
        <v>0</v>
      </c>
      <c r="N271" s="2">
        <v>0</v>
      </c>
      <c r="O271" t="s">
        <v>146</v>
      </c>
      <c r="P271">
        <v>0</v>
      </c>
      <c r="Q271">
        <v>0</v>
      </c>
      <c r="R271" t="s">
        <v>146</v>
      </c>
      <c r="S271">
        <v>0</v>
      </c>
      <c r="T271">
        <v>0</v>
      </c>
    </row>
    <row r="272" spans="1:20" x14ac:dyDescent="0.25">
      <c r="A272">
        <v>271</v>
      </c>
      <c r="B272">
        <v>-760.5</v>
      </c>
      <c r="C272">
        <v>283.3</v>
      </c>
      <c r="D272" t="s">
        <v>978</v>
      </c>
      <c r="E272">
        <v>0.61805129743130272</v>
      </c>
      <c r="F272" t="s">
        <v>702</v>
      </c>
      <c r="G272">
        <v>1</v>
      </c>
      <c r="H272" s="2">
        <v>1.4897104198391683E-2</v>
      </c>
      <c r="I272" s="12" t="s">
        <v>146</v>
      </c>
      <c r="J272" s="12">
        <v>0</v>
      </c>
      <c r="K272" s="2">
        <v>0</v>
      </c>
      <c r="L272" s="12" t="s">
        <v>146</v>
      </c>
      <c r="M272">
        <v>0</v>
      </c>
      <c r="N272" s="2">
        <v>0</v>
      </c>
      <c r="O272" t="s">
        <v>146</v>
      </c>
      <c r="P272">
        <v>0</v>
      </c>
      <c r="Q272">
        <v>0</v>
      </c>
      <c r="R272" t="s">
        <v>146</v>
      </c>
      <c r="S272">
        <v>0</v>
      </c>
      <c r="T272">
        <v>0</v>
      </c>
    </row>
    <row r="273" spans="1:20" x14ac:dyDescent="0.25">
      <c r="A273">
        <v>272</v>
      </c>
      <c r="B273" s="31">
        <v>-760.6</v>
      </c>
      <c r="C273" s="31">
        <v>269.2</v>
      </c>
      <c r="D273" s="32" t="s">
        <v>521</v>
      </c>
      <c r="E273">
        <v>0.60668829886750453</v>
      </c>
      <c r="F273" t="s">
        <v>522</v>
      </c>
      <c r="G273">
        <v>2</v>
      </c>
      <c r="H273" s="2">
        <v>3.2090522650636291E-2</v>
      </c>
      <c r="I273" s="12" t="s">
        <v>534</v>
      </c>
      <c r="J273" s="12">
        <v>4</v>
      </c>
      <c r="K273" s="2">
        <v>0.17615020060947117</v>
      </c>
      <c r="L273" s="12" t="s">
        <v>146</v>
      </c>
      <c r="M273">
        <v>0</v>
      </c>
      <c r="N273" s="2">
        <v>0</v>
      </c>
      <c r="O273" t="s">
        <v>146</v>
      </c>
      <c r="P273">
        <v>0</v>
      </c>
      <c r="Q273">
        <v>0</v>
      </c>
      <c r="R273" t="s">
        <v>146</v>
      </c>
      <c r="S273">
        <v>0</v>
      </c>
      <c r="T273">
        <v>0</v>
      </c>
    </row>
    <row r="274" spans="1:20" x14ac:dyDescent="0.25">
      <c r="A274">
        <v>273</v>
      </c>
      <c r="B274" s="5">
        <v>-761.5</v>
      </c>
      <c r="C274" s="5">
        <v>241.2</v>
      </c>
      <c r="D274" t="s">
        <v>632</v>
      </c>
      <c r="E274">
        <v>0.61322210358625862</v>
      </c>
      <c r="F274" t="s">
        <v>633</v>
      </c>
      <c r="G274">
        <v>2</v>
      </c>
      <c r="H274" s="2">
        <v>3.632157075513285E-2</v>
      </c>
      <c r="I274" s="12" t="s">
        <v>146</v>
      </c>
      <c r="J274" s="12">
        <v>0</v>
      </c>
      <c r="K274" s="2">
        <v>0</v>
      </c>
      <c r="L274" s="12" t="s">
        <v>146</v>
      </c>
      <c r="M274">
        <v>0</v>
      </c>
      <c r="N274" s="2">
        <v>0</v>
      </c>
      <c r="O274" t="s">
        <v>146</v>
      </c>
      <c r="P274">
        <v>0</v>
      </c>
      <c r="Q274">
        <v>0</v>
      </c>
      <c r="R274" t="s">
        <v>146</v>
      </c>
      <c r="S274">
        <v>0</v>
      </c>
      <c r="T274">
        <v>0</v>
      </c>
    </row>
    <row r="275" spans="1:20" x14ac:dyDescent="0.25">
      <c r="A275">
        <v>274</v>
      </c>
      <c r="B275" s="5">
        <v>-761.5</v>
      </c>
      <c r="C275" s="5">
        <v>269.3</v>
      </c>
      <c r="D275" t="s">
        <v>646</v>
      </c>
      <c r="E275">
        <v>0.61322210358625862</v>
      </c>
      <c r="F275" t="s">
        <v>647</v>
      </c>
      <c r="G275">
        <v>2</v>
      </c>
      <c r="H275" s="2">
        <v>3.2363704816696766E-2</v>
      </c>
      <c r="I275" s="12" t="s">
        <v>146</v>
      </c>
      <c r="J275" s="12">
        <v>0</v>
      </c>
      <c r="K275" s="2">
        <v>0</v>
      </c>
      <c r="L275" s="12" t="s">
        <v>146</v>
      </c>
      <c r="M275">
        <v>0</v>
      </c>
      <c r="N275" s="2">
        <v>0</v>
      </c>
      <c r="O275" t="s">
        <v>146</v>
      </c>
      <c r="P275">
        <v>0</v>
      </c>
      <c r="Q275">
        <v>0</v>
      </c>
      <c r="R275" t="s">
        <v>146</v>
      </c>
      <c r="S275">
        <v>0</v>
      </c>
      <c r="T275">
        <v>0</v>
      </c>
    </row>
    <row r="276" spans="1:20" x14ac:dyDescent="0.25">
      <c r="A276">
        <v>275</v>
      </c>
      <c r="B276">
        <v>-762.5</v>
      </c>
      <c r="C276">
        <v>281.2</v>
      </c>
      <c r="D276" t="s">
        <v>150</v>
      </c>
      <c r="E276">
        <v>0.61786589594822749</v>
      </c>
      <c r="F276" t="s">
        <v>151</v>
      </c>
      <c r="G276">
        <v>1</v>
      </c>
      <c r="H276" s="2">
        <v>1.4854491636355322E-2</v>
      </c>
      <c r="I276" s="12" t="s">
        <v>146</v>
      </c>
      <c r="J276" s="12">
        <v>0</v>
      </c>
      <c r="K276" s="2">
        <v>0</v>
      </c>
      <c r="L276" s="12" t="s">
        <v>146</v>
      </c>
      <c r="M276">
        <v>0</v>
      </c>
      <c r="N276" s="2">
        <v>0</v>
      </c>
      <c r="O276" t="s">
        <v>146</v>
      </c>
      <c r="P276">
        <v>0</v>
      </c>
      <c r="Q276">
        <v>0</v>
      </c>
      <c r="R276" t="s">
        <v>146</v>
      </c>
      <c r="S276">
        <v>0</v>
      </c>
      <c r="T276">
        <v>0</v>
      </c>
    </row>
    <row r="277" spans="1:20" x14ac:dyDescent="0.25">
      <c r="A277">
        <v>276</v>
      </c>
      <c r="B277">
        <v>-762.5</v>
      </c>
      <c r="C277">
        <v>253.2</v>
      </c>
      <c r="D277" t="s">
        <v>202</v>
      </c>
      <c r="E277">
        <v>0.61786589594822749</v>
      </c>
      <c r="F277" t="s">
        <v>146</v>
      </c>
      <c r="G277">
        <v>0</v>
      </c>
      <c r="H277" s="2">
        <v>0</v>
      </c>
      <c r="I277" s="12" t="s">
        <v>146</v>
      </c>
      <c r="J277" s="12">
        <v>0</v>
      </c>
      <c r="K277" s="2">
        <v>0</v>
      </c>
      <c r="L277" s="12" t="s">
        <v>146</v>
      </c>
      <c r="M277">
        <v>0</v>
      </c>
      <c r="N277" s="2">
        <v>0</v>
      </c>
      <c r="O277" t="s">
        <v>146</v>
      </c>
      <c r="P277">
        <v>0</v>
      </c>
      <c r="Q277">
        <v>0</v>
      </c>
      <c r="R277" t="s">
        <v>146</v>
      </c>
      <c r="S277">
        <v>0</v>
      </c>
      <c r="T277">
        <v>0</v>
      </c>
    </row>
    <row r="278" spans="1:20" x14ac:dyDescent="0.25">
      <c r="A278">
        <v>277</v>
      </c>
      <c r="B278">
        <v>-762.5</v>
      </c>
      <c r="C278">
        <v>225.2</v>
      </c>
      <c r="D278" t="s">
        <v>218</v>
      </c>
      <c r="E278">
        <v>0.61786589594822749</v>
      </c>
      <c r="F278" t="s">
        <v>146</v>
      </c>
      <c r="G278">
        <v>0</v>
      </c>
      <c r="H278" s="2">
        <v>0</v>
      </c>
      <c r="I278" s="12" t="s">
        <v>146</v>
      </c>
      <c r="J278" s="12">
        <v>0</v>
      </c>
      <c r="K278" s="2">
        <v>0</v>
      </c>
      <c r="L278" s="12" t="s">
        <v>146</v>
      </c>
      <c r="M278">
        <v>0</v>
      </c>
      <c r="N278" s="2">
        <v>0</v>
      </c>
      <c r="O278" t="s">
        <v>146</v>
      </c>
      <c r="P278">
        <v>0</v>
      </c>
      <c r="Q278">
        <v>0</v>
      </c>
      <c r="R278" t="s">
        <v>146</v>
      </c>
      <c r="S278">
        <v>0</v>
      </c>
      <c r="T278">
        <v>0</v>
      </c>
    </row>
    <row r="279" spans="1:20" x14ac:dyDescent="0.25">
      <c r="A279">
        <v>278</v>
      </c>
      <c r="B279">
        <v>-762.5</v>
      </c>
      <c r="C279">
        <v>327.2</v>
      </c>
      <c r="D279" t="s">
        <v>360</v>
      </c>
      <c r="E279">
        <v>0.60091549263528554</v>
      </c>
      <c r="F279" t="s">
        <v>146</v>
      </c>
      <c r="G279">
        <v>0</v>
      </c>
      <c r="H279" s="2">
        <v>0</v>
      </c>
      <c r="I279" s="12" t="s">
        <v>146</v>
      </c>
      <c r="J279" s="12">
        <v>0</v>
      </c>
      <c r="K279" s="2">
        <v>0</v>
      </c>
      <c r="L279" s="12" t="s">
        <v>146</v>
      </c>
      <c r="M279">
        <v>0</v>
      </c>
      <c r="N279" s="2">
        <v>0</v>
      </c>
      <c r="O279" t="s">
        <v>146</v>
      </c>
      <c r="P279">
        <v>0</v>
      </c>
      <c r="Q279">
        <v>0</v>
      </c>
      <c r="R279" t="s">
        <v>146</v>
      </c>
      <c r="S279">
        <v>0</v>
      </c>
      <c r="T279">
        <v>0</v>
      </c>
    </row>
    <row r="280" spans="1:20" x14ac:dyDescent="0.25">
      <c r="A280">
        <v>279</v>
      </c>
      <c r="B280">
        <v>-762.5</v>
      </c>
      <c r="C280">
        <v>301.2</v>
      </c>
      <c r="D280" t="s">
        <v>404</v>
      </c>
      <c r="E280">
        <v>0.60091549263528554</v>
      </c>
      <c r="F280" t="s">
        <v>418</v>
      </c>
      <c r="G280">
        <v>2</v>
      </c>
      <c r="H280" s="2">
        <v>2.7969062479676253E-2</v>
      </c>
      <c r="I280" s="12" t="s">
        <v>146</v>
      </c>
      <c r="J280" s="12">
        <v>0</v>
      </c>
      <c r="K280" s="2">
        <v>0</v>
      </c>
      <c r="L280" s="12" t="s">
        <v>146</v>
      </c>
      <c r="M280">
        <v>0</v>
      </c>
      <c r="N280" s="2">
        <v>0</v>
      </c>
      <c r="O280" t="s">
        <v>146</v>
      </c>
      <c r="P280">
        <v>0</v>
      </c>
      <c r="Q280">
        <v>0</v>
      </c>
      <c r="R280" t="s">
        <v>146</v>
      </c>
      <c r="S280">
        <v>0</v>
      </c>
      <c r="T280">
        <v>0</v>
      </c>
    </row>
    <row r="281" spans="1:20" x14ac:dyDescent="0.25">
      <c r="A281">
        <v>280</v>
      </c>
      <c r="B281">
        <v>-762.5</v>
      </c>
      <c r="C281">
        <v>303.2</v>
      </c>
      <c r="D281" t="s">
        <v>417</v>
      </c>
      <c r="E281">
        <v>0.60091549263528554</v>
      </c>
      <c r="F281" t="s">
        <v>418</v>
      </c>
      <c r="G281">
        <v>1</v>
      </c>
      <c r="H281" s="2">
        <v>1.7229594823072347E-2</v>
      </c>
      <c r="I281" s="12" t="s">
        <v>146</v>
      </c>
      <c r="J281" s="12">
        <v>0</v>
      </c>
      <c r="K281" s="2">
        <v>0</v>
      </c>
      <c r="L281" s="12" t="s">
        <v>146</v>
      </c>
      <c r="M281">
        <v>0</v>
      </c>
      <c r="N281" s="2">
        <v>0</v>
      </c>
      <c r="O281" t="s">
        <v>146</v>
      </c>
      <c r="P281">
        <v>0</v>
      </c>
      <c r="Q281">
        <v>0</v>
      </c>
      <c r="R281" t="s">
        <v>146</v>
      </c>
      <c r="S281">
        <v>0</v>
      </c>
      <c r="T281">
        <v>0</v>
      </c>
    </row>
    <row r="282" spans="1:20" x14ac:dyDescent="0.25">
      <c r="A282">
        <v>281</v>
      </c>
      <c r="B282" s="41">
        <v>-762.5</v>
      </c>
      <c r="C282" s="41">
        <v>283.3</v>
      </c>
      <c r="D282" t="s">
        <v>675</v>
      </c>
      <c r="E282">
        <v>0.61786589594822749</v>
      </c>
      <c r="F282" t="s">
        <v>978</v>
      </c>
      <c r="G282">
        <v>2</v>
      </c>
      <c r="H282" s="2">
        <v>2.9543099233373681E-2</v>
      </c>
      <c r="I282" s="12" t="s">
        <v>676</v>
      </c>
      <c r="J282" s="12">
        <v>1</v>
      </c>
      <c r="K282" s="2">
        <v>1.4892635402317009E-2</v>
      </c>
      <c r="L282" s="12" t="s">
        <v>146</v>
      </c>
      <c r="M282">
        <v>0</v>
      </c>
      <c r="N282" s="2">
        <v>0</v>
      </c>
      <c r="O282" t="s">
        <v>146</v>
      </c>
      <c r="P282">
        <v>0</v>
      </c>
      <c r="Q282">
        <v>0</v>
      </c>
      <c r="R282" t="s">
        <v>146</v>
      </c>
      <c r="S282">
        <v>0</v>
      </c>
      <c r="T282">
        <v>0</v>
      </c>
    </row>
    <row r="283" spans="1:20" x14ac:dyDescent="0.25">
      <c r="A283">
        <v>282</v>
      </c>
      <c r="B283">
        <v>-762.5</v>
      </c>
      <c r="C283">
        <v>227.1</v>
      </c>
      <c r="D283" t="s">
        <v>925</v>
      </c>
      <c r="E283">
        <v>0.61786589594822749</v>
      </c>
      <c r="F283" t="s">
        <v>146</v>
      </c>
      <c r="G283">
        <v>0</v>
      </c>
      <c r="H283" s="2">
        <v>0</v>
      </c>
      <c r="I283" s="12" t="s">
        <v>146</v>
      </c>
      <c r="J283" s="12">
        <v>0</v>
      </c>
      <c r="K283" s="2">
        <v>0</v>
      </c>
      <c r="L283" s="12" t="s">
        <v>146</v>
      </c>
      <c r="M283">
        <v>0</v>
      </c>
      <c r="N283" s="2">
        <v>0</v>
      </c>
      <c r="O283" t="s">
        <v>146</v>
      </c>
      <c r="P283">
        <v>0</v>
      </c>
      <c r="Q283">
        <v>0</v>
      </c>
      <c r="R283" t="s">
        <v>146</v>
      </c>
      <c r="S283">
        <v>0</v>
      </c>
      <c r="T283">
        <v>0</v>
      </c>
    </row>
    <row r="284" spans="1:20" x14ac:dyDescent="0.25">
      <c r="A284">
        <v>283</v>
      </c>
      <c r="B284" s="5">
        <v>-763.5</v>
      </c>
      <c r="C284" s="5">
        <v>241.2</v>
      </c>
      <c r="D284" t="s">
        <v>631</v>
      </c>
      <c r="E284">
        <v>0.61303815075268009</v>
      </c>
      <c r="F284" t="s">
        <v>632</v>
      </c>
      <c r="G284">
        <v>2</v>
      </c>
      <c r="H284" s="2">
        <v>3.636575456738813E-2</v>
      </c>
      <c r="I284" s="12" t="s">
        <v>146</v>
      </c>
      <c r="J284" s="12">
        <v>0</v>
      </c>
      <c r="K284" s="2">
        <v>0</v>
      </c>
      <c r="L284" s="12" t="s">
        <v>146</v>
      </c>
      <c r="M284">
        <v>0</v>
      </c>
      <c r="N284" s="2">
        <v>0</v>
      </c>
      <c r="O284" t="s">
        <v>146</v>
      </c>
      <c r="P284">
        <v>0</v>
      </c>
      <c r="Q284">
        <v>0</v>
      </c>
      <c r="R284" t="s">
        <v>146</v>
      </c>
      <c r="S284">
        <v>0</v>
      </c>
      <c r="T284">
        <v>0</v>
      </c>
    </row>
    <row r="285" spans="1:20" x14ac:dyDescent="0.25">
      <c r="A285">
        <v>284</v>
      </c>
      <c r="B285" s="5">
        <v>-763.5</v>
      </c>
      <c r="C285" s="5">
        <v>269.3</v>
      </c>
      <c r="D285" t="s">
        <v>645</v>
      </c>
      <c r="E285">
        <v>0.61303815075268009</v>
      </c>
      <c r="F285" t="s">
        <v>646</v>
      </c>
      <c r="G285">
        <v>2</v>
      </c>
      <c r="H285" s="2">
        <v>3.2404872591672886E-2</v>
      </c>
      <c r="I285" s="12" t="s">
        <v>146</v>
      </c>
      <c r="J285" s="12">
        <v>0</v>
      </c>
      <c r="K285" s="2">
        <v>0</v>
      </c>
      <c r="L285" s="12" t="s">
        <v>146</v>
      </c>
      <c r="M285">
        <v>0</v>
      </c>
      <c r="N285" s="2">
        <v>0</v>
      </c>
      <c r="O285" t="s">
        <v>146</v>
      </c>
      <c r="P285">
        <v>0</v>
      </c>
      <c r="Q285">
        <v>0</v>
      </c>
      <c r="R285" t="s">
        <v>146</v>
      </c>
      <c r="S285">
        <v>0</v>
      </c>
      <c r="T285">
        <v>0</v>
      </c>
    </row>
    <row r="286" spans="1:20" x14ac:dyDescent="0.25">
      <c r="A286">
        <v>285</v>
      </c>
      <c r="B286">
        <v>-764.5</v>
      </c>
      <c r="C286">
        <v>283.3</v>
      </c>
      <c r="D286" t="s">
        <v>149</v>
      </c>
      <c r="E286">
        <v>0.61768055008142564</v>
      </c>
      <c r="F286" t="s">
        <v>150</v>
      </c>
      <c r="G286">
        <v>1</v>
      </c>
      <c r="H286" s="2">
        <v>1.488816794678061E-2</v>
      </c>
      <c r="I286" s="12" t="s">
        <v>146</v>
      </c>
      <c r="J286" s="12">
        <v>0</v>
      </c>
      <c r="K286" s="2">
        <v>0</v>
      </c>
      <c r="L286" s="12" t="s">
        <v>146</v>
      </c>
      <c r="M286">
        <v>0</v>
      </c>
      <c r="N286" s="2">
        <v>0</v>
      </c>
      <c r="O286" t="s">
        <v>146</v>
      </c>
      <c r="P286">
        <v>0</v>
      </c>
      <c r="Q286">
        <v>0</v>
      </c>
      <c r="R286" t="s">
        <v>146</v>
      </c>
      <c r="S286">
        <v>0</v>
      </c>
      <c r="T286">
        <v>0</v>
      </c>
    </row>
    <row r="287" spans="1:20" x14ac:dyDescent="0.25">
      <c r="A287">
        <v>286</v>
      </c>
      <c r="B287">
        <v>-764.5</v>
      </c>
      <c r="C287">
        <v>227.2</v>
      </c>
      <c r="D287" t="s">
        <v>201</v>
      </c>
      <c r="E287">
        <v>0.61768055008142564</v>
      </c>
      <c r="F287" t="s">
        <v>925</v>
      </c>
      <c r="G287">
        <v>2</v>
      </c>
      <c r="H287" s="2">
        <v>3.7349207979219028E-2</v>
      </c>
      <c r="I287" s="12" t="s">
        <v>218</v>
      </c>
      <c r="J287" s="12">
        <v>1</v>
      </c>
      <c r="K287" s="2">
        <v>9.8730214632181644E-3</v>
      </c>
      <c r="L287" s="12" t="s">
        <v>146</v>
      </c>
      <c r="M287">
        <v>0</v>
      </c>
      <c r="N287" s="2">
        <v>0</v>
      </c>
      <c r="O287" t="s">
        <v>146</v>
      </c>
      <c r="P287">
        <v>0</v>
      </c>
      <c r="Q287">
        <v>0</v>
      </c>
      <c r="R287" t="s">
        <v>146</v>
      </c>
      <c r="S287">
        <v>0</v>
      </c>
      <c r="T287">
        <v>0</v>
      </c>
    </row>
    <row r="288" spans="1:20" x14ac:dyDescent="0.25">
      <c r="A288">
        <v>287</v>
      </c>
      <c r="B288">
        <v>-764.5</v>
      </c>
      <c r="C288">
        <v>329.2</v>
      </c>
      <c r="D288" t="s">
        <v>359</v>
      </c>
      <c r="E288">
        <v>0.60073523150809349</v>
      </c>
      <c r="F288" t="s">
        <v>360</v>
      </c>
      <c r="G288">
        <v>1</v>
      </c>
      <c r="H288" s="2">
        <v>2.0385644327670645E-2</v>
      </c>
      <c r="I288" s="12" t="s">
        <v>146</v>
      </c>
      <c r="J288" s="12">
        <v>0</v>
      </c>
      <c r="K288" s="2">
        <v>0</v>
      </c>
      <c r="L288" s="12" t="s">
        <v>146</v>
      </c>
      <c r="M288">
        <v>0</v>
      </c>
      <c r="N288" s="2">
        <v>0</v>
      </c>
      <c r="O288" t="s">
        <v>146</v>
      </c>
      <c r="P288">
        <v>0</v>
      </c>
      <c r="Q288">
        <v>0</v>
      </c>
      <c r="R288" t="s">
        <v>146</v>
      </c>
      <c r="S288">
        <v>0</v>
      </c>
      <c r="T288">
        <v>0</v>
      </c>
    </row>
    <row r="289" spans="1:20" x14ac:dyDescent="0.25">
      <c r="A289">
        <v>288</v>
      </c>
      <c r="B289">
        <v>-764.5</v>
      </c>
      <c r="C289">
        <v>301.2</v>
      </c>
      <c r="D289" t="s">
        <v>391</v>
      </c>
      <c r="E289">
        <v>0.60073523150809349</v>
      </c>
      <c r="F289" t="s">
        <v>404</v>
      </c>
      <c r="G289">
        <v>2</v>
      </c>
      <c r="H289" s="2">
        <v>2.8009020071788699E-2</v>
      </c>
      <c r="I289" s="12" t="s">
        <v>146</v>
      </c>
      <c r="J289" s="12">
        <v>0</v>
      </c>
      <c r="K289" s="2">
        <v>0</v>
      </c>
      <c r="L289" s="12" t="s">
        <v>146</v>
      </c>
      <c r="M289">
        <v>0</v>
      </c>
      <c r="N289" s="2">
        <v>0</v>
      </c>
      <c r="O289" t="s">
        <v>146</v>
      </c>
      <c r="P289">
        <v>0</v>
      </c>
      <c r="Q289">
        <v>0</v>
      </c>
      <c r="R289" t="s">
        <v>146</v>
      </c>
      <c r="S289">
        <v>0</v>
      </c>
      <c r="T289">
        <v>0</v>
      </c>
    </row>
    <row r="290" spans="1:20" x14ac:dyDescent="0.25">
      <c r="A290">
        <v>289</v>
      </c>
      <c r="B290">
        <v>-764.5</v>
      </c>
      <c r="C290">
        <v>303.2</v>
      </c>
      <c r="D290" t="s">
        <v>403</v>
      </c>
      <c r="E290">
        <v>0.60073523150809349</v>
      </c>
      <c r="F290" t="s">
        <v>404</v>
      </c>
      <c r="G290">
        <v>1</v>
      </c>
      <c r="H290" s="2">
        <v>1.7224426332291303E-2</v>
      </c>
      <c r="I290" s="12" t="s">
        <v>417</v>
      </c>
      <c r="J290" s="12">
        <v>2</v>
      </c>
      <c r="K290" s="2">
        <v>2.7960672390236248E-2</v>
      </c>
      <c r="L290" s="12" t="s">
        <v>146</v>
      </c>
      <c r="M290">
        <v>0</v>
      </c>
      <c r="N290" s="2">
        <v>0</v>
      </c>
      <c r="O290" t="s">
        <v>146</v>
      </c>
      <c r="P290">
        <v>0</v>
      </c>
      <c r="Q290">
        <v>0</v>
      </c>
      <c r="R290" t="s">
        <v>146</v>
      </c>
      <c r="S290">
        <v>0</v>
      </c>
      <c r="T290">
        <v>0</v>
      </c>
    </row>
    <row r="291" spans="1:20" x14ac:dyDescent="0.25">
      <c r="A291">
        <v>290</v>
      </c>
      <c r="B291">
        <v>-764.5</v>
      </c>
      <c r="C291">
        <v>305.2</v>
      </c>
      <c r="D291" t="s">
        <v>416</v>
      </c>
      <c r="E291">
        <v>0.60073523150809349</v>
      </c>
      <c r="F291" t="s">
        <v>417</v>
      </c>
      <c r="G291">
        <v>1</v>
      </c>
      <c r="H291" s="2">
        <v>1.7265469198751882E-2</v>
      </c>
      <c r="I291" s="12" t="s">
        <v>146</v>
      </c>
      <c r="J291" s="12">
        <v>0</v>
      </c>
      <c r="K291" s="2">
        <v>0</v>
      </c>
      <c r="L291" s="12" t="s">
        <v>146</v>
      </c>
      <c r="M291">
        <v>0</v>
      </c>
      <c r="N291" s="2">
        <v>0</v>
      </c>
      <c r="O291" t="s">
        <v>146</v>
      </c>
      <c r="P291">
        <v>0</v>
      </c>
      <c r="Q291">
        <v>0</v>
      </c>
      <c r="R291" t="s">
        <v>146</v>
      </c>
      <c r="S291">
        <v>0</v>
      </c>
      <c r="T291">
        <v>0</v>
      </c>
    </row>
    <row r="292" spans="1:20" x14ac:dyDescent="0.25">
      <c r="A292">
        <v>291</v>
      </c>
      <c r="B292">
        <v>-765.5</v>
      </c>
      <c r="C292">
        <v>327.2</v>
      </c>
      <c r="D292" t="s">
        <v>548</v>
      </c>
      <c r="E292">
        <v>0.60720492393116554</v>
      </c>
      <c r="F292" t="s">
        <v>146</v>
      </c>
      <c r="G292">
        <v>0</v>
      </c>
      <c r="H292" s="2">
        <v>0</v>
      </c>
      <c r="I292" s="12" t="s">
        <v>146</v>
      </c>
      <c r="J292" s="12">
        <v>0</v>
      </c>
      <c r="K292" s="2">
        <v>0</v>
      </c>
      <c r="L292" s="12" t="s">
        <v>146</v>
      </c>
      <c r="M292">
        <v>0</v>
      </c>
      <c r="N292" s="2">
        <v>0</v>
      </c>
      <c r="O292" t="s">
        <v>146</v>
      </c>
      <c r="P292">
        <v>0</v>
      </c>
      <c r="Q292">
        <v>0</v>
      </c>
      <c r="R292" t="s">
        <v>146</v>
      </c>
      <c r="S292">
        <v>0</v>
      </c>
      <c r="T292">
        <v>0</v>
      </c>
    </row>
    <row r="293" spans="1:20" x14ac:dyDescent="0.25">
      <c r="A293">
        <v>292</v>
      </c>
      <c r="B293">
        <v>-766.5</v>
      </c>
      <c r="C293">
        <v>331.3</v>
      </c>
      <c r="D293" t="s">
        <v>358</v>
      </c>
      <c r="E293">
        <v>0.60055502445518372</v>
      </c>
      <c r="F293" t="s">
        <v>359</v>
      </c>
      <c r="G293">
        <v>1</v>
      </c>
      <c r="H293" s="2">
        <v>2.0424623282389469E-2</v>
      </c>
      <c r="I293" s="12" t="s">
        <v>146</v>
      </c>
      <c r="J293" s="12">
        <v>0</v>
      </c>
      <c r="K293" s="2">
        <v>0</v>
      </c>
      <c r="L293" s="12" t="s">
        <v>146</v>
      </c>
      <c r="M293">
        <v>0</v>
      </c>
      <c r="N293" s="2">
        <v>0</v>
      </c>
      <c r="O293" t="s">
        <v>146</v>
      </c>
      <c r="P293">
        <v>0</v>
      </c>
      <c r="Q293">
        <v>0</v>
      </c>
      <c r="R293" t="s">
        <v>146</v>
      </c>
      <c r="S293">
        <v>0</v>
      </c>
      <c r="T293">
        <v>0</v>
      </c>
    </row>
    <row r="294" spans="1:20" x14ac:dyDescent="0.25">
      <c r="A294">
        <v>293</v>
      </c>
      <c r="B294">
        <v>-766.5</v>
      </c>
      <c r="C294">
        <v>303.2</v>
      </c>
      <c r="D294" t="s">
        <v>390</v>
      </c>
      <c r="E294">
        <v>0.60055502445518372</v>
      </c>
      <c r="F294" t="s">
        <v>391</v>
      </c>
      <c r="G294">
        <v>1</v>
      </c>
      <c r="H294" s="2">
        <v>1.7219259391941209E-2</v>
      </c>
      <c r="I294" s="12" t="s">
        <v>403</v>
      </c>
      <c r="J294" s="12">
        <v>2</v>
      </c>
      <c r="K294" s="2">
        <v>2.8000617995970114E-2</v>
      </c>
      <c r="L294" s="12" t="s">
        <v>146</v>
      </c>
      <c r="M294">
        <v>0</v>
      </c>
      <c r="N294" s="2">
        <v>0</v>
      </c>
      <c r="O294" t="s">
        <v>146</v>
      </c>
      <c r="P294">
        <v>0</v>
      </c>
      <c r="Q294">
        <v>0</v>
      </c>
      <c r="R294" t="s">
        <v>146</v>
      </c>
      <c r="S294">
        <v>0</v>
      </c>
      <c r="T294">
        <v>0</v>
      </c>
    </row>
    <row r="295" spans="1:20" x14ac:dyDescent="0.25">
      <c r="A295">
        <v>294</v>
      </c>
      <c r="B295">
        <v>-766.5</v>
      </c>
      <c r="C295">
        <v>305.2</v>
      </c>
      <c r="D295" t="s">
        <v>402</v>
      </c>
      <c r="E295">
        <v>0.60055502445518372</v>
      </c>
      <c r="F295" t="s">
        <v>416</v>
      </c>
      <c r="G295">
        <v>2</v>
      </c>
      <c r="H295" s="2">
        <v>2.7952284817634305E-2</v>
      </c>
      <c r="I295" s="12" t="s">
        <v>403</v>
      </c>
      <c r="J295" s="12">
        <v>1</v>
      </c>
      <c r="K295" s="2">
        <v>1.726028994646531E-2</v>
      </c>
      <c r="L295" s="12" t="s">
        <v>146</v>
      </c>
      <c r="M295">
        <v>0</v>
      </c>
      <c r="N295" s="2">
        <v>0</v>
      </c>
      <c r="O295" t="s">
        <v>146</v>
      </c>
      <c r="P295">
        <v>0</v>
      </c>
      <c r="Q295">
        <v>0</v>
      </c>
      <c r="R295" t="s">
        <v>146</v>
      </c>
      <c r="S295">
        <v>0</v>
      </c>
      <c r="T295">
        <v>0</v>
      </c>
    </row>
    <row r="296" spans="1:20" x14ac:dyDescent="0.25">
      <c r="A296">
        <v>295</v>
      </c>
      <c r="B296">
        <v>-766.5</v>
      </c>
      <c r="C296">
        <v>307.3</v>
      </c>
      <c r="D296" t="s">
        <v>415</v>
      </c>
      <c r="E296">
        <v>0.60055502445518372</v>
      </c>
      <c r="F296" t="s">
        <v>416</v>
      </c>
      <c r="G296">
        <v>1</v>
      </c>
      <c r="H296" s="2">
        <v>1.7301374583383745E-2</v>
      </c>
      <c r="I296" s="12" t="s">
        <v>146</v>
      </c>
      <c r="J296" s="12">
        <v>0</v>
      </c>
      <c r="K296" s="2">
        <v>0</v>
      </c>
      <c r="L296" s="12" t="s">
        <v>146</v>
      </c>
      <c r="M296">
        <v>0</v>
      </c>
      <c r="N296" s="2">
        <v>0</v>
      </c>
      <c r="O296" t="s">
        <v>146</v>
      </c>
      <c r="P296">
        <v>0</v>
      </c>
      <c r="Q296">
        <v>0</v>
      </c>
      <c r="R296" t="s">
        <v>146</v>
      </c>
      <c r="S296">
        <v>0</v>
      </c>
      <c r="T296">
        <v>0</v>
      </c>
    </row>
    <row r="297" spans="1:20" x14ac:dyDescent="0.25">
      <c r="A297">
        <v>296</v>
      </c>
      <c r="B297" s="20">
        <v>-766.5</v>
      </c>
      <c r="C297" s="20">
        <v>281.2</v>
      </c>
      <c r="D297" s="33" t="s">
        <v>617</v>
      </c>
      <c r="E297">
        <v>0.613682227198867</v>
      </c>
      <c r="F297" t="s">
        <v>146</v>
      </c>
      <c r="G297">
        <v>0</v>
      </c>
      <c r="H297" s="2">
        <v>0</v>
      </c>
      <c r="I297" s="12" t="s">
        <v>146</v>
      </c>
      <c r="J297" s="12">
        <v>0</v>
      </c>
      <c r="K297" s="2">
        <v>0</v>
      </c>
      <c r="L297" s="12" t="s">
        <v>146</v>
      </c>
      <c r="M297">
        <v>0</v>
      </c>
      <c r="N297" s="2">
        <v>0</v>
      </c>
      <c r="O297" t="s">
        <v>146</v>
      </c>
      <c r="P297">
        <v>0</v>
      </c>
      <c r="Q297">
        <v>0</v>
      </c>
      <c r="R297" t="s">
        <v>146</v>
      </c>
      <c r="S297">
        <v>0</v>
      </c>
      <c r="T297">
        <v>0</v>
      </c>
    </row>
    <row r="298" spans="1:20" x14ac:dyDescent="0.25">
      <c r="A298">
        <v>297</v>
      </c>
      <c r="B298" s="24">
        <v>-766.5</v>
      </c>
      <c r="C298" s="24">
        <v>269.2</v>
      </c>
      <c r="D298" s="33" t="s">
        <v>622</v>
      </c>
      <c r="E298">
        <v>0.613682227198867</v>
      </c>
      <c r="F298" t="s">
        <v>146</v>
      </c>
      <c r="G298">
        <v>0</v>
      </c>
      <c r="H298" s="2">
        <v>0</v>
      </c>
      <c r="I298" s="12" t="s">
        <v>146</v>
      </c>
      <c r="J298" s="12">
        <v>0</v>
      </c>
      <c r="K298" s="2">
        <v>0</v>
      </c>
      <c r="L298" s="12" t="s">
        <v>146</v>
      </c>
      <c r="M298">
        <v>0</v>
      </c>
      <c r="N298" s="2">
        <v>0</v>
      </c>
      <c r="O298" t="s">
        <v>146</v>
      </c>
      <c r="P298">
        <v>0</v>
      </c>
      <c r="Q298">
        <v>0</v>
      </c>
      <c r="R298" t="s">
        <v>146</v>
      </c>
      <c r="S298">
        <v>0</v>
      </c>
      <c r="T298">
        <v>0</v>
      </c>
    </row>
    <row r="299" spans="1:20" x14ac:dyDescent="0.25">
      <c r="A299">
        <v>298</v>
      </c>
      <c r="B299">
        <v>-767.5</v>
      </c>
      <c r="C299">
        <v>329.2</v>
      </c>
      <c r="D299" t="s">
        <v>547</v>
      </c>
      <c r="E299">
        <v>0.6070227761160969</v>
      </c>
      <c r="F299" t="s">
        <v>548</v>
      </c>
      <c r="G299">
        <v>1</v>
      </c>
      <c r="H299" s="2">
        <v>2.0599008953799444E-2</v>
      </c>
      <c r="I299" s="12" t="s">
        <v>146</v>
      </c>
      <c r="J299" s="12">
        <v>0</v>
      </c>
      <c r="K299" s="2">
        <v>0</v>
      </c>
      <c r="L299" s="12" t="s">
        <v>146</v>
      </c>
      <c r="M299">
        <v>0</v>
      </c>
      <c r="N299" s="2">
        <v>0</v>
      </c>
      <c r="O299" t="s">
        <v>146</v>
      </c>
      <c r="P299">
        <v>0</v>
      </c>
      <c r="Q299">
        <v>0</v>
      </c>
      <c r="R299" t="s">
        <v>146</v>
      </c>
      <c r="S299">
        <v>0</v>
      </c>
      <c r="T299">
        <v>0</v>
      </c>
    </row>
    <row r="300" spans="1:20" x14ac:dyDescent="0.25">
      <c r="A300">
        <v>299</v>
      </c>
      <c r="B300">
        <v>-767.5</v>
      </c>
      <c r="C300">
        <v>301.2</v>
      </c>
      <c r="D300" t="s">
        <v>561</v>
      </c>
      <c r="E300">
        <v>0.6070227761160969</v>
      </c>
      <c r="F300" t="s">
        <v>146</v>
      </c>
      <c r="G300">
        <v>0</v>
      </c>
      <c r="H300" s="2">
        <v>0</v>
      </c>
      <c r="I300" s="12" t="s">
        <v>146</v>
      </c>
      <c r="J300" s="12">
        <v>0</v>
      </c>
      <c r="K300" s="2">
        <v>0</v>
      </c>
      <c r="L300" s="12" t="s">
        <v>146</v>
      </c>
      <c r="M300">
        <v>0</v>
      </c>
      <c r="N300" s="2">
        <v>0</v>
      </c>
      <c r="O300" t="s">
        <v>146</v>
      </c>
      <c r="P300">
        <v>0</v>
      </c>
      <c r="Q300">
        <v>0</v>
      </c>
      <c r="R300" t="s">
        <v>146</v>
      </c>
      <c r="S300">
        <v>0</v>
      </c>
      <c r="T300">
        <v>0</v>
      </c>
    </row>
    <row r="301" spans="1:20" x14ac:dyDescent="0.25">
      <c r="A301">
        <v>300</v>
      </c>
      <c r="B301">
        <v>-767.5</v>
      </c>
      <c r="C301">
        <v>277.2</v>
      </c>
      <c r="D301" t="s">
        <v>594</v>
      </c>
      <c r="E301">
        <v>0.6070227761160969</v>
      </c>
      <c r="F301" t="s">
        <v>146</v>
      </c>
      <c r="G301">
        <v>0</v>
      </c>
      <c r="H301" s="2">
        <v>0</v>
      </c>
      <c r="I301" s="12" t="s">
        <v>146</v>
      </c>
      <c r="J301" s="12">
        <v>0</v>
      </c>
      <c r="K301" s="2">
        <v>0</v>
      </c>
      <c r="L301" s="12" t="s">
        <v>146</v>
      </c>
      <c r="M301">
        <v>0</v>
      </c>
      <c r="N301" s="2">
        <v>0</v>
      </c>
      <c r="O301" t="s">
        <v>146</v>
      </c>
      <c r="P301">
        <v>0</v>
      </c>
      <c r="Q301">
        <v>0</v>
      </c>
      <c r="R301" t="s">
        <v>146</v>
      </c>
      <c r="S301">
        <v>0</v>
      </c>
      <c r="T301">
        <v>0</v>
      </c>
    </row>
    <row r="302" spans="1:20" x14ac:dyDescent="0.25">
      <c r="A302">
        <v>301</v>
      </c>
      <c r="B302" s="6">
        <v>-767.5</v>
      </c>
      <c r="C302" s="6">
        <v>241.2</v>
      </c>
      <c r="D302" t="s">
        <v>868</v>
      </c>
      <c r="E302">
        <v>0.62996331789042981</v>
      </c>
      <c r="F302" t="s">
        <v>146</v>
      </c>
      <c r="G302">
        <v>0</v>
      </c>
      <c r="H302" s="2">
        <v>0</v>
      </c>
      <c r="I302" s="12" t="s">
        <v>146</v>
      </c>
      <c r="J302" s="12">
        <v>0</v>
      </c>
      <c r="K302" s="2">
        <v>0</v>
      </c>
      <c r="L302" s="12" t="s">
        <v>146</v>
      </c>
      <c r="M302">
        <v>0</v>
      </c>
      <c r="N302" s="2">
        <v>0</v>
      </c>
      <c r="O302" t="s">
        <v>146</v>
      </c>
      <c r="P302">
        <v>0</v>
      </c>
      <c r="Q302">
        <v>0</v>
      </c>
      <c r="R302" t="s">
        <v>146</v>
      </c>
      <c r="S302">
        <v>0</v>
      </c>
      <c r="T302">
        <v>0</v>
      </c>
    </row>
    <row r="303" spans="1:20" x14ac:dyDescent="0.25">
      <c r="A303">
        <v>302</v>
      </c>
      <c r="B303">
        <v>-767.5</v>
      </c>
      <c r="C303">
        <v>279.3</v>
      </c>
      <c r="D303" t="s">
        <v>974</v>
      </c>
      <c r="E303">
        <v>0.6070227761160969</v>
      </c>
      <c r="F303" t="s">
        <v>146</v>
      </c>
      <c r="G303">
        <v>0</v>
      </c>
      <c r="H303" s="2">
        <v>0</v>
      </c>
      <c r="I303" s="12" t="s">
        <v>146</v>
      </c>
      <c r="J303" s="12">
        <v>0</v>
      </c>
      <c r="K303" s="2">
        <v>0</v>
      </c>
      <c r="L303" s="12" t="s">
        <v>146</v>
      </c>
      <c r="M303">
        <v>0</v>
      </c>
      <c r="N303" s="2">
        <v>0</v>
      </c>
      <c r="O303" t="s">
        <v>146</v>
      </c>
      <c r="P303">
        <v>0</v>
      </c>
      <c r="Q303">
        <v>0</v>
      </c>
      <c r="R303" t="s">
        <v>146</v>
      </c>
      <c r="S303">
        <v>0</v>
      </c>
      <c r="T303">
        <v>0</v>
      </c>
    </row>
    <row r="304" spans="1:20" x14ac:dyDescent="0.25">
      <c r="A304">
        <v>303</v>
      </c>
      <c r="B304" s="5">
        <v>-768.5</v>
      </c>
      <c r="C304" s="5">
        <v>241.2</v>
      </c>
      <c r="D304" t="s">
        <v>757</v>
      </c>
      <c r="E304">
        <v>0.61161962237258949</v>
      </c>
      <c r="F304" t="s">
        <v>146</v>
      </c>
      <c r="G304">
        <v>0</v>
      </c>
      <c r="H304" s="2">
        <v>0</v>
      </c>
      <c r="I304" s="12" t="s">
        <v>146</v>
      </c>
      <c r="J304" s="12">
        <v>0</v>
      </c>
      <c r="K304" s="2">
        <v>0</v>
      </c>
      <c r="L304" s="12" t="s">
        <v>146</v>
      </c>
      <c r="M304">
        <v>0</v>
      </c>
      <c r="N304" s="2">
        <v>0</v>
      </c>
      <c r="O304" t="s">
        <v>146</v>
      </c>
      <c r="P304">
        <v>0</v>
      </c>
      <c r="Q304">
        <v>0</v>
      </c>
      <c r="R304" t="s">
        <v>146</v>
      </c>
      <c r="S304">
        <v>0</v>
      </c>
      <c r="T304">
        <v>0</v>
      </c>
    </row>
    <row r="305" spans="1:20" x14ac:dyDescent="0.25">
      <c r="A305">
        <v>304</v>
      </c>
      <c r="B305">
        <v>-768.6</v>
      </c>
      <c r="C305">
        <v>305.2</v>
      </c>
      <c r="D305" t="s">
        <v>389</v>
      </c>
      <c r="E305">
        <v>0.6003748714603353</v>
      </c>
      <c r="F305" t="s">
        <v>402</v>
      </c>
      <c r="G305">
        <v>2</v>
      </c>
      <c r="H305" s="2">
        <v>2.7992218440585224E-2</v>
      </c>
      <c r="I305" s="12" t="s">
        <v>390</v>
      </c>
      <c r="J305" s="12">
        <v>1</v>
      </c>
      <c r="K305" s="2">
        <v>1.7255112247837896E-2</v>
      </c>
      <c r="L305" s="12" t="s">
        <v>146</v>
      </c>
      <c r="M305">
        <v>0</v>
      </c>
      <c r="N305" s="2">
        <v>0</v>
      </c>
      <c r="O305" t="s">
        <v>146</v>
      </c>
      <c r="P305">
        <v>0</v>
      </c>
      <c r="Q305">
        <v>0</v>
      </c>
      <c r="R305" t="s">
        <v>146</v>
      </c>
      <c r="S305">
        <v>0</v>
      </c>
      <c r="T305">
        <v>0</v>
      </c>
    </row>
    <row r="306" spans="1:20" x14ac:dyDescent="0.25">
      <c r="A306">
        <v>305</v>
      </c>
      <c r="B306">
        <v>-768.6</v>
      </c>
      <c r="C306">
        <v>307.3</v>
      </c>
      <c r="D306" t="s">
        <v>401</v>
      </c>
      <c r="E306">
        <v>0.6003748714603353</v>
      </c>
      <c r="F306" t="s">
        <v>402</v>
      </c>
      <c r="G306">
        <v>1</v>
      </c>
      <c r="H306" s="2">
        <v>1.7296184560289654E-2</v>
      </c>
      <c r="I306" s="12" t="s">
        <v>415</v>
      </c>
      <c r="J306" s="12">
        <v>2</v>
      </c>
      <c r="K306" s="2">
        <v>2.7943899761115418E-2</v>
      </c>
      <c r="L306" s="12" t="s">
        <v>146</v>
      </c>
      <c r="M306">
        <v>0</v>
      </c>
      <c r="N306" s="2">
        <v>0</v>
      </c>
      <c r="O306" t="s">
        <v>146</v>
      </c>
      <c r="P306">
        <v>0</v>
      </c>
      <c r="Q306">
        <v>0</v>
      </c>
      <c r="R306" t="s">
        <v>146</v>
      </c>
      <c r="S306">
        <v>0</v>
      </c>
      <c r="T306">
        <v>0</v>
      </c>
    </row>
    <row r="307" spans="1:20" x14ac:dyDescent="0.25">
      <c r="A307">
        <v>306</v>
      </c>
      <c r="B307">
        <v>-768.6</v>
      </c>
      <c r="C307">
        <v>309.3</v>
      </c>
      <c r="D307" t="s">
        <v>414</v>
      </c>
      <c r="E307">
        <v>0.6003748714603353</v>
      </c>
      <c r="F307" t="s">
        <v>415</v>
      </c>
      <c r="G307">
        <v>1</v>
      </c>
      <c r="H307" s="2">
        <v>1.7337310938912259E-2</v>
      </c>
      <c r="I307" s="12" t="s">
        <v>146</v>
      </c>
      <c r="J307" s="12">
        <v>0</v>
      </c>
      <c r="K307" s="2">
        <v>0</v>
      </c>
      <c r="L307" s="12" t="s">
        <v>146</v>
      </c>
      <c r="M307">
        <v>0</v>
      </c>
      <c r="N307" s="2">
        <v>0</v>
      </c>
      <c r="O307" t="s">
        <v>146</v>
      </c>
      <c r="P307">
        <v>0</v>
      </c>
      <c r="Q307">
        <v>0</v>
      </c>
      <c r="R307" t="s">
        <v>146</v>
      </c>
      <c r="S307">
        <v>0</v>
      </c>
      <c r="T307">
        <v>0</v>
      </c>
    </row>
    <row r="308" spans="1:20" x14ac:dyDescent="0.25">
      <c r="A308">
        <v>307</v>
      </c>
      <c r="B308">
        <v>-769.5</v>
      </c>
      <c r="C308">
        <v>331.3</v>
      </c>
      <c r="D308" t="s">
        <v>546</v>
      </c>
      <c r="E308">
        <v>0.60684068294127458</v>
      </c>
      <c r="F308" t="s">
        <v>547</v>
      </c>
      <c r="G308">
        <v>1</v>
      </c>
      <c r="H308" s="2">
        <v>2.0638395878458622E-2</v>
      </c>
      <c r="I308" s="12" t="s">
        <v>146</v>
      </c>
      <c r="J308" s="12">
        <v>0</v>
      </c>
      <c r="K308" s="2">
        <v>0</v>
      </c>
      <c r="L308" s="12" t="s">
        <v>146</v>
      </c>
      <c r="M308">
        <v>0</v>
      </c>
      <c r="N308" s="2">
        <v>0</v>
      </c>
      <c r="O308" t="s">
        <v>146</v>
      </c>
      <c r="P308">
        <v>0</v>
      </c>
      <c r="Q308">
        <v>0</v>
      </c>
      <c r="R308" t="s">
        <v>146</v>
      </c>
      <c r="S308">
        <v>0</v>
      </c>
      <c r="T308">
        <v>0</v>
      </c>
    </row>
    <row r="309" spans="1:20" x14ac:dyDescent="0.25">
      <c r="A309">
        <v>308</v>
      </c>
      <c r="B309">
        <v>-769.5</v>
      </c>
      <c r="C309">
        <v>303.2</v>
      </c>
      <c r="D309" t="s">
        <v>560</v>
      </c>
      <c r="E309">
        <v>0.60684068294127458</v>
      </c>
      <c r="F309" t="s">
        <v>561</v>
      </c>
      <c r="G309">
        <v>1</v>
      </c>
      <c r="H309" s="2">
        <v>1.7399483317333129E-2</v>
      </c>
      <c r="I309" s="12" t="s">
        <v>146</v>
      </c>
      <c r="J309" s="12">
        <v>0</v>
      </c>
      <c r="K309" s="2">
        <v>0</v>
      </c>
      <c r="L309" s="12" t="s">
        <v>146</v>
      </c>
      <c r="M309">
        <v>0</v>
      </c>
      <c r="N309" s="2">
        <v>0</v>
      </c>
      <c r="O309" t="s">
        <v>146</v>
      </c>
      <c r="P309">
        <v>0</v>
      </c>
      <c r="Q309">
        <v>0</v>
      </c>
      <c r="R309" t="s">
        <v>146</v>
      </c>
      <c r="S309">
        <v>0</v>
      </c>
      <c r="T309">
        <v>0</v>
      </c>
    </row>
    <row r="310" spans="1:20" x14ac:dyDescent="0.25">
      <c r="A310">
        <v>309</v>
      </c>
      <c r="B310">
        <v>-769.5</v>
      </c>
      <c r="C310">
        <v>277.2</v>
      </c>
      <c r="D310" t="s">
        <v>583</v>
      </c>
      <c r="E310">
        <v>0.60684068294127458</v>
      </c>
      <c r="F310" t="s">
        <v>594</v>
      </c>
      <c r="G310">
        <v>2</v>
      </c>
      <c r="H310" s="2">
        <v>3.2026915890045839E-2</v>
      </c>
      <c r="I310" s="12" t="s">
        <v>146</v>
      </c>
      <c r="J310" s="12">
        <v>0</v>
      </c>
      <c r="K310" s="2">
        <v>0</v>
      </c>
      <c r="L310" s="12" t="s">
        <v>146</v>
      </c>
      <c r="M310">
        <v>0</v>
      </c>
      <c r="N310" s="2">
        <v>0</v>
      </c>
      <c r="O310" t="s">
        <v>146</v>
      </c>
      <c r="P310">
        <v>0</v>
      </c>
      <c r="Q310">
        <v>0</v>
      </c>
      <c r="R310" t="s">
        <v>146</v>
      </c>
      <c r="S310">
        <v>0</v>
      </c>
      <c r="T310">
        <v>0</v>
      </c>
    </row>
    <row r="311" spans="1:20" x14ac:dyDescent="0.25">
      <c r="A311">
        <v>310</v>
      </c>
      <c r="B311">
        <v>-769.5</v>
      </c>
      <c r="C311">
        <v>279.2</v>
      </c>
      <c r="D311" t="s">
        <v>593</v>
      </c>
      <c r="E311">
        <v>0.60684068294127458</v>
      </c>
      <c r="F311" t="s">
        <v>594</v>
      </c>
      <c r="G311">
        <v>1</v>
      </c>
      <c r="H311" s="2">
        <v>1.4552019272686727E-2</v>
      </c>
      <c r="I311" s="12" t="s">
        <v>974</v>
      </c>
      <c r="J311" s="12">
        <v>2</v>
      </c>
      <c r="K311" s="2">
        <v>3.1976608709339313E-2</v>
      </c>
      <c r="L311" s="12" t="s">
        <v>146</v>
      </c>
      <c r="M311">
        <v>0</v>
      </c>
      <c r="N311" s="2">
        <v>0</v>
      </c>
      <c r="O311" t="s">
        <v>146</v>
      </c>
      <c r="P311">
        <v>0</v>
      </c>
      <c r="Q311">
        <v>0</v>
      </c>
      <c r="R311" t="s">
        <v>146</v>
      </c>
      <c r="S311">
        <v>0</v>
      </c>
      <c r="T311">
        <v>0</v>
      </c>
    </row>
    <row r="312" spans="1:20" x14ac:dyDescent="0.25">
      <c r="A312">
        <v>311</v>
      </c>
      <c r="B312">
        <v>-770.5</v>
      </c>
      <c r="C312">
        <v>327.2</v>
      </c>
      <c r="D312" t="s">
        <v>520</v>
      </c>
      <c r="E312">
        <v>0.58917028785701797</v>
      </c>
      <c r="F312" t="s">
        <v>146</v>
      </c>
      <c r="G312">
        <v>0</v>
      </c>
      <c r="H312" s="2">
        <v>0</v>
      </c>
      <c r="I312" s="12" t="s">
        <v>146</v>
      </c>
      <c r="J312" s="12">
        <v>0</v>
      </c>
      <c r="K312" s="2">
        <v>0</v>
      </c>
      <c r="L312" s="12" t="s">
        <v>146</v>
      </c>
      <c r="M312">
        <v>0</v>
      </c>
      <c r="N312" s="2">
        <v>0</v>
      </c>
      <c r="O312" t="s">
        <v>146</v>
      </c>
      <c r="P312">
        <v>0</v>
      </c>
      <c r="Q312">
        <v>0</v>
      </c>
      <c r="R312" t="s">
        <v>146</v>
      </c>
      <c r="S312">
        <v>0</v>
      </c>
      <c r="T312">
        <v>0</v>
      </c>
    </row>
    <row r="313" spans="1:20" x14ac:dyDescent="0.25">
      <c r="A313">
        <v>312</v>
      </c>
      <c r="B313" s="5">
        <v>-770.5</v>
      </c>
      <c r="C313" s="5">
        <v>241.2</v>
      </c>
      <c r="D313" t="s">
        <v>756</v>
      </c>
      <c r="E313">
        <v>0.61143615024731923</v>
      </c>
      <c r="F313" t="s">
        <v>757</v>
      </c>
      <c r="G313">
        <v>2</v>
      </c>
      <c r="H313" s="2">
        <v>3.6749410298347079E-2</v>
      </c>
      <c r="I313" s="12" t="s">
        <v>146</v>
      </c>
      <c r="J313" s="12">
        <v>0</v>
      </c>
      <c r="K313" s="2">
        <v>0</v>
      </c>
      <c r="L313" s="12" t="s">
        <v>146</v>
      </c>
      <c r="M313">
        <v>0</v>
      </c>
      <c r="N313" s="2">
        <v>0</v>
      </c>
      <c r="O313" t="s">
        <v>146</v>
      </c>
      <c r="P313">
        <v>0</v>
      </c>
      <c r="Q313">
        <v>0</v>
      </c>
      <c r="R313" t="s">
        <v>146</v>
      </c>
      <c r="S313">
        <v>0</v>
      </c>
      <c r="T313">
        <v>0</v>
      </c>
    </row>
    <row r="314" spans="1:20" x14ac:dyDescent="0.25">
      <c r="A314">
        <v>313</v>
      </c>
      <c r="B314">
        <v>-770.6</v>
      </c>
      <c r="C314">
        <v>335.3</v>
      </c>
      <c r="D314" t="s">
        <v>357</v>
      </c>
      <c r="E314">
        <v>0.60019477250733166</v>
      </c>
      <c r="F314" t="s">
        <v>146</v>
      </c>
      <c r="G314">
        <v>0</v>
      </c>
      <c r="H314" s="2">
        <v>0</v>
      </c>
      <c r="I314" s="12" t="s">
        <v>146</v>
      </c>
      <c r="J314" s="12">
        <v>0</v>
      </c>
      <c r="K314" s="2">
        <v>0</v>
      </c>
      <c r="L314" s="12" t="s">
        <v>146</v>
      </c>
      <c r="M314">
        <v>0</v>
      </c>
      <c r="N314" s="2">
        <v>0</v>
      </c>
      <c r="O314" t="s">
        <v>146</v>
      </c>
      <c r="P314">
        <v>0</v>
      </c>
      <c r="Q314">
        <v>0</v>
      </c>
      <c r="R314" t="s">
        <v>146</v>
      </c>
      <c r="S314">
        <v>0</v>
      </c>
      <c r="T314">
        <v>0</v>
      </c>
    </row>
    <row r="315" spans="1:20" x14ac:dyDescent="0.25">
      <c r="A315">
        <v>314</v>
      </c>
      <c r="B315">
        <v>-770.6</v>
      </c>
      <c r="C315">
        <v>307.3</v>
      </c>
      <c r="D315" t="s">
        <v>388</v>
      </c>
      <c r="E315">
        <v>0.60019477250733166</v>
      </c>
      <c r="F315" t="s">
        <v>401</v>
      </c>
      <c r="G315">
        <v>2</v>
      </c>
      <c r="H315" s="2">
        <v>2.7983821404877967E-2</v>
      </c>
      <c r="I315" s="12" t="s">
        <v>389</v>
      </c>
      <c r="J315" s="12">
        <v>1</v>
      </c>
      <c r="K315" s="2">
        <v>1.7290996094085725E-2</v>
      </c>
      <c r="L315" s="12" t="s">
        <v>146</v>
      </c>
      <c r="M315">
        <v>0</v>
      </c>
      <c r="N315" s="2">
        <v>0</v>
      </c>
      <c r="O315" t="s">
        <v>146</v>
      </c>
      <c r="P315">
        <v>0</v>
      </c>
      <c r="Q315">
        <v>0</v>
      </c>
      <c r="R315" t="s">
        <v>146</v>
      </c>
      <c r="S315">
        <v>0</v>
      </c>
      <c r="T315">
        <v>0</v>
      </c>
    </row>
    <row r="316" spans="1:20" x14ac:dyDescent="0.25">
      <c r="A316">
        <v>315</v>
      </c>
      <c r="B316">
        <v>-770.6</v>
      </c>
      <c r="C316">
        <v>309.3</v>
      </c>
      <c r="D316" t="s">
        <v>400</v>
      </c>
      <c r="E316">
        <v>0.60019477250733166</v>
      </c>
      <c r="F316" t="s">
        <v>401</v>
      </c>
      <c r="G316">
        <v>1</v>
      </c>
      <c r="H316" s="2">
        <v>1.7332110135720082E-2</v>
      </c>
      <c r="I316" s="12" t="s">
        <v>414</v>
      </c>
      <c r="J316" s="12">
        <v>2</v>
      </c>
      <c r="K316" s="2">
        <v>2.7935517219924835E-2</v>
      </c>
      <c r="L316" s="12" t="s">
        <v>146</v>
      </c>
      <c r="M316">
        <v>0</v>
      </c>
      <c r="N316" s="2">
        <v>0</v>
      </c>
      <c r="O316" t="s">
        <v>146</v>
      </c>
      <c r="P316">
        <v>0</v>
      </c>
      <c r="Q316">
        <v>0</v>
      </c>
      <c r="R316" t="s">
        <v>146</v>
      </c>
      <c r="S316">
        <v>0</v>
      </c>
      <c r="T316">
        <v>0</v>
      </c>
    </row>
    <row r="317" spans="1:20" x14ac:dyDescent="0.25">
      <c r="A317">
        <v>316</v>
      </c>
      <c r="B317">
        <v>-771.5</v>
      </c>
      <c r="C317">
        <v>305.2</v>
      </c>
      <c r="D317" t="s">
        <v>559</v>
      </c>
      <c r="E317">
        <v>0.60665864439030759</v>
      </c>
      <c r="F317" t="s">
        <v>560</v>
      </c>
      <c r="G317">
        <v>1</v>
      </c>
      <c r="H317" s="2">
        <v>1.7435711424120644E-2</v>
      </c>
      <c r="I317" s="12" t="s">
        <v>146</v>
      </c>
      <c r="J317" s="12">
        <v>0</v>
      </c>
      <c r="K317" s="2">
        <v>0</v>
      </c>
      <c r="L317" s="12" t="s">
        <v>146</v>
      </c>
      <c r="M317">
        <v>0</v>
      </c>
      <c r="N317" s="2">
        <v>0</v>
      </c>
      <c r="O317" t="s">
        <v>146</v>
      </c>
      <c r="P317">
        <v>0</v>
      </c>
      <c r="Q317">
        <v>0</v>
      </c>
      <c r="R317" t="s">
        <v>146</v>
      </c>
      <c r="S317">
        <v>0</v>
      </c>
      <c r="T317">
        <v>0</v>
      </c>
    </row>
    <row r="318" spans="1:20" x14ac:dyDescent="0.25">
      <c r="A318">
        <v>317</v>
      </c>
      <c r="B318">
        <v>-771.5</v>
      </c>
      <c r="C318">
        <v>277.2</v>
      </c>
      <c r="D318" t="s">
        <v>570</v>
      </c>
      <c r="E318">
        <v>0.60665864439030759</v>
      </c>
      <c r="F318" t="s">
        <v>583</v>
      </c>
      <c r="G318">
        <v>2</v>
      </c>
      <c r="H318" s="2">
        <v>3.2067655257618503E-2</v>
      </c>
      <c r="I318" s="12" t="s">
        <v>146</v>
      </c>
      <c r="J318" s="12">
        <v>0</v>
      </c>
      <c r="K318" s="2">
        <v>0</v>
      </c>
      <c r="L318" s="12" t="s">
        <v>146</v>
      </c>
      <c r="M318">
        <v>0</v>
      </c>
      <c r="N318" s="2">
        <v>0</v>
      </c>
      <c r="O318" t="s">
        <v>146</v>
      </c>
      <c r="P318">
        <v>0</v>
      </c>
      <c r="Q318">
        <v>0</v>
      </c>
      <c r="R318" t="s">
        <v>146</v>
      </c>
      <c r="S318">
        <v>0</v>
      </c>
      <c r="T318">
        <v>0</v>
      </c>
    </row>
    <row r="319" spans="1:20" x14ac:dyDescent="0.25">
      <c r="A319">
        <v>318</v>
      </c>
      <c r="B319">
        <v>-771.5</v>
      </c>
      <c r="C319">
        <v>279.2</v>
      </c>
      <c r="D319" t="s">
        <v>582</v>
      </c>
      <c r="E319">
        <v>0.60665864439030759</v>
      </c>
      <c r="F319" t="s">
        <v>593</v>
      </c>
      <c r="G319">
        <v>2</v>
      </c>
      <c r="H319" s="2">
        <v>3.2017308535884435E-2</v>
      </c>
      <c r="I319" s="12" t="s">
        <v>583</v>
      </c>
      <c r="J319" s="12">
        <v>1</v>
      </c>
      <c r="K319" s="2">
        <v>1.4547653994325355E-2</v>
      </c>
      <c r="L319" s="12" t="s">
        <v>146</v>
      </c>
      <c r="M319">
        <v>0</v>
      </c>
      <c r="N319" s="2">
        <v>0</v>
      </c>
      <c r="O319" t="s">
        <v>146</v>
      </c>
      <c r="P319">
        <v>0</v>
      </c>
      <c r="Q319">
        <v>0</v>
      </c>
      <c r="R319" t="s">
        <v>146</v>
      </c>
      <c r="S319">
        <v>0</v>
      </c>
      <c r="T319">
        <v>0</v>
      </c>
    </row>
    <row r="320" spans="1:20" x14ac:dyDescent="0.25">
      <c r="A320">
        <v>319</v>
      </c>
      <c r="B320">
        <v>-771.5</v>
      </c>
      <c r="C320">
        <v>281.3</v>
      </c>
      <c r="D320" t="s">
        <v>973</v>
      </c>
      <c r="E320">
        <v>0.60665864439030759</v>
      </c>
      <c r="F320" t="s">
        <v>593</v>
      </c>
      <c r="G320">
        <v>1</v>
      </c>
      <c r="H320" s="2">
        <v>1.4585051251920183E-2</v>
      </c>
      <c r="I320" s="12" t="s">
        <v>146</v>
      </c>
      <c r="J320" s="12">
        <v>0</v>
      </c>
      <c r="K320" s="2">
        <v>0</v>
      </c>
      <c r="L320" s="12" t="s">
        <v>146</v>
      </c>
      <c r="M320">
        <v>0</v>
      </c>
      <c r="N320" s="2">
        <v>0</v>
      </c>
      <c r="O320" t="s">
        <v>146</v>
      </c>
      <c r="P320">
        <v>0</v>
      </c>
      <c r="Q320">
        <v>0</v>
      </c>
      <c r="R320" t="s">
        <v>146</v>
      </c>
      <c r="S320">
        <v>0</v>
      </c>
      <c r="T320">
        <v>0</v>
      </c>
    </row>
    <row r="321" spans="1:20" x14ac:dyDescent="0.25">
      <c r="A321">
        <v>320</v>
      </c>
      <c r="B321">
        <v>-772.5</v>
      </c>
      <c r="C321">
        <v>327.2</v>
      </c>
      <c r="D321" t="s">
        <v>517</v>
      </c>
      <c r="E321">
        <v>0.58899355002699239</v>
      </c>
      <c r="F321" t="s">
        <v>520</v>
      </c>
      <c r="G321">
        <v>2</v>
      </c>
      <c r="H321" s="2">
        <v>2.7414166555412157E-2</v>
      </c>
      <c r="I321" s="12" t="s">
        <v>146</v>
      </c>
      <c r="J321" s="12">
        <v>0</v>
      </c>
      <c r="K321" s="2">
        <v>0</v>
      </c>
      <c r="L321" s="12" t="s">
        <v>146</v>
      </c>
      <c r="M321">
        <v>0</v>
      </c>
      <c r="N321" s="2">
        <v>0</v>
      </c>
      <c r="O321" t="s">
        <v>146</v>
      </c>
      <c r="P321">
        <v>0</v>
      </c>
      <c r="Q321">
        <v>0</v>
      </c>
      <c r="R321" t="s">
        <v>146</v>
      </c>
      <c r="S321">
        <v>0</v>
      </c>
      <c r="T321">
        <v>0</v>
      </c>
    </row>
    <row r="322" spans="1:20" x14ac:dyDescent="0.25">
      <c r="A322">
        <v>321</v>
      </c>
      <c r="B322" s="5">
        <v>-772.5</v>
      </c>
      <c r="C322" s="5">
        <v>241.2</v>
      </c>
      <c r="D322" t="s">
        <v>755</v>
      </c>
      <c r="E322">
        <v>0.61125273315955841</v>
      </c>
      <c r="F322" t="s">
        <v>756</v>
      </c>
      <c r="G322">
        <v>2</v>
      </c>
      <c r="H322" s="2">
        <v>3.679384166421272E-2</v>
      </c>
      <c r="I322" s="12" t="s">
        <v>146</v>
      </c>
      <c r="J322" s="12">
        <v>0</v>
      </c>
      <c r="K322" s="2">
        <v>0</v>
      </c>
      <c r="L322" s="12" t="s">
        <v>146</v>
      </c>
      <c r="M322">
        <v>0</v>
      </c>
      <c r="N322" s="2">
        <v>0</v>
      </c>
      <c r="O322" t="s">
        <v>146</v>
      </c>
      <c r="P322">
        <v>0</v>
      </c>
      <c r="Q322">
        <v>0</v>
      </c>
      <c r="R322" t="s">
        <v>146</v>
      </c>
      <c r="S322">
        <v>0</v>
      </c>
      <c r="T322">
        <v>0</v>
      </c>
    </row>
    <row r="323" spans="1:20" x14ac:dyDescent="0.25">
      <c r="A323">
        <v>322</v>
      </c>
      <c r="B323" s="5">
        <v>-772.5</v>
      </c>
      <c r="C323" s="5">
        <v>269.3</v>
      </c>
      <c r="D323" t="s">
        <v>769</v>
      </c>
      <c r="E323">
        <v>0.61125273315955841</v>
      </c>
      <c r="F323" t="s">
        <v>146</v>
      </c>
      <c r="G323">
        <v>0</v>
      </c>
      <c r="H323" s="2">
        <v>0</v>
      </c>
      <c r="I323" s="12" t="s">
        <v>146</v>
      </c>
      <c r="J323" s="12">
        <v>0</v>
      </c>
      <c r="K323" s="2">
        <v>0</v>
      </c>
      <c r="L323" s="12" t="s">
        <v>146</v>
      </c>
      <c r="M323">
        <v>0</v>
      </c>
      <c r="N323" s="2">
        <v>0</v>
      </c>
      <c r="O323" t="s">
        <v>146</v>
      </c>
      <c r="P323">
        <v>0</v>
      </c>
      <c r="Q323">
        <v>0</v>
      </c>
      <c r="R323" t="s">
        <v>146</v>
      </c>
      <c r="S323">
        <v>0</v>
      </c>
      <c r="T323">
        <v>0</v>
      </c>
    </row>
    <row r="324" spans="1:20" x14ac:dyDescent="0.25">
      <c r="A324">
        <v>323</v>
      </c>
      <c r="B324">
        <v>-772.6</v>
      </c>
      <c r="C324">
        <v>337.3</v>
      </c>
      <c r="D324" t="s">
        <v>356</v>
      </c>
      <c r="E324">
        <v>0.60001472757996188</v>
      </c>
      <c r="F324" t="s">
        <v>357</v>
      </c>
      <c r="G324">
        <v>1</v>
      </c>
      <c r="H324" s="2">
        <v>2.0541733075155662E-2</v>
      </c>
      <c r="I324" s="12" t="s">
        <v>146</v>
      </c>
      <c r="J324" s="12">
        <v>0</v>
      </c>
      <c r="K324" s="2">
        <v>0</v>
      </c>
      <c r="L324" s="12" t="s">
        <v>146</v>
      </c>
      <c r="M324">
        <v>0</v>
      </c>
      <c r="N324" s="2">
        <v>0</v>
      </c>
      <c r="O324" t="s">
        <v>146</v>
      </c>
      <c r="P324">
        <v>0</v>
      </c>
      <c r="Q324">
        <v>0</v>
      </c>
      <c r="R324" t="s">
        <v>146</v>
      </c>
      <c r="S324">
        <v>0</v>
      </c>
      <c r="T324">
        <v>0</v>
      </c>
    </row>
    <row r="325" spans="1:20" x14ac:dyDescent="0.25">
      <c r="A325">
        <v>324</v>
      </c>
      <c r="B325">
        <v>-772.6</v>
      </c>
      <c r="C325">
        <v>309.3</v>
      </c>
      <c r="D325" t="s">
        <v>387</v>
      </c>
      <c r="E325">
        <v>0.60001472757996188</v>
      </c>
      <c r="F325" t="s">
        <v>400</v>
      </c>
      <c r="G325">
        <v>2</v>
      </c>
      <c r="H325" s="2">
        <v>2.7975426888092479E-2</v>
      </c>
      <c r="I325" s="12" t="s">
        <v>388</v>
      </c>
      <c r="J325" s="12">
        <v>1</v>
      </c>
      <c r="K325" s="2">
        <v>1.7326910892651842E-2</v>
      </c>
      <c r="L325" s="12" t="s">
        <v>146</v>
      </c>
      <c r="M325">
        <v>0</v>
      </c>
      <c r="N325" s="2">
        <v>0</v>
      </c>
      <c r="O325" t="s">
        <v>146</v>
      </c>
      <c r="P325">
        <v>0</v>
      </c>
      <c r="Q325">
        <v>0</v>
      </c>
      <c r="R325" t="s">
        <v>146</v>
      </c>
      <c r="S325">
        <v>0</v>
      </c>
      <c r="T325">
        <v>0</v>
      </c>
    </row>
    <row r="326" spans="1:20" x14ac:dyDescent="0.25">
      <c r="A326">
        <v>325</v>
      </c>
      <c r="B326">
        <v>-773.5</v>
      </c>
      <c r="C326">
        <v>307.3</v>
      </c>
      <c r="D326" t="s">
        <v>558</v>
      </c>
      <c r="E326">
        <v>0.60647666044680992</v>
      </c>
      <c r="F326" t="s">
        <v>559</v>
      </c>
      <c r="G326">
        <v>1</v>
      </c>
      <c r="H326" s="2">
        <v>1.7471970845617194E-2</v>
      </c>
      <c r="I326" s="12" t="s">
        <v>146</v>
      </c>
      <c r="J326" s="12">
        <v>0</v>
      </c>
      <c r="K326" s="2">
        <v>0</v>
      </c>
      <c r="L326" s="12" t="s">
        <v>146</v>
      </c>
      <c r="M326">
        <v>0</v>
      </c>
      <c r="N326" s="2">
        <v>0</v>
      </c>
      <c r="O326" t="s">
        <v>146</v>
      </c>
      <c r="P326">
        <v>0</v>
      </c>
      <c r="Q326">
        <v>0</v>
      </c>
      <c r="R326" t="s">
        <v>146</v>
      </c>
      <c r="S326">
        <v>0</v>
      </c>
      <c r="T326">
        <v>0</v>
      </c>
    </row>
    <row r="327" spans="1:20" x14ac:dyDescent="0.25">
      <c r="A327">
        <v>326</v>
      </c>
      <c r="B327">
        <v>-773.5</v>
      </c>
      <c r="C327">
        <v>279.2</v>
      </c>
      <c r="D327" t="s">
        <v>569</v>
      </c>
      <c r="E327">
        <v>0.60647666044680992</v>
      </c>
      <c r="F327" t="s">
        <v>582</v>
      </c>
      <c r="G327">
        <v>2</v>
      </c>
      <c r="H327" s="2">
        <v>3.2058035682563463E-2</v>
      </c>
      <c r="I327" s="12" t="s">
        <v>570</v>
      </c>
      <c r="J327" s="12">
        <v>1</v>
      </c>
      <c r="K327" s="2">
        <v>1.4543290025449273E-2</v>
      </c>
      <c r="L327" s="12" t="s">
        <v>146</v>
      </c>
      <c r="M327">
        <v>0</v>
      </c>
      <c r="N327" s="2">
        <v>0</v>
      </c>
      <c r="O327" t="s">
        <v>146</v>
      </c>
      <c r="P327">
        <v>0</v>
      </c>
      <c r="Q327">
        <v>0</v>
      </c>
      <c r="R327" t="s">
        <v>146</v>
      </c>
      <c r="S327">
        <v>0</v>
      </c>
      <c r="T327">
        <v>0</v>
      </c>
    </row>
    <row r="328" spans="1:20" x14ac:dyDescent="0.25">
      <c r="A328">
        <v>327</v>
      </c>
      <c r="B328">
        <v>-773.5</v>
      </c>
      <c r="C328">
        <v>281.2</v>
      </c>
      <c r="D328" t="s">
        <v>581</v>
      </c>
      <c r="E328">
        <v>0.60647666044680992</v>
      </c>
      <c r="F328" t="s">
        <v>973</v>
      </c>
      <c r="G328">
        <v>2</v>
      </c>
      <c r="H328" s="2">
        <v>3.2007704063713109E-2</v>
      </c>
      <c r="I328" s="12" t="s">
        <v>582</v>
      </c>
      <c r="J328" s="12">
        <v>1</v>
      </c>
      <c r="K328" s="2">
        <v>1.458067606470826E-2</v>
      </c>
      <c r="L328" s="12" t="s">
        <v>146</v>
      </c>
      <c r="M328">
        <v>0</v>
      </c>
      <c r="N328" s="2">
        <v>0</v>
      </c>
      <c r="O328" t="s">
        <v>146</v>
      </c>
      <c r="P328">
        <v>0</v>
      </c>
      <c r="Q328">
        <v>0</v>
      </c>
      <c r="R328" t="s">
        <v>146</v>
      </c>
      <c r="S328">
        <v>0</v>
      </c>
      <c r="T328">
        <v>0</v>
      </c>
    </row>
    <row r="329" spans="1:20" x14ac:dyDescent="0.25">
      <c r="A329">
        <v>328</v>
      </c>
      <c r="B329">
        <v>-774.5</v>
      </c>
      <c r="C329">
        <v>327.2</v>
      </c>
      <c r="D329" t="s">
        <v>499</v>
      </c>
      <c r="E329">
        <v>0.58881686521433907</v>
      </c>
      <c r="F329" t="s">
        <v>517</v>
      </c>
      <c r="G329">
        <v>2</v>
      </c>
      <c r="H329" s="2">
        <v>2.7453331403576808E-2</v>
      </c>
      <c r="I329" s="12" t="s">
        <v>146</v>
      </c>
      <c r="J329" s="12">
        <v>0</v>
      </c>
      <c r="K329" s="2">
        <v>0</v>
      </c>
      <c r="L329" s="12" t="s">
        <v>146</v>
      </c>
      <c r="M329">
        <v>0</v>
      </c>
      <c r="N329" s="2">
        <v>0</v>
      </c>
      <c r="O329" t="s">
        <v>146</v>
      </c>
      <c r="P329">
        <v>0</v>
      </c>
      <c r="Q329">
        <v>0</v>
      </c>
      <c r="R329" t="s">
        <v>146</v>
      </c>
      <c r="S329">
        <v>0</v>
      </c>
      <c r="T329">
        <v>0</v>
      </c>
    </row>
    <row r="330" spans="1:20" x14ac:dyDescent="0.25">
      <c r="A330">
        <v>329</v>
      </c>
      <c r="B330">
        <v>-774.5</v>
      </c>
      <c r="C330">
        <v>329.2</v>
      </c>
      <c r="D330" t="s">
        <v>516</v>
      </c>
      <c r="E330">
        <v>0.58881686521433907</v>
      </c>
      <c r="F330" t="s">
        <v>517</v>
      </c>
      <c r="G330">
        <v>1</v>
      </c>
      <c r="H330" s="2">
        <v>1.9981200633530323E-2</v>
      </c>
      <c r="I330" s="12" t="s">
        <v>146</v>
      </c>
      <c r="J330" s="12">
        <v>0</v>
      </c>
      <c r="K330" s="2">
        <v>0</v>
      </c>
      <c r="L330" s="12" t="s">
        <v>146</v>
      </c>
      <c r="M330">
        <v>0</v>
      </c>
      <c r="N330" s="2">
        <v>0</v>
      </c>
      <c r="O330" t="s">
        <v>146</v>
      </c>
      <c r="P330">
        <v>0</v>
      </c>
      <c r="Q330">
        <v>0</v>
      </c>
      <c r="R330" t="s">
        <v>146</v>
      </c>
      <c r="S330">
        <v>0</v>
      </c>
      <c r="T330">
        <v>0</v>
      </c>
    </row>
    <row r="331" spans="1:20" x14ac:dyDescent="0.25">
      <c r="A331">
        <v>330</v>
      </c>
      <c r="B331" s="5">
        <v>-774.5</v>
      </c>
      <c r="C331" s="5">
        <v>241.2</v>
      </c>
      <c r="D331" t="s">
        <v>754</v>
      </c>
      <c r="E331">
        <v>0.61106937109279691</v>
      </c>
      <c r="F331" t="s">
        <v>755</v>
      </c>
      <c r="G331">
        <v>2</v>
      </c>
      <c r="H331" s="2">
        <v>3.6838298095560919E-2</v>
      </c>
      <c r="I331" s="12" t="s">
        <v>146</v>
      </c>
      <c r="J331" s="12">
        <v>0</v>
      </c>
      <c r="K331" s="2">
        <v>0</v>
      </c>
      <c r="L331" s="12" t="s">
        <v>146</v>
      </c>
      <c r="M331">
        <v>0</v>
      </c>
      <c r="N331" s="2">
        <v>0</v>
      </c>
      <c r="O331" t="s">
        <v>146</v>
      </c>
      <c r="P331">
        <v>0</v>
      </c>
      <c r="Q331">
        <v>0</v>
      </c>
      <c r="R331" t="s">
        <v>146</v>
      </c>
      <c r="S331">
        <v>0</v>
      </c>
      <c r="T331">
        <v>0</v>
      </c>
    </row>
    <row r="332" spans="1:20" x14ac:dyDescent="0.25">
      <c r="A332">
        <v>331</v>
      </c>
      <c r="B332" s="5">
        <v>-774.5</v>
      </c>
      <c r="C332" s="5">
        <v>269.3</v>
      </c>
      <c r="D332" t="s">
        <v>768</v>
      </c>
      <c r="E332">
        <v>0.61106937109279691</v>
      </c>
      <c r="F332" t="s">
        <v>769</v>
      </c>
      <c r="G332">
        <v>2</v>
      </c>
      <c r="H332" s="2">
        <v>3.2845125509938365E-2</v>
      </c>
      <c r="I332" s="12" t="s">
        <v>146</v>
      </c>
      <c r="J332" s="12">
        <v>0</v>
      </c>
      <c r="K332" s="2">
        <v>0</v>
      </c>
      <c r="L332" s="12" t="s">
        <v>146</v>
      </c>
      <c r="M332">
        <v>0</v>
      </c>
      <c r="N332" s="2">
        <v>0</v>
      </c>
      <c r="O332" t="s">
        <v>146</v>
      </c>
      <c r="P332">
        <v>0</v>
      </c>
      <c r="Q332">
        <v>0</v>
      </c>
      <c r="R332" t="s">
        <v>146</v>
      </c>
      <c r="S332">
        <v>0</v>
      </c>
      <c r="T332">
        <v>0</v>
      </c>
    </row>
    <row r="333" spans="1:20" x14ac:dyDescent="0.25">
      <c r="A333">
        <v>332</v>
      </c>
      <c r="B333">
        <v>-775.5</v>
      </c>
      <c r="C333">
        <v>309.3</v>
      </c>
      <c r="D333" t="s">
        <v>557</v>
      </c>
      <c r="E333">
        <v>0.6062947310944008</v>
      </c>
      <c r="F333" t="s">
        <v>558</v>
      </c>
      <c r="G333">
        <v>1</v>
      </c>
      <c r="H333" s="2">
        <v>1.750826154339186E-2</v>
      </c>
      <c r="I333" s="12" t="s">
        <v>146</v>
      </c>
      <c r="J333" s="12">
        <v>0</v>
      </c>
      <c r="K333" s="2">
        <v>0</v>
      </c>
      <c r="L333" s="12" t="s">
        <v>146</v>
      </c>
      <c r="M333">
        <v>0</v>
      </c>
      <c r="N333" s="2">
        <v>0</v>
      </c>
      <c r="O333" t="s">
        <v>146</v>
      </c>
      <c r="P333">
        <v>0</v>
      </c>
      <c r="Q333">
        <v>0</v>
      </c>
      <c r="R333" t="s">
        <v>146</v>
      </c>
      <c r="S333">
        <v>0</v>
      </c>
      <c r="T333">
        <v>0</v>
      </c>
    </row>
    <row r="334" spans="1:20" x14ac:dyDescent="0.25">
      <c r="A334">
        <v>333</v>
      </c>
      <c r="B334">
        <v>-775.5</v>
      </c>
      <c r="C334">
        <v>281.2</v>
      </c>
      <c r="D334" t="s">
        <v>568</v>
      </c>
      <c r="E334">
        <v>0.6062947310944008</v>
      </c>
      <c r="F334" t="s">
        <v>569</v>
      </c>
      <c r="G334">
        <v>1</v>
      </c>
      <c r="H334" s="2">
        <v>1.4576302189954059E-2</v>
      </c>
      <c r="I334" s="12" t="s">
        <v>581</v>
      </c>
      <c r="J334" s="12">
        <v>2</v>
      </c>
      <c r="K334" s="2">
        <v>3.204841899316449E-2</v>
      </c>
      <c r="L334" s="12" t="s">
        <v>146</v>
      </c>
      <c r="M334">
        <v>0</v>
      </c>
      <c r="N334" s="2">
        <v>0</v>
      </c>
      <c r="O334" t="s">
        <v>146</v>
      </c>
      <c r="P334">
        <v>0</v>
      </c>
      <c r="Q334">
        <v>0</v>
      </c>
      <c r="R334" t="s">
        <v>146</v>
      </c>
      <c r="S334">
        <v>0</v>
      </c>
      <c r="T334">
        <v>0</v>
      </c>
    </row>
    <row r="335" spans="1:20" x14ac:dyDescent="0.25">
      <c r="A335">
        <v>334</v>
      </c>
      <c r="B335">
        <v>-775.5</v>
      </c>
      <c r="C335">
        <v>253.2</v>
      </c>
      <c r="D335" t="s">
        <v>603</v>
      </c>
      <c r="E335">
        <v>0.6062947310944008</v>
      </c>
      <c r="F335" t="s">
        <v>146</v>
      </c>
      <c r="G335">
        <v>0</v>
      </c>
      <c r="H335" s="2">
        <v>0</v>
      </c>
      <c r="I335" s="12" t="s">
        <v>146</v>
      </c>
      <c r="J335" s="12">
        <v>0</v>
      </c>
      <c r="K335" s="2">
        <v>0</v>
      </c>
      <c r="L335" s="12" t="s">
        <v>146</v>
      </c>
      <c r="M335">
        <v>0</v>
      </c>
      <c r="N335" s="2">
        <v>0</v>
      </c>
      <c r="O335" t="s">
        <v>146</v>
      </c>
      <c r="P335">
        <v>0</v>
      </c>
      <c r="Q335">
        <v>0</v>
      </c>
      <c r="R335" t="s">
        <v>146</v>
      </c>
      <c r="S335">
        <v>0</v>
      </c>
      <c r="T335">
        <v>0</v>
      </c>
    </row>
    <row r="336" spans="1:20" x14ac:dyDescent="0.25">
      <c r="A336">
        <v>335</v>
      </c>
      <c r="B336">
        <v>-775.5</v>
      </c>
      <c r="C336">
        <v>283.3</v>
      </c>
      <c r="D336" t="s">
        <v>971</v>
      </c>
      <c r="E336">
        <v>0.6062947310944008</v>
      </c>
      <c r="F336" t="s">
        <v>581</v>
      </c>
      <c r="G336">
        <v>1</v>
      </c>
      <c r="H336" s="2">
        <v>1.4613731613520441E-2</v>
      </c>
      <c r="I336" s="12" t="s">
        <v>146</v>
      </c>
      <c r="J336" s="12">
        <v>0</v>
      </c>
      <c r="K336" s="2">
        <v>0</v>
      </c>
      <c r="L336" s="12" t="s">
        <v>146</v>
      </c>
      <c r="M336">
        <v>0</v>
      </c>
      <c r="N336" s="2">
        <v>0</v>
      </c>
      <c r="O336" t="s">
        <v>146</v>
      </c>
      <c r="P336">
        <v>0</v>
      </c>
      <c r="Q336">
        <v>0</v>
      </c>
      <c r="R336" t="s">
        <v>146</v>
      </c>
      <c r="S336">
        <v>0</v>
      </c>
      <c r="T336">
        <v>0</v>
      </c>
    </row>
    <row r="337" spans="1:20" x14ac:dyDescent="0.25">
      <c r="A337">
        <v>336</v>
      </c>
      <c r="B337">
        <v>-776.5</v>
      </c>
      <c r="C337">
        <v>241.2</v>
      </c>
      <c r="D337" t="s">
        <v>164</v>
      </c>
      <c r="E337">
        <v>0.61088606403052981</v>
      </c>
      <c r="F337" t="s">
        <v>146</v>
      </c>
      <c r="G337">
        <v>0</v>
      </c>
      <c r="H337" s="2">
        <v>0</v>
      </c>
      <c r="I337" s="12" t="s">
        <v>146</v>
      </c>
      <c r="J337" s="12">
        <v>0</v>
      </c>
      <c r="K337" s="2">
        <v>0</v>
      </c>
      <c r="L337" s="12" t="s">
        <v>146</v>
      </c>
      <c r="M337">
        <v>0</v>
      </c>
      <c r="N337" s="2">
        <v>0</v>
      </c>
      <c r="O337" t="s">
        <v>146</v>
      </c>
      <c r="P337">
        <v>0</v>
      </c>
      <c r="Q337">
        <v>0</v>
      </c>
      <c r="R337" t="s">
        <v>146</v>
      </c>
      <c r="S337">
        <v>0</v>
      </c>
      <c r="T337">
        <v>0</v>
      </c>
    </row>
    <row r="338" spans="1:20" x14ac:dyDescent="0.25">
      <c r="A338">
        <v>337</v>
      </c>
      <c r="B338">
        <v>-776.5</v>
      </c>
      <c r="C338">
        <v>269.2</v>
      </c>
      <c r="D338" t="s">
        <v>173</v>
      </c>
      <c r="E338">
        <v>0.61088606403052981</v>
      </c>
      <c r="F338" t="s">
        <v>146</v>
      </c>
      <c r="G338">
        <v>0</v>
      </c>
      <c r="H338" s="2">
        <v>0</v>
      </c>
      <c r="I338" s="12" t="s">
        <v>146</v>
      </c>
      <c r="J338" s="12">
        <v>0</v>
      </c>
      <c r="K338" s="2">
        <v>0</v>
      </c>
      <c r="L338" s="12" t="s">
        <v>146</v>
      </c>
      <c r="M338">
        <v>0</v>
      </c>
      <c r="N338" s="2">
        <v>0</v>
      </c>
      <c r="O338" t="s">
        <v>146</v>
      </c>
      <c r="P338">
        <v>0</v>
      </c>
      <c r="Q338">
        <v>0</v>
      </c>
      <c r="R338" t="s">
        <v>146</v>
      </c>
      <c r="S338">
        <v>0</v>
      </c>
      <c r="T338">
        <v>0</v>
      </c>
    </row>
    <row r="339" spans="1:20" x14ac:dyDescent="0.25">
      <c r="A339">
        <v>338</v>
      </c>
      <c r="B339">
        <v>-776.5</v>
      </c>
      <c r="C339">
        <v>269.2</v>
      </c>
      <c r="D339" t="s">
        <v>380</v>
      </c>
      <c r="E339">
        <v>0.59412714396150468</v>
      </c>
      <c r="F339" t="s">
        <v>146</v>
      </c>
      <c r="G339">
        <v>0</v>
      </c>
      <c r="H339" s="2">
        <v>0</v>
      </c>
      <c r="I339" s="12" t="s">
        <v>146</v>
      </c>
      <c r="J339" s="12">
        <v>0</v>
      </c>
      <c r="K339" s="2">
        <v>0</v>
      </c>
      <c r="L339" s="12" t="s">
        <v>146</v>
      </c>
      <c r="M339">
        <v>0</v>
      </c>
      <c r="N339" s="2">
        <v>0</v>
      </c>
      <c r="O339" t="s">
        <v>146</v>
      </c>
      <c r="P339">
        <v>0</v>
      </c>
      <c r="Q339">
        <v>0</v>
      </c>
      <c r="R339" t="s">
        <v>146</v>
      </c>
      <c r="S339">
        <v>0</v>
      </c>
      <c r="T339">
        <v>0</v>
      </c>
    </row>
    <row r="340" spans="1:20" x14ac:dyDescent="0.25">
      <c r="A340">
        <v>339</v>
      </c>
      <c r="B340" s="5">
        <v>-776.5</v>
      </c>
      <c r="C340" s="5">
        <v>241.2</v>
      </c>
      <c r="D340" t="s">
        <v>753</v>
      </c>
      <c r="E340">
        <v>0.61088606403052981</v>
      </c>
      <c r="F340" t="s">
        <v>754</v>
      </c>
      <c r="G340">
        <v>2</v>
      </c>
      <c r="H340" s="2">
        <v>3.6882779556847788E-2</v>
      </c>
      <c r="I340" s="12" t="s">
        <v>146</v>
      </c>
      <c r="J340" s="12">
        <v>0</v>
      </c>
      <c r="K340" s="2">
        <v>0</v>
      </c>
      <c r="L340" s="12" t="s">
        <v>146</v>
      </c>
      <c r="M340">
        <v>0</v>
      </c>
      <c r="N340" s="2">
        <v>0</v>
      </c>
      <c r="O340" t="s">
        <v>146</v>
      </c>
      <c r="P340">
        <v>0</v>
      </c>
      <c r="Q340">
        <v>0</v>
      </c>
      <c r="R340" t="s">
        <v>146</v>
      </c>
      <c r="S340">
        <v>0</v>
      </c>
      <c r="T340">
        <v>0</v>
      </c>
    </row>
    <row r="341" spans="1:20" x14ac:dyDescent="0.25">
      <c r="A341">
        <v>340</v>
      </c>
      <c r="B341" s="5">
        <v>-776.5</v>
      </c>
      <c r="C341" s="5">
        <v>269.3</v>
      </c>
      <c r="D341" t="s">
        <v>767</v>
      </c>
      <c r="E341">
        <v>0.61088606403052981</v>
      </c>
      <c r="F341" t="s">
        <v>768</v>
      </c>
      <c r="G341">
        <v>2</v>
      </c>
      <c r="H341" s="2">
        <v>3.288661628097031E-2</v>
      </c>
      <c r="I341" s="12" t="s">
        <v>146</v>
      </c>
      <c r="J341" s="12">
        <v>0</v>
      </c>
      <c r="K341" s="2">
        <v>0</v>
      </c>
      <c r="L341" s="12" t="s">
        <v>146</v>
      </c>
      <c r="M341">
        <v>0</v>
      </c>
      <c r="N341" s="2">
        <v>0</v>
      </c>
      <c r="O341" t="s">
        <v>146</v>
      </c>
      <c r="P341">
        <v>0</v>
      </c>
      <c r="Q341">
        <v>0</v>
      </c>
      <c r="R341" t="s">
        <v>146</v>
      </c>
      <c r="S341">
        <v>0</v>
      </c>
      <c r="T341">
        <v>0</v>
      </c>
    </row>
    <row r="342" spans="1:20" x14ac:dyDescent="0.25">
      <c r="A342">
        <v>341</v>
      </c>
      <c r="B342">
        <v>-776.6</v>
      </c>
      <c r="C342">
        <v>327.2</v>
      </c>
      <c r="D342" s="117" t="s">
        <v>459</v>
      </c>
      <c r="E342">
        <v>0.58864023340315419</v>
      </c>
      <c r="F342" t="s">
        <v>499</v>
      </c>
      <c r="G342">
        <v>2</v>
      </c>
      <c r="H342" s="2">
        <v>2.7492523297109557E-2</v>
      </c>
      <c r="I342" s="12" t="s">
        <v>146</v>
      </c>
      <c r="J342" s="12">
        <v>0</v>
      </c>
      <c r="K342" s="2">
        <v>0</v>
      </c>
      <c r="L342" s="12" t="s">
        <v>146</v>
      </c>
      <c r="M342">
        <v>0</v>
      </c>
      <c r="N342" s="2">
        <v>0</v>
      </c>
      <c r="O342" t="s">
        <v>146</v>
      </c>
      <c r="P342">
        <v>0</v>
      </c>
      <c r="Q342">
        <v>0</v>
      </c>
      <c r="R342" t="s">
        <v>146</v>
      </c>
      <c r="S342">
        <v>0</v>
      </c>
      <c r="T342">
        <v>0</v>
      </c>
    </row>
    <row r="343" spans="1:20" x14ac:dyDescent="0.25">
      <c r="A343">
        <v>342</v>
      </c>
      <c r="B343">
        <v>-776.6</v>
      </c>
      <c r="C343">
        <v>329.2</v>
      </c>
      <c r="D343" t="s">
        <v>498</v>
      </c>
      <c r="E343">
        <v>0.58864023340315419</v>
      </c>
      <c r="F343" t="s">
        <v>499</v>
      </c>
      <c r="G343">
        <v>1</v>
      </c>
      <c r="H343" s="2">
        <v>1.9975206722917273E-2</v>
      </c>
      <c r="I343" s="12" t="s">
        <v>516</v>
      </c>
      <c r="J343" s="12">
        <v>2</v>
      </c>
      <c r="K343" s="2">
        <v>2.7445096021855686E-2</v>
      </c>
      <c r="L343" s="12" t="s">
        <v>146</v>
      </c>
      <c r="M343">
        <v>0</v>
      </c>
      <c r="N343" s="2">
        <v>0</v>
      </c>
      <c r="O343" t="s">
        <v>146</v>
      </c>
      <c r="P343">
        <v>0</v>
      </c>
      <c r="Q343">
        <v>0</v>
      </c>
      <c r="R343" t="s">
        <v>146</v>
      </c>
      <c r="S343">
        <v>0</v>
      </c>
      <c r="T343">
        <v>0</v>
      </c>
    </row>
    <row r="344" spans="1:20" x14ac:dyDescent="0.25">
      <c r="A344">
        <v>343</v>
      </c>
      <c r="B344">
        <v>-776.6</v>
      </c>
      <c r="C344">
        <v>331.3</v>
      </c>
      <c r="D344" t="s">
        <v>515</v>
      </c>
      <c r="E344">
        <v>0.58864023340315419</v>
      </c>
      <c r="F344" t="s">
        <v>516</v>
      </c>
      <c r="G344">
        <v>1</v>
      </c>
      <c r="H344" s="2">
        <v>2.0019406260107692E-2</v>
      </c>
      <c r="I344" s="12" t="s">
        <v>146</v>
      </c>
      <c r="J344" s="12">
        <v>0</v>
      </c>
      <c r="K344" s="2">
        <v>0</v>
      </c>
      <c r="L344" s="12" t="s">
        <v>146</v>
      </c>
      <c r="M344">
        <v>0</v>
      </c>
      <c r="N344" s="2">
        <v>0</v>
      </c>
      <c r="O344" t="s">
        <v>146</v>
      </c>
      <c r="P344">
        <v>0</v>
      </c>
      <c r="Q344">
        <v>0</v>
      </c>
      <c r="R344" t="s">
        <v>146</v>
      </c>
      <c r="S344">
        <v>0</v>
      </c>
      <c r="T344">
        <v>0</v>
      </c>
    </row>
    <row r="345" spans="1:20" x14ac:dyDescent="0.25">
      <c r="A345">
        <v>344</v>
      </c>
      <c r="B345">
        <v>-777.6</v>
      </c>
      <c r="C345">
        <v>283.3</v>
      </c>
      <c r="D345" t="s">
        <v>567</v>
      </c>
      <c r="E345">
        <v>0.60611285631670386</v>
      </c>
      <c r="F345" t="s">
        <v>568</v>
      </c>
      <c r="G345">
        <v>1</v>
      </c>
      <c r="H345" s="2">
        <v>1.4609347822845347E-2</v>
      </c>
      <c r="I345" s="12" t="s">
        <v>971</v>
      </c>
      <c r="J345" s="12">
        <v>2</v>
      </c>
      <c r="K345" s="2">
        <v>3.2038805188555973E-2</v>
      </c>
      <c r="L345" s="12" t="s">
        <v>146</v>
      </c>
      <c r="M345">
        <v>0</v>
      </c>
      <c r="N345" s="2">
        <v>0</v>
      </c>
      <c r="O345" t="s">
        <v>146</v>
      </c>
      <c r="P345">
        <v>0</v>
      </c>
      <c r="Q345">
        <v>0</v>
      </c>
      <c r="R345" t="s">
        <v>146</v>
      </c>
      <c r="S345">
        <v>0</v>
      </c>
      <c r="T345">
        <v>0</v>
      </c>
    </row>
    <row r="346" spans="1:20" x14ac:dyDescent="0.25">
      <c r="A346">
        <v>345</v>
      </c>
      <c r="B346">
        <v>-778.5</v>
      </c>
      <c r="C346">
        <v>269.2</v>
      </c>
      <c r="D346" t="s">
        <v>379</v>
      </c>
      <c r="E346">
        <v>0.59394891918617676</v>
      </c>
      <c r="F346" t="s">
        <v>380</v>
      </c>
      <c r="G346">
        <v>2</v>
      </c>
      <c r="H346" s="2">
        <v>3.5171614395733818E-2</v>
      </c>
      <c r="I346" s="12" t="s">
        <v>146</v>
      </c>
      <c r="J346" s="12">
        <v>0</v>
      </c>
      <c r="K346" s="2">
        <v>0</v>
      </c>
      <c r="L346" s="12" t="s">
        <v>146</v>
      </c>
      <c r="M346">
        <v>0</v>
      </c>
      <c r="N346" s="2">
        <v>0</v>
      </c>
      <c r="O346" t="s">
        <v>146</v>
      </c>
      <c r="P346">
        <v>0</v>
      </c>
      <c r="Q346">
        <v>0</v>
      </c>
      <c r="R346" t="s">
        <v>146</v>
      </c>
      <c r="S346">
        <v>0</v>
      </c>
      <c r="T346">
        <v>0</v>
      </c>
    </row>
    <row r="347" spans="1:20" x14ac:dyDescent="0.25">
      <c r="A347">
        <v>346</v>
      </c>
      <c r="B347" s="40">
        <v>-778.5</v>
      </c>
      <c r="C347" s="40">
        <v>327.2</v>
      </c>
      <c r="D347" t="s">
        <v>670</v>
      </c>
      <c r="E347">
        <v>0.60507331490681338</v>
      </c>
      <c r="F347" t="s">
        <v>146</v>
      </c>
      <c r="G347">
        <v>0</v>
      </c>
      <c r="H347" s="2">
        <v>0</v>
      </c>
      <c r="I347" s="12" t="s">
        <v>146</v>
      </c>
      <c r="J347" s="12">
        <v>0</v>
      </c>
      <c r="K347" s="2">
        <v>0</v>
      </c>
      <c r="L347" s="12" t="s">
        <v>146</v>
      </c>
      <c r="M347">
        <v>0</v>
      </c>
      <c r="N347" s="2">
        <v>0</v>
      </c>
      <c r="O347" t="s">
        <v>146</v>
      </c>
      <c r="P347">
        <v>0</v>
      </c>
      <c r="Q347">
        <v>0</v>
      </c>
      <c r="R347" t="s">
        <v>146</v>
      </c>
      <c r="S347">
        <v>0</v>
      </c>
      <c r="T347">
        <v>0</v>
      </c>
    </row>
    <row r="348" spans="1:20" x14ac:dyDescent="0.25">
      <c r="A348">
        <v>347</v>
      </c>
      <c r="B348">
        <v>-778.6</v>
      </c>
      <c r="C348">
        <v>329.2</v>
      </c>
      <c r="D348" s="117" t="s">
        <v>458</v>
      </c>
      <c r="E348">
        <v>0.58846365457753846</v>
      </c>
      <c r="F348" t="s">
        <v>459</v>
      </c>
      <c r="G348">
        <v>1</v>
      </c>
      <c r="H348" s="2">
        <v>1.9969214610342546E-2</v>
      </c>
      <c r="I348" s="12" t="s">
        <v>498</v>
      </c>
      <c r="J348" s="12">
        <v>2</v>
      </c>
      <c r="K348" s="2">
        <v>2.7484276158702199E-2</v>
      </c>
      <c r="L348" s="12" t="s">
        <v>146</v>
      </c>
      <c r="M348">
        <v>0</v>
      </c>
      <c r="N348" s="2">
        <v>0</v>
      </c>
      <c r="O348" t="s">
        <v>146</v>
      </c>
      <c r="P348">
        <v>0</v>
      </c>
      <c r="Q348">
        <v>0</v>
      </c>
      <c r="R348" t="s">
        <v>146</v>
      </c>
      <c r="S348">
        <v>0</v>
      </c>
      <c r="T348">
        <v>0</v>
      </c>
    </row>
    <row r="349" spans="1:20" x14ac:dyDescent="0.25">
      <c r="A349">
        <v>348</v>
      </c>
      <c r="B349">
        <v>-778.6</v>
      </c>
      <c r="C349">
        <v>331.3</v>
      </c>
      <c r="D349" t="s">
        <v>497</v>
      </c>
      <c r="E349">
        <v>0.58846365457753846</v>
      </c>
      <c r="F349" t="s">
        <v>515</v>
      </c>
      <c r="G349">
        <v>2</v>
      </c>
      <c r="H349" s="2">
        <v>2.7436863110563786E-2</v>
      </c>
      <c r="I349" s="12" t="s">
        <v>498</v>
      </c>
      <c r="J349" s="12">
        <v>1</v>
      </c>
      <c r="K349" s="2">
        <v>2.0013400888666301E-2</v>
      </c>
      <c r="L349" s="12" t="s">
        <v>146</v>
      </c>
      <c r="M349">
        <v>0</v>
      </c>
      <c r="N349" s="2">
        <v>0</v>
      </c>
      <c r="O349" t="s">
        <v>146</v>
      </c>
      <c r="P349">
        <v>0</v>
      </c>
      <c r="Q349">
        <v>0</v>
      </c>
      <c r="R349" t="s">
        <v>146</v>
      </c>
      <c r="S349">
        <v>0</v>
      </c>
      <c r="T349">
        <v>0</v>
      </c>
    </row>
    <row r="350" spans="1:20" x14ac:dyDescent="0.25">
      <c r="A350">
        <v>349</v>
      </c>
      <c r="B350" s="5">
        <v>-779.5</v>
      </c>
      <c r="C350" s="5">
        <v>241.2</v>
      </c>
      <c r="D350" t="s">
        <v>641</v>
      </c>
      <c r="E350">
        <v>0.60034552557881982</v>
      </c>
      <c r="F350" t="s">
        <v>146</v>
      </c>
      <c r="G350">
        <v>0</v>
      </c>
      <c r="H350" s="2">
        <v>0</v>
      </c>
      <c r="I350" s="12" t="s">
        <v>146</v>
      </c>
      <c r="J350" s="12">
        <v>0</v>
      </c>
      <c r="K350" s="2">
        <v>0</v>
      </c>
      <c r="L350" s="12" t="s">
        <v>146</v>
      </c>
      <c r="M350">
        <v>0</v>
      </c>
      <c r="N350" s="2">
        <v>0</v>
      </c>
      <c r="O350" t="s">
        <v>146</v>
      </c>
      <c r="P350">
        <v>0</v>
      </c>
      <c r="Q350">
        <v>0</v>
      </c>
      <c r="R350" t="s">
        <v>146</v>
      </c>
      <c r="S350">
        <v>0</v>
      </c>
      <c r="T350">
        <v>0</v>
      </c>
    </row>
    <row r="351" spans="1:20" x14ac:dyDescent="0.25">
      <c r="A351">
        <v>350</v>
      </c>
      <c r="B351" s="24">
        <v>-779.5</v>
      </c>
      <c r="C351" s="24">
        <v>281.2</v>
      </c>
      <c r="D351" s="33" t="s">
        <v>739</v>
      </c>
      <c r="E351">
        <v>0.61152787942923337</v>
      </c>
      <c r="F351" t="s">
        <v>146</v>
      </c>
      <c r="G351">
        <v>0</v>
      </c>
      <c r="H351" s="2">
        <v>0</v>
      </c>
      <c r="I351" s="12" t="s">
        <v>146</v>
      </c>
      <c r="J351" s="12">
        <v>0</v>
      </c>
      <c r="K351" s="2">
        <v>0</v>
      </c>
      <c r="L351" s="12" t="s">
        <v>146</v>
      </c>
      <c r="M351">
        <v>0</v>
      </c>
      <c r="N351" s="2">
        <v>0</v>
      </c>
      <c r="O351" t="s">
        <v>146</v>
      </c>
      <c r="P351">
        <v>0</v>
      </c>
      <c r="Q351">
        <v>0</v>
      </c>
      <c r="R351" t="s">
        <v>146</v>
      </c>
      <c r="S351">
        <v>0</v>
      </c>
      <c r="T351">
        <v>0</v>
      </c>
    </row>
    <row r="352" spans="1:20" x14ac:dyDescent="0.25">
      <c r="A352">
        <v>351</v>
      </c>
      <c r="B352" s="24">
        <v>-779.5</v>
      </c>
      <c r="C352" s="24">
        <v>269.2</v>
      </c>
      <c r="D352" s="33" t="s">
        <v>744</v>
      </c>
      <c r="E352">
        <v>0.61152787942923337</v>
      </c>
      <c r="F352" t="s">
        <v>146</v>
      </c>
      <c r="G352">
        <v>0</v>
      </c>
      <c r="H352" s="2">
        <v>0</v>
      </c>
      <c r="I352" s="12" t="s">
        <v>146</v>
      </c>
      <c r="J352" s="12">
        <v>0</v>
      </c>
      <c r="K352" s="2">
        <v>0</v>
      </c>
      <c r="L352" s="12" t="s">
        <v>146</v>
      </c>
      <c r="M352">
        <v>0</v>
      </c>
      <c r="N352" s="2">
        <v>0</v>
      </c>
      <c r="O352" t="s">
        <v>146</v>
      </c>
      <c r="P352">
        <v>0</v>
      </c>
      <c r="Q352">
        <v>0</v>
      </c>
      <c r="R352" t="s">
        <v>146</v>
      </c>
      <c r="S352">
        <v>0</v>
      </c>
      <c r="T352">
        <v>0</v>
      </c>
    </row>
    <row r="353" spans="1:20" x14ac:dyDescent="0.25">
      <c r="A353">
        <v>352</v>
      </c>
      <c r="B353" s="40">
        <v>-780.5</v>
      </c>
      <c r="C353" s="40">
        <v>329.2</v>
      </c>
      <c r="D353" t="s">
        <v>669</v>
      </c>
      <c r="E353">
        <v>0.6048918065264911</v>
      </c>
      <c r="F353" t="s">
        <v>670</v>
      </c>
      <c r="G353">
        <v>1</v>
      </c>
      <c r="H353" s="2">
        <v>2.0526695585366336E-2</v>
      </c>
      <c r="I353" s="12" t="s">
        <v>146</v>
      </c>
      <c r="J353" s="12">
        <v>0</v>
      </c>
      <c r="K353" s="2">
        <v>0</v>
      </c>
      <c r="L353" s="12" t="s">
        <v>146</v>
      </c>
      <c r="M353">
        <v>0</v>
      </c>
      <c r="N353" s="2">
        <v>0</v>
      </c>
      <c r="O353" t="s">
        <v>146</v>
      </c>
      <c r="P353">
        <v>0</v>
      </c>
      <c r="Q353">
        <v>0</v>
      </c>
      <c r="R353" t="s">
        <v>146</v>
      </c>
      <c r="S353">
        <v>0</v>
      </c>
      <c r="T353">
        <v>0</v>
      </c>
    </row>
    <row r="354" spans="1:20" x14ac:dyDescent="0.25">
      <c r="A354">
        <v>353</v>
      </c>
      <c r="B354" s="40">
        <v>-780.5</v>
      </c>
      <c r="C354" s="40">
        <v>301.2</v>
      </c>
      <c r="D354" t="s">
        <v>683</v>
      </c>
      <c r="E354">
        <v>0.6048918065264911</v>
      </c>
      <c r="F354" t="s">
        <v>146</v>
      </c>
      <c r="G354">
        <v>0</v>
      </c>
      <c r="H354" s="2">
        <v>0</v>
      </c>
      <c r="I354" s="12" t="s">
        <v>146</v>
      </c>
      <c r="J354" s="12">
        <v>0</v>
      </c>
      <c r="K354" s="2">
        <v>0</v>
      </c>
      <c r="L354" s="12" t="s">
        <v>146</v>
      </c>
      <c r="M354">
        <v>0</v>
      </c>
      <c r="N354" s="2">
        <v>0</v>
      </c>
      <c r="O354" t="s">
        <v>146</v>
      </c>
      <c r="P354">
        <v>0</v>
      </c>
      <c r="Q354">
        <v>0</v>
      </c>
      <c r="R354" t="s">
        <v>146</v>
      </c>
      <c r="S354">
        <v>0</v>
      </c>
      <c r="T354">
        <v>0</v>
      </c>
    </row>
    <row r="355" spans="1:20" x14ac:dyDescent="0.25">
      <c r="A355">
        <v>354</v>
      </c>
      <c r="B355" s="40">
        <v>-780.5</v>
      </c>
      <c r="C355" s="40">
        <v>277.2</v>
      </c>
      <c r="D355" t="s">
        <v>716</v>
      </c>
      <c r="E355">
        <v>0.6048918065264911</v>
      </c>
      <c r="F355" t="s">
        <v>146</v>
      </c>
      <c r="G355">
        <v>0</v>
      </c>
      <c r="H355" s="2">
        <v>0</v>
      </c>
      <c r="I355" s="12" t="s">
        <v>146</v>
      </c>
      <c r="J355" s="12">
        <v>0</v>
      </c>
      <c r="K355" s="2">
        <v>0</v>
      </c>
      <c r="L355" s="12" t="s">
        <v>146</v>
      </c>
      <c r="M355">
        <v>0</v>
      </c>
      <c r="N355" s="2">
        <v>0</v>
      </c>
      <c r="O355" t="s">
        <v>146</v>
      </c>
      <c r="P355">
        <v>0</v>
      </c>
      <c r="Q355">
        <v>0</v>
      </c>
      <c r="R355" t="s">
        <v>146</v>
      </c>
      <c r="S355">
        <v>0</v>
      </c>
      <c r="T355">
        <v>0</v>
      </c>
    </row>
    <row r="356" spans="1:20" x14ac:dyDescent="0.25">
      <c r="A356">
        <v>355</v>
      </c>
      <c r="B356">
        <v>-780.5</v>
      </c>
      <c r="C356">
        <v>279.3</v>
      </c>
      <c r="D356" t="s">
        <v>984</v>
      </c>
      <c r="E356">
        <v>0.6048918065264911</v>
      </c>
      <c r="F356" t="s">
        <v>146</v>
      </c>
      <c r="G356">
        <v>0</v>
      </c>
      <c r="H356" s="2">
        <v>0</v>
      </c>
      <c r="I356" s="12" t="s">
        <v>146</v>
      </c>
      <c r="J356" s="12">
        <v>0</v>
      </c>
      <c r="K356" s="2">
        <v>0</v>
      </c>
      <c r="L356" s="12" t="s">
        <v>146</v>
      </c>
      <c r="M356">
        <v>0</v>
      </c>
      <c r="N356" s="2">
        <v>0</v>
      </c>
      <c r="O356" t="s">
        <v>146</v>
      </c>
      <c r="P356">
        <v>0</v>
      </c>
      <c r="Q356">
        <v>0</v>
      </c>
      <c r="R356" t="s">
        <v>146</v>
      </c>
      <c r="S356">
        <v>0</v>
      </c>
      <c r="T356">
        <v>0</v>
      </c>
    </row>
    <row r="357" spans="1:20" x14ac:dyDescent="0.25">
      <c r="A357">
        <v>356</v>
      </c>
      <c r="B357">
        <v>-780.6</v>
      </c>
      <c r="C357">
        <v>269.2</v>
      </c>
      <c r="D357" t="s">
        <v>378</v>
      </c>
      <c r="E357">
        <v>0.59377074787427164</v>
      </c>
      <c r="F357" t="s">
        <v>379</v>
      </c>
      <c r="G357">
        <v>2</v>
      </c>
      <c r="H357" s="2">
        <v>3.5216779392372194E-2</v>
      </c>
      <c r="I357" s="12" t="s">
        <v>146</v>
      </c>
      <c r="J357" s="12">
        <v>0</v>
      </c>
      <c r="K357" s="2">
        <v>0</v>
      </c>
      <c r="L357" s="12" t="s">
        <v>146</v>
      </c>
      <c r="M357">
        <v>0</v>
      </c>
      <c r="N357" s="2">
        <v>0</v>
      </c>
      <c r="O357" t="s">
        <v>146</v>
      </c>
      <c r="P357">
        <v>0</v>
      </c>
      <c r="Q357">
        <v>0</v>
      </c>
      <c r="R357" t="s">
        <v>146</v>
      </c>
      <c r="S357">
        <v>0</v>
      </c>
      <c r="T357">
        <v>0</v>
      </c>
    </row>
    <row r="358" spans="1:20" x14ac:dyDescent="0.25">
      <c r="A358">
        <v>357</v>
      </c>
      <c r="B358">
        <v>-780.6</v>
      </c>
      <c r="C358">
        <v>331.3</v>
      </c>
      <c r="D358" s="117" t="s">
        <v>457</v>
      </c>
      <c r="E358">
        <v>0.5882871287215975</v>
      </c>
      <c r="F358" t="s">
        <v>497</v>
      </c>
      <c r="G358">
        <v>2</v>
      </c>
      <c r="H358" s="2">
        <v>2.7476031494250798E-2</v>
      </c>
      <c r="I358" s="12" t="s">
        <v>458</v>
      </c>
      <c r="J358" s="12">
        <v>1</v>
      </c>
      <c r="K358" s="2">
        <v>2.0007397318701218E-2</v>
      </c>
      <c r="L358" s="12" t="s">
        <v>146</v>
      </c>
      <c r="M358">
        <v>0</v>
      </c>
      <c r="N358" s="2">
        <v>0</v>
      </c>
      <c r="O358" t="s">
        <v>146</v>
      </c>
      <c r="P358">
        <v>0</v>
      </c>
      <c r="Q358">
        <v>0</v>
      </c>
      <c r="R358" t="s">
        <v>146</v>
      </c>
      <c r="S358">
        <v>0</v>
      </c>
      <c r="T358">
        <v>0</v>
      </c>
    </row>
    <row r="359" spans="1:20" x14ac:dyDescent="0.25">
      <c r="A359">
        <v>358</v>
      </c>
      <c r="B359">
        <v>-780.6</v>
      </c>
      <c r="C359">
        <v>335.3</v>
      </c>
      <c r="D359" t="s">
        <v>514</v>
      </c>
      <c r="E359">
        <v>0.5882871287215975</v>
      </c>
      <c r="F359" t="s">
        <v>146</v>
      </c>
      <c r="G359">
        <v>0</v>
      </c>
      <c r="H359" s="2">
        <v>0</v>
      </c>
      <c r="I359" s="12" t="s">
        <v>146</v>
      </c>
      <c r="J359" s="12">
        <v>0</v>
      </c>
      <c r="K359" s="2">
        <v>0</v>
      </c>
      <c r="L359" s="12" t="s">
        <v>146</v>
      </c>
      <c r="M359">
        <v>0</v>
      </c>
      <c r="N359" s="2">
        <v>0</v>
      </c>
      <c r="O359" t="s">
        <v>146</v>
      </c>
      <c r="P359">
        <v>0</v>
      </c>
      <c r="Q359">
        <v>0</v>
      </c>
      <c r="R359" t="s">
        <v>146</v>
      </c>
      <c r="S359">
        <v>0</v>
      </c>
      <c r="T359">
        <v>0</v>
      </c>
    </row>
    <row r="360" spans="1:20" x14ac:dyDescent="0.25">
      <c r="A360">
        <v>359</v>
      </c>
      <c r="B360" s="26">
        <v>-781.5</v>
      </c>
      <c r="C360" s="26">
        <v>327.2</v>
      </c>
      <c r="D360" s="26" t="s">
        <v>529</v>
      </c>
      <c r="E360">
        <v>0.59457293990758908</v>
      </c>
      <c r="F360" t="s">
        <v>146</v>
      </c>
      <c r="G360">
        <v>0</v>
      </c>
      <c r="H360" s="2">
        <v>0</v>
      </c>
      <c r="I360" s="12" t="s">
        <v>146</v>
      </c>
      <c r="J360" s="12">
        <v>0</v>
      </c>
      <c r="K360" s="2">
        <v>0</v>
      </c>
      <c r="L360" s="12" t="s">
        <v>146</v>
      </c>
      <c r="M360">
        <v>0</v>
      </c>
      <c r="N360" s="2">
        <v>0</v>
      </c>
      <c r="O360" t="s">
        <v>146</v>
      </c>
      <c r="P360">
        <v>0</v>
      </c>
      <c r="Q360">
        <v>0</v>
      </c>
      <c r="R360" t="s">
        <v>146</v>
      </c>
      <c r="S360">
        <v>0</v>
      </c>
      <c r="T360">
        <v>0</v>
      </c>
    </row>
    <row r="361" spans="1:20" s="2" customFormat="1" x14ac:dyDescent="0.25">
      <c r="A361">
        <v>360</v>
      </c>
      <c r="B361" s="27">
        <v>-781.5</v>
      </c>
      <c r="C361" s="27">
        <v>269.2</v>
      </c>
      <c r="D361" s="26" t="s">
        <v>536</v>
      </c>
      <c r="E361">
        <v>0.59457293990758908</v>
      </c>
      <c r="F361" t="s">
        <v>378</v>
      </c>
      <c r="G361">
        <v>4</v>
      </c>
      <c r="H361" s="2">
        <v>0.18594718072937574</v>
      </c>
      <c r="I361" s="12" t="s">
        <v>146</v>
      </c>
      <c r="J361" s="12">
        <v>0</v>
      </c>
      <c r="K361" s="2">
        <v>0</v>
      </c>
      <c r="L361" s="12" t="s">
        <v>146</v>
      </c>
      <c r="M361">
        <v>0</v>
      </c>
      <c r="N361" s="2">
        <v>0</v>
      </c>
      <c r="O361" t="s">
        <v>146</v>
      </c>
      <c r="P361">
        <v>0</v>
      </c>
      <c r="Q361">
        <v>0</v>
      </c>
      <c r="R361" t="s">
        <v>146</v>
      </c>
      <c r="S361">
        <v>0</v>
      </c>
      <c r="T361">
        <v>0</v>
      </c>
    </row>
    <row r="362" spans="1:20" x14ac:dyDescent="0.25">
      <c r="A362">
        <v>361</v>
      </c>
      <c r="B362" s="5">
        <v>-781.5</v>
      </c>
      <c r="C362" s="5">
        <v>241.2</v>
      </c>
      <c r="D362" t="s">
        <v>640</v>
      </c>
      <c r="E362">
        <v>0.60016543542892054</v>
      </c>
      <c r="F362" t="s">
        <v>641</v>
      </c>
      <c r="G362">
        <v>2</v>
      </c>
      <c r="H362" s="2">
        <v>3.9503510124916964E-2</v>
      </c>
      <c r="I362" s="12" t="s">
        <v>146</v>
      </c>
      <c r="J362" s="12">
        <v>0</v>
      </c>
      <c r="K362" s="2">
        <v>0</v>
      </c>
      <c r="L362" s="12" t="s">
        <v>146</v>
      </c>
      <c r="M362">
        <v>0</v>
      </c>
      <c r="N362" s="2">
        <v>0</v>
      </c>
      <c r="O362" t="s">
        <v>146</v>
      </c>
      <c r="P362">
        <v>0</v>
      </c>
      <c r="Q362">
        <v>0</v>
      </c>
      <c r="R362" t="s">
        <v>146</v>
      </c>
      <c r="S362">
        <v>0</v>
      </c>
      <c r="T362">
        <v>0</v>
      </c>
    </row>
    <row r="363" spans="1:20" x14ac:dyDescent="0.25">
      <c r="A363">
        <v>362</v>
      </c>
      <c r="B363">
        <v>-781.5</v>
      </c>
      <c r="C363">
        <v>227.2</v>
      </c>
      <c r="D363" t="s">
        <v>794</v>
      </c>
      <c r="E363">
        <v>0.62284682529547586</v>
      </c>
      <c r="F363" t="s">
        <v>146</v>
      </c>
      <c r="G363">
        <v>0</v>
      </c>
      <c r="H363" s="2">
        <v>0</v>
      </c>
      <c r="I363" s="12" t="s">
        <v>146</v>
      </c>
      <c r="J363" s="12">
        <v>0</v>
      </c>
      <c r="K363" s="2">
        <v>0</v>
      </c>
      <c r="L363" s="12" t="s">
        <v>146</v>
      </c>
      <c r="M363">
        <v>0</v>
      </c>
      <c r="N363" s="2">
        <v>0</v>
      </c>
      <c r="O363" t="s">
        <v>146</v>
      </c>
      <c r="P363">
        <v>0</v>
      </c>
      <c r="Q363">
        <v>0</v>
      </c>
      <c r="R363" t="s">
        <v>146</v>
      </c>
      <c r="S363">
        <v>0</v>
      </c>
      <c r="T363">
        <v>0</v>
      </c>
    </row>
    <row r="364" spans="1:20" x14ac:dyDescent="0.25">
      <c r="A364">
        <v>363</v>
      </c>
      <c r="B364" s="20">
        <v>-781.6</v>
      </c>
      <c r="C364" s="20">
        <v>225.2</v>
      </c>
      <c r="D364" s="24" t="s">
        <v>291</v>
      </c>
      <c r="E364">
        <v>0.61134443482478207</v>
      </c>
      <c r="F364" t="s">
        <v>146</v>
      </c>
      <c r="G364">
        <v>0</v>
      </c>
      <c r="H364" s="2">
        <v>0</v>
      </c>
      <c r="I364" s="12" t="s">
        <v>146</v>
      </c>
      <c r="J364" s="12">
        <v>0</v>
      </c>
      <c r="K364" s="2">
        <v>0</v>
      </c>
      <c r="L364" s="12" t="s">
        <v>146</v>
      </c>
      <c r="M364">
        <v>0</v>
      </c>
      <c r="N364" s="2">
        <v>0</v>
      </c>
      <c r="O364" t="s">
        <v>146</v>
      </c>
      <c r="P364">
        <v>0</v>
      </c>
      <c r="Q364">
        <v>0</v>
      </c>
      <c r="R364" t="s">
        <v>146</v>
      </c>
      <c r="S364">
        <v>0</v>
      </c>
      <c r="T364">
        <v>0</v>
      </c>
    </row>
    <row r="365" spans="1:20" x14ac:dyDescent="0.25">
      <c r="A365">
        <v>364</v>
      </c>
      <c r="B365" s="24">
        <v>-781.6</v>
      </c>
      <c r="C365" s="24">
        <v>269.2</v>
      </c>
      <c r="D365" s="24" t="s">
        <v>298</v>
      </c>
      <c r="E365">
        <v>0.61134443482478207</v>
      </c>
      <c r="F365" t="s">
        <v>146</v>
      </c>
      <c r="G365">
        <v>0</v>
      </c>
      <c r="H365" s="2">
        <v>0</v>
      </c>
      <c r="I365" s="12" t="s">
        <v>146</v>
      </c>
      <c r="J365" s="12">
        <v>0</v>
      </c>
      <c r="K365" s="2">
        <v>0</v>
      </c>
      <c r="L365" s="12" t="s">
        <v>146</v>
      </c>
      <c r="M365">
        <v>0</v>
      </c>
      <c r="N365" s="2">
        <v>0</v>
      </c>
      <c r="O365" t="s">
        <v>146</v>
      </c>
      <c r="P365">
        <v>0</v>
      </c>
      <c r="Q365">
        <v>0</v>
      </c>
      <c r="R365" t="s">
        <v>146</v>
      </c>
      <c r="S365">
        <v>0</v>
      </c>
      <c r="T365">
        <v>0</v>
      </c>
    </row>
    <row r="366" spans="1:20" x14ac:dyDescent="0.25">
      <c r="A366">
        <v>365</v>
      </c>
      <c r="B366">
        <v>-782.5</v>
      </c>
      <c r="C366">
        <v>301.2</v>
      </c>
      <c r="D366" t="s">
        <v>158</v>
      </c>
      <c r="E366">
        <v>0.60471035259459871</v>
      </c>
      <c r="F366" t="s">
        <v>146</v>
      </c>
      <c r="G366">
        <v>0</v>
      </c>
      <c r="H366" s="2">
        <v>0</v>
      </c>
      <c r="I366" s="12" t="s">
        <v>146</v>
      </c>
      <c r="J366" s="12">
        <v>0</v>
      </c>
      <c r="K366" s="2">
        <v>0</v>
      </c>
      <c r="L366" s="12" t="s">
        <v>146</v>
      </c>
      <c r="M366">
        <v>0</v>
      </c>
      <c r="N366" s="2">
        <v>0</v>
      </c>
      <c r="O366" t="s">
        <v>146</v>
      </c>
      <c r="P366">
        <v>0</v>
      </c>
      <c r="Q366">
        <v>0</v>
      </c>
      <c r="R366" t="s">
        <v>146</v>
      </c>
      <c r="S366">
        <v>0</v>
      </c>
      <c r="T366">
        <v>0</v>
      </c>
    </row>
    <row r="367" spans="1:20" x14ac:dyDescent="0.25">
      <c r="A367">
        <v>366</v>
      </c>
      <c r="B367" s="40">
        <v>-782.5</v>
      </c>
      <c r="C367" s="40">
        <v>331.3</v>
      </c>
      <c r="D367" t="s">
        <v>668</v>
      </c>
      <c r="E367">
        <v>0.60471035259459871</v>
      </c>
      <c r="F367" t="s">
        <v>669</v>
      </c>
      <c r="G367">
        <v>1</v>
      </c>
      <c r="H367" s="2">
        <v>2.0565944241179645E-2</v>
      </c>
      <c r="I367" s="12" t="s">
        <v>146</v>
      </c>
      <c r="J367" s="12">
        <v>0</v>
      </c>
      <c r="K367" s="2">
        <v>0</v>
      </c>
      <c r="L367" s="12" t="s">
        <v>146</v>
      </c>
      <c r="M367">
        <v>0</v>
      </c>
      <c r="N367" s="2">
        <v>0</v>
      </c>
      <c r="O367" t="s">
        <v>146</v>
      </c>
      <c r="P367">
        <v>0</v>
      </c>
      <c r="Q367">
        <v>0</v>
      </c>
      <c r="R367" t="s">
        <v>146</v>
      </c>
      <c r="S367">
        <v>0</v>
      </c>
      <c r="T367">
        <v>0</v>
      </c>
    </row>
    <row r="368" spans="1:20" x14ac:dyDescent="0.25">
      <c r="A368">
        <v>367</v>
      </c>
      <c r="B368" s="40">
        <v>-782.5</v>
      </c>
      <c r="C368" s="40">
        <v>303.2</v>
      </c>
      <c r="D368" t="s">
        <v>682</v>
      </c>
      <c r="E368">
        <v>0.60471035259459871</v>
      </c>
      <c r="F368" t="s">
        <v>683</v>
      </c>
      <c r="G368">
        <v>1</v>
      </c>
      <c r="H368" s="2">
        <v>1.7338401968686995E-2</v>
      </c>
      <c r="I368" s="12" t="s">
        <v>146</v>
      </c>
      <c r="J368" s="12">
        <v>0</v>
      </c>
      <c r="K368" s="2">
        <v>0</v>
      </c>
      <c r="L368" s="12" t="s">
        <v>146</v>
      </c>
      <c r="M368">
        <v>0</v>
      </c>
      <c r="N368" s="2">
        <v>0</v>
      </c>
      <c r="O368" t="s">
        <v>146</v>
      </c>
      <c r="P368">
        <v>0</v>
      </c>
      <c r="Q368">
        <v>0</v>
      </c>
      <c r="R368" t="s">
        <v>146</v>
      </c>
      <c r="S368">
        <v>0</v>
      </c>
      <c r="T368">
        <v>0</v>
      </c>
    </row>
    <row r="369" spans="1:20" x14ac:dyDescent="0.25">
      <c r="A369">
        <v>368</v>
      </c>
      <c r="B369" s="40">
        <v>-782.5</v>
      </c>
      <c r="C369" s="40">
        <v>277.2</v>
      </c>
      <c r="D369" t="s">
        <v>705</v>
      </c>
      <c r="E369">
        <v>0.60471035259459871</v>
      </c>
      <c r="F369" t="s">
        <v>716</v>
      </c>
      <c r="G369">
        <v>2</v>
      </c>
      <c r="H369" s="2">
        <v>3.2503326737861431E-2</v>
      </c>
      <c r="I369" s="12" t="s">
        <v>146</v>
      </c>
      <c r="J369" s="12">
        <v>0</v>
      </c>
      <c r="K369" s="2">
        <v>0</v>
      </c>
      <c r="L369" s="12" t="s">
        <v>146</v>
      </c>
      <c r="M369">
        <v>0</v>
      </c>
      <c r="N369" s="2">
        <v>0</v>
      </c>
      <c r="O369" t="s">
        <v>146</v>
      </c>
      <c r="P369">
        <v>0</v>
      </c>
      <c r="Q369">
        <v>0</v>
      </c>
      <c r="R369" t="s">
        <v>146</v>
      </c>
      <c r="S369">
        <v>0</v>
      </c>
      <c r="T369">
        <v>0</v>
      </c>
    </row>
    <row r="370" spans="1:20" x14ac:dyDescent="0.25">
      <c r="A370">
        <v>369</v>
      </c>
      <c r="B370" s="40">
        <v>-782.5</v>
      </c>
      <c r="C370" s="40">
        <v>279.2</v>
      </c>
      <c r="D370" t="s">
        <v>715</v>
      </c>
      <c r="E370">
        <v>0.60471035259459871</v>
      </c>
      <c r="F370" t="s">
        <v>716</v>
      </c>
      <c r="G370">
        <v>1</v>
      </c>
      <c r="H370" s="2">
        <v>1.4500934022252035E-2</v>
      </c>
      <c r="I370" s="12" t="s">
        <v>984</v>
      </c>
      <c r="J370" s="12">
        <v>2</v>
      </c>
      <c r="K370" s="2">
        <v>3.2452556679142597E-2</v>
      </c>
      <c r="L370" s="12" t="s">
        <v>146</v>
      </c>
      <c r="M370">
        <v>0</v>
      </c>
      <c r="N370" s="2">
        <v>0</v>
      </c>
      <c r="O370" t="s">
        <v>146</v>
      </c>
      <c r="P370">
        <v>0</v>
      </c>
      <c r="Q370">
        <v>0</v>
      </c>
      <c r="R370" t="s">
        <v>146</v>
      </c>
      <c r="S370">
        <v>0</v>
      </c>
      <c r="T370">
        <v>0</v>
      </c>
    </row>
    <row r="371" spans="1:20" x14ac:dyDescent="0.25">
      <c r="A371">
        <v>370</v>
      </c>
      <c r="B371">
        <v>-782.6</v>
      </c>
      <c r="C371">
        <v>335.3</v>
      </c>
      <c r="D371" t="s">
        <v>496</v>
      </c>
      <c r="E371">
        <v>0.58811065581944133</v>
      </c>
      <c r="F371" t="s">
        <v>514</v>
      </c>
      <c r="G371">
        <v>2</v>
      </c>
      <c r="H371" s="2">
        <v>2.7420404696303587E-2</v>
      </c>
      <c r="I371" s="12" t="s">
        <v>146</v>
      </c>
      <c r="J371" s="12">
        <v>0</v>
      </c>
      <c r="K371" s="2">
        <v>0</v>
      </c>
      <c r="L371" s="12" t="s">
        <v>146</v>
      </c>
      <c r="M371">
        <v>0</v>
      </c>
      <c r="N371" s="2">
        <v>0</v>
      </c>
      <c r="O371" t="s">
        <v>146</v>
      </c>
      <c r="P371">
        <v>0</v>
      </c>
      <c r="Q371">
        <v>0</v>
      </c>
      <c r="R371" t="s">
        <v>146</v>
      </c>
      <c r="S371">
        <v>0</v>
      </c>
      <c r="T371">
        <v>0</v>
      </c>
    </row>
    <row r="372" spans="1:20" x14ac:dyDescent="0.25">
      <c r="A372">
        <v>371</v>
      </c>
      <c r="B372">
        <v>-782.6</v>
      </c>
      <c r="C372">
        <v>337.3</v>
      </c>
      <c r="D372" t="s">
        <v>513</v>
      </c>
      <c r="E372">
        <v>0.58811065581944133</v>
      </c>
      <c r="F372" t="s">
        <v>514</v>
      </c>
      <c r="G372">
        <v>1</v>
      </c>
      <c r="H372" s="2">
        <v>2.013419263760945E-2</v>
      </c>
      <c r="I372" s="12" t="s">
        <v>146</v>
      </c>
      <c r="J372" s="12">
        <v>0</v>
      </c>
      <c r="K372" s="2">
        <v>0</v>
      </c>
      <c r="L372" s="12" t="s">
        <v>146</v>
      </c>
      <c r="M372">
        <v>0</v>
      </c>
      <c r="N372" s="2">
        <v>0</v>
      </c>
      <c r="O372" t="s">
        <v>146</v>
      </c>
      <c r="P372">
        <v>0</v>
      </c>
      <c r="Q372">
        <v>0</v>
      </c>
      <c r="R372" t="s">
        <v>146</v>
      </c>
      <c r="S372">
        <v>0</v>
      </c>
      <c r="T372">
        <v>0</v>
      </c>
    </row>
    <row r="373" spans="1:20" x14ac:dyDescent="0.25">
      <c r="A373">
        <v>372</v>
      </c>
      <c r="B373" s="5">
        <v>-783.5</v>
      </c>
      <c r="C373" s="5">
        <v>241.2</v>
      </c>
      <c r="D373" t="s">
        <v>639</v>
      </c>
      <c r="E373">
        <v>0.599985399302014</v>
      </c>
      <c r="F373" t="s">
        <v>640</v>
      </c>
      <c r="G373">
        <v>2</v>
      </c>
      <c r="H373" s="2">
        <v>3.9549464367243103E-2</v>
      </c>
      <c r="I373" s="12" t="s">
        <v>146</v>
      </c>
      <c r="J373" s="12">
        <v>0</v>
      </c>
      <c r="K373" s="2">
        <v>0</v>
      </c>
      <c r="L373" s="12" t="s">
        <v>146</v>
      </c>
      <c r="M373">
        <v>0</v>
      </c>
      <c r="N373" s="2">
        <v>0</v>
      </c>
      <c r="O373" t="s">
        <v>146</v>
      </c>
      <c r="P373">
        <v>0</v>
      </c>
      <c r="Q373">
        <v>0</v>
      </c>
      <c r="R373" t="s">
        <v>146</v>
      </c>
      <c r="S373">
        <v>0</v>
      </c>
      <c r="T373">
        <v>0</v>
      </c>
    </row>
    <row r="374" spans="1:20" x14ac:dyDescent="0.25">
      <c r="A374">
        <v>373</v>
      </c>
      <c r="B374" s="5">
        <v>-783.5</v>
      </c>
      <c r="C374" s="5">
        <v>269.3</v>
      </c>
      <c r="D374" t="s">
        <v>652</v>
      </c>
      <c r="E374">
        <v>0.599985399302014</v>
      </c>
      <c r="F374" t="s">
        <v>146</v>
      </c>
      <c r="G374">
        <v>0</v>
      </c>
      <c r="H374" s="2">
        <v>0</v>
      </c>
      <c r="I374" s="12" t="s">
        <v>146</v>
      </c>
      <c r="J374" s="12">
        <v>0</v>
      </c>
      <c r="K374" s="2">
        <v>0</v>
      </c>
      <c r="L374" s="12" t="s">
        <v>146</v>
      </c>
      <c r="M374">
        <v>0</v>
      </c>
      <c r="N374" s="2">
        <v>0</v>
      </c>
      <c r="O374" t="s">
        <v>146</v>
      </c>
      <c r="P374">
        <v>0</v>
      </c>
      <c r="Q374">
        <v>0</v>
      </c>
      <c r="R374" t="s">
        <v>146</v>
      </c>
      <c r="S374">
        <v>0</v>
      </c>
      <c r="T374">
        <v>0</v>
      </c>
    </row>
    <row r="375" spans="1:20" x14ac:dyDescent="0.25">
      <c r="A375">
        <v>374</v>
      </c>
      <c r="B375">
        <v>-784.5</v>
      </c>
      <c r="C375">
        <v>303.2</v>
      </c>
      <c r="D375" t="s">
        <v>157</v>
      </c>
      <c r="E375">
        <v>0.60452895309480326</v>
      </c>
      <c r="F375" t="s">
        <v>158</v>
      </c>
      <c r="G375">
        <v>1</v>
      </c>
      <c r="H375" s="2">
        <v>1.7333200838210432E-2</v>
      </c>
      <c r="I375" s="12" t="s">
        <v>146</v>
      </c>
      <c r="J375" s="12">
        <v>0</v>
      </c>
      <c r="K375" s="2">
        <v>0</v>
      </c>
      <c r="L375" s="12" t="s">
        <v>146</v>
      </c>
      <c r="M375">
        <v>0</v>
      </c>
      <c r="N375" s="2">
        <v>0</v>
      </c>
      <c r="O375" t="s">
        <v>146</v>
      </c>
      <c r="P375">
        <v>0</v>
      </c>
      <c r="Q375">
        <v>0</v>
      </c>
      <c r="R375" t="s">
        <v>146</v>
      </c>
      <c r="S375">
        <v>0</v>
      </c>
      <c r="T375">
        <v>0</v>
      </c>
    </row>
    <row r="376" spans="1:20" x14ac:dyDescent="0.25">
      <c r="A376">
        <v>375</v>
      </c>
      <c r="B376">
        <v>-784.5</v>
      </c>
      <c r="C376">
        <v>275.2</v>
      </c>
      <c r="D376" t="s">
        <v>207</v>
      </c>
      <c r="E376">
        <v>0.60452895309480326</v>
      </c>
      <c r="F376" t="s">
        <v>146</v>
      </c>
      <c r="G376">
        <v>0</v>
      </c>
      <c r="H376" s="2">
        <v>0</v>
      </c>
      <c r="I376" s="12" t="s">
        <v>146</v>
      </c>
      <c r="J376" s="12">
        <v>0</v>
      </c>
      <c r="K376" s="2">
        <v>0</v>
      </c>
      <c r="L376" s="12" t="s">
        <v>146</v>
      </c>
      <c r="M376">
        <v>0</v>
      </c>
      <c r="N376" s="2">
        <v>0</v>
      </c>
      <c r="O376" t="s">
        <v>146</v>
      </c>
      <c r="P376">
        <v>0</v>
      </c>
      <c r="Q376">
        <v>0</v>
      </c>
      <c r="R376" t="s">
        <v>146</v>
      </c>
      <c r="S376">
        <v>0</v>
      </c>
      <c r="T376">
        <v>0</v>
      </c>
    </row>
    <row r="377" spans="1:20" x14ac:dyDescent="0.25">
      <c r="A377">
        <v>376</v>
      </c>
      <c r="B377" s="40">
        <v>-784.5</v>
      </c>
      <c r="C377" s="40">
        <v>305.2</v>
      </c>
      <c r="D377" t="s">
        <v>681</v>
      </c>
      <c r="E377">
        <v>0.60452895309480326</v>
      </c>
      <c r="F377" t="s">
        <v>682</v>
      </c>
      <c r="G377">
        <v>1</v>
      </c>
      <c r="H377" s="2">
        <v>1.7374502895742723E-2</v>
      </c>
      <c r="I377" s="12" t="s">
        <v>146</v>
      </c>
      <c r="J377" s="12">
        <v>0</v>
      </c>
      <c r="K377" s="2">
        <v>0</v>
      </c>
      <c r="L377" s="12" t="s">
        <v>146</v>
      </c>
      <c r="M377">
        <v>0</v>
      </c>
      <c r="N377" s="2">
        <v>0</v>
      </c>
      <c r="O377" t="s">
        <v>146</v>
      </c>
      <c r="P377">
        <v>0</v>
      </c>
      <c r="Q377">
        <v>0</v>
      </c>
      <c r="R377" t="s">
        <v>146</v>
      </c>
      <c r="S377">
        <v>0</v>
      </c>
      <c r="T377">
        <v>0</v>
      </c>
    </row>
    <row r="378" spans="1:20" x14ac:dyDescent="0.25">
      <c r="A378">
        <v>377</v>
      </c>
      <c r="B378" s="40">
        <v>-784.5</v>
      </c>
      <c r="C378" s="40">
        <v>277.2</v>
      </c>
      <c r="D378" t="s">
        <v>692</v>
      </c>
      <c r="E378">
        <v>0.60452895309480326</v>
      </c>
      <c r="F378" t="s">
        <v>705</v>
      </c>
      <c r="G378">
        <v>2</v>
      </c>
      <c r="H378" s="2">
        <v>3.2544385740271062E-2</v>
      </c>
      <c r="I378" s="12" t="s">
        <v>146</v>
      </c>
      <c r="J378" s="12">
        <v>0</v>
      </c>
      <c r="K378" s="2">
        <v>0</v>
      </c>
      <c r="L378" s="12" t="s">
        <v>146</v>
      </c>
      <c r="M378">
        <v>0</v>
      </c>
      <c r="N378" s="2">
        <v>0</v>
      </c>
      <c r="O378" t="s">
        <v>146</v>
      </c>
      <c r="P378">
        <v>0</v>
      </c>
      <c r="Q378">
        <v>0</v>
      </c>
      <c r="R378" t="s">
        <v>146</v>
      </c>
      <c r="S378">
        <v>0</v>
      </c>
      <c r="T378">
        <v>0</v>
      </c>
    </row>
    <row r="379" spans="1:20" x14ac:dyDescent="0.25">
      <c r="A379">
        <v>378</v>
      </c>
      <c r="B379" s="40">
        <v>-784.5</v>
      </c>
      <c r="C379" s="40">
        <v>279.2</v>
      </c>
      <c r="D379" t="s">
        <v>704</v>
      </c>
      <c r="E379">
        <v>0.60452895309480326</v>
      </c>
      <c r="F379" t="s">
        <v>715</v>
      </c>
      <c r="G379">
        <v>2</v>
      </c>
      <c r="H379" s="2">
        <v>3.2493576471164923E-2</v>
      </c>
      <c r="I379" s="12" t="s">
        <v>705</v>
      </c>
      <c r="J379" s="12">
        <v>1</v>
      </c>
      <c r="K379" s="2">
        <v>1.4496584068316373E-2</v>
      </c>
      <c r="L379" s="12" t="s">
        <v>146</v>
      </c>
      <c r="M379">
        <v>0</v>
      </c>
      <c r="N379" s="2">
        <v>0</v>
      </c>
      <c r="O379" t="s">
        <v>146</v>
      </c>
      <c r="P379">
        <v>0</v>
      </c>
      <c r="Q379">
        <v>0</v>
      </c>
      <c r="R379" t="s">
        <v>146</v>
      </c>
      <c r="S379">
        <v>0</v>
      </c>
      <c r="T379">
        <v>0</v>
      </c>
    </row>
    <row r="380" spans="1:20" x14ac:dyDescent="0.25">
      <c r="A380">
        <v>379</v>
      </c>
      <c r="B380">
        <v>-784.5</v>
      </c>
      <c r="C380">
        <v>281.3</v>
      </c>
      <c r="D380" t="s">
        <v>983</v>
      </c>
      <c r="E380">
        <v>0.60452895309480326</v>
      </c>
      <c r="F380" t="s">
        <v>715</v>
      </c>
      <c r="G380">
        <v>1</v>
      </c>
      <c r="H380" s="2">
        <v>1.4533850041844432E-2</v>
      </c>
      <c r="I380" s="12" t="s">
        <v>146</v>
      </c>
      <c r="J380" s="12">
        <v>0</v>
      </c>
      <c r="K380" s="2">
        <v>0</v>
      </c>
      <c r="L380" s="12" t="s">
        <v>146</v>
      </c>
      <c r="M380">
        <v>0</v>
      </c>
      <c r="N380" s="2">
        <v>0</v>
      </c>
      <c r="O380" t="s">
        <v>146</v>
      </c>
      <c r="P380">
        <v>0</v>
      </c>
      <c r="Q380">
        <v>0</v>
      </c>
      <c r="R380" t="s">
        <v>146</v>
      </c>
      <c r="S380">
        <v>0</v>
      </c>
      <c r="T380">
        <v>0</v>
      </c>
    </row>
    <row r="381" spans="1:20" x14ac:dyDescent="0.25">
      <c r="A381">
        <v>380</v>
      </c>
      <c r="B381">
        <v>-784.6</v>
      </c>
      <c r="C381">
        <v>269.2</v>
      </c>
      <c r="D381" t="s">
        <v>377</v>
      </c>
      <c r="E381">
        <v>0.59341456557658245</v>
      </c>
      <c r="F381" t="s">
        <v>146</v>
      </c>
      <c r="G381">
        <v>0</v>
      </c>
      <c r="H381" s="2">
        <v>0</v>
      </c>
      <c r="I381" s="12" t="s">
        <v>146</v>
      </c>
      <c r="J381" s="12">
        <v>0</v>
      </c>
      <c r="K381" s="2">
        <v>0</v>
      </c>
      <c r="L381" s="12" t="s">
        <v>146</v>
      </c>
      <c r="M381">
        <v>0</v>
      </c>
      <c r="N381" s="2">
        <v>0</v>
      </c>
      <c r="O381" t="s">
        <v>146</v>
      </c>
      <c r="P381">
        <v>0</v>
      </c>
      <c r="Q381">
        <v>0</v>
      </c>
      <c r="R381" t="s">
        <v>146</v>
      </c>
      <c r="S381">
        <v>0</v>
      </c>
      <c r="T381">
        <v>0</v>
      </c>
    </row>
    <row r="382" spans="1:20" x14ac:dyDescent="0.25">
      <c r="A382">
        <v>381</v>
      </c>
      <c r="B382">
        <v>-784.6</v>
      </c>
      <c r="C382">
        <v>335.3</v>
      </c>
      <c r="D382" s="117" t="s">
        <v>456</v>
      </c>
      <c r="E382">
        <v>0.58793423585518523</v>
      </c>
      <c r="F382" t="s">
        <v>496</v>
      </c>
      <c r="G382">
        <v>2</v>
      </c>
      <c r="H382" s="2">
        <v>2.7459549584247584E-2</v>
      </c>
      <c r="I382" s="12" t="s">
        <v>146</v>
      </c>
      <c r="J382" s="12">
        <v>0</v>
      </c>
      <c r="K382" s="2">
        <v>0</v>
      </c>
      <c r="L382" s="12" t="s">
        <v>146</v>
      </c>
      <c r="M382">
        <v>0</v>
      </c>
      <c r="N382" s="2">
        <v>0</v>
      </c>
      <c r="O382" t="s">
        <v>146</v>
      </c>
      <c r="P382">
        <v>0</v>
      </c>
      <c r="Q382">
        <v>0</v>
      </c>
      <c r="R382" t="s">
        <v>146</v>
      </c>
      <c r="S382">
        <v>0</v>
      </c>
      <c r="T382">
        <v>0</v>
      </c>
    </row>
    <row r="383" spans="1:20" x14ac:dyDescent="0.25">
      <c r="A383">
        <v>382</v>
      </c>
      <c r="B383">
        <v>-784.6</v>
      </c>
      <c r="C383">
        <v>337.3</v>
      </c>
      <c r="D383" t="s">
        <v>495</v>
      </c>
      <c r="E383">
        <v>0.58793423585518523</v>
      </c>
      <c r="F383" t="s">
        <v>513</v>
      </c>
      <c r="G383">
        <v>2</v>
      </c>
      <c r="H383" s="2">
        <v>2.7412179191853799E-2</v>
      </c>
      <c r="I383" s="12" t="s">
        <v>496</v>
      </c>
      <c r="J383" s="12">
        <v>1</v>
      </c>
      <c r="K383" s="2">
        <v>2.01281528328375E-2</v>
      </c>
      <c r="L383" s="12" t="s">
        <v>146</v>
      </c>
      <c r="M383">
        <v>0</v>
      </c>
      <c r="N383" s="2">
        <v>0</v>
      </c>
      <c r="O383" t="s">
        <v>146</v>
      </c>
      <c r="P383">
        <v>0</v>
      </c>
      <c r="Q383">
        <v>0</v>
      </c>
      <c r="R383" t="s">
        <v>146</v>
      </c>
      <c r="S383">
        <v>0</v>
      </c>
      <c r="T383">
        <v>0</v>
      </c>
    </row>
    <row r="384" spans="1:20" x14ac:dyDescent="0.25">
      <c r="A384">
        <v>383</v>
      </c>
      <c r="B384" s="5">
        <v>-785.5</v>
      </c>
      <c r="C384" s="5">
        <v>269.3</v>
      </c>
      <c r="D384" t="s">
        <v>651</v>
      </c>
      <c r="E384">
        <v>0.59980541718189495</v>
      </c>
      <c r="F384" t="s">
        <v>652</v>
      </c>
      <c r="G384">
        <v>2</v>
      </c>
      <c r="H384" s="2">
        <v>3.5419272056135834E-2</v>
      </c>
      <c r="I384" s="12" t="s">
        <v>146</v>
      </c>
      <c r="J384" s="12">
        <v>0</v>
      </c>
      <c r="K384" s="2">
        <v>0</v>
      </c>
      <c r="L384" s="12" t="s">
        <v>146</v>
      </c>
      <c r="M384">
        <v>0</v>
      </c>
      <c r="N384" s="2">
        <v>0</v>
      </c>
      <c r="O384" t="s">
        <v>146</v>
      </c>
      <c r="P384">
        <v>0</v>
      </c>
      <c r="Q384">
        <v>0</v>
      </c>
      <c r="R384" t="s">
        <v>146</v>
      </c>
      <c r="S384">
        <v>0</v>
      </c>
      <c r="T384">
        <v>0</v>
      </c>
    </row>
    <row r="385" spans="1:20" x14ac:dyDescent="0.25">
      <c r="A385">
        <v>384</v>
      </c>
      <c r="B385" s="20">
        <v>-785.6</v>
      </c>
      <c r="C385" s="20">
        <v>331.2</v>
      </c>
      <c r="D385" s="20" t="s">
        <v>528</v>
      </c>
      <c r="E385">
        <v>0.59421627640296504</v>
      </c>
      <c r="F385" t="s">
        <v>146</v>
      </c>
      <c r="G385">
        <v>0</v>
      </c>
      <c r="H385" s="2">
        <v>0</v>
      </c>
      <c r="I385" s="12" t="s">
        <v>146</v>
      </c>
      <c r="J385" s="12">
        <v>0</v>
      </c>
      <c r="K385" s="2">
        <v>0</v>
      </c>
      <c r="L385" s="12" t="s">
        <v>146</v>
      </c>
      <c r="M385">
        <v>0</v>
      </c>
      <c r="N385" s="2">
        <v>0</v>
      </c>
      <c r="O385" t="s">
        <v>146</v>
      </c>
      <c r="P385">
        <v>0</v>
      </c>
      <c r="Q385">
        <v>0</v>
      </c>
      <c r="R385" t="s">
        <v>146</v>
      </c>
      <c r="S385">
        <v>0</v>
      </c>
      <c r="T385">
        <v>0</v>
      </c>
    </row>
    <row r="386" spans="1:20" x14ac:dyDescent="0.25">
      <c r="A386">
        <v>385</v>
      </c>
      <c r="B386" s="24">
        <v>-785.6</v>
      </c>
      <c r="C386" s="24">
        <v>269.2</v>
      </c>
      <c r="D386" s="20" t="s">
        <v>535</v>
      </c>
      <c r="E386">
        <v>0.59421627640296504</v>
      </c>
      <c r="F386" t="s">
        <v>377</v>
      </c>
      <c r="G386">
        <v>4</v>
      </c>
      <c r="H386" s="2">
        <v>0.1861917396759665</v>
      </c>
      <c r="I386" s="12" t="s">
        <v>146</v>
      </c>
      <c r="J386" s="12">
        <v>0</v>
      </c>
      <c r="K386" s="2">
        <v>0</v>
      </c>
      <c r="L386" s="12" t="s">
        <v>146</v>
      </c>
      <c r="M386">
        <v>0</v>
      </c>
      <c r="N386" s="2">
        <v>0</v>
      </c>
      <c r="O386" t="s">
        <v>146</v>
      </c>
      <c r="P386">
        <v>0</v>
      </c>
      <c r="Q386">
        <v>0</v>
      </c>
      <c r="R386" t="s">
        <v>146</v>
      </c>
      <c r="S386">
        <v>0</v>
      </c>
      <c r="T386">
        <v>0</v>
      </c>
    </row>
    <row r="387" spans="1:20" x14ac:dyDescent="0.25">
      <c r="A387">
        <v>386</v>
      </c>
      <c r="B387">
        <v>-786.5</v>
      </c>
      <c r="C387">
        <v>305.2</v>
      </c>
      <c r="D387" t="s">
        <v>156</v>
      </c>
      <c r="E387">
        <v>0.60434760801077625</v>
      </c>
      <c r="F387" t="s">
        <v>157</v>
      </c>
      <c r="G387">
        <v>1</v>
      </c>
      <c r="H387" s="2">
        <v>1.7369290935800315E-2</v>
      </c>
      <c r="I387" s="12" t="s">
        <v>146</v>
      </c>
      <c r="J387" s="12">
        <v>0</v>
      </c>
      <c r="K387" s="2">
        <v>0</v>
      </c>
      <c r="L387" s="12" t="s">
        <v>146</v>
      </c>
      <c r="M387">
        <v>0</v>
      </c>
      <c r="N387" s="2">
        <v>0</v>
      </c>
      <c r="O387" t="s">
        <v>146</v>
      </c>
      <c r="P387">
        <v>0</v>
      </c>
      <c r="Q387">
        <v>0</v>
      </c>
      <c r="R387" t="s">
        <v>146</v>
      </c>
      <c r="S387">
        <v>0</v>
      </c>
      <c r="T387">
        <v>0</v>
      </c>
    </row>
    <row r="388" spans="1:20" x14ac:dyDescent="0.25">
      <c r="A388">
        <v>387</v>
      </c>
      <c r="B388">
        <v>-786.5</v>
      </c>
      <c r="C388">
        <v>277.2</v>
      </c>
      <c r="D388" t="s">
        <v>206</v>
      </c>
      <c r="E388">
        <v>0.60434760801077625</v>
      </c>
      <c r="F388" t="s">
        <v>207</v>
      </c>
      <c r="G388">
        <v>1</v>
      </c>
      <c r="H388" s="2">
        <v>1.4455035048626271E-2</v>
      </c>
      <c r="I388" s="12" t="s">
        <v>146</v>
      </c>
      <c r="J388" s="12">
        <v>0</v>
      </c>
      <c r="K388" s="2">
        <v>0</v>
      </c>
      <c r="L388" s="12" t="s">
        <v>146</v>
      </c>
      <c r="M388">
        <v>0</v>
      </c>
      <c r="N388" s="2">
        <v>0</v>
      </c>
      <c r="O388" t="s">
        <v>146</v>
      </c>
      <c r="P388">
        <v>0</v>
      </c>
      <c r="Q388">
        <v>0</v>
      </c>
      <c r="R388" t="s">
        <v>146</v>
      </c>
      <c r="S388">
        <v>0</v>
      </c>
      <c r="T388">
        <v>0</v>
      </c>
    </row>
    <row r="389" spans="1:20" x14ac:dyDescent="0.25">
      <c r="A389">
        <v>388</v>
      </c>
      <c r="B389">
        <v>-786.5</v>
      </c>
      <c r="C389">
        <v>225.2</v>
      </c>
      <c r="D389" t="s">
        <v>221</v>
      </c>
      <c r="E389">
        <v>0.60434760801077625</v>
      </c>
      <c r="F389" t="s">
        <v>146</v>
      </c>
      <c r="G389">
        <v>0</v>
      </c>
      <c r="H389" s="2">
        <v>0</v>
      </c>
      <c r="I389" s="12" t="s">
        <v>146</v>
      </c>
      <c r="J389" s="12">
        <v>0</v>
      </c>
      <c r="K389" s="2">
        <v>0</v>
      </c>
      <c r="L389" s="12" t="s">
        <v>146</v>
      </c>
      <c r="M389">
        <v>0</v>
      </c>
      <c r="N389" s="2">
        <v>0</v>
      </c>
      <c r="O389" t="s">
        <v>146</v>
      </c>
      <c r="P389">
        <v>0</v>
      </c>
      <c r="Q389">
        <v>0</v>
      </c>
      <c r="R389" t="s">
        <v>146</v>
      </c>
      <c r="S389">
        <v>0</v>
      </c>
      <c r="T389">
        <v>0</v>
      </c>
    </row>
    <row r="390" spans="1:20" x14ac:dyDescent="0.25">
      <c r="A390">
        <v>389</v>
      </c>
      <c r="B390">
        <v>-786.5</v>
      </c>
      <c r="C390">
        <v>327.2</v>
      </c>
      <c r="D390" t="s">
        <v>423</v>
      </c>
      <c r="E390">
        <v>0.58776806257191827</v>
      </c>
      <c r="F390" t="s">
        <v>146</v>
      </c>
      <c r="G390">
        <v>0</v>
      </c>
      <c r="H390" s="2">
        <v>0</v>
      </c>
      <c r="I390" s="12" t="s">
        <v>146</v>
      </c>
      <c r="J390" s="12">
        <v>0</v>
      </c>
      <c r="K390" s="2">
        <v>0</v>
      </c>
      <c r="L390" s="12" t="s">
        <v>146</v>
      </c>
      <c r="M390">
        <v>0</v>
      </c>
      <c r="N390" s="2">
        <v>0</v>
      </c>
      <c r="O390" t="s">
        <v>146</v>
      </c>
      <c r="P390">
        <v>0</v>
      </c>
      <c r="Q390">
        <v>0</v>
      </c>
      <c r="R390" t="s">
        <v>146</v>
      </c>
      <c r="S390">
        <v>0</v>
      </c>
      <c r="T390">
        <v>0</v>
      </c>
    </row>
    <row r="391" spans="1:20" x14ac:dyDescent="0.25">
      <c r="A391">
        <v>390</v>
      </c>
      <c r="B391" s="40">
        <v>-786.5</v>
      </c>
      <c r="C391" s="40">
        <v>307.3</v>
      </c>
      <c r="D391" t="s">
        <v>680</v>
      </c>
      <c r="E391">
        <v>0.60434760801077625</v>
      </c>
      <c r="F391" t="s">
        <v>681</v>
      </c>
      <c r="G391">
        <v>1</v>
      </c>
      <c r="H391" s="2">
        <v>1.7410635027576369E-2</v>
      </c>
      <c r="I391" s="12" t="s">
        <v>146</v>
      </c>
      <c r="J391" s="12">
        <v>0</v>
      </c>
      <c r="K391" s="2">
        <v>0</v>
      </c>
      <c r="L391" s="12" t="s">
        <v>146</v>
      </c>
      <c r="M391">
        <v>0</v>
      </c>
      <c r="N391" s="2">
        <v>0</v>
      </c>
      <c r="O391" t="s">
        <v>146</v>
      </c>
      <c r="P391">
        <v>0</v>
      </c>
      <c r="Q391">
        <v>0</v>
      </c>
      <c r="R391" t="s">
        <v>146</v>
      </c>
      <c r="S391">
        <v>0</v>
      </c>
      <c r="T391">
        <v>0</v>
      </c>
    </row>
    <row r="392" spans="1:20" x14ac:dyDescent="0.25">
      <c r="A392">
        <v>391</v>
      </c>
      <c r="B392" s="40">
        <v>-786.5</v>
      </c>
      <c r="C392" s="40">
        <v>279.2</v>
      </c>
      <c r="D392" t="s">
        <v>691</v>
      </c>
      <c r="E392">
        <v>0.60434760801077625</v>
      </c>
      <c r="F392" t="s">
        <v>692</v>
      </c>
      <c r="G392">
        <v>1</v>
      </c>
      <c r="H392" s="2">
        <v>1.4492235419269018E-2</v>
      </c>
      <c r="I392" s="12" t="s">
        <v>704</v>
      </c>
      <c r="J392" s="12">
        <v>2</v>
      </c>
      <c r="K392" s="2">
        <v>3.2534623156797664E-2</v>
      </c>
      <c r="L392" s="12" t="s">
        <v>146</v>
      </c>
      <c r="M392">
        <v>0</v>
      </c>
      <c r="N392" s="2">
        <v>0</v>
      </c>
      <c r="O392" t="s">
        <v>146</v>
      </c>
      <c r="P392">
        <v>0</v>
      </c>
      <c r="Q392">
        <v>0</v>
      </c>
      <c r="R392" t="s">
        <v>146</v>
      </c>
      <c r="S392">
        <v>0</v>
      </c>
      <c r="T392">
        <v>0</v>
      </c>
    </row>
    <row r="393" spans="1:20" x14ac:dyDescent="0.25">
      <c r="A393">
        <v>392</v>
      </c>
      <c r="B393" s="40">
        <v>-786.5</v>
      </c>
      <c r="C393" s="40">
        <v>281.2</v>
      </c>
      <c r="D393" t="s">
        <v>703</v>
      </c>
      <c r="E393">
        <v>0.60434760801077625</v>
      </c>
      <c r="F393" t="s">
        <v>983</v>
      </c>
      <c r="G393">
        <v>2</v>
      </c>
      <c r="H393" s="2">
        <v>3.2483829129329039E-2</v>
      </c>
      <c r="I393" s="12" t="s">
        <v>704</v>
      </c>
      <c r="J393" s="12">
        <v>1</v>
      </c>
      <c r="K393" s="2">
        <v>1.4529490213843504E-2</v>
      </c>
      <c r="L393" s="12" t="s">
        <v>146</v>
      </c>
      <c r="M393">
        <v>0</v>
      </c>
      <c r="N393" s="2">
        <v>0</v>
      </c>
      <c r="O393" t="s">
        <v>146</v>
      </c>
      <c r="P393">
        <v>0</v>
      </c>
      <c r="Q393">
        <v>0</v>
      </c>
      <c r="R393" t="s">
        <v>146</v>
      </c>
      <c r="S393">
        <v>0</v>
      </c>
      <c r="T393">
        <v>0</v>
      </c>
    </row>
    <row r="394" spans="1:20" x14ac:dyDescent="0.25">
      <c r="A394">
        <v>393</v>
      </c>
      <c r="B394">
        <v>-786.5</v>
      </c>
      <c r="C394">
        <v>279.10000000000002</v>
      </c>
      <c r="D394" t="s">
        <v>928</v>
      </c>
      <c r="E394">
        <v>0.60434760801077625</v>
      </c>
      <c r="F394" t="s">
        <v>146</v>
      </c>
      <c r="G394">
        <v>0</v>
      </c>
      <c r="H394" s="2">
        <v>0</v>
      </c>
      <c r="I394" s="12" t="s">
        <v>146</v>
      </c>
      <c r="J394" s="12">
        <v>0</v>
      </c>
      <c r="K394" s="2">
        <v>0</v>
      </c>
      <c r="L394" s="12" t="s">
        <v>146</v>
      </c>
      <c r="M394">
        <v>0</v>
      </c>
      <c r="N394" s="2">
        <v>0</v>
      </c>
      <c r="O394" t="s">
        <v>146</v>
      </c>
      <c r="P394">
        <v>0</v>
      </c>
      <c r="Q394">
        <v>0</v>
      </c>
      <c r="R394" t="s">
        <v>146</v>
      </c>
      <c r="S394">
        <v>0</v>
      </c>
      <c r="T394">
        <v>0</v>
      </c>
    </row>
    <row r="395" spans="1:20" x14ac:dyDescent="0.25">
      <c r="A395">
        <v>394</v>
      </c>
      <c r="B395">
        <v>-786.6</v>
      </c>
      <c r="C395">
        <v>269.2</v>
      </c>
      <c r="D395" t="s">
        <v>376</v>
      </c>
      <c r="E395">
        <v>0.59323655455873725</v>
      </c>
      <c r="F395" t="s">
        <v>377</v>
      </c>
      <c r="G395">
        <v>2</v>
      </c>
      <c r="H395" s="2">
        <v>3.5352413407051739E-2</v>
      </c>
      <c r="I395" s="12" t="s">
        <v>535</v>
      </c>
      <c r="J395" s="12">
        <v>4</v>
      </c>
      <c r="K395" s="2">
        <v>0.18564097482740571</v>
      </c>
      <c r="L395" s="12" t="s">
        <v>146</v>
      </c>
      <c r="M395">
        <v>0</v>
      </c>
      <c r="N395" s="2">
        <v>0</v>
      </c>
      <c r="O395" t="s">
        <v>146</v>
      </c>
      <c r="P395">
        <v>0</v>
      </c>
      <c r="Q395">
        <v>0</v>
      </c>
      <c r="R395" t="s">
        <v>146</v>
      </c>
      <c r="S395">
        <v>0</v>
      </c>
      <c r="T395">
        <v>0</v>
      </c>
    </row>
    <row r="396" spans="1:20" x14ac:dyDescent="0.25">
      <c r="A396">
        <v>395</v>
      </c>
      <c r="B396">
        <v>-786.6</v>
      </c>
      <c r="C396">
        <v>337.3</v>
      </c>
      <c r="D396" s="117" t="s">
        <v>455</v>
      </c>
      <c r="E396">
        <v>0.587757868812949</v>
      </c>
      <c r="F396" t="s">
        <v>495</v>
      </c>
      <c r="G396">
        <v>2</v>
      </c>
      <c r="H396" s="2">
        <v>2.7451312337212177E-2</v>
      </c>
      <c r="I396" s="12" t="s">
        <v>456</v>
      </c>
      <c r="J396" s="12">
        <v>1</v>
      </c>
      <c r="K396" s="2">
        <v>2.0122114839871086E-2</v>
      </c>
      <c r="L396" s="12" t="s">
        <v>146</v>
      </c>
      <c r="M396">
        <v>0</v>
      </c>
      <c r="N396" s="2">
        <v>0</v>
      </c>
      <c r="O396" t="s">
        <v>146</v>
      </c>
      <c r="P396">
        <v>0</v>
      </c>
      <c r="Q396">
        <v>0</v>
      </c>
      <c r="R396" t="s">
        <v>146</v>
      </c>
      <c r="S396">
        <v>0</v>
      </c>
      <c r="T396">
        <v>0</v>
      </c>
    </row>
    <row r="397" spans="1:20" x14ac:dyDescent="0.25">
      <c r="A397">
        <v>396</v>
      </c>
      <c r="B397" s="5">
        <v>-787.5</v>
      </c>
      <c r="C397" s="5">
        <v>241.2</v>
      </c>
      <c r="D397" t="s">
        <v>638</v>
      </c>
      <c r="E397">
        <v>0.59962548905236224</v>
      </c>
      <c r="F397" t="s">
        <v>146</v>
      </c>
      <c r="G397">
        <v>0</v>
      </c>
      <c r="H397" s="2">
        <v>0</v>
      </c>
      <c r="I397" s="12" t="s">
        <v>146</v>
      </c>
      <c r="J397" s="12">
        <v>0</v>
      </c>
      <c r="K397" s="2">
        <v>0</v>
      </c>
      <c r="L397" s="12" t="s">
        <v>146</v>
      </c>
      <c r="M397">
        <v>0</v>
      </c>
      <c r="N397" s="2">
        <v>0</v>
      </c>
      <c r="O397" t="s">
        <v>146</v>
      </c>
      <c r="P397">
        <v>0</v>
      </c>
      <c r="Q397">
        <v>0</v>
      </c>
      <c r="R397" t="s">
        <v>146</v>
      </c>
      <c r="S397">
        <v>0</v>
      </c>
      <c r="T397">
        <v>0</v>
      </c>
    </row>
    <row r="398" spans="1:20" x14ac:dyDescent="0.25">
      <c r="A398">
        <v>397</v>
      </c>
      <c r="B398" s="5">
        <v>-787.5</v>
      </c>
      <c r="C398" s="5">
        <v>269.3</v>
      </c>
      <c r="D398" t="s">
        <v>650</v>
      </c>
      <c r="E398">
        <v>0.59962548905236224</v>
      </c>
      <c r="F398" t="s">
        <v>651</v>
      </c>
      <c r="G398">
        <v>2</v>
      </c>
      <c r="H398" s="2">
        <v>3.5462413456685229E-2</v>
      </c>
      <c r="I398" s="12" t="s">
        <v>146</v>
      </c>
      <c r="J398" s="12">
        <v>0</v>
      </c>
      <c r="K398" s="2">
        <v>0</v>
      </c>
      <c r="L398" s="12" t="s">
        <v>146</v>
      </c>
      <c r="M398">
        <v>0</v>
      </c>
      <c r="N398" s="2">
        <v>0</v>
      </c>
      <c r="O398" t="s">
        <v>146</v>
      </c>
      <c r="P398">
        <v>0</v>
      </c>
      <c r="Q398">
        <v>0</v>
      </c>
      <c r="R398" t="s">
        <v>146</v>
      </c>
      <c r="S398">
        <v>0</v>
      </c>
      <c r="T398">
        <v>0</v>
      </c>
    </row>
    <row r="399" spans="1:20" x14ac:dyDescent="0.25">
      <c r="A399">
        <v>398</v>
      </c>
      <c r="B399">
        <v>-788.5</v>
      </c>
      <c r="C399">
        <v>307.3</v>
      </c>
      <c r="D399" t="s">
        <v>155</v>
      </c>
      <c r="E399">
        <v>0.60416631732619419</v>
      </c>
      <c r="F399" t="s">
        <v>156</v>
      </c>
      <c r="G399">
        <v>1</v>
      </c>
      <c r="H399" s="2">
        <v>1.7405412228807385E-2</v>
      </c>
      <c r="I399" s="12" t="s">
        <v>146</v>
      </c>
      <c r="J399" s="12">
        <v>0</v>
      </c>
      <c r="K399" s="2">
        <v>0</v>
      </c>
      <c r="L399" s="12" t="s">
        <v>146</v>
      </c>
      <c r="M399">
        <v>0</v>
      </c>
      <c r="N399" s="2">
        <v>0</v>
      </c>
      <c r="O399" t="s">
        <v>146</v>
      </c>
      <c r="P399">
        <v>0</v>
      </c>
      <c r="Q399">
        <v>0</v>
      </c>
      <c r="R399" t="s">
        <v>146</v>
      </c>
      <c r="S399">
        <v>0</v>
      </c>
      <c r="T399">
        <v>0</v>
      </c>
    </row>
    <row r="400" spans="1:20" x14ac:dyDescent="0.25">
      <c r="A400">
        <v>399</v>
      </c>
      <c r="B400">
        <v>-788.5</v>
      </c>
      <c r="C400">
        <v>279.2</v>
      </c>
      <c r="D400" t="s">
        <v>205</v>
      </c>
      <c r="E400">
        <v>0.60416631732619419</v>
      </c>
      <c r="F400" t="s">
        <v>928</v>
      </c>
      <c r="G400">
        <v>2</v>
      </c>
      <c r="H400" s="2">
        <v>3.2575696699888655E-2</v>
      </c>
      <c r="I400" s="12" t="s">
        <v>206</v>
      </c>
      <c r="J400" s="12">
        <v>1</v>
      </c>
      <c r="K400" s="2">
        <v>1.4487888074718534E-2</v>
      </c>
      <c r="L400" s="12" t="s">
        <v>146</v>
      </c>
      <c r="M400">
        <v>0</v>
      </c>
      <c r="N400" s="2">
        <v>0</v>
      </c>
      <c r="O400" t="s">
        <v>146</v>
      </c>
      <c r="P400">
        <v>0</v>
      </c>
      <c r="Q400">
        <v>0</v>
      </c>
      <c r="R400" t="s">
        <v>146</v>
      </c>
      <c r="S400">
        <v>0</v>
      </c>
      <c r="T400">
        <v>0</v>
      </c>
    </row>
    <row r="401" spans="1:20" x14ac:dyDescent="0.25">
      <c r="A401">
        <v>400</v>
      </c>
      <c r="B401">
        <v>-788.5</v>
      </c>
      <c r="C401">
        <v>225.2</v>
      </c>
      <c r="D401" t="s">
        <v>220</v>
      </c>
      <c r="E401">
        <v>0.60416631732619419</v>
      </c>
      <c r="F401" t="s">
        <v>221</v>
      </c>
      <c r="G401">
        <v>2</v>
      </c>
      <c r="H401" s="2">
        <v>4.0744673837221947E-2</v>
      </c>
      <c r="I401" s="12" t="s">
        <v>146</v>
      </c>
      <c r="J401" s="12">
        <v>0</v>
      </c>
      <c r="K401" s="2">
        <v>0</v>
      </c>
      <c r="L401" s="12" t="s">
        <v>146</v>
      </c>
      <c r="M401">
        <v>0</v>
      </c>
      <c r="N401" s="2">
        <v>0</v>
      </c>
      <c r="O401" t="s">
        <v>146</v>
      </c>
      <c r="P401">
        <v>0</v>
      </c>
      <c r="Q401">
        <v>0</v>
      </c>
      <c r="R401" t="s">
        <v>146</v>
      </c>
      <c r="S401">
        <v>0</v>
      </c>
      <c r="T401">
        <v>0</v>
      </c>
    </row>
    <row r="402" spans="1:20" x14ac:dyDescent="0.25">
      <c r="A402">
        <v>401</v>
      </c>
      <c r="B402">
        <v>-788.5</v>
      </c>
      <c r="C402">
        <v>327.2</v>
      </c>
      <c r="D402" t="s">
        <v>410</v>
      </c>
      <c r="E402">
        <v>0.58759174537792813</v>
      </c>
      <c r="F402" t="s">
        <v>423</v>
      </c>
      <c r="G402">
        <v>2</v>
      </c>
      <c r="H402" s="2">
        <v>2.7348920839010277E-2</v>
      </c>
      <c r="I402" s="12" t="s">
        <v>146</v>
      </c>
      <c r="J402" s="12">
        <v>0</v>
      </c>
      <c r="K402" s="2">
        <v>0</v>
      </c>
      <c r="L402" s="12" t="s">
        <v>146</v>
      </c>
      <c r="M402">
        <v>0</v>
      </c>
      <c r="N402" s="2">
        <v>0</v>
      </c>
      <c r="O402" t="s">
        <v>146</v>
      </c>
      <c r="P402">
        <v>0</v>
      </c>
      <c r="Q402">
        <v>0</v>
      </c>
      <c r="R402" t="s">
        <v>146</v>
      </c>
      <c r="S402">
        <v>0</v>
      </c>
      <c r="T402">
        <v>0</v>
      </c>
    </row>
    <row r="403" spans="1:20" x14ac:dyDescent="0.25">
      <c r="A403">
        <v>402</v>
      </c>
      <c r="B403">
        <v>-788.5</v>
      </c>
      <c r="C403">
        <v>329.2</v>
      </c>
      <c r="D403" t="s">
        <v>422</v>
      </c>
      <c r="E403">
        <v>0.58759174537792813</v>
      </c>
      <c r="F403" t="s">
        <v>423</v>
      </c>
      <c r="G403">
        <v>1</v>
      </c>
      <c r="H403" s="2">
        <v>1.9939626815425542E-2</v>
      </c>
      <c r="I403" s="12" t="s">
        <v>146</v>
      </c>
      <c r="J403" s="12">
        <v>0</v>
      </c>
      <c r="K403" s="2">
        <v>0</v>
      </c>
      <c r="L403" s="12" t="s">
        <v>146</v>
      </c>
      <c r="M403">
        <v>0</v>
      </c>
      <c r="N403" s="2">
        <v>0</v>
      </c>
      <c r="O403" t="s">
        <v>146</v>
      </c>
      <c r="P403">
        <v>0</v>
      </c>
      <c r="Q403">
        <v>0</v>
      </c>
      <c r="R403" t="s">
        <v>146</v>
      </c>
      <c r="S403">
        <v>0</v>
      </c>
      <c r="T403">
        <v>0</v>
      </c>
    </row>
    <row r="404" spans="1:20" x14ac:dyDescent="0.25">
      <c r="A404">
        <v>403</v>
      </c>
      <c r="B404" s="40">
        <v>-788.5</v>
      </c>
      <c r="C404" s="40">
        <v>309.3</v>
      </c>
      <c r="D404" t="s">
        <v>679</v>
      </c>
      <c r="E404">
        <v>0.60416631732619419</v>
      </c>
      <c r="F404" t="s">
        <v>680</v>
      </c>
      <c r="G404">
        <v>1</v>
      </c>
      <c r="H404" s="2">
        <v>1.7446798325891931E-2</v>
      </c>
      <c r="I404" s="12" t="s">
        <v>146</v>
      </c>
      <c r="J404" s="12">
        <v>0</v>
      </c>
      <c r="K404" s="2">
        <v>0</v>
      </c>
      <c r="L404" s="12" t="s">
        <v>146</v>
      </c>
      <c r="M404">
        <v>0</v>
      </c>
      <c r="N404" s="2">
        <v>0</v>
      </c>
      <c r="O404" t="s">
        <v>146</v>
      </c>
      <c r="P404">
        <v>0</v>
      </c>
      <c r="Q404">
        <v>0</v>
      </c>
      <c r="R404" t="s">
        <v>146</v>
      </c>
      <c r="S404">
        <v>0</v>
      </c>
      <c r="T404">
        <v>0</v>
      </c>
    </row>
    <row r="405" spans="1:20" x14ac:dyDescent="0.25">
      <c r="A405">
        <v>404</v>
      </c>
      <c r="B405" s="40">
        <v>-788.5</v>
      </c>
      <c r="C405" s="40">
        <v>281.2</v>
      </c>
      <c r="D405" t="s">
        <v>690</v>
      </c>
      <c r="E405">
        <v>0.60416631732619419</v>
      </c>
      <c r="F405" t="s">
        <v>691</v>
      </c>
      <c r="G405">
        <v>1</v>
      </c>
      <c r="H405" s="2">
        <v>1.4525131693692881E-2</v>
      </c>
      <c r="I405" s="12" t="s">
        <v>703</v>
      </c>
      <c r="J405" s="12">
        <v>2</v>
      </c>
      <c r="K405" s="2">
        <v>3.2524863501879643E-2</v>
      </c>
      <c r="L405" s="12" t="s">
        <v>146</v>
      </c>
      <c r="M405">
        <v>0</v>
      </c>
      <c r="N405" s="2">
        <v>0</v>
      </c>
      <c r="O405" t="s">
        <v>146</v>
      </c>
      <c r="P405">
        <v>0</v>
      </c>
      <c r="Q405">
        <v>0</v>
      </c>
      <c r="R405" t="s">
        <v>146</v>
      </c>
      <c r="S405">
        <v>0</v>
      </c>
      <c r="T405">
        <v>0</v>
      </c>
    </row>
    <row r="406" spans="1:20" x14ac:dyDescent="0.25">
      <c r="A406">
        <v>405</v>
      </c>
      <c r="B406" s="40">
        <v>-788.5</v>
      </c>
      <c r="C406" s="40">
        <v>253.2</v>
      </c>
      <c r="D406" t="s">
        <v>725</v>
      </c>
      <c r="E406">
        <v>0.60416631732619419</v>
      </c>
      <c r="F406" t="s">
        <v>146</v>
      </c>
      <c r="G406">
        <v>0</v>
      </c>
      <c r="H406" s="2">
        <v>0</v>
      </c>
      <c r="I406" s="12" t="s">
        <v>146</v>
      </c>
      <c r="J406" s="12">
        <v>0</v>
      </c>
      <c r="K406" s="2">
        <v>0</v>
      </c>
      <c r="L406" s="12" t="s">
        <v>146</v>
      </c>
      <c r="M406">
        <v>0</v>
      </c>
      <c r="N406" s="2">
        <v>0</v>
      </c>
      <c r="O406" t="s">
        <v>146</v>
      </c>
      <c r="P406">
        <v>0</v>
      </c>
      <c r="Q406">
        <v>0</v>
      </c>
      <c r="R406" t="s">
        <v>146</v>
      </c>
      <c r="S406">
        <v>0</v>
      </c>
      <c r="T406">
        <v>0</v>
      </c>
    </row>
    <row r="407" spans="1:20" x14ac:dyDescent="0.25">
      <c r="A407">
        <v>406</v>
      </c>
      <c r="B407">
        <v>-788.5</v>
      </c>
      <c r="C407">
        <v>281.10000000000002</v>
      </c>
      <c r="D407" t="s">
        <v>927</v>
      </c>
      <c r="E407">
        <v>0.60416631732619419</v>
      </c>
      <c r="F407" t="s">
        <v>928</v>
      </c>
      <c r="G407">
        <v>1</v>
      </c>
      <c r="H407" s="2">
        <v>1.4525131693692881E-2</v>
      </c>
      <c r="I407" s="12" t="s">
        <v>146</v>
      </c>
      <c r="J407" s="12">
        <v>0</v>
      </c>
      <c r="K407" s="2">
        <v>0</v>
      </c>
      <c r="L407" s="12" t="s">
        <v>146</v>
      </c>
      <c r="M407">
        <v>0</v>
      </c>
      <c r="N407" s="2">
        <v>0</v>
      </c>
      <c r="O407" t="s">
        <v>146</v>
      </c>
      <c r="P407">
        <v>0</v>
      </c>
      <c r="Q407">
        <v>0</v>
      </c>
      <c r="R407" t="s">
        <v>146</v>
      </c>
      <c r="S407">
        <v>0</v>
      </c>
      <c r="T407">
        <v>0</v>
      </c>
    </row>
    <row r="408" spans="1:20" x14ac:dyDescent="0.25">
      <c r="A408">
        <v>407</v>
      </c>
      <c r="B408">
        <v>-788.5</v>
      </c>
      <c r="C408">
        <v>283.3</v>
      </c>
      <c r="D408" t="s">
        <v>981</v>
      </c>
      <c r="E408">
        <v>0.60416631732619419</v>
      </c>
      <c r="F408" t="s">
        <v>703</v>
      </c>
      <c r="G408">
        <v>1</v>
      </c>
      <c r="H408" s="2">
        <v>1.4562429720272997E-2</v>
      </c>
      <c r="I408" s="12" t="s">
        <v>146</v>
      </c>
      <c r="J408" s="12">
        <v>0</v>
      </c>
      <c r="K408" s="2">
        <v>0</v>
      </c>
      <c r="L408" s="12" t="s">
        <v>146</v>
      </c>
      <c r="M408">
        <v>0</v>
      </c>
      <c r="N408" s="2">
        <v>0</v>
      </c>
      <c r="O408" t="s">
        <v>146</v>
      </c>
      <c r="P408">
        <v>0</v>
      </c>
      <c r="Q408">
        <v>0</v>
      </c>
      <c r="R408" t="s">
        <v>146</v>
      </c>
      <c r="S408">
        <v>0</v>
      </c>
      <c r="T408">
        <v>0</v>
      </c>
    </row>
    <row r="409" spans="1:20" x14ac:dyDescent="0.25">
      <c r="A409">
        <v>408</v>
      </c>
      <c r="B409" s="5">
        <v>-789.6</v>
      </c>
      <c r="C409" s="5">
        <v>241.2</v>
      </c>
      <c r="D409" t="s">
        <v>637</v>
      </c>
      <c r="E409">
        <v>0.59944561489722004</v>
      </c>
      <c r="F409" t="s">
        <v>638</v>
      </c>
      <c r="G409">
        <v>2</v>
      </c>
      <c r="H409" s="2">
        <v>3.9687464295734283E-2</v>
      </c>
      <c r="I409" s="12" t="s">
        <v>146</v>
      </c>
      <c r="J409" s="12">
        <v>0</v>
      </c>
      <c r="K409" s="2">
        <v>0</v>
      </c>
      <c r="L409" s="12" t="s">
        <v>146</v>
      </c>
      <c r="M409">
        <v>0</v>
      </c>
      <c r="N409" s="2">
        <v>0</v>
      </c>
      <c r="O409" t="s">
        <v>146</v>
      </c>
      <c r="P409">
        <v>0</v>
      </c>
      <c r="Q409">
        <v>0</v>
      </c>
      <c r="R409" t="s">
        <v>146</v>
      </c>
      <c r="S409">
        <v>0</v>
      </c>
      <c r="T409">
        <v>0</v>
      </c>
    </row>
    <row r="410" spans="1:20" x14ac:dyDescent="0.25">
      <c r="A410">
        <v>409</v>
      </c>
      <c r="B410" s="5">
        <v>-789.6</v>
      </c>
      <c r="C410" s="5">
        <v>269.3</v>
      </c>
      <c r="D410" t="s">
        <v>649</v>
      </c>
      <c r="E410">
        <v>0.59944561489722004</v>
      </c>
      <c r="F410" t="s">
        <v>650</v>
      </c>
      <c r="G410">
        <v>2</v>
      </c>
      <c r="H410" s="2">
        <v>3.5505579769566843E-2</v>
      </c>
      <c r="I410" s="12" t="s">
        <v>146</v>
      </c>
      <c r="J410" s="12">
        <v>0</v>
      </c>
      <c r="K410" s="2">
        <v>0</v>
      </c>
      <c r="L410" s="12" t="s">
        <v>146</v>
      </c>
      <c r="M410">
        <v>0</v>
      </c>
      <c r="N410" s="2">
        <v>0</v>
      </c>
      <c r="O410" t="s">
        <v>146</v>
      </c>
      <c r="P410">
        <v>0</v>
      </c>
      <c r="Q410">
        <v>0</v>
      </c>
      <c r="R410" t="s">
        <v>146</v>
      </c>
      <c r="S410">
        <v>0</v>
      </c>
      <c r="T410">
        <v>0</v>
      </c>
    </row>
    <row r="411" spans="1:20" x14ac:dyDescent="0.25">
      <c r="A411">
        <v>410</v>
      </c>
      <c r="B411">
        <v>-790.5</v>
      </c>
      <c r="C411">
        <v>327.2</v>
      </c>
      <c r="D411" t="s">
        <v>395</v>
      </c>
      <c r="E411">
        <v>0.58741548107512886</v>
      </c>
      <c r="F411" t="s">
        <v>410</v>
      </c>
      <c r="G411">
        <v>2</v>
      </c>
      <c r="H411" s="2">
        <v>2.7387992474836292E-2</v>
      </c>
      <c r="I411" s="12" t="s">
        <v>146</v>
      </c>
      <c r="J411" s="12">
        <v>0</v>
      </c>
      <c r="K411" s="2">
        <v>0</v>
      </c>
      <c r="L411" s="12" t="s">
        <v>146</v>
      </c>
      <c r="M411">
        <v>0</v>
      </c>
      <c r="N411" s="2">
        <v>0</v>
      </c>
      <c r="O411" t="s">
        <v>146</v>
      </c>
      <c r="P411">
        <v>0</v>
      </c>
      <c r="Q411">
        <v>0</v>
      </c>
      <c r="R411" t="s">
        <v>146</v>
      </c>
      <c r="S411">
        <v>0</v>
      </c>
      <c r="T411">
        <v>0</v>
      </c>
    </row>
    <row r="412" spans="1:20" x14ac:dyDescent="0.25">
      <c r="A412">
        <v>411</v>
      </c>
      <c r="B412">
        <v>-790.5</v>
      </c>
      <c r="C412">
        <v>329.2</v>
      </c>
      <c r="D412" t="s">
        <v>409</v>
      </c>
      <c r="E412">
        <v>0.58741548107512886</v>
      </c>
      <c r="F412" t="s">
        <v>410</v>
      </c>
      <c r="G412">
        <v>1</v>
      </c>
      <c r="H412" s="2">
        <v>1.9933645376022519E-2</v>
      </c>
      <c r="I412" s="12" t="s">
        <v>422</v>
      </c>
      <c r="J412" s="12">
        <v>2</v>
      </c>
      <c r="K412" s="2">
        <v>2.734071677810929E-2</v>
      </c>
      <c r="L412" s="12" t="s">
        <v>146</v>
      </c>
      <c r="M412">
        <v>0</v>
      </c>
      <c r="N412" s="2">
        <v>0</v>
      </c>
      <c r="O412" t="s">
        <v>146</v>
      </c>
      <c r="P412">
        <v>0</v>
      </c>
      <c r="Q412">
        <v>0</v>
      </c>
      <c r="R412" t="s">
        <v>146</v>
      </c>
      <c r="S412">
        <v>0</v>
      </c>
      <c r="T412">
        <v>0</v>
      </c>
    </row>
    <row r="413" spans="1:20" x14ac:dyDescent="0.25">
      <c r="A413">
        <v>412</v>
      </c>
      <c r="B413">
        <v>-790.5</v>
      </c>
      <c r="C413">
        <v>331.3</v>
      </c>
      <c r="D413" t="s">
        <v>421</v>
      </c>
      <c r="E413">
        <v>0.58741548107512886</v>
      </c>
      <c r="F413" t="s">
        <v>422</v>
      </c>
      <c r="G413">
        <v>1</v>
      </c>
      <c r="H413" s="2">
        <v>1.9977752949594078E-2</v>
      </c>
      <c r="I413" s="12" t="s">
        <v>146</v>
      </c>
      <c r="J413" s="12">
        <v>0</v>
      </c>
      <c r="K413" s="2">
        <v>0</v>
      </c>
      <c r="L413" s="12" t="s">
        <v>146</v>
      </c>
      <c r="M413">
        <v>0</v>
      </c>
      <c r="N413" s="2">
        <v>0</v>
      </c>
      <c r="O413" t="s">
        <v>146</v>
      </c>
      <c r="P413">
        <v>0</v>
      </c>
      <c r="Q413">
        <v>0</v>
      </c>
      <c r="R413" t="s">
        <v>146</v>
      </c>
      <c r="S413">
        <v>0</v>
      </c>
      <c r="T413">
        <v>0</v>
      </c>
    </row>
    <row r="414" spans="1:20" x14ac:dyDescent="0.25">
      <c r="A414">
        <v>413</v>
      </c>
      <c r="B414" s="20">
        <v>-790.5</v>
      </c>
      <c r="C414" s="20">
        <v>305.2</v>
      </c>
      <c r="D414" s="33" t="s">
        <v>618</v>
      </c>
      <c r="E414">
        <v>0.600255473749983</v>
      </c>
      <c r="F414" t="s">
        <v>146</v>
      </c>
      <c r="G414">
        <v>0</v>
      </c>
      <c r="H414" s="2">
        <v>0</v>
      </c>
      <c r="I414" s="12" t="s">
        <v>146</v>
      </c>
      <c r="J414" s="12">
        <v>0</v>
      </c>
      <c r="K414" s="2">
        <v>0</v>
      </c>
      <c r="L414" s="12" t="s">
        <v>146</v>
      </c>
      <c r="M414">
        <v>0</v>
      </c>
      <c r="N414" s="2">
        <v>0</v>
      </c>
      <c r="O414" t="s">
        <v>146</v>
      </c>
      <c r="P414">
        <v>0</v>
      </c>
      <c r="Q414">
        <v>0</v>
      </c>
      <c r="R414" t="s">
        <v>146</v>
      </c>
      <c r="S414">
        <v>0</v>
      </c>
      <c r="T414">
        <v>0</v>
      </c>
    </row>
    <row r="415" spans="1:20" x14ac:dyDescent="0.25">
      <c r="A415">
        <v>414</v>
      </c>
      <c r="B415" s="24">
        <v>-790.5</v>
      </c>
      <c r="C415" s="24">
        <v>269.2</v>
      </c>
      <c r="D415" s="33" t="s">
        <v>623</v>
      </c>
      <c r="E415">
        <v>0.600255473749983</v>
      </c>
      <c r="F415" t="s">
        <v>649</v>
      </c>
      <c r="G415">
        <v>4</v>
      </c>
      <c r="H415" s="2">
        <v>0.17958152528915589</v>
      </c>
      <c r="I415" s="12" t="s">
        <v>146</v>
      </c>
      <c r="J415" s="12">
        <v>0</v>
      </c>
      <c r="K415" s="2">
        <v>0</v>
      </c>
      <c r="L415" s="12" t="s">
        <v>146</v>
      </c>
      <c r="M415">
        <v>0</v>
      </c>
      <c r="N415" s="2">
        <v>0</v>
      </c>
      <c r="O415" t="s">
        <v>146</v>
      </c>
      <c r="P415">
        <v>0</v>
      </c>
      <c r="Q415">
        <v>0</v>
      </c>
      <c r="R415" t="s">
        <v>146</v>
      </c>
      <c r="S415">
        <v>0</v>
      </c>
      <c r="T415">
        <v>0</v>
      </c>
    </row>
    <row r="416" spans="1:20" x14ac:dyDescent="0.25">
      <c r="A416">
        <v>415</v>
      </c>
      <c r="B416">
        <v>-790.6</v>
      </c>
      <c r="C416">
        <v>309.3</v>
      </c>
      <c r="D416" t="s">
        <v>154</v>
      </c>
      <c r="E416">
        <v>0.60398508102473836</v>
      </c>
      <c r="F416" t="s">
        <v>155</v>
      </c>
      <c r="G416">
        <v>1</v>
      </c>
      <c r="H416" s="2">
        <v>1.7441564678947127E-2</v>
      </c>
      <c r="I416" s="12" t="s">
        <v>146</v>
      </c>
      <c r="J416" s="12">
        <v>0</v>
      </c>
      <c r="K416" s="2">
        <v>0</v>
      </c>
      <c r="L416" s="12" t="s">
        <v>146</v>
      </c>
      <c r="M416">
        <v>0</v>
      </c>
      <c r="N416" s="2">
        <v>0</v>
      </c>
      <c r="O416" t="s">
        <v>146</v>
      </c>
      <c r="P416">
        <v>0</v>
      </c>
      <c r="Q416">
        <v>0</v>
      </c>
      <c r="R416" t="s">
        <v>146</v>
      </c>
      <c r="S416">
        <v>0</v>
      </c>
      <c r="T416">
        <v>0</v>
      </c>
    </row>
    <row r="417" spans="1:20" x14ac:dyDescent="0.25">
      <c r="A417">
        <v>416</v>
      </c>
      <c r="B417">
        <v>-790.6</v>
      </c>
      <c r="C417">
        <v>281.2</v>
      </c>
      <c r="D417" t="s">
        <v>204</v>
      </c>
      <c r="E417">
        <v>0.60398508102473836</v>
      </c>
      <c r="F417" t="s">
        <v>205</v>
      </c>
      <c r="G417">
        <v>1</v>
      </c>
      <c r="H417" s="2">
        <v>1.4520774481000236E-2</v>
      </c>
      <c r="I417" s="12" t="s">
        <v>927</v>
      </c>
      <c r="J417" s="12">
        <v>2</v>
      </c>
      <c r="K417" s="2">
        <v>3.2565924723831866E-2</v>
      </c>
      <c r="L417" s="12" t="s">
        <v>146</v>
      </c>
      <c r="M417">
        <v>0</v>
      </c>
      <c r="N417" s="2">
        <v>0</v>
      </c>
      <c r="O417" t="s">
        <v>146</v>
      </c>
      <c r="P417">
        <v>0</v>
      </c>
      <c r="Q417">
        <v>0</v>
      </c>
      <c r="R417" t="s">
        <v>146</v>
      </c>
      <c r="S417">
        <v>0</v>
      </c>
      <c r="T417">
        <v>0</v>
      </c>
    </row>
    <row r="418" spans="1:20" x14ac:dyDescent="0.25">
      <c r="A418">
        <v>417</v>
      </c>
      <c r="B418">
        <v>-790.6</v>
      </c>
      <c r="C418">
        <v>225.2</v>
      </c>
      <c r="D418" t="s">
        <v>219</v>
      </c>
      <c r="E418">
        <v>0.60398508102473836</v>
      </c>
      <c r="F418" t="s">
        <v>220</v>
      </c>
      <c r="G418">
        <v>2</v>
      </c>
      <c r="H418" s="2">
        <v>4.0791551771939258E-2</v>
      </c>
      <c r="I418" s="12" t="s">
        <v>146</v>
      </c>
      <c r="J418" s="12">
        <v>0</v>
      </c>
      <c r="K418" s="2">
        <v>0</v>
      </c>
      <c r="L418" s="12" t="s">
        <v>146</v>
      </c>
      <c r="M418">
        <v>0</v>
      </c>
      <c r="N418" s="2">
        <v>0</v>
      </c>
      <c r="O418" t="s">
        <v>146</v>
      </c>
      <c r="P418">
        <v>0</v>
      </c>
      <c r="Q418">
        <v>0</v>
      </c>
      <c r="R418" t="s">
        <v>146</v>
      </c>
      <c r="S418">
        <v>0</v>
      </c>
      <c r="T418">
        <v>0</v>
      </c>
    </row>
    <row r="419" spans="1:20" x14ac:dyDescent="0.25">
      <c r="A419">
        <v>418</v>
      </c>
      <c r="B419">
        <v>-790.6</v>
      </c>
      <c r="C419">
        <v>253.2</v>
      </c>
      <c r="D419" t="s">
        <v>225</v>
      </c>
      <c r="E419">
        <v>0.60398508102473836</v>
      </c>
      <c r="F419" t="s">
        <v>146</v>
      </c>
      <c r="G419">
        <v>0</v>
      </c>
      <c r="H419" s="2">
        <v>0</v>
      </c>
      <c r="I419" s="12" t="s">
        <v>146</v>
      </c>
      <c r="J419" s="12">
        <v>0</v>
      </c>
      <c r="K419" s="2">
        <v>0</v>
      </c>
      <c r="L419" s="12" t="s">
        <v>146</v>
      </c>
      <c r="M419">
        <v>0</v>
      </c>
      <c r="N419" s="2">
        <v>0</v>
      </c>
      <c r="O419" t="s">
        <v>146</v>
      </c>
      <c r="P419">
        <v>0</v>
      </c>
      <c r="Q419">
        <v>0</v>
      </c>
      <c r="R419" t="s">
        <v>146</v>
      </c>
      <c r="S419">
        <v>0</v>
      </c>
      <c r="T419">
        <v>0</v>
      </c>
    </row>
    <row r="420" spans="1:20" x14ac:dyDescent="0.25">
      <c r="A420">
        <v>419</v>
      </c>
      <c r="B420" s="40">
        <v>-790.6</v>
      </c>
      <c r="C420" s="40">
        <v>283.3</v>
      </c>
      <c r="D420" t="s">
        <v>689</v>
      </c>
      <c r="E420">
        <v>0.60398508102473836</v>
      </c>
      <c r="F420" t="s">
        <v>981</v>
      </c>
      <c r="G420">
        <v>2</v>
      </c>
      <c r="H420" s="2">
        <v>3.2515106774638515E-2</v>
      </c>
      <c r="I420" s="12" t="s">
        <v>690</v>
      </c>
      <c r="J420" s="12">
        <v>1</v>
      </c>
      <c r="K420" s="2">
        <v>1.4558061319011583E-2</v>
      </c>
      <c r="L420" s="12" t="s">
        <v>146</v>
      </c>
      <c r="M420">
        <v>0</v>
      </c>
      <c r="N420" s="2">
        <v>0</v>
      </c>
      <c r="O420" t="s">
        <v>146</v>
      </c>
      <c r="P420">
        <v>0</v>
      </c>
      <c r="Q420">
        <v>0</v>
      </c>
      <c r="R420" t="s">
        <v>146</v>
      </c>
      <c r="S420">
        <v>0</v>
      </c>
      <c r="T420">
        <v>0</v>
      </c>
    </row>
    <row r="421" spans="1:20" x14ac:dyDescent="0.25">
      <c r="A421">
        <v>420</v>
      </c>
      <c r="B421">
        <v>-790.6</v>
      </c>
      <c r="C421">
        <v>227.2</v>
      </c>
      <c r="D421" t="s">
        <v>926</v>
      </c>
      <c r="E421">
        <v>0.60398508102473836</v>
      </c>
      <c r="F421" t="s">
        <v>220</v>
      </c>
      <c r="G421">
        <v>1</v>
      </c>
      <c r="H421" s="2">
        <v>9.6541127410191448E-3</v>
      </c>
      <c r="I421" s="12" t="s">
        <v>146</v>
      </c>
      <c r="J421" s="12">
        <v>0</v>
      </c>
      <c r="K421" s="2">
        <v>0</v>
      </c>
      <c r="L421" s="12" t="s">
        <v>146</v>
      </c>
      <c r="M421">
        <v>0</v>
      </c>
      <c r="N421" s="2">
        <v>0</v>
      </c>
      <c r="O421" t="s">
        <v>146</v>
      </c>
      <c r="P421">
        <v>0</v>
      </c>
      <c r="Q421">
        <v>0</v>
      </c>
      <c r="R421" t="s">
        <v>146</v>
      </c>
      <c r="S421">
        <v>0</v>
      </c>
      <c r="T421">
        <v>0</v>
      </c>
    </row>
    <row r="422" spans="1:20" x14ac:dyDescent="0.25">
      <c r="A422">
        <v>421</v>
      </c>
      <c r="B422">
        <v>-790.6</v>
      </c>
      <c r="C422">
        <v>255.2</v>
      </c>
      <c r="D422" t="s">
        <v>929</v>
      </c>
      <c r="E422">
        <v>0.60398508102473836</v>
      </c>
      <c r="F422" t="s">
        <v>146</v>
      </c>
      <c r="G422">
        <v>0</v>
      </c>
      <c r="H422" s="2">
        <v>0</v>
      </c>
      <c r="I422" s="12" t="s">
        <v>146</v>
      </c>
      <c r="J422" s="12">
        <v>0</v>
      </c>
      <c r="K422" s="2">
        <v>0</v>
      </c>
      <c r="L422" s="12" t="s">
        <v>146</v>
      </c>
      <c r="M422">
        <v>0</v>
      </c>
      <c r="N422" s="2">
        <v>0</v>
      </c>
      <c r="O422" t="s">
        <v>146</v>
      </c>
      <c r="P422">
        <v>0</v>
      </c>
      <c r="Q422">
        <v>0</v>
      </c>
      <c r="R422" t="s">
        <v>146</v>
      </c>
      <c r="S422">
        <v>0</v>
      </c>
      <c r="T422">
        <v>0</v>
      </c>
    </row>
    <row r="423" spans="1:20" x14ac:dyDescent="0.25">
      <c r="A423">
        <v>422</v>
      </c>
      <c r="B423">
        <v>-791.5</v>
      </c>
      <c r="C423">
        <v>301.2</v>
      </c>
      <c r="D423" t="s">
        <v>599</v>
      </c>
      <c r="E423">
        <v>0.5937417247974528</v>
      </c>
      <c r="F423" t="s">
        <v>146</v>
      </c>
      <c r="G423">
        <v>0</v>
      </c>
      <c r="H423" s="2">
        <v>0</v>
      </c>
      <c r="I423" s="12" t="s">
        <v>146</v>
      </c>
      <c r="J423" s="12">
        <v>0</v>
      </c>
      <c r="K423" s="2">
        <v>0</v>
      </c>
      <c r="L423" s="12" t="s">
        <v>146</v>
      </c>
      <c r="M423">
        <v>0</v>
      </c>
      <c r="N423" s="2">
        <v>0</v>
      </c>
      <c r="O423" t="s">
        <v>146</v>
      </c>
      <c r="P423">
        <v>0</v>
      </c>
      <c r="Q423">
        <v>0</v>
      </c>
      <c r="R423" t="s">
        <v>146</v>
      </c>
      <c r="S423">
        <v>0</v>
      </c>
      <c r="T423">
        <v>0</v>
      </c>
    </row>
    <row r="424" spans="1:20" x14ac:dyDescent="0.25">
      <c r="A424">
        <v>423</v>
      </c>
      <c r="B424" s="5">
        <v>-791.6</v>
      </c>
      <c r="C424" s="5">
        <v>241.2</v>
      </c>
      <c r="D424" t="s">
        <v>636</v>
      </c>
      <c r="E424">
        <v>0.59926579470027719</v>
      </c>
      <c r="F424" t="s">
        <v>637</v>
      </c>
      <c r="G424">
        <v>2</v>
      </c>
      <c r="H424" s="2">
        <v>3.9733509892242211E-2</v>
      </c>
      <c r="I424" s="12" t="s">
        <v>146</v>
      </c>
      <c r="J424" s="12">
        <v>0</v>
      </c>
      <c r="K424" s="2">
        <v>0</v>
      </c>
      <c r="L424" s="12" t="s">
        <v>146</v>
      </c>
      <c r="M424">
        <v>0</v>
      </c>
      <c r="N424" s="2">
        <v>0</v>
      </c>
      <c r="O424" t="s">
        <v>146</v>
      </c>
      <c r="P424">
        <v>0</v>
      </c>
      <c r="Q424">
        <v>0</v>
      </c>
      <c r="R424" t="s">
        <v>146</v>
      </c>
      <c r="S424">
        <v>0</v>
      </c>
      <c r="T424">
        <v>0</v>
      </c>
    </row>
    <row r="425" spans="1:20" x14ac:dyDescent="0.25">
      <c r="A425">
        <v>424</v>
      </c>
      <c r="B425" s="5">
        <v>-791.6</v>
      </c>
      <c r="C425" s="5">
        <v>269.3</v>
      </c>
      <c r="D425" t="s">
        <v>648</v>
      </c>
      <c r="E425">
        <v>0.59926579470027719</v>
      </c>
      <c r="F425" t="s">
        <v>649</v>
      </c>
      <c r="G425">
        <v>2</v>
      </c>
      <c r="H425" s="2">
        <v>3.5548770959758752E-2</v>
      </c>
      <c r="I425" s="12" t="s">
        <v>623</v>
      </c>
      <c r="J425" s="12">
        <v>4</v>
      </c>
      <c r="K425" s="2">
        <v>0.17901367581510869</v>
      </c>
      <c r="L425" s="12" t="s">
        <v>146</v>
      </c>
      <c r="M425">
        <v>0</v>
      </c>
      <c r="N425" s="2">
        <v>0</v>
      </c>
      <c r="O425" t="s">
        <v>146</v>
      </c>
      <c r="P425">
        <v>0</v>
      </c>
      <c r="Q425">
        <v>0</v>
      </c>
      <c r="R425" t="s">
        <v>146</v>
      </c>
      <c r="S425">
        <v>0</v>
      </c>
      <c r="T425">
        <v>0</v>
      </c>
    </row>
    <row r="426" spans="1:20" x14ac:dyDescent="0.25">
      <c r="A426">
        <v>425</v>
      </c>
      <c r="B426" s="5">
        <v>-792.5</v>
      </c>
      <c r="C426" s="5">
        <v>241.2</v>
      </c>
      <c r="D426" t="s">
        <v>763</v>
      </c>
      <c r="E426">
        <v>0.59823799665469957</v>
      </c>
      <c r="F426" t="s">
        <v>146</v>
      </c>
      <c r="G426">
        <v>0</v>
      </c>
      <c r="H426" s="2">
        <v>0</v>
      </c>
      <c r="I426" s="12" t="s">
        <v>146</v>
      </c>
      <c r="J426" s="12">
        <v>0</v>
      </c>
      <c r="K426" s="2">
        <v>0</v>
      </c>
      <c r="L426" s="12" t="s">
        <v>146</v>
      </c>
      <c r="M426">
        <v>0</v>
      </c>
      <c r="N426" s="2">
        <v>0</v>
      </c>
      <c r="O426" t="s">
        <v>146</v>
      </c>
      <c r="P426">
        <v>0</v>
      </c>
      <c r="Q426">
        <v>0</v>
      </c>
      <c r="R426" t="s">
        <v>146</v>
      </c>
      <c r="S426">
        <v>0</v>
      </c>
      <c r="T426">
        <v>0</v>
      </c>
    </row>
    <row r="427" spans="1:20" x14ac:dyDescent="0.25">
      <c r="A427">
        <v>426</v>
      </c>
      <c r="B427">
        <v>-792.6</v>
      </c>
      <c r="C427">
        <v>227.2</v>
      </c>
      <c r="D427" t="s">
        <v>203</v>
      </c>
      <c r="E427">
        <v>0.60380389909009524</v>
      </c>
      <c r="F427" t="s">
        <v>926</v>
      </c>
      <c r="G427">
        <v>2</v>
      </c>
      <c r="H427" s="2">
        <v>4.0779315224217585E-2</v>
      </c>
      <c r="I427" s="12" t="s">
        <v>219</v>
      </c>
      <c r="J427" s="12">
        <v>1</v>
      </c>
      <c r="K427" s="2">
        <v>9.6512167244143746E-3</v>
      </c>
      <c r="L427" s="12" t="s">
        <v>146</v>
      </c>
      <c r="M427">
        <v>0</v>
      </c>
      <c r="N427" s="2">
        <v>0</v>
      </c>
      <c r="O427" t="s">
        <v>146</v>
      </c>
      <c r="P427">
        <v>0</v>
      </c>
      <c r="Q427">
        <v>0</v>
      </c>
      <c r="R427" t="s">
        <v>146</v>
      </c>
      <c r="S427">
        <v>0</v>
      </c>
      <c r="T427">
        <v>0</v>
      </c>
    </row>
    <row r="428" spans="1:20" x14ac:dyDescent="0.25">
      <c r="A428">
        <v>427</v>
      </c>
      <c r="B428">
        <v>-792.6</v>
      </c>
      <c r="C428">
        <v>255.2</v>
      </c>
      <c r="D428" t="s">
        <v>224</v>
      </c>
      <c r="E428">
        <v>0.60380389909009524</v>
      </c>
      <c r="F428" t="s">
        <v>929</v>
      </c>
      <c r="G428">
        <v>2</v>
      </c>
      <c r="H428" s="2">
        <v>3.6510130362379843E-2</v>
      </c>
      <c r="I428" s="12" t="s">
        <v>225</v>
      </c>
      <c r="J428" s="12">
        <v>1</v>
      </c>
      <c r="K428" s="2">
        <v>1.1944850386990362E-2</v>
      </c>
      <c r="L428" s="12" t="s">
        <v>146</v>
      </c>
      <c r="M428">
        <v>0</v>
      </c>
      <c r="N428" s="2">
        <v>0</v>
      </c>
      <c r="O428" t="s">
        <v>146</v>
      </c>
      <c r="P428">
        <v>0</v>
      </c>
      <c r="Q428">
        <v>0</v>
      </c>
      <c r="R428" t="s">
        <v>146</v>
      </c>
      <c r="S428">
        <v>0</v>
      </c>
      <c r="T428">
        <v>0</v>
      </c>
    </row>
    <row r="429" spans="1:20" x14ac:dyDescent="0.25">
      <c r="A429">
        <v>428</v>
      </c>
      <c r="B429">
        <v>-792.6</v>
      </c>
      <c r="C429">
        <v>329.2</v>
      </c>
      <c r="D429" t="s">
        <v>394</v>
      </c>
      <c r="E429">
        <v>0.58723926964765472</v>
      </c>
      <c r="F429" t="s">
        <v>409</v>
      </c>
      <c r="G429">
        <v>2</v>
      </c>
      <c r="H429" s="2">
        <v>2.7379776693323664E-2</v>
      </c>
      <c r="I429" s="12" t="s">
        <v>395</v>
      </c>
      <c r="J429" s="12">
        <v>1</v>
      </c>
      <c r="K429" s="2">
        <v>1.9927665730916727E-2</v>
      </c>
      <c r="L429" s="12" t="s">
        <v>146</v>
      </c>
      <c r="M429">
        <v>0</v>
      </c>
      <c r="N429" s="2">
        <v>0</v>
      </c>
      <c r="O429" t="s">
        <v>146</v>
      </c>
      <c r="P429">
        <v>0</v>
      </c>
      <c r="Q429">
        <v>0</v>
      </c>
      <c r="R429" t="s">
        <v>146</v>
      </c>
      <c r="S429">
        <v>0</v>
      </c>
      <c r="T429">
        <v>0</v>
      </c>
    </row>
    <row r="430" spans="1:20" x14ac:dyDescent="0.25">
      <c r="A430">
        <v>429</v>
      </c>
      <c r="B430">
        <v>-792.6</v>
      </c>
      <c r="C430">
        <v>331.3</v>
      </c>
      <c r="D430" t="s">
        <v>408</v>
      </c>
      <c r="E430">
        <v>0.58723926964765472</v>
      </c>
      <c r="F430" t="s">
        <v>409</v>
      </c>
      <c r="G430">
        <v>1</v>
      </c>
      <c r="H430" s="2">
        <v>1.9971760073208632E-2</v>
      </c>
      <c r="I430" s="12" t="s">
        <v>421</v>
      </c>
      <c r="J430" s="12">
        <v>2</v>
      </c>
      <c r="K430" s="2">
        <v>2.7332515178241982E-2</v>
      </c>
      <c r="L430" s="12" t="s">
        <v>146</v>
      </c>
      <c r="M430">
        <v>0</v>
      </c>
      <c r="N430" s="2">
        <v>0</v>
      </c>
      <c r="O430" t="s">
        <v>146</v>
      </c>
      <c r="P430">
        <v>0</v>
      </c>
      <c r="Q430">
        <v>0</v>
      </c>
      <c r="R430" t="s">
        <v>146</v>
      </c>
      <c r="S430">
        <v>0</v>
      </c>
      <c r="T430">
        <v>0</v>
      </c>
    </row>
    <row r="431" spans="1:20" x14ac:dyDescent="0.25">
      <c r="A431">
        <v>430</v>
      </c>
      <c r="B431">
        <v>-793.5</v>
      </c>
      <c r="C431">
        <v>327.2</v>
      </c>
      <c r="D431" t="s">
        <v>564</v>
      </c>
      <c r="E431">
        <v>0.59356361563920246</v>
      </c>
      <c r="F431" t="s">
        <v>146</v>
      </c>
      <c r="G431">
        <v>0</v>
      </c>
      <c r="H431" s="2">
        <v>0</v>
      </c>
      <c r="I431" s="12" t="s">
        <v>146</v>
      </c>
      <c r="J431" s="12">
        <v>0</v>
      </c>
      <c r="K431" s="2">
        <v>0</v>
      </c>
      <c r="L431" s="12" t="s">
        <v>146</v>
      </c>
      <c r="M431">
        <v>0</v>
      </c>
      <c r="N431" s="2">
        <v>0</v>
      </c>
      <c r="O431" t="s">
        <v>146</v>
      </c>
      <c r="P431">
        <v>0</v>
      </c>
      <c r="Q431">
        <v>0</v>
      </c>
      <c r="R431" t="s">
        <v>146</v>
      </c>
      <c r="S431">
        <v>0</v>
      </c>
      <c r="T431">
        <v>0</v>
      </c>
    </row>
    <row r="432" spans="1:20" x14ac:dyDescent="0.25">
      <c r="A432">
        <v>431</v>
      </c>
      <c r="B432">
        <v>-793.5</v>
      </c>
      <c r="C432">
        <v>301.2</v>
      </c>
      <c r="D432" t="s">
        <v>588</v>
      </c>
      <c r="E432">
        <v>0.59356361563920246</v>
      </c>
      <c r="F432" t="s">
        <v>599</v>
      </c>
      <c r="G432">
        <v>2</v>
      </c>
      <c r="H432" s="2">
        <v>3.1326198997287523E-2</v>
      </c>
      <c r="I432" s="12" t="s">
        <v>146</v>
      </c>
      <c r="J432" s="12">
        <v>0</v>
      </c>
      <c r="K432" s="2">
        <v>0</v>
      </c>
      <c r="L432" s="12" t="s">
        <v>146</v>
      </c>
      <c r="M432">
        <v>0</v>
      </c>
      <c r="N432" s="2">
        <v>0</v>
      </c>
      <c r="O432" t="s">
        <v>146</v>
      </c>
      <c r="P432">
        <v>0</v>
      </c>
      <c r="Q432">
        <v>0</v>
      </c>
      <c r="R432" t="s">
        <v>146</v>
      </c>
      <c r="S432">
        <v>0</v>
      </c>
      <c r="T432">
        <v>0</v>
      </c>
    </row>
    <row r="433" spans="1:20" x14ac:dyDescent="0.25">
      <c r="A433">
        <v>432</v>
      </c>
      <c r="B433">
        <v>-793.5</v>
      </c>
      <c r="C433">
        <v>303.2</v>
      </c>
      <c r="D433" t="s">
        <v>598</v>
      </c>
      <c r="E433">
        <v>0.59356361563920246</v>
      </c>
      <c r="F433" t="s">
        <v>599</v>
      </c>
      <c r="G433">
        <v>1</v>
      </c>
      <c r="H433" s="2">
        <v>1.7018800021833196E-2</v>
      </c>
      <c r="I433" s="12" t="s">
        <v>146</v>
      </c>
      <c r="J433" s="12">
        <v>0</v>
      </c>
      <c r="K433" s="2">
        <v>0</v>
      </c>
      <c r="L433" s="12" t="s">
        <v>146</v>
      </c>
      <c r="M433">
        <v>0</v>
      </c>
      <c r="N433" s="2">
        <v>0</v>
      </c>
      <c r="O433" t="s">
        <v>146</v>
      </c>
      <c r="P433">
        <v>0</v>
      </c>
      <c r="Q433">
        <v>0</v>
      </c>
      <c r="R433" t="s">
        <v>146</v>
      </c>
      <c r="S433">
        <v>0</v>
      </c>
      <c r="T433">
        <v>0</v>
      </c>
    </row>
    <row r="434" spans="1:20" x14ac:dyDescent="0.25">
      <c r="A434">
        <v>433</v>
      </c>
      <c r="B434" s="6">
        <v>-793.5</v>
      </c>
      <c r="C434" s="6">
        <v>241.2</v>
      </c>
      <c r="D434" t="s">
        <v>870</v>
      </c>
      <c r="E434">
        <v>0.61599551021722554</v>
      </c>
      <c r="F434" t="s">
        <v>146</v>
      </c>
      <c r="G434">
        <v>0</v>
      </c>
      <c r="H434" s="2">
        <v>0</v>
      </c>
      <c r="I434" s="12" t="s">
        <v>146</v>
      </c>
      <c r="J434" s="12">
        <v>0</v>
      </c>
      <c r="K434" s="2">
        <v>0</v>
      </c>
      <c r="L434" s="12" t="s">
        <v>146</v>
      </c>
      <c r="M434">
        <v>0</v>
      </c>
      <c r="N434" s="2">
        <v>0</v>
      </c>
      <c r="O434" t="s">
        <v>146</v>
      </c>
      <c r="P434">
        <v>0</v>
      </c>
      <c r="Q434">
        <v>0</v>
      </c>
      <c r="R434" t="s">
        <v>146</v>
      </c>
      <c r="S434">
        <v>0</v>
      </c>
      <c r="T434">
        <v>0</v>
      </c>
    </row>
    <row r="435" spans="1:20" x14ac:dyDescent="0.25">
      <c r="A435">
        <v>434</v>
      </c>
      <c r="B435" s="5">
        <v>-794.5</v>
      </c>
      <c r="C435" s="5">
        <v>241.2</v>
      </c>
      <c r="D435" t="s">
        <v>762</v>
      </c>
      <c r="E435">
        <v>0.59805853871605796</v>
      </c>
      <c r="F435" t="s">
        <v>763</v>
      </c>
      <c r="G435">
        <v>2</v>
      </c>
      <c r="H435" s="2">
        <v>4.0040973654342477E-2</v>
      </c>
      <c r="I435" s="12" t="s">
        <v>146</v>
      </c>
      <c r="J435" s="12">
        <v>0</v>
      </c>
      <c r="K435" s="2">
        <v>0</v>
      </c>
      <c r="L435" s="12" t="s">
        <v>146</v>
      </c>
      <c r="M435">
        <v>0</v>
      </c>
      <c r="N435" s="2">
        <v>0</v>
      </c>
      <c r="O435" t="s">
        <v>146</v>
      </c>
      <c r="P435">
        <v>0</v>
      </c>
      <c r="Q435">
        <v>0</v>
      </c>
      <c r="R435" t="s">
        <v>146</v>
      </c>
      <c r="S435">
        <v>0</v>
      </c>
      <c r="T435">
        <v>0</v>
      </c>
    </row>
    <row r="436" spans="1:20" x14ac:dyDescent="0.25">
      <c r="A436">
        <v>435</v>
      </c>
      <c r="B436">
        <v>-794.6</v>
      </c>
      <c r="C436">
        <v>331.3</v>
      </c>
      <c r="D436" t="s">
        <v>393</v>
      </c>
      <c r="E436">
        <v>0.58706311107964393</v>
      </c>
      <c r="F436" t="s">
        <v>408</v>
      </c>
      <c r="G436">
        <v>2</v>
      </c>
      <c r="H436" s="2">
        <v>2.7371563376360649E-2</v>
      </c>
      <c r="I436" s="12" t="s">
        <v>394</v>
      </c>
      <c r="J436" s="12">
        <v>1</v>
      </c>
      <c r="K436" s="2">
        <v>1.9965768994551276E-2</v>
      </c>
      <c r="L436" s="12" t="s">
        <v>146</v>
      </c>
      <c r="M436">
        <v>0</v>
      </c>
      <c r="N436" s="2">
        <v>0</v>
      </c>
      <c r="O436" t="s">
        <v>146</v>
      </c>
      <c r="P436">
        <v>0</v>
      </c>
      <c r="Q436">
        <v>0</v>
      </c>
      <c r="R436" t="s">
        <v>146</v>
      </c>
      <c r="S436">
        <v>0</v>
      </c>
      <c r="T436">
        <v>0</v>
      </c>
    </row>
    <row r="437" spans="1:20" x14ac:dyDescent="0.25">
      <c r="A437">
        <v>436</v>
      </c>
      <c r="B437">
        <v>-794.6</v>
      </c>
      <c r="C437">
        <v>335.3</v>
      </c>
      <c r="D437" t="s">
        <v>420</v>
      </c>
      <c r="E437">
        <v>0.58706311107964393</v>
      </c>
      <c r="F437" t="s">
        <v>146</v>
      </c>
      <c r="G437">
        <v>0</v>
      </c>
      <c r="H437" s="2">
        <v>0</v>
      </c>
      <c r="I437" s="12" t="s">
        <v>146</v>
      </c>
      <c r="J437" s="12">
        <v>0</v>
      </c>
      <c r="K437" s="2">
        <v>0</v>
      </c>
      <c r="L437" s="12" t="s">
        <v>146</v>
      </c>
      <c r="M437">
        <v>0</v>
      </c>
      <c r="N437" s="2">
        <v>0</v>
      </c>
      <c r="O437" t="s">
        <v>146</v>
      </c>
      <c r="P437">
        <v>0</v>
      </c>
      <c r="Q437">
        <v>0</v>
      </c>
      <c r="R437" t="s">
        <v>146</v>
      </c>
      <c r="S437">
        <v>0</v>
      </c>
      <c r="T437">
        <v>0</v>
      </c>
    </row>
    <row r="438" spans="1:20" x14ac:dyDescent="0.25">
      <c r="A438">
        <v>437</v>
      </c>
      <c r="B438">
        <v>-795.5</v>
      </c>
      <c r="C438">
        <v>329.2</v>
      </c>
      <c r="D438" t="s">
        <v>563</v>
      </c>
      <c r="E438">
        <v>0.593385559909692</v>
      </c>
      <c r="F438" t="s">
        <v>564</v>
      </c>
      <c r="G438">
        <v>1</v>
      </c>
      <c r="H438" s="2">
        <v>2.0136236962708769E-2</v>
      </c>
      <c r="I438" s="12" t="s">
        <v>146</v>
      </c>
      <c r="J438" s="12">
        <v>0</v>
      </c>
      <c r="K438" s="2">
        <v>0</v>
      </c>
      <c r="L438" s="12" t="s">
        <v>146</v>
      </c>
      <c r="M438">
        <v>0</v>
      </c>
      <c r="N438" s="2">
        <v>0</v>
      </c>
      <c r="O438" t="s">
        <v>146</v>
      </c>
      <c r="P438">
        <v>0</v>
      </c>
      <c r="Q438">
        <v>0</v>
      </c>
      <c r="R438" t="s">
        <v>146</v>
      </c>
      <c r="S438">
        <v>0</v>
      </c>
      <c r="T438">
        <v>0</v>
      </c>
    </row>
    <row r="439" spans="1:20" x14ac:dyDescent="0.25">
      <c r="A439">
        <v>438</v>
      </c>
      <c r="B439">
        <v>-795.5</v>
      </c>
      <c r="C439">
        <v>301.2</v>
      </c>
      <c r="D439" t="s">
        <v>576</v>
      </c>
      <c r="E439">
        <v>0.593385559909692</v>
      </c>
      <c r="F439" t="s">
        <v>588</v>
      </c>
      <c r="G439">
        <v>2</v>
      </c>
      <c r="H439" s="2">
        <v>3.1366047028237067E-2</v>
      </c>
      <c r="I439" s="12" t="s">
        <v>146</v>
      </c>
      <c r="J439" s="12">
        <v>0</v>
      </c>
      <c r="K439" s="2">
        <v>0</v>
      </c>
      <c r="L439" s="12" t="s">
        <v>146</v>
      </c>
      <c r="M439">
        <v>0</v>
      </c>
      <c r="N439" s="2">
        <v>0</v>
      </c>
      <c r="O439" t="s">
        <v>146</v>
      </c>
      <c r="P439">
        <v>0</v>
      </c>
      <c r="Q439">
        <v>0</v>
      </c>
      <c r="R439" t="s">
        <v>146</v>
      </c>
      <c r="S439">
        <v>0</v>
      </c>
      <c r="T439">
        <v>0</v>
      </c>
    </row>
    <row r="440" spans="1:20" x14ac:dyDescent="0.25">
      <c r="A440">
        <v>439</v>
      </c>
      <c r="B440">
        <v>-795.5</v>
      </c>
      <c r="C440">
        <v>303.2</v>
      </c>
      <c r="D440" t="s">
        <v>587</v>
      </c>
      <c r="E440">
        <v>0.593385559909692</v>
      </c>
      <c r="F440" t="s">
        <v>598</v>
      </c>
      <c r="G440">
        <v>2</v>
      </c>
      <c r="H440" s="2">
        <v>3.131680184242782E-2</v>
      </c>
      <c r="I440" s="12" t="s">
        <v>588</v>
      </c>
      <c r="J440" s="12">
        <v>1</v>
      </c>
      <c r="K440" s="2">
        <v>1.7013694764749648E-2</v>
      </c>
      <c r="L440" s="12" t="s">
        <v>146</v>
      </c>
      <c r="M440">
        <v>0</v>
      </c>
      <c r="N440" s="2">
        <v>0</v>
      </c>
      <c r="O440" t="s">
        <v>146</v>
      </c>
      <c r="P440">
        <v>0</v>
      </c>
      <c r="Q440">
        <v>0</v>
      </c>
      <c r="R440" t="s">
        <v>146</v>
      </c>
      <c r="S440">
        <v>0</v>
      </c>
      <c r="T440">
        <v>0</v>
      </c>
    </row>
    <row r="441" spans="1:20" x14ac:dyDescent="0.25">
      <c r="A441">
        <v>440</v>
      </c>
      <c r="B441">
        <v>-795.5</v>
      </c>
      <c r="C441">
        <v>305.2</v>
      </c>
      <c r="D441" t="s">
        <v>597</v>
      </c>
      <c r="E441">
        <v>0.593385559909692</v>
      </c>
      <c r="F441" t="s">
        <v>598</v>
      </c>
      <c r="G441">
        <v>1</v>
      </c>
      <c r="H441" s="2">
        <v>1.7054235493872309E-2</v>
      </c>
      <c r="I441" s="12" t="s">
        <v>146</v>
      </c>
      <c r="J441" s="12">
        <v>0</v>
      </c>
      <c r="K441" s="2">
        <v>0</v>
      </c>
      <c r="L441" s="12" t="s">
        <v>146</v>
      </c>
      <c r="M441">
        <v>0</v>
      </c>
      <c r="N441" s="2">
        <v>0</v>
      </c>
      <c r="O441" t="s">
        <v>146</v>
      </c>
      <c r="P441">
        <v>0</v>
      </c>
      <c r="Q441">
        <v>0</v>
      </c>
      <c r="R441" t="s">
        <v>146</v>
      </c>
      <c r="S441">
        <v>0</v>
      </c>
      <c r="T441">
        <v>0</v>
      </c>
    </row>
    <row r="442" spans="1:20" x14ac:dyDescent="0.25">
      <c r="A442">
        <v>441</v>
      </c>
      <c r="B442" s="6">
        <v>-795.5</v>
      </c>
      <c r="C442" s="6">
        <v>241.2</v>
      </c>
      <c r="D442" t="s">
        <v>869</v>
      </c>
      <c r="E442">
        <v>0.61581072542405935</v>
      </c>
      <c r="F442" t="s">
        <v>870</v>
      </c>
      <c r="G442">
        <v>2</v>
      </c>
      <c r="H442" s="2">
        <v>3.8355109115339313E-2</v>
      </c>
      <c r="I442" s="12" t="s">
        <v>146</v>
      </c>
      <c r="J442" s="12">
        <v>0</v>
      </c>
      <c r="K442" s="2">
        <v>0</v>
      </c>
      <c r="L442" s="12" t="s">
        <v>146</v>
      </c>
      <c r="M442">
        <v>0</v>
      </c>
      <c r="N442" s="2">
        <v>0</v>
      </c>
      <c r="O442" t="s">
        <v>146</v>
      </c>
      <c r="P442">
        <v>0</v>
      </c>
      <c r="Q442">
        <v>0</v>
      </c>
      <c r="R442" t="s">
        <v>146</v>
      </c>
      <c r="S442">
        <v>0</v>
      </c>
      <c r="T442">
        <v>0</v>
      </c>
    </row>
    <row r="443" spans="1:20" x14ac:dyDescent="0.25">
      <c r="A443">
        <v>442</v>
      </c>
      <c r="B443" s="6">
        <v>-795.5</v>
      </c>
      <c r="C443" s="6">
        <v>269.3</v>
      </c>
      <c r="D443" t="s">
        <v>885</v>
      </c>
      <c r="E443">
        <v>0.61581072542405935</v>
      </c>
      <c r="F443" t="s">
        <v>146</v>
      </c>
      <c r="G443">
        <v>0</v>
      </c>
      <c r="H443" s="2">
        <v>0</v>
      </c>
      <c r="I443" s="12" t="s">
        <v>146</v>
      </c>
      <c r="J443" s="12">
        <v>0</v>
      </c>
      <c r="K443" s="2">
        <v>0</v>
      </c>
      <c r="L443" s="12" t="s">
        <v>146</v>
      </c>
      <c r="M443">
        <v>0</v>
      </c>
      <c r="N443" s="2">
        <v>0</v>
      </c>
      <c r="O443" t="s">
        <v>146</v>
      </c>
      <c r="P443">
        <v>0</v>
      </c>
      <c r="Q443">
        <v>0</v>
      </c>
      <c r="R443" t="s">
        <v>146</v>
      </c>
      <c r="S443">
        <v>0</v>
      </c>
      <c r="T443">
        <v>0</v>
      </c>
    </row>
    <row r="444" spans="1:20" x14ac:dyDescent="0.25">
      <c r="A444">
        <v>443</v>
      </c>
      <c r="B444" s="5">
        <v>-796.5</v>
      </c>
      <c r="C444" s="5">
        <v>241.2</v>
      </c>
      <c r="D444" t="s">
        <v>761</v>
      </c>
      <c r="E444">
        <v>0.59787913461076025</v>
      </c>
      <c r="F444" t="s">
        <v>762</v>
      </c>
      <c r="G444">
        <v>2</v>
      </c>
      <c r="H444" s="2">
        <v>4.0087196004474419E-2</v>
      </c>
      <c r="I444" s="12" t="s">
        <v>146</v>
      </c>
      <c r="J444" s="12">
        <v>0</v>
      </c>
      <c r="K444" s="2">
        <v>0</v>
      </c>
      <c r="L444" s="12" t="s">
        <v>146</v>
      </c>
      <c r="M444">
        <v>0</v>
      </c>
      <c r="N444" s="2">
        <v>0</v>
      </c>
      <c r="O444" t="s">
        <v>146</v>
      </c>
      <c r="P444">
        <v>0</v>
      </c>
      <c r="Q444">
        <v>0</v>
      </c>
      <c r="R444" t="s">
        <v>146</v>
      </c>
      <c r="S444">
        <v>0</v>
      </c>
      <c r="T444">
        <v>0</v>
      </c>
    </row>
    <row r="445" spans="1:20" x14ac:dyDescent="0.25">
      <c r="A445">
        <v>444</v>
      </c>
      <c r="B445" s="5">
        <v>-796.5</v>
      </c>
      <c r="C445" s="5">
        <v>269.3</v>
      </c>
      <c r="D445" t="s">
        <v>774</v>
      </c>
      <c r="E445">
        <v>0.59787913461076025</v>
      </c>
      <c r="F445" t="s">
        <v>146</v>
      </c>
      <c r="G445">
        <v>0</v>
      </c>
      <c r="H445" s="2">
        <v>0</v>
      </c>
      <c r="I445" s="12" t="s">
        <v>146</v>
      </c>
      <c r="J445" s="12">
        <v>0</v>
      </c>
      <c r="K445" s="2">
        <v>0</v>
      </c>
      <c r="L445" s="12" t="s">
        <v>146</v>
      </c>
      <c r="M445">
        <v>0</v>
      </c>
      <c r="N445" s="2">
        <v>0</v>
      </c>
      <c r="O445" t="s">
        <v>146</v>
      </c>
      <c r="P445">
        <v>0</v>
      </c>
      <c r="Q445">
        <v>0</v>
      </c>
      <c r="R445" t="s">
        <v>146</v>
      </c>
      <c r="S445">
        <v>0</v>
      </c>
      <c r="T445">
        <v>0</v>
      </c>
    </row>
    <row r="446" spans="1:20" x14ac:dyDescent="0.25">
      <c r="A446">
        <v>445</v>
      </c>
      <c r="B446">
        <v>-796.6</v>
      </c>
      <c r="C446">
        <v>335.3</v>
      </c>
      <c r="D446" t="s">
        <v>407</v>
      </c>
      <c r="E446">
        <v>0.58688700535524008</v>
      </c>
      <c r="F446" t="s">
        <v>420</v>
      </c>
      <c r="G446">
        <v>2</v>
      </c>
      <c r="H446" s="2">
        <v>2.7316119358655612E-2</v>
      </c>
      <c r="I446" s="12" t="s">
        <v>146</v>
      </c>
      <c r="J446" s="12">
        <v>0</v>
      </c>
      <c r="K446" s="2">
        <v>0</v>
      </c>
      <c r="L446" s="12" t="s">
        <v>146</v>
      </c>
      <c r="M446">
        <v>0</v>
      </c>
      <c r="N446" s="2">
        <v>0</v>
      </c>
      <c r="O446" t="s">
        <v>146</v>
      </c>
      <c r="P446">
        <v>0</v>
      </c>
      <c r="Q446">
        <v>0</v>
      </c>
      <c r="R446" t="s">
        <v>146</v>
      </c>
      <c r="S446">
        <v>0</v>
      </c>
      <c r="T446">
        <v>0</v>
      </c>
    </row>
    <row r="447" spans="1:20" x14ac:dyDescent="0.25">
      <c r="A447">
        <v>446</v>
      </c>
      <c r="B447">
        <v>-796.6</v>
      </c>
      <c r="C447">
        <v>337.3</v>
      </c>
      <c r="D447" t="s">
        <v>419</v>
      </c>
      <c r="E447">
        <v>0.58688700535524008</v>
      </c>
      <c r="F447" t="s">
        <v>420</v>
      </c>
      <c r="G447">
        <v>1</v>
      </c>
      <c r="H447" s="2">
        <v>2.0092300497204337E-2</v>
      </c>
      <c r="I447" s="12" t="s">
        <v>146</v>
      </c>
      <c r="J447" s="12">
        <v>0</v>
      </c>
      <c r="K447" s="2">
        <v>0</v>
      </c>
      <c r="L447" s="12" t="s">
        <v>146</v>
      </c>
      <c r="M447">
        <v>0</v>
      </c>
      <c r="N447" s="2">
        <v>0</v>
      </c>
      <c r="O447" t="s">
        <v>146</v>
      </c>
      <c r="P447">
        <v>0</v>
      </c>
      <c r="Q447">
        <v>0</v>
      </c>
      <c r="R447" t="s">
        <v>146</v>
      </c>
      <c r="S447">
        <v>0</v>
      </c>
      <c r="T447">
        <v>0</v>
      </c>
    </row>
    <row r="448" spans="1:20" x14ac:dyDescent="0.25">
      <c r="A448">
        <v>447</v>
      </c>
      <c r="B448">
        <v>-797.5</v>
      </c>
      <c r="C448">
        <v>331.3</v>
      </c>
      <c r="D448" t="s">
        <v>562</v>
      </c>
      <c r="E448">
        <v>0.59320755759289423</v>
      </c>
      <c r="F448" t="s">
        <v>563</v>
      </c>
      <c r="G448">
        <v>1</v>
      </c>
      <c r="H448" s="2">
        <v>2.017473903093683E-2</v>
      </c>
      <c r="I448" s="12" t="s">
        <v>146</v>
      </c>
      <c r="J448" s="12">
        <v>0</v>
      </c>
      <c r="K448" s="2">
        <v>0</v>
      </c>
      <c r="L448" s="12" t="s">
        <v>146</v>
      </c>
      <c r="M448">
        <v>0</v>
      </c>
      <c r="N448" s="2">
        <v>0</v>
      </c>
      <c r="O448" t="s">
        <v>146</v>
      </c>
      <c r="P448">
        <v>0</v>
      </c>
      <c r="Q448">
        <v>0</v>
      </c>
      <c r="R448" t="s">
        <v>146</v>
      </c>
      <c r="S448">
        <v>0</v>
      </c>
      <c r="T448">
        <v>0</v>
      </c>
    </row>
    <row r="449" spans="1:20" x14ac:dyDescent="0.25">
      <c r="A449">
        <v>448</v>
      </c>
      <c r="B449">
        <v>-797.5</v>
      </c>
      <c r="C449">
        <v>303.2</v>
      </c>
      <c r="D449" t="s">
        <v>575</v>
      </c>
      <c r="E449">
        <v>0.59320755759289423</v>
      </c>
      <c r="F449" t="s">
        <v>576</v>
      </c>
      <c r="G449">
        <v>1</v>
      </c>
      <c r="H449" s="2">
        <v>1.7008591039128357E-2</v>
      </c>
      <c r="I449" s="12" t="s">
        <v>587</v>
      </c>
      <c r="J449" s="12">
        <v>2</v>
      </c>
      <c r="K449" s="2">
        <v>3.1356637919864649E-2</v>
      </c>
      <c r="L449" s="12" t="s">
        <v>146</v>
      </c>
      <c r="M449">
        <v>0</v>
      </c>
      <c r="N449" s="2">
        <v>0</v>
      </c>
      <c r="O449" t="s">
        <v>146</v>
      </c>
      <c r="P449">
        <v>0</v>
      </c>
      <c r="Q449">
        <v>0</v>
      </c>
      <c r="R449" t="s">
        <v>146</v>
      </c>
      <c r="S449">
        <v>0</v>
      </c>
      <c r="T449">
        <v>0</v>
      </c>
    </row>
    <row r="450" spans="1:20" x14ac:dyDescent="0.25">
      <c r="A450">
        <v>449</v>
      </c>
      <c r="B450">
        <v>-797.5</v>
      </c>
      <c r="C450">
        <v>305.2</v>
      </c>
      <c r="D450" t="s">
        <v>586</v>
      </c>
      <c r="E450">
        <v>0.59320755759289423</v>
      </c>
      <c r="F450" t="s">
        <v>597</v>
      </c>
      <c r="G450">
        <v>2</v>
      </c>
      <c r="H450" s="2">
        <v>3.1307407506503127E-2</v>
      </c>
      <c r="I450" s="12" t="s">
        <v>587</v>
      </c>
      <c r="J450" s="12">
        <v>1</v>
      </c>
      <c r="K450" s="2">
        <v>1.7049119606944444E-2</v>
      </c>
      <c r="L450" s="12" t="s">
        <v>146</v>
      </c>
      <c r="M450">
        <v>0</v>
      </c>
      <c r="N450" s="2">
        <v>0</v>
      </c>
      <c r="O450" t="s">
        <v>146</v>
      </c>
      <c r="P450">
        <v>0</v>
      </c>
      <c r="Q450">
        <v>0</v>
      </c>
      <c r="R450" t="s">
        <v>146</v>
      </c>
      <c r="S450">
        <v>0</v>
      </c>
      <c r="T450">
        <v>0</v>
      </c>
    </row>
    <row r="451" spans="1:20" x14ac:dyDescent="0.25">
      <c r="A451">
        <v>450</v>
      </c>
      <c r="B451">
        <v>-797.5</v>
      </c>
      <c r="C451">
        <v>307.3</v>
      </c>
      <c r="D451" t="s">
        <v>596</v>
      </c>
      <c r="E451">
        <v>0.59320755759289423</v>
      </c>
      <c r="F451" t="s">
        <v>597</v>
      </c>
      <c r="G451">
        <v>1</v>
      </c>
      <c r="H451" s="2">
        <v>1.7089701595485934E-2</v>
      </c>
      <c r="I451" s="12" t="s">
        <v>146</v>
      </c>
      <c r="J451" s="12">
        <v>0</v>
      </c>
      <c r="K451" s="2">
        <v>0</v>
      </c>
      <c r="L451" s="12" t="s">
        <v>146</v>
      </c>
      <c r="M451">
        <v>0</v>
      </c>
      <c r="N451" s="2">
        <v>0</v>
      </c>
      <c r="O451" t="s">
        <v>146</v>
      </c>
      <c r="P451">
        <v>0</v>
      </c>
      <c r="Q451">
        <v>0</v>
      </c>
      <c r="R451" t="s">
        <v>146</v>
      </c>
      <c r="S451">
        <v>0</v>
      </c>
      <c r="T451">
        <v>0</v>
      </c>
    </row>
    <row r="452" spans="1:20" x14ac:dyDescent="0.25">
      <c r="A452">
        <v>451</v>
      </c>
      <c r="B452" s="5">
        <v>-798.5</v>
      </c>
      <c r="C452" s="5">
        <v>269.3</v>
      </c>
      <c r="D452" t="s">
        <v>773</v>
      </c>
      <c r="E452">
        <v>0.59769978432265758</v>
      </c>
      <c r="F452" t="s">
        <v>774</v>
      </c>
      <c r="G452">
        <v>2</v>
      </c>
      <c r="H452" s="2">
        <v>3.5923807580598974E-2</v>
      </c>
      <c r="I452" s="12" t="s">
        <v>146</v>
      </c>
      <c r="J452" s="12">
        <v>0</v>
      </c>
      <c r="K452" s="2">
        <v>0</v>
      </c>
      <c r="L452" s="12" t="s">
        <v>146</v>
      </c>
      <c r="M452">
        <v>0</v>
      </c>
      <c r="N452" s="2">
        <v>0</v>
      </c>
      <c r="O452" t="s">
        <v>146</v>
      </c>
      <c r="P452">
        <v>0</v>
      </c>
      <c r="Q452">
        <v>0</v>
      </c>
      <c r="R452" t="s">
        <v>146</v>
      </c>
      <c r="S452">
        <v>0</v>
      </c>
      <c r="T452">
        <v>0</v>
      </c>
    </row>
    <row r="453" spans="1:20" x14ac:dyDescent="0.25">
      <c r="A453">
        <v>452</v>
      </c>
      <c r="B453" s="20">
        <v>-798.5</v>
      </c>
      <c r="C453" s="20">
        <v>225.2</v>
      </c>
      <c r="D453" s="33" t="s">
        <v>858</v>
      </c>
      <c r="E453">
        <v>0.61645771482115941</v>
      </c>
      <c r="F453" t="s">
        <v>146</v>
      </c>
      <c r="G453">
        <v>0</v>
      </c>
      <c r="H453" s="2">
        <v>0</v>
      </c>
      <c r="I453" s="12" t="s">
        <v>146</v>
      </c>
      <c r="J453" s="12">
        <v>0</v>
      </c>
      <c r="K453" s="2">
        <v>0</v>
      </c>
      <c r="L453" s="12" t="s">
        <v>146</v>
      </c>
      <c r="M453">
        <v>0</v>
      </c>
      <c r="N453" s="2">
        <v>0</v>
      </c>
      <c r="O453" t="s">
        <v>146</v>
      </c>
      <c r="P453">
        <v>0</v>
      </c>
      <c r="Q453">
        <v>0</v>
      </c>
      <c r="R453" t="s">
        <v>146</v>
      </c>
      <c r="S453">
        <v>0</v>
      </c>
      <c r="T453">
        <v>0</v>
      </c>
    </row>
    <row r="454" spans="1:20" x14ac:dyDescent="0.25">
      <c r="A454">
        <v>453</v>
      </c>
      <c r="B454" s="24">
        <v>-798.5</v>
      </c>
      <c r="C454" s="24">
        <v>269.2</v>
      </c>
      <c r="D454" s="33" t="s">
        <v>863</v>
      </c>
      <c r="E454">
        <v>0.61645771482115941</v>
      </c>
      <c r="F454" t="s">
        <v>146</v>
      </c>
      <c r="G454">
        <v>0</v>
      </c>
      <c r="H454" s="2">
        <v>0</v>
      </c>
      <c r="I454" s="12" t="s">
        <v>146</v>
      </c>
      <c r="J454" s="12">
        <v>0</v>
      </c>
      <c r="K454" s="2">
        <v>0</v>
      </c>
      <c r="L454" s="12" t="s">
        <v>146</v>
      </c>
      <c r="M454">
        <v>0</v>
      </c>
      <c r="N454" s="2">
        <v>0</v>
      </c>
      <c r="O454" t="s">
        <v>146</v>
      </c>
      <c r="P454">
        <v>0</v>
      </c>
      <c r="Q454">
        <v>0</v>
      </c>
      <c r="R454" t="s">
        <v>146</v>
      </c>
      <c r="S454">
        <v>0</v>
      </c>
      <c r="T454">
        <v>0</v>
      </c>
    </row>
    <row r="455" spans="1:20" x14ac:dyDescent="0.25">
      <c r="A455">
        <v>454</v>
      </c>
      <c r="B455">
        <v>-798.6</v>
      </c>
      <c r="C455">
        <v>335.3</v>
      </c>
      <c r="D455" t="s">
        <v>392</v>
      </c>
      <c r="E455">
        <v>0.58671095245859106</v>
      </c>
      <c r="F455" t="s">
        <v>407</v>
      </c>
      <c r="G455">
        <v>2</v>
      </c>
      <c r="H455" s="2">
        <v>2.7355144133126379E-2</v>
      </c>
      <c r="I455" s="12" t="s">
        <v>146</v>
      </c>
      <c r="J455" s="12">
        <v>0</v>
      </c>
      <c r="K455" s="2">
        <v>0</v>
      </c>
      <c r="L455" s="12" t="s">
        <v>146</v>
      </c>
      <c r="M455">
        <v>0</v>
      </c>
      <c r="N455" s="2">
        <v>0</v>
      </c>
      <c r="O455" t="s">
        <v>146</v>
      </c>
      <c r="P455">
        <v>0</v>
      </c>
      <c r="Q455">
        <v>0</v>
      </c>
      <c r="R455" t="s">
        <v>146</v>
      </c>
      <c r="S455">
        <v>0</v>
      </c>
      <c r="T455">
        <v>0</v>
      </c>
    </row>
    <row r="456" spans="1:20" x14ac:dyDescent="0.25">
      <c r="A456">
        <v>455</v>
      </c>
      <c r="B456">
        <v>-798.6</v>
      </c>
      <c r="C456">
        <v>337.3</v>
      </c>
      <c r="D456" t="s">
        <v>406</v>
      </c>
      <c r="E456">
        <v>0.58671095245859106</v>
      </c>
      <c r="F456" t="s">
        <v>407</v>
      </c>
      <c r="G456">
        <v>1</v>
      </c>
      <c r="H456" s="2">
        <v>2.008627325913194E-2</v>
      </c>
      <c r="I456" s="12" t="s">
        <v>419</v>
      </c>
      <c r="J456" s="12">
        <v>2</v>
      </c>
      <c r="K456" s="2">
        <v>2.7307925137460699E-2</v>
      </c>
      <c r="L456" s="12" t="s">
        <v>146</v>
      </c>
      <c r="M456">
        <v>0</v>
      </c>
      <c r="N456" s="2">
        <v>0</v>
      </c>
      <c r="O456" t="s">
        <v>146</v>
      </c>
      <c r="P456">
        <v>0</v>
      </c>
      <c r="Q456">
        <v>0</v>
      </c>
      <c r="R456" t="s">
        <v>146</v>
      </c>
      <c r="S456">
        <v>0</v>
      </c>
      <c r="T456">
        <v>0</v>
      </c>
    </row>
    <row r="457" spans="1:20" x14ac:dyDescent="0.25">
      <c r="A457">
        <v>456</v>
      </c>
      <c r="B457">
        <v>-798.6</v>
      </c>
      <c r="C457">
        <v>281.3</v>
      </c>
      <c r="D457" t="s">
        <v>941</v>
      </c>
      <c r="E457">
        <v>0.58671095245859106</v>
      </c>
      <c r="F457" t="s">
        <v>146</v>
      </c>
      <c r="G457">
        <v>0</v>
      </c>
      <c r="H457" s="2">
        <v>0</v>
      </c>
      <c r="I457" s="12" t="s">
        <v>146</v>
      </c>
      <c r="J457" s="12">
        <v>0</v>
      </c>
      <c r="K457" s="2">
        <v>0</v>
      </c>
      <c r="L457" s="12" t="s">
        <v>146</v>
      </c>
      <c r="M457">
        <v>0</v>
      </c>
      <c r="N457" s="2">
        <v>0</v>
      </c>
      <c r="O457" t="s">
        <v>146</v>
      </c>
      <c r="P457">
        <v>0</v>
      </c>
      <c r="Q457">
        <v>0</v>
      </c>
      <c r="R457" t="s">
        <v>146</v>
      </c>
      <c r="S457">
        <v>0</v>
      </c>
      <c r="T457">
        <v>0</v>
      </c>
    </row>
    <row r="458" spans="1:20" x14ac:dyDescent="0.25">
      <c r="A458">
        <v>457</v>
      </c>
      <c r="B458">
        <v>-799.5</v>
      </c>
      <c r="C458">
        <v>305.2</v>
      </c>
      <c r="D458" t="s">
        <v>574</v>
      </c>
      <c r="E458">
        <v>0.59302960867278631</v>
      </c>
      <c r="F458" t="s">
        <v>586</v>
      </c>
      <c r="G458">
        <v>2</v>
      </c>
      <c r="H458" s="2">
        <v>3.1347231634013047E-2</v>
      </c>
      <c r="I458" s="12" t="s">
        <v>575</v>
      </c>
      <c r="J458" s="12">
        <v>1</v>
      </c>
      <c r="K458" s="2">
        <v>1.7044005254667552E-2</v>
      </c>
      <c r="L458" s="12" t="s">
        <v>146</v>
      </c>
      <c r="M458">
        <v>0</v>
      </c>
      <c r="N458" s="2">
        <v>0</v>
      </c>
      <c r="O458" t="s">
        <v>146</v>
      </c>
      <c r="P458">
        <v>0</v>
      </c>
      <c r="Q458">
        <v>0</v>
      </c>
      <c r="R458" t="s">
        <v>146</v>
      </c>
      <c r="S458">
        <v>0</v>
      </c>
      <c r="T458">
        <v>0</v>
      </c>
    </row>
    <row r="459" spans="1:20" x14ac:dyDescent="0.25">
      <c r="A459">
        <v>458</v>
      </c>
      <c r="B459">
        <v>-799.5</v>
      </c>
      <c r="C459">
        <v>307.3</v>
      </c>
      <c r="D459" t="s">
        <v>585</v>
      </c>
      <c r="E459">
        <v>0.59302960867278631</v>
      </c>
      <c r="F459" t="s">
        <v>586</v>
      </c>
      <c r="G459">
        <v>1</v>
      </c>
      <c r="H459" s="2">
        <v>1.7084575069525574E-2</v>
      </c>
      <c r="I459" s="12" t="s">
        <v>596</v>
      </c>
      <c r="J459" s="12">
        <v>2</v>
      </c>
      <c r="K459" s="2">
        <v>3.1298015988667854E-2</v>
      </c>
      <c r="L459" s="12" t="s">
        <v>146</v>
      </c>
      <c r="M459">
        <v>0</v>
      </c>
      <c r="N459" s="2">
        <v>0</v>
      </c>
      <c r="O459" t="s">
        <v>146</v>
      </c>
      <c r="P459">
        <v>0</v>
      </c>
      <c r="Q459">
        <v>0</v>
      </c>
      <c r="R459" t="s">
        <v>146</v>
      </c>
      <c r="S459">
        <v>0</v>
      </c>
      <c r="T459">
        <v>0</v>
      </c>
    </row>
    <row r="460" spans="1:20" x14ac:dyDescent="0.25">
      <c r="A460">
        <v>459</v>
      </c>
      <c r="B460">
        <v>-799.5</v>
      </c>
      <c r="C460">
        <v>309.3</v>
      </c>
      <c r="D460" t="s">
        <v>595</v>
      </c>
      <c r="E460">
        <v>0.59302960867278631</v>
      </c>
      <c r="F460" t="s">
        <v>596</v>
      </c>
      <c r="G460">
        <v>1</v>
      </c>
      <c r="H460" s="2">
        <v>1.7125198289083994E-2</v>
      </c>
      <c r="I460" s="12" t="s">
        <v>146</v>
      </c>
      <c r="J460" s="12">
        <v>0</v>
      </c>
      <c r="K460" s="2">
        <v>0</v>
      </c>
      <c r="L460" s="12" t="s">
        <v>146</v>
      </c>
      <c r="M460">
        <v>0</v>
      </c>
      <c r="N460" s="2">
        <v>0</v>
      </c>
      <c r="O460" t="s">
        <v>146</v>
      </c>
      <c r="P460">
        <v>0</v>
      </c>
      <c r="Q460">
        <v>0</v>
      </c>
      <c r="R460" t="s">
        <v>146</v>
      </c>
      <c r="S460">
        <v>0</v>
      </c>
      <c r="T460">
        <v>0</v>
      </c>
    </row>
    <row r="461" spans="1:20" x14ac:dyDescent="0.25">
      <c r="A461">
        <v>460</v>
      </c>
      <c r="B461">
        <v>-799.5</v>
      </c>
      <c r="C461">
        <v>277.2</v>
      </c>
      <c r="D461" t="s">
        <v>606</v>
      </c>
      <c r="E461">
        <v>0.59302960867278631</v>
      </c>
      <c r="F461" t="s">
        <v>146</v>
      </c>
      <c r="G461">
        <v>0</v>
      </c>
      <c r="H461" s="2">
        <v>0</v>
      </c>
      <c r="I461" s="12" t="s">
        <v>146</v>
      </c>
      <c r="J461" s="12">
        <v>0</v>
      </c>
      <c r="K461" s="2">
        <v>0</v>
      </c>
      <c r="L461" s="12" t="s">
        <v>146</v>
      </c>
      <c r="M461">
        <v>0</v>
      </c>
      <c r="N461" s="2">
        <v>0</v>
      </c>
      <c r="O461" t="s">
        <v>146</v>
      </c>
      <c r="P461">
        <v>0</v>
      </c>
      <c r="Q461">
        <v>0</v>
      </c>
      <c r="R461" t="s">
        <v>146</v>
      </c>
      <c r="S461">
        <v>0</v>
      </c>
      <c r="T461">
        <v>0</v>
      </c>
    </row>
    <row r="462" spans="1:20" x14ac:dyDescent="0.25">
      <c r="A462">
        <v>461</v>
      </c>
      <c r="B462">
        <v>-799.5</v>
      </c>
      <c r="C462">
        <v>279.2</v>
      </c>
      <c r="D462" t="s">
        <v>976</v>
      </c>
      <c r="E462">
        <v>0.59302960867278631</v>
      </c>
      <c r="F462" t="s">
        <v>146</v>
      </c>
      <c r="G462">
        <v>0</v>
      </c>
      <c r="H462" s="2">
        <v>0</v>
      </c>
      <c r="I462" s="12" t="s">
        <v>146</v>
      </c>
      <c r="J462" s="12">
        <v>0</v>
      </c>
      <c r="K462" s="2">
        <v>0</v>
      </c>
      <c r="L462" s="12" t="s">
        <v>146</v>
      </c>
      <c r="M462">
        <v>0</v>
      </c>
      <c r="N462" s="2">
        <v>0</v>
      </c>
      <c r="O462" t="s">
        <v>146</v>
      </c>
      <c r="P462">
        <v>0</v>
      </c>
      <c r="Q462">
        <v>0</v>
      </c>
      <c r="R462" t="s">
        <v>146</v>
      </c>
      <c r="S462">
        <v>0</v>
      </c>
      <c r="T462">
        <v>0</v>
      </c>
    </row>
    <row r="463" spans="1:20" ht="15.75" thickBot="1" x14ac:dyDescent="0.3">
      <c r="A463">
        <v>462</v>
      </c>
      <c r="B463">
        <v>-800.5</v>
      </c>
      <c r="C463">
        <v>241.2</v>
      </c>
      <c r="D463" t="s">
        <v>165</v>
      </c>
      <c r="E463">
        <v>0.59752048783560596</v>
      </c>
      <c r="F463" t="s">
        <v>146</v>
      </c>
      <c r="G463">
        <v>0</v>
      </c>
      <c r="H463" s="2">
        <v>0</v>
      </c>
      <c r="I463" s="12" t="s">
        <v>146</v>
      </c>
      <c r="J463" s="12">
        <v>0</v>
      </c>
      <c r="K463" s="2">
        <v>0</v>
      </c>
      <c r="L463" s="12" t="s">
        <v>146</v>
      </c>
      <c r="M463">
        <v>0</v>
      </c>
      <c r="N463" s="2">
        <v>0</v>
      </c>
      <c r="O463" t="s">
        <v>146</v>
      </c>
      <c r="P463">
        <v>0</v>
      </c>
      <c r="Q463">
        <v>0</v>
      </c>
      <c r="R463" t="s">
        <v>146</v>
      </c>
      <c r="S463">
        <v>0</v>
      </c>
      <c r="T463">
        <v>0</v>
      </c>
    </row>
    <row r="464" spans="1:20" x14ac:dyDescent="0.25">
      <c r="A464">
        <v>463</v>
      </c>
      <c r="B464" s="36">
        <v>-800.5</v>
      </c>
      <c r="C464" s="36">
        <v>241.2</v>
      </c>
      <c r="D464" t="s">
        <v>760</v>
      </c>
      <c r="E464">
        <v>0.59752048783560596</v>
      </c>
      <c r="F464" t="s">
        <v>146</v>
      </c>
      <c r="G464">
        <v>0</v>
      </c>
      <c r="H464" s="2">
        <v>0</v>
      </c>
      <c r="I464" s="12" t="s">
        <v>146</v>
      </c>
      <c r="J464" s="12">
        <v>0</v>
      </c>
      <c r="K464" s="2">
        <v>0</v>
      </c>
      <c r="L464" s="12" t="s">
        <v>146</v>
      </c>
      <c r="M464">
        <v>0</v>
      </c>
      <c r="N464" s="2">
        <v>0</v>
      </c>
      <c r="O464" t="s">
        <v>146</v>
      </c>
      <c r="P464">
        <v>0</v>
      </c>
      <c r="Q464">
        <v>0</v>
      </c>
      <c r="R464" t="s">
        <v>146</v>
      </c>
      <c r="S464">
        <v>0</v>
      </c>
      <c r="T464">
        <v>0</v>
      </c>
    </row>
    <row r="465" spans="1:20" x14ac:dyDescent="0.25">
      <c r="A465">
        <v>464</v>
      </c>
      <c r="B465" s="5">
        <v>-800.5</v>
      </c>
      <c r="C465" s="5">
        <v>269.3</v>
      </c>
      <c r="D465" t="s">
        <v>772</v>
      </c>
      <c r="E465">
        <v>0.59752048783560596</v>
      </c>
      <c r="F465" t="s">
        <v>773</v>
      </c>
      <c r="G465">
        <v>2</v>
      </c>
      <c r="H465" s="2">
        <v>3.5967240762926046E-2</v>
      </c>
      <c r="I465" s="12" t="s">
        <v>146</v>
      </c>
      <c r="J465" s="12">
        <v>0</v>
      </c>
      <c r="K465" s="2">
        <v>0</v>
      </c>
      <c r="L465" s="12" t="s">
        <v>146</v>
      </c>
      <c r="M465">
        <v>0</v>
      </c>
      <c r="N465" s="2">
        <v>0</v>
      </c>
      <c r="O465" t="s">
        <v>146</v>
      </c>
      <c r="P465">
        <v>0</v>
      </c>
      <c r="Q465">
        <v>0</v>
      </c>
      <c r="R465" t="s">
        <v>146</v>
      </c>
      <c r="S465">
        <v>0</v>
      </c>
      <c r="T465">
        <v>0</v>
      </c>
    </row>
    <row r="466" spans="1:20" x14ac:dyDescent="0.25">
      <c r="A466">
        <v>465</v>
      </c>
      <c r="B466">
        <v>-800.6</v>
      </c>
      <c r="C466">
        <v>281.2</v>
      </c>
      <c r="D466" t="s">
        <v>405</v>
      </c>
      <c r="E466">
        <v>0.58653495237384989</v>
      </c>
      <c r="F466" t="s">
        <v>941</v>
      </c>
      <c r="G466">
        <v>2</v>
      </c>
      <c r="H466" s="2">
        <v>3.500829659285197E-2</v>
      </c>
      <c r="I466" s="12" t="s">
        <v>146</v>
      </c>
      <c r="J466" s="12">
        <v>0</v>
      </c>
      <c r="K466" s="2">
        <v>0</v>
      </c>
      <c r="L466" s="12" t="s">
        <v>146</v>
      </c>
      <c r="M466">
        <v>0</v>
      </c>
      <c r="N466" s="2">
        <v>0</v>
      </c>
      <c r="O466" t="s">
        <v>146</v>
      </c>
      <c r="P466">
        <v>0</v>
      </c>
      <c r="Q466">
        <v>0</v>
      </c>
      <c r="R466" t="s">
        <v>146</v>
      </c>
      <c r="S466">
        <v>0</v>
      </c>
      <c r="T466">
        <v>0</v>
      </c>
    </row>
    <row r="467" spans="1:20" x14ac:dyDescent="0.25">
      <c r="A467">
        <v>466</v>
      </c>
      <c r="B467">
        <v>-801.6</v>
      </c>
      <c r="C467">
        <v>307.3</v>
      </c>
      <c r="D467" t="s">
        <v>573</v>
      </c>
      <c r="E467">
        <v>0.59285171313335072</v>
      </c>
      <c r="F467" t="s">
        <v>574</v>
      </c>
      <c r="G467">
        <v>1</v>
      </c>
      <c r="H467" s="2">
        <v>1.7079450081407654E-2</v>
      </c>
      <c r="I467" s="12" t="s">
        <v>585</v>
      </c>
      <c r="J467" s="12">
        <v>2</v>
      </c>
      <c r="K467" s="2">
        <v>3.1337828169835547E-2</v>
      </c>
      <c r="L467" s="12" t="s">
        <v>146</v>
      </c>
      <c r="M467">
        <v>0</v>
      </c>
      <c r="N467" s="2">
        <v>0</v>
      </c>
      <c r="O467" t="s">
        <v>146</v>
      </c>
      <c r="P467">
        <v>0</v>
      </c>
      <c r="Q467">
        <v>0</v>
      </c>
      <c r="R467" t="s">
        <v>146</v>
      </c>
      <c r="S467">
        <v>0</v>
      </c>
      <c r="T467">
        <v>0</v>
      </c>
    </row>
    <row r="468" spans="1:20" x14ac:dyDescent="0.25">
      <c r="A468">
        <v>467</v>
      </c>
      <c r="B468">
        <v>-801.6</v>
      </c>
      <c r="C468">
        <v>309.3</v>
      </c>
      <c r="D468" t="s">
        <v>584</v>
      </c>
      <c r="E468">
        <v>0.59285171313335072</v>
      </c>
      <c r="F468" t="s">
        <v>595</v>
      </c>
      <c r="G468">
        <v>2</v>
      </c>
      <c r="H468" s="2">
        <v>3.1288627288076604E-2</v>
      </c>
      <c r="I468" s="12" t="s">
        <v>585</v>
      </c>
      <c r="J468" s="12">
        <v>1</v>
      </c>
      <c r="K468" s="2">
        <v>1.7120061114914226E-2</v>
      </c>
      <c r="L468" s="12" t="s">
        <v>146</v>
      </c>
      <c r="M468">
        <v>0</v>
      </c>
      <c r="N468" s="2">
        <v>0</v>
      </c>
      <c r="O468" t="s">
        <v>146</v>
      </c>
      <c r="P468">
        <v>0</v>
      </c>
      <c r="Q468">
        <v>0</v>
      </c>
      <c r="R468" t="s">
        <v>146</v>
      </c>
      <c r="S468">
        <v>0</v>
      </c>
      <c r="T468">
        <v>0</v>
      </c>
    </row>
    <row r="469" spans="1:20" x14ac:dyDescent="0.25">
      <c r="A469">
        <v>468</v>
      </c>
      <c r="B469">
        <v>-801.6</v>
      </c>
      <c r="C469">
        <v>279.2</v>
      </c>
      <c r="D469" t="s">
        <v>605</v>
      </c>
      <c r="E469">
        <v>0.59285171313335072</v>
      </c>
      <c r="F469" t="s">
        <v>976</v>
      </c>
      <c r="G469">
        <v>2</v>
      </c>
      <c r="H469" s="2">
        <v>3.5168284173166968E-2</v>
      </c>
      <c r="I469" s="12" t="s">
        <v>606</v>
      </c>
      <c r="J469" s="12">
        <v>1</v>
      </c>
      <c r="K469" s="2">
        <v>1.4216564244748792E-2</v>
      </c>
      <c r="L469" s="12" t="s">
        <v>146</v>
      </c>
      <c r="M469">
        <v>0</v>
      </c>
      <c r="N469" s="2">
        <v>0</v>
      </c>
      <c r="O469" t="s">
        <v>146</v>
      </c>
      <c r="P469">
        <v>0</v>
      </c>
      <c r="Q469">
        <v>0</v>
      </c>
      <c r="R469" t="s">
        <v>146</v>
      </c>
      <c r="S469">
        <v>0</v>
      </c>
      <c r="T469">
        <v>0</v>
      </c>
    </row>
    <row r="470" spans="1:20" x14ac:dyDescent="0.25">
      <c r="A470">
        <v>469</v>
      </c>
      <c r="B470">
        <v>-801.6</v>
      </c>
      <c r="C470">
        <v>281.3</v>
      </c>
      <c r="D470" t="s">
        <v>975</v>
      </c>
      <c r="E470">
        <v>0.59285171313335072</v>
      </c>
      <c r="F470" t="s">
        <v>976</v>
      </c>
      <c r="G470">
        <v>1</v>
      </c>
      <c r="H470" s="2">
        <v>1.4253110378948964E-2</v>
      </c>
      <c r="I470" s="12" t="s">
        <v>146</v>
      </c>
      <c r="J470" s="12">
        <v>0</v>
      </c>
      <c r="K470" s="2">
        <v>0</v>
      </c>
      <c r="L470" s="12" t="s">
        <v>146</v>
      </c>
      <c r="M470">
        <v>0</v>
      </c>
      <c r="N470" s="2">
        <v>0</v>
      </c>
      <c r="O470" t="s">
        <v>146</v>
      </c>
      <c r="P470">
        <v>0</v>
      </c>
      <c r="Q470">
        <v>0</v>
      </c>
      <c r="R470" t="s">
        <v>146</v>
      </c>
      <c r="S470">
        <v>0</v>
      </c>
      <c r="T470">
        <v>0</v>
      </c>
    </row>
    <row r="471" spans="1:20" x14ac:dyDescent="0.25">
      <c r="A471">
        <v>470</v>
      </c>
      <c r="B471">
        <v>-802.6</v>
      </c>
      <c r="C471">
        <v>241.2</v>
      </c>
      <c r="D471" t="s">
        <v>223</v>
      </c>
      <c r="E471">
        <v>0.5973412451334662</v>
      </c>
      <c r="F471" t="s">
        <v>165</v>
      </c>
      <c r="G471">
        <v>2</v>
      </c>
      <c r="H471" s="2">
        <v>4.0225997864444363E-2</v>
      </c>
      <c r="I471" s="12" t="s">
        <v>146</v>
      </c>
      <c r="J471" s="12">
        <v>0</v>
      </c>
      <c r="K471" s="2">
        <v>0</v>
      </c>
      <c r="L471" s="12" t="s">
        <v>146</v>
      </c>
      <c r="M471">
        <v>0</v>
      </c>
      <c r="N471" s="2">
        <v>0</v>
      </c>
      <c r="O471" t="s">
        <v>146</v>
      </c>
      <c r="P471">
        <v>0</v>
      </c>
      <c r="Q471">
        <v>0</v>
      </c>
      <c r="R471" t="s">
        <v>146</v>
      </c>
      <c r="S471">
        <v>0</v>
      </c>
      <c r="T471">
        <v>0</v>
      </c>
    </row>
    <row r="472" spans="1:20" x14ac:dyDescent="0.25">
      <c r="A472">
        <v>471</v>
      </c>
      <c r="B472" s="5">
        <v>-802.6</v>
      </c>
      <c r="C472" s="5">
        <v>241.2</v>
      </c>
      <c r="D472" t="s">
        <v>759</v>
      </c>
      <c r="E472">
        <v>0.5973412451334662</v>
      </c>
      <c r="F472" t="s">
        <v>760</v>
      </c>
      <c r="G472">
        <v>2</v>
      </c>
      <c r="H472" s="2">
        <v>4.0225997864444363E-2</v>
      </c>
      <c r="I472" s="12" t="s">
        <v>146</v>
      </c>
      <c r="J472" s="12">
        <v>0</v>
      </c>
      <c r="K472" s="2">
        <v>0</v>
      </c>
      <c r="L472" s="12" t="s">
        <v>146</v>
      </c>
      <c r="M472">
        <v>0</v>
      </c>
      <c r="N472" s="2">
        <v>0</v>
      </c>
      <c r="O472" t="s">
        <v>146</v>
      </c>
      <c r="P472">
        <v>0</v>
      </c>
      <c r="Q472">
        <v>0</v>
      </c>
      <c r="R472" t="s">
        <v>146</v>
      </c>
      <c r="S472">
        <v>0</v>
      </c>
      <c r="T472">
        <v>0</v>
      </c>
    </row>
    <row r="473" spans="1:20" x14ac:dyDescent="0.25">
      <c r="A473">
        <v>472</v>
      </c>
      <c r="B473" s="5">
        <v>-802.6</v>
      </c>
      <c r="C473" s="5">
        <v>269.3</v>
      </c>
      <c r="D473" t="s">
        <v>771</v>
      </c>
      <c r="E473">
        <v>0.5973412451334662</v>
      </c>
      <c r="F473" t="s">
        <v>772</v>
      </c>
      <c r="G473">
        <v>2</v>
      </c>
      <c r="H473" s="2">
        <v>3.6010698447621052E-2</v>
      </c>
      <c r="I473" s="12" t="s">
        <v>146</v>
      </c>
      <c r="J473" s="12">
        <v>0</v>
      </c>
      <c r="K473" s="2">
        <v>0</v>
      </c>
      <c r="L473" s="12" t="s">
        <v>146</v>
      </c>
      <c r="M473">
        <v>0</v>
      </c>
      <c r="N473" s="2">
        <v>0</v>
      </c>
      <c r="O473" t="s">
        <v>146</v>
      </c>
      <c r="P473">
        <v>0</v>
      </c>
      <c r="Q473">
        <v>0</v>
      </c>
      <c r="R473" t="s">
        <v>146</v>
      </c>
      <c r="S473">
        <v>0</v>
      </c>
      <c r="T473">
        <v>0</v>
      </c>
    </row>
    <row r="474" spans="1:20" x14ac:dyDescent="0.25">
      <c r="A474">
        <v>473</v>
      </c>
      <c r="B474" s="24">
        <v>-803.5</v>
      </c>
      <c r="C474" s="24">
        <v>305.2</v>
      </c>
      <c r="D474" s="33" t="s">
        <v>740</v>
      </c>
      <c r="E474">
        <v>0.59814826095520135</v>
      </c>
      <c r="F474" t="s">
        <v>146</v>
      </c>
      <c r="G474">
        <v>0</v>
      </c>
      <c r="H474" s="2">
        <v>0</v>
      </c>
      <c r="I474" s="12" t="s">
        <v>146</v>
      </c>
      <c r="J474" s="12">
        <v>0</v>
      </c>
      <c r="K474" s="2">
        <v>0</v>
      </c>
      <c r="L474" s="12" t="s">
        <v>146</v>
      </c>
      <c r="M474">
        <v>0</v>
      </c>
      <c r="N474" s="2">
        <v>0</v>
      </c>
      <c r="O474" t="s">
        <v>146</v>
      </c>
      <c r="P474">
        <v>0</v>
      </c>
      <c r="Q474">
        <v>0</v>
      </c>
      <c r="R474" t="s">
        <v>146</v>
      </c>
      <c r="S474">
        <v>0</v>
      </c>
      <c r="T474">
        <v>0</v>
      </c>
    </row>
    <row r="475" spans="1:20" x14ac:dyDescent="0.25">
      <c r="A475">
        <v>474</v>
      </c>
      <c r="B475" s="24">
        <v>-803.5</v>
      </c>
      <c r="C475" s="24">
        <v>269.2</v>
      </c>
      <c r="D475" s="33" t="s">
        <v>745</v>
      </c>
      <c r="E475">
        <v>0.59814826095520135</v>
      </c>
      <c r="F475" t="s">
        <v>771</v>
      </c>
      <c r="G475">
        <v>4</v>
      </c>
      <c r="H475" s="2">
        <v>0.18105578503810713</v>
      </c>
      <c r="I475" s="12" t="s">
        <v>146</v>
      </c>
      <c r="J475" s="12">
        <v>0</v>
      </c>
      <c r="K475" s="2">
        <v>0</v>
      </c>
      <c r="L475" s="12" t="s">
        <v>146</v>
      </c>
      <c r="M475">
        <v>0</v>
      </c>
      <c r="N475" s="2">
        <v>0</v>
      </c>
      <c r="O475" t="s">
        <v>146</v>
      </c>
      <c r="P475">
        <v>0</v>
      </c>
      <c r="Q475">
        <v>0</v>
      </c>
      <c r="R475" t="s">
        <v>146</v>
      </c>
      <c r="S475">
        <v>0</v>
      </c>
      <c r="T475">
        <v>0</v>
      </c>
    </row>
    <row r="476" spans="1:20" x14ac:dyDescent="0.25">
      <c r="A476">
        <v>475</v>
      </c>
      <c r="B476">
        <v>-803.5</v>
      </c>
      <c r="C476">
        <v>277.2</v>
      </c>
      <c r="D476" t="s">
        <v>784</v>
      </c>
      <c r="E476">
        <v>0.60940236660326363</v>
      </c>
      <c r="F476" t="s">
        <v>146</v>
      </c>
      <c r="G476">
        <v>0</v>
      </c>
      <c r="H476" s="2">
        <v>0</v>
      </c>
      <c r="I476" s="12" t="s">
        <v>146</v>
      </c>
      <c r="J476" s="12">
        <v>0</v>
      </c>
      <c r="K476" s="2">
        <v>0</v>
      </c>
      <c r="L476" s="12" t="s">
        <v>146</v>
      </c>
      <c r="M476">
        <v>0</v>
      </c>
      <c r="N476" s="2">
        <v>0</v>
      </c>
      <c r="O476" t="s">
        <v>146</v>
      </c>
      <c r="P476">
        <v>0</v>
      </c>
      <c r="Q476">
        <v>0</v>
      </c>
      <c r="R476" t="s">
        <v>146</v>
      </c>
      <c r="S476">
        <v>0</v>
      </c>
      <c r="T476">
        <v>0</v>
      </c>
    </row>
    <row r="477" spans="1:20" x14ac:dyDescent="0.25">
      <c r="A477">
        <v>476</v>
      </c>
      <c r="B477">
        <v>-803.6</v>
      </c>
      <c r="C477">
        <v>309.3</v>
      </c>
      <c r="D477" t="s">
        <v>572</v>
      </c>
      <c r="E477">
        <v>0.59267387095857427</v>
      </c>
      <c r="F477" t="s">
        <v>573</v>
      </c>
      <c r="G477">
        <v>1</v>
      </c>
      <c r="H477" s="2">
        <v>1.7114925481781128E-2</v>
      </c>
      <c r="I477" s="12" t="s">
        <v>584</v>
      </c>
      <c r="J477" s="12">
        <v>2</v>
      </c>
      <c r="K477" s="2">
        <v>3.1328427526485736E-2</v>
      </c>
      <c r="L477" s="12" t="s">
        <v>146</v>
      </c>
      <c r="M477">
        <v>0</v>
      </c>
      <c r="N477" s="2">
        <v>0</v>
      </c>
      <c r="O477" t="s">
        <v>146</v>
      </c>
      <c r="P477">
        <v>0</v>
      </c>
      <c r="Q477">
        <v>0</v>
      </c>
      <c r="R477" t="s">
        <v>146</v>
      </c>
      <c r="S477">
        <v>0</v>
      </c>
      <c r="T477">
        <v>0</v>
      </c>
    </row>
    <row r="478" spans="1:20" x14ac:dyDescent="0.25">
      <c r="A478">
        <v>477</v>
      </c>
      <c r="B478">
        <v>-803.6</v>
      </c>
      <c r="C478">
        <v>281.2</v>
      </c>
      <c r="D478" t="s">
        <v>604</v>
      </c>
      <c r="E478">
        <v>0.59267387095857427</v>
      </c>
      <c r="F478" t="s">
        <v>975</v>
      </c>
      <c r="G478">
        <v>2</v>
      </c>
      <c r="H478" s="2">
        <v>3.5157734479201418E-2</v>
      </c>
      <c r="I478" s="12" t="s">
        <v>605</v>
      </c>
      <c r="J478" s="12">
        <v>1</v>
      </c>
      <c r="K478" s="2">
        <v>1.4248834766530263E-2</v>
      </c>
      <c r="L478" s="12" t="s">
        <v>146</v>
      </c>
      <c r="M478">
        <v>0</v>
      </c>
      <c r="N478" s="2">
        <v>0</v>
      </c>
      <c r="O478" t="s">
        <v>146</v>
      </c>
      <c r="P478">
        <v>0</v>
      </c>
      <c r="Q478">
        <v>0</v>
      </c>
      <c r="R478" t="s">
        <v>146</v>
      </c>
      <c r="S478">
        <v>0</v>
      </c>
      <c r="T478">
        <v>0</v>
      </c>
    </row>
    <row r="479" spans="1:20" x14ac:dyDescent="0.25">
      <c r="A479">
        <v>478</v>
      </c>
      <c r="B479">
        <v>-803.6</v>
      </c>
      <c r="C479">
        <v>283.3</v>
      </c>
      <c r="D479" t="s">
        <v>972</v>
      </c>
      <c r="E479">
        <v>0.59267387095857427</v>
      </c>
      <c r="F479" t="s">
        <v>975</v>
      </c>
      <c r="G479">
        <v>1</v>
      </c>
      <c r="H479" s="2">
        <v>1.4285423310377236E-2</v>
      </c>
      <c r="I479" s="12" t="s">
        <v>146</v>
      </c>
      <c r="J479" s="12">
        <v>0</v>
      </c>
      <c r="K479" s="2">
        <v>0</v>
      </c>
      <c r="L479" s="12" t="s">
        <v>146</v>
      </c>
      <c r="M479">
        <v>0</v>
      </c>
      <c r="N479" s="2">
        <v>0</v>
      </c>
      <c r="O479" t="s">
        <v>146</v>
      </c>
      <c r="P479">
        <v>0</v>
      </c>
      <c r="Q479">
        <v>0</v>
      </c>
      <c r="R479" t="s">
        <v>146</v>
      </c>
      <c r="S479">
        <v>0</v>
      </c>
      <c r="T479">
        <v>0</v>
      </c>
    </row>
    <row r="480" spans="1:20" x14ac:dyDescent="0.25">
      <c r="A480">
        <v>479</v>
      </c>
      <c r="B480" s="40">
        <v>-804.5</v>
      </c>
      <c r="C480" s="40">
        <v>301.2</v>
      </c>
      <c r="D480" t="s">
        <v>721</v>
      </c>
      <c r="E480">
        <v>0.59165737869149804</v>
      </c>
      <c r="F480" t="s">
        <v>146</v>
      </c>
      <c r="G480">
        <v>0</v>
      </c>
      <c r="H480" s="2">
        <v>0</v>
      </c>
      <c r="I480" s="12" t="s">
        <v>146</v>
      </c>
      <c r="J480" s="12">
        <v>0</v>
      </c>
      <c r="K480" s="2">
        <v>0</v>
      </c>
      <c r="L480" s="12" t="s">
        <v>146</v>
      </c>
      <c r="M480">
        <v>0</v>
      </c>
      <c r="N480" s="2">
        <v>0</v>
      </c>
      <c r="O480" t="s">
        <v>146</v>
      </c>
      <c r="P480">
        <v>0</v>
      </c>
      <c r="Q480">
        <v>0</v>
      </c>
      <c r="R480" t="s">
        <v>146</v>
      </c>
      <c r="S480">
        <v>0</v>
      </c>
      <c r="T480">
        <v>0</v>
      </c>
    </row>
    <row r="481" spans="1:20" x14ac:dyDescent="0.25">
      <c r="A481">
        <v>480</v>
      </c>
      <c r="B481">
        <v>-804.6</v>
      </c>
      <c r="C481">
        <v>269.2</v>
      </c>
      <c r="D481" t="s">
        <v>174</v>
      </c>
      <c r="E481">
        <v>0.59716205620010421</v>
      </c>
      <c r="F481" t="s">
        <v>146</v>
      </c>
      <c r="G481">
        <v>0</v>
      </c>
      <c r="H481" s="2">
        <v>0</v>
      </c>
      <c r="I481" s="12" t="s">
        <v>146</v>
      </c>
      <c r="J481" s="12">
        <v>0</v>
      </c>
      <c r="K481" s="2">
        <v>0</v>
      </c>
      <c r="L481" s="12" t="s">
        <v>146</v>
      </c>
      <c r="M481">
        <v>0</v>
      </c>
      <c r="N481" s="2">
        <v>0</v>
      </c>
      <c r="O481" t="s">
        <v>146</v>
      </c>
      <c r="P481">
        <v>0</v>
      </c>
      <c r="Q481">
        <v>0</v>
      </c>
      <c r="R481" t="s">
        <v>146</v>
      </c>
      <c r="S481">
        <v>0</v>
      </c>
      <c r="T481">
        <v>0</v>
      </c>
    </row>
    <row r="482" spans="1:20" x14ac:dyDescent="0.25">
      <c r="A482">
        <v>481</v>
      </c>
      <c r="B482">
        <v>-804.6</v>
      </c>
      <c r="C482">
        <v>241.2</v>
      </c>
      <c r="D482" t="s">
        <v>222</v>
      </c>
      <c r="E482">
        <v>0.59716205620010421</v>
      </c>
      <c r="F482" t="s">
        <v>223</v>
      </c>
      <c r="G482">
        <v>2</v>
      </c>
      <c r="H482" s="2">
        <v>4.0272309975038632E-2</v>
      </c>
      <c r="I482" s="12" t="s">
        <v>146</v>
      </c>
      <c r="J482" s="12">
        <v>0</v>
      </c>
      <c r="K482" s="2">
        <v>0</v>
      </c>
      <c r="L482" s="12" t="s">
        <v>146</v>
      </c>
      <c r="M482">
        <v>0</v>
      </c>
      <c r="N482" s="2">
        <v>0</v>
      </c>
      <c r="O482" t="s">
        <v>146</v>
      </c>
      <c r="P482">
        <v>0</v>
      </c>
      <c r="Q482">
        <v>0</v>
      </c>
      <c r="R482" t="s">
        <v>146</v>
      </c>
      <c r="S482">
        <v>0</v>
      </c>
      <c r="T482">
        <v>0</v>
      </c>
    </row>
    <row r="483" spans="1:20" x14ac:dyDescent="0.25">
      <c r="A483">
        <v>482</v>
      </c>
      <c r="B483" s="5">
        <v>-804.6</v>
      </c>
      <c r="C483" s="5">
        <v>241.2</v>
      </c>
      <c r="D483" t="s">
        <v>758</v>
      </c>
      <c r="E483">
        <v>0.59716205620010421</v>
      </c>
      <c r="F483" t="s">
        <v>759</v>
      </c>
      <c r="G483">
        <v>2</v>
      </c>
      <c r="H483" s="2">
        <v>4.0272309975038632E-2</v>
      </c>
      <c r="I483" s="12" t="s">
        <v>146</v>
      </c>
      <c r="J483" s="12">
        <v>0</v>
      </c>
      <c r="K483" s="2">
        <v>0</v>
      </c>
      <c r="L483" s="12" t="s">
        <v>146</v>
      </c>
      <c r="M483">
        <v>0</v>
      </c>
      <c r="N483" s="2">
        <v>0</v>
      </c>
      <c r="O483" t="s">
        <v>146</v>
      </c>
      <c r="P483">
        <v>0</v>
      </c>
      <c r="Q483">
        <v>0</v>
      </c>
      <c r="R483" t="s">
        <v>146</v>
      </c>
      <c r="S483">
        <v>0</v>
      </c>
      <c r="T483">
        <v>0</v>
      </c>
    </row>
    <row r="484" spans="1:20" x14ac:dyDescent="0.25">
      <c r="A484">
        <v>483</v>
      </c>
      <c r="B484" s="5">
        <v>-804.6</v>
      </c>
      <c r="C484" s="5">
        <v>269.3</v>
      </c>
      <c r="D484" t="s">
        <v>770</v>
      </c>
      <c r="E484">
        <v>0.59716205620010421</v>
      </c>
      <c r="F484" t="s">
        <v>771</v>
      </c>
      <c r="G484">
        <v>2</v>
      </c>
      <c r="H484" s="2">
        <v>3.6054180599938618E-2</v>
      </c>
      <c r="I484" s="12" t="s">
        <v>745</v>
      </c>
      <c r="J484" s="12">
        <v>4</v>
      </c>
      <c r="K484" s="2">
        <v>0.18049277247227791</v>
      </c>
      <c r="L484" s="12" t="s">
        <v>146</v>
      </c>
      <c r="M484">
        <v>0</v>
      </c>
      <c r="N484" s="2">
        <v>0</v>
      </c>
      <c r="O484" t="s">
        <v>146</v>
      </c>
      <c r="P484">
        <v>0</v>
      </c>
      <c r="Q484">
        <v>0</v>
      </c>
      <c r="R484" t="s">
        <v>146</v>
      </c>
      <c r="S484">
        <v>0</v>
      </c>
      <c r="T484">
        <v>0</v>
      </c>
    </row>
    <row r="485" spans="1:20" x14ac:dyDescent="0.25">
      <c r="A485">
        <v>484</v>
      </c>
      <c r="B485">
        <v>-805.5</v>
      </c>
      <c r="C485">
        <v>279.2</v>
      </c>
      <c r="D485" t="s">
        <v>783</v>
      </c>
      <c r="E485">
        <v>0.60921955960483598</v>
      </c>
      <c r="F485" t="s">
        <v>784</v>
      </c>
      <c r="G485">
        <v>1</v>
      </c>
      <c r="H485" s="2">
        <v>1.4609064655484241E-2</v>
      </c>
      <c r="I485" s="12" t="s">
        <v>146</v>
      </c>
      <c r="J485" s="12">
        <v>0</v>
      </c>
      <c r="K485" s="2">
        <v>0</v>
      </c>
      <c r="L485" s="12" t="s">
        <v>146</v>
      </c>
      <c r="M485">
        <v>0</v>
      </c>
      <c r="N485" s="2">
        <v>0</v>
      </c>
      <c r="O485" t="s">
        <v>146</v>
      </c>
      <c r="P485">
        <v>0</v>
      </c>
      <c r="Q485">
        <v>0</v>
      </c>
      <c r="R485" t="s">
        <v>146</v>
      </c>
      <c r="S485">
        <v>0</v>
      </c>
      <c r="T485">
        <v>0</v>
      </c>
    </row>
    <row r="486" spans="1:20" x14ac:dyDescent="0.25">
      <c r="A486">
        <v>485</v>
      </c>
      <c r="B486" s="2">
        <v>-805.6</v>
      </c>
      <c r="C486" s="2">
        <v>283.3</v>
      </c>
      <c r="D486" t="s">
        <v>571</v>
      </c>
      <c r="E486">
        <v>0.59249608213244864</v>
      </c>
      <c r="F486" t="s">
        <v>972</v>
      </c>
      <c r="G486">
        <v>2</v>
      </c>
      <c r="H486" s="2">
        <v>3.5147187949906677E-2</v>
      </c>
      <c r="I486" s="12" t="s">
        <v>604</v>
      </c>
      <c r="J486" s="12">
        <v>1</v>
      </c>
      <c r="K486" s="2">
        <v>1.4281138004806149E-2</v>
      </c>
      <c r="L486" s="12" t="s">
        <v>146</v>
      </c>
      <c r="M486">
        <v>0</v>
      </c>
      <c r="N486" s="2">
        <v>0</v>
      </c>
      <c r="O486" t="s">
        <v>146</v>
      </c>
      <c r="P486">
        <v>0</v>
      </c>
      <c r="Q486">
        <v>0</v>
      </c>
      <c r="R486" t="s">
        <v>146</v>
      </c>
      <c r="S486">
        <v>0</v>
      </c>
      <c r="T486">
        <v>0</v>
      </c>
    </row>
    <row r="487" spans="1:20" x14ac:dyDescent="0.25">
      <c r="A487">
        <v>486</v>
      </c>
      <c r="B487" s="40">
        <v>-806.5</v>
      </c>
      <c r="C487" s="40">
        <v>327.2</v>
      </c>
      <c r="D487" t="s">
        <v>686</v>
      </c>
      <c r="E487">
        <v>0.59147989479018148</v>
      </c>
      <c r="F487" t="s">
        <v>146</v>
      </c>
      <c r="G487">
        <v>0</v>
      </c>
      <c r="H487" s="2">
        <v>0</v>
      </c>
      <c r="I487" s="12" t="s">
        <v>146</v>
      </c>
      <c r="J487" s="12">
        <v>0</v>
      </c>
      <c r="K487" s="2">
        <v>0</v>
      </c>
      <c r="L487" s="12" t="s">
        <v>146</v>
      </c>
      <c r="M487">
        <v>0</v>
      </c>
      <c r="N487" s="2">
        <v>0</v>
      </c>
      <c r="O487" t="s">
        <v>146</v>
      </c>
      <c r="P487">
        <v>0</v>
      </c>
      <c r="Q487">
        <v>0</v>
      </c>
      <c r="R487" t="s">
        <v>146</v>
      </c>
      <c r="S487">
        <v>0</v>
      </c>
      <c r="T487">
        <v>0</v>
      </c>
    </row>
    <row r="488" spans="1:20" x14ac:dyDescent="0.25">
      <c r="A488">
        <v>487</v>
      </c>
      <c r="B488" s="40">
        <v>-806.5</v>
      </c>
      <c r="C488" s="40">
        <v>301.2</v>
      </c>
      <c r="D488" t="s">
        <v>710</v>
      </c>
      <c r="E488">
        <v>0.59147989479018148</v>
      </c>
      <c r="F488" t="s">
        <v>721</v>
      </c>
      <c r="G488">
        <v>2</v>
      </c>
      <c r="H488" s="2">
        <v>3.1792186452163765E-2</v>
      </c>
      <c r="I488" s="12" t="s">
        <v>146</v>
      </c>
      <c r="J488" s="12">
        <v>0</v>
      </c>
      <c r="K488" s="2">
        <v>0</v>
      </c>
      <c r="L488" s="12" t="s">
        <v>146</v>
      </c>
      <c r="M488">
        <v>0</v>
      </c>
      <c r="N488" s="2">
        <v>0</v>
      </c>
      <c r="O488" t="s">
        <v>146</v>
      </c>
      <c r="P488">
        <v>0</v>
      </c>
      <c r="Q488">
        <v>0</v>
      </c>
      <c r="R488" t="s">
        <v>146</v>
      </c>
      <c r="S488">
        <v>0</v>
      </c>
      <c r="T488">
        <v>0</v>
      </c>
    </row>
    <row r="489" spans="1:20" x14ac:dyDescent="0.25">
      <c r="A489">
        <v>488</v>
      </c>
      <c r="B489" s="40">
        <v>-806.5</v>
      </c>
      <c r="C489" s="40">
        <v>303.2</v>
      </c>
      <c r="D489" t="s">
        <v>720</v>
      </c>
      <c r="E489">
        <v>0.59147989479018148</v>
      </c>
      <c r="F489" t="s">
        <v>721</v>
      </c>
      <c r="G489">
        <v>1</v>
      </c>
      <c r="H489" s="2">
        <v>1.6959055072014097E-2</v>
      </c>
      <c r="I489" s="12" t="s">
        <v>146</v>
      </c>
      <c r="J489" s="12">
        <v>0</v>
      </c>
      <c r="K489" s="2">
        <v>0</v>
      </c>
      <c r="L489" s="12" t="s">
        <v>146</v>
      </c>
      <c r="M489">
        <v>0</v>
      </c>
      <c r="N489" s="2">
        <v>0</v>
      </c>
      <c r="O489" t="s">
        <v>146</v>
      </c>
      <c r="P489">
        <v>0</v>
      </c>
      <c r="Q489">
        <v>0</v>
      </c>
      <c r="R489" t="s">
        <v>146</v>
      </c>
      <c r="S489">
        <v>0</v>
      </c>
      <c r="T489">
        <v>0</v>
      </c>
    </row>
    <row r="490" spans="1:20" x14ac:dyDescent="0.25">
      <c r="A490">
        <v>489</v>
      </c>
      <c r="B490" s="5">
        <v>-807.5</v>
      </c>
      <c r="C490" s="5">
        <v>269.3</v>
      </c>
      <c r="D490" t="s">
        <v>658</v>
      </c>
      <c r="E490">
        <v>0.5868583187506855</v>
      </c>
      <c r="F490" t="s">
        <v>146</v>
      </c>
      <c r="G490">
        <v>0</v>
      </c>
      <c r="H490" s="2">
        <v>0</v>
      </c>
      <c r="I490" s="12" t="s">
        <v>146</v>
      </c>
      <c r="J490" s="12">
        <v>0</v>
      </c>
      <c r="K490" s="2">
        <v>0</v>
      </c>
      <c r="L490" s="12" t="s">
        <v>146</v>
      </c>
      <c r="M490">
        <v>0</v>
      </c>
      <c r="N490" s="2">
        <v>0</v>
      </c>
      <c r="O490" t="s">
        <v>146</v>
      </c>
      <c r="P490">
        <v>0</v>
      </c>
      <c r="Q490">
        <v>0</v>
      </c>
      <c r="R490" t="s">
        <v>146</v>
      </c>
      <c r="S490">
        <v>0</v>
      </c>
      <c r="T490">
        <v>0</v>
      </c>
    </row>
    <row r="491" spans="1:20" x14ac:dyDescent="0.25">
      <c r="A491">
        <v>490</v>
      </c>
      <c r="B491">
        <v>-807.5</v>
      </c>
      <c r="C491">
        <v>281.2</v>
      </c>
      <c r="D491" t="s">
        <v>782</v>
      </c>
      <c r="E491">
        <v>0.60903680744439459</v>
      </c>
      <c r="F491" t="s">
        <v>783</v>
      </c>
      <c r="G491">
        <v>1</v>
      </c>
      <c r="H491" s="2">
        <v>1.4642226123406836E-2</v>
      </c>
      <c r="I491" s="12" t="s">
        <v>146</v>
      </c>
      <c r="J491" s="12">
        <v>0</v>
      </c>
      <c r="K491" s="2">
        <v>0</v>
      </c>
      <c r="L491" s="12" t="s">
        <v>146</v>
      </c>
      <c r="M491">
        <v>0</v>
      </c>
      <c r="N491" s="2">
        <v>0</v>
      </c>
      <c r="O491" t="s">
        <v>146</v>
      </c>
      <c r="P491">
        <v>0</v>
      </c>
      <c r="Q491">
        <v>0</v>
      </c>
      <c r="R491" t="s">
        <v>146</v>
      </c>
      <c r="S491">
        <v>0</v>
      </c>
      <c r="T491">
        <v>0</v>
      </c>
    </row>
    <row r="492" spans="1:20" x14ac:dyDescent="0.25">
      <c r="A492">
        <v>491</v>
      </c>
      <c r="B492">
        <v>-807.5</v>
      </c>
      <c r="C492">
        <v>253.2</v>
      </c>
      <c r="D492" t="s">
        <v>796</v>
      </c>
      <c r="E492">
        <v>0.60903680744439459</v>
      </c>
      <c r="F492" t="s">
        <v>146</v>
      </c>
      <c r="G492">
        <v>0</v>
      </c>
      <c r="H492" s="2">
        <v>0</v>
      </c>
      <c r="I492" s="12" t="s">
        <v>146</v>
      </c>
      <c r="J492" s="12">
        <v>0</v>
      </c>
      <c r="K492" s="2">
        <v>0</v>
      </c>
      <c r="L492" s="12" t="s">
        <v>146</v>
      </c>
      <c r="M492">
        <v>0</v>
      </c>
      <c r="N492" s="2">
        <v>0</v>
      </c>
      <c r="O492" t="s">
        <v>146</v>
      </c>
      <c r="P492">
        <v>0</v>
      </c>
      <c r="Q492">
        <v>0</v>
      </c>
      <c r="R492" t="s">
        <v>146</v>
      </c>
      <c r="S492">
        <v>0</v>
      </c>
      <c r="T492">
        <v>0</v>
      </c>
    </row>
    <row r="493" spans="1:20" x14ac:dyDescent="0.25">
      <c r="A493">
        <v>492</v>
      </c>
      <c r="B493">
        <v>-807.5</v>
      </c>
      <c r="C493">
        <v>255.2</v>
      </c>
      <c r="D493" t="s">
        <v>987</v>
      </c>
      <c r="E493">
        <v>0.60903680744439459</v>
      </c>
      <c r="F493" t="s">
        <v>146</v>
      </c>
      <c r="G493">
        <v>0</v>
      </c>
      <c r="H493" s="2">
        <v>0</v>
      </c>
      <c r="I493" s="12" t="s">
        <v>146</v>
      </c>
      <c r="J493" s="12">
        <v>0</v>
      </c>
      <c r="K493" s="2">
        <v>0</v>
      </c>
      <c r="L493" s="12" t="s">
        <v>146</v>
      </c>
      <c r="M493">
        <v>0</v>
      </c>
      <c r="N493" s="2">
        <v>0</v>
      </c>
      <c r="O493" t="s">
        <v>146</v>
      </c>
      <c r="P493">
        <v>0</v>
      </c>
      <c r="Q493">
        <v>0</v>
      </c>
      <c r="R493" t="s">
        <v>146</v>
      </c>
      <c r="S493">
        <v>0</v>
      </c>
      <c r="T493">
        <v>0</v>
      </c>
    </row>
    <row r="494" spans="1:20" x14ac:dyDescent="0.25">
      <c r="A494">
        <v>493</v>
      </c>
      <c r="B494">
        <v>-807.5</v>
      </c>
      <c r="C494">
        <v>227.2</v>
      </c>
      <c r="D494" t="s">
        <v>989</v>
      </c>
      <c r="E494">
        <v>0.60903680744439459</v>
      </c>
      <c r="F494" t="s">
        <v>146</v>
      </c>
      <c r="G494">
        <v>0</v>
      </c>
      <c r="H494" s="2">
        <v>0</v>
      </c>
      <c r="I494" s="12" t="s">
        <v>146</v>
      </c>
      <c r="J494" s="12">
        <v>0</v>
      </c>
      <c r="K494" s="2">
        <v>0</v>
      </c>
      <c r="L494" s="12" t="s">
        <v>146</v>
      </c>
      <c r="M494">
        <v>0</v>
      </c>
      <c r="N494" s="2">
        <v>0</v>
      </c>
      <c r="O494" t="s">
        <v>146</v>
      </c>
      <c r="P494">
        <v>0</v>
      </c>
      <c r="Q494">
        <v>0</v>
      </c>
      <c r="R494" t="s">
        <v>146</v>
      </c>
      <c r="S494">
        <v>0</v>
      </c>
      <c r="T494">
        <v>0</v>
      </c>
    </row>
    <row r="495" spans="1:20" x14ac:dyDescent="0.25">
      <c r="A495">
        <v>494</v>
      </c>
      <c r="B495">
        <v>-808.5</v>
      </c>
      <c r="C495">
        <v>327.2</v>
      </c>
      <c r="D495" t="s">
        <v>162</v>
      </c>
      <c r="E495">
        <v>0.59130246413004217</v>
      </c>
      <c r="F495" t="s">
        <v>146</v>
      </c>
      <c r="G495">
        <v>0</v>
      </c>
      <c r="H495" s="2">
        <v>0</v>
      </c>
      <c r="I495" s="12" t="s">
        <v>146</v>
      </c>
      <c r="J495" s="12">
        <v>0</v>
      </c>
      <c r="K495" s="2">
        <v>0</v>
      </c>
      <c r="L495" s="12" t="s">
        <v>146</v>
      </c>
      <c r="M495">
        <v>0</v>
      </c>
      <c r="N495" s="2">
        <v>0</v>
      </c>
      <c r="O495" t="s">
        <v>146</v>
      </c>
      <c r="P495">
        <v>0</v>
      </c>
      <c r="Q495">
        <v>0</v>
      </c>
      <c r="R495" t="s">
        <v>146</v>
      </c>
      <c r="S495">
        <v>0</v>
      </c>
      <c r="T495">
        <v>0</v>
      </c>
    </row>
    <row r="496" spans="1:20" x14ac:dyDescent="0.25">
      <c r="A496">
        <v>495</v>
      </c>
      <c r="B496" s="40">
        <v>-808.5</v>
      </c>
      <c r="C496" s="40">
        <v>329.2</v>
      </c>
      <c r="D496" t="s">
        <v>685</v>
      </c>
      <c r="E496">
        <v>0.59130246413004217</v>
      </c>
      <c r="F496" t="s">
        <v>686</v>
      </c>
      <c r="G496">
        <v>1</v>
      </c>
      <c r="H496" s="2">
        <v>2.00655481676504E-2</v>
      </c>
      <c r="I496" s="12" t="s">
        <v>146</v>
      </c>
      <c r="J496" s="12">
        <v>0</v>
      </c>
      <c r="K496" s="2">
        <v>0</v>
      </c>
      <c r="L496" s="12" t="s">
        <v>146</v>
      </c>
      <c r="M496">
        <v>0</v>
      </c>
      <c r="N496" s="2">
        <v>0</v>
      </c>
      <c r="O496" t="s">
        <v>146</v>
      </c>
      <c r="P496">
        <v>0</v>
      </c>
      <c r="Q496">
        <v>0</v>
      </c>
      <c r="R496" t="s">
        <v>146</v>
      </c>
      <c r="S496">
        <v>0</v>
      </c>
      <c r="T496">
        <v>0</v>
      </c>
    </row>
    <row r="497" spans="1:20" ht="15.75" thickBot="1" x14ac:dyDescent="0.3">
      <c r="A497">
        <v>496</v>
      </c>
      <c r="B497" s="138">
        <v>-808.5</v>
      </c>
      <c r="C497" s="138">
        <v>301.2</v>
      </c>
      <c r="D497" t="s">
        <v>698</v>
      </c>
      <c r="E497">
        <v>0.59130246413004217</v>
      </c>
      <c r="F497" t="s">
        <v>710</v>
      </c>
      <c r="G497">
        <v>2</v>
      </c>
      <c r="H497" s="2">
        <v>3.1832347124659675E-2</v>
      </c>
      <c r="I497" s="12" t="s">
        <v>146</v>
      </c>
      <c r="J497" s="12">
        <v>0</v>
      </c>
      <c r="K497" s="2">
        <v>0</v>
      </c>
      <c r="L497" s="12" t="s">
        <v>146</v>
      </c>
      <c r="M497">
        <v>0</v>
      </c>
      <c r="N497" s="2">
        <v>0</v>
      </c>
      <c r="O497" t="s">
        <v>146</v>
      </c>
      <c r="P497">
        <v>0</v>
      </c>
      <c r="Q497">
        <v>0</v>
      </c>
      <c r="R497" t="s">
        <v>146</v>
      </c>
      <c r="S497">
        <v>0</v>
      </c>
      <c r="T497">
        <v>0</v>
      </c>
    </row>
    <row r="498" spans="1:20" x14ac:dyDescent="0.25">
      <c r="A498">
        <v>497</v>
      </c>
      <c r="B498" s="40">
        <v>-808.5</v>
      </c>
      <c r="C498" s="40">
        <v>303.2</v>
      </c>
      <c r="D498" t="s">
        <v>709</v>
      </c>
      <c r="E498">
        <v>0.59130246413004217</v>
      </c>
      <c r="F498" t="s">
        <v>720</v>
      </c>
      <c r="G498">
        <v>2</v>
      </c>
      <c r="H498" s="2">
        <v>3.1782649511552304E-2</v>
      </c>
      <c r="I498" s="12" t="s">
        <v>710</v>
      </c>
      <c r="J498" s="12">
        <v>1</v>
      </c>
      <c r="K498" s="2">
        <v>1.6953967737071227E-2</v>
      </c>
      <c r="L498" s="12" t="s">
        <v>146</v>
      </c>
      <c r="M498">
        <v>0</v>
      </c>
      <c r="N498" s="2">
        <v>0</v>
      </c>
      <c r="O498" t="s">
        <v>146</v>
      </c>
      <c r="P498">
        <v>0</v>
      </c>
      <c r="Q498">
        <v>0</v>
      </c>
      <c r="R498" t="s">
        <v>146</v>
      </c>
      <c r="S498">
        <v>0</v>
      </c>
      <c r="T498">
        <v>0</v>
      </c>
    </row>
    <row r="499" spans="1:20" x14ac:dyDescent="0.25">
      <c r="A499">
        <v>498</v>
      </c>
      <c r="B499" s="40">
        <v>-808.5</v>
      </c>
      <c r="C499" s="40">
        <v>305.2</v>
      </c>
      <c r="D499" t="s">
        <v>719</v>
      </c>
      <c r="E499">
        <v>0.59130246413004217</v>
      </c>
      <c r="F499" t="s">
        <v>720</v>
      </c>
      <c r="G499">
        <v>1</v>
      </c>
      <c r="H499" s="2">
        <v>1.699436614688677E-2</v>
      </c>
      <c r="I499" s="12" t="s">
        <v>146</v>
      </c>
      <c r="J499" s="12">
        <v>0</v>
      </c>
      <c r="K499" s="2">
        <v>0</v>
      </c>
      <c r="L499" s="12" t="s">
        <v>146</v>
      </c>
      <c r="M499">
        <v>0</v>
      </c>
      <c r="N499" s="2">
        <v>0</v>
      </c>
      <c r="O499" t="s">
        <v>146</v>
      </c>
      <c r="P499">
        <v>0</v>
      </c>
      <c r="Q499">
        <v>0</v>
      </c>
      <c r="R499" t="s">
        <v>146</v>
      </c>
      <c r="S499">
        <v>0</v>
      </c>
      <c r="T499">
        <v>0</v>
      </c>
    </row>
    <row r="500" spans="1:20" x14ac:dyDescent="0.25">
      <c r="A500">
        <v>499</v>
      </c>
      <c r="B500" s="5">
        <v>-809.5</v>
      </c>
      <c r="C500" s="5">
        <v>269.3</v>
      </c>
      <c r="D500" t="s">
        <v>657</v>
      </c>
      <c r="E500">
        <v>0.58668227445937249</v>
      </c>
      <c r="F500" t="s">
        <v>658</v>
      </c>
      <c r="G500">
        <v>2</v>
      </c>
      <c r="H500" s="2">
        <v>3.8616034514969901E-2</v>
      </c>
      <c r="I500" s="12" t="s">
        <v>146</v>
      </c>
      <c r="J500" s="12">
        <v>0</v>
      </c>
      <c r="K500" s="2">
        <v>0</v>
      </c>
      <c r="L500" s="12" t="s">
        <v>146</v>
      </c>
      <c r="M500">
        <v>0</v>
      </c>
      <c r="N500" s="2">
        <v>0</v>
      </c>
      <c r="O500" t="s">
        <v>146</v>
      </c>
      <c r="P500">
        <v>0</v>
      </c>
      <c r="Q500">
        <v>0</v>
      </c>
      <c r="R500" t="s">
        <v>146</v>
      </c>
      <c r="S500">
        <v>0</v>
      </c>
      <c r="T500">
        <v>0</v>
      </c>
    </row>
    <row r="501" spans="1:20" x14ac:dyDescent="0.25">
      <c r="A501">
        <v>500</v>
      </c>
      <c r="B501">
        <v>-809.5</v>
      </c>
      <c r="C501">
        <v>255.2</v>
      </c>
      <c r="D501" t="s">
        <v>795</v>
      </c>
      <c r="E501">
        <v>0.6088541101054894</v>
      </c>
      <c r="F501" t="s">
        <v>987</v>
      </c>
      <c r="G501">
        <v>2</v>
      </c>
      <c r="H501" s="2">
        <v>3.7921823807693121E-2</v>
      </c>
      <c r="I501" s="12" t="s">
        <v>796</v>
      </c>
      <c r="J501" s="12">
        <v>1</v>
      </c>
      <c r="K501" s="2">
        <v>1.2044757020737708E-2</v>
      </c>
      <c r="L501" s="12" t="s">
        <v>146</v>
      </c>
      <c r="M501">
        <v>0</v>
      </c>
      <c r="N501" s="2">
        <v>0</v>
      </c>
      <c r="O501" t="s">
        <v>146</v>
      </c>
      <c r="P501">
        <v>0</v>
      </c>
      <c r="Q501">
        <v>0</v>
      </c>
      <c r="R501" t="s">
        <v>146</v>
      </c>
      <c r="S501">
        <v>0</v>
      </c>
      <c r="T501">
        <v>0</v>
      </c>
    </row>
    <row r="502" spans="1:20" x14ac:dyDescent="0.25">
      <c r="A502">
        <v>501</v>
      </c>
      <c r="B502">
        <v>-809.5</v>
      </c>
      <c r="C502">
        <v>227.2</v>
      </c>
      <c r="D502" t="s">
        <v>809</v>
      </c>
      <c r="E502">
        <v>0.6088541101054894</v>
      </c>
      <c r="F502" t="s">
        <v>989</v>
      </c>
      <c r="G502">
        <v>2</v>
      </c>
      <c r="H502" s="2">
        <v>4.2026320100122375E-2</v>
      </c>
      <c r="I502" s="12" t="s">
        <v>146</v>
      </c>
      <c r="J502" s="12">
        <v>0</v>
      </c>
      <c r="K502" s="2">
        <v>0</v>
      </c>
      <c r="L502" s="12" t="s">
        <v>146</v>
      </c>
      <c r="M502">
        <v>0</v>
      </c>
      <c r="N502" s="2">
        <v>0</v>
      </c>
      <c r="O502" t="s">
        <v>146</v>
      </c>
      <c r="P502">
        <v>0</v>
      </c>
      <c r="Q502">
        <v>0</v>
      </c>
      <c r="R502" t="s">
        <v>146</v>
      </c>
      <c r="S502">
        <v>0</v>
      </c>
      <c r="T502">
        <v>0</v>
      </c>
    </row>
    <row r="503" spans="1:20" x14ac:dyDescent="0.25">
      <c r="A503">
        <v>502</v>
      </c>
      <c r="B503" s="20">
        <v>-809.6</v>
      </c>
      <c r="C503" s="20">
        <v>253.2</v>
      </c>
      <c r="D503" s="24" t="s">
        <v>292</v>
      </c>
      <c r="E503">
        <v>0.59761012935500923</v>
      </c>
      <c r="F503" t="s">
        <v>146</v>
      </c>
      <c r="G503">
        <v>0</v>
      </c>
      <c r="H503" s="2">
        <v>0</v>
      </c>
      <c r="I503" s="12" t="s">
        <v>146</v>
      </c>
      <c r="J503" s="12">
        <v>0</v>
      </c>
      <c r="K503" s="2">
        <v>0</v>
      </c>
      <c r="L503" s="12" t="s">
        <v>146</v>
      </c>
      <c r="M503">
        <v>0</v>
      </c>
      <c r="N503" s="2">
        <v>0</v>
      </c>
      <c r="O503" t="s">
        <v>146</v>
      </c>
      <c r="P503">
        <v>0</v>
      </c>
      <c r="Q503">
        <v>0</v>
      </c>
      <c r="R503" t="s">
        <v>146</v>
      </c>
      <c r="S503">
        <v>0</v>
      </c>
      <c r="T503">
        <v>0</v>
      </c>
    </row>
    <row r="504" spans="1:20" x14ac:dyDescent="0.25">
      <c r="A504">
        <v>503</v>
      </c>
      <c r="B504" s="24">
        <v>-809.6</v>
      </c>
      <c r="C504" s="24">
        <v>269.2</v>
      </c>
      <c r="D504" s="24" t="s">
        <v>299</v>
      </c>
      <c r="E504">
        <v>0.59761012935500923</v>
      </c>
      <c r="F504" t="s">
        <v>146</v>
      </c>
      <c r="G504">
        <v>0</v>
      </c>
      <c r="H504" s="2">
        <v>0</v>
      </c>
      <c r="I504" s="12" t="s">
        <v>146</v>
      </c>
      <c r="J504" s="12">
        <v>0</v>
      </c>
      <c r="K504" s="2">
        <v>0</v>
      </c>
      <c r="L504" s="12" t="s">
        <v>146</v>
      </c>
      <c r="M504">
        <v>0</v>
      </c>
      <c r="N504" s="2">
        <v>0</v>
      </c>
      <c r="O504" t="s">
        <v>146</v>
      </c>
      <c r="P504">
        <v>0</v>
      </c>
      <c r="Q504">
        <v>0</v>
      </c>
      <c r="R504" t="s">
        <v>146</v>
      </c>
      <c r="S504">
        <v>0</v>
      </c>
      <c r="T504">
        <v>0</v>
      </c>
    </row>
    <row r="505" spans="1:20" x14ac:dyDescent="0.25">
      <c r="A505">
        <v>504</v>
      </c>
      <c r="B505">
        <v>-810.5</v>
      </c>
      <c r="C505">
        <v>329.2</v>
      </c>
      <c r="D505" t="s">
        <v>161</v>
      </c>
      <c r="E505">
        <v>0.59112508669510844</v>
      </c>
      <c r="F505" t="s">
        <v>162</v>
      </c>
      <c r="G505">
        <v>1</v>
      </c>
      <c r="H505" s="2">
        <v>2.0059528954674943E-2</v>
      </c>
      <c r="I505" s="12" t="s">
        <v>146</v>
      </c>
      <c r="J505" s="12">
        <v>0</v>
      </c>
      <c r="K505" s="2">
        <v>0</v>
      </c>
      <c r="L505" s="12" t="s">
        <v>146</v>
      </c>
      <c r="M505">
        <v>0</v>
      </c>
      <c r="N505" s="2">
        <v>0</v>
      </c>
      <c r="O505" t="s">
        <v>146</v>
      </c>
      <c r="P505">
        <v>0</v>
      </c>
      <c r="Q505">
        <v>0</v>
      </c>
      <c r="R505" t="s">
        <v>146</v>
      </c>
      <c r="S505">
        <v>0</v>
      </c>
      <c r="T505">
        <v>0</v>
      </c>
    </row>
    <row r="506" spans="1:20" x14ac:dyDescent="0.25">
      <c r="A506">
        <v>505</v>
      </c>
      <c r="B506">
        <v>-810.5</v>
      </c>
      <c r="C506">
        <v>301.2</v>
      </c>
      <c r="D506" t="s">
        <v>212</v>
      </c>
      <c r="E506">
        <v>0.59112508669510844</v>
      </c>
      <c r="F506" t="s">
        <v>146</v>
      </c>
      <c r="G506">
        <v>0</v>
      </c>
      <c r="H506" s="2">
        <v>0</v>
      </c>
      <c r="I506" s="12" t="s">
        <v>146</v>
      </c>
      <c r="J506" s="12">
        <v>0</v>
      </c>
      <c r="K506" s="2">
        <v>0</v>
      </c>
      <c r="L506" s="12" t="s">
        <v>146</v>
      </c>
      <c r="M506">
        <v>0</v>
      </c>
      <c r="N506" s="2">
        <v>0</v>
      </c>
      <c r="O506" t="s">
        <v>146</v>
      </c>
      <c r="P506">
        <v>0</v>
      </c>
      <c r="Q506">
        <v>0</v>
      </c>
      <c r="R506" t="s">
        <v>146</v>
      </c>
      <c r="S506">
        <v>0</v>
      </c>
      <c r="T506">
        <v>0</v>
      </c>
    </row>
    <row r="507" spans="1:20" x14ac:dyDescent="0.25">
      <c r="A507">
        <v>506</v>
      </c>
      <c r="B507" s="40">
        <v>-810.5</v>
      </c>
      <c r="C507" s="40">
        <v>331.3</v>
      </c>
      <c r="D507" t="s">
        <v>684</v>
      </c>
      <c r="E507">
        <v>0.59112508669510844</v>
      </c>
      <c r="F507" t="s">
        <v>685</v>
      </c>
      <c r="G507">
        <v>1</v>
      </c>
      <c r="H507" s="2">
        <v>2.0103915073344605E-2</v>
      </c>
      <c r="I507" s="12" t="s">
        <v>146</v>
      </c>
      <c r="J507" s="12">
        <v>0</v>
      </c>
      <c r="K507" s="2">
        <v>0</v>
      </c>
      <c r="L507" s="12" t="s">
        <v>146</v>
      </c>
      <c r="M507">
        <v>0</v>
      </c>
      <c r="N507" s="2">
        <v>0</v>
      </c>
      <c r="O507" t="s">
        <v>146</v>
      </c>
      <c r="P507">
        <v>0</v>
      </c>
      <c r="Q507">
        <v>0</v>
      </c>
      <c r="R507" t="s">
        <v>146</v>
      </c>
      <c r="S507">
        <v>0</v>
      </c>
      <c r="T507">
        <v>0</v>
      </c>
    </row>
    <row r="508" spans="1:20" x14ac:dyDescent="0.25">
      <c r="A508">
        <v>507</v>
      </c>
      <c r="B508" s="40">
        <v>-810.5</v>
      </c>
      <c r="C508" s="40">
        <v>303.2</v>
      </c>
      <c r="D508" t="s">
        <v>697</v>
      </c>
      <c r="E508">
        <v>0.59112508669510844</v>
      </c>
      <c r="F508" t="s">
        <v>698</v>
      </c>
      <c r="G508">
        <v>1</v>
      </c>
      <c r="H508" s="2">
        <v>1.6948881928214379E-2</v>
      </c>
      <c r="I508" s="12" t="s">
        <v>709</v>
      </c>
      <c r="J508" s="12">
        <v>2</v>
      </c>
      <c r="K508" s="2">
        <v>3.182279813675009E-2</v>
      </c>
      <c r="L508" s="12" t="s">
        <v>146</v>
      </c>
      <c r="M508">
        <v>0</v>
      </c>
      <c r="N508" s="2">
        <v>0</v>
      </c>
      <c r="O508" t="s">
        <v>146</v>
      </c>
      <c r="P508">
        <v>0</v>
      </c>
      <c r="Q508">
        <v>0</v>
      </c>
      <c r="R508" t="s">
        <v>146</v>
      </c>
      <c r="S508">
        <v>0</v>
      </c>
      <c r="T508">
        <v>0</v>
      </c>
    </row>
    <row r="509" spans="1:20" x14ac:dyDescent="0.25">
      <c r="A509">
        <v>508</v>
      </c>
      <c r="B509" s="40">
        <v>-810.5</v>
      </c>
      <c r="C509" s="40">
        <v>305.2</v>
      </c>
      <c r="D509" t="s">
        <v>708</v>
      </c>
      <c r="E509">
        <v>0.59112508669510844</v>
      </c>
      <c r="F509" t="s">
        <v>719</v>
      </c>
      <c r="G509">
        <v>2</v>
      </c>
      <c r="H509" s="2">
        <v>3.1773115431808462E-2</v>
      </c>
      <c r="I509" s="12" t="s">
        <v>709</v>
      </c>
      <c r="J509" s="12">
        <v>1</v>
      </c>
      <c r="K509" s="2">
        <v>1.6989268219415942E-2</v>
      </c>
      <c r="L509" s="12" t="s">
        <v>146</v>
      </c>
      <c r="M509">
        <v>0</v>
      </c>
      <c r="N509" s="2">
        <v>0</v>
      </c>
      <c r="O509" t="s">
        <v>146</v>
      </c>
      <c r="P509">
        <v>0</v>
      </c>
      <c r="Q509">
        <v>0</v>
      </c>
      <c r="R509" t="s">
        <v>146</v>
      </c>
      <c r="S509">
        <v>0</v>
      </c>
      <c r="T509">
        <v>0</v>
      </c>
    </row>
    <row r="510" spans="1:20" x14ac:dyDescent="0.25">
      <c r="A510">
        <v>509</v>
      </c>
      <c r="B510" s="40">
        <v>-810.5</v>
      </c>
      <c r="C510" s="40">
        <v>307.3</v>
      </c>
      <c r="D510" t="s">
        <v>718</v>
      </c>
      <c r="E510">
        <v>0.59112508669510844</v>
      </c>
      <c r="F510" t="s">
        <v>719</v>
      </c>
      <c r="G510">
        <v>1</v>
      </c>
      <c r="H510" s="2">
        <v>1.7029707743808031E-2</v>
      </c>
      <c r="I510" s="12" t="s">
        <v>146</v>
      </c>
      <c r="J510" s="12">
        <v>0</v>
      </c>
      <c r="K510" s="2">
        <v>0</v>
      </c>
      <c r="L510" s="12" t="s">
        <v>146</v>
      </c>
      <c r="M510">
        <v>0</v>
      </c>
      <c r="N510" s="2">
        <v>0</v>
      </c>
      <c r="O510" t="s">
        <v>146</v>
      </c>
      <c r="P510">
        <v>0</v>
      </c>
      <c r="Q510">
        <v>0</v>
      </c>
      <c r="R510" t="s">
        <v>146</v>
      </c>
      <c r="S510">
        <v>0</v>
      </c>
      <c r="T510">
        <v>0</v>
      </c>
    </row>
    <row r="511" spans="1:20" x14ac:dyDescent="0.25">
      <c r="A511">
        <v>510</v>
      </c>
      <c r="B511" s="5">
        <v>-811.5</v>
      </c>
      <c r="C511" s="5">
        <v>269.3</v>
      </c>
      <c r="D511" t="s">
        <v>656</v>
      </c>
      <c r="E511">
        <v>0.58650628297738572</v>
      </c>
      <c r="F511" t="s">
        <v>657</v>
      </c>
      <c r="G511">
        <v>2</v>
      </c>
      <c r="H511" s="2">
        <v>3.8660956361209989E-2</v>
      </c>
      <c r="I511" s="12" t="s">
        <v>146</v>
      </c>
      <c r="J511" s="12">
        <v>0</v>
      </c>
      <c r="K511" s="2">
        <v>0</v>
      </c>
      <c r="L511" s="12" t="s">
        <v>146</v>
      </c>
      <c r="M511">
        <v>0</v>
      </c>
      <c r="N511" s="2">
        <v>0</v>
      </c>
      <c r="O511" t="s">
        <v>146</v>
      </c>
      <c r="P511">
        <v>0</v>
      </c>
      <c r="Q511">
        <v>0</v>
      </c>
      <c r="R511" t="s">
        <v>146</v>
      </c>
      <c r="S511">
        <v>0</v>
      </c>
      <c r="T511">
        <v>0</v>
      </c>
    </row>
    <row r="512" spans="1:20" x14ac:dyDescent="0.25">
      <c r="A512">
        <v>511</v>
      </c>
      <c r="B512">
        <v>-812.5</v>
      </c>
      <c r="C512">
        <v>331.3</v>
      </c>
      <c r="D512" t="s">
        <v>160</v>
      </c>
      <c r="E512">
        <v>0.59094776246941427</v>
      </c>
      <c r="F512" t="s">
        <v>161</v>
      </c>
      <c r="G512">
        <v>1</v>
      </c>
      <c r="H512" s="2">
        <v>2.0097884351160687E-2</v>
      </c>
      <c r="I512" s="12" t="s">
        <v>146</v>
      </c>
      <c r="J512" s="12">
        <v>0</v>
      </c>
      <c r="K512" s="2">
        <v>0</v>
      </c>
      <c r="L512" s="12" t="s">
        <v>146</v>
      </c>
      <c r="M512">
        <v>0</v>
      </c>
      <c r="N512" s="2">
        <v>0</v>
      </c>
      <c r="O512" t="s">
        <v>146</v>
      </c>
      <c r="P512">
        <v>0</v>
      </c>
      <c r="Q512">
        <v>0</v>
      </c>
      <c r="R512" t="s">
        <v>146</v>
      </c>
      <c r="S512">
        <v>0</v>
      </c>
      <c r="T512">
        <v>0</v>
      </c>
    </row>
    <row r="513" spans="1:20" x14ac:dyDescent="0.25">
      <c r="A513">
        <v>512</v>
      </c>
      <c r="B513">
        <v>-812.5</v>
      </c>
      <c r="C513">
        <v>303.2</v>
      </c>
      <c r="D513" t="s">
        <v>211</v>
      </c>
      <c r="E513">
        <v>0.59094776246941427</v>
      </c>
      <c r="F513" t="s">
        <v>212</v>
      </c>
      <c r="G513">
        <v>1</v>
      </c>
      <c r="H513" s="2">
        <v>1.6943797644985756E-2</v>
      </c>
      <c r="I513" s="12" t="s">
        <v>146</v>
      </c>
      <c r="J513" s="12">
        <v>0</v>
      </c>
      <c r="K513" s="2">
        <v>0</v>
      </c>
      <c r="L513" s="12" t="s">
        <v>146</v>
      </c>
      <c r="M513">
        <v>0</v>
      </c>
      <c r="N513" s="2">
        <v>0</v>
      </c>
      <c r="O513" t="s">
        <v>146</v>
      </c>
      <c r="P513">
        <v>0</v>
      </c>
      <c r="Q513">
        <v>0</v>
      </c>
      <c r="R513" t="s">
        <v>146</v>
      </c>
      <c r="S513">
        <v>0</v>
      </c>
      <c r="T513">
        <v>0</v>
      </c>
    </row>
    <row r="514" spans="1:20" x14ac:dyDescent="0.25">
      <c r="A514">
        <v>513</v>
      </c>
      <c r="B514">
        <v>-812.5</v>
      </c>
      <c r="C514">
        <v>275.2</v>
      </c>
      <c r="D514" t="s">
        <v>230</v>
      </c>
      <c r="E514">
        <v>0.59094776246941427</v>
      </c>
      <c r="F514" t="s">
        <v>146</v>
      </c>
      <c r="G514">
        <v>0</v>
      </c>
      <c r="H514" s="2">
        <v>0</v>
      </c>
      <c r="I514" s="12" t="s">
        <v>146</v>
      </c>
      <c r="J514" s="12">
        <v>0</v>
      </c>
      <c r="K514" s="2">
        <v>0</v>
      </c>
      <c r="L514" s="12" t="s">
        <v>146</v>
      </c>
      <c r="M514">
        <v>0</v>
      </c>
      <c r="N514" s="2">
        <v>0</v>
      </c>
      <c r="O514" t="s">
        <v>146</v>
      </c>
      <c r="P514">
        <v>0</v>
      </c>
      <c r="Q514">
        <v>0</v>
      </c>
      <c r="R514" t="s">
        <v>146</v>
      </c>
      <c r="S514">
        <v>0</v>
      </c>
      <c r="T514">
        <v>0</v>
      </c>
    </row>
    <row r="515" spans="1:20" x14ac:dyDescent="0.25">
      <c r="A515">
        <v>514</v>
      </c>
      <c r="B515" s="40">
        <v>-812.5</v>
      </c>
      <c r="C515" s="40">
        <v>305.2</v>
      </c>
      <c r="D515" t="s">
        <v>696</v>
      </c>
      <c r="E515">
        <v>0.59094776246941427</v>
      </c>
      <c r="F515" t="s">
        <v>708</v>
      </c>
      <c r="G515">
        <v>2</v>
      </c>
      <c r="H515" s="2">
        <v>3.1813252013322017E-2</v>
      </c>
      <c r="I515" s="12" t="s">
        <v>697</v>
      </c>
      <c r="J515" s="12">
        <v>1</v>
      </c>
      <c r="K515" s="2">
        <v>1.6984171821208649E-2</v>
      </c>
      <c r="L515" s="12" t="s">
        <v>146</v>
      </c>
      <c r="M515">
        <v>0</v>
      </c>
      <c r="N515" s="2">
        <v>0</v>
      </c>
      <c r="O515" t="s">
        <v>146</v>
      </c>
      <c r="P515">
        <v>0</v>
      </c>
      <c r="Q515">
        <v>0</v>
      </c>
      <c r="R515" t="s">
        <v>146</v>
      </c>
      <c r="S515">
        <v>0</v>
      </c>
      <c r="T515">
        <v>0</v>
      </c>
    </row>
    <row r="516" spans="1:20" x14ac:dyDescent="0.25">
      <c r="A516">
        <v>515</v>
      </c>
      <c r="B516" s="40">
        <v>-812.5</v>
      </c>
      <c r="C516" s="40">
        <v>307.3</v>
      </c>
      <c r="D516" t="s">
        <v>707</v>
      </c>
      <c r="E516">
        <v>0.59094776246941427</v>
      </c>
      <c r="F516" t="s">
        <v>708</v>
      </c>
      <c r="G516">
        <v>1</v>
      </c>
      <c r="H516" s="2">
        <v>1.7024599214653307E-2</v>
      </c>
      <c r="I516" s="12" t="s">
        <v>718</v>
      </c>
      <c r="J516" s="12">
        <v>2</v>
      </c>
      <c r="K516" s="2">
        <v>3.1763584212074002E-2</v>
      </c>
      <c r="L516" s="12" t="s">
        <v>146</v>
      </c>
      <c r="M516">
        <v>0</v>
      </c>
      <c r="N516" s="2">
        <v>0</v>
      </c>
      <c r="O516" t="s">
        <v>146</v>
      </c>
      <c r="P516">
        <v>0</v>
      </c>
      <c r="Q516">
        <v>0</v>
      </c>
      <c r="R516" t="s">
        <v>146</v>
      </c>
      <c r="S516">
        <v>0</v>
      </c>
      <c r="T516">
        <v>0</v>
      </c>
    </row>
    <row r="517" spans="1:20" x14ac:dyDescent="0.25">
      <c r="A517">
        <v>516</v>
      </c>
      <c r="B517" s="40">
        <v>-812.5</v>
      </c>
      <c r="C517" s="40">
        <v>309.3</v>
      </c>
      <c r="D517" t="s">
        <v>717</v>
      </c>
      <c r="E517">
        <v>0.59094776246941427</v>
      </c>
      <c r="F517" t="s">
        <v>718</v>
      </c>
      <c r="G517">
        <v>1</v>
      </c>
      <c r="H517" s="2">
        <v>1.706507982531974E-2</v>
      </c>
      <c r="I517" s="12" t="s">
        <v>146</v>
      </c>
      <c r="J517" s="12">
        <v>0</v>
      </c>
      <c r="K517" s="2">
        <v>0</v>
      </c>
      <c r="L517" s="12" t="s">
        <v>146</v>
      </c>
      <c r="M517">
        <v>0</v>
      </c>
      <c r="N517" s="2">
        <v>0</v>
      </c>
      <c r="O517" t="s">
        <v>146</v>
      </c>
      <c r="P517">
        <v>0</v>
      </c>
      <c r="Q517">
        <v>0</v>
      </c>
      <c r="R517" t="s">
        <v>146</v>
      </c>
      <c r="S517">
        <v>0</v>
      </c>
      <c r="T517">
        <v>0</v>
      </c>
    </row>
    <row r="518" spans="1:20" x14ac:dyDescent="0.25">
      <c r="A518">
        <v>517</v>
      </c>
      <c r="B518" s="40">
        <v>-812.5</v>
      </c>
      <c r="C518" s="40">
        <v>277.2</v>
      </c>
      <c r="D518" t="s">
        <v>728</v>
      </c>
      <c r="E518">
        <v>0.59094776246941427</v>
      </c>
      <c r="F518" t="s">
        <v>146</v>
      </c>
      <c r="G518">
        <v>0</v>
      </c>
      <c r="H518" s="2">
        <v>0</v>
      </c>
      <c r="I518" s="12" t="s">
        <v>146</v>
      </c>
      <c r="J518" s="12">
        <v>0</v>
      </c>
      <c r="K518" s="2">
        <v>0</v>
      </c>
      <c r="L518" s="12" t="s">
        <v>146</v>
      </c>
      <c r="M518">
        <v>0</v>
      </c>
      <c r="N518" s="2">
        <v>0</v>
      </c>
      <c r="O518" t="s">
        <v>146</v>
      </c>
      <c r="P518">
        <v>0</v>
      </c>
      <c r="Q518">
        <v>0</v>
      </c>
      <c r="R518" t="s">
        <v>146</v>
      </c>
      <c r="S518">
        <v>0</v>
      </c>
      <c r="T518">
        <v>0</v>
      </c>
    </row>
    <row r="519" spans="1:20" x14ac:dyDescent="0.25">
      <c r="A519">
        <v>518</v>
      </c>
      <c r="B519">
        <v>-812.5</v>
      </c>
      <c r="C519">
        <v>279.2</v>
      </c>
      <c r="D519" t="s">
        <v>986</v>
      </c>
      <c r="E519">
        <v>0.59094776246941427</v>
      </c>
      <c r="F519" t="s">
        <v>146</v>
      </c>
      <c r="G519">
        <v>0</v>
      </c>
      <c r="H519" s="2">
        <v>0</v>
      </c>
      <c r="I519" s="12" t="s">
        <v>146</v>
      </c>
      <c r="J519" s="12">
        <v>0</v>
      </c>
      <c r="K519" s="2">
        <v>0</v>
      </c>
      <c r="L519" s="12" t="s">
        <v>146</v>
      </c>
      <c r="M519">
        <v>0</v>
      </c>
      <c r="N519" s="2">
        <v>0</v>
      </c>
      <c r="O519" t="s">
        <v>146</v>
      </c>
      <c r="P519">
        <v>0</v>
      </c>
      <c r="Q519">
        <v>0</v>
      </c>
      <c r="R519" t="s">
        <v>146</v>
      </c>
      <c r="S519">
        <v>0</v>
      </c>
      <c r="T519">
        <v>0</v>
      </c>
    </row>
    <row r="520" spans="1:20" x14ac:dyDescent="0.25">
      <c r="A520">
        <v>519</v>
      </c>
      <c r="B520">
        <v>-814.6</v>
      </c>
      <c r="C520">
        <v>305.2</v>
      </c>
      <c r="D520" t="s">
        <v>210</v>
      </c>
      <c r="E520">
        <v>0.59077049143699811</v>
      </c>
      <c r="F520" t="s">
        <v>211</v>
      </c>
      <c r="G520">
        <v>1</v>
      </c>
      <c r="H520" s="2">
        <v>1.697907695180615E-2</v>
      </c>
      <c r="I520" s="12" t="s">
        <v>146</v>
      </c>
      <c r="J520" s="12">
        <v>0</v>
      </c>
      <c r="K520" s="2">
        <v>0</v>
      </c>
      <c r="L520" s="12" t="s">
        <v>146</v>
      </c>
      <c r="M520">
        <v>0</v>
      </c>
      <c r="N520" s="2">
        <v>0</v>
      </c>
      <c r="O520" t="s">
        <v>146</v>
      </c>
      <c r="P520">
        <v>0</v>
      </c>
      <c r="Q520">
        <v>0</v>
      </c>
      <c r="R520" t="s">
        <v>146</v>
      </c>
      <c r="S520">
        <v>0</v>
      </c>
      <c r="T520">
        <v>0</v>
      </c>
    </row>
    <row r="521" spans="1:20" x14ac:dyDescent="0.25">
      <c r="A521">
        <v>520</v>
      </c>
      <c r="B521">
        <v>-814.6</v>
      </c>
      <c r="C521">
        <v>277.2</v>
      </c>
      <c r="D521" t="s">
        <v>229</v>
      </c>
      <c r="E521">
        <v>0.59077049143699811</v>
      </c>
      <c r="F521" t="s">
        <v>230</v>
      </c>
      <c r="G521">
        <v>1</v>
      </c>
      <c r="H521" s="2">
        <v>1.4130291981338829E-2</v>
      </c>
      <c r="I521" s="12" t="s">
        <v>146</v>
      </c>
      <c r="J521" s="12">
        <v>0</v>
      </c>
      <c r="K521" s="2">
        <v>0</v>
      </c>
      <c r="L521" s="12" t="s">
        <v>146</v>
      </c>
      <c r="M521">
        <v>0</v>
      </c>
      <c r="N521" s="2">
        <v>0</v>
      </c>
      <c r="O521" t="s">
        <v>146</v>
      </c>
      <c r="P521">
        <v>0</v>
      </c>
      <c r="Q521">
        <v>0</v>
      </c>
      <c r="R521" t="s">
        <v>146</v>
      </c>
      <c r="S521">
        <v>0</v>
      </c>
      <c r="T521">
        <v>0</v>
      </c>
    </row>
    <row r="522" spans="1:20" x14ac:dyDescent="0.25">
      <c r="A522">
        <v>521</v>
      </c>
      <c r="B522">
        <v>-814.6</v>
      </c>
      <c r="C522">
        <v>279.2</v>
      </c>
      <c r="D522" t="s">
        <v>241</v>
      </c>
      <c r="E522">
        <v>0.59077049143699811</v>
      </c>
      <c r="F522" t="s">
        <v>146</v>
      </c>
      <c r="G522">
        <v>0</v>
      </c>
      <c r="H522" s="2">
        <v>0</v>
      </c>
      <c r="I522" s="12" t="s">
        <v>146</v>
      </c>
      <c r="J522" s="12">
        <v>0</v>
      </c>
      <c r="K522" s="2">
        <v>0</v>
      </c>
      <c r="L522" s="12" t="s">
        <v>146</v>
      </c>
      <c r="M522">
        <v>0</v>
      </c>
      <c r="N522" s="2">
        <v>0</v>
      </c>
      <c r="O522" t="s">
        <v>146</v>
      </c>
      <c r="P522">
        <v>0</v>
      </c>
      <c r="Q522">
        <v>0</v>
      </c>
      <c r="R522" t="s">
        <v>146</v>
      </c>
      <c r="S522">
        <v>0</v>
      </c>
      <c r="T522">
        <v>0</v>
      </c>
    </row>
    <row r="523" spans="1:20" x14ac:dyDescent="0.25">
      <c r="A523">
        <v>522</v>
      </c>
      <c r="B523" s="40">
        <v>-814.6</v>
      </c>
      <c r="C523" s="40">
        <v>307.3</v>
      </c>
      <c r="D523" t="s">
        <v>695</v>
      </c>
      <c r="E523">
        <v>0.59077049143699811</v>
      </c>
      <c r="F523" t="s">
        <v>696</v>
      </c>
      <c r="G523">
        <v>1</v>
      </c>
      <c r="H523" s="2">
        <v>1.701949221794239E-2</v>
      </c>
      <c r="I523" s="12" t="s">
        <v>707</v>
      </c>
      <c r="J523" s="12">
        <v>2</v>
      </c>
      <c r="K523" s="2">
        <v>3.1803708753516187E-2</v>
      </c>
      <c r="L523" s="12" t="s">
        <v>146</v>
      </c>
      <c r="M523">
        <v>0</v>
      </c>
      <c r="N523" s="2">
        <v>0</v>
      </c>
      <c r="O523" t="s">
        <v>146</v>
      </c>
      <c r="P523">
        <v>0</v>
      </c>
      <c r="Q523">
        <v>0</v>
      </c>
      <c r="R523" t="s">
        <v>146</v>
      </c>
      <c r="S523">
        <v>0</v>
      </c>
      <c r="T523">
        <v>0</v>
      </c>
    </row>
    <row r="524" spans="1:20" x14ac:dyDescent="0.25">
      <c r="A524">
        <v>523</v>
      </c>
      <c r="B524" s="40">
        <v>-814.6</v>
      </c>
      <c r="C524" s="40">
        <v>309.3</v>
      </c>
      <c r="D524" t="s">
        <v>706</v>
      </c>
      <c r="E524">
        <v>0.59077049143699811</v>
      </c>
      <c r="F524" t="s">
        <v>717</v>
      </c>
      <c r="G524">
        <v>2</v>
      </c>
      <c r="H524" s="2">
        <v>3.175405585149102E-2</v>
      </c>
      <c r="I524" s="12" t="s">
        <v>707</v>
      </c>
      <c r="J524" s="12">
        <v>1</v>
      </c>
      <c r="K524" s="2">
        <v>1.7059960685336439E-2</v>
      </c>
      <c r="L524" s="12" t="s">
        <v>146</v>
      </c>
      <c r="M524">
        <v>0</v>
      </c>
      <c r="N524" s="2">
        <v>0</v>
      </c>
      <c r="O524" t="s">
        <v>146</v>
      </c>
      <c r="P524">
        <v>0</v>
      </c>
      <c r="Q524">
        <v>0</v>
      </c>
      <c r="R524" t="s">
        <v>146</v>
      </c>
      <c r="S524">
        <v>0</v>
      </c>
      <c r="T524">
        <v>0</v>
      </c>
    </row>
    <row r="525" spans="1:20" x14ac:dyDescent="0.25">
      <c r="A525">
        <v>524</v>
      </c>
      <c r="B525" s="40">
        <v>-814.6</v>
      </c>
      <c r="C525" s="40">
        <v>279.2</v>
      </c>
      <c r="D525" t="s">
        <v>727</v>
      </c>
      <c r="E525">
        <v>0.59077049143699811</v>
      </c>
      <c r="F525" t="s">
        <v>986</v>
      </c>
      <c r="G525">
        <v>2</v>
      </c>
      <c r="H525" s="2">
        <v>3.5668284296091722E-2</v>
      </c>
      <c r="I525" s="12" t="s">
        <v>728</v>
      </c>
      <c r="J525" s="12">
        <v>1</v>
      </c>
      <c r="K525" s="2">
        <v>1.4166656618105724E-2</v>
      </c>
      <c r="L525" s="12" t="s">
        <v>146</v>
      </c>
      <c r="M525">
        <v>0</v>
      </c>
      <c r="N525" s="2">
        <v>0</v>
      </c>
      <c r="O525" t="s">
        <v>146</v>
      </c>
      <c r="P525">
        <v>0</v>
      </c>
      <c r="Q525">
        <v>0</v>
      </c>
      <c r="R525" t="s">
        <v>146</v>
      </c>
      <c r="S525">
        <v>0</v>
      </c>
      <c r="T525">
        <v>0</v>
      </c>
    </row>
    <row r="526" spans="1:20" x14ac:dyDescent="0.25">
      <c r="A526">
        <v>525</v>
      </c>
      <c r="B526">
        <v>-814.6</v>
      </c>
      <c r="C526">
        <v>281.3</v>
      </c>
      <c r="D526" t="s">
        <v>985</v>
      </c>
      <c r="E526">
        <v>0.59077049143699811</v>
      </c>
      <c r="F526" t="s">
        <v>986</v>
      </c>
      <c r="G526">
        <v>1</v>
      </c>
      <c r="H526" s="2">
        <v>1.4203074456130428E-2</v>
      </c>
      <c r="I526" s="12" t="s">
        <v>146</v>
      </c>
      <c r="J526" s="12">
        <v>0</v>
      </c>
      <c r="K526" s="2">
        <v>0</v>
      </c>
      <c r="L526" s="12" t="s">
        <v>146</v>
      </c>
      <c r="M526">
        <v>0</v>
      </c>
      <c r="N526" s="2">
        <v>0</v>
      </c>
      <c r="O526" t="s">
        <v>146</v>
      </c>
      <c r="P526">
        <v>0</v>
      </c>
      <c r="Q526">
        <v>0</v>
      </c>
      <c r="R526" t="s">
        <v>146</v>
      </c>
      <c r="S526">
        <v>0</v>
      </c>
      <c r="T526">
        <v>0</v>
      </c>
    </row>
    <row r="527" spans="1:20" x14ac:dyDescent="0.25">
      <c r="A527">
        <v>526</v>
      </c>
      <c r="B527" s="5">
        <v>-815.6</v>
      </c>
      <c r="C527" s="5">
        <v>269.3</v>
      </c>
      <c r="D527" t="s">
        <v>655</v>
      </c>
      <c r="E527">
        <v>0.58615445837802982</v>
      </c>
      <c r="F527" t="s">
        <v>146</v>
      </c>
      <c r="G527">
        <v>0</v>
      </c>
      <c r="H527" s="2">
        <v>0</v>
      </c>
      <c r="I527" s="12" t="s">
        <v>146</v>
      </c>
      <c r="J527" s="12">
        <v>0</v>
      </c>
      <c r="K527" s="2">
        <v>0</v>
      </c>
      <c r="L527" s="12" t="s">
        <v>146</v>
      </c>
      <c r="M527">
        <v>0</v>
      </c>
      <c r="N527" s="2">
        <v>0</v>
      </c>
      <c r="O527" t="s">
        <v>146</v>
      </c>
      <c r="P527">
        <v>0</v>
      </c>
      <c r="Q527">
        <v>0</v>
      </c>
      <c r="R527" t="s">
        <v>146</v>
      </c>
      <c r="S527">
        <v>0</v>
      </c>
      <c r="T527">
        <v>0</v>
      </c>
    </row>
    <row r="528" spans="1:20" x14ac:dyDescent="0.25">
      <c r="A528">
        <v>527</v>
      </c>
      <c r="B528" s="20">
        <v>-816.5</v>
      </c>
      <c r="C528" s="20">
        <v>331.3</v>
      </c>
      <c r="D528" s="33" t="s">
        <v>619</v>
      </c>
      <c r="E528">
        <v>0.58694636070479111</v>
      </c>
      <c r="F528" t="s">
        <v>146</v>
      </c>
      <c r="G528">
        <v>0</v>
      </c>
      <c r="H528" s="2">
        <v>0</v>
      </c>
      <c r="I528" s="12" t="s">
        <v>146</v>
      </c>
      <c r="J528" s="12">
        <v>0</v>
      </c>
      <c r="K528" s="2">
        <v>0</v>
      </c>
      <c r="L528" s="12" t="s">
        <v>146</v>
      </c>
      <c r="M528">
        <v>0</v>
      </c>
      <c r="N528" s="2">
        <v>0</v>
      </c>
      <c r="O528" t="s">
        <v>146</v>
      </c>
      <c r="P528">
        <v>0</v>
      </c>
      <c r="Q528">
        <v>0</v>
      </c>
      <c r="R528" t="s">
        <v>146</v>
      </c>
      <c r="S528">
        <v>0</v>
      </c>
      <c r="T528">
        <v>0</v>
      </c>
    </row>
    <row r="529" spans="1:20" x14ac:dyDescent="0.25">
      <c r="A529">
        <v>528</v>
      </c>
      <c r="B529" s="24">
        <v>-816.5</v>
      </c>
      <c r="C529" s="24">
        <v>269.2</v>
      </c>
      <c r="D529" s="33" t="s">
        <v>624</v>
      </c>
      <c r="E529">
        <v>0.58694636070479111</v>
      </c>
      <c r="F529" t="s">
        <v>655</v>
      </c>
      <c r="G529">
        <v>4</v>
      </c>
      <c r="H529" s="2">
        <v>0.18881446719071543</v>
      </c>
      <c r="I529" s="12" t="s">
        <v>146</v>
      </c>
      <c r="J529" s="12">
        <v>0</v>
      </c>
      <c r="K529" s="2">
        <v>0</v>
      </c>
      <c r="L529" s="12" t="s">
        <v>146</v>
      </c>
      <c r="M529">
        <v>0</v>
      </c>
      <c r="N529" s="2">
        <v>0</v>
      </c>
      <c r="O529" t="s">
        <v>146</v>
      </c>
      <c r="P529">
        <v>0</v>
      </c>
      <c r="Q529">
        <v>0</v>
      </c>
      <c r="R529" t="s">
        <v>146</v>
      </c>
      <c r="S529">
        <v>0</v>
      </c>
      <c r="T529">
        <v>0</v>
      </c>
    </row>
    <row r="530" spans="1:20" x14ac:dyDescent="0.25">
      <c r="A530">
        <v>529</v>
      </c>
      <c r="B530">
        <v>-816.6</v>
      </c>
      <c r="C530">
        <v>335.3</v>
      </c>
      <c r="D530" t="s">
        <v>159</v>
      </c>
      <c r="E530">
        <v>0.59059327358190317</v>
      </c>
      <c r="F530" t="s">
        <v>146</v>
      </c>
      <c r="G530">
        <v>0</v>
      </c>
      <c r="H530" s="2">
        <v>0</v>
      </c>
      <c r="I530" s="12" t="s">
        <v>146</v>
      </c>
      <c r="J530" s="12">
        <v>0</v>
      </c>
      <c r="K530" s="2">
        <v>0</v>
      </c>
      <c r="L530" s="12" t="s">
        <v>146</v>
      </c>
      <c r="M530">
        <v>0</v>
      </c>
      <c r="N530" s="2">
        <v>0</v>
      </c>
      <c r="O530" t="s">
        <v>146</v>
      </c>
      <c r="P530">
        <v>0</v>
      </c>
      <c r="Q530">
        <v>0</v>
      </c>
      <c r="R530" t="s">
        <v>146</v>
      </c>
      <c r="S530">
        <v>0</v>
      </c>
      <c r="T530">
        <v>0</v>
      </c>
    </row>
    <row r="531" spans="1:20" x14ac:dyDescent="0.25">
      <c r="A531">
        <v>530</v>
      </c>
      <c r="B531">
        <v>-816.6</v>
      </c>
      <c r="C531">
        <v>307.3</v>
      </c>
      <c r="D531" t="s">
        <v>209</v>
      </c>
      <c r="E531">
        <v>0.59059327358190317</v>
      </c>
      <c r="F531" t="s">
        <v>210</v>
      </c>
      <c r="G531">
        <v>1</v>
      </c>
      <c r="H531" s="2">
        <v>1.7014386753215583E-2</v>
      </c>
      <c r="I531" s="12" t="s">
        <v>146</v>
      </c>
      <c r="J531" s="12">
        <v>0</v>
      </c>
      <c r="K531" s="2">
        <v>0</v>
      </c>
      <c r="L531" s="12" t="s">
        <v>146</v>
      </c>
      <c r="M531">
        <v>0</v>
      </c>
      <c r="N531" s="2">
        <v>0</v>
      </c>
      <c r="O531" t="s">
        <v>146</v>
      </c>
      <c r="P531">
        <v>0</v>
      </c>
      <c r="Q531">
        <v>0</v>
      </c>
      <c r="R531" t="s">
        <v>146</v>
      </c>
      <c r="S531">
        <v>0</v>
      </c>
      <c r="T531">
        <v>0</v>
      </c>
    </row>
    <row r="532" spans="1:20" x14ac:dyDescent="0.25">
      <c r="A532">
        <v>531</v>
      </c>
      <c r="B532">
        <v>-816.6</v>
      </c>
      <c r="C532">
        <v>279.2</v>
      </c>
      <c r="D532" t="s">
        <v>228</v>
      </c>
      <c r="E532">
        <v>0.59059327358190317</v>
      </c>
      <c r="F532" t="s">
        <v>241</v>
      </c>
      <c r="G532">
        <v>2</v>
      </c>
      <c r="H532" s="2">
        <v>3.5711325220181341E-2</v>
      </c>
      <c r="I532" s="12" t="s">
        <v>229</v>
      </c>
      <c r="J532" s="12">
        <v>1</v>
      </c>
      <c r="K532" s="2">
        <v>1.4162406939870068E-2</v>
      </c>
      <c r="L532" s="12" t="s">
        <v>146</v>
      </c>
      <c r="M532">
        <v>0</v>
      </c>
      <c r="N532" s="2">
        <v>0</v>
      </c>
      <c r="O532" t="s">
        <v>146</v>
      </c>
      <c r="P532">
        <v>0</v>
      </c>
      <c r="Q532">
        <v>0</v>
      </c>
      <c r="R532" t="s">
        <v>146</v>
      </c>
      <c r="S532">
        <v>0</v>
      </c>
      <c r="T532">
        <v>0</v>
      </c>
    </row>
    <row r="533" spans="1:20" x14ac:dyDescent="0.25">
      <c r="A533">
        <v>532</v>
      </c>
      <c r="B533">
        <v>-816.6</v>
      </c>
      <c r="C533">
        <v>281.2</v>
      </c>
      <c r="D533" t="s">
        <v>240</v>
      </c>
      <c r="E533">
        <v>0.59059327358190317</v>
      </c>
      <c r="F533" t="s">
        <v>241</v>
      </c>
      <c r="G533">
        <v>1</v>
      </c>
      <c r="H533" s="2">
        <v>1.4198813853362765E-2</v>
      </c>
      <c r="I533" s="12" t="s">
        <v>146</v>
      </c>
      <c r="J533" s="12">
        <v>0</v>
      </c>
      <c r="K533" s="2">
        <v>0</v>
      </c>
      <c r="L533" s="12" t="s">
        <v>146</v>
      </c>
      <c r="M533">
        <v>0</v>
      </c>
      <c r="N533" s="2">
        <v>0</v>
      </c>
      <c r="O533" t="s">
        <v>146</v>
      </c>
      <c r="P533">
        <v>0</v>
      </c>
      <c r="Q533">
        <v>0</v>
      </c>
      <c r="R533" t="s">
        <v>146</v>
      </c>
      <c r="S533">
        <v>0</v>
      </c>
      <c r="T533">
        <v>0</v>
      </c>
    </row>
    <row r="534" spans="1:20" x14ac:dyDescent="0.25">
      <c r="A534">
        <v>533</v>
      </c>
      <c r="B534" s="40">
        <v>-816.6</v>
      </c>
      <c r="C534" s="40">
        <v>309.3</v>
      </c>
      <c r="D534" t="s">
        <v>694</v>
      </c>
      <c r="E534">
        <v>0.59059327358190317</v>
      </c>
      <c r="F534" t="s">
        <v>695</v>
      </c>
      <c r="G534">
        <v>1</v>
      </c>
      <c r="H534" s="2">
        <v>1.7054843080979955E-2</v>
      </c>
      <c r="I534" s="12" t="s">
        <v>706</v>
      </c>
      <c r="J534" s="12">
        <v>2</v>
      </c>
      <c r="K534" s="2">
        <v>3.1794168356473577E-2</v>
      </c>
      <c r="L534" s="12" t="s">
        <v>146</v>
      </c>
      <c r="M534">
        <v>0</v>
      </c>
      <c r="N534" s="2">
        <v>0</v>
      </c>
      <c r="O534" t="s">
        <v>146</v>
      </c>
      <c r="P534">
        <v>0</v>
      </c>
      <c r="Q534">
        <v>0</v>
      </c>
      <c r="R534" t="s">
        <v>146</v>
      </c>
      <c r="S534">
        <v>0</v>
      </c>
      <c r="T534">
        <v>0</v>
      </c>
    </row>
    <row r="535" spans="1:20" x14ac:dyDescent="0.25">
      <c r="A535">
        <v>534</v>
      </c>
      <c r="B535" s="41">
        <v>-816.6</v>
      </c>
      <c r="C535" s="41">
        <v>281.2</v>
      </c>
      <c r="D535" t="s">
        <v>726</v>
      </c>
      <c r="E535">
        <v>0.59059327358190317</v>
      </c>
      <c r="F535" t="s">
        <v>985</v>
      </c>
      <c r="G535">
        <v>2</v>
      </c>
      <c r="H535" s="2">
        <v>3.5657584613339295E-2</v>
      </c>
      <c r="I535" s="12" t="s">
        <v>727</v>
      </c>
      <c r="J535" s="12">
        <v>1</v>
      </c>
      <c r="K535" s="2">
        <v>1.4198813853362765E-2</v>
      </c>
      <c r="L535" s="12" t="s">
        <v>146</v>
      </c>
      <c r="M535">
        <v>0</v>
      </c>
      <c r="N535" s="2">
        <v>0</v>
      </c>
      <c r="O535" t="s">
        <v>146</v>
      </c>
      <c r="P535">
        <v>0</v>
      </c>
      <c r="Q535">
        <v>0</v>
      </c>
      <c r="R535" t="s">
        <v>146</v>
      </c>
      <c r="S535">
        <v>0</v>
      </c>
      <c r="T535">
        <v>0</v>
      </c>
    </row>
    <row r="536" spans="1:20" x14ac:dyDescent="0.25">
      <c r="A536">
        <v>535</v>
      </c>
      <c r="B536">
        <v>-816.6</v>
      </c>
      <c r="C536">
        <v>253.2</v>
      </c>
      <c r="D536" t="s">
        <v>920</v>
      </c>
      <c r="E536">
        <v>0.59059327358190317</v>
      </c>
      <c r="F536" t="s">
        <v>146</v>
      </c>
      <c r="G536">
        <v>0</v>
      </c>
      <c r="H536" s="2">
        <v>0</v>
      </c>
      <c r="I536" s="12" t="s">
        <v>146</v>
      </c>
      <c r="J536" s="12">
        <v>0</v>
      </c>
      <c r="K536" s="2">
        <v>0</v>
      </c>
      <c r="L536" s="12" t="s">
        <v>146</v>
      </c>
      <c r="M536">
        <v>0</v>
      </c>
      <c r="N536" s="2">
        <v>0</v>
      </c>
      <c r="O536" t="s">
        <v>146</v>
      </c>
      <c r="P536">
        <v>0</v>
      </c>
      <c r="Q536">
        <v>0</v>
      </c>
      <c r="R536" t="s">
        <v>146</v>
      </c>
      <c r="S536">
        <v>0</v>
      </c>
      <c r="T536">
        <v>0</v>
      </c>
    </row>
    <row r="537" spans="1:20" x14ac:dyDescent="0.25">
      <c r="A537">
        <v>536</v>
      </c>
      <c r="B537">
        <v>-816.6</v>
      </c>
      <c r="C537">
        <v>283.3</v>
      </c>
      <c r="D537" t="s">
        <v>982</v>
      </c>
      <c r="E537">
        <v>0.59059327358190317</v>
      </c>
      <c r="F537" t="s">
        <v>985</v>
      </c>
      <c r="G537">
        <v>1</v>
      </c>
      <c r="H537" s="2">
        <v>1.4235273952154076E-2</v>
      </c>
      <c r="I537" s="12" t="s">
        <v>146</v>
      </c>
      <c r="J537" s="12">
        <v>0</v>
      </c>
      <c r="K537" s="2">
        <v>0</v>
      </c>
      <c r="L537" s="12" t="s">
        <v>146</v>
      </c>
      <c r="M537">
        <v>0</v>
      </c>
      <c r="N537" s="2">
        <v>0</v>
      </c>
      <c r="O537" t="s">
        <v>146</v>
      </c>
      <c r="P537">
        <v>0</v>
      </c>
      <c r="Q537">
        <v>0</v>
      </c>
      <c r="R537" t="s">
        <v>146</v>
      </c>
      <c r="S537">
        <v>0</v>
      </c>
      <c r="T537">
        <v>0</v>
      </c>
    </row>
    <row r="538" spans="1:20" x14ac:dyDescent="0.25">
      <c r="A538">
        <v>537</v>
      </c>
      <c r="B538">
        <v>-817.5</v>
      </c>
      <c r="C538">
        <v>327.2</v>
      </c>
      <c r="D538" t="s">
        <v>602</v>
      </c>
      <c r="E538">
        <v>0.58057703729263221</v>
      </c>
      <c r="F538" t="s">
        <v>146</v>
      </c>
      <c r="G538">
        <v>0</v>
      </c>
      <c r="H538" s="2">
        <v>0</v>
      </c>
      <c r="I538" s="12" t="s">
        <v>146</v>
      </c>
      <c r="J538" s="12">
        <v>0</v>
      </c>
      <c r="K538" s="2">
        <v>0</v>
      </c>
      <c r="L538" s="12" t="s">
        <v>146</v>
      </c>
      <c r="M538">
        <v>0</v>
      </c>
      <c r="N538" s="2">
        <v>0</v>
      </c>
      <c r="O538" t="s">
        <v>146</v>
      </c>
      <c r="P538">
        <v>0</v>
      </c>
      <c r="Q538">
        <v>0</v>
      </c>
      <c r="R538" t="s">
        <v>146</v>
      </c>
      <c r="S538">
        <v>0</v>
      </c>
      <c r="T538">
        <v>0</v>
      </c>
    </row>
    <row r="539" spans="1:20" x14ac:dyDescent="0.25">
      <c r="A539">
        <v>538</v>
      </c>
      <c r="B539" s="5">
        <v>-817.6</v>
      </c>
      <c r="C539" s="5">
        <v>269.3</v>
      </c>
      <c r="D539" t="s">
        <v>654</v>
      </c>
      <c r="E539">
        <v>0.5859786252289918</v>
      </c>
      <c r="F539" t="s">
        <v>655</v>
      </c>
      <c r="G539">
        <v>2</v>
      </c>
      <c r="H539" s="2">
        <v>3.8795856019109433E-2</v>
      </c>
      <c r="I539" s="12" t="s">
        <v>624</v>
      </c>
      <c r="J539" s="12">
        <v>4</v>
      </c>
      <c r="K539" s="2">
        <v>0.18827706153984364</v>
      </c>
      <c r="L539" s="12" t="s">
        <v>146</v>
      </c>
      <c r="M539">
        <v>0</v>
      </c>
      <c r="N539" s="2">
        <v>0</v>
      </c>
      <c r="O539" t="s">
        <v>146</v>
      </c>
      <c r="P539">
        <v>0</v>
      </c>
      <c r="Q539">
        <v>0</v>
      </c>
      <c r="R539" t="s">
        <v>146</v>
      </c>
      <c r="S539">
        <v>0</v>
      </c>
      <c r="T539">
        <v>0</v>
      </c>
    </row>
    <row r="540" spans="1:20" x14ac:dyDescent="0.25">
      <c r="A540">
        <v>539</v>
      </c>
      <c r="B540">
        <v>-818.6</v>
      </c>
      <c r="C540">
        <v>253.2</v>
      </c>
      <c r="D540" t="s">
        <v>182</v>
      </c>
      <c r="E540">
        <v>0.59041610888817719</v>
      </c>
      <c r="F540" t="s">
        <v>920</v>
      </c>
      <c r="G540">
        <v>2</v>
      </c>
      <c r="H540" s="2">
        <v>3.9875139352510858E-2</v>
      </c>
      <c r="I540" s="12" t="s">
        <v>146</v>
      </c>
      <c r="J540" s="12">
        <v>0</v>
      </c>
      <c r="K540" s="2">
        <v>0</v>
      </c>
      <c r="L540" s="12" t="s">
        <v>146</v>
      </c>
      <c r="M540">
        <v>0</v>
      </c>
      <c r="N540" s="2">
        <v>0</v>
      </c>
      <c r="O540" t="s">
        <v>146</v>
      </c>
      <c r="P540">
        <v>0</v>
      </c>
      <c r="Q540">
        <v>0</v>
      </c>
      <c r="R540" t="s">
        <v>146</v>
      </c>
      <c r="S540">
        <v>0</v>
      </c>
      <c r="T540">
        <v>0</v>
      </c>
    </row>
    <row r="541" spans="1:20" x14ac:dyDescent="0.25">
      <c r="A541">
        <v>540</v>
      </c>
      <c r="B541">
        <v>-818.6</v>
      </c>
      <c r="C541">
        <v>225.2</v>
      </c>
      <c r="D541" t="s">
        <v>183</v>
      </c>
      <c r="E541">
        <v>0.59041610888817719</v>
      </c>
      <c r="F541" t="s">
        <v>146</v>
      </c>
      <c r="G541">
        <v>0</v>
      </c>
      <c r="H541" s="2">
        <v>0</v>
      </c>
      <c r="I541" s="12" t="s">
        <v>146</v>
      </c>
      <c r="J541" s="12">
        <v>0</v>
      </c>
      <c r="K541" s="2">
        <v>0</v>
      </c>
      <c r="L541" s="12" t="s">
        <v>146</v>
      </c>
      <c r="M541">
        <v>0</v>
      </c>
      <c r="N541" s="2">
        <v>0</v>
      </c>
      <c r="O541" t="s">
        <v>146</v>
      </c>
      <c r="P541">
        <v>0</v>
      </c>
      <c r="Q541">
        <v>0</v>
      </c>
      <c r="R541" t="s">
        <v>146</v>
      </c>
      <c r="S541">
        <v>0</v>
      </c>
      <c r="T541">
        <v>0</v>
      </c>
    </row>
    <row r="542" spans="1:20" x14ac:dyDescent="0.25">
      <c r="A542">
        <v>541</v>
      </c>
      <c r="B542">
        <v>-818.6</v>
      </c>
      <c r="C542">
        <v>309.3</v>
      </c>
      <c r="D542" t="s">
        <v>208</v>
      </c>
      <c r="E542">
        <v>0.59041610888817719</v>
      </c>
      <c r="F542" t="s">
        <v>209</v>
      </c>
      <c r="G542">
        <v>1</v>
      </c>
      <c r="H542" s="2">
        <v>1.7049727011789632E-2</v>
      </c>
      <c r="I542" s="12" t="s">
        <v>146</v>
      </c>
      <c r="J542" s="12">
        <v>0</v>
      </c>
      <c r="K542" s="2">
        <v>0</v>
      </c>
      <c r="L542" s="12" t="s">
        <v>146</v>
      </c>
      <c r="M542">
        <v>0</v>
      </c>
      <c r="N542" s="2">
        <v>0</v>
      </c>
      <c r="O542" t="s">
        <v>146</v>
      </c>
      <c r="P542">
        <v>0</v>
      </c>
      <c r="Q542">
        <v>0</v>
      </c>
      <c r="R542" t="s">
        <v>146</v>
      </c>
      <c r="S542">
        <v>0</v>
      </c>
      <c r="T542">
        <v>0</v>
      </c>
    </row>
    <row r="543" spans="1:20" x14ac:dyDescent="0.25">
      <c r="A543">
        <v>542</v>
      </c>
      <c r="B543">
        <v>-818.6</v>
      </c>
      <c r="C543">
        <v>281.2</v>
      </c>
      <c r="D543" t="s">
        <v>227</v>
      </c>
      <c r="E543">
        <v>0.59041610888817719</v>
      </c>
      <c r="F543" t="s">
        <v>228</v>
      </c>
      <c r="G543">
        <v>1</v>
      </c>
      <c r="H543" s="2">
        <v>1.419455452868007E-2</v>
      </c>
      <c r="I543" s="12" t="s">
        <v>240</v>
      </c>
      <c r="J543" s="12">
        <v>2</v>
      </c>
      <c r="K543" s="2">
        <v>3.5700612626120107E-2</v>
      </c>
      <c r="L543" s="12" t="s">
        <v>146</v>
      </c>
      <c r="M543">
        <v>0</v>
      </c>
      <c r="N543" s="2">
        <v>0</v>
      </c>
      <c r="O543" t="s">
        <v>146</v>
      </c>
      <c r="P543">
        <v>0</v>
      </c>
      <c r="Q543">
        <v>0</v>
      </c>
      <c r="R543" t="s">
        <v>146</v>
      </c>
      <c r="S543">
        <v>0</v>
      </c>
      <c r="T543">
        <v>0</v>
      </c>
    </row>
    <row r="544" spans="1:20" x14ac:dyDescent="0.25">
      <c r="A544">
        <v>543</v>
      </c>
      <c r="B544" s="40">
        <v>-818.6</v>
      </c>
      <c r="C544" s="40">
        <v>283.3</v>
      </c>
      <c r="D544" t="s">
        <v>693</v>
      </c>
      <c r="E544">
        <v>0.59041610888817719</v>
      </c>
      <c r="F544" t="s">
        <v>726</v>
      </c>
      <c r="G544">
        <v>1</v>
      </c>
      <c r="H544" s="2">
        <v>1.4231003690262096E-2</v>
      </c>
      <c r="I544" s="12" t="s">
        <v>982</v>
      </c>
      <c r="J544" s="12">
        <v>2</v>
      </c>
      <c r="K544" s="2">
        <v>3.5646888140250951E-2</v>
      </c>
      <c r="L544" s="12" t="s">
        <v>146</v>
      </c>
      <c r="M544">
        <v>0</v>
      </c>
      <c r="N544" s="2">
        <v>0</v>
      </c>
      <c r="O544" t="s">
        <v>146</v>
      </c>
      <c r="P544">
        <v>0</v>
      </c>
      <c r="Q544">
        <v>0</v>
      </c>
      <c r="R544" t="s">
        <v>146</v>
      </c>
      <c r="S544">
        <v>0</v>
      </c>
      <c r="T544">
        <v>0</v>
      </c>
    </row>
    <row r="545" spans="1:20" x14ac:dyDescent="0.25">
      <c r="A545">
        <v>544</v>
      </c>
      <c r="B545">
        <v>-818.6</v>
      </c>
      <c r="C545">
        <v>283.2</v>
      </c>
      <c r="D545" t="s">
        <v>930</v>
      </c>
      <c r="E545">
        <v>0.59041610888817719</v>
      </c>
      <c r="F545" t="s">
        <v>240</v>
      </c>
      <c r="G545">
        <v>1</v>
      </c>
      <c r="H545" s="2">
        <v>1.4231003690262096E-2</v>
      </c>
      <c r="I545" s="12" t="s">
        <v>146</v>
      </c>
      <c r="J545" s="12">
        <v>0</v>
      </c>
      <c r="K545" s="2">
        <v>0</v>
      </c>
      <c r="L545" s="12" t="s">
        <v>146</v>
      </c>
      <c r="M545">
        <v>0</v>
      </c>
      <c r="N545" s="2">
        <v>0</v>
      </c>
      <c r="O545" t="s">
        <v>146</v>
      </c>
      <c r="P545">
        <v>0</v>
      </c>
      <c r="Q545">
        <v>0</v>
      </c>
      <c r="R545" t="s">
        <v>146</v>
      </c>
      <c r="S545">
        <v>0</v>
      </c>
      <c r="T545">
        <v>0</v>
      </c>
    </row>
    <row r="546" spans="1:20" x14ac:dyDescent="0.25">
      <c r="A546">
        <v>545</v>
      </c>
      <c r="B546">
        <v>-819.5</v>
      </c>
      <c r="C546">
        <v>327.2</v>
      </c>
      <c r="D546" t="s">
        <v>591</v>
      </c>
      <c r="E546">
        <v>0.58040287724442774</v>
      </c>
      <c r="F546" t="s">
        <v>602</v>
      </c>
      <c r="G546">
        <v>2</v>
      </c>
      <c r="H546" s="2">
        <v>3.0631621534917334E-2</v>
      </c>
      <c r="I546" s="12" t="s">
        <v>146</v>
      </c>
      <c r="J546" s="12">
        <v>0</v>
      </c>
      <c r="K546" s="2">
        <v>0</v>
      </c>
      <c r="L546" s="12" t="s">
        <v>146</v>
      </c>
      <c r="M546">
        <v>0</v>
      </c>
      <c r="N546" s="2">
        <v>0</v>
      </c>
      <c r="O546" t="s">
        <v>146</v>
      </c>
      <c r="P546">
        <v>0</v>
      </c>
      <c r="Q546">
        <v>0</v>
      </c>
      <c r="R546" t="s">
        <v>146</v>
      </c>
      <c r="S546">
        <v>0</v>
      </c>
      <c r="T546">
        <v>0</v>
      </c>
    </row>
    <row r="547" spans="1:20" x14ac:dyDescent="0.25">
      <c r="A547">
        <v>546</v>
      </c>
      <c r="B547">
        <v>-819.5</v>
      </c>
      <c r="C547">
        <v>329.2</v>
      </c>
      <c r="D547" t="s">
        <v>601</v>
      </c>
      <c r="E547">
        <v>0.58040287724442774</v>
      </c>
      <c r="F547" t="s">
        <v>602</v>
      </c>
      <c r="G547">
        <v>1</v>
      </c>
      <c r="H547" s="2">
        <v>1.9695676234201657E-2</v>
      </c>
      <c r="I547" s="12" t="s">
        <v>146</v>
      </c>
      <c r="J547" s="12">
        <v>0</v>
      </c>
      <c r="K547" s="2">
        <v>0</v>
      </c>
      <c r="L547" s="12" t="s">
        <v>146</v>
      </c>
      <c r="M547">
        <v>0</v>
      </c>
      <c r="N547" s="2">
        <v>0</v>
      </c>
      <c r="O547" t="s">
        <v>146</v>
      </c>
      <c r="P547">
        <v>0</v>
      </c>
      <c r="Q547">
        <v>0</v>
      </c>
      <c r="R547" t="s">
        <v>146</v>
      </c>
      <c r="S547">
        <v>0</v>
      </c>
      <c r="T547">
        <v>0</v>
      </c>
    </row>
    <row r="548" spans="1:20" x14ac:dyDescent="0.25">
      <c r="A548">
        <v>547</v>
      </c>
      <c r="B548" s="6">
        <v>-819.5</v>
      </c>
      <c r="C548" s="6">
        <v>241.2</v>
      </c>
      <c r="D548" t="s">
        <v>873</v>
      </c>
      <c r="E548">
        <v>0.60233740256250634</v>
      </c>
      <c r="F548" t="s">
        <v>146</v>
      </c>
      <c r="G548">
        <v>0</v>
      </c>
      <c r="H548" s="2">
        <v>0</v>
      </c>
      <c r="I548" s="12" t="s">
        <v>146</v>
      </c>
      <c r="J548" s="12">
        <v>0</v>
      </c>
      <c r="K548" s="2">
        <v>0</v>
      </c>
      <c r="L548" s="12" t="s">
        <v>146</v>
      </c>
      <c r="M548">
        <v>0</v>
      </c>
      <c r="N548" s="2">
        <v>0</v>
      </c>
      <c r="O548" t="s">
        <v>146</v>
      </c>
      <c r="P548">
        <v>0</v>
      </c>
      <c r="Q548">
        <v>0</v>
      </c>
      <c r="R548" t="s">
        <v>146</v>
      </c>
      <c r="S548">
        <v>0</v>
      </c>
      <c r="T548">
        <v>0</v>
      </c>
    </row>
    <row r="549" spans="1:20" x14ac:dyDescent="0.25">
      <c r="A549">
        <v>548</v>
      </c>
      <c r="B549" s="5">
        <v>-819.6</v>
      </c>
      <c r="C549" s="5">
        <v>269.3</v>
      </c>
      <c r="D549" t="s">
        <v>653</v>
      </c>
      <c r="E549">
        <v>0.58580284482594214</v>
      </c>
      <c r="F549" t="s">
        <v>654</v>
      </c>
      <c r="G549">
        <v>2</v>
      </c>
      <c r="H549" s="2">
        <v>3.884086716719197E-2</v>
      </c>
      <c r="I549" s="12" t="s">
        <v>146</v>
      </c>
      <c r="J549" s="12">
        <v>0</v>
      </c>
      <c r="K549" s="2">
        <v>0</v>
      </c>
      <c r="L549" s="12" t="s">
        <v>146</v>
      </c>
      <c r="M549">
        <v>0</v>
      </c>
      <c r="N549" s="2">
        <v>0</v>
      </c>
      <c r="O549" t="s">
        <v>146</v>
      </c>
      <c r="P549">
        <v>0</v>
      </c>
      <c r="Q549">
        <v>0</v>
      </c>
      <c r="R549" t="s">
        <v>146</v>
      </c>
      <c r="S549">
        <v>0</v>
      </c>
      <c r="T549">
        <v>0</v>
      </c>
    </row>
    <row r="550" spans="1:20" x14ac:dyDescent="0.25">
      <c r="A550">
        <v>549</v>
      </c>
      <c r="B550" s="5">
        <v>-820.5</v>
      </c>
      <c r="C550" s="5">
        <v>269.3</v>
      </c>
      <c r="D550" t="s">
        <v>780</v>
      </c>
      <c r="E550">
        <v>0.5847981370246117</v>
      </c>
      <c r="F550" t="s">
        <v>146</v>
      </c>
      <c r="G550">
        <v>0</v>
      </c>
      <c r="H550" s="2">
        <v>0</v>
      </c>
      <c r="I550" s="12" t="s">
        <v>146</v>
      </c>
      <c r="J550" s="12">
        <v>0</v>
      </c>
      <c r="K550" s="2">
        <v>0</v>
      </c>
      <c r="L550" s="12" t="s">
        <v>146</v>
      </c>
      <c r="M550">
        <v>0</v>
      </c>
      <c r="N550" s="2">
        <v>0</v>
      </c>
      <c r="O550" t="s">
        <v>146</v>
      </c>
      <c r="P550">
        <v>0</v>
      </c>
      <c r="Q550">
        <v>0</v>
      </c>
      <c r="R550" t="s">
        <v>146</v>
      </c>
      <c r="S550">
        <v>0</v>
      </c>
      <c r="T550">
        <v>0</v>
      </c>
    </row>
    <row r="551" spans="1:20" x14ac:dyDescent="0.25">
      <c r="A551">
        <v>550</v>
      </c>
      <c r="B551">
        <v>-820.6</v>
      </c>
      <c r="C551">
        <v>283.3</v>
      </c>
      <c r="D551" t="s">
        <v>226</v>
      </c>
      <c r="E551">
        <v>0.59023899733987306</v>
      </c>
      <c r="F551" t="s">
        <v>227</v>
      </c>
      <c r="G551">
        <v>1</v>
      </c>
      <c r="H551" s="2">
        <v>1.4226734709352601E-2</v>
      </c>
      <c r="I551" s="12" t="s">
        <v>930</v>
      </c>
      <c r="J551" s="12">
        <v>2</v>
      </c>
      <c r="K551" s="2">
        <v>3.5689903245596052E-2</v>
      </c>
      <c r="L551" s="12" t="s">
        <v>146</v>
      </c>
      <c r="M551">
        <v>0</v>
      </c>
      <c r="N551" s="2">
        <v>0</v>
      </c>
      <c r="O551" t="s">
        <v>146</v>
      </c>
      <c r="P551">
        <v>0</v>
      </c>
      <c r="Q551">
        <v>0</v>
      </c>
      <c r="R551" t="s">
        <v>146</v>
      </c>
      <c r="S551">
        <v>0</v>
      </c>
      <c r="T551">
        <v>0</v>
      </c>
    </row>
    <row r="552" spans="1:20" x14ac:dyDescent="0.25">
      <c r="A552">
        <v>551</v>
      </c>
      <c r="B552">
        <v>-821.5</v>
      </c>
      <c r="C552">
        <v>327.2</v>
      </c>
      <c r="D552" t="s">
        <v>579</v>
      </c>
      <c r="E552">
        <v>0.5802287694403192</v>
      </c>
      <c r="F552" t="s">
        <v>591</v>
      </c>
      <c r="G552">
        <v>2</v>
      </c>
      <c r="H552" s="2">
        <v>3.0670586038815929E-2</v>
      </c>
      <c r="I552" s="12" t="s">
        <v>146</v>
      </c>
      <c r="J552" s="12">
        <v>0</v>
      </c>
      <c r="K552" s="2">
        <v>0</v>
      </c>
      <c r="L552" s="12" t="s">
        <v>146</v>
      </c>
      <c r="M552">
        <v>0</v>
      </c>
      <c r="N552" s="2">
        <v>0</v>
      </c>
      <c r="O552" t="s">
        <v>146</v>
      </c>
      <c r="P552">
        <v>0</v>
      </c>
      <c r="Q552">
        <v>0</v>
      </c>
      <c r="R552" t="s">
        <v>146</v>
      </c>
      <c r="S552">
        <v>0</v>
      </c>
      <c r="T552">
        <v>0</v>
      </c>
    </row>
    <row r="553" spans="1:20" x14ac:dyDescent="0.25">
      <c r="A553">
        <v>552</v>
      </c>
      <c r="B553">
        <v>-821.5</v>
      </c>
      <c r="C553">
        <v>329.2</v>
      </c>
      <c r="D553" t="s">
        <v>590</v>
      </c>
      <c r="E553">
        <v>0.5802287694403192</v>
      </c>
      <c r="F553" t="s">
        <v>591</v>
      </c>
      <c r="G553">
        <v>1</v>
      </c>
      <c r="H553" s="2">
        <v>1.9689767974484115E-2</v>
      </c>
      <c r="I553" s="12" t="s">
        <v>601</v>
      </c>
      <c r="J553" s="12">
        <v>2</v>
      </c>
      <c r="K553" s="2">
        <v>3.0622432737668341E-2</v>
      </c>
      <c r="L553" s="12" t="s">
        <v>146</v>
      </c>
      <c r="M553">
        <v>0</v>
      </c>
      <c r="N553" s="2">
        <v>0</v>
      </c>
      <c r="O553" t="s">
        <v>146</v>
      </c>
      <c r="P553">
        <v>0</v>
      </c>
      <c r="Q553">
        <v>0</v>
      </c>
      <c r="R553" t="s">
        <v>146</v>
      </c>
      <c r="S553">
        <v>0</v>
      </c>
      <c r="T553">
        <v>0</v>
      </c>
    </row>
    <row r="554" spans="1:20" x14ac:dyDescent="0.25">
      <c r="A554">
        <v>553</v>
      </c>
      <c r="B554">
        <v>-821.5</v>
      </c>
      <c r="C554">
        <v>331.3</v>
      </c>
      <c r="D554" t="s">
        <v>600</v>
      </c>
      <c r="E554">
        <v>0.5802287694403192</v>
      </c>
      <c r="F554" t="s">
        <v>601</v>
      </c>
      <c r="G554">
        <v>1</v>
      </c>
      <c r="H554" s="2">
        <v>1.9733335915678957E-2</v>
      </c>
      <c r="I554" s="12" t="s">
        <v>146</v>
      </c>
      <c r="J554" s="12">
        <v>0</v>
      </c>
      <c r="K554" s="2">
        <v>0</v>
      </c>
      <c r="L554" s="12" t="s">
        <v>146</v>
      </c>
      <c r="M554">
        <v>0</v>
      </c>
      <c r="N554" s="2">
        <v>0</v>
      </c>
      <c r="O554" t="s">
        <v>146</v>
      </c>
      <c r="P554">
        <v>0</v>
      </c>
      <c r="Q554">
        <v>0</v>
      </c>
      <c r="R554" t="s">
        <v>146</v>
      </c>
      <c r="S554">
        <v>0</v>
      </c>
      <c r="T554">
        <v>0</v>
      </c>
    </row>
    <row r="555" spans="1:20" x14ac:dyDescent="0.25">
      <c r="A555">
        <v>554</v>
      </c>
      <c r="B555" s="6">
        <v>-821.5</v>
      </c>
      <c r="C555" s="6">
        <v>241.2</v>
      </c>
      <c r="D555" t="s">
        <v>872</v>
      </c>
      <c r="E555">
        <v>0.60215671489432909</v>
      </c>
      <c r="F555" t="s">
        <v>873</v>
      </c>
      <c r="G555">
        <v>2</v>
      </c>
      <c r="H555" s="2">
        <v>4.1507712129279353E-2</v>
      </c>
      <c r="I555" s="12" t="s">
        <v>146</v>
      </c>
      <c r="J555" s="12">
        <v>0</v>
      </c>
      <c r="K555" s="2">
        <v>0</v>
      </c>
      <c r="L555" s="12" t="s">
        <v>146</v>
      </c>
      <c r="M555">
        <v>0</v>
      </c>
      <c r="N555" s="2">
        <v>0</v>
      </c>
      <c r="O555" t="s">
        <v>146</v>
      </c>
      <c r="P555">
        <v>0</v>
      </c>
      <c r="Q555">
        <v>0</v>
      </c>
      <c r="R555" t="s">
        <v>146</v>
      </c>
      <c r="S555">
        <v>0</v>
      </c>
      <c r="T555">
        <v>0</v>
      </c>
    </row>
    <row r="556" spans="1:20" x14ac:dyDescent="0.25">
      <c r="A556">
        <v>555</v>
      </c>
      <c r="B556" s="6">
        <v>-821.5</v>
      </c>
      <c r="C556" s="6">
        <v>269.3</v>
      </c>
      <c r="D556" t="s">
        <v>887</v>
      </c>
      <c r="E556">
        <v>0.60215671489432909</v>
      </c>
      <c r="F556" t="s">
        <v>146</v>
      </c>
      <c r="G556">
        <v>0</v>
      </c>
      <c r="H556" s="2">
        <v>0</v>
      </c>
      <c r="I556" s="12" t="s">
        <v>146</v>
      </c>
      <c r="J556" s="12">
        <v>0</v>
      </c>
      <c r="K556" s="2">
        <v>0</v>
      </c>
      <c r="L556" s="12" t="s">
        <v>146</v>
      </c>
      <c r="M556">
        <v>0</v>
      </c>
      <c r="N556" s="2">
        <v>0</v>
      </c>
      <c r="O556" t="s">
        <v>146</v>
      </c>
      <c r="P556">
        <v>0</v>
      </c>
      <c r="Q556">
        <v>0</v>
      </c>
      <c r="R556" t="s">
        <v>146</v>
      </c>
      <c r="S556">
        <v>0</v>
      </c>
      <c r="T556">
        <v>0</v>
      </c>
    </row>
    <row r="557" spans="1:20" x14ac:dyDescent="0.25">
      <c r="A557">
        <v>556</v>
      </c>
      <c r="B557" s="5">
        <v>-822.5</v>
      </c>
      <c r="C557" s="5">
        <v>269.3</v>
      </c>
      <c r="D557" t="s">
        <v>779</v>
      </c>
      <c r="E557">
        <v>0.58462271074146233</v>
      </c>
      <c r="F557" t="s">
        <v>780</v>
      </c>
      <c r="G557">
        <v>2</v>
      </c>
      <c r="H557" s="2">
        <v>3.9141423528179183E-2</v>
      </c>
      <c r="I557" s="12" t="s">
        <v>146</v>
      </c>
      <c r="J557" s="12">
        <v>0</v>
      </c>
      <c r="K557" s="2">
        <v>0</v>
      </c>
      <c r="L557" s="12" t="s">
        <v>146</v>
      </c>
      <c r="M557">
        <v>0</v>
      </c>
      <c r="N557" s="2">
        <v>0</v>
      </c>
      <c r="O557" t="s">
        <v>146</v>
      </c>
      <c r="P557">
        <v>0</v>
      </c>
      <c r="Q557">
        <v>0</v>
      </c>
      <c r="R557" t="s">
        <v>146</v>
      </c>
      <c r="S557">
        <v>0</v>
      </c>
      <c r="T557">
        <v>0</v>
      </c>
    </row>
    <row r="558" spans="1:20" x14ac:dyDescent="0.25">
      <c r="A558">
        <v>557</v>
      </c>
      <c r="B558">
        <v>-823.5</v>
      </c>
      <c r="C558">
        <v>329.2</v>
      </c>
      <c r="D558" t="s">
        <v>578</v>
      </c>
      <c r="E558">
        <v>0.58005471386463436</v>
      </c>
      <c r="F558" t="s">
        <v>579</v>
      </c>
      <c r="G558">
        <v>1</v>
      </c>
      <c r="H558" s="2">
        <v>1.9683861487111549E-2</v>
      </c>
      <c r="I558" s="12" t="s">
        <v>590</v>
      </c>
      <c r="J558" s="12">
        <v>2</v>
      </c>
      <c r="K558" s="2">
        <v>3.0661385553092467E-2</v>
      </c>
      <c r="L558" s="12" t="s">
        <v>146</v>
      </c>
      <c r="M558">
        <v>0</v>
      </c>
      <c r="N558" s="2">
        <v>0</v>
      </c>
      <c r="O558" t="s">
        <v>146</v>
      </c>
      <c r="P558">
        <v>0</v>
      </c>
      <c r="Q558">
        <v>0</v>
      </c>
      <c r="R558" t="s">
        <v>146</v>
      </c>
      <c r="S558">
        <v>0</v>
      </c>
      <c r="T558">
        <v>0</v>
      </c>
    </row>
    <row r="559" spans="1:20" x14ac:dyDescent="0.25">
      <c r="A559">
        <v>558</v>
      </c>
      <c r="B559">
        <v>-823.5</v>
      </c>
      <c r="C559">
        <v>331.3</v>
      </c>
      <c r="D559" t="s">
        <v>589</v>
      </c>
      <c r="E559">
        <v>0.58005471386463436</v>
      </c>
      <c r="F559" t="s">
        <v>590</v>
      </c>
      <c r="G559">
        <v>1</v>
      </c>
      <c r="H559" s="2">
        <v>1.9727416358904314E-2</v>
      </c>
      <c r="I559" s="12" t="s">
        <v>600</v>
      </c>
      <c r="J559" s="12">
        <v>2</v>
      </c>
      <c r="K559" s="2">
        <v>3.0613246696851781E-2</v>
      </c>
      <c r="L559" s="12" t="s">
        <v>146</v>
      </c>
      <c r="M559">
        <v>0</v>
      </c>
      <c r="N559" s="2">
        <v>0</v>
      </c>
      <c r="O559" t="s">
        <v>146</v>
      </c>
      <c r="P559">
        <v>0</v>
      </c>
      <c r="Q559">
        <v>0</v>
      </c>
      <c r="R559" t="s">
        <v>146</v>
      </c>
      <c r="S559">
        <v>0</v>
      </c>
      <c r="T559">
        <v>0</v>
      </c>
    </row>
    <row r="560" spans="1:20" x14ac:dyDescent="0.25">
      <c r="A560">
        <v>559</v>
      </c>
      <c r="B560">
        <v>-823.5</v>
      </c>
      <c r="C560">
        <v>301.2</v>
      </c>
      <c r="D560" t="s">
        <v>611</v>
      </c>
      <c r="E560">
        <v>0.58005471386463436</v>
      </c>
      <c r="F560" t="s">
        <v>146</v>
      </c>
      <c r="G560">
        <v>0</v>
      </c>
      <c r="H560" s="2">
        <v>0</v>
      </c>
      <c r="I560" s="12" t="s">
        <v>146</v>
      </c>
      <c r="J560" s="12">
        <v>0</v>
      </c>
      <c r="K560" s="2">
        <v>0</v>
      </c>
      <c r="L560" s="12" t="s">
        <v>146</v>
      </c>
      <c r="M560">
        <v>0</v>
      </c>
      <c r="N560" s="2">
        <v>0</v>
      </c>
      <c r="O560" t="s">
        <v>146</v>
      </c>
      <c r="P560">
        <v>0</v>
      </c>
      <c r="Q560">
        <v>0</v>
      </c>
      <c r="R560" t="s">
        <v>146</v>
      </c>
      <c r="S560">
        <v>0</v>
      </c>
      <c r="T560">
        <v>0</v>
      </c>
    </row>
    <row r="561" spans="1:20" x14ac:dyDescent="0.25">
      <c r="A561">
        <v>560</v>
      </c>
      <c r="B561" s="6">
        <v>-823.5</v>
      </c>
      <c r="C561" s="6">
        <v>241.2</v>
      </c>
      <c r="D561" t="s">
        <v>871</v>
      </c>
      <c r="E561">
        <v>0.60197608142838699</v>
      </c>
      <c r="F561" t="s">
        <v>872</v>
      </c>
      <c r="G561">
        <v>2</v>
      </c>
      <c r="H561" s="2">
        <v>4.1551562305038016E-2</v>
      </c>
      <c r="I561" s="12" t="s">
        <v>146</v>
      </c>
      <c r="J561" s="12">
        <v>0</v>
      </c>
      <c r="K561" s="2">
        <v>0</v>
      </c>
      <c r="L561" s="12" t="s">
        <v>146</v>
      </c>
      <c r="M561">
        <v>0</v>
      </c>
      <c r="N561" s="2">
        <v>0</v>
      </c>
      <c r="O561" t="s">
        <v>146</v>
      </c>
      <c r="P561">
        <v>0</v>
      </c>
      <c r="Q561">
        <v>0</v>
      </c>
      <c r="R561" t="s">
        <v>146</v>
      </c>
      <c r="S561">
        <v>0</v>
      </c>
      <c r="T561">
        <v>0</v>
      </c>
    </row>
    <row r="562" spans="1:20" x14ac:dyDescent="0.25">
      <c r="A562">
        <v>561</v>
      </c>
      <c r="B562" s="6">
        <v>-823.5</v>
      </c>
      <c r="C562" s="6">
        <v>269.3</v>
      </c>
      <c r="D562" t="s">
        <v>886</v>
      </c>
      <c r="E562">
        <v>0.60197608142838699</v>
      </c>
      <c r="F562" t="s">
        <v>887</v>
      </c>
      <c r="G562">
        <v>2</v>
      </c>
      <c r="H562" s="2">
        <v>3.749343318454014E-2</v>
      </c>
      <c r="I562" s="12" t="s">
        <v>146</v>
      </c>
      <c r="J562" s="12">
        <v>0</v>
      </c>
      <c r="K562" s="2">
        <v>0</v>
      </c>
      <c r="L562" s="12" t="s">
        <v>146</v>
      </c>
      <c r="M562">
        <v>0</v>
      </c>
      <c r="N562" s="2">
        <v>0</v>
      </c>
      <c r="O562" t="s">
        <v>146</v>
      </c>
      <c r="P562">
        <v>0</v>
      </c>
      <c r="Q562">
        <v>0</v>
      </c>
      <c r="R562" t="s">
        <v>146</v>
      </c>
      <c r="S562">
        <v>0</v>
      </c>
      <c r="T562">
        <v>0</v>
      </c>
    </row>
    <row r="563" spans="1:20" x14ac:dyDescent="0.25">
      <c r="A563">
        <v>562</v>
      </c>
      <c r="B563">
        <v>-824.5</v>
      </c>
      <c r="C563">
        <v>241.2</v>
      </c>
      <c r="D563" t="s">
        <v>168</v>
      </c>
      <c r="E563">
        <v>0.58444733708225083</v>
      </c>
      <c r="F563" t="s">
        <v>146</v>
      </c>
      <c r="G563">
        <v>0</v>
      </c>
      <c r="H563" s="2">
        <v>0</v>
      </c>
      <c r="I563" s="12" t="s">
        <v>146</v>
      </c>
      <c r="J563" s="12">
        <v>0</v>
      </c>
      <c r="K563" s="2">
        <v>0</v>
      </c>
      <c r="L563" s="12" t="s">
        <v>146</v>
      </c>
      <c r="M563">
        <v>0</v>
      </c>
      <c r="N563" s="2">
        <v>0</v>
      </c>
      <c r="O563" t="s">
        <v>146</v>
      </c>
      <c r="P563">
        <v>0</v>
      </c>
      <c r="Q563">
        <v>0</v>
      </c>
      <c r="R563" t="s">
        <v>146</v>
      </c>
      <c r="S563">
        <v>0</v>
      </c>
      <c r="T563">
        <v>0</v>
      </c>
    </row>
    <row r="564" spans="1:20" x14ac:dyDescent="0.25">
      <c r="A564">
        <v>563</v>
      </c>
      <c r="B564" s="5">
        <v>-824.5</v>
      </c>
      <c r="C564" s="5">
        <v>269.3</v>
      </c>
      <c r="D564" t="s">
        <v>778</v>
      </c>
      <c r="E564">
        <v>0.58444733708225083</v>
      </c>
      <c r="F564" t="s">
        <v>779</v>
      </c>
      <c r="G564">
        <v>2</v>
      </c>
      <c r="H564" s="2">
        <v>3.9186607458984675E-2</v>
      </c>
      <c r="I564" s="12" t="s">
        <v>146</v>
      </c>
      <c r="J564" s="12">
        <v>0</v>
      </c>
      <c r="K564" s="2">
        <v>0</v>
      </c>
      <c r="L564" s="12" t="s">
        <v>146</v>
      </c>
      <c r="M564">
        <v>0</v>
      </c>
      <c r="N564" s="2">
        <v>0</v>
      </c>
      <c r="O564" t="s">
        <v>146</v>
      </c>
      <c r="P564">
        <v>0</v>
      </c>
      <c r="Q564">
        <v>0</v>
      </c>
      <c r="R564" t="s">
        <v>146</v>
      </c>
      <c r="S564">
        <v>0</v>
      </c>
      <c r="T564">
        <v>0</v>
      </c>
    </row>
    <row r="565" spans="1:20" x14ac:dyDescent="0.25">
      <c r="A565">
        <v>564</v>
      </c>
      <c r="B565">
        <v>-825.6</v>
      </c>
      <c r="C565">
        <v>331.3</v>
      </c>
      <c r="D565" t="s">
        <v>577</v>
      </c>
      <c r="E565">
        <v>0.57988071050170609</v>
      </c>
      <c r="F565" t="s">
        <v>578</v>
      </c>
      <c r="G565">
        <v>1</v>
      </c>
      <c r="H565" s="2">
        <v>1.9721498577863511E-2</v>
      </c>
      <c r="I565" s="12" t="s">
        <v>589</v>
      </c>
      <c r="J565" s="12">
        <v>2</v>
      </c>
      <c r="K565" s="2">
        <v>3.0652187827307716E-2</v>
      </c>
      <c r="L565" s="12" t="s">
        <v>146</v>
      </c>
      <c r="M565">
        <v>0</v>
      </c>
      <c r="N565" s="2">
        <v>0</v>
      </c>
      <c r="O565" t="s">
        <v>146</v>
      </c>
      <c r="P565">
        <v>0</v>
      </c>
      <c r="Q565">
        <v>0</v>
      </c>
      <c r="R565" t="s">
        <v>146</v>
      </c>
      <c r="S565">
        <v>0</v>
      </c>
      <c r="T565">
        <v>0</v>
      </c>
    </row>
    <row r="566" spans="1:20" x14ac:dyDescent="0.25">
      <c r="A566">
        <v>565</v>
      </c>
      <c r="B566">
        <v>-825.6</v>
      </c>
      <c r="C566">
        <v>303.2</v>
      </c>
      <c r="D566" t="s">
        <v>610</v>
      </c>
      <c r="E566">
        <v>0.57988071050170609</v>
      </c>
      <c r="F566" t="s">
        <v>611</v>
      </c>
      <c r="G566">
        <v>1</v>
      </c>
      <c r="H566" s="2">
        <v>1.662648044543532E-2</v>
      </c>
      <c r="I566" s="12" t="s">
        <v>146</v>
      </c>
      <c r="J566" s="12">
        <v>0</v>
      </c>
      <c r="K566" s="2">
        <v>0</v>
      </c>
      <c r="L566" s="12" t="s">
        <v>146</v>
      </c>
      <c r="M566">
        <v>0</v>
      </c>
      <c r="N566" s="2">
        <v>0</v>
      </c>
      <c r="O566" t="s">
        <v>146</v>
      </c>
      <c r="P566">
        <v>0</v>
      </c>
      <c r="Q566">
        <v>0</v>
      </c>
      <c r="R566" t="s">
        <v>146</v>
      </c>
      <c r="S566">
        <v>0</v>
      </c>
      <c r="T566">
        <v>0</v>
      </c>
    </row>
    <row r="567" spans="1:20" x14ac:dyDescent="0.25">
      <c r="A567">
        <v>566</v>
      </c>
      <c r="B567" s="20">
        <v>-826.5</v>
      </c>
      <c r="C567" s="20">
        <v>253.2</v>
      </c>
      <c r="D567" s="33" t="s">
        <v>859</v>
      </c>
      <c r="E567">
        <v>0.60260853572954232</v>
      </c>
      <c r="F567" t="s">
        <v>146</v>
      </c>
      <c r="G567">
        <v>0</v>
      </c>
      <c r="H567" s="2">
        <v>0</v>
      </c>
      <c r="I567" s="12" t="s">
        <v>146</v>
      </c>
      <c r="J567" s="12">
        <v>0</v>
      </c>
      <c r="K567" s="2">
        <v>0</v>
      </c>
      <c r="L567" s="12" t="s">
        <v>146</v>
      </c>
      <c r="M567">
        <v>0</v>
      </c>
      <c r="N567" s="2">
        <v>0</v>
      </c>
      <c r="O567" t="s">
        <v>146</v>
      </c>
      <c r="P567">
        <v>0</v>
      </c>
      <c r="Q567">
        <v>0</v>
      </c>
      <c r="R567" t="s">
        <v>146</v>
      </c>
      <c r="S567">
        <v>0</v>
      </c>
      <c r="T567">
        <v>0</v>
      </c>
    </row>
    <row r="568" spans="1:20" x14ac:dyDescent="0.25">
      <c r="A568">
        <v>567</v>
      </c>
      <c r="B568" s="24">
        <v>-826.5</v>
      </c>
      <c r="C568" s="24">
        <v>269.2</v>
      </c>
      <c r="D568" s="33" t="s">
        <v>864</v>
      </c>
      <c r="E568">
        <v>0.60260853572954232</v>
      </c>
      <c r="F568" t="s">
        <v>146</v>
      </c>
      <c r="G568">
        <v>0</v>
      </c>
      <c r="H568" s="2">
        <v>0</v>
      </c>
      <c r="I568" s="12" t="s">
        <v>146</v>
      </c>
      <c r="J568" s="12">
        <v>0</v>
      </c>
      <c r="K568" s="2">
        <v>0</v>
      </c>
      <c r="L568" s="12" t="s">
        <v>146</v>
      </c>
      <c r="M568">
        <v>0</v>
      </c>
      <c r="N568" s="2">
        <v>0</v>
      </c>
      <c r="O568" t="s">
        <v>146</v>
      </c>
      <c r="P568">
        <v>0</v>
      </c>
      <c r="Q568">
        <v>0</v>
      </c>
      <c r="R568" t="s">
        <v>146</v>
      </c>
      <c r="S568">
        <v>0</v>
      </c>
      <c r="T568">
        <v>0</v>
      </c>
    </row>
    <row r="569" spans="1:20" x14ac:dyDescent="0.25">
      <c r="A569">
        <v>568</v>
      </c>
      <c r="B569">
        <v>-826.6</v>
      </c>
      <c r="C569">
        <v>241.2</v>
      </c>
      <c r="D569" t="s">
        <v>167</v>
      </c>
      <c r="E569">
        <v>0.58427201603119117</v>
      </c>
      <c r="F569" t="s">
        <v>168</v>
      </c>
      <c r="G569">
        <v>2</v>
      </c>
      <c r="H569" s="2">
        <v>4.3651887853020981E-2</v>
      </c>
      <c r="I569" s="12" t="s">
        <v>146</v>
      </c>
      <c r="J569" s="12">
        <v>0</v>
      </c>
      <c r="K569" s="2">
        <v>0</v>
      </c>
      <c r="L569" s="12" t="s">
        <v>146</v>
      </c>
      <c r="M569">
        <v>0</v>
      </c>
      <c r="N569" s="2">
        <v>0</v>
      </c>
      <c r="O569" t="s">
        <v>146</v>
      </c>
      <c r="P569">
        <v>0</v>
      </c>
      <c r="Q569">
        <v>0</v>
      </c>
      <c r="R569" t="s">
        <v>146</v>
      </c>
      <c r="S569">
        <v>0</v>
      </c>
      <c r="T569">
        <v>0</v>
      </c>
    </row>
    <row r="570" spans="1:20" x14ac:dyDescent="0.25">
      <c r="A570">
        <v>569</v>
      </c>
      <c r="B570">
        <v>-827.5</v>
      </c>
      <c r="C570">
        <v>301.2</v>
      </c>
      <c r="D570" t="s">
        <v>789</v>
      </c>
      <c r="E570">
        <v>0.59606925222435092</v>
      </c>
      <c r="F570" t="s">
        <v>146</v>
      </c>
      <c r="G570">
        <v>0</v>
      </c>
      <c r="H570" s="2">
        <v>0</v>
      </c>
      <c r="I570" s="12" t="s">
        <v>146</v>
      </c>
      <c r="J570" s="12">
        <v>0</v>
      </c>
      <c r="K570" s="2">
        <v>0</v>
      </c>
      <c r="L570" s="12" t="s">
        <v>146</v>
      </c>
      <c r="M570">
        <v>0</v>
      </c>
      <c r="N570" s="2">
        <v>0</v>
      </c>
      <c r="O570" t="s">
        <v>146</v>
      </c>
      <c r="P570">
        <v>0</v>
      </c>
      <c r="Q570">
        <v>0</v>
      </c>
      <c r="R570" t="s">
        <v>146</v>
      </c>
      <c r="S570">
        <v>0</v>
      </c>
      <c r="T570">
        <v>0</v>
      </c>
    </row>
    <row r="571" spans="1:20" x14ac:dyDescent="0.25">
      <c r="A571">
        <v>570</v>
      </c>
      <c r="B571">
        <v>-827.6</v>
      </c>
      <c r="C571">
        <v>305.2</v>
      </c>
      <c r="D571" t="s">
        <v>609</v>
      </c>
      <c r="E571">
        <v>0.57970675933587157</v>
      </c>
      <c r="F571" t="s">
        <v>610</v>
      </c>
      <c r="G571">
        <v>1</v>
      </c>
      <c r="H571" s="2">
        <v>1.6661099054395834E-2</v>
      </c>
      <c r="I571" s="12" t="s">
        <v>146</v>
      </c>
      <c r="J571" s="12">
        <v>0</v>
      </c>
      <c r="K571" s="2">
        <v>0</v>
      </c>
      <c r="L571" s="12" t="s">
        <v>146</v>
      </c>
      <c r="M571">
        <v>0</v>
      </c>
      <c r="N571" s="2">
        <v>0</v>
      </c>
      <c r="O571" t="s">
        <v>146</v>
      </c>
      <c r="P571">
        <v>0</v>
      </c>
      <c r="Q571">
        <v>0</v>
      </c>
      <c r="R571" t="s">
        <v>146</v>
      </c>
      <c r="S571">
        <v>0</v>
      </c>
      <c r="T571">
        <v>0</v>
      </c>
    </row>
    <row r="572" spans="1:20" x14ac:dyDescent="0.25">
      <c r="A572">
        <v>571</v>
      </c>
      <c r="B572" s="21">
        <v>-828.5</v>
      </c>
      <c r="C572" s="21">
        <v>269.2</v>
      </c>
      <c r="D572" t="s">
        <v>175</v>
      </c>
      <c r="E572">
        <v>0.5840967475725023</v>
      </c>
      <c r="F572" t="s">
        <v>146</v>
      </c>
      <c r="G572">
        <v>0</v>
      </c>
      <c r="H572" s="2">
        <v>0</v>
      </c>
      <c r="I572" s="12" t="s">
        <v>146</v>
      </c>
      <c r="J572" s="12">
        <v>0</v>
      </c>
      <c r="K572" s="2">
        <v>0</v>
      </c>
      <c r="L572" s="12" t="s">
        <v>146</v>
      </c>
      <c r="M572">
        <v>0</v>
      </c>
      <c r="N572" s="2">
        <v>0</v>
      </c>
      <c r="O572" t="s">
        <v>146</v>
      </c>
      <c r="P572">
        <v>0</v>
      </c>
      <c r="Q572">
        <v>0</v>
      </c>
      <c r="R572" t="s">
        <v>146</v>
      </c>
      <c r="S572">
        <v>0</v>
      </c>
      <c r="T572">
        <v>0</v>
      </c>
    </row>
    <row r="573" spans="1:20" x14ac:dyDescent="0.25">
      <c r="A573">
        <v>572</v>
      </c>
      <c r="B573">
        <v>-828.6</v>
      </c>
      <c r="C573">
        <v>241.2</v>
      </c>
      <c r="D573" t="s">
        <v>166</v>
      </c>
      <c r="E573">
        <v>0.5840967475725023</v>
      </c>
      <c r="F573" t="s">
        <v>167</v>
      </c>
      <c r="G573">
        <v>2</v>
      </c>
      <c r="H573" s="2">
        <v>4.3699794669647685E-2</v>
      </c>
      <c r="I573" s="12" t="s">
        <v>146</v>
      </c>
      <c r="J573" s="12">
        <v>0</v>
      </c>
      <c r="K573" s="2">
        <v>0</v>
      </c>
      <c r="L573" s="12" t="s">
        <v>146</v>
      </c>
      <c r="M573">
        <v>0</v>
      </c>
      <c r="N573" s="2">
        <v>0</v>
      </c>
      <c r="O573" t="s">
        <v>146</v>
      </c>
      <c r="P573">
        <v>0</v>
      </c>
      <c r="Q573">
        <v>0</v>
      </c>
      <c r="R573" t="s">
        <v>146</v>
      </c>
      <c r="S573">
        <v>0</v>
      </c>
      <c r="T573">
        <v>0</v>
      </c>
    </row>
    <row r="574" spans="1:20" x14ac:dyDescent="0.25">
      <c r="A574">
        <v>573</v>
      </c>
      <c r="B574" s="5">
        <v>-828.6</v>
      </c>
      <c r="C574" s="5">
        <v>269.3</v>
      </c>
      <c r="D574" t="s">
        <v>777</v>
      </c>
      <c r="E574">
        <v>0.5840967475725023</v>
      </c>
      <c r="F574" t="s">
        <v>146</v>
      </c>
      <c r="G574">
        <v>0</v>
      </c>
      <c r="H574" s="2">
        <v>0</v>
      </c>
      <c r="I574" s="12" t="s">
        <v>146</v>
      </c>
      <c r="J574" s="12">
        <v>0</v>
      </c>
      <c r="K574" s="2">
        <v>0</v>
      </c>
      <c r="L574" s="12" t="s">
        <v>146</v>
      </c>
      <c r="M574">
        <v>0</v>
      </c>
      <c r="N574" s="2">
        <v>0</v>
      </c>
      <c r="O574" t="s">
        <v>146</v>
      </c>
      <c r="P574">
        <v>0</v>
      </c>
      <c r="Q574">
        <v>0</v>
      </c>
      <c r="R574" t="s">
        <v>146</v>
      </c>
      <c r="S574">
        <v>0</v>
      </c>
      <c r="T574">
        <v>0</v>
      </c>
    </row>
    <row r="575" spans="1:20" x14ac:dyDescent="0.25">
      <c r="A575">
        <v>574</v>
      </c>
      <c r="B575" s="24">
        <v>-829.5</v>
      </c>
      <c r="C575" s="24">
        <v>331.3</v>
      </c>
      <c r="D575" s="33" t="s">
        <v>741</v>
      </c>
      <c r="E575">
        <v>0.58488586990509739</v>
      </c>
      <c r="F575" t="s">
        <v>146</v>
      </c>
      <c r="G575">
        <v>0</v>
      </c>
      <c r="H575" s="2">
        <v>0</v>
      </c>
      <c r="I575" s="12" t="s">
        <v>146</v>
      </c>
      <c r="J575" s="12">
        <v>0</v>
      </c>
      <c r="K575" s="2">
        <v>0</v>
      </c>
      <c r="L575" s="12" t="s">
        <v>146</v>
      </c>
      <c r="M575">
        <v>0</v>
      </c>
      <c r="N575" s="2">
        <v>0</v>
      </c>
      <c r="O575" t="s">
        <v>146</v>
      </c>
      <c r="P575">
        <v>0</v>
      </c>
      <c r="Q575">
        <v>0</v>
      </c>
      <c r="R575" t="s">
        <v>146</v>
      </c>
      <c r="S575">
        <v>0</v>
      </c>
      <c r="T575">
        <v>0</v>
      </c>
    </row>
    <row r="576" spans="1:20" x14ac:dyDescent="0.25">
      <c r="A576">
        <v>575</v>
      </c>
      <c r="B576" s="24">
        <v>-829.5</v>
      </c>
      <c r="C576" s="24">
        <v>269.2</v>
      </c>
      <c r="D576" s="33" t="s">
        <v>746</v>
      </c>
      <c r="E576">
        <v>0.58488586990509739</v>
      </c>
      <c r="F576" t="s">
        <v>777</v>
      </c>
      <c r="G576">
        <v>4</v>
      </c>
      <c r="H576" s="2">
        <v>0.19020964849359914</v>
      </c>
      <c r="I576" s="12" t="s">
        <v>146</v>
      </c>
      <c r="J576" s="12">
        <v>0</v>
      </c>
      <c r="K576" s="2">
        <v>0</v>
      </c>
      <c r="L576" s="12" t="s">
        <v>146</v>
      </c>
      <c r="M576">
        <v>0</v>
      </c>
      <c r="N576" s="2">
        <v>0</v>
      </c>
      <c r="O576" t="s">
        <v>146</v>
      </c>
      <c r="P576">
        <v>0</v>
      </c>
      <c r="Q576">
        <v>0</v>
      </c>
      <c r="R576" t="s">
        <v>146</v>
      </c>
      <c r="S576">
        <v>0</v>
      </c>
      <c r="T576">
        <v>0</v>
      </c>
    </row>
    <row r="577" spans="1:20" x14ac:dyDescent="0.25">
      <c r="A577">
        <v>576</v>
      </c>
      <c r="B577">
        <v>-829.5</v>
      </c>
      <c r="C577">
        <v>303.2</v>
      </c>
      <c r="D577" t="s">
        <v>788</v>
      </c>
      <c r="E577">
        <v>0.59589044486024179</v>
      </c>
      <c r="F577" t="s">
        <v>789</v>
      </c>
      <c r="G577">
        <v>1</v>
      </c>
      <c r="H577" s="2">
        <v>1.7085515433887526E-2</v>
      </c>
      <c r="I577" s="12" t="s">
        <v>146</v>
      </c>
      <c r="J577" s="12">
        <v>0</v>
      </c>
      <c r="K577" s="2">
        <v>0</v>
      </c>
      <c r="L577" s="12" t="s">
        <v>146</v>
      </c>
      <c r="M577">
        <v>0</v>
      </c>
      <c r="N577" s="2">
        <v>0</v>
      </c>
      <c r="O577" t="s">
        <v>146</v>
      </c>
      <c r="P577">
        <v>0</v>
      </c>
      <c r="Q577">
        <v>0</v>
      </c>
      <c r="R577" t="s">
        <v>146</v>
      </c>
      <c r="S577">
        <v>0</v>
      </c>
      <c r="T577">
        <v>0</v>
      </c>
    </row>
    <row r="578" spans="1:20" x14ac:dyDescent="0.25">
      <c r="A578">
        <v>577</v>
      </c>
      <c r="B578">
        <v>-829.6</v>
      </c>
      <c r="C578">
        <v>307.3</v>
      </c>
      <c r="D578" t="s">
        <v>608</v>
      </c>
      <c r="E578">
        <v>0.57953286035147289</v>
      </c>
      <c r="F578" t="s">
        <v>609</v>
      </c>
      <c r="G578">
        <v>1</v>
      </c>
      <c r="H578" s="2">
        <v>1.6695747586853955E-2</v>
      </c>
      <c r="I578" s="12" t="s">
        <v>146</v>
      </c>
      <c r="J578" s="12">
        <v>0</v>
      </c>
      <c r="K578" s="2">
        <v>0</v>
      </c>
      <c r="L578" s="12" t="s">
        <v>146</v>
      </c>
      <c r="M578">
        <v>0</v>
      </c>
      <c r="N578" s="2">
        <v>0</v>
      </c>
      <c r="O578" t="s">
        <v>146</v>
      </c>
      <c r="P578">
        <v>0</v>
      </c>
      <c r="Q578">
        <v>0</v>
      </c>
      <c r="R578" t="s">
        <v>146</v>
      </c>
      <c r="S578">
        <v>0</v>
      </c>
      <c r="T578">
        <v>0</v>
      </c>
    </row>
    <row r="579" spans="1:20" x14ac:dyDescent="0.25">
      <c r="A579">
        <v>578</v>
      </c>
      <c r="B579" s="40">
        <v>-830.5</v>
      </c>
      <c r="C579" s="40">
        <v>327.2</v>
      </c>
      <c r="D579" t="s">
        <v>724</v>
      </c>
      <c r="E579">
        <v>0.57853890617206716</v>
      </c>
      <c r="F579" t="s">
        <v>146</v>
      </c>
      <c r="G579">
        <v>0</v>
      </c>
      <c r="H579" s="2">
        <v>0</v>
      </c>
      <c r="I579" s="12" t="s">
        <v>146</v>
      </c>
      <c r="J579" s="12">
        <v>0</v>
      </c>
      <c r="K579" s="2">
        <v>0</v>
      </c>
      <c r="L579" s="12" t="s">
        <v>146</v>
      </c>
      <c r="M579">
        <v>0</v>
      </c>
      <c r="N579" s="2">
        <v>0</v>
      </c>
      <c r="O579" t="s">
        <v>146</v>
      </c>
      <c r="P579">
        <v>0</v>
      </c>
      <c r="Q579">
        <v>0</v>
      </c>
      <c r="R579" t="s">
        <v>146</v>
      </c>
      <c r="S579">
        <v>0</v>
      </c>
      <c r="T579">
        <v>0</v>
      </c>
    </row>
    <row r="580" spans="1:20" x14ac:dyDescent="0.25">
      <c r="A580">
        <v>579</v>
      </c>
      <c r="B580">
        <v>-830.6</v>
      </c>
      <c r="C580">
        <v>269.2</v>
      </c>
      <c r="D580" t="s">
        <v>243</v>
      </c>
      <c r="E580">
        <v>0.58392153169040728</v>
      </c>
      <c r="F580" t="s">
        <v>175</v>
      </c>
      <c r="G580">
        <v>2</v>
      </c>
      <c r="H580" s="2">
        <v>3.9322291032378338E-2</v>
      </c>
      <c r="I580" s="12" t="s">
        <v>146</v>
      </c>
      <c r="J580" s="12">
        <v>0</v>
      </c>
      <c r="K580" s="2">
        <v>0</v>
      </c>
      <c r="L580" s="12" t="s">
        <v>146</v>
      </c>
      <c r="M580">
        <v>0</v>
      </c>
      <c r="N580" s="2">
        <v>0</v>
      </c>
      <c r="O580" t="s">
        <v>146</v>
      </c>
      <c r="P580">
        <v>0</v>
      </c>
      <c r="Q580">
        <v>0</v>
      </c>
      <c r="R580" t="s">
        <v>146</v>
      </c>
      <c r="S580">
        <v>0</v>
      </c>
      <c r="T580">
        <v>0</v>
      </c>
    </row>
    <row r="581" spans="1:20" x14ac:dyDescent="0.25">
      <c r="A581">
        <v>580</v>
      </c>
      <c r="B581" s="5">
        <v>-830.6</v>
      </c>
      <c r="C581" s="5">
        <v>269.3</v>
      </c>
      <c r="D581" t="s">
        <v>776</v>
      </c>
      <c r="E581">
        <v>0.58392153169040728</v>
      </c>
      <c r="F581" t="s">
        <v>777</v>
      </c>
      <c r="G581">
        <v>2</v>
      </c>
      <c r="H581" s="2">
        <v>3.9322291032378338E-2</v>
      </c>
      <c r="I581" s="12" t="s">
        <v>746</v>
      </c>
      <c r="J581" s="12">
        <v>4</v>
      </c>
      <c r="K581" s="2">
        <v>0.18967690983077617</v>
      </c>
      <c r="L581" s="12" t="s">
        <v>146</v>
      </c>
      <c r="M581">
        <v>0</v>
      </c>
      <c r="N581" s="2">
        <v>0</v>
      </c>
      <c r="O581" t="s">
        <v>146</v>
      </c>
      <c r="P581">
        <v>0</v>
      </c>
      <c r="Q581">
        <v>0</v>
      </c>
      <c r="R581" t="s">
        <v>146</v>
      </c>
      <c r="S581">
        <v>0</v>
      </c>
      <c r="T581">
        <v>0</v>
      </c>
    </row>
    <row r="582" spans="1:20" x14ac:dyDescent="0.25">
      <c r="A582">
        <v>581</v>
      </c>
      <c r="B582">
        <v>-831.5</v>
      </c>
      <c r="C582">
        <v>305.2</v>
      </c>
      <c r="D582" t="s">
        <v>787</v>
      </c>
      <c r="E582">
        <v>0.59571169113431865</v>
      </c>
      <c r="F582" t="s">
        <v>788</v>
      </c>
      <c r="G582">
        <v>1</v>
      </c>
      <c r="H582" s="2">
        <v>1.7121089816549914E-2</v>
      </c>
      <c r="I582" s="12" t="s">
        <v>146</v>
      </c>
      <c r="J582" s="12">
        <v>0</v>
      </c>
      <c r="K582" s="2">
        <v>0</v>
      </c>
      <c r="L582" s="12" t="s">
        <v>146</v>
      </c>
      <c r="M582">
        <v>0</v>
      </c>
      <c r="N582" s="2">
        <v>0</v>
      </c>
      <c r="O582" t="s">
        <v>146</v>
      </c>
      <c r="P582">
        <v>0</v>
      </c>
      <c r="Q582">
        <v>0</v>
      </c>
      <c r="R582" t="s">
        <v>146</v>
      </c>
      <c r="S582">
        <v>0</v>
      </c>
      <c r="T582">
        <v>0</v>
      </c>
    </row>
    <row r="583" spans="1:20" x14ac:dyDescent="0.25">
      <c r="A583">
        <v>582</v>
      </c>
      <c r="B583" s="21">
        <v>-831.5</v>
      </c>
      <c r="C583" s="21">
        <v>277.2</v>
      </c>
      <c r="D583" t="s">
        <v>800</v>
      </c>
      <c r="E583">
        <v>0.59571169113431865</v>
      </c>
      <c r="F583" t="s">
        <v>146</v>
      </c>
      <c r="G583">
        <v>0</v>
      </c>
      <c r="H583" s="2">
        <v>0</v>
      </c>
      <c r="I583" s="12" t="s">
        <v>146</v>
      </c>
      <c r="J583" s="12">
        <v>0</v>
      </c>
      <c r="K583" s="2">
        <v>0</v>
      </c>
      <c r="L583" s="12" t="s">
        <v>146</v>
      </c>
      <c r="M583">
        <v>0</v>
      </c>
      <c r="N583" s="2">
        <v>0</v>
      </c>
      <c r="O583" t="s">
        <v>146</v>
      </c>
      <c r="P583">
        <v>0</v>
      </c>
      <c r="Q583">
        <v>0</v>
      </c>
      <c r="R583" t="s">
        <v>146</v>
      </c>
      <c r="S583">
        <v>0</v>
      </c>
      <c r="T583">
        <v>0</v>
      </c>
    </row>
    <row r="584" spans="1:20" x14ac:dyDescent="0.25">
      <c r="A584">
        <v>583</v>
      </c>
      <c r="B584" s="2">
        <v>-831.5</v>
      </c>
      <c r="C584" s="2">
        <v>279.2</v>
      </c>
      <c r="D584" t="s">
        <v>836</v>
      </c>
      <c r="E584">
        <v>0.59571169113431865</v>
      </c>
      <c r="F584" t="s">
        <v>146</v>
      </c>
      <c r="G584">
        <v>0</v>
      </c>
      <c r="H584" s="2">
        <v>0</v>
      </c>
      <c r="I584" s="12" t="s">
        <v>146</v>
      </c>
      <c r="J584" s="12">
        <v>0</v>
      </c>
      <c r="K584" s="2">
        <v>0</v>
      </c>
      <c r="L584" s="12" t="s">
        <v>146</v>
      </c>
      <c r="M584">
        <v>0</v>
      </c>
      <c r="N584" s="2">
        <v>0</v>
      </c>
      <c r="O584" t="s">
        <v>146</v>
      </c>
      <c r="P584">
        <v>0</v>
      </c>
      <c r="Q584">
        <v>0</v>
      </c>
      <c r="R584" t="s">
        <v>146</v>
      </c>
      <c r="S584">
        <v>0</v>
      </c>
      <c r="T584">
        <v>0</v>
      </c>
    </row>
    <row r="585" spans="1:20" ht="15.75" thickBot="1" x14ac:dyDescent="0.3">
      <c r="A585">
        <v>584</v>
      </c>
      <c r="B585">
        <v>-831.6</v>
      </c>
      <c r="C585">
        <v>309.3</v>
      </c>
      <c r="D585" t="s">
        <v>607</v>
      </c>
      <c r="E585">
        <v>0.57935901353285668</v>
      </c>
      <c r="F585" t="s">
        <v>608</v>
      </c>
      <c r="G585">
        <v>1</v>
      </c>
      <c r="H585" s="2">
        <v>1.6730426006086135E-2</v>
      </c>
      <c r="I585" s="12" t="s">
        <v>146</v>
      </c>
      <c r="J585" s="12">
        <v>0</v>
      </c>
      <c r="K585" s="2">
        <v>0</v>
      </c>
      <c r="L585" s="12" t="s">
        <v>146</v>
      </c>
      <c r="M585">
        <v>0</v>
      </c>
      <c r="N585" s="2">
        <v>0</v>
      </c>
      <c r="O585" t="s">
        <v>146</v>
      </c>
      <c r="P585">
        <v>0</v>
      </c>
      <c r="Q585">
        <v>0</v>
      </c>
      <c r="R585" t="s">
        <v>146</v>
      </c>
      <c r="S585">
        <v>0</v>
      </c>
      <c r="T585">
        <v>0</v>
      </c>
    </row>
    <row r="586" spans="1:20" ht="15.75" thickBot="1" x14ac:dyDescent="0.3">
      <c r="A586">
        <v>585</v>
      </c>
      <c r="B586" s="134">
        <v>-832.5</v>
      </c>
      <c r="C586" s="134">
        <v>327.2</v>
      </c>
      <c r="D586" t="s">
        <v>713</v>
      </c>
      <c r="E586">
        <v>0.57836535751734086</v>
      </c>
      <c r="F586" t="s">
        <v>724</v>
      </c>
      <c r="G586">
        <v>2</v>
      </c>
      <c r="H586" s="2">
        <v>3.1087276922889057E-2</v>
      </c>
      <c r="I586" s="12" t="s">
        <v>146</v>
      </c>
      <c r="J586" s="12">
        <v>0</v>
      </c>
      <c r="K586" s="2">
        <v>0</v>
      </c>
      <c r="L586" s="12" t="s">
        <v>146</v>
      </c>
      <c r="M586">
        <v>0</v>
      </c>
      <c r="N586" s="2">
        <v>0</v>
      </c>
      <c r="O586" t="s">
        <v>146</v>
      </c>
      <c r="P586">
        <v>0</v>
      </c>
      <c r="Q586">
        <v>0</v>
      </c>
      <c r="R586" t="s">
        <v>146</v>
      </c>
      <c r="S586">
        <v>0</v>
      </c>
      <c r="T586">
        <v>0</v>
      </c>
    </row>
    <row r="587" spans="1:20" ht="15.75" thickBot="1" x14ac:dyDescent="0.3">
      <c r="A587">
        <v>586</v>
      </c>
      <c r="B587" s="134">
        <v>-832.5</v>
      </c>
      <c r="C587" s="134">
        <v>329.2</v>
      </c>
      <c r="D587" t="s">
        <v>723</v>
      </c>
      <c r="E587">
        <v>0.57836535751734086</v>
      </c>
      <c r="F587" t="s">
        <v>724</v>
      </c>
      <c r="G587">
        <v>1</v>
      </c>
      <c r="H587" s="2">
        <v>1.9626534039290381E-2</v>
      </c>
      <c r="I587" s="12" t="s">
        <v>146</v>
      </c>
      <c r="J587" s="12">
        <v>0</v>
      </c>
      <c r="K587" s="2">
        <v>0</v>
      </c>
      <c r="L587" s="12" t="s">
        <v>146</v>
      </c>
      <c r="M587">
        <v>0</v>
      </c>
      <c r="N587" s="2">
        <v>0</v>
      </c>
      <c r="O587" t="s">
        <v>146</v>
      </c>
      <c r="P587">
        <v>0</v>
      </c>
      <c r="Q587">
        <v>0</v>
      </c>
      <c r="R587" t="s">
        <v>146</v>
      </c>
      <c r="S587">
        <v>0</v>
      </c>
      <c r="T587">
        <v>0</v>
      </c>
    </row>
    <row r="588" spans="1:20" ht="15.75" thickBot="1" x14ac:dyDescent="0.3">
      <c r="A588">
        <v>587</v>
      </c>
      <c r="B588" s="36">
        <v>-832.6</v>
      </c>
      <c r="C588" s="36">
        <v>269.2</v>
      </c>
      <c r="D588" t="s">
        <v>242</v>
      </c>
      <c r="E588">
        <v>0.58374636836913463</v>
      </c>
      <c r="F588" t="s">
        <v>243</v>
      </c>
      <c r="G588">
        <v>2</v>
      </c>
      <c r="H588" s="2">
        <v>3.9367562707110886E-2</v>
      </c>
      <c r="I588" s="12" t="s">
        <v>146</v>
      </c>
      <c r="J588" s="12">
        <v>0</v>
      </c>
      <c r="K588" s="2">
        <v>0</v>
      </c>
      <c r="L588" s="12" t="s">
        <v>146</v>
      </c>
      <c r="M588">
        <v>0</v>
      </c>
      <c r="N588" s="2">
        <v>0</v>
      </c>
      <c r="O588" t="s">
        <v>146</v>
      </c>
      <c r="P588">
        <v>0</v>
      </c>
      <c r="Q588">
        <v>0</v>
      </c>
      <c r="R588" t="s">
        <v>146</v>
      </c>
      <c r="S588">
        <v>0</v>
      </c>
      <c r="T588">
        <v>0</v>
      </c>
    </row>
    <row r="589" spans="1:20" ht="15.75" thickBot="1" x14ac:dyDescent="0.3">
      <c r="A589">
        <v>588</v>
      </c>
      <c r="B589" s="36">
        <v>-832.6</v>
      </c>
      <c r="C589" s="36">
        <v>269.3</v>
      </c>
      <c r="D589" t="s">
        <v>775</v>
      </c>
      <c r="E589">
        <v>0.58374636836913463</v>
      </c>
      <c r="F589" t="s">
        <v>776</v>
      </c>
      <c r="G589">
        <v>2</v>
      </c>
      <c r="H589" s="2">
        <v>3.9367562707110886E-2</v>
      </c>
      <c r="I589" s="12" t="s">
        <v>146</v>
      </c>
      <c r="J589" s="12">
        <v>0</v>
      </c>
      <c r="K589" s="2">
        <v>0</v>
      </c>
      <c r="L589" s="12" t="s">
        <v>146</v>
      </c>
      <c r="M589">
        <v>0</v>
      </c>
      <c r="N589" s="2">
        <v>0</v>
      </c>
      <c r="O589" t="s">
        <v>146</v>
      </c>
      <c r="P589">
        <v>0</v>
      </c>
      <c r="Q589">
        <v>0</v>
      </c>
      <c r="R589" t="s">
        <v>146</v>
      </c>
      <c r="S589">
        <v>0</v>
      </c>
      <c r="T589">
        <v>0</v>
      </c>
    </row>
    <row r="590" spans="1:20" ht="15.75" thickBot="1" x14ac:dyDescent="0.3">
      <c r="A590">
        <v>589</v>
      </c>
      <c r="B590" s="36">
        <v>-833.5</v>
      </c>
      <c r="C590" s="36">
        <v>307.3</v>
      </c>
      <c r="D590" t="s">
        <v>786</v>
      </c>
      <c r="E590">
        <v>0.59553299103049151</v>
      </c>
      <c r="F590" t="s">
        <v>787</v>
      </c>
      <c r="G590">
        <v>1</v>
      </c>
      <c r="H590" s="2">
        <v>1.7156694948857833E-2</v>
      </c>
      <c r="I590" s="12" t="s">
        <v>146</v>
      </c>
      <c r="J590" s="12">
        <v>0</v>
      </c>
      <c r="K590" s="2">
        <v>0</v>
      </c>
      <c r="L590" s="12" t="s">
        <v>146</v>
      </c>
      <c r="M590">
        <v>0</v>
      </c>
      <c r="N590" s="2">
        <v>0</v>
      </c>
      <c r="O590" t="s">
        <v>146</v>
      </c>
      <c r="P590">
        <v>0</v>
      </c>
      <c r="Q590">
        <v>0</v>
      </c>
      <c r="R590" t="s">
        <v>146</v>
      </c>
      <c r="S590">
        <v>0</v>
      </c>
      <c r="T590">
        <v>0</v>
      </c>
    </row>
    <row r="591" spans="1:20" ht="15.75" thickBot="1" x14ac:dyDescent="0.3">
      <c r="A591">
        <v>590</v>
      </c>
      <c r="B591" s="36">
        <v>-833.5</v>
      </c>
      <c r="C591" s="36">
        <v>279.2</v>
      </c>
      <c r="D591" t="s">
        <v>799</v>
      </c>
      <c r="E591">
        <v>0.59553299103049151</v>
      </c>
      <c r="F591" t="s">
        <v>800</v>
      </c>
      <c r="G591">
        <v>1</v>
      </c>
      <c r="H591" s="2">
        <v>1.4280861199009516E-2</v>
      </c>
      <c r="I591" s="12" t="s">
        <v>836</v>
      </c>
      <c r="J591" s="12">
        <v>2</v>
      </c>
      <c r="K591" s="2">
        <v>3.7092132224604599E-2</v>
      </c>
      <c r="L591" s="12" t="s">
        <v>146</v>
      </c>
      <c r="M591">
        <v>0</v>
      </c>
      <c r="N591" s="2">
        <v>0</v>
      </c>
      <c r="O591" t="s">
        <v>146</v>
      </c>
      <c r="P591">
        <v>0</v>
      </c>
      <c r="Q591">
        <v>0</v>
      </c>
      <c r="R591" t="s">
        <v>146</v>
      </c>
      <c r="S591">
        <v>0</v>
      </c>
      <c r="T591">
        <v>0</v>
      </c>
    </row>
    <row r="592" spans="1:20" ht="15.75" thickBot="1" x14ac:dyDescent="0.3">
      <c r="A592">
        <v>591</v>
      </c>
      <c r="B592" s="137">
        <v>-833.5</v>
      </c>
      <c r="C592" s="137">
        <v>281.2</v>
      </c>
      <c r="D592" t="s">
        <v>824</v>
      </c>
      <c r="E592">
        <v>0.59553299103049151</v>
      </c>
      <c r="F592" t="s">
        <v>836</v>
      </c>
      <c r="G592">
        <v>1</v>
      </c>
      <c r="H592" s="2">
        <v>1.4317572619637448E-2</v>
      </c>
      <c r="I592" s="12" t="s">
        <v>146</v>
      </c>
      <c r="J592" s="12">
        <v>0</v>
      </c>
      <c r="K592" s="2">
        <v>0</v>
      </c>
      <c r="L592" s="12" t="s">
        <v>146</v>
      </c>
      <c r="M592">
        <v>0</v>
      </c>
      <c r="N592" s="2">
        <v>0</v>
      </c>
      <c r="O592" t="s">
        <v>146</v>
      </c>
      <c r="P592">
        <v>0</v>
      </c>
      <c r="Q592">
        <v>0</v>
      </c>
      <c r="R592" t="s">
        <v>146</v>
      </c>
      <c r="S592">
        <v>0</v>
      </c>
      <c r="T592">
        <v>0</v>
      </c>
    </row>
    <row r="593" spans="1:20" ht="15.75" thickBot="1" x14ac:dyDescent="0.3">
      <c r="A593">
        <v>592</v>
      </c>
      <c r="B593" s="36">
        <v>-833.5</v>
      </c>
      <c r="C593" s="36">
        <v>253.2</v>
      </c>
      <c r="D593" t="s">
        <v>990</v>
      </c>
      <c r="E593">
        <v>0.59553299103049151</v>
      </c>
      <c r="F593" t="s">
        <v>146</v>
      </c>
      <c r="G593">
        <v>0</v>
      </c>
      <c r="H593" s="2">
        <v>0</v>
      </c>
      <c r="I593" s="12" t="s">
        <v>146</v>
      </c>
      <c r="J593" s="12">
        <v>0</v>
      </c>
      <c r="K593" s="2">
        <v>0</v>
      </c>
      <c r="L593" s="12" t="s">
        <v>146</v>
      </c>
      <c r="M593">
        <v>0</v>
      </c>
      <c r="N593" s="2">
        <v>0</v>
      </c>
      <c r="O593" t="s">
        <v>146</v>
      </c>
      <c r="P593">
        <v>0</v>
      </c>
      <c r="Q593">
        <v>0</v>
      </c>
      <c r="R593" t="s">
        <v>146</v>
      </c>
      <c r="S593">
        <v>0</v>
      </c>
      <c r="T593">
        <v>0</v>
      </c>
    </row>
    <row r="594" spans="1:20" ht="15.75" thickBot="1" x14ac:dyDescent="0.3">
      <c r="A594">
        <v>593</v>
      </c>
      <c r="B594" s="134">
        <v>-834.5</v>
      </c>
      <c r="C594" s="134">
        <v>327.2</v>
      </c>
      <c r="D594" t="s">
        <v>701</v>
      </c>
      <c r="E594">
        <v>0.5781918609233061</v>
      </c>
      <c r="F594" t="s">
        <v>713</v>
      </c>
      <c r="G594">
        <v>2</v>
      </c>
      <c r="H594" s="2">
        <v>3.1126547136316133E-2</v>
      </c>
      <c r="I594" s="12" t="s">
        <v>146</v>
      </c>
      <c r="J594" s="12">
        <v>0</v>
      </c>
      <c r="K594" s="2">
        <v>0</v>
      </c>
      <c r="L594" s="12" t="s">
        <v>146</v>
      </c>
      <c r="M594">
        <v>0</v>
      </c>
      <c r="N594" s="2">
        <v>0</v>
      </c>
      <c r="O594" t="s">
        <v>146</v>
      </c>
      <c r="P594">
        <v>0</v>
      </c>
      <c r="Q594">
        <v>0</v>
      </c>
      <c r="R594" t="s">
        <v>146</v>
      </c>
      <c r="S594">
        <v>0</v>
      </c>
      <c r="T594">
        <v>0</v>
      </c>
    </row>
    <row r="595" spans="1:20" ht="15.75" thickBot="1" x14ac:dyDescent="0.3">
      <c r="A595">
        <v>594</v>
      </c>
      <c r="B595" s="134">
        <v>-834.5</v>
      </c>
      <c r="C595" s="134">
        <v>329.2</v>
      </c>
      <c r="D595" t="s">
        <v>712</v>
      </c>
      <c r="E595">
        <v>0.5781918609233061</v>
      </c>
      <c r="F595" t="s">
        <v>723</v>
      </c>
      <c r="G595">
        <v>2</v>
      </c>
      <c r="H595" s="2">
        <v>3.1077951439275917E-2</v>
      </c>
      <c r="I595" s="12" t="s">
        <v>713</v>
      </c>
      <c r="J595" s="12">
        <v>1</v>
      </c>
      <c r="K595" s="2">
        <v>1.9620646520675609E-2</v>
      </c>
      <c r="L595" s="12" t="s">
        <v>146</v>
      </c>
      <c r="M595">
        <v>0</v>
      </c>
      <c r="N595" s="2">
        <v>0</v>
      </c>
      <c r="O595" t="s">
        <v>146</v>
      </c>
      <c r="P595">
        <v>0</v>
      </c>
      <c r="Q595">
        <v>0</v>
      </c>
      <c r="R595" t="s">
        <v>146</v>
      </c>
      <c r="S595">
        <v>0</v>
      </c>
      <c r="T595">
        <v>0</v>
      </c>
    </row>
    <row r="596" spans="1:20" ht="15.75" thickBot="1" x14ac:dyDescent="0.3">
      <c r="A596">
        <v>595</v>
      </c>
      <c r="B596" s="134">
        <v>-834.5</v>
      </c>
      <c r="C596" s="134">
        <v>331.3</v>
      </c>
      <c r="D596" t="s">
        <v>722</v>
      </c>
      <c r="E596">
        <v>0.5781918609233061</v>
      </c>
      <c r="F596" t="s">
        <v>723</v>
      </c>
      <c r="G596">
        <v>1</v>
      </c>
      <c r="H596" s="2">
        <v>1.9664061515454898E-2</v>
      </c>
      <c r="I596" s="12" t="s">
        <v>146</v>
      </c>
      <c r="J596" s="12">
        <v>0</v>
      </c>
      <c r="K596" s="2">
        <v>0</v>
      </c>
      <c r="L596" s="12" t="s">
        <v>146</v>
      </c>
      <c r="M596">
        <v>0</v>
      </c>
      <c r="N596" s="2">
        <v>0</v>
      </c>
      <c r="O596" t="s">
        <v>146</v>
      </c>
      <c r="P596">
        <v>0</v>
      </c>
      <c r="Q596">
        <v>0</v>
      </c>
      <c r="R596" t="s">
        <v>146</v>
      </c>
      <c r="S596">
        <v>0</v>
      </c>
      <c r="T596">
        <v>0</v>
      </c>
    </row>
    <row r="597" spans="1:20" ht="15.75" thickBot="1" x14ac:dyDescent="0.3">
      <c r="A597">
        <v>596</v>
      </c>
      <c r="B597" s="135">
        <v>-834.6</v>
      </c>
      <c r="C597" s="135">
        <v>269.2</v>
      </c>
      <c r="D597" s="23" t="s">
        <v>286</v>
      </c>
      <c r="E597">
        <v>0.58357125759291706</v>
      </c>
      <c r="F597" t="s">
        <v>242</v>
      </c>
      <c r="G597">
        <v>2</v>
      </c>
      <c r="H597" s="2">
        <v>3.9412856235338314E-2</v>
      </c>
      <c r="I597" s="12" t="s">
        <v>146</v>
      </c>
      <c r="J597" s="12">
        <v>0</v>
      </c>
      <c r="K597" s="2">
        <v>0</v>
      </c>
      <c r="L597" s="12" t="s">
        <v>146</v>
      </c>
      <c r="M597">
        <v>0</v>
      </c>
      <c r="N597" s="2">
        <v>0</v>
      </c>
      <c r="O597" t="s">
        <v>146</v>
      </c>
      <c r="P597">
        <v>0</v>
      </c>
      <c r="Q597">
        <v>0</v>
      </c>
      <c r="R597" t="s">
        <v>146</v>
      </c>
      <c r="S597">
        <v>0</v>
      </c>
      <c r="T597">
        <v>0</v>
      </c>
    </row>
    <row r="598" spans="1:20" ht="15.75" thickBot="1" x14ac:dyDescent="0.3">
      <c r="A598">
        <v>597</v>
      </c>
      <c r="B598" s="36">
        <v>-835.5</v>
      </c>
      <c r="C598" s="36">
        <v>309.3</v>
      </c>
      <c r="D598" t="s">
        <v>785</v>
      </c>
      <c r="E598">
        <v>0.59535434453267455</v>
      </c>
      <c r="F598" t="s">
        <v>786</v>
      </c>
      <c r="G598">
        <v>1</v>
      </c>
      <c r="H598" s="2">
        <v>1.7192330793073855E-2</v>
      </c>
      <c r="I598" s="12" t="s">
        <v>146</v>
      </c>
      <c r="J598" s="12">
        <v>0</v>
      </c>
      <c r="K598" s="2">
        <v>0</v>
      </c>
      <c r="L598" s="12" t="s">
        <v>146</v>
      </c>
      <c r="M598">
        <v>0</v>
      </c>
      <c r="N598" s="2">
        <v>0</v>
      </c>
      <c r="O598" t="s">
        <v>146</v>
      </c>
      <c r="P598">
        <v>0</v>
      </c>
      <c r="Q598">
        <v>0</v>
      </c>
      <c r="R598" t="s">
        <v>146</v>
      </c>
      <c r="S598">
        <v>0</v>
      </c>
      <c r="T598">
        <v>0</v>
      </c>
    </row>
    <row r="599" spans="1:20" ht="15.75" thickBot="1" x14ac:dyDescent="0.3">
      <c r="A599">
        <v>598</v>
      </c>
      <c r="B599" s="36">
        <v>-835.5</v>
      </c>
      <c r="C599" s="36">
        <v>281.2</v>
      </c>
      <c r="D599" t="s">
        <v>798</v>
      </c>
      <c r="E599">
        <v>0.59535434453267455</v>
      </c>
      <c r="F599" t="s">
        <v>799</v>
      </c>
      <c r="G599">
        <v>1</v>
      </c>
      <c r="H599" s="2">
        <v>1.4313277669996944E-2</v>
      </c>
      <c r="I599" s="12" t="s">
        <v>824</v>
      </c>
      <c r="J599" s="12">
        <v>2</v>
      </c>
      <c r="K599" s="2">
        <v>3.7081005419510198E-2</v>
      </c>
      <c r="L599" s="12" t="s">
        <v>146</v>
      </c>
      <c r="M599">
        <v>0</v>
      </c>
      <c r="N599" s="2">
        <v>0</v>
      </c>
      <c r="O599" t="s">
        <v>146</v>
      </c>
      <c r="P599">
        <v>0</v>
      </c>
      <c r="Q599">
        <v>0</v>
      </c>
      <c r="R599" t="s">
        <v>146</v>
      </c>
      <c r="S599">
        <v>0</v>
      </c>
      <c r="T599">
        <v>0</v>
      </c>
    </row>
    <row r="600" spans="1:20" ht="15.75" thickBot="1" x14ac:dyDescent="0.3">
      <c r="A600">
        <v>599</v>
      </c>
      <c r="B600" s="36">
        <v>-835.5</v>
      </c>
      <c r="C600" s="36">
        <v>253.2</v>
      </c>
      <c r="D600" t="s">
        <v>810</v>
      </c>
      <c r="E600">
        <v>0.59535434453267455</v>
      </c>
      <c r="F600" t="s">
        <v>990</v>
      </c>
      <c r="G600">
        <v>2</v>
      </c>
      <c r="H600" s="2">
        <v>4.1094495119682599E-2</v>
      </c>
      <c r="I600" s="12" t="s">
        <v>146</v>
      </c>
      <c r="J600" s="12">
        <v>0</v>
      </c>
      <c r="K600" s="2">
        <v>0</v>
      </c>
      <c r="L600" s="12" t="s">
        <v>146</v>
      </c>
      <c r="M600">
        <v>0</v>
      </c>
      <c r="N600" s="2">
        <v>0</v>
      </c>
      <c r="O600" t="s">
        <v>146</v>
      </c>
      <c r="P600">
        <v>0</v>
      </c>
      <c r="Q600">
        <v>0</v>
      </c>
      <c r="R600" t="s">
        <v>146</v>
      </c>
      <c r="S600">
        <v>0</v>
      </c>
      <c r="T600">
        <v>0</v>
      </c>
    </row>
    <row r="601" spans="1:20" ht="15.75" thickBot="1" x14ac:dyDescent="0.3">
      <c r="A601">
        <v>600</v>
      </c>
      <c r="B601" s="36">
        <v>-835.5</v>
      </c>
      <c r="C601" s="36">
        <v>283.2</v>
      </c>
      <c r="D601" t="s">
        <v>988</v>
      </c>
      <c r="E601">
        <v>0.59535434453267455</v>
      </c>
      <c r="F601" t="s">
        <v>824</v>
      </c>
      <c r="G601">
        <v>1</v>
      </c>
      <c r="H601" s="2">
        <v>1.4350031692076892E-2</v>
      </c>
      <c r="I601" s="12" t="s">
        <v>146</v>
      </c>
      <c r="J601" s="12">
        <v>0</v>
      </c>
      <c r="K601" s="2">
        <v>0</v>
      </c>
      <c r="L601" s="12" t="s">
        <v>146</v>
      </c>
      <c r="M601">
        <v>0</v>
      </c>
      <c r="N601" s="2">
        <v>0</v>
      </c>
      <c r="O601" t="s">
        <v>146</v>
      </c>
      <c r="P601">
        <v>0</v>
      </c>
      <c r="Q601">
        <v>0</v>
      </c>
      <c r="R601" t="s">
        <v>146</v>
      </c>
      <c r="S601">
        <v>0</v>
      </c>
      <c r="T601">
        <v>0</v>
      </c>
    </row>
    <row r="602" spans="1:20" x14ac:dyDescent="0.25">
      <c r="A602">
        <v>601</v>
      </c>
      <c r="B602" s="136">
        <v>-835.6</v>
      </c>
      <c r="C602" s="136">
        <v>279.2</v>
      </c>
      <c r="D602" s="27" t="s">
        <v>294</v>
      </c>
      <c r="E602">
        <v>0.58435966998168853</v>
      </c>
      <c r="F602" t="s">
        <v>146</v>
      </c>
      <c r="G602">
        <v>0</v>
      </c>
      <c r="H602" s="2">
        <v>0</v>
      </c>
      <c r="I602" s="12" t="s">
        <v>146</v>
      </c>
      <c r="J602" s="12">
        <v>0</v>
      </c>
      <c r="K602" s="2">
        <v>0</v>
      </c>
      <c r="L602" s="12" t="s">
        <v>146</v>
      </c>
      <c r="M602">
        <v>0</v>
      </c>
      <c r="N602" s="2">
        <v>0</v>
      </c>
      <c r="O602" t="s">
        <v>146</v>
      </c>
      <c r="P602">
        <v>0</v>
      </c>
      <c r="Q602">
        <v>0</v>
      </c>
      <c r="R602" t="s">
        <v>146</v>
      </c>
      <c r="S602">
        <v>0</v>
      </c>
      <c r="T602">
        <v>0</v>
      </c>
    </row>
    <row r="603" spans="1:20" x14ac:dyDescent="0.25">
      <c r="A603">
        <v>602</v>
      </c>
      <c r="B603" s="27">
        <v>-835.6</v>
      </c>
      <c r="C603" s="27">
        <v>269.2</v>
      </c>
      <c r="D603" s="27" t="s">
        <v>301</v>
      </c>
      <c r="E603">
        <v>0.58435966998168853</v>
      </c>
      <c r="F603" t="s">
        <v>286</v>
      </c>
      <c r="G603">
        <v>4</v>
      </c>
      <c r="H603" s="2">
        <v>0.19056381691864602</v>
      </c>
      <c r="I603" s="12" t="s">
        <v>146</v>
      </c>
      <c r="J603" s="12">
        <v>0</v>
      </c>
      <c r="K603" s="2">
        <v>0</v>
      </c>
      <c r="L603" s="12" t="s">
        <v>146</v>
      </c>
      <c r="M603">
        <v>0</v>
      </c>
      <c r="N603" s="2">
        <v>0</v>
      </c>
      <c r="O603" t="s">
        <v>146</v>
      </c>
      <c r="P603">
        <v>0</v>
      </c>
      <c r="Q603">
        <v>0</v>
      </c>
      <c r="R603" t="s">
        <v>146</v>
      </c>
      <c r="S603">
        <v>0</v>
      </c>
      <c r="T603">
        <v>0</v>
      </c>
    </row>
    <row r="604" spans="1:20" x14ac:dyDescent="0.25">
      <c r="A604">
        <v>603</v>
      </c>
      <c r="B604">
        <v>-836.5</v>
      </c>
      <c r="C604">
        <v>327.2</v>
      </c>
      <c r="D604" t="s">
        <v>217</v>
      </c>
      <c r="E604">
        <v>0.57801841637434592</v>
      </c>
      <c r="F604" t="s">
        <v>146</v>
      </c>
      <c r="G604">
        <v>0</v>
      </c>
      <c r="H604" s="2">
        <v>0</v>
      </c>
      <c r="I604" s="12" t="s">
        <v>146</v>
      </c>
      <c r="J604" s="12">
        <v>0</v>
      </c>
      <c r="K604" s="2">
        <v>0</v>
      </c>
      <c r="L604" s="12" t="s">
        <v>146</v>
      </c>
      <c r="M604">
        <v>0</v>
      </c>
      <c r="N604" s="2">
        <v>0</v>
      </c>
      <c r="O604" t="s">
        <v>146</v>
      </c>
      <c r="P604">
        <v>0</v>
      </c>
      <c r="Q604">
        <v>0</v>
      </c>
      <c r="R604" t="s">
        <v>146</v>
      </c>
      <c r="S604">
        <v>0</v>
      </c>
      <c r="T604">
        <v>0</v>
      </c>
    </row>
    <row r="605" spans="1:20" x14ac:dyDescent="0.25">
      <c r="A605">
        <v>604</v>
      </c>
      <c r="B605">
        <v>-836.5</v>
      </c>
      <c r="C605">
        <v>275.2</v>
      </c>
      <c r="D605" t="s">
        <v>275</v>
      </c>
      <c r="E605">
        <v>0.57801841637434592</v>
      </c>
      <c r="F605" t="s">
        <v>146</v>
      </c>
      <c r="G605">
        <v>0</v>
      </c>
      <c r="H605" s="2">
        <v>0</v>
      </c>
      <c r="I605" s="12" t="s">
        <v>146</v>
      </c>
      <c r="J605" s="12">
        <v>0</v>
      </c>
      <c r="K605" s="2">
        <v>0</v>
      </c>
      <c r="L605" s="12" t="s">
        <v>146</v>
      </c>
      <c r="M605">
        <v>0</v>
      </c>
      <c r="N605" s="2">
        <v>0</v>
      </c>
      <c r="O605" t="s">
        <v>146</v>
      </c>
      <c r="P605">
        <v>0</v>
      </c>
      <c r="Q605">
        <v>0</v>
      </c>
      <c r="R605" t="s">
        <v>146</v>
      </c>
      <c r="S605">
        <v>0</v>
      </c>
      <c r="T605">
        <v>0</v>
      </c>
    </row>
    <row r="606" spans="1:20" x14ac:dyDescent="0.25">
      <c r="A606">
        <v>605</v>
      </c>
      <c r="B606" s="40">
        <v>-836.5</v>
      </c>
      <c r="C606" s="40">
        <v>329.2</v>
      </c>
      <c r="D606" t="s">
        <v>700</v>
      </c>
      <c r="E606">
        <v>0.57801841637434592</v>
      </c>
      <c r="F606" t="s">
        <v>701</v>
      </c>
      <c r="G606">
        <v>1</v>
      </c>
      <c r="H606" s="2">
        <v>1.9614760768183949E-2</v>
      </c>
      <c r="I606" s="12" t="s">
        <v>712</v>
      </c>
      <c r="J606" s="12">
        <v>2</v>
      </c>
      <c r="K606" s="2">
        <v>3.1117209872522544E-2</v>
      </c>
      <c r="L606" s="12" t="s">
        <v>146</v>
      </c>
      <c r="M606">
        <v>0</v>
      </c>
      <c r="N606" s="2">
        <v>0</v>
      </c>
      <c r="O606" t="s">
        <v>146</v>
      </c>
      <c r="P606">
        <v>0</v>
      </c>
      <c r="Q606">
        <v>0</v>
      </c>
      <c r="R606" t="s">
        <v>146</v>
      </c>
      <c r="S606">
        <v>0</v>
      </c>
      <c r="T606">
        <v>0</v>
      </c>
    </row>
    <row r="607" spans="1:20" x14ac:dyDescent="0.25">
      <c r="A607">
        <v>606</v>
      </c>
      <c r="B607" s="40">
        <v>-836.5</v>
      </c>
      <c r="C607" s="40">
        <v>331.3</v>
      </c>
      <c r="D607" t="s">
        <v>711</v>
      </c>
      <c r="E607">
        <v>0.57801841637434592</v>
      </c>
      <c r="F607" t="s">
        <v>712</v>
      </c>
      <c r="G607">
        <v>1</v>
      </c>
      <c r="H607" s="2">
        <v>1.965816273944164E-2</v>
      </c>
      <c r="I607" s="12" t="s">
        <v>722</v>
      </c>
      <c r="J607" s="12">
        <v>2</v>
      </c>
      <c r="K607" s="2">
        <v>3.1068628753098033E-2</v>
      </c>
      <c r="L607" s="12" t="s">
        <v>146</v>
      </c>
      <c r="M607">
        <v>0</v>
      </c>
      <c r="N607" s="2">
        <v>0</v>
      </c>
      <c r="O607" t="s">
        <v>146</v>
      </c>
      <c r="P607">
        <v>0</v>
      </c>
      <c r="Q607">
        <v>0</v>
      </c>
      <c r="R607" t="s">
        <v>146</v>
      </c>
      <c r="S607">
        <v>0</v>
      </c>
      <c r="T607">
        <v>0</v>
      </c>
    </row>
    <row r="608" spans="1:20" x14ac:dyDescent="0.25">
      <c r="A608">
        <v>607</v>
      </c>
      <c r="B608" s="40">
        <v>-836.5</v>
      </c>
      <c r="C608" s="40">
        <v>301.2</v>
      </c>
      <c r="D608" t="s">
        <v>733</v>
      </c>
      <c r="E608">
        <v>0.57801841637434592</v>
      </c>
      <c r="F608" t="s">
        <v>146</v>
      </c>
      <c r="G608">
        <v>0</v>
      </c>
      <c r="H608" s="2">
        <v>0</v>
      </c>
      <c r="I608" s="12" t="s">
        <v>146</v>
      </c>
      <c r="J608" s="12">
        <v>0</v>
      </c>
      <c r="K608" s="2">
        <v>0</v>
      </c>
      <c r="L608" s="12" t="s">
        <v>146</v>
      </c>
      <c r="M608">
        <v>0</v>
      </c>
      <c r="N608" s="2">
        <v>0</v>
      </c>
      <c r="O608" t="s">
        <v>146</v>
      </c>
      <c r="P608">
        <v>0</v>
      </c>
      <c r="Q608">
        <v>0</v>
      </c>
      <c r="R608" t="s">
        <v>146</v>
      </c>
      <c r="S608">
        <v>0</v>
      </c>
      <c r="T608">
        <v>0</v>
      </c>
    </row>
    <row r="609" spans="1:20" x14ac:dyDescent="0.25">
      <c r="A609">
        <v>608</v>
      </c>
      <c r="B609" s="20">
        <v>-837.6</v>
      </c>
      <c r="C609" s="20">
        <v>281.2</v>
      </c>
      <c r="D609" s="24" t="s">
        <v>293</v>
      </c>
      <c r="E609">
        <v>0.58418437522878663</v>
      </c>
      <c r="F609" t="s">
        <v>294</v>
      </c>
      <c r="G609">
        <v>1</v>
      </c>
      <c r="H609" s="2">
        <v>1.4044733611017431E-2</v>
      </c>
      <c r="I609" s="12" t="s">
        <v>146</v>
      </c>
      <c r="J609" s="12">
        <v>0</v>
      </c>
      <c r="K609" s="2">
        <v>0</v>
      </c>
      <c r="L609" s="12" t="s">
        <v>146</v>
      </c>
      <c r="M609">
        <v>0</v>
      </c>
      <c r="N609" s="2">
        <v>0</v>
      </c>
      <c r="O609" t="s">
        <v>146</v>
      </c>
      <c r="P609">
        <v>0</v>
      </c>
      <c r="Q609">
        <v>0</v>
      </c>
      <c r="R609" t="s">
        <v>146</v>
      </c>
      <c r="S609">
        <v>0</v>
      </c>
      <c r="T609">
        <v>0</v>
      </c>
    </row>
    <row r="610" spans="1:20" x14ac:dyDescent="0.25">
      <c r="A610">
        <v>609</v>
      </c>
      <c r="B610" s="24">
        <v>-837.6</v>
      </c>
      <c r="C610" s="24">
        <v>269.2</v>
      </c>
      <c r="D610" s="24" t="s">
        <v>300</v>
      </c>
      <c r="E610">
        <v>0.58418437522878663</v>
      </c>
      <c r="F610" t="s">
        <v>301</v>
      </c>
      <c r="G610">
        <v>2</v>
      </c>
      <c r="H610" s="2">
        <v>3.9254424567715246E-2</v>
      </c>
      <c r="I610" s="12" t="s">
        <v>146</v>
      </c>
      <c r="J610" s="12">
        <v>0</v>
      </c>
      <c r="K610" s="2">
        <v>0</v>
      </c>
      <c r="L610" s="12" t="s">
        <v>146</v>
      </c>
      <c r="M610">
        <v>0</v>
      </c>
      <c r="N610" s="2">
        <v>0</v>
      </c>
      <c r="O610" t="s">
        <v>146</v>
      </c>
      <c r="P610">
        <v>0</v>
      </c>
      <c r="Q610">
        <v>0</v>
      </c>
      <c r="R610" t="s">
        <v>146</v>
      </c>
      <c r="S610">
        <v>0</v>
      </c>
      <c r="T610">
        <v>0</v>
      </c>
    </row>
    <row r="611" spans="1:20" x14ac:dyDescent="0.25">
      <c r="A611">
        <v>610</v>
      </c>
      <c r="B611">
        <v>-837.6</v>
      </c>
      <c r="C611">
        <v>283.3</v>
      </c>
      <c r="D611" t="s">
        <v>797</v>
      </c>
      <c r="E611">
        <v>0.59517575162478753</v>
      </c>
      <c r="F611" t="s">
        <v>988</v>
      </c>
      <c r="G611">
        <v>2</v>
      </c>
      <c r="H611" s="2">
        <v>3.7069881952206965E-2</v>
      </c>
      <c r="I611" s="12" t="s">
        <v>798</v>
      </c>
      <c r="J611" s="12">
        <v>1</v>
      </c>
      <c r="K611" s="2">
        <v>1.434572700544498E-2</v>
      </c>
      <c r="L611" s="12" t="s">
        <v>146</v>
      </c>
      <c r="M611">
        <v>0</v>
      </c>
      <c r="N611" s="2">
        <v>0</v>
      </c>
      <c r="O611" t="s">
        <v>146</v>
      </c>
      <c r="P611">
        <v>0</v>
      </c>
      <c r="Q611">
        <v>0</v>
      </c>
      <c r="R611" t="s">
        <v>146</v>
      </c>
      <c r="S611">
        <v>0</v>
      </c>
      <c r="T611">
        <v>0</v>
      </c>
    </row>
    <row r="612" spans="1:20" x14ac:dyDescent="0.25">
      <c r="A612">
        <v>611</v>
      </c>
      <c r="B612">
        <v>-838.6</v>
      </c>
      <c r="C612">
        <v>329.2</v>
      </c>
      <c r="D612" t="s">
        <v>216</v>
      </c>
      <c r="E612">
        <v>0.57784502385484793</v>
      </c>
      <c r="F612" t="s">
        <v>217</v>
      </c>
      <c r="G612">
        <v>1</v>
      </c>
      <c r="H612" s="2">
        <v>1.9608876781285606E-2</v>
      </c>
      <c r="I612" s="12" t="s">
        <v>146</v>
      </c>
      <c r="J612" s="12">
        <v>0</v>
      </c>
      <c r="K612" s="2">
        <v>0</v>
      </c>
      <c r="L612" s="12" t="s">
        <v>146</v>
      </c>
      <c r="M612">
        <v>0</v>
      </c>
      <c r="N612" s="2">
        <v>0</v>
      </c>
      <c r="O612" t="s">
        <v>146</v>
      </c>
      <c r="P612">
        <v>0</v>
      </c>
      <c r="Q612">
        <v>0</v>
      </c>
      <c r="R612" t="s">
        <v>146</v>
      </c>
      <c r="S612">
        <v>0</v>
      </c>
      <c r="T612">
        <v>0</v>
      </c>
    </row>
    <row r="613" spans="1:20" x14ac:dyDescent="0.25">
      <c r="A613">
        <v>612</v>
      </c>
      <c r="B613">
        <v>-838.6</v>
      </c>
      <c r="C613">
        <v>301.2</v>
      </c>
      <c r="D613" t="s">
        <v>235</v>
      </c>
      <c r="E613">
        <v>0.57784502385484793</v>
      </c>
      <c r="F613" t="s">
        <v>146</v>
      </c>
      <c r="G613">
        <v>0</v>
      </c>
      <c r="H613" s="2">
        <v>0</v>
      </c>
      <c r="I613" s="12" t="s">
        <v>146</v>
      </c>
      <c r="J613" s="12">
        <v>0</v>
      </c>
      <c r="K613" s="2">
        <v>0</v>
      </c>
      <c r="L613" s="12" t="s">
        <v>146</v>
      </c>
      <c r="M613">
        <v>0</v>
      </c>
      <c r="N613" s="2">
        <v>0</v>
      </c>
      <c r="O613" t="s">
        <v>146</v>
      </c>
      <c r="P613">
        <v>0</v>
      </c>
      <c r="Q613">
        <v>0</v>
      </c>
      <c r="R613" t="s">
        <v>146</v>
      </c>
      <c r="S613">
        <v>0</v>
      </c>
      <c r="T613">
        <v>0</v>
      </c>
    </row>
    <row r="614" spans="1:20" x14ac:dyDescent="0.25">
      <c r="A614">
        <v>613</v>
      </c>
      <c r="B614">
        <v>-838.6</v>
      </c>
      <c r="C614">
        <v>275.2</v>
      </c>
      <c r="D614" t="s">
        <v>262</v>
      </c>
      <c r="E614">
        <v>0.57784502385484793</v>
      </c>
      <c r="F614" t="s">
        <v>275</v>
      </c>
      <c r="G614">
        <v>2</v>
      </c>
      <c r="H614" s="2">
        <v>3.8969578988819836E-2</v>
      </c>
      <c r="I614" s="12" t="s">
        <v>146</v>
      </c>
      <c r="J614" s="12">
        <v>0</v>
      </c>
      <c r="K614" s="2">
        <v>0</v>
      </c>
      <c r="L614" s="12" t="s">
        <v>146</v>
      </c>
      <c r="M614">
        <v>0</v>
      </c>
      <c r="N614" s="2">
        <v>0</v>
      </c>
      <c r="O614" t="s">
        <v>146</v>
      </c>
      <c r="P614">
        <v>0</v>
      </c>
      <c r="Q614">
        <v>0</v>
      </c>
      <c r="R614" t="s">
        <v>146</v>
      </c>
      <c r="S614">
        <v>0</v>
      </c>
      <c r="T614">
        <v>0</v>
      </c>
    </row>
    <row r="615" spans="1:20" x14ac:dyDescent="0.25">
      <c r="A615">
        <v>614</v>
      </c>
      <c r="B615">
        <v>-838.6</v>
      </c>
      <c r="C615">
        <v>277.2</v>
      </c>
      <c r="D615" t="s">
        <v>274</v>
      </c>
      <c r="E615">
        <v>0.57784502385484793</v>
      </c>
      <c r="F615" t="s">
        <v>275</v>
      </c>
      <c r="G615">
        <v>1</v>
      </c>
      <c r="H615" s="2">
        <v>1.3821135323079116E-2</v>
      </c>
      <c r="I615" s="12" t="s">
        <v>146</v>
      </c>
      <c r="J615" s="12">
        <v>0</v>
      </c>
      <c r="K615" s="2">
        <v>0</v>
      </c>
      <c r="L615" s="12" t="s">
        <v>146</v>
      </c>
      <c r="M615">
        <v>0</v>
      </c>
      <c r="N615" s="2">
        <v>0</v>
      </c>
      <c r="O615" t="s">
        <v>146</v>
      </c>
      <c r="P615">
        <v>0</v>
      </c>
      <c r="Q615">
        <v>0</v>
      </c>
      <c r="R615" t="s">
        <v>146</v>
      </c>
      <c r="S615">
        <v>0</v>
      </c>
      <c r="T615">
        <v>0</v>
      </c>
    </row>
    <row r="616" spans="1:20" x14ac:dyDescent="0.25">
      <c r="A616">
        <v>615</v>
      </c>
      <c r="B616" s="40">
        <v>-838.6</v>
      </c>
      <c r="C616" s="40">
        <v>331.3</v>
      </c>
      <c r="D616" t="s">
        <v>699</v>
      </c>
      <c r="E616">
        <v>0.57784502385484793</v>
      </c>
      <c r="F616" t="s">
        <v>711</v>
      </c>
      <c r="G616">
        <v>2</v>
      </c>
      <c r="H616" s="2">
        <v>3.1107875409698001E-2</v>
      </c>
      <c r="I616" s="12" t="s">
        <v>700</v>
      </c>
      <c r="J616" s="12">
        <v>1</v>
      </c>
      <c r="K616" s="2">
        <v>1.9652265732928467E-2</v>
      </c>
      <c r="L616" s="12" t="s">
        <v>146</v>
      </c>
      <c r="M616">
        <v>0</v>
      </c>
      <c r="N616" s="2">
        <v>0</v>
      </c>
      <c r="O616" t="s">
        <v>146</v>
      </c>
      <c r="P616">
        <v>0</v>
      </c>
      <c r="Q616">
        <v>0</v>
      </c>
      <c r="R616" t="s">
        <v>146</v>
      </c>
      <c r="S616">
        <v>0</v>
      </c>
      <c r="T616">
        <v>0</v>
      </c>
    </row>
    <row r="617" spans="1:20" x14ac:dyDescent="0.25">
      <c r="A617">
        <v>616</v>
      </c>
      <c r="B617" s="40">
        <v>-838.6</v>
      </c>
      <c r="C617" s="40">
        <v>303.2</v>
      </c>
      <c r="D617" t="s">
        <v>732</v>
      </c>
      <c r="E617">
        <v>0.57784502385484793</v>
      </c>
      <c r="F617" t="s">
        <v>733</v>
      </c>
      <c r="G617">
        <v>1</v>
      </c>
      <c r="H617" s="2">
        <v>1.6568112743916612E-2</v>
      </c>
      <c r="I617" s="12" t="s">
        <v>146</v>
      </c>
      <c r="J617" s="12">
        <v>0</v>
      </c>
      <c r="K617" s="2">
        <v>0</v>
      </c>
      <c r="L617" s="12" t="s">
        <v>146</v>
      </c>
      <c r="M617">
        <v>0</v>
      </c>
      <c r="N617" s="2">
        <v>0</v>
      </c>
      <c r="O617" t="s">
        <v>146</v>
      </c>
      <c r="P617">
        <v>0</v>
      </c>
      <c r="Q617">
        <v>0</v>
      </c>
      <c r="R617" t="s">
        <v>146</v>
      </c>
      <c r="S617">
        <v>0</v>
      </c>
      <c r="T617">
        <v>0</v>
      </c>
    </row>
    <row r="618" spans="1:20" x14ac:dyDescent="0.25">
      <c r="A618">
        <v>617</v>
      </c>
      <c r="B618">
        <v>-838.6</v>
      </c>
      <c r="C618">
        <v>279.2</v>
      </c>
      <c r="D618" t="s">
        <v>933</v>
      </c>
      <c r="E618">
        <v>0.57784502385484793</v>
      </c>
      <c r="F618" t="s">
        <v>146</v>
      </c>
      <c r="G618">
        <v>0</v>
      </c>
      <c r="H618" s="2">
        <v>0</v>
      </c>
      <c r="I618" s="12" t="s">
        <v>146</v>
      </c>
      <c r="J618" s="12">
        <v>0</v>
      </c>
      <c r="K618" s="2">
        <v>0</v>
      </c>
      <c r="L618" s="12" t="s">
        <v>146</v>
      </c>
      <c r="M618">
        <v>0</v>
      </c>
      <c r="N618" s="2">
        <v>0</v>
      </c>
      <c r="O618" t="s">
        <v>146</v>
      </c>
      <c r="P618">
        <v>0</v>
      </c>
      <c r="Q618">
        <v>0</v>
      </c>
      <c r="R618" t="s">
        <v>146</v>
      </c>
      <c r="S618">
        <v>0</v>
      </c>
      <c r="T618">
        <v>0</v>
      </c>
    </row>
    <row r="619" spans="1:20" x14ac:dyDescent="0.25">
      <c r="A619">
        <v>618</v>
      </c>
      <c r="B619">
        <v>-840.6</v>
      </c>
      <c r="C619">
        <v>331.3</v>
      </c>
      <c r="D619" t="s">
        <v>215</v>
      </c>
      <c r="E619">
        <v>0.5776716833492046</v>
      </c>
      <c r="F619" t="s">
        <v>216</v>
      </c>
      <c r="G619">
        <v>1</v>
      </c>
      <c r="H619" s="2">
        <v>1.9646370495384567E-2</v>
      </c>
      <c r="I619" s="12" t="s">
        <v>146</v>
      </c>
      <c r="J619" s="12">
        <v>0</v>
      </c>
      <c r="K619" s="2">
        <v>0</v>
      </c>
      <c r="L619" s="12" t="s">
        <v>146</v>
      </c>
      <c r="M619">
        <v>0</v>
      </c>
      <c r="N619" s="2">
        <v>0</v>
      </c>
      <c r="O619" t="s">
        <v>146</v>
      </c>
      <c r="P619">
        <v>0</v>
      </c>
      <c r="Q619">
        <v>0</v>
      </c>
      <c r="R619" t="s">
        <v>146</v>
      </c>
      <c r="S619">
        <v>0</v>
      </c>
      <c r="T619">
        <v>0</v>
      </c>
    </row>
    <row r="620" spans="1:20" x14ac:dyDescent="0.25">
      <c r="A620">
        <v>619</v>
      </c>
      <c r="B620">
        <v>-840.6</v>
      </c>
      <c r="C620">
        <v>303.2</v>
      </c>
      <c r="D620" t="s">
        <v>234</v>
      </c>
      <c r="E620">
        <v>0.5776716833492046</v>
      </c>
      <c r="F620" t="s">
        <v>235</v>
      </c>
      <c r="G620">
        <v>1</v>
      </c>
      <c r="H620" s="2">
        <v>1.6563142682875974E-2</v>
      </c>
      <c r="I620" s="12" t="s">
        <v>146</v>
      </c>
      <c r="J620" s="12">
        <v>0</v>
      </c>
      <c r="K620" s="2">
        <v>0</v>
      </c>
      <c r="L620" s="12" t="s">
        <v>146</v>
      </c>
      <c r="M620">
        <v>0</v>
      </c>
      <c r="N620" s="2">
        <v>0</v>
      </c>
      <c r="O620" t="s">
        <v>146</v>
      </c>
      <c r="P620">
        <v>0</v>
      </c>
      <c r="Q620">
        <v>0</v>
      </c>
      <c r="R620" t="s">
        <v>146</v>
      </c>
      <c r="S620">
        <v>0</v>
      </c>
      <c r="T620">
        <v>0</v>
      </c>
    </row>
    <row r="621" spans="1:20" x14ac:dyDescent="0.25">
      <c r="A621">
        <v>620</v>
      </c>
      <c r="B621">
        <v>-840.6</v>
      </c>
      <c r="C621">
        <v>275.2</v>
      </c>
      <c r="D621" t="s">
        <v>248</v>
      </c>
      <c r="E621">
        <v>0.5776716833492046</v>
      </c>
      <c r="F621" t="s">
        <v>262</v>
      </c>
      <c r="G621">
        <v>2</v>
      </c>
      <c r="H621" s="2">
        <v>3.9014414625180488E-2</v>
      </c>
      <c r="I621" s="12" t="s">
        <v>146</v>
      </c>
      <c r="J621" s="12">
        <v>0</v>
      </c>
      <c r="K621" s="2">
        <v>0</v>
      </c>
      <c r="L621" s="12" t="s">
        <v>146</v>
      </c>
      <c r="M621">
        <v>0</v>
      </c>
      <c r="N621" s="2">
        <v>0</v>
      </c>
      <c r="O621" t="s">
        <v>146</v>
      </c>
      <c r="P621">
        <v>0</v>
      </c>
      <c r="Q621">
        <v>0</v>
      </c>
      <c r="R621" t="s">
        <v>146</v>
      </c>
      <c r="S621">
        <v>0</v>
      </c>
      <c r="T621">
        <v>0</v>
      </c>
    </row>
    <row r="622" spans="1:20" x14ac:dyDescent="0.25">
      <c r="A622">
        <v>621</v>
      </c>
      <c r="B622">
        <v>-840.6</v>
      </c>
      <c r="C622">
        <v>277.2</v>
      </c>
      <c r="D622" t="s">
        <v>261</v>
      </c>
      <c r="E622">
        <v>0.5776716833492046</v>
      </c>
      <c r="F622" t="s">
        <v>274</v>
      </c>
      <c r="G622">
        <v>2</v>
      </c>
      <c r="H622" s="2">
        <v>3.8957888991938715E-2</v>
      </c>
      <c r="I622" s="12" t="s">
        <v>262</v>
      </c>
      <c r="J622" s="12">
        <v>1</v>
      </c>
      <c r="K622" s="2">
        <v>1.3816989293457737E-2</v>
      </c>
      <c r="L622" s="12" t="s">
        <v>146</v>
      </c>
      <c r="M622">
        <v>0</v>
      </c>
      <c r="N622" s="2">
        <v>0</v>
      </c>
      <c r="O622" t="s">
        <v>146</v>
      </c>
      <c r="P622">
        <v>0</v>
      </c>
      <c r="Q622">
        <v>0</v>
      </c>
      <c r="R622" t="s">
        <v>146</v>
      </c>
      <c r="S622">
        <v>0</v>
      </c>
      <c r="T622">
        <v>0</v>
      </c>
    </row>
    <row r="623" spans="1:20" x14ac:dyDescent="0.25">
      <c r="A623">
        <v>622</v>
      </c>
      <c r="B623">
        <v>-840.6</v>
      </c>
      <c r="C623">
        <v>279.2</v>
      </c>
      <c r="D623" t="s">
        <v>273</v>
      </c>
      <c r="E623">
        <v>0.5776716833492046</v>
      </c>
      <c r="F623" t="s">
        <v>933</v>
      </c>
      <c r="G623">
        <v>2</v>
      </c>
      <c r="H623" s="2">
        <v>3.8901415380354416E-2</v>
      </c>
      <c r="I623" s="12" t="s">
        <v>274</v>
      </c>
      <c r="J623" s="12">
        <v>1</v>
      </c>
      <c r="K623" s="2">
        <v>1.3852547638432649E-2</v>
      </c>
      <c r="L623" s="12" t="s">
        <v>146</v>
      </c>
      <c r="M623">
        <v>0</v>
      </c>
      <c r="N623" s="2">
        <v>0</v>
      </c>
      <c r="O623" t="s">
        <v>146</v>
      </c>
      <c r="P623">
        <v>0</v>
      </c>
      <c r="Q623">
        <v>0</v>
      </c>
      <c r="R623" t="s">
        <v>146</v>
      </c>
      <c r="S623">
        <v>0</v>
      </c>
      <c r="T623">
        <v>0</v>
      </c>
    </row>
    <row r="624" spans="1:20" x14ac:dyDescent="0.25">
      <c r="A624">
        <v>623</v>
      </c>
      <c r="B624" s="40">
        <v>-840.6</v>
      </c>
      <c r="C624" s="40">
        <v>305.2</v>
      </c>
      <c r="D624" t="s">
        <v>731</v>
      </c>
      <c r="E624">
        <v>0.5776716833492046</v>
      </c>
      <c r="F624" t="s">
        <v>732</v>
      </c>
      <c r="G624">
        <v>1</v>
      </c>
      <c r="H624" s="2">
        <v>1.6602609823330242E-2</v>
      </c>
      <c r="I624" s="12" t="s">
        <v>146</v>
      </c>
      <c r="J624" s="12">
        <v>0</v>
      </c>
      <c r="K624" s="2">
        <v>0</v>
      </c>
      <c r="L624" s="12" t="s">
        <v>146</v>
      </c>
      <c r="M624">
        <v>0</v>
      </c>
      <c r="N624" s="2">
        <v>0</v>
      </c>
      <c r="O624" t="s">
        <v>146</v>
      </c>
      <c r="P624">
        <v>0</v>
      </c>
      <c r="Q624">
        <v>0</v>
      </c>
      <c r="R624" t="s">
        <v>146</v>
      </c>
      <c r="S624">
        <v>0</v>
      </c>
      <c r="T624">
        <v>0</v>
      </c>
    </row>
    <row r="625" spans="1:20" x14ac:dyDescent="0.25">
      <c r="A625">
        <v>624</v>
      </c>
      <c r="B625">
        <v>-842.6</v>
      </c>
      <c r="C625">
        <v>305.2</v>
      </c>
      <c r="D625" t="s">
        <v>233</v>
      </c>
      <c r="E625">
        <v>0.57749839484181265</v>
      </c>
      <c r="F625" t="s">
        <v>234</v>
      </c>
      <c r="G625">
        <v>1</v>
      </c>
      <c r="H625" s="2">
        <v>1.6597629413941967E-2</v>
      </c>
      <c r="I625" s="12" t="s">
        <v>146</v>
      </c>
      <c r="J625" s="12">
        <v>0</v>
      </c>
      <c r="K625" s="2">
        <v>0</v>
      </c>
      <c r="L625" s="12" t="s">
        <v>146</v>
      </c>
      <c r="M625">
        <v>0</v>
      </c>
      <c r="N625" s="2">
        <v>0</v>
      </c>
      <c r="O625" t="s">
        <v>146</v>
      </c>
      <c r="P625">
        <v>0</v>
      </c>
      <c r="Q625">
        <v>0</v>
      </c>
      <c r="R625" t="s">
        <v>146</v>
      </c>
      <c r="S625">
        <v>0</v>
      </c>
      <c r="T625">
        <v>0</v>
      </c>
    </row>
    <row r="626" spans="1:20" x14ac:dyDescent="0.25">
      <c r="A626">
        <v>625</v>
      </c>
      <c r="B626">
        <v>-842.6</v>
      </c>
      <c r="C626">
        <v>277.2</v>
      </c>
      <c r="D626" t="s">
        <v>247</v>
      </c>
      <c r="E626">
        <v>0.57749839484181265</v>
      </c>
      <c r="F626" t="s">
        <v>261</v>
      </c>
      <c r="G626">
        <v>2</v>
      </c>
      <c r="H626" s="2">
        <v>3.9002711178617269E-2</v>
      </c>
      <c r="I626" s="12" t="s">
        <v>248</v>
      </c>
      <c r="J626" s="12">
        <v>1</v>
      </c>
      <c r="K626" s="2">
        <v>1.3812844507551962E-2</v>
      </c>
      <c r="L626" s="12" t="s">
        <v>146</v>
      </c>
      <c r="M626">
        <v>0</v>
      </c>
      <c r="N626" s="2">
        <v>0</v>
      </c>
      <c r="O626" t="s">
        <v>146</v>
      </c>
      <c r="P626">
        <v>0</v>
      </c>
      <c r="Q626">
        <v>0</v>
      </c>
      <c r="R626" t="s">
        <v>146</v>
      </c>
      <c r="S626">
        <v>0</v>
      </c>
      <c r="T626">
        <v>0</v>
      </c>
    </row>
    <row r="627" spans="1:20" x14ac:dyDescent="0.25">
      <c r="A627">
        <v>626</v>
      </c>
      <c r="B627">
        <v>-842.6</v>
      </c>
      <c r="C627">
        <v>279.2</v>
      </c>
      <c r="D627" t="s">
        <v>260</v>
      </c>
      <c r="E627">
        <v>0.57749839484181265</v>
      </c>
      <c r="F627" t="s">
        <v>273</v>
      </c>
      <c r="G627">
        <v>2</v>
      </c>
      <c r="H627" s="2">
        <v>3.8946202501793648E-2</v>
      </c>
      <c r="I627" s="12" t="s">
        <v>261</v>
      </c>
      <c r="J627" s="12">
        <v>1</v>
      </c>
      <c r="K627" s="2">
        <v>1.3848392185823443E-2</v>
      </c>
      <c r="L627" s="12" t="s">
        <v>146</v>
      </c>
      <c r="M627">
        <v>0</v>
      </c>
      <c r="N627" s="2">
        <v>0</v>
      </c>
      <c r="O627" t="s">
        <v>146</v>
      </c>
      <c r="P627">
        <v>0</v>
      </c>
      <c r="Q627">
        <v>0</v>
      </c>
      <c r="R627" t="s">
        <v>146</v>
      </c>
      <c r="S627">
        <v>0</v>
      </c>
      <c r="T627">
        <v>0</v>
      </c>
    </row>
    <row r="628" spans="1:20" x14ac:dyDescent="0.25">
      <c r="A628">
        <v>627</v>
      </c>
      <c r="B628" s="40">
        <v>-842.6</v>
      </c>
      <c r="C628" s="40">
        <v>307.3</v>
      </c>
      <c r="D628" t="s">
        <v>730</v>
      </c>
      <c r="E628">
        <v>0.57749839484181265</v>
      </c>
      <c r="F628" t="s">
        <v>731</v>
      </c>
      <c r="G628">
        <v>1</v>
      </c>
      <c r="H628" s="2">
        <v>1.6637136721194247E-2</v>
      </c>
      <c r="I628" s="12" t="s">
        <v>146</v>
      </c>
      <c r="J628" s="12">
        <v>0</v>
      </c>
      <c r="K628" s="2">
        <v>0</v>
      </c>
      <c r="L628" s="12" t="s">
        <v>146</v>
      </c>
      <c r="M628">
        <v>0</v>
      </c>
      <c r="N628" s="2">
        <v>0</v>
      </c>
      <c r="O628" t="s">
        <v>146</v>
      </c>
      <c r="P628">
        <v>0</v>
      </c>
      <c r="Q628">
        <v>0</v>
      </c>
      <c r="R628" t="s">
        <v>146</v>
      </c>
      <c r="S628">
        <v>0</v>
      </c>
      <c r="T628">
        <v>0</v>
      </c>
    </row>
    <row r="629" spans="1:20" x14ac:dyDescent="0.25">
      <c r="A629">
        <v>628</v>
      </c>
      <c r="B629">
        <v>-842.6</v>
      </c>
      <c r="C629">
        <v>281.2</v>
      </c>
      <c r="D629" t="s">
        <v>932</v>
      </c>
      <c r="E629">
        <v>0.57749839484181265</v>
      </c>
      <c r="F629" t="s">
        <v>273</v>
      </c>
      <c r="G629">
        <v>1</v>
      </c>
      <c r="H629" s="2">
        <v>1.3883991870147076E-2</v>
      </c>
      <c r="I629" s="12" t="s">
        <v>146</v>
      </c>
      <c r="J629" s="12">
        <v>0</v>
      </c>
      <c r="K629" s="2">
        <v>0</v>
      </c>
      <c r="L629" s="12" t="s">
        <v>146</v>
      </c>
      <c r="M629">
        <v>0</v>
      </c>
      <c r="N629" s="2">
        <v>0</v>
      </c>
      <c r="O629" t="s">
        <v>146</v>
      </c>
      <c r="P629">
        <v>0</v>
      </c>
      <c r="Q629">
        <v>0</v>
      </c>
      <c r="R629" t="s">
        <v>146</v>
      </c>
      <c r="S629">
        <v>0</v>
      </c>
      <c r="T629">
        <v>0</v>
      </c>
    </row>
    <row r="630" spans="1:20" x14ac:dyDescent="0.25">
      <c r="A630">
        <v>629</v>
      </c>
      <c r="B630" s="6">
        <v>-843.5</v>
      </c>
      <c r="C630" s="6">
        <v>241.2</v>
      </c>
      <c r="D630" t="s">
        <v>878</v>
      </c>
      <c r="E630">
        <v>0.58915886253184124</v>
      </c>
      <c r="F630" t="s">
        <v>146</v>
      </c>
      <c r="G630">
        <v>0</v>
      </c>
      <c r="H630" s="2">
        <v>0</v>
      </c>
      <c r="I630" s="12" t="s">
        <v>146</v>
      </c>
      <c r="J630" s="12">
        <v>0</v>
      </c>
      <c r="K630" s="2">
        <v>0</v>
      </c>
      <c r="L630" s="12" t="s">
        <v>146</v>
      </c>
      <c r="M630">
        <v>0</v>
      </c>
      <c r="N630" s="2">
        <v>0</v>
      </c>
      <c r="O630" t="s">
        <v>146</v>
      </c>
      <c r="P630">
        <v>0</v>
      </c>
      <c r="Q630">
        <v>0</v>
      </c>
      <c r="R630" t="s">
        <v>146</v>
      </c>
      <c r="S630">
        <v>0</v>
      </c>
      <c r="T630">
        <v>0</v>
      </c>
    </row>
    <row r="631" spans="1:20" x14ac:dyDescent="0.25">
      <c r="A631">
        <v>630</v>
      </c>
      <c r="B631">
        <v>-844.6</v>
      </c>
      <c r="C631">
        <v>335.3</v>
      </c>
      <c r="D631" t="s">
        <v>214</v>
      </c>
      <c r="E631">
        <v>0.57732515831707409</v>
      </c>
      <c r="F631" t="s">
        <v>146</v>
      </c>
      <c r="G631">
        <v>0</v>
      </c>
      <c r="H631" s="2">
        <v>0</v>
      </c>
      <c r="I631" s="12" t="s">
        <v>146</v>
      </c>
      <c r="J631" s="12">
        <v>0</v>
      </c>
      <c r="K631" s="2">
        <v>0</v>
      </c>
      <c r="L631" s="12" t="s">
        <v>146</v>
      </c>
      <c r="M631">
        <v>0</v>
      </c>
      <c r="N631" s="2">
        <v>0</v>
      </c>
      <c r="O631" t="s">
        <v>146</v>
      </c>
      <c r="P631">
        <v>0</v>
      </c>
      <c r="Q631">
        <v>0</v>
      </c>
      <c r="R631" t="s">
        <v>146</v>
      </c>
      <c r="S631">
        <v>0</v>
      </c>
      <c r="T631">
        <v>0</v>
      </c>
    </row>
    <row r="632" spans="1:20" x14ac:dyDescent="0.25">
      <c r="A632">
        <v>631</v>
      </c>
      <c r="B632">
        <v>-844.6</v>
      </c>
      <c r="C632">
        <v>307.3</v>
      </c>
      <c r="D632" t="s">
        <v>232</v>
      </c>
      <c r="E632">
        <v>0.57732515831707409</v>
      </c>
      <c r="F632" t="s">
        <v>233</v>
      </c>
      <c r="G632">
        <v>1</v>
      </c>
      <c r="H632" s="2">
        <v>1.6632145954513466E-2</v>
      </c>
      <c r="I632" s="12" t="s">
        <v>146</v>
      </c>
      <c r="J632" s="12">
        <v>0</v>
      </c>
      <c r="K632" s="2">
        <v>0</v>
      </c>
      <c r="L632" s="12" t="s">
        <v>146</v>
      </c>
      <c r="M632">
        <v>0</v>
      </c>
      <c r="N632" s="2">
        <v>0</v>
      </c>
      <c r="O632" t="s">
        <v>146</v>
      </c>
      <c r="P632">
        <v>0</v>
      </c>
      <c r="Q632">
        <v>0</v>
      </c>
      <c r="R632" t="s">
        <v>146</v>
      </c>
      <c r="S632">
        <v>0</v>
      </c>
      <c r="T632">
        <v>0</v>
      </c>
    </row>
    <row r="633" spans="1:20" x14ac:dyDescent="0.25">
      <c r="A633">
        <v>632</v>
      </c>
      <c r="B633">
        <v>-844.6</v>
      </c>
      <c r="C633">
        <v>279.2</v>
      </c>
      <c r="D633" t="s">
        <v>246</v>
      </c>
      <c r="E633">
        <v>0.57732515831707409</v>
      </c>
      <c r="F633" t="s">
        <v>247</v>
      </c>
      <c r="G633">
        <v>1</v>
      </c>
      <c r="H633" s="2">
        <v>1.3844237979756518E-2</v>
      </c>
      <c r="I633" s="12" t="s">
        <v>260</v>
      </c>
      <c r="J633" s="12">
        <v>2</v>
      </c>
      <c r="K633" s="2">
        <v>3.8991011242824683E-2</v>
      </c>
      <c r="L633" s="12" t="s">
        <v>146</v>
      </c>
      <c r="M633">
        <v>0</v>
      </c>
      <c r="N633" s="2">
        <v>0</v>
      </c>
      <c r="O633" t="s">
        <v>146</v>
      </c>
      <c r="P633">
        <v>0</v>
      </c>
      <c r="Q633">
        <v>0</v>
      </c>
      <c r="R633" t="s">
        <v>146</v>
      </c>
      <c r="S633">
        <v>0</v>
      </c>
      <c r="T633">
        <v>0</v>
      </c>
    </row>
    <row r="634" spans="1:20" x14ac:dyDescent="0.25">
      <c r="A634">
        <v>633</v>
      </c>
      <c r="B634">
        <v>-844.6</v>
      </c>
      <c r="C634">
        <v>281.2</v>
      </c>
      <c r="D634" t="s">
        <v>259</v>
      </c>
      <c r="E634">
        <v>0.57732515831707409</v>
      </c>
      <c r="F634" t="s">
        <v>260</v>
      </c>
      <c r="G634">
        <v>1</v>
      </c>
      <c r="H634" s="2">
        <v>1.3879826984975849E-2</v>
      </c>
      <c r="I634" s="12" t="s">
        <v>932</v>
      </c>
      <c r="J634" s="12">
        <v>2</v>
      </c>
      <c r="K634" s="2">
        <v>3.8934519517332657E-2</v>
      </c>
      <c r="L634" s="12" t="s">
        <v>146</v>
      </c>
      <c r="M634">
        <v>0</v>
      </c>
      <c r="N634" s="2">
        <v>0</v>
      </c>
      <c r="O634" t="s">
        <v>146</v>
      </c>
      <c r="P634">
        <v>0</v>
      </c>
      <c r="Q634">
        <v>0</v>
      </c>
      <c r="R634" t="s">
        <v>146</v>
      </c>
      <c r="S634">
        <v>0</v>
      </c>
      <c r="T634">
        <v>0</v>
      </c>
    </row>
    <row r="635" spans="1:20" x14ac:dyDescent="0.25">
      <c r="A635">
        <v>634</v>
      </c>
      <c r="B635" s="40">
        <v>-844.6</v>
      </c>
      <c r="C635" s="40">
        <v>309.3</v>
      </c>
      <c r="D635" t="s">
        <v>729</v>
      </c>
      <c r="E635">
        <v>0.57732515831707409</v>
      </c>
      <c r="F635" t="s">
        <v>730</v>
      </c>
      <c r="G635">
        <v>1</v>
      </c>
      <c r="H635" s="2">
        <v>1.6671693400913994E-2</v>
      </c>
      <c r="I635" s="12" t="s">
        <v>146</v>
      </c>
      <c r="J635" s="12">
        <v>0</v>
      </c>
      <c r="K635" s="2">
        <v>0</v>
      </c>
      <c r="L635" s="12" t="s">
        <v>146</v>
      </c>
      <c r="M635">
        <v>0</v>
      </c>
      <c r="N635" s="2">
        <v>0</v>
      </c>
      <c r="O635" t="s">
        <v>146</v>
      </c>
      <c r="P635">
        <v>0</v>
      </c>
      <c r="Q635">
        <v>0</v>
      </c>
      <c r="R635" t="s">
        <v>146</v>
      </c>
      <c r="S635">
        <v>0</v>
      </c>
      <c r="T635">
        <v>0</v>
      </c>
    </row>
    <row r="636" spans="1:20" x14ac:dyDescent="0.25">
      <c r="A636">
        <v>635</v>
      </c>
      <c r="B636" s="6">
        <v>-845.5</v>
      </c>
      <c r="C636" s="6">
        <v>241.2</v>
      </c>
      <c r="D636" t="s">
        <v>877</v>
      </c>
      <c r="E636">
        <v>0.58898212812915618</v>
      </c>
      <c r="F636" t="s">
        <v>878</v>
      </c>
      <c r="G636">
        <v>2</v>
      </c>
      <c r="H636" s="2">
        <v>4.4755441392745253E-2</v>
      </c>
      <c r="I636" s="12" t="s">
        <v>146</v>
      </c>
      <c r="J636" s="12">
        <v>0</v>
      </c>
      <c r="K636" s="2">
        <v>0</v>
      </c>
      <c r="L636" s="12" t="s">
        <v>146</v>
      </c>
      <c r="M636">
        <v>0</v>
      </c>
      <c r="N636" s="2">
        <v>0</v>
      </c>
      <c r="O636" t="s">
        <v>146</v>
      </c>
      <c r="P636">
        <v>0</v>
      </c>
      <c r="Q636">
        <v>0</v>
      </c>
      <c r="R636" t="s">
        <v>146</v>
      </c>
      <c r="S636">
        <v>0</v>
      </c>
      <c r="T636">
        <v>0</v>
      </c>
    </row>
    <row r="637" spans="1:20" x14ac:dyDescent="0.25">
      <c r="A637">
        <v>636</v>
      </c>
      <c r="B637">
        <v>-846.6</v>
      </c>
      <c r="C637">
        <v>253.2</v>
      </c>
      <c r="D637" t="s">
        <v>184</v>
      </c>
      <c r="E637">
        <v>0.57715197375939498</v>
      </c>
      <c r="F637" t="s">
        <v>146</v>
      </c>
      <c r="G637">
        <v>0</v>
      </c>
      <c r="H637" s="2">
        <v>0</v>
      </c>
      <c r="I637" s="12" t="s">
        <v>146</v>
      </c>
      <c r="J637" s="12">
        <v>0</v>
      </c>
      <c r="K637" s="2">
        <v>0</v>
      </c>
      <c r="L637" s="12" t="s">
        <v>146</v>
      </c>
      <c r="M637">
        <v>0</v>
      </c>
      <c r="N637" s="2">
        <v>0</v>
      </c>
      <c r="O637" t="s">
        <v>146</v>
      </c>
      <c r="P637">
        <v>0</v>
      </c>
      <c r="Q637">
        <v>0</v>
      </c>
      <c r="R637" t="s">
        <v>146</v>
      </c>
      <c r="S637">
        <v>0</v>
      </c>
      <c r="T637">
        <v>0</v>
      </c>
    </row>
    <row r="638" spans="1:20" x14ac:dyDescent="0.25">
      <c r="A638">
        <v>637</v>
      </c>
      <c r="B638">
        <v>-846.6</v>
      </c>
      <c r="C638">
        <v>337.3</v>
      </c>
      <c r="D638" t="s">
        <v>213</v>
      </c>
      <c r="E638">
        <v>0.57715197375939498</v>
      </c>
      <c r="F638" t="s">
        <v>214</v>
      </c>
      <c r="G638">
        <v>1</v>
      </c>
      <c r="H638" s="2">
        <v>1.9759017977079189E-2</v>
      </c>
      <c r="I638" s="12" t="s">
        <v>146</v>
      </c>
      <c r="J638" s="12">
        <v>0</v>
      </c>
      <c r="K638" s="2">
        <v>0</v>
      </c>
      <c r="L638" s="12" t="s">
        <v>146</v>
      </c>
      <c r="M638">
        <v>0</v>
      </c>
      <c r="N638" s="2">
        <v>0</v>
      </c>
      <c r="O638" t="s">
        <v>146</v>
      </c>
      <c r="P638">
        <v>0</v>
      </c>
      <c r="Q638">
        <v>0</v>
      </c>
      <c r="R638" t="s">
        <v>146</v>
      </c>
      <c r="S638">
        <v>0</v>
      </c>
      <c r="T638">
        <v>0</v>
      </c>
    </row>
    <row r="639" spans="1:20" x14ac:dyDescent="0.25">
      <c r="A639">
        <v>638</v>
      </c>
      <c r="B639">
        <v>-846.6</v>
      </c>
      <c r="C639">
        <v>309.3</v>
      </c>
      <c r="D639" t="s">
        <v>231</v>
      </c>
      <c r="E639">
        <v>0.57715197375939498</v>
      </c>
      <c r="F639" t="s">
        <v>232</v>
      </c>
      <c r="G639">
        <v>1</v>
      </c>
      <c r="H639" s="2">
        <v>1.6666692268006822E-2</v>
      </c>
      <c r="I639" s="12" t="s">
        <v>146</v>
      </c>
      <c r="J639" s="12">
        <v>0</v>
      </c>
      <c r="K639" s="2">
        <v>0</v>
      </c>
      <c r="L639" s="12" t="s">
        <v>146</v>
      </c>
      <c r="M639">
        <v>0</v>
      </c>
      <c r="N639" s="2">
        <v>0</v>
      </c>
      <c r="O639" t="s">
        <v>146</v>
      </c>
      <c r="P639">
        <v>0</v>
      </c>
      <c r="Q639">
        <v>0</v>
      </c>
      <c r="R639" t="s">
        <v>146</v>
      </c>
      <c r="S639">
        <v>0</v>
      </c>
      <c r="T639">
        <v>0</v>
      </c>
    </row>
    <row r="640" spans="1:20" x14ac:dyDescent="0.25">
      <c r="A640">
        <v>639</v>
      </c>
      <c r="B640">
        <v>-846.6</v>
      </c>
      <c r="C640">
        <v>281.2</v>
      </c>
      <c r="D640" t="s">
        <v>245</v>
      </c>
      <c r="E640">
        <v>0.57715197375939498</v>
      </c>
      <c r="F640" t="s">
        <v>246</v>
      </c>
      <c r="G640">
        <v>1</v>
      </c>
      <c r="H640" s="2">
        <v>1.3875663349176465E-2</v>
      </c>
      <c r="I640" s="12" t="s">
        <v>259</v>
      </c>
      <c r="J640" s="12">
        <v>2</v>
      </c>
      <c r="K640" s="2">
        <v>3.8979314816749593E-2</v>
      </c>
      <c r="L640" s="12" t="s">
        <v>146</v>
      </c>
      <c r="M640">
        <v>0</v>
      </c>
      <c r="N640" s="2">
        <v>0</v>
      </c>
      <c r="O640" t="s">
        <v>146</v>
      </c>
      <c r="P640">
        <v>0</v>
      </c>
      <c r="Q640">
        <v>0</v>
      </c>
      <c r="R640" t="s">
        <v>146</v>
      </c>
      <c r="S640">
        <v>0</v>
      </c>
      <c r="T640">
        <v>0</v>
      </c>
    </row>
    <row r="641" spans="1:20" x14ac:dyDescent="0.25">
      <c r="A641">
        <v>640</v>
      </c>
      <c r="B641">
        <v>-846.6</v>
      </c>
      <c r="C641">
        <v>283.2</v>
      </c>
      <c r="D641" t="s">
        <v>931</v>
      </c>
      <c r="E641">
        <v>0.57715197375939498</v>
      </c>
      <c r="F641" t="s">
        <v>259</v>
      </c>
      <c r="G641">
        <v>1</v>
      </c>
      <c r="H641" s="2">
        <v>1.3911293653350509E-2</v>
      </c>
      <c r="I641" s="12" t="s">
        <v>146</v>
      </c>
      <c r="J641" s="12">
        <v>0</v>
      </c>
      <c r="K641" s="2">
        <v>0</v>
      </c>
      <c r="L641" s="12" t="s">
        <v>146</v>
      </c>
      <c r="M641">
        <v>0</v>
      </c>
      <c r="N641" s="2">
        <v>0</v>
      </c>
      <c r="O641" t="s">
        <v>146</v>
      </c>
      <c r="P641">
        <v>0</v>
      </c>
      <c r="Q641">
        <v>0</v>
      </c>
      <c r="R641" t="s">
        <v>146</v>
      </c>
      <c r="S641">
        <v>0</v>
      </c>
      <c r="T641">
        <v>0</v>
      </c>
    </row>
    <row r="642" spans="1:20" x14ac:dyDescent="0.25">
      <c r="A642">
        <v>641</v>
      </c>
      <c r="B642" s="6">
        <v>-847.5</v>
      </c>
      <c r="C642" s="6">
        <v>241.2</v>
      </c>
      <c r="D642" t="s">
        <v>876</v>
      </c>
      <c r="E642">
        <v>0.58880544674281521</v>
      </c>
      <c r="F642" t="s">
        <v>877</v>
      </c>
      <c r="G642">
        <v>2</v>
      </c>
      <c r="H642" s="2">
        <v>4.4801016608473486E-2</v>
      </c>
      <c r="I642" s="12" t="s">
        <v>146</v>
      </c>
      <c r="J642" s="12">
        <v>0</v>
      </c>
      <c r="K642" s="2">
        <v>0</v>
      </c>
      <c r="L642" s="12" t="s">
        <v>146</v>
      </c>
      <c r="M642">
        <v>0</v>
      </c>
      <c r="N642" s="2">
        <v>0</v>
      </c>
      <c r="O642" t="s">
        <v>146</v>
      </c>
      <c r="P642">
        <v>0</v>
      </c>
      <c r="Q642">
        <v>0</v>
      </c>
      <c r="R642" t="s">
        <v>146</v>
      </c>
      <c r="S642">
        <v>0</v>
      </c>
      <c r="T642">
        <v>0</v>
      </c>
    </row>
    <row r="643" spans="1:20" x14ac:dyDescent="0.25">
      <c r="A643">
        <v>642</v>
      </c>
      <c r="B643" s="6">
        <v>-847.5</v>
      </c>
      <c r="C643" s="6">
        <v>269.3</v>
      </c>
      <c r="D643" t="s">
        <v>890</v>
      </c>
      <c r="E643">
        <v>0.58880544674281521</v>
      </c>
      <c r="F643" t="s">
        <v>146</v>
      </c>
      <c r="G643">
        <v>0</v>
      </c>
      <c r="H643" s="2">
        <v>0</v>
      </c>
      <c r="I643" s="12" t="s">
        <v>146</v>
      </c>
      <c r="J643" s="12">
        <v>0</v>
      </c>
      <c r="K643" s="2">
        <v>0</v>
      </c>
      <c r="L643" s="12" t="s">
        <v>146</v>
      </c>
      <c r="M643">
        <v>0</v>
      </c>
      <c r="N643" s="2">
        <v>0</v>
      </c>
      <c r="O643" t="s">
        <v>146</v>
      </c>
      <c r="P643">
        <v>0</v>
      </c>
      <c r="Q643">
        <v>0</v>
      </c>
      <c r="R643" t="s">
        <v>146</v>
      </c>
      <c r="S643">
        <v>0</v>
      </c>
      <c r="T643">
        <v>0</v>
      </c>
    </row>
    <row r="644" spans="1:20" x14ac:dyDescent="0.25">
      <c r="A644">
        <v>643</v>
      </c>
      <c r="B644">
        <v>-848.6</v>
      </c>
      <c r="C644">
        <v>283.3</v>
      </c>
      <c r="D644" t="s">
        <v>244</v>
      </c>
      <c r="E644">
        <v>0.57697884115318654</v>
      </c>
      <c r="F644" t="s">
        <v>245</v>
      </c>
      <c r="G644">
        <v>1</v>
      </c>
      <c r="H644" s="2">
        <v>1.390712057825861E-2</v>
      </c>
      <c r="I644" s="12" t="s">
        <v>931</v>
      </c>
      <c r="J644" s="12">
        <v>2</v>
      </c>
      <c r="K644" s="2">
        <v>3.8967621899339146E-2</v>
      </c>
      <c r="L644" s="12" t="s">
        <v>146</v>
      </c>
      <c r="M644">
        <v>0</v>
      </c>
      <c r="N644" s="2">
        <v>0</v>
      </c>
      <c r="O644" t="s">
        <v>146</v>
      </c>
      <c r="P644">
        <v>0</v>
      </c>
      <c r="Q644">
        <v>0</v>
      </c>
      <c r="R644" t="s">
        <v>146</v>
      </c>
      <c r="S644">
        <v>0</v>
      </c>
      <c r="T644">
        <v>0</v>
      </c>
    </row>
    <row r="645" spans="1:20" x14ac:dyDescent="0.25">
      <c r="A645">
        <v>644</v>
      </c>
      <c r="B645" s="6">
        <v>-849.5</v>
      </c>
      <c r="C645" s="6">
        <v>241.2</v>
      </c>
      <c r="D645" t="s">
        <v>875</v>
      </c>
      <c r="E645">
        <v>0.58862881835691494</v>
      </c>
      <c r="F645" t="s">
        <v>876</v>
      </c>
      <c r="G645">
        <v>2</v>
      </c>
      <c r="H645" s="2">
        <v>4.4846613462129134E-2</v>
      </c>
      <c r="I645" s="12" t="s">
        <v>146</v>
      </c>
      <c r="J645" s="12">
        <v>0</v>
      </c>
      <c r="K645" s="2">
        <v>0</v>
      </c>
      <c r="L645" s="12" t="s">
        <v>146</v>
      </c>
      <c r="M645">
        <v>0</v>
      </c>
      <c r="N645" s="2">
        <v>0</v>
      </c>
      <c r="O645" t="s">
        <v>146</v>
      </c>
      <c r="P645">
        <v>0</v>
      </c>
      <c r="Q645">
        <v>0</v>
      </c>
      <c r="R645" t="s">
        <v>146</v>
      </c>
      <c r="S645">
        <v>0</v>
      </c>
      <c r="T645">
        <v>0</v>
      </c>
    </row>
    <row r="646" spans="1:20" x14ac:dyDescent="0.25">
      <c r="A646">
        <v>645</v>
      </c>
      <c r="B646" s="6">
        <v>-849.5</v>
      </c>
      <c r="C646" s="6">
        <v>269.3</v>
      </c>
      <c r="D646" t="s">
        <v>889</v>
      </c>
      <c r="E646">
        <v>0.58862881835691494</v>
      </c>
      <c r="F646" t="s">
        <v>890</v>
      </c>
      <c r="G646">
        <v>2</v>
      </c>
      <c r="H646" s="2">
        <v>4.057521063705867E-2</v>
      </c>
      <c r="I646" s="12" t="s">
        <v>146</v>
      </c>
      <c r="J646" s="12">
        <v>0</v>
      </c>
      <c r="K646" s="2">
        <v>0</v>
      </c>
      <c r="L646" s="12" t="s">
        <v>146</v>
      </c>
      <c r="M646">
        <v>0</v>
      </c>
      <c r="N646" s="2">
        <v>0</v>
      </c>
      <c r="O646" t="s">
        <v>146</v>
      </c>
      <c r="P646">
        <v>0</v>
      </c>
      <c r="Q646">
        <v>0</v>
      </c>
      <c r="R646" t="s">
        <v>146</v>
      </c>
      <c r="S646">
        <v>0</v>
      </c>
      <c r="T646">
        <v>0</v>
      </c>
    </row>
    <row r="647" spans="1:20" x14ac:dyDescent="0.25">
      <c r="A647">
        <v>646</v>
      </c>
      <c r="B647">
        <v>-849.6</v>
      </c>
      <c r="C647">
        <v>327.2</v>
      </c>
      <c r="D647" t="s">
        <v>614</v>
      </c>
      <c r="E647">
        <v>0.5671935004366393</v>
      </c>
      <c r="F647" t="s">
        <v>146</v>
      </c>
      <c r="G647">
        <v>0</v>
      </c>
      <c r="H647" s="2">
        <v>0</v>
      </c>
      <c r="I647" s="12" t="s">
        <v>146</v>
      </c>
      <c r="J647" s="12">
        <v>0</v>
      </c>
      <c r="K647" s="2">
        <v>0</v>
      </c>
      <c r="L647" s="12" t="s">
        <v>146</v>
      </c>
      <c r="M647">
        <v>0</v>
      </c>
      <c r="N647" s="2">
        <v>0</v>
      </c>
      <c r="O647" t="s">
        <v>146</v>
      </c>
      <c r="P647">
        <v>0</v>
      </c>
      <c r="Q647">
        <v>0</v>
      </c>
      <c r="R647" t="s">
        <v>146</v>
      </c>
      <c r="S647">
        <v>0</v>
      </c>
      <c r="T647">
        <v>0</v>
      </c>
    </row>
    <row r="648" spans="1:20" x14ac:dyDescent="0.25">
      <c r="A648">
        <v>647</v>
      </c>
      <c r="B648">
        <v>-850.6</v>
      </c>
      <c r="C648">
        <v>241.2</v>
      </c>
      <c r="D648" t="s">
        <v>171</v>
      </c>
      <c r="E648">
        <v>0.57148872859244471</v>
      </c>
      <c r="F648" t="s">
        <v>146</v>
      </c>
      <c r="G648">
        <v>0</v>
      </c>
      <c r="H648" s="2">
        <v>0</v>
      </c>
      <c r="I648" s="12" t="s">
        <v>146</v>
      </c>
      <c r="J648" s="12">
        <v>0</v>
      </c>
      <c r="K648" s="2">
        <v>0</v>
      </c>
      <c r="L648" s="12" t="s">
        <v>146</v>
      </c>
      <c r="M648">
        <v>0</v>
      </c>
      <c r="N648" s="2">
        <v>0</v>
      </c>
      <c r="O648" t="s">
        <v>146</v>
      </c>
      <c r="P648">
        <v>0</v>
      </c>
      <c r="Q648">
        <v>0</v>
      </c>
      <c r="R648" t="s">
        <v>146</v>
      </c>
      <c r="S648">
        <v>0</v>
      </c>
      <c r="T648">
        <v>0</v>
      </c>
    </row>
    <row r="649" spans="1:20" x14ac:dyDescent="0.25">
      <c r="A649">
        <v>648</v>
      </c>
      <c r="B649">
        <v>-851.6</v>
      </c>
      <c r="C649">
        <v>329.2</v>
      </c>
      <c r="D649" t="s">
        <v>613</v>
      </c>
      <c r="E649">
        <v>0.567023355148362</v>
      </c>
      <c r="F649" t="s">
        <v>614</v>
      </c>
      <c r="G649">
        <v>1</v>
      </c>
      <c r="H649" s="2">
        <v>1.9241648961587917E-2</v>
      </c>
      <c r="I649" s="12" t="s">
        <v>146</v>
      </c>
      <c r="J649" s="12">
        <v>0</v>
      </c>
      <c r="K649" s="2">
        <v>0</v>
      </c>
      <c r="L649" s="12" t="s">
        <v>146</v>
      </c>
      <c r="M649">
        <v>0</v>
      </c>
      <c r="N649" s="2">
        <v>0</v>
      </c>
      <c r="O649" t="s">
        <v>146</v>
      </c>
      <c r="P649">
        <v>0</v>
      </c>
      <c r="Q649">
        <v>0</v>
      </c>
      <c r="R649" t="s">
        <v>146</v>
      </c>
      <c r="S649">
        <v>0</v>
      </c>
      <c r="T649">
        <v>0</v>
      </c>
    </row>
    <row r="650" spans="1:20" x14ac:dyDescent="0.25">
      <c r="A650">
        <v>649</v>
      </c>
      <c r="B650" s="6">
        <v>-851.6</v>
      </c>
      <c r="C650" s="6">
        <v>241.2</v>
      </c>
      <c r="D650" t="s">
        <v>874</v>
      </c>
      <c r="E650">
        <v>0.5884522429555562</v>
      </c>
      <c r="F650" t="s">
        <v>875</v>
      </c>
      <c r="G650">
        <v>2</v>
      </c>
      <c r="H650" s="2">
        <v>4.4892231920727971E-2</v>
      </c>
      <c r="I650" s="12" t="s">
        <v>146</v>
      </c>
      <c r="J650" s="12">
        <v>0</v>
      </c>
      <c r="K650" s="2">
        <v>0</v>
      </c>
      <c r="L650" s="12" t="s">
        <v>146</v>
      </c>
      <c r="M650">
        <v>0</v>
      </c>
      <c r="N650" s="2">
        <v>0</v>
      </c>
      <c r="O650" t="s">
        <v>146</v>
      </c>
      <c r="P650">
        <v>0</v>
      </c>
      <c r="Q650">
        <v>0</v>
      </c>
      <c r="R650" t="s">
        <v>146</v>
      </c>
      <c r="S650">
        <v>0</v>
      </c>
      <c r="T650">
        <v>0</v>
      </c>
    </row>
    <row r="651" spans="1:20" x14ac:dyDescent="0.25">
      <c r="A651">
        <v>650</v>
      </c>
      <c r="B651" s="6">
        <v>-851.6</v>
      </c>
      <c r="C651" s="6">
        <v>269.3</v>
      </c>
      <c r="D651" t="s">
        <v>888</v>
      </c>
      <c r="E651">
        <v>0.5884522429555562</v>
      </c>
      <c r="F651" t="s">
        <v>889</v>
      </c>
      <c r="G651">
        <v>2</v>
      </c>
      <c r="H651" s="2">
        <v>4.0618075686144936E-2</v>
      </c>
      <c r="I651" s="12" t="s">
        <v>146</v>
      </c>
      <c r="J651" s="12">
        <v>0</v>
      </c>
      <c r="K651" s="2">
        <v>0</v>
      </c>
      <c r="L651" s="12" t="s">
        <v>146</v>
      </c>
      <c r="M651">
        <v>0</v>
      </c>
      <c r="N651" s="2">
        <v>0</v>
      </c>
      <c r="O651" t="s">
        <v>146</v>
      </c>
      <c r="P651">
        <v>0</v>
      </c>
      <c r="Q651">
        <v>0</v>
      </c>
      <c r="R651" t="s">
        <v>146</v>
      </c>
      <c r="S651">
        <v>0</v>
      </c>
      <c r="T651">
        <v>0</v>
      </c>
    </row>
    <row r="652" spans="1:20" x14ac:dyDescent="0.25">
      <c r="A652">
        <v>651</v>
      </c>
      <c r="B652">
        <v>-852.6</v>
      </c>
      <c r="C652">
        <v>241.2</v>
      </c>
      <c r="D652" t="s">
        <v>170</v>
      </c>
      <c r="E652">
        <v>0.57131729483236338</v>
      </c>
      <c r="F652" t="s">
        <v>171</v>
      </c>
      <c r="G652">
        <v>2</v>
      </c>
      <c r="H652" s="2">
        <v>4.7240809166872622E-2</v>
      </c>
      <c r="I652" s="12" t="s">
        <v>146</v>
      </c>
      <c r="J652" s="12">
        <v>0</v>
      </c>
      <c r="K652" s="2">
        <v>0</v>
      </c>
      <c r="L652" s="12" t="s">
        <v>146</v>
      </c>
      <c r="M652">
        <v>0</v>
      </c>
      <c r="N652" s="2">
        <v>0</v>
      </c>
      <c r="O652" t="s">
        <v>146</v>
      </c>
      <c r="P652">
        <v>0</v>
      </c>
      <c r="Q652">
        <v>0</v>
      </c>
      <c r="R652" t="s">
        <v>146</v>
      </c>
      <c r="S652">
        <v>0</v>
      </c>
      <c r="T652">
        <v>0</v>
      </c>
    </row>
    <row r="653" spans="1:20" x14ac:dyDescent="0.25">
      <c r="A653">
        <v>652</v>
      </c>
      <c r="B653">
        <v>-852.6</v>
      </c>
      <c r="C653">
        <v>269.2</v>
      </c>
      <c r="D653" t="s">
        <v>178</v>
      </c>
      <c r="E653">
        <v>0.57131729483236338</v>
      </c>
      <c r="F653" t="s">
        <v>146</v>
      </c>
      <c r="G653">
        <v>0</v>
      </c>
      <c r="H653" s="2">
        <v>0</v>
      </c>
      <c r="I653" s="12" t="s">
        <v>146</v>
      </c>
      <c r="J653" s="12">
        <v>0</v>
      </c>
      <c r="K653" s="2">
        <v>0</v>
      </c>
      <c r="L653" s="12" t="s">
        <v>146</v>
      </c>
      <c r="M653">
        <v>0</v>
      </c>
      <c r="N653" s="2">
        <v>0</v>
      </c>
      <c r="O653" t="s">
        <v>146</v>
      </c>
      <c r="P653">
        <v>0</v>
      </c>
      <c r="Q653">
        <v>0</v>
      </c>
      <c r="R653" t="s">
        <v>146</v>
      </c>
      <c r="S653">
        <v>0</v>
      </c>
      <c r="T653">
        <v>0</v>
      </c>
    </row>
    <row r="654" spans="1:20" x14ac:dyDescent="0.25">
      <c r="A654">
        <v>653</v>
      </c>
      <c r="B654">
        <v>-853.5</v>
      </c>
      <c r="C654">
        <v>327.2</v>
      </c>
      <c r="D654" t="s">
        <v>792</v>
      </c>
      <c r="E654">
        <v>0.58285295781714463</v>
      </c>
      <c r="F654" t="s">
        <v>146</v>
      </c>
      <c r="G654">
        <v>0</v>
      </c>
      <c r="H654" s="2">
        <v>0</v>
      </c>
      <c r="I654" s="12" t="s">
        <v>146</v>
      </c>
      <c r="J654" s="12">
        <v>0</v>
      </c>
      <c r="K654" s="2">
        <v>0</v>
      </c>
      <c r="L654" s="12" t="s">
        <v>146</v>
      </c>
      <c r="M654">
        <v>0</v>
      </c>
      <c r="N654" s="2">
        <v>0</v>
      </c>
      <c r="O654" t="s">
        <v>146</v>
      </c>
      <c r="P654">
        <v>0</v>
      </c>
      <c r="Q654">
        <v>0</v>
      </c>
      <c r="R654" t="s">
        <v>146</v>
      </c>
      <c r="S654">
        <v>0</v>
      </c>
      <c r="T654">
        <v>0</v>
      </c>
    </row>
    <row r="655" spans="1:20" x14ac:dyDescent="0.25">
      <c r="A655">
        <v>654</v>
      </c>
      <c r="B655">
        <v>-853.6</v>
      </c>
      <c r="C655">
        <v>331.3</v>
      </c>
      <c r="D655" t="s">
        <v>612</v>
      </c>
      <c r="E655">
        <v>0.566853260899843</v>
      </c>
      <c r="F655" t="s">
        <v>613</v>
      </c>
      <c r="G655">
        <v>1</v>
      </c>
      <c r="H655" s="2">
        <v>1.9278440507223351E-2</v>
      </c>
      <c r="I655" s="12" t="s">
        <v>146</v>
      </c>
      <c r="J655" s="12">
        <v>0</v>
      </c>
      <c r="K655" s="2">
        <v>0</v>
      </c>
      <c r="L655" s="12" t="s">
        <v>146</v>
      </c>
      <c r="M655">
        <v>0</v>
      </c>
      <c r="N655" s="2">
        <v>0</v>
      </c>
      <c r="O655" t="s">
        <v>146</v>
      </c>
      <c r="P655">
        <v>0</v>
      </c>
      <c r="Q655">
        <v>0</v>
      </c>
      <c r="R655" t="s">
        <v>146</v>
      </c>
      <c r="S655">
        <v>0</v>
      </c>
      <c r="T655">
        <v>0</v>
      </c>
    </row>
    <row r="656" spans="1:20" x14ac:dyDescent="0.25">
      <c r="A656">
        <v>655</v>
      </c>
      <c r="B656" s="20">
        <v>-854.5</v>
      </c>
      <c r="C656" s="20">
        <v>281.2</v>
      </c>
      <c r="D656" s="33" t="s">
        <v>860</v>
      </c>
      <c r="E656">
        <v>0.58907048870246148</v>
      </c>
      <c r="F656" t="s">
        <v>146</v>
      </c>
      <c r="G656">
        <v>0</v>
      </c>
      <c r="H656" s="2">
        <v>0</v>
      </c>
      <c r="I656" s="12" t="s">
        <v>146</v>
      </c>
      <c r="J656" s="12">
        <v>0</v>
      </c>
      <c r="K656" s="2">
        <v>0</v>
      </c>
      <c r="L656" s="12" t="s">
        <v>146</v>
      </c>
      <c r="M656">
        <v>0</v>
      </c>
      <c r="N656" s="2">
        <v>0</v>
      </c>
      <c r="O656" t="s">
        <v>146</v>
      </c>
      <c r="P656">
        <v>0</v>
      </c>
      <c r="Q656">
        <v>0</v>
      </c>
      <c r="R656" t="s">
        <v>146</v>
      </c>
      <c r="S656">
        <v>0</v>
      </c>
      <c r="T656">
        <v>0</v>
      </c>
    </row>
    <row r="657" spans="1:20" x14ac:dyDescent="0.25">
      <c r="A657">
        <v>656</v>
      </c>
      <c r="B657" s="24">
        <v>-854.5</v>
      </c>
      <c r="C657" s="24">
        <v>269.2</v>
      </c>
      <c r="D657" s="33" t="s">
        <v>865</v>
      </c>
      <c r="E657">
        <v>0.58907048870246148</v>
      </c>
      <c r="F657" t="s">
        <v>146</v>
      </c>
      <c r="G657">
        <v>0</v>
      </c>
      <c r="H657" s="2">
        <v>0</v>
      </c>
      <c r="I657" s="12" t="s">
        <v>146</v>
      </c>
      <c r="J657" s="12">
        <v>0</v>
      </c>
      <c r="K657" s="2">
        <v>0</v>
      </c>
      <c r="L657" s="12" t="s">
        <v>146</v>
      </c>
      <c r="M657">
        <v>0</v>
      </c>
      <c r="N657" s="2">
        <v>0</v>
      </c>
      <c r="O657" t="s">
        <v>146</v>
      </c>
      <c r="P657">
        <v>0</v>
      </c>
      <c r="Q657">
        <v>0</v>
      </c>
      <c r="R657" t="s">
        <v>146</v>
      </c>
      <c r="S657">
        <v>0</v>
      </c>
      <c r="T657">
        <v>0</v>
      </c>
    </row>
    <row r="658" spans="1:20" x14ac:dyDescent="0.25">
      <c r="A658">
        <v>657</v>
      </c>
      <c r="B658">
        <v>-854.6</v>
      </c>
      <c r="C658">
        <v>241.2</v>
      </c>
      <c r="D658" t="s">
        <v>169</v>
      </c>
      <c r="E658">
        <v>0.57114591249855273</v>
      </c>
      <c r="F658" t="s">
        <v>170</v>
      </c>
      <c r="G658">
        <v>2</v>
      </c>
      <c r="H658" s="2">
        <v>4.729015147860105E-2</v>
      </c>
      <c r="I658" s="12" t="s">
        <v>146</v>
      </c>
      <c r="J658" s="12">
        <v>0</v>
      </c>
      <c r="K658" s="2">
        <v>0</v>
      </c>
      <c r="L658" s="12" t="s">
        <v>146</v>
      </c>
      <c r="M658">
        <v>0</v>
      </c>
      <c r="N658" s="2">
        <v>0</v>
      </c>
      <c r="O658" t="s">
        <v>146</v>
      </c>
      <c r="P658">
        <v>0</v>
      </c>
      <c r="Q658">
        <v>0</v>
      </c>
      <c r="R658" t="s">
        <v>146</v>
      </c>
      <c r="S658">
        <v>0</v>
      </c>
      <c r="T658">
        <v>0</v>
      </c>
    </row>
    <row r="659" spans="1:20" x14ac:dyDescent="0.25">
      <c r="A659">
        <v>658</v>
      </c>
      <c r="B659">
        <v>-854.6</v>
      </c>
      <c r="C659">
        <v>269.2</v>
      </c>
      <c r="D659" t="s">
        <v>177</v>
      </c>
      <c r="E659">
        <v>0.57114591249855273</v>
      </c>
      <c r="F659" t="s">
        <v>178</v>
      </c>
      <c r="G659">
        <v>2</v>
      </c>
      <c r="H659" s="2">
        <v>4.2671215865260938E-2</v>
      </c>
      <c r="I659" s="12" t="s">
        <v>146</v>
      </c>
      <c r="J659" s="12">
        <v>0</v>
      </c>
      <c r="K659" s="2">
        <v>0</v>
      </c>
      <c r="L659" s="12" t="s">
        <v>146</v>
      </c>
      <c r="M659">
        <v>0</v>
      </c>
      <c r="N659" s="2">
        <v>0</v>
      </c>
      <c r="O659" t="s">
        <v>146</v>
      </c>
      <c r="P659">
        <v>0</v>
      </c>
      <c r="Q659">
        <v>0</v>
      </c>
      <c r="R659" t="s">
        <v>146</v>
      </c>
      <c r="S659">
        <v>0</v>
      </c>
      <c r="T659">
        <v>0</v>
      </c>
    </row>
    <row r="660" spans="1:20" x14ac:dyDescent="0.25">
      <c r="A660">
        <v>659</v>
      </c>
      <c r="B660">
        <v>-855.5</v>
      </c>
      <c r="C660">
        <v>329.2</v>
      </c>
      <c r="D660" t="s">
        <v>791</v>
      </c>
      <c r="E660">
        <v>0.58267811504399103</v>
      </c>
      <c r="F660" t="s">
        <v>792</v>
      </c>
      <c r="G660">
        <v>1</v>
      </c>
      <c r="H660" s="2">
        <v>1.9772885270912109E-2</v>
      </c>
      <c r="I660" s="12" t="s">
        <v>146</v>
      </c>
      <c r="J660" s="12">
        <v>0</v>
      </c>
      <c r="K660" s="2">
        <v>0</v>
      </c>
      <c r="L660" s="12" t="s">
        <v>146</v>
      </c>
      <c r="M660">
        <v>0</v>
      </c>
      <c r="N660" s="2">
        <v>0</v>
      </c>
      <c r="O660" t="s">
        <v>146</v>
      </c>
      <c r="P660">
        <v>0</v>
      </c>
      <c r="Q660">
        <v>0</v>
      </c>
      <c r="R660" t="s">
        <v>146</v>
      </c>
      <c r="S660">
        <v>0</v>
      </c>
      <c r="T660">
        <v>0</v>
      </c>
    </row>
    <row r="661" spans="1:20" x14ac:dyDescent="0.25">
      <c r="A661">
        <v>660</v>
      </c>
      <c r="B661">
        <v>-855.5</v>
      </c>
      <c r="C661">
        <v>301.2</v>
      </c>
      <c r="D661" t="s">
        <v>805</v>
      </c>
      <c r="E661">
        <v>0.58267811504399103</v>
      </c>
      <c r="F661" t="s">
        <v>146</v>
      </c>
      <c r="G661">
        <v>0</v>
      </c>
      <c r="H661" s="2">
        <v>0</v>
      </c>
      <c r="I661" s="12" t="s">
        <v>146</v>
      </c>
      <c r="J661" s="12">
        <v>0</v>
      </c>
      <c r="K661" s="2">
        <v>0</v>
      </c>
      <c r="L661" s="12" t="s">
        <v>146</v>
      </c>
      <c r="M661">
        <v>0</v>
      </c>
      <c r="N661" s="2">
        <v>0</v>
      </c>
      <c r="O661" t="s">
        <v>146</v>
      </c>
      <c r="P661">
        <v>0</v>
      </c>
      <c r="Q661">
        <v>0</v>
      </c>
      <c r="R661" t="s">
        <v>146</v>
      </c>
      <c r="S661">
        <v>0</v>
      </c>
      <c r="T661">
        <v>0</v>
      </c>
    </row>
    <row r="662" spans="1:20" x14ac:dyDescent="0.25">
      <c r="A662">
        <v>661</v>
      </c>
      <c r="B662">
        <v>-855.5</v>
      </c>
      <c r="C662">
        <v>277.2</v>
      </c>
      <c r="D662" t="s">
        <v>838</v>
      </c>
      <c r="E662">
        <v>0.58267811504399103</v>
      </c>
      <c r="F662" t="s">
        <v>146</v>
      </c>
      <c r="G662">
        <v>0</v>
      </c>
      <c r="H662" s="2">
        <v>0</v>
      </c>
      <c r="I662" s="12" t="s">
        <v>146</v>
      </c>
      <c r="J662" s="12">
        <v>0</v>
      </c>
      <c r="K662" s="2">
        <v>0</v>
      </c>
      <c r="L662" s="12" t="s">
        <v>146</v>
      </c>
      <c r="M662">
        <v>0</v>
      </c>
      <c r="N662" s="2">
        <v>0</v>
      </c>
      <c r="O662" t="s">
        <v>146</v>
      </c>
      <c r="P662">
        <v>0</v>
      </c>
      <c r="Q662">
        <v>0</v>
      </c>
      <c r="R662" t="s">
        <v>146</v>
      </c>
      <c r="S662">
        <v>0</v>
      </c>
      <c r="T662">
        <v>0</v>
      </c>
    </row>
    <row r="663" spans="1:20" x14ac:dyDescent="0.25">
      <c r="A663">
        <v>662</v>
      </c>
      <c r="B663">
        <v>-855.5</v>
      </c>
      <c r="C663">
        <v>279.2</v>
      </c>
      <c r="D663" t="s">
        <v>997</v>
      </c>
      <c r="E663">
        <v>0.58267811504399103</v>
      </c>
      <c r="F663" t="s">
        <v>146</v>
      </c>
      <c r="G663">
        <v>0</v>
      </c>
      <c r="H663" s="2">
        <v>0</v>
      </c>
      <c r="I663" s="12" t="s">
        <v>146</v>
      </c>
      <c r="J663" s="12">
        <v>0</v>
      </c>
      <c r="K663" s="2">
        <v>0</v>
      </c>
      <c r="L663" s="12" t="s">
        <v>146</v>
      </c>
      <c r="M663">
        <v>0</v>
      </c>
      <c r="N663" s="2">
        <v>0</v>
      </c>
      <c r="O663" t="s">
        <v>146</v>
      </c>
      <c r="P663">
        <v>0</v>
      </c>
      <c r="Q663">
        <v>0</v>
      </c>
      <c r="R663" t="s">
        <v>146</v>
      </c>
      <c r="S663">
        <v>0</v>
      </c>
      <c r="T663">
        <v>0</v>
      </c>
    </row>
    <row r="664" spans="1:20" x14ac:dyDescent="0.25">
      <c r="A664">
        <v>663</v>
      </c>
      <c r="B664">
        <v>-856.6</v>
      </c>
      <c r="C664">
        <v>269.2</v>
      </c>
      <c r="D664" t="s">
        <v>176</v>
      </c>
      <c r="E664">
        <v>0.57097458157558623</v>
      </c>
      <c r="F664" t="s">
        <v>177</v>
      </c>
      <c r="G664">
        <v>2</v>
      </c>
      <c r="H664" s="2">
        <v>4.271804641977392E-2</v>
      </c>
      <c r="I664" s="12" t="s">
        <v>146</v>
      </c>
      <c r="J664" s="12">
        <v>0</v>
      </c>
      <c r="K664" s="2">
        <v>0</v>
      </c>
      <c r="L664" s="12" t="s">
        <v>146</v>
      </c>
      <c r="M664">
        <v>0</v>
      </c>
      <c r="N664" s="2">
        <v>0</v>
      </c>
      <c r="O664" t="s">
        <v>146</v>
      </c>
      <c r="P664">
        <v>0</v>
      </c>
      <c r="Q664">
        <v>0</v>
      </c>
      <c r="R664" t="s">
        <v>146</v>
      </c>
      <c r="S664">
        <v>0</v>
      </c>
      <c r="T664">
        <v>0</v>
      </c>
    </row>
    <row r="665" spans="1:20" x14ac:dyDescent="0.25">
      <c r="A665">
        <v>664</v>
      </c>
      <c r="B665">
        <v>-857.5</v>
      </c>
      <c r="C665">
        <v>331.3</v>
      </c>
      <c r="D665" t="s">
        <v>790</v>
      </c>
      <c r="E665">
        <v>0.58250332471973543</v>
      </c>
      <c r="F665" t="s">
        <v>791</v>
      </c>
      <c r="G665">
        <v>1</v>
      </c>
      <c r="H665" s="2">
        <v>1.9810692582137943E-2</v>
      </c>
      <c r="I665" s="12" t="s">
        <v>146</v>
      </c>
      <c r="J665" s="12">
        <v>0</v>
      </c>
      <c r="K665" s="2">
        <v>0</v>
      </c>
      <c r="L665" s="12" t="s">
        <v>146</v>
      </c>
      <c r="M665">
        <v>0</v>
      </c>
      <c r="N665" s="2">
        <v>0</v>
      </c>
      <c r="O665" t="s">
        <v>146</v>
      </c>
      <c r="P665">
        <v>0</v>
      </c>
      <c r="Q665">
        <v>0</v>
      </c>
      <c r="R665" t="s">
        <v>146</v>
      </c>
      <c r="S665">
        <v>0</v>
      </c>
      <c r="T665">
        <v>0</v>
      </c>
    </row>
    <row r="666" spans="1:20" x14ac:dyDescent="0.25">
      <c r="A666">
        <v>665</v>
      </c>
      <c r="B666">
        <v>-857.5</v>
      </c>
      <c r="C666">
        <v>303.2</v>
      </c>
      <c r="D666" t="s">
        <v>804</v>
      </c>
      <c r="E666">
        <v>0.58250332471973543</v>
      </c>
      <c r="F666" t="s">
        <v>805</v>
      </c>
      <c r="G666">
        <v>1</v>
      </c>
      <c r="H666" s="2">
        <v>1.6701676676698574E-2</v>
      </c>
      <c r="I666" s="12" t="s">
        <v>146</v>
      </c>
      <c r="J666" s="12">
        <v>0</v>
      </c>
      <c r="K666" s="2">
        <v>0</v>
      </c>
      <c r="L666" s="12" t="s">
        <v>146</v>
      </c>
      <c r="M666">
        <v>0</v>
      </c>
      <c r="N666" s="2">
        <v>0</v>
      </c>
      <c r="O666" t="s">
        <v>146</v>
      </c>
      <c r="P666">
        <v>0</v>
      </c>
      <c r="Q666">
        <v>0</v>
      </c>
      <c r="R666" t="s">
        <v>146</v>
      </c>
      <c r="S666">
        <v>0</v>
      </c>
      <c r="T666">
        <v>0</v>
      </c>
    </row>
    <row r="667" spans="1:20" x14ac:dyDescent="0.25">
      <c r="A667">
        <v>666</v>
      </c>
      <c r="B667">
        <v>-857.5</v>
      </c>
      <c r="C667">
        <v>277.2</v>
      </c>
      <c r="D667" t="s">
        <v>827</v>
      </c>
      <c r="E667">
        <v>0.58250332471973543</v>
      </c>
      <c r="F667" t="s">
        <v>838</v>
      </c>
      <c r="G667">
        <v>2</v>
      </c>
      <c r="H667" s="2">
        <v>4.0152969681751222E-2</v>
      </c>
      <c r="I667" s="12" t="s">
        <v>146</v>
      </c>
      <c r="J667" s="12">
        <v>0</v>
      </c>
      <c r="K667" s="2">
        <v>0</v>
      </c>
      <c r="L667" s="12" t="s">
        <v>146</v>
      </c>
      <c r="M667">
        <v>0</v>
      </c>
      <c r="N667" s="2">
        <v>0</v>
      </c>
      <c r="O667" t="s">
        <v>146</v>
      </c>
      <c r="P667">
        <v>0</v>
      </c>
      <c r="Q667">
        <v>0</v>
      </c>
      <c r="R667" t="s">
        <v>146</v>
      </c>
      <c r="S667">
        <v>0</v>
      </c>
      <c r="T667">
        <v>0</v>
      </c>
    </row>
    <row r="668" spans="1:20" x14ac:dyDescent="0.25">
      <c r="A668">
        <v>667</v>
      </c>
      <c r="B668">
        <v>-857.5</v>
      </c>
      <c r="C668">
        <v>279.2</v>
      </c>
      <c r="D668" t="s">
        <v>837</v>
      </c>
      <c r="E668">
        <v>0.58250332471973543</v>
      </c>
      <c r="F668" t="s">
        <v>838</v>
      </c>
      <c r="G668">
        <v>1</v>
      </c>
      <c r="H668" s="2">
        <v>1.396841023683639E-2</v>
      </c>
      <c r="I668" s="12" t="s">
        <v>997</v>
      </c>
      <c r="J668" s="12">
        <v>2</v>
      </c>
      <c r="K668" s="2">
        <v>4.0098541828979817E-2</v>
      </c>
      <c r="L668" s="12" t="s">
        <v>146</v>
      </c>
      <c r="M668">
        <v>0</v>
      </c>
      <c r="N668" s="2">
        <v>0</v>
      </c>
      <c r="O668" t="s">
        <v>146</v>
      </c>
      <c r="P668">
        <v>0</v>
      </c>
      <c r="Q668">
        <v>0</v>
      </c>
      <c r="R668" t="s">
        <v>146</v>
      </c>
      <c r="S668">
        <v>0</v>
      </c>
      <c r="T668">
        <v>0</v>
      </c>
    </row>
    <row r="669" spans="1:20" x14ac:dyDescent="0.25">
      <c r="A669">
        <v>668</v>
      </c>
      <c r="B669">
        <v>-859.5</v>
      </c>
      <c r="C669">
        <v>305.2</v>
      </c>
      <c r="D669" t="s">
        <v>803</v>
      </c>
      <c r="E669">
        <v>0.5823285868286443</v>
      </c>
      <c r="F669" t="s">
        <v>804</v>
      </c>
      <c r="G669">
        <v>1</v>
      </c>
      <c r="H669" s="2">
        <v>1.6736451854509241E-2</v>
      </c>
      <c r="I669" s="12" t="s">
        <v>146</v>
      </c>
      <c r="J669" s="12">
        <v>0</v>
      </c>
      <c r="K669" s="2">
        <v>0</v>
      </c>
      <c r="L669" s="12" t="s">
        <v>146</v>
      </c>
      <c r="M669">
        <v>0</v>
      </c>
      <c r="N669" s="2">
        <v>0</v>
      </c>
      <c r="O669" t="s">
        <v>146</v>
      </c>
      <c r="P669">
        <v>0</v>
      </c>
      <c r="Q669">
        <v>0</v>
      </c>
      <c r="R669" t="s">
        <v>146</v>
      </c>
      <c r="S669">
        <v>0</v>
      </c>
      <c r="T669">
        <v>0</v>
      </c>
    </row>
    <row r="670" spans="1:20" x14ac:dyDescent="0.25">
      <c r="A670">
        <v>669</v>
      </c>
      <c r="B670">
        <v>-859.5</v>
      </c>
      <c r="C670">
        <v>277.2</v>
      </c>
      <c r="D670" t="s">
        <v>814</v>
      </c>
      <c r="E670">
        <v>0.5823285868286443</v>
      </c>
      <c r="F670" t="s">
        <v>827</v>
      </c>
      <c r="G670">
        <v>2</v>
      </c>
      <c r="H670" s="2">
        <v>4.0195388660959064E-2</v>
      </c>
      <c r="I670" s="12" t="s">
        <v>146</v>
      </c>
      <c r="J670" s="12">
        <v>0</v>
      </c>
      <c r="K670" s="2">
        <v>0</v>
      </c>
      <c r="L670" s="12" t="s">
        <v>146</v>
      </c>
      <c r="M670">
        <v>0</v>
      </c>
      <c r="N670" s="2">
        <v>0</v>
      </c>
      <c r="O670" t="s">
        <v>146</v>
      </c>
      <c r="P670">
        <v>0</v>
      </c>
      <c r="Q670">
        <v>0</v>
      </c>
      <c r="R670" t="s">
        <v>146</v>
      </c>
      <c r="S670">
        <v>0</v>
      </c>
      <c r="T670">
        <v>0</v>
      </c>
    </row>
    <row r="671" spans="1:20" x14ac:dyDescent="0.25">
      <c r="A671">
        <v>670</v>
      </c>
      <c r="B671">
        <v>-859.5</v>
      </c>
      <c r="C671">
        <v>279.2</v>
      </c>
      <c r="D671" t="s">
        <v>826</v>
      </c>
      <c r="E671">
        <v>0.5823285868286443</v>
      </c>
      <c r="F671" t="s">
        <v>837</v>
      </c>
      <c r="G671">
        <v>2</v>
      </c>
      <c r="H671" s="2">
        <v>4.014092469428851E-2</v>
      </c>
      <c r="I671" s="12" t="s">
        <v>827</v>
      </c>
      <c r="J671" s="12">
        <v>1</v>
      </c>
      <c r="K671" s="2">
        <v>1.3964220028054568E-2</v>
      </c>
      <c r="L671" s="12" t="s">
        <v>146</v>
      </c>
      <c r="M671">
        <v>0</v>
      </c>
      <c r="N671" s="2">
        <v>0</v>
      </c>
      <c r="O671" t="s">
        <v>146</v>
      </c>
      <c r="P671">
        <v>0</v>
      </c>
      <c r="Q671">
        <v>0</v>
      </c>
      <c r="R671" t="s">
        <v>146</v>
      </c>
      <c r="S671">
        <v>0</v>
      </c>
      <c r="T671">
        <v>0</v>
      </c>
    </row>
    <row r="672" spans="1:20" x14ac:dyDescent="0.25">
      <c r="A672">
        <v>671</v>
      </c>
      <c r="B672">
        <v>-859.5</v>
      </c>
      <c r="C672">
        <v>281.2</v>
      </c>
      <c r="D672" t="s">
        <v>996</v>
      </c>
      <c r="E672">
        <v>0.5823285868286443</v>
      </c>
      <c r="F672" t="s">
        <v>837</v>
      </c>
      <c r="G672">
        <v>1</v>
      </c>
      <c r="H672" s="2">
        <v>1.4000117467855082E-2</v>
      </c>
      <c r="I672" s="12" t="s">
        <v>146</v>
      </c>
      <c r="J672" s="12">
        <v>0</v>
      </c>
      <c r="K672" s="2">
        <v>0</v>
      </c>
      <c r="L672" s="12" t="s">
        <v>146</v>
      </c>
      <c r="M672">
        <v>0</v>
      </c>
      <c r="N672" s="2">
        <v>0</v>
      </c>
      <c r="O672" t="s">
        <v>146</v>
      </c>
      <c r="P672">
        <v>0</v>
      </c>
      <c r="Q672">
        <v>0</v>
      </c>
      <c r="R672" t="s">
        <v>146</v>
      </c>
      <c r="S672">
        <v>0</v>
      </c>
      <c r="T672">
        <v>0</v>
      </c>
    </row>
    <row r="673" spans="1:20" x14ac:dyDescent="0.25">
      <c r="A673">
        <v>672</v>
      </c>
      <c r="B673" s="22">
        <v>-860.6</v>
      </c>
      <c r="C673" s="22">
        <v>269.2</v>
      </c>
      <c r="D673" s="23" t="s">
        <v>288</v>
      </c>
      <c r="E673">
        <v>0.57063207390050152</v>
      </c>
      <c r="F673" t="s">
        <v>146</v>
      </c>
      <c r="G673">
        <v>0</v>
      </c>
      <c r="H673" s="2">
        <v>0</v>
      </c>
      <c r="I673" s="12" t="s">
        <v>146</v>
      </c>
      <c r="J673" s="12">
        <v>0</v>
      </c>
      <c r="K673" s="2">
        <v>0</v>
      </c>
      <c r="L673" s="12" t="s">
        <v>146</v>
      </c>
      <c r="M673">
        <v>0</v>
      </c>
      <c r="N673" s="2">
        <v>0</v>
      </c>
      <c r="O673" t="s">
        <v>146</v>
      </c>
      <c r="P673">
        <v>0</v>
      </c>
      <c r="Q673">
        <v>0</v>
      </c>
      <c r="R673" t="s">
        <v>146</v>
      </c>
      <c r="S673">
        <v>0</v>
      </c>
      <c r="T673">
        <v>0</v>
      </c>
    </row>
    <row r="674" spans="1:20" x14ac:dyDescent="0.25">
      <c r="A674">
        <v>673</v>
      </c>
      <c r="B674" s="20">
        <v>-861.6</v>
      </c>
      <c r="C674" s="20">
        <v>305.2</v>
      </c>
      <c r="D674" s="24" t="s">
        <v>295</v>
      </c>
      <c r="E674">
        <v>0.57140300528315591</v>
      </c>
      <c r="F674" t="s">
        <v>146</v>
      </c>
      <c r="G674">
        <v>0</v>
      </c>
      <c r="H674" s="2">
        <v>0</v>
      </c>
      <c r="I674" s="12" t="s">
        <v>146</v>
      </c>
      <c r="J674" s="12">
        <v>0</v>
      </c>
      <c r="K674" s="2">
        <v>0</v>
      </c>
      <c r="L674" s="12" t="s">
        <v>146</v>
      </c>
      <c r="M674">
        <v>0</v>
      </c>
      <c r="N674" s="2">
        <v>0</v>
      </c>
      <c r="O674" t="s">
        <v>146</v>
      </c>
      <c r="P674">
        <v>0</v>
      </c>
      <c r="Q674">
        <v>0</v>
      </c>
      <c r="R674" t="s">
        <v>146</v>
      </c>
      <c r="S674">
        <v>0</v>
      </c>
      <c r="T674">
        <v>0</v>
      </c>
    </row>
    <row r="675" spans="1:20" x14ac:dyDescent="0.25">
      <c r="A675">
        <v>674</v>
      </c>
      <c r="B675" s="24">
        <v>-861.6</v>
      </c>
      <c r="C675" s="24">
        <v>269.2</v>
      </c>
      <c r="D675" s="24" t="s">
        <v>302</v>
      </c>
      <c r="E675">
        <v>0.57140300528315591</v>
      </c>
      <c r="F675" t="s">
        <v>288</v>
      </c>
      <c r="G675">
        <v>4</v>
      </c>
      <c r="H675" s="2">
        <v>0.19920330683064399</v>
      </c>
      <c r="I675" s="12" t="s">
        <v>146</v>
      </c>
      <c r="J675" s="12">
        <v>0</v>
      </c>
      <c r="K675" s="2">
        <v>0</v>
      </c>
      <c r="L675" s="12" t="s">
        <v>146</v>
      </c>
      <c r="M675">
        <v>0</v>
      </c>
      <c r="N675" s="2">
        <v>0</v>
      </c>
      <c r="O675" t="s">
        <v>146</v>
      </c>
      <c r="P675">
        <v>0</v>
      </c>
      <c r="Q675">
        <v>0</v>
      </c>
      <c r="R675" t="s">
        <v>146</v>
      </c>
      <c r="S675">
        <v>0</v>
      </c>
      <c r="T675">
        <v>0</v>
      </c>
    </row>
    <row r="676" spans="1:20" x14ac:dyDescent="0.25">
      <c r="A676">
        <v>675</v>
      </c>
      <c r="B676">
        <v>-861.6</v>
      </c>
      <c r="C676">
        <v>307.3</v>
      </c>
      <c r="D676" t="s">
        <v>802</v>
      </c>
      <c r="E676">
        <v>0.58215390135498901</v>
      </c>
      <c r="F676" t="s">
        <v>803</v>
      </c>
      <c r="G676">
        <v>1</v>
      </c>
      <c r="H676" s="2">
        <v>1.6771257091151882E-2</v>
      </c>
      <c r="I676" s="12" t="s">
        <v>146</v>
      </c>
      <c r="J676" s="12">
        <v>0</v>
      </c>
      <c r="K676" s="2">
        <v>0</v>
      </c>
      <c r="L676" s="12" t="s">
        <v>146</v>
      </c>
      <c r="M676">
        <v>0</v>
      </c>
      <c r="N676" s="2">
        <v>0</v>
      </c>
      <c r="O676" t="s">
        <v>146</v>
      </c>
      <c r="P676">
        <v>0</v>
      </c>
      <c r="Q676">
        <v>0</v>
      </c>
      <c r="R676" t="s">
        <v>146</v>
      </c>
      <c r="S676">
        <v>0</v>
      </c>
      <c r="T676">
        <v>0</v>
      </c>
    </row>
    <row r="677" spans="1:20" x14ac:dyDescent="0.25">
      <c r="A677">
        <v>676</v>
      </c>
      <c r="B677">
        <v>-861.6</v>
      </c>
      <c r="C677">
        <v>279.2</v>
      </c>
      <c r="D677" t="s">
        <v>813</v>
      </c>
      <c r="E677">
        <v>0.58215390135498901</v>
      </c>
      <c r="F677" t="s">
        <v>814</v>
      </c>
      <c r="G677">
        <v>1</v>
      </c>
      <c r="H677" s="2">
        <v>1.3960031076241103E-2</v>
      </c>
      <c r="I677" s="12" t="s">
        <v>826</v>
      </c>
      <c r="J677" s="12">
        <v>2</v>
      </c>
      <c r="K677" s="2">
        <v>4.0183330948757021E-2</v>
      </c>
      <c r="L677" s="12" t="s">
        <v>146</v>
      </c>
      <c r="M677">
        <v>0</v>
      </c>
      <c r="N677" s="2">
        <v>0</v>
      </c>
      <c r="O677" t="s">
        <v>146</v>
      </c>
      <c r="P677">
        <v>0</v>
      </c>
      <c r="Q677">
        <v>0</v>
      </c>
      <c r="R677" t="s">
        <v>146</v>
      </c>
      <c r="S677">
        <v>0</v>
      </c>
      <c r="T677">
        <v>0</v>
      </c>
    </row>
    <row r="678" spans="1:20" x14ac:dyDescent="0.25">
      <c r="A678">
        <v>677</v>
      </c>
      <c r="B678">
        <v>-861.6</v>
      </c>
      <c r="C678">
        <v>281.2</v>
      </c>
      <c r="D678" t="s">
        <v>825</v>
      </c>
      <c r="E678">
        <v>0.58215390135498901</v>
      </c>
      <c r="F678" t="s">
        <v>996</v>
      </c>
      <c r="G678">
        <v>2</v>
      </c>
      <c r="H678" s="2">
        <v>4.0128883320051024E-2</v>
      </c>
      <c r="I678" s="12" t="s">
        <v>826</v>
      </c>
      <c r="J678" s="12">
        <v>1</v>
      </c>
      <c r="K678" s="2">
        <v>1.3995917747617369E-2</v>
      </c>
      <c r="L678" s="12" t="s">
        <v>146</v>
      </c>
      <c r="M678">
        <v>0</v>
      </c>
      <c r="N678" s="2">
        <v>0</v>
      </c>
      <c r="O678" t="s">
        <v>146</v>
      </c>
      <c r="P678">
        <v>0</v>
      </c>
      <c r="Q678">
        <v>0</v>
      </c>
      <c r="R678" t="s">
        <v>146</v>
      </c>
      <c r="S678">
        <v>0</v>
      </c>
      <c r="T678">
        <v>0</v>
      </c>
    </row>
    <row r="679" spans="1:20" x14ac:dyDescent="0.25">
      <c r="A679">
        <v>678</v>
      </c>
      <c r="B679">
        <v>-862.6</v>
      </c>
      <c r="C679">
        <v>301.2</v>
      </c>
      <c r="D679" t="s">
        <v>280</v>
      </c>
      <c r="E679">
        <v>0.56520235257792784</v>
      </c>
      <c r="F679" t="s">
        <v>146</v>
      </c>
      <c r="G679">
        <v>0</v>
      </c>
      <c r="H679" s="2">
        <v>0</v>
      </c>
      <c r="I679" s="12" t="s">
        <v>146</v>
      </c>
      <c r="J679" s="12">
        <v>0</v>
      </c>
      <c r="K679" s="2">
        <v>0</v>
      </c>
      <c r="L679" s="12" t="s">
        <v>146</v>
      </c>
      <c r="M679">
        <v>0</v>
      </c>
      <c r="N679" s="2">
        <v>0</v>
      </c>
      <c r="O679" t="s">
        <v>146</v>
      </c>
      <c r="P679">
        <v>0</v>
      </c>
      <c r="Q679">
        <v>0</v>
      </c>
      <c r="R679" t="s">
        <v>146</v>
      </c>
      <c r="S679">
        <v>0</v>
      </c>
      <c r="T679">
        <v>0</v>
      </c>
    </row>
    <row r="680" spans="1:20" x14ac:dyDescent="0.25">
      <c r="A680">
        <v>679</v>
      </c>
      <c r="B680" s="22">
        <v>-862.6</v>
      </c>
      <c r="C680" s="22">
        <v>269.2</v>
      </c>
      <c r="D680" s="23" t="s">
        <v>287</v>
      </c>
      <c r="E680">
        <v>0.57046089711755299</v>
      </c>
      <c r="F680" t="s">
        <v>288</v>
      </c>
      <c r="G680">
        <v>2</v>
      </c>
      <c r="H680" s="2">
        <v>4.2858654760521905E-2</v>
      </c>
      <c r="I680" s="12" t="s">
        <v>302</v>
      </c>
      <c r="J680" s="12">
        <v>4</v>
      </c>
      <c r="K680" s="2">
        <v>0.19870092331559508</v>
      </c>
      <c r="L680" s="12" t="s">
        <v>146</v>
      </c>
      <c r="M680">
        <v>0</v>
      </c>
      <c r="N680" s="2">
        <v>0</v>
      </c>
      <c r="O680" t="s">
        <v>146</v>
      </c>
      <c r="P680">
        <v>0</v>
      </c>
      <c r="Q680">
        <v>0</v>
      </c>
      <c r="R680" t="s">
        <v>146</v>
      </c>
      <c r="S680">
        <v>0</v>
      </c>
      <c r="T680">
        <v>0</v>
      </c>
    </row>
    <row r="681" spans="1:20" x14ac:dyDescent="0.25">
      <c r="A681">
        <v>680</v>
      </c>
      <c r="B681" s="40">
        <v>-862.6</v>
      </c>
      <c r="C681" s="40">
        <v>327.2</v>
      </c>
      <c r="D681" t="s">
        <v>736</v>
      </c>
      <c r="E681">
        <v>0.56520235257792784</v>
      </c>
      <c r="F681" t="s">
        <v>146</v>
      </c>
      <c r="G681">
        <v>0</v>
      </c>
      <c r="H681" s="2">
        <v>0</v>
      </c>
      <c r="I681" s="12" t="s">
        <v>146</v>
      </c>
      <c r="J681" s="12">
        <v>0</v>
      </c>
      <c r="K681" s="2">
        <v>0</v>
      </c>
      <c r="L681" s="12" t="s">
        <v>146</v>
      </c>
      <c r="M681">
        <v>0</v>
      </c>
      <c r="N681" s="2">
        <v>0</v>
      </c>
      <c r="O681" t="s">
        <v>146</v>
      </c>
      <c r="P681">
        <v>0</v>
      </c>
      <c r="Q681">
        <v>0</v>
      </c>
      <c r="R681" t="s">
        <v>146</v>
      </c>
      <c r="S681">
        <v>0</v>
      </c>
      <c r="T681">
        <v>0</v>
      </c>
    </row>
    <row r="682" spans="1:20" x14ac:dyDescent="0.25">
      <c r="A682">
        <v>681</v>
      </c>
      <c r="B682">
        <v>-863.6</v>
      </c>
      <c r="C682">
        <v>309.3</v>
      </c>
      <c r="D682" t="s">
        <v>801</v>
      </c>
      <c r="E682">
        <v>0.58197926828304514</v>
      </c>
      <c r="F682" t="s">
        <v>802</v>
      </c>
      <c r="G682">
        <v>1</v>
      </c>
      <c r="H682" s="2">
        <v>1.6806092349736863E-2</v>
      </c>
      <c r="I682" s="12" t="s">
        <v>146</v>
      </c>
      <c r="J682" s="12">
        <v>0</v>
      </c>
      <c r="K682" s="2">
        <v>0</v>
      </c>
      <c r="L682" s="12" t="s">
        <v>146</v>
      </c>
      <c r="M682">
        <v>0</v>
      </c>
      <c r="N682" s="2">
        <v>0</v>
      </c>
      <c r="O682" t="s">
        <v>146</v>
      </c>
      <c r="P682">
        <v>0</v>
      </c>
      <c r="Q682">
        <v>0</v>
      </c>
      <c r="R682" t="s">
        <v>146</v>
      </c>
      <c r="S682">
        <v>0</v>
      </c>
      <c r="T682">
        <v>0</v>
      </c>
    </row>
    <row r="683" spans="1:20" x14ac:dyDescent="0.25">
      <c r="A683">
        <v>682</v>
      </c>
      <c r="B683">
        <v>-863.6</v>
      </c>
      <c r="C683">
        <v>281.2</v>
      </c>
      <c r="D683" t="s">
        <v>812</v>
      </c>
      <c r="E683">
        <v>0.58197926828304514</v>
      </c>
      <c r="F683" t="s">
        <v>813</v>
      </c>
      <c r="G683">
        <v>1</v>
      </c>
      <c r="H683" s="2">
        <v>1.3991719287201235E-2</v>
      </c>
      <c r="I683" s="12" t="s">
        <v>825</v>
      </c>
      <c r="J683" s="12">
        <v>2</v>
      </c>
      <c r="K683" s="2">
        <v>4.0171276853597344E-2</v>
      </c>
      <c r="L683" s="12" t="s">
        <v>146</v>
      </c>
      <c r="M683">
        <v>0</v>
      </c>
      <c r="N683" s="2">
        <v>0</v>
      </c>
      <c r="O683" t="s">
        <v>146</v>
      </c>
      <c r="P683">
        <v>0</v>
      </c>
      <c r="Q683">
        <v>0</v>
      </c>
      <c r="R683" t="s">
        <v>146</v>
      </c>
      <c r="S683">
        <v>0</v>
      </c>
      <c r="T683">
        <v>0</v>
      </c>
    </row>
    <row r="684" spans="1:20" x14ac:dyDescent="0.25">
      <c r="A684">
        <v>683</v>
      </c>
      <c r="B684">
        <v>-863.6</v>
      </c>
      <c r="C684">
        <v>253.2</v>
      </c>
      <c r="D684" t="s">
        <v>847</v>
      </c>
      <c r="E684">
        <v>0.58197926828304514</v>
      </c>
      <c r="F684" t="s">
        <v>146</v>
      </c>
      <c r="G684">
        <v>0</v>
      </c>
      <c r="H684" s="2">
        <v>0</v>
      </c>
      <c r="I684" s="12" t="s">
        <v>146</v>
      </c>
      <c r="J684" s="12">
        <v>0</v>
      </c>
      <c r="K684" s="2">
        <v>0</v>
      </c>
      <c r="L684" s="12" t="s">
        <v>146</v>
      </c>
      <c r="M684">
        <v>0</v>
      </c>
      <c r="N684" s="2">
        <v>0</v>
      </c>
      <c r="O684" t="s">
        <v>146</v>
      </c>
      <c r="P684">
        <v>0</v>
      </c>
      <c r="Q684">
        <v>0</v>
      </c>
      <c r="R684" t="s">
        <v>146</v>
      </c>
      <c r="S684">
        <v>0</v>
      </c>
      <c r="T684">
        <v>0</v>
      </c>
    </row>
    <row r="685" spans="1:20" x14ac:dyDescent="0.25">
      <c r="A685">
        <v>684</v>
      </c>
      <c r="B685">
        <v>-863.6</v>
      </c>
      <c r="C685">
        <v>283.3</v>
      </c>
      <c r="D685" t="s">
        <v>991</v>
      </c>
      <c r="E685">
        <v>0.58197926828304514</v>
      </c>
      <c r="F685" t="s">
        <v>825</v>
      </c>
      <c r="G685">
        <v>1</v>
      </c>
      <c r="H685" s="2">
        <v>1.4027647602956345E-2</v>
      </c>
      <c r="I685" s="12" t="s">
        <v>146</v>
      </c>
      <c r="J685" s="12">
        <v>0</v>
      </c>
      <c r="K685" s="2">
        <v>0</v>
      </c>
      <c r="L685" s="12" t="s">
        <v>146</v>
      </c>
      <c r="M685">
        <v>0</v>
      </c>
      <c r="N685" s="2">
        <v>0</v>
      </c>
      <c r="O685" t="s">
        <v>146</v>
      </c>
      <c r="P685">
        <v>0</v>
      </c>
      <c r="Q685">
        <v>0</v>
      </c>
      <c r="R685" t="s">
        <v>146</v>
      </c>
      <c r="S685">
        <v>0</v>
      </c>
      <c r="T685">
        <v>0</v>
      </c>
    </row>
    <row r="686" spans="1:20" x14ac:dyDescent="0.25">
      <c r="A686">
        <v>685</v>
      </c>
      <c r="B686">
        <v>-864.6</v>
      </c>
      <c r="C686">
        <v>327.2</v>
      </c>
      <c r="D686" t="s">
        <v>239</v>
      </c>
      <c r="E686">
        <v>0.56503280458920746</v>
      </c>
      <c r="F686" t="s">
        <v>146</v>
      </c>
      <c r="G686">
        <v>0</v>
      </c>
      <c r="H686" s="2">
        <v>0</v>
      </c>
      <c r="I686" s="12" t="s">
        <v>146</v>
      </c>
      <c r="J686" s="12">
        <v>0</v>
      </c>
      <c r="K686" s="2">
        <v>0</v>
      </c>
      <c r="L686" s="12" t="s">
        <v>146</v>
      </c>
      <c r="M686">
        <v>0</v>
      </c>
      <c r="N686" s="2">
        <v>0</v>
      </c>
      <c r="O686" t="s">
        <v>146</v>
      </c>
      <c r="P686">
        <v>0</v>
      </c>
      <c r="Q686">
        <v>0</v>
      </c>
      <c r="R686" t="s">
        <v>146</v>
      </c>
      <c r="S686">
        <v>0</v>
      </c>
      <c r="T686">
        <v>0</v>
      </c>
    </row>
    <row r="687" spans="1:20" x14ac:dyDescent="0.25">
      <c r="A687">
        <v>686</v>
      </c>
      <c r="B687">
        <v>-864.6</v>
      </c>
      <c r="C687">
        <v>301.2</v>
      </c>
      <c r="D687" t="s">
        <v>267</v>
      </c>
      <c r="E687">
        <v>0.56503280458920746</v>
      </c>
      <c r="F687" t="s">
        <v>280</v>
      </c>
      <c r="G687">
        <v>2</v>
      </c>
      <c r="H687" s="2">
        <v>3.8105529338684094E-2</v>
      </c>
      <c r="I687" s="12" t="s">
        <v>146</v>
      </c>
      <c r="J687" s="12">
        <v>0</v>
      </c>
      <c r="K687" s="2">
        <v>0</v>
      </c>
      <c r="L687" s="12" t="s">
        <v>146</v>
      </c>
      <c r="M687">
        <v>0</v>
      </c>
      <c r="N687" s="2">
        <v>0</v>
      </c>
      <c r="O687" t="s">
        <v>146</v>
      </c>
      <c r="P687">
        <v>0</v>
      </c>
      <c r="Q687">
        <v>0</v>
      </c>
      <c r="R687" t="s">
        <v>146</v>
      </c>
      <c r="S687">
        <v>0</v>
      </c>
      <c r="T687">
        <v>0</v>
      </c>
    </row>
    <row r="688" spans="1:20" x14ac:dyDescent="0.25">
      <c r="A688">
        <v>687</v>
      </c>
      <c r="B688">
        <v>-864.6</v>
      </c>
      <c r="C688">
        <v>303.2</v>
      </c>
      <c r="D688" t="s">
        <v>279</v>
      </c>
      <c r="E688">
        <v>0.56503280458920746</v>
      </c>
      <c r="F688" t="s">
        <v>280</v>
      </c>
      <c r="G688">
        <v>1</v>
      </c>
      <c r="H688" s="2">
        <v>1.6200757684117332E-2</v>
      </c>
      <c r="I688" s="12" t="s">
        <v>146</v>
      </c>
      <c r="J688" s="12">
        <v>0</v>
      </c>
      <c r="K688" s="2">
        <v>0</v>
      </c>
      <c r="L688" s="12" t="s">
        <v>146</v>
      </c>
      <c r="M688">
        <v>0</v>
      </c>
      <c r="N688" s="2">
        <v>0</v>
      </c>
      <c r="O688" t="s">
        <v>146</v>
      </c>
      <c r="P688">
        <v>0</v>
      </c>
      <c r="Q688">
        <v>0</v>
      </c>
      <c r="R688" t="s">
        <v>146</v>
      </c>
      <c r="S688">
        <v>0</v>
      </c>
      <c r="T688">
        <v>0</v>
      </c>
    </row>
    <row r="689" spans="1:20" x14ac:dyDescent="0.25">
      <c r="A689">
        <v>688</v>
      </c>
      <c r="B689" s="40">
        <v>-864.6</v>
      </c>
      <c r="C689" s="40">
        <v>329.2</v>
      </c>
      <c r="D689" t="s">
        <v>735</v>
      </c>
      <c r="E689">
        <v>0.56503280458920746</v>
      </c>
      <c r="F689" t="s">
        <v>736</v>
      </c>
      <c r="G689">
        <v>1</v>
      </c>
      <c r="H689" s="2">
        <v>1.9174100641484726E-2</v>
      </c>
      <c r="I689" s="12" t="s">
        <v>146</v>
      </c>
      <c r="J689" s="12">
        <v>0</v>
      </c>
      <c r="K689" s="2">
        <v>0</v>
      </c>
      <c r="L689" s="12" t="s">
        <v>146</v>
      </c>
      <c r="M689">
        <v>0</v>
      </c>
      <c r="N689" s="2">
        <v>0</v>
      </c>
      <c r="O689" t="s">
        <v>146</v>
      </c>
      <c r="P689">
        <v>0</v>
      </c>
      <c r="Q689">
        <v>0</v>
      </c>
      <c r="R689" t="s">
        <v>146</v>
      </c>
      <c r="S689">
        <v>0</v>
      </c>
      <c r="T689">
        <v>0</v>
      </c>
    </row>
    <row r="690" spans="1:20" x14ac:dyDescent="0.25">
      <c r="A690">
        <v>689</v>
      </c>
      <c r="B690">
        <v>-865.6</v>
      </c>
      <c r="C690">
        <v>283.3</v>
      </c>
      <c r="D690" t="s">
        <v>811</v>
      </c>
      <c r="E690">
        <v>0.58180468759709381</v>
      </c>
      <c r="F690" t="s">
        <v>991</v>
      </c>
      <c r="G690">
        <v>2</v>
      </c>
      <c r="H690" s="2">
        <v>4.0159226374394986E-2</v>
      </c>
      <c r="I690" s="12" t="s">
        <v>812</v>
      </c>
      <c r="J690" s="12">
        <v>1</v>
      </c>
      <c r="K690" s="2">
        <v>1.4023439624297526E-2</v>
      </c>
      <c r="L690" s="12" t="s">
        <v>146</v>
      </c>
      <c r="M690">
        <v>0</v>
      </c>
      <c r="N690" s="2">
        <v>0</v>
      </c>
      <c r="O690" t="s">
        <v>146</v>
      </c>
      <c r="P690">
        <v>0</v>
      </c>
      <c r="Q690">
        <v>0</v>
      </c>
      <c r="R690" t="s">
        <v>146</v>
      </c>
      <c r="S690">
        <v>0</v>
      </c>
      <c r="T690">
        <v>0</v>
      </c>
    </row>
    <row r="691" spans="1:20" x14ac:dyDescent="0.25">
      <c r="A691">
        <v>690</v>
      </c>
      <c r="B691">
        <v>-866.6</v>
      </c>
      <c r="C691">
        <v>329.2</v>
      </c>
      <c r="D691" t="s">
        <v>238</v>
      </c>
      <c r="E691">
        <v>0.56486330746106883</v>
      </c>
      <c r="F691" t="s">
        <v>239</v>
      </c>
      <c r="G691">
        <v>1</v>
      </c>
      <c r="H691" s="2">
        <v>1.9168348842709546E-2</v>
      </c>
      <c r="I691" s="12" t="s">
        <v>146</v>
      </c>
      <c r="J691" s="12">
        <v>0</v>
      </c>
      <c r="K691" s="2">
        <v>0</v>
      </c>
      <c r="L691" s="12" t="s">
        <v>146</v>
      </c>
      <c r="M691">
        <v>0</v>
      </c>
      <c r="N691" s="2">
        <v>0</v>
      </c>
      <c r="O691" t="s">
        <v>146</v>
      </c>
      <c r="P691">
        <v>0</v>
      </c>
      <c r="Q691">
        <v>0</v>
      </c>
      <c r="R691" t="s">
        <v>146</v>
      </c>
      <c r="S691">
        <v>0</v>
      </c>
      <c r="T691">
        <v>0</v>
      </c>
    </row>
    <row r="692" spans="1:20" x14ac:dyDescent="0.25">
      <c r="A692">
        <v>691</v>
      </c>
      <c r="B692">
        <v>-866.6</v>
      </c>
      <c r="C692">
        <v>301.2</v>
      </c>
      <c r="D692" t="s">
        <v>253</v>
      </c>
      <c r="E692">
        <v>0.56486330746106883</v>
      </c>
      <c r="F692" t="s">
        <v>267</v>
      </c>
      <c r="G692">
        <v>2</v>
      </c>
      <c r="H692" s="2">
        <v>3.8149370860740307E-2</v>
      </c>
      <c r="I692" s="12" t="s">
        <v>146</v>
      </c>
      <c r="J692" s="12">
        <v>0</v>
      </c>
      <c r="K692" s="2">
        <v>0</v>
      </c>
      <c r="L692" s="12" t="s">
        <v>146</v>
      </c>
      <c r="M692">
        <v>0</v>
      </c>
      <c r="N692" s="2">
        <v>0</v>
      </c>
      <c r="O692" t="s">
        <v>146</v>
      </c>
      <c r="P692">
        <v>0</v>
      </c>
      <c r="Q692">
        <v>0</v>
      </c>
      <c r="R692" t="s">
        <v>146</v>
      </c>
      <c r="S692">
        <v>0</v>
      </c>
      <c r="T692">
        <v>0</v>
      </c>
    </row>
    <row r="693" spans="1:20" x14ac:dyDescent="0.25">
      <c r="A693">
        <v>692</v>
      </c>
      <c r="B693">
        <v>-866.6</v>
      </c>
      <c r="C693">
        <v>303.2</v>
      </c>
      <c r="D693" t="s">
        <v>266</v>
      </c>
      <c r="E693">
        <v>0.56486330746106883</v>
      </c>
      <c r="F693" t="s">
        <v>267</v>
      </c>
      <c r="G693">
        <v>1</v>
      </c>
      <c r="H693" s="2">
        <v>1.6195897821329148E-2</v>
      </c>
      <c r="I693" s="12" t="s">
        <v>279</v>
      </c>
      <c r="J693" s="12">
        <v>2</v>
      </c>
      <c r="K693" s="2">
        <v>3.8094098537256905E-2</v>
      </c>
      <c r="L693" s="12" t="s">
        <v>146</v>
      </c>
      <c r="M693">
        <v>0</v>
      </c>
      <c r="N693" s="2">
        <v>0</v>
      </c>
      <c r="O693" t="s">
        <v>146</v>
      </c>
      <c r="P693">
        <v>0</v>
      </c>
      <c r="Q693">
        <v>0</v>
      </c>
      <c r="R693" t="s">
        <v>146</v>
      </c>
      <c r="S693">
        <v>0</v>
      </c>
      <c r="T693">
        <v>0</v>
      </c>
    </row>
    <row r="694" spans="1:20" x14ac:dyDescent="0.25">
      <c r="A694">
        <v>693</v>
      </c>
      <c r="B694">
        <v>-866.6</v>
      </c>
      <c r="C694">
        <v>305.2</v>
      </c>
      <c r="D694" t="s">
        <v>278</v>
      </c>
      <c r="E694">
        <v>0.56486330746106883</v>
      </c>
      <c r="F694" t="s">
        <v>279</v>
      </c>
      <c r="G694">
        <v>1</v>
      </c>
      <c r="H694" s="2">
        <v>1.6234489879994332E-2</v>
      </c>
      <c r="I694" s="12" t="s">
        <v>146</v>
      </c>
      <c r="J694" s="12">
        <v>0</v>
      </c>
      <c r="K694" s="2">
        <v>0</v>
      </c>
      <c r="L694" s="12" t="s">
        <v>146</v>
      </c>
      <c r="M694">
        <v>0</v>
      </c>
      <c r="N694" s="2">
        <v>0</v>
      </c>
      <c r="O694" t="s">
        <v>146</v>
      </c>
      <c r="P694">
        <v>0</v>
      </c>
      <c r="Q694">
        <v>0</v>
      </c>
      <c r="R694" t="s">
        <v>146</v>
      </c>
      <c r="S694">
        <v>0</v>
      </c>
      <c r="T694">
        <v>0</v>
      </c>
    </row>
    <row r="695" spans="1:20" x14ac:dyDescent="0.25">
      <c r="A695">
        <v>694</v>
      </c>
      <c r="B695" s="40">
        <v>-866.6</v>
      </c>
      <c r="C695" s="40">
        <v>331.3</v>
      </c>
      <c r="D695" t="s">
        <v>734</v>
      </c>
      <c r="E695">
        <v>0.56486330746106883</v>
      </c>
      <c r="F695" t="s">
        <v>735</v>
      </c>
      <c r="G695">
        <v>1</v>
      </c>
      <c r="H695" s="2">
        <v>1.9210763029421329E-2</v>
      </c>
      <c r="I695" s="12" t="s">
        <v>146</v>
      </c>
      <c r="J695" s="12">
        <v>0</v>
      </c>
      <c r="K695" s="2">
        <v>0</v>
      </c>
      <c r="L695" s="12" t="s">
        <v>146</v>
      </c>
      <c r="M695">
        <v>0</v>
      </c>
      <c r="N695" s="2">
        <v>0</v>
      </c>
      <c r="O695" t="s">
        <v>146</v>
      </c>
      <c r="P695">
        <v>0</v>
      </c>
      <c r="Q695">
        <v>0</v>
      </c>
      <c r="R695" t="s">
        <v>146</v>
      </c>
      <c r="S695">
        <v>0</v>
      </c>
      <c r="T695">
        <v>0</v>
      </c>
    </row>
    <row r="696" spans="1:20" x14ac:dyDescent="0.25">
      <c r="A696">
        <v>695</v>
      </c>
      <c r="B696" s="6">
        <v>-867.5</v>
      </c>
      <c r="C696" s="6">
        <v>241.2</v>
      </c>
      <c r="D696" t="s">
        <v>884</v>
      </c>
      <c r="E696">
        <v>0.57626865577850706</v>
      </c>
      <c r="F696" t="s">
        <v>146</v>
      </c>
      <c r="G696">
        <v>0</v>
      </c>
      <c r="H696" s="2">
        <v>0</v>
      </c>
      <c r="I696" s="12" t="s">
        <v>146</v>
      </c>
      <c r="J696" s="12">
        <v>0</v>
      </c>
      <c r="K696" s="2">
        <v>0</v>
      </c>
      <c r="L696" s="12" t="s">
        <v>146</v>
      </c>
      <c r="M696">
        <v>0</v>
      </c>
      <c r="N696" s="2">
        <v>0</v>
      </c>
      <c r="O696" t="s">
        <v>146</v>
      </c>
      <c r="P696">
        <v>0</v>
      </c>
      <c r="Q696">
        <v>0</v>
      </c>
      <c r="R696" t="s">
        <v>146</v>
      </c>
      <c r="S696">
        <v>0</v>
      </c>
      <c r="T696">
        <v>0</v>
      </c>
    </row>
    <row r="697" spans="1:20" x14ac:dyDescent="0.25">
      <c r="A697">
        <v>696</v>
      </c>
      <c r="B697">
        <v>-868.6</v>
      </c>
      <c r="C697">
        <v>275.2</v>
      </c>
      <c r="D697" t="s">
        <v>189</v>
      </c>
      <c r="E697">
        <v>0.56469386117825482</v>
      </c>
      <c r="F697" t="s">
        <v>146</v>
      </c>
      <c r="G697">
        <v>0</v>
      </c>
      <c r="H697" s="2">
        <v>0</v>
      </c>
      <c r="I697" s="12" t="s">
        <v>146</v>
      </c>
      <c r="J697" s="12">
        <v>0</v>
      </c>
      <c r="K697" s="2">
        <v>0</v>
      </c>
      <c r="L697" s="12" t="s">
        <v>146</v>
      </c>
      <c r="M697">
        <v>0</v>
      </c>
      <c r="N697" s="2">
        <v>0</v>
      </c>
      <c r="O697" t="s">
        <v>146</v>
      </c>
      <c r="P697">
        <v>0</v>
      </c>
      <c r="Q697">
        <v>0</v>
      </c>
      <c r="R697" t="s">
        <v>146</v>
      </c>
      <c r="S697">
        <v>0</v>
      </c>
      <c r="T697">
        <v>0</v>
      </c>
    </row>
    <row r="698" spans="1:20" x14ac:dyDescent="0.25">
      <c r="A698">
        <v>697</v>
      </c>
      <c r="B698">
        <v>-868.6</v>
      </c>
      <c r="C698">
        <v>331.3</v>
      </c>
      <c r="D698" t="s">
        <v>237</v>
      </c>
      <c r="E698">
        <v>0.56469386117825482</v>
      </c>
      <c r="F698" t="s">
        <v>238</v>
      </c>
      <c r="G698">
        <v>1</v>
      </c>
      <c r="H698" s="2">
        <v>1.9205000232754673E-2</v>
      </c>
      <c r="I698" s="12" t="s">
        <v>146</v>
      </c>
      <c r="J698" s="12">
        <v>0</v>
      </c>
      <c r="K698" s="2">
        <v>0</v>
      </c>
      <c r="L698" s="12" t="s">
        <v>146</v>
      </c>
      <c r="M698">
        <v>0</v>
      </c>
      <c r="N698" s="2">
        <v>0</v>
      </c>
      <c r="O698" t="s">
        <v>146</v>
      </c>
      <c r="P698">
        <v>0</v>
      </c>
      <c r="Q698">
        <v>0</v>
      </c>
      <c r="R698" t="s">
        <v>146</v>
      </c>
      <c r="S698">
        <v>0</v>
      </c>
      <c r="T698">
        <v>0</v>
      </c>
    </row>
    <row r="699" spans="1:20" x14ac:dyDescent="0.25">
      <c r="A699">
        <v>698</v>
      </c>
      <c r="B699">
        <v>-868.6</v>
      </c>
      <c r="C699">
        <v>303.2</v>
      </c>
      <c r="D699" t="s">
        <v>252</v>
      </c>
      <c r="E699">
        <v>0.56469386117825482</v>
      </c>
      <c r="F699" t="s">
        <v>253</v>
      </c>
      <c r="G699">
        <v>1</v>
      </c>
      <c r="H699" s="2">
        <v>1.6191039416390451E-2</v>
      </c>
      <c r="I699" s="12" t="s">
        <v>266</v>
      </c>
      <c r="J699" s="12">
        <v>2</v>
      </c>
      <c r="K699" s="2">
        <v>3.8137926907842928E-2</v>
      </c>
      <c r="L699" s="12" t="s">
        <v>146</v>
      </c>
      <c r="M699">
        <v>0</v>
      </c>
      <c r="N699" s="2">
        <v>0</v>
      </c>
      <c r="O699" t="s">
        <v>146</v>
      </c>
      <c r="P699">
        <v>0</v>
      </c>
      <c r="Q699">
        <v>0</v>
      </c>
      <c r="R699" t="s">
        <v>146</v>
      </c>
      <c r="S699">
        <v>0</v>
      </c>
      <c r="T699">
        <v>0</v>
      </c>
    </row>
    <row r="700" spans="1:20" x14ac:dyDescent="0.25">
      <c r="A700">
        <v>699</v>
      </c>
      <c r="B700">
        <v>-868.6</v>
      </c>
      <c r="C700">
        <v>305.2</v>
      </c>
      <c r="D700" t="s">
        <v>265</v>
      </c>
      <c r="E700">
        <v>0.56469386117825482</v>
      </c>
      <c r="F700" t="s">
        <v>278</v>
      </c>
      <c r="G700">
        <v>2</v>
      </c>
      <c r="H700" s="2">
        <v>3.8082671164812947E-2</v>
      </c>
      <c r="I700" s="12" t="s">
        <v>266</v>
      </c>
      <c r="J700" s="12">
        <v>1</v>
      </c>
      <c r="K700" s="2">
        <v>1.6229619898306357E-2</v>
      </c>
      <c r="L700" s="12" t="s">
        <v>146</v>
      </c>
      <c r="M700">
        <v>0</v>
      </c>
      <c r="N700" s="2">
        <v>0</v>
      </c>
      <c r="O700" t="s">
        <v>146</v>
      </c>
      <c r="P700">
        <v>0</v>
      </c>
      <c r="Q700">
        <v>0</v>
      </c>
      <c r="R700" t="s">
        <v>146</v>
      </c>
      <c r="S700">
        <v>0</v>
      </c>
      <c r="T700">
        <v>0</v>
      </c>
    </row>
    <row r="701" spans="1:20" x14ac:dyDescent="0.25">
      <c r="A701">
        <v>700</v>
      </c>
      <c r="B701">
        <v>-868.6</v>
      </c>
      <c r="C701">
        <v>307.3</v>
      </c>
      <c r="D701" t="s">
        <v>277</v>
      </c>
      <c r="E701">
        <v>0.56469386117825482</v>
      </c>
      <c r="F701" t="s">
        <v>278</v>
      </c>
      <c r="G701">
        <v>1</v>
      </c>
      <c r="H701" s="2">
        <v>1.6268251233174671E-2</v>
      </c>
      <c r="I701" s="12" t="s">
        <v>146</v>
      </c>
      <c r="J701" s="12">
        <v>0</v>
      </c>
      <c r="K701" s="2">
        <v>0</v>
      </c>
      <c r="L701" s="12" t="s">
        <v>146</v>
      </c>
      <c r="M701">
        <v>0</v>
      </c>
      <c r="N701" s="2">
        <v>0</v>
      </c>
      <c r="O701" t="s">
        <v>146</v>
      </c>
      <c r="P701">
        <v>0</v>
      </c>
      <c r="Q701">
        <v>0</v>
      </c>
      <c r="R701" t="s">
        <v>146</v>
      </c>
      <c r="S701">
        <v>0</v>
      </c>
      <c r="T701">
        <v>0</v>
      </c>
    </row>
    <row r="702" spans="1:20" x14ac:dyDescent="0.25">
      <c r="A702">
        <v>701</v>
      </c>
      <c r="B702" s="6">
        <v>-869.5</v>
      </c>
      <c r="C702" s="6">
        <v>241.2</v>
      </c>
      <c r="D702" t="s">
        <v>883</v>
      </c>
      <c r="E702">
        <v>0.57609578814781826</v>
      </c>
      <c r="F702" t="s">
        <v>884</v>
      </c>
      <c r="G702">
        <v>2</v>
      </c>
      <c r="H702" s="2">
        <v>4.8126340055240205E-2</v>
      </c>
      <c r="I702" s="12" t="s">
        <v>146</v>
      </c>
      <c r="J702" s="12">
        <v>0</v>
      </c>
      <c r="K702" s="2">
        <v>0</v>
      </c>
      <c r="L702" s="12" t="s">
        <v>146</v>
      </c>
      <c r="M702">
        <v>0</v>
      </c>
      <c r="N702" s="2">
        <v>0</v>
      </c>
      <c r="O702" t="s">
        <v>146</v>
      </c>
      <c r="P702">
        <v>0</v>
      </c>
      <c r="Q702">
        <v>0</v>
      </c>
      <c r="R702" t="s">
        <v>146</v>
      </c>
      <c r="S702">
        <v>0</v>
      </c>
      <c r="T702">
        <v>0</v>
      </c>
    </row>
    <row r="703" spans="1:20" x14ac:dyDescent="0.25">
      <c r="A703">
        <v>702</v>
      </c>
      <c r="B703">
        <v>-870.6</v>
      </c>
      <c r="C703">
        <v>277.2</v>
      </c>
      <c r="D703" t="s">
        <v>188</v>
      </c>
      <c r="E703">
        <v>0.56452446572551318</v>
      </c>
      <c r="F703" t="s">
        <v>189</v>
      </c>
      <c r="G703">
        <v>1</v>
      </c>
      <c r="H703" s="2">
        <v>1.3502528726354796E-2</v>
      </c>
      <c r="I703" s="12" t="s">
        <v>146</v>
      </c>
      <c r="J703" s="12">
        <v>0</v>
      </c>
      <c r="K703" s="2">
        <v>0</v>
      </c>
      <c r="L703" s="12" t="s">
        <v>146</v>
      </c>
      <c r="M703">
        <v>0</v>
      </c>
      <c r="N703" s="2">
        <v>0</v>
      </c>
      <c r="O703" t="s">
        <v>146</v>
      </c>
      <c r="P703">
        <v>0</v>
      </c>
      <c r="Q703">
        <v>0</v>
      </c>
      <c r="R703" t="s">
        <v>146</v>
      </c>
      <c r="S703">
        <v>0</v>
      </c>
      <c r="T703">
        <v>0</v>
      </c>
    </row>
    <row r="704" spans="1:20" x14ac:dyDescent="0.25">
      <c r="A704">
        <v>703</v>
      </c>
      <c r="B704">
        <v>-870.6</v>
      </c>
      <c r="C704">
        <v>305.2</v>
      </c>
      <c r="D704" t="s">
        <v>251</v>
      </c>
      <c r="E704">
        <v>0.56452446572551318</v>
      </c>
      <c r="F704" t="s">
        <v>265</v>
      </c>
      <c r="G704">
        <v>2</v>
      </c>
      <c r="H704" s="2">
        <v>3.8126486387873929E-2</v>
      </c>
      <c r="I704" s="12" t="s">
        <v>252</v>
      </c>
      <c r="J704" s="12">
        <v>1</v>
      </c>
      <c r="K704" s="2">
        <v>1.6224751377503312E-2</v>
      </c>
      <c r="L704" s="12" t="s">
        <v>146</v>
      </c>
      <c r="M704">
        <v>0</v>
      </c>
      <c r="N704" s="2">
        <v>0</v>
      </c>
      <c r="O704" t="s">
        <v>146</v>
      </c>
      <c r="P704">
        <v>0</v>
      </c>
      <c r="Q704">
        <v>0</v>
      </c>
      <c r="R704" t="s">
        <v>146</v>
      </c>
      <c r="S704">
        <v>0</v>
      </c>
      <c r="T704">
        <v>0</v>
      </c>
    </row>
    <row r="705" spans="1:20" x14ac:dyDescent="0.25">
      <c r="A705">
        <v>704</v>
      </c>
      <c r="B705">
        <v>-870.6</v>
      </c>
      <c r="C705">
        <v>307.3</v>
      </c>
      <c r="D705" t="s">
        <v>264</v>
      </c>
      <c r="E705">
        <v>0.56452446572551318</v>
      </c>
      <c r="F705" t="s">
        <v>265</v>
      </c>
      <c r="G705">
        <v>1</v>
      </c>
      <c r="H705" s="2">
        <v>1.6263371123840367E-2</v>
      </c>
      <c r="I705" s="12" t="s">
        <v>277</v>
      </c>
      <c r="J705" s="12">
        <v>2</v>
      </c>
      <c r="K705" s="2">
        <v>3.8071247220323602E-2</v>
      </c>
      <c r="L705" s="12" t="s">
        <v>146</v>
      </c>
      <c r="M705">
        <v>0</v>
      </c>
      <c r="N705" s="2">
        <v>0</v>
      </c>
      <c r="O705" t="s">
        <v>146</v>
      </c>
      <c r="P705">
        <v>0</v>
      </c>
      <c r="Q705">
        <v>0</v>
      </c>
      <c r="R705" t="s">
        <v>146</v>
      </c>
      <c r="S705">
        <v>0</v>
      </c>
      <c r="T705">
        <v>0</v>
      </c>
    </row>
    <row r="706" spans="1:20" x14ac:dyDescent="0.25">
      <c r="A706">
        <v>705</v>
      </c>
      <c r="B706">
        <v>-870.6</v>
      </c>
      <c r="C706">
        <v>309.3</v>
      </c>
      <c r="D706" t="s">
        <v>276</v>
      </c>
      <c r="E706">
        <v>0.56452446572551318</v>
      </c>
      <c r="F706" t="s">
        <v>277</v>
      </c>
      <c r="G706">
        <v>1</v>
      </c>
      <c r="H706" s="2">
        <v>1.6302041707875102E-2</v>
      </c>
      <c r="I706" s="12" t="s">
        <v>146</v>
      </c>
      <c r="J706" s="12">
        <v>0</v>
      </c>
      <c r="K706" s="2">
        <v>0</v>
      </c>
      <c r="L706" s="12" t="s">
        <v>146</v>
      </c>
      <c r="M706">
        <v>0</v>
      </c>
      <c r="N706" s="2">
        <v>0</v>
      </c>
      <c r="O706" t="s">
        <v>146</v>
      </c>
      <c r="P706">
        <v>0</v>
      </c>
      <c r="Q706">
        <v>0</v>
      </c>
      <c r="R706" t="s">
        <v>146</v>
      </c>
      <c r="S706">
        <v>0</v>
      </c>
      <c r="T706">
        <v>0</v>
      </c>
    </row>
    <row r="707" spans="1:20" x14ac:dyDescent="0.25">
      <c r="A707">
        <v>706</v>
      </c>
      <c r="B707">
        <v>-870.6</v>
      </c>
      <c r="C707">
        <v>279.10000000000002</v>
      </c>
      <c r="D707" t="s">
        <v>923</v>
      </c>
      <c r="E707">
        <v>0.56452446572551318</v>
      </c>
      <c r="F707" t="s">
        <v>146</v>
      </c>
      <c r="G707">
        <v>0</v>
      </c>
      <c r="H707" s="2">
        <v>0</v>
      </c>
      <c r="I707" s="12" t="s">
        <v>146</v>
      </c>
      <c r="J707" s="12">
        <v>0</v>
      </c>
      <c r="K707" s="2">
        <v>0</v>
      </c>
      <c r="L707" s="12" t="s">
        <v>146</v>
      </c>
      <c r="M707">
        <v>0</v>
      </c>
      <c r="N707" s="2">
        <v>0</v>
      </c>
      <c r="O707" t="s">
        <v>146</v>
      </c>
      <c r="P707">
        <v>0</v>
      </c>
      <c r="Q707">
        <v>0</v>
      </c>
      <c r="R707" t="s">
        <v>146</v>
      </c>
      <c r="S707">
        <v>0</v>
      </c>
      <c r="T707">
        <v>0</v>
      </c>
    </row>
    <row r="708" spans="1:20" x14ac:dyDescent="0.25">
      <c r="A708">
        <v>707</v>
      </c>
      <c r="B708" s="6">
        <v>-871.5</v>
      </c>
      <c r="C708" s="6">
        <v>241.2</v>
      </c>
      <c r="D708" t="s">
        <v>882</v>
      </c>
      <c r="E708">
        <v>0.57592297237352907</v>
      </c>
      <c r="F708" t="s">
        <v>883</v>
      </c>
      <c r="G708">
        <v>2</v>
      </c>
      <c r="H708" s="2">
        <v>4.8173458296519381E-2</v>
      </c>
      <c r="I708" s="12" t="s">
        <v>146</v>
      </c>
      <c r="J708" s="12">
        <v>0</v>
      </c>
      <c r="K708" s="2">
        <v>0</v>
      </c>
      <c r="L708" s="12" t="s">
        <v>146</v>
      </c>
      <c r="M708">
        <v>0</v>
      </c>
      <c r="N708" s="2">
        <v>0</v>
      </c>
      <c r="O708" t="s">
        <v>146</v>
      </c>
      <c r="P708">
        <v>0</v>
      </c>
      <c r="Q708">
        <v>0</v>
      </c>
      <c r="R708" t="s">
        <v>146</v>
      </c>
      <c r="S708">
        <v>0</v>
      </c>
      <c r="T708">
        <v>0</v>
      </c>
    </row>
    <row r="709" spans="1:20" x14ac:dyDescent="0.25">
      <c r="A709">
        <v>708</v>
      </c>
      <c r="B709" s="6">
        <v>-871.5</v>
      </c>
      <c r="C709" s="6">
        <v>269.3</v>
      </c>
      <c r="D709" t="s">
        <v>895</v>
      </c>
      <c r="E709">
        <v>0.57592297237352907</v>
      </c>
      <c r="F709" t="s">
        <v>146</v>
      </c>
      <c r="G709">
        <v>0</v>
      </c>
      <c r="H709" s="2">
        <v>0</v>
      </c>
      <c r="I709" s="12" t="s">
        <v>146</v>
      </c>
      <c r="J709" s="12">
        <v>0</v>
      </c>
      <c r="K709" s="2">
        <v>0</v>
      </c>
      <c r="L709" s="12" t="s">
        <v>146</v>
      </c>
      <c r="M709">
        <v>0</v>
      </c>
      <c r="N709" s="2">
        <v>0</v>
      </c>
      <c r="O709" t="s">
        <v>146</v>
      </c>
      <c r="P709">
        <v>0</v>
      </c>
      <c r="Q709">
        <v>0</v>
      </c>
      <c r="R709" t="s">
        <v>146</v>
      </c>
      <c r="S709">
        <v>0</v>
      </c>
      <c r="T709">
        <v>0</v>
      </c>
    </row>
    <row r="710" spans="1:20" x14ac:dyDescent="0.25">
      <c r="A710">
        <v>709</v>
      </c>
      <c r="B710">
        <v>-872.6</v>
      </c>
      <c r="C710">
        <v>279.2</v>
      </c>
      <c r="D710" t="s">
        <v>187</v>
      </c>
      <c r="E710">
        <v>0.564355121087596</v>
      </c>
      <c r="F710" t="s">
        <v>923</v>
      </c>
      <c r="G710">
        <v>2</v>
      </c>
      <c r="H710" s="2">
        <v>4.2399928582732595E-2</v>
      </c>
      <c r="I710" s="12" t="s">
        <v>188</v>
      </c>
      <c r="J710" s="12">
        <v>1</v>
      </c>
      <c r="K710" s="2">
        <v>1.3533216920957313E-2</v>
      </c>
      <c r="L710" s="12" t="s">
        <v>146</v>
      </c>
      <c r="M710">
        <v>0</v>
      </c>
      <c r="N710" s="2">
        <v>0</v>
      </c>
      <c r="O710" t="s">
        <v>146</v>
      </c>
      <c r="P710">
        <v>0</v>
      </c>
      <c r="Q710">
        <v>0</v>
      </c>
      <c r="R710" t="s">
        <v>146</v>
      </c>
      <c r="S710">
        <v>0</v>
      </c>
      <c r="T710">
        <v>0</v>
      </c>
    </row>
    <row r="711" spans="1:20" x14ac:dyDescent="0.25">
      <c r="A711">
        <v>710</v>
      </c>
      <c r="B711">
        <v>-872.6</v>
      </c>
      <c r="C711">
        <v>335.3</v>
      </c>
      <c r="D711" t="s">
        <v>236</v>
      </c>
      <c r="E711">
        <v>0.564355121087596</v>
      </c>
      <c r="F711" t="s">
        <v>146</v>
      </c>
      <c r="G711">
        <v>0</v>
      </c>
      <c r="H711" s="2">
        <v>0</v>
      </c>
      <c r="I711" s="12" t="s">
        <v>146</v>
      </c>
      <c r="J711" s="12">
        <v>0</v>
      </c>
      <c r="K711" s="2">
        <v>0</v>
      </c>
      <c r="L711" s="12" t="s">
        <v>146</v>
      </c>
      <c r="M711">
        <v>0</v>
      </c>
      <c r="N711" s="2">
        <v>0</v>
      </c>
      <c r="O711" t="s">
        <v>146</v>
      </c>
      <c r="P711">
        <v>0</v>
      </c>
      <c r="Q711">
        <v>0</v>
      </c>
      <c r="R711" t="s">
        <v>146</v>
      </c>
      <c r="S711">
        <v>0</v>
      </c>
      <c r="T711">
        <v>0</v>
      </c>
    </row>
    <row r="712" spans="1:20" x14ac:dyDescent="0.25">
      <c r="A712">
        <v>711</v>
      </c>
      <c r="B712">
        <v>-872.6</v>
      </c>
      <c r="C712">
        <v>307.3</v>
      </c>
      <c r="D712" t="s">
        <v>250</v>
      </c>
      <c r="E712">
        <v>0.564355121087596</v>
      </c>
      <c r="F712" t="s">
        <v>251</v>
      </c>
      <c r="G712">
        <v>1</v>
      </c>
      <c r="H712" s="2">
        <v>1.6258492478429067E-2</v>
      </c>
      <c r="I712" s="12" t="s">
        <v>264</v>
      </c>
      <c r="J712" s="12">
        <v>2</v>
      </c>
      <c r="K712" s="2">
        <v>3.8115049299803506E-2</v>
      </c>
      <c r="L712" s="12" t="s">
        <v>146</v>
      </c>
      <c r="M712">
        <v>0</v>
      </c>
      <c r="N712" s="2">
        <v>0</v>
      </c>
      <c r="O712" t="s">
        <v>146</v>
      </c>
      <c r="P712">
        <v>0</v>
      </c>
      <c r="Q712">
        <v>0</v>
      </c>
      <c r="R712" t="s">
        <v>146</v>
      </c>
      <c r="S712">
        <v>0</v>
      </c>
      <c r="T712">
        <v>0</v>
      </c>
    </row>
    <row r="713" spans="1:20" x14ac:dyDescent="0.25">
      <c r="A713">
        <v>712</v>
      </c>
      <c r="B713">
        <v>-872.6</v>
      </c>
      <c r="C713">
        <v>309.3</v>
      </c>
      <c r="D713" t="s">
        <v>263</v>
      </c>
      <c r="E713">
        <v>0.564355121087596</v>
      </c>
      <c r="F713" t="s">
        <v>276</v>
      </c>
      <c r="G713">
        <v>2</v>
      </c>
      <c r="H713" s="2">
        <v>3.8059826702760563E-2</v>
      </c>
      <c r="I713" s="12" t="s">
        <v>264</v>
      </c>
      <c r="J713" s="12">
        <v>1</v>
      </c>
      <c r="K713" s="2">
        <v>1.6297151462158675E-2</v>
      </c>
      <c r="L713" s="12" t="s">
        <v>146</v>
      </c>
      <c r="M713">
        <v>0</v>
      </c>
      <c r="N713" s="2">
        <v>0</v>
      </c>
      <c r="O713" t="s">
        <v>146</v>
      </c>
      <c r="P713">
        <v>0</v>
      </c>
      <c r="Q713">
        <v>0</v>
      </c>
      <c r="R713" t="s">
        <v>146</v>
      </c>
      <c r="S713">
        <v>0</v>
      </c>
      <c r="T713">
        <v>0</v>
      </c>
    </row>
    <row r="714" spans="1:20" x14ac:dyDescent="0.25">
      <c r="A714">
        <v>713</v>
      </c>
      <c r="B714">
        <v>-872.6</v>
      </c>
      <c r="C714">
        <v>281.10000000000002</v>
      </c>
      <c r="D714" t="s">
        <v>922</v>
      </c>
      <c r="E714">
        <v>0.564355121087596</v>
      </c>
      <c r="F714" t="s">
        <v>923</v>
      </c>
      <c r="G714">
        <v>1</v>
      </c>
      <c r="H714" s="2">
        <v>1.3568006392818351E-2</v>
      </c>
      <c r="I714" s="12" t="s">
        <v>146</v>
      </c>
      <c r="J714" s="12">
        <v>0</v>
      </c>
      <c r="K714" s="2">
        <v>0</v>
      </c>
      <c r="L714" s="12" t="s">
        <v>146</v>
      </c>
      <c r="M714">
        <v>0</v>
      </c>
      <c r="N714" s="2">
        <v>0</v>
      </c>
      <c r="O714" t="s">
        <v>146</v>
      </c>
      <c r="P714">
        <v>0</v>
      </c>
      <c r="Q714">
        <v>0</v>
      </c>
      <c r="R714" t="s">
        <v>146</v>
      </c>
      <c r="S714">
        <v>0</v>
      </c>
      <c r="T714">
        <v>0</v>
      </c>
    </row>
    <row r="715" spans="1:20" x14ac:dyDescent="0.25">
      <c r="A715">
        <v>714</v>
      </c>
      <c r="B715" s="6">
        <v>-873.5</v>
      </c>
      <c r="C715" s="6">
        <v>269.3</v>
      </c>
      <c r="D715" t="s">
        <v>894</v>
      </c>
      <c r="E715">
        <v>0.57575020844008395</v>
      </c>
      <c r="F715" t="s">
        <v>895</v>
      </c>
      <c r="G715">
        <v>2</v>
      </c>
      <c r="H715" s="2">
        <v>4.3749977257460118E-2</v>
      </c>
      <c r="I715" s="12" t="s">
        <v>146</v>
      </c>
      <c r="J715" s="12">
        <v>0</v>
      </c>
      <c r="K715" s="2">
        <v>0</v>
      </c>
      <c r="L715" s="12" t="s">
        <v>146</v>
      </c>
      <c r="M715">
        <v>0</v>
      </c>
      <c r="N715" s="2">
        <v>0</v>
      </c>
      <c r="O715" t="s">
        <v>146</v>
      </c>
      <c r="P715">
        <v>0</v>
      </c>
      <c r="Q715">
        <v>0</v>
      </c>
      <c r="R715" t="s">
        <v>146</v>
      </c>
      <c r="S715">
        <v>0</v>
      </c>
      <c r="T715">
        <v>0</v>
      </c>
    </row>
    <row r="716" spans="1:20" x14ac:dyDescent="0.25">
      <c r="A716">
        <v>715</v>
      </c>
      <c r="B716">
        <v>-874.6</v>
      </c>
      <c r="C716">
        <v>281.2</v>
      </c>
      <c r="D716" t="s">
        <v>186</v>
      </c>
      <c r="E716">
        <v>0.56418582724925992</v>
      </c>
      <c r="F716" t="s">
        <v>187</v>
      </c>
      <c r="G716">
        <v>1</v>
      </c>
      <c r="H716" s="2">
        <v>1.356393629618065E-2</v>
      </c>
      <c r="I716" s="12" t="s">
        <v>922</v>
      </c>
      <c r="J716" s="12">
        <v>2</v>
      </c>
      <c r="K716" s="2">
        <v>4.2387209558156169E-2</v>
      </c>
      <c r="L716" s="12" t="s">
        <v>146</v>
      </c>
      <c r="M716">
        <v>0</v>
      </c>
      <c r="N716" s="2">
        <v>0</v>
      </c>
      <c r="O716" t="s">
        <v>146</v>
      </c>
      <c r="P716">
        <v>0</v>
      </c>
      <c r="Q716">
        <v>0</v>
      </c>
      <c r="R716" t="s">
        <v>146</v>
      </c>
      <c r="S716">
        <v>0</v>
      </c>
      <c r="T716">
        <v>0</v>
      </c>
    </row>
    <row r="717" spans="1:20" x14ac:dyDescent="0.25">
      <c r="A717">
        <v>716</v>
      </c>
      <c r="B717">
        <v>-874.7</v>
      </c>
      <c r="C717">
        <v>337.3</v>
      </c>
      <c r="D717" t="s">
        <v>172</v>
      </c>
      <c r="E717">
        <v>0.56418582724925992</v>
      </c>
      <c r="F717" t="s">
        <v>236</v>
      </c>
      <c r="G717">
        <v>1</v>
      </c>
      <c r="H717" s="2">
        <v>1.9315117005350022E-2</v>
      </c>
      <c r="I717" s="12" t="s">
        <v>146</v>
      </c>
      <c r="J717" s="12">
        <v>0</v>
      </c>
      <c r="K717" s="2">
        <v>0</v>
      </c>
      <c r="L717" s="12" t="s">
        <v>146</v>
      </c>
      <c r="M717">
        <v>0</v>
      </c>
      <c r="N717" s="2">
        <v>0</v>
      </c>
      <c r="O717" t="s">
        <v>146</v>
      </c>
      <c r="P717">
        <v>0</v>
      </c>
      <c r="Q717">
        <v>0</v>
      </c>
      <c r="R717" t="s">
        <v>146</v>
      </c>
      <c r="S717">
        <v>0</v>
      </c>
      <c r="T717">
        <v>0</v>
      </c>
    </row>
    <row r="718" spans="1:20" x14ac:dyDescent="0.25">
      <c r="A718">
        <v>717</v>
      </c>
      <c r="B718">
        <v>-874.7</v>
      </c>
      <c r="C718">
        <v>309.3</v>
      </c>
      <c r="D718" t="s">
        <v>249</v>
      </c>
      <c r="E718">
        <v>0.56418582724925992</v>
      </c>
      <c r="F718" t="s">
        <v>250</v>
      </c>
      <c r="G718">
        <v>1</v>
      </c>
      <c r="H718" s="2">
        <v>1.6292262683405938E-2</v>
      </c>
      <c r="I718" s="12" t="s">
        <v>263</v>
      </c>
      <c r="J718" s="12">
        <v>2</v>
      </c>
      <c r="K718" s="2">
        <v>3.8103615642602173E-2</v>
      </c>
      <c r="L718" s="12" t="s">
        <v>146</v>
      </c>
      <c r="M718">
        <v>0</v>
      </c>
      <c r="N718" s="2">
        <v>0</v>
      </c>
      <c r="O718" t="s">
        <v>146</v>
      </c>
      <c r="P718">
        <v>0</v>
      </c>
      <c r="Q718">
        <v>0</v>
      </c>
      <c r="R718" t="s">
        <v>146</v>
      </c>
      <c r="S718">
        <v>0</v>
      </c>
      <c r="T718">
        <v>0</v>
      </c>
    </row>
    <row r="719" spans="1:20" x14ac:dyDescent="0.25">
      <c r="A719">
        <v>718</v>
      </c>
      <c r="B719">
        <v>-874.7</v>
      </c>
      <c r="C719">
        <v>283.2</v>
      </c>
      <c r="D719" t="s">
        <v>921</v>
      </c>
      <c r="E719">
        <v>0.56418582724925992</v>
      </c>
      <c r="F719" t="s">
        <v>922</v>
      </c>
      <c r="G719">
        <v>1</v>
      </c>
      <c r="H719" s="2">
        <v>1.3598766139184803E-2</v>
      </c>
      <c r="I719" s="12" t="s">
        <v>146</v>
      </c>
      <c r="J719" s="12">
        <v>0</v>
      </c>
      <c r="K719" s="2">
        <v>0</v>
      </c>
      <c r="L719" s="12" t="s">
        <v>146</v>
      </c>
      <c r="M719">
        <v>0</v>
      </c>
      <c r="N719" s="2">
        <v>0</v>
      </c>
      <c r="O719" t="s">
        <v>146</v>
      </c>
      <c r="P719">
        <v>0</v>
      </c>
      <c r="Q719">
        <v>0</v>
      </c>
      <c r="R719" t="s">
        <v>146</v>
      </c>
      <c r="S719">
        <v>0</v>
      </c>
      <c r="T719">
        <v>0</v>
      </c>
    </row>
    <row r="720" spans="1:20" x14ac:dyDescent="0.25">
      <c r="A720">
        <v>719</v>
      </c>
      <c r="B720" s="6">
        <v>-875.6</v>
      </c>
      <c r="C720" s="6">
        <v>241.2</v>
      </c>
      <c r="D720" t="s">
        <v>881</v>
      </c>
      <c r="E720">
        <v>0.57557749633193156</v>
      </c>
      <c r="F720" t="s">
        <v>146</v>
      </c>
      <c r="G720">
        <v>0</v>
      </c>
      <c r="H720" s="2">
        <v>0</v>
      </c>
      <c r="I720" s="12" t="s">
        <v>146</v>
      </c>
      <c r="J720" s="12">
        <v>0</v>
      </c>
      <c r="K720" s="2">
        <v>0</v>
      </c>
      <c r="L720" s="12" t="s">
        <v>146</v>
      </c>
      <c r="M720">
        <v>0</v>
      </c>
      <c r="N720" s="2">
        <v>0</v>
      </c>
      <c r="O720" t="s">
        <v>146</v>
      </c>
      <c r="P720">
        <v>0</v>
      </c>
      <c r="Q720">
        <v>0</v>
      </c>
      <c r="R720" t="s">
        <v>146</v>
      </c>
      <c r="S720">
        <v>0</v>
      </c>
      <c r="T720">
        <v>0</v>
      </c>
    </row>
    <row r="721" spans="1:20" x14ac:dyDescent="0.25">
      <c r="A721">
        <v>720</v>
      </c>
      <c r="B721" s="6">
        <v>-875.6</v>
      </c>
      <c r="C721" s="6">
        <v>269.3</v>
      </c>
      <c r="D721" t="s">
        <v>893</v>
      </c>
      <c r="E721">
        <v>0.57557749633193156</v>
      </c>
      <c r="F721" t="s">
        <v>894</v>
      </c>
      <c r="G721">
        <v>2</v>
      </c>
      <c r="H721" s="2">
        <v>4.3794528592215519E-2</v>
      </c>
      <c r="I721" s="12" t="s">
        <v>146</v>
      </c>
      <c r="J721" s="12">
        <v>0</v>
      </c>
      <c r="K721" s="2">
        <v>0</v>
      </c>
      <c r="L721" s="12" t="s">
        <v>146</v>
      </c>
      <c r="M721">
        <v>0</v>
      </c>
      <c r="N721" s="2">
        <v>0</v>
      </c>
      <c r="O721" t="s">
        <v>146</v>
      </c>
      <c r="P721">
        <v>0</v>
      </c>
      <c r="Q721">
        <v>0</v>
      </c>
      <c r="R721" t="s">
        <v>146</v>
      </c>
      <c r="S721">
        <v>0</v>
      </c>
      <c r="T721">
        <v>0</v>
      </c>
    </row>
    <row r="722" spans="1:20" x14ac:dyDescent="0.25">
      <c r="A722">
        <v>721</v>
      </c>
      <c r="B722">
        <v>-876.7</v>
      </c>
      <c r="C722">
        <v>283.3</v>
      </c>
      <c r="D722" t="s">
        <v>185</v>
      </c>
      <c r="E722">
        <v>0.56401658419526635</v>
      </c>
      <c r="F722" t="s">
        <v>186</v>
      </c>
      <c r="G722">
        <v>1</v>
      </c>
      <c r="H722" s="2">
        <v>1.3594686815315286E-2</v>
      </c>
      <c r="I722" s="12" t="s">
        <v>921</v>
      </c>
      <c r="J722" s="12">
        <v>2</v>
      </c>
      <c r="K722" s="2">
        <v>4.2374494349000931E-2</v>
      </c>
      <c r="L722" s="12" t="s">
        <v>146</v>
      </c>
      <c r="M722">
        <v>0</v>
      </c>
      <c r="N722" s="2">
        <v>0</v>
      </c>
      <c r="O722" t="s">
        <v>146</v>
      </c>
      <c r="P722">
        <v>0</v>
      </c>
      <c r="Q722">
        <v>0</v>
      </c>
      <c r="R722" t="s">
        <v>146</v>
      </c>
      <c r="S722">
        <v>0</v>
      </c>
      <c r="T722">
        <v>0</v>
      </c>
    </row>
    <row r="723" spans="1:20" x14ac:dyDescent="0.25">
      <c r="A723">
        <v>722</v>
      </c>
      <c r="B723" s="6">
        <v>-877.6</v>
      </c>
      <c r="C723" s="6">
        <v>241.2</v>
      </c>
      <c r="D723" t="s">
        <v>880</v>
      </c>
      <c r="E723">
        <v>0.57540483603352566</v>
      </c>
      <c r="F723" t="s">
        <v>881</v>
      </c>
      <c r="G723">
        <v>2</v>
      </c>
      <c r="H723" s="2">
        <v>4.8314928389463975E-2</v>
      </c>
      <c r="I723" s="12" t="s">
        <v>146</v>
      </c>
      <c r="J723" s="12">
        <v>0</v>
      </c>
      <c r="K723" s="2">
        <v>0</v>
      </c>
      <c r="L723" s="12" t="s">
        <v>146</v>
      </c>
      <c r="M723">
        <v>0</v>
      </c>
      <c r="N723" s="2">
        <v>0</v>
      </c>
      <c r="O723" t="s">
        <v>146</v>
      </c>
      <c r="P723">
        <v>0</v>
      </c>
      <c r="Q723">
        <v>0</v>
      </c>
      <c r="R723" t="s">
        <v>146</v>
      </c>
      <c r="S723">
        <v>0</v>
      </c>
      <c r="T723">
        <v>0</v>
      </c>
    </row>
    <row r="724" spans="1:20" x14ac:dyDescent="0.25">
      <c r="A724">
        <v>723</v>
      </c>
      <c r="B724" s="6">
        <v>-877.6</v>
      </c>
      <c r="C724" s="6">
        <v>269.3</v>
      </c>
      <c r="D724" t="s">
        <v>892</v>
      </c>
      <c r="E724">
        <v>0.57540483603352566</v>
      </c>
      <c r="F724" t="s">
        <v>893</v>
      </c>
      <c r="G724">
        <v>2</v>
      </c>
      <c r="H724" s="2">
        <v>4.3839101078786274E-2</v>
      </c>
      <c r="I724" s="12" t="s">
        <v>146</v>
      </c>
      <c r="J724" s="12">
        <v>0</v>
      </c>
      <c r="K724" s="2">
        <v>0</v>
      </c>
      <c r="L724" s="12" t="s">
        <v>146</v>
      </c>
      <c r="M724">
        <v>0</v>
      </c>
      <c r="N724" s="2">
        <v>0</v>
      </c>
      <c r="O724" t="s">
        <v>146</v>
      </c>
      <c r="P724">
        <v>0</v>
      </c>
      <c r="Q724">
        <v>0</v>
      </c>
      <c r="R724" t="s">
        <v>146</v>
      </c>
      <c r="S724">
        <v>0</v>
      </c>
      <c r="T724">
        <v>0</v>
      </c>
    </row>
    <row r="725" spans="1:20" x14ac:dyDescent="0.25">
      <c r="A725">
        <v>724</v>
      </c>
      <c r="B725" s="20">
        <v>-878.5</v>
      </c>
      <c r="C725" s="20">
        <v>305.2</v>
      </c>
      <c r="D725" s="33" t="s">
        <v>861</v>
      </c>
      <c r="E725">
        <v>0.57618221548014026</v>
      </c>
      <c r="F725" t="s">
        <v>146</v>
      </c>
      <c r="G725">
        <v>0</v>
      </c>
      <c r="H725" s="2">
        <v>0</v>
      </c>
      <c r="I725" s="12" t="s">
        <v>146</v>
      </c>
      <c r="J725" s="12">
        <v>0</v>
      </c>
      <c r="K725" s="2">
        <v>0</v>
      </c>
      <c r="L725" s="12" t="s">
        <v>146</v>
      </c>
      <c r="M725">
        <v>0</v>
      </c>
      <c r="N725" s="2">
        <v>0</v>
      </c>
      <c r="O725" t="s">
        <v>146</v>
      </c>
      <c r="P725">
        <v>0</v>
      </c>
      <c r="Q725">
        <v>0</v>
      </c>
      <c r="R725" t="s">
        <v>146</v>
      </c>
      <c r="S725">
        <v>0</v>
      </c>
      <c r="T725">
        <v>0</v>
      </c>
    </row>
    <row r="726" spans="1:20" x14ac:dyDescent="0.25">
      <c r="A726">
        <v>725</v>
      </c>
      <c r="B726" s="24">
        <v>-878.5</v>
      </c>
      <c r="C726" s="24">
        <v>269.2</v>
      </c>
      <c r="D726" s="33" t="s">
        <v>866</v>
      </c>
      <c r="E726">
        <v>0.57618221548014026</v>
      </c>
      <c r="F726" t="s">
        <v>892</v>
      </c>
      <c r="G726">
        <v>4</v>
      </c>
      <c r="H726" s="2">
        <v>0.1925817802917115</v>
      </c>
      <c r="I726" s="12" t="s">
        <v>146</v>
      </c>
      <c r="J726" s="12">
        <v>0</v>
      </c>
      <c r="K726" s="2">
        <v>0</v>
      </c>
      <c r="L726" s="12" t="s">
        <v>146</v>
      </c>
      <c r="M726">
        <v>0</v>
      </c>
      <c r="N726" s="2">
        <v>0</v>
      </c>
      <c r="O726" t="s">
        <v>146</v>
      </c>
      <c r="P726">
        <v>0</v>
      </c>
      <c r="Q726">
        <v>0</v>
      </c>
      <c r="R726" t="s">
        <v>146</v>
      </c>
      <c r="S726">
        <v>0</v>
      </c>
      <c r="T726">
        <v>0</v>
      </c>
    </row>
    <row r="727" spans="1:20" x14ac:dyDescent="0.25">
      <c r="A727">
        <v>726</v>
      </c>
      <c r="B727">
        <v>-878.6</v>
      </c>
      <c r="C727">
        <v>269.2</v>
      </c>
      <c r="D727" t="s">
        <v>181</v>
      </c>
      <c r="E727">
        <v>0.55864981107899692</v>
      </c>
      <c r="F727" t="s">
        <v>146</v>
      </c>
      <c r="G727">
        <v>0</v>
      </c>
      <c r="H727" s="2">
        <v>0</v>
      </c>
      <c r="I727" s="12" t="s">
        <v>146</v>
      </c>
      <c r="J727" s="12">
        <v>0</v>
      </c>
      <c r="K727" s="2">
        <v>0</v>
      </c>
      <c r="L727" s="12" t="s">
        <v>146</v>
      </c>
      <c r="M727">
        <v>0</v>
      </c>
      <c r="N727" s="2">
        <v>0</v>
      </c>
      <c r="O727" t="s">
        <v>146</v>
      </c>
      <c r="P727">
        <v>0</v>
      </c>
      <c r="Q727">
        <v>0</v>
      </c>
      <c r="R727" t="s">
        <v>146</v>
      </c>
      <c r="S727">
        <v>0</v>
      </c>
      <c r="T727">
        <v>0</v>
      </c>
    </row>
    <row r="728" spans="1:20" x14ac:dyDescent="0.25">
      <c r="A728">
        <v>727</v>
      </c>
      <c r="B728">
        <v>-879.5</v>
      </c>
      <c r="C728">
        <v>301.2</v>
      </c>
      <c r="D728" t="s">
        <v>843</v>
      </c>
      <c r="E728">
        <v>0.56992970056494352</v>
      </c>
      <c r="F728" t="s">
        <v>146</v>
      </c>
      <c r="G728">
        <v>0</v>
      </c>
      <c r="H728" s="2">
        <v>0</v>
      </c>
      <c r="I728" s="12" t="s">
        <v>146</v>
      </c>
      <c r="J728" s="12">
        <v>0</v>
      </c>
      <c r="K728" s="2">
        <v>0</v>
      </c>
      <c r="L728" s="12" t="s">
        <v>146</v>
      </c>
      <c r="M728">
        <v>0</v>
      </c>
      <c r="N728" s="2">
        <v>0</v>
      </c>
      <c r="O728" t="s">
        <v>146</v>
      </c>
      <c r="P728">
        <v>0</v>
      </c>
      <c r="Q728">
        <v>0</v>
      </c>
      <c r="R728" t="s">
        <v>146</v>
      </c>
      <c r="S728">
        <v>0</v>
      </c>
      <c r="T728">
        <v>0</v>
      </c>
    </row>
    <row r="729" spans="1:20" x14ac:dyDescent="0.25">
      <c r="A729">
        <v>728</v>
      </c>
      <c r="B729" s="6">
        <v>-879.6</v>
      </c>
      <c r="C729" s="6">
        <v>241.2</v>
      </c>
      <c r="D729" t="s">
        <v>879</v>
      </c>
      <c r="E729">
        <v>0.57523222752932435</v>
      </c>
      <c r="F729" t="s">
        <v>880</v>
      </c>
      <c r="G729">
        <v>2</v>
      </c>
      <c r="H729" s="2">
        <v>4.8362123439080293E-2</v>
      </c>
      <c r="I729" s="12" t="s">
        <v>146</v>
      </c>
      <c r="J729" s="12">
        <v>0</v>
      </c>
      <c r="K729" s="2">
        <v>0</v>
      </c>
      <c r="L729" s="12" t="s">
        <v>146</v>
      </c>
      <c r="M729">
        <v>0</v>
      </c>
      <c r="N729" s="2">
        <v>0</v>
      </c>
      <c r="O729" t="s">
        <v>146</v>
      </c>
      <c r="P729">
        <v>0</v>
      </c>
      <c r="Q729">
        <v>0</v>
      </c>
      <c r="R729" t="s">
        <v>146</v>
      </c>
      <c r="S729">
        <v>0</v>
      </c>
      <c r="T729">
        <v>0</v>
      </c>
    </row>
    <row r="730" spans="1:20" x14ac:dyDescent="0.25">
      <c r="A730">
        <v>729</v>
      </c>
      <c r="B730" s="6">
        <v>-879.6</v>
      </c>
      <c r="C730" s="6">
        <v>269.3</v>
      </c>
      <c r="D730" t="s">
        <v>891</v>
      </c>
      <c r="E730">
        <v>0.57523222752932435</v>
      </c>
      <c r="F730" t="s">
        <v>892</v>
      </c>
      <c r="G730">
        <v>2</v>
      </c>
      <c r="H730" s="2">
        <v>4.3883694684929163E-2</v>
      </c>
      <c r="I730" s="12" t="s">
        <v>866</v>
      </c>
      <c r="J730" s="12">
        <v>4</v>
      </c>
      <c r="K730" s="2">
        <v>0.19206399810614916</v>
      </c>
      <c r="L730" s="12" t="s">
        <v>146</v>
      </c>
      <c r="M730">
        <v>0</v>
      </c>
      <c r="N730" s="2">
        <v>0</v>
      </c>
      <c r="O730" t="s">
        <v>146</v>
      </c>
      <c r="P730">
        <v>0</v>
      </c>
      <c r="Q730">
        <v>0</v>
      </c>
      <c r="R730" t="s">
        <v>146</v>
      </c>
      <c r="S730">
        <v>0</v>
      </c>
      <c r="T730">
        <v>0</v>
      </c>
    </row>
    <row r="731" spans="1:20" x14ac:dyDescent="0.25">
      <c r="A731">
        <v>730</v>
      </c>
      <c r="B731">
        <v>-880.6</v>
      </c>
      <c r="C731">
        <v>269.2</v>
      </c>
      <c r="D731" t="s">
        <v>180</v>
      </c>
      <c r="E731">
        <v>0.55848222870529407</v>
      </c>
      <c r="F731" t="s">
        <v>181</v>
      </c>
      <c r="G731">
        <v>2</v>
      </c>
      <c r="H731" s="2">
        <v>4.6179509403960678E-2</v>
      </c>
      <c r="I731" s="12" t="s">
        <v>146</v>
      </c>
      <c r="J731" s="12">
        <v>0</v>
      </c>
      <c r="K731" s="2">
        <v>0</v>
      </c>
      <c r="L731" s="12" t="s">
        <v>146</v>
      </c>
      <c r="M731">
        <v>0</v>
      </c>
      <c r="N731" s="2">
        <v>0</v>
      </c>
      <c r="O731" t="s">
        <v>146</v>
      </c>
      <c r="P731">
        <v>0</v>
      </c>
      <c r="Q731">
        <v>0</v>
      </c>
      <c r="R731" t="s">
        <v>146</v>
      </c>
      <c r="S731">
        <v>0</v>
      </c>
      <c r="T731">
        <v>0</v>
      </c>
    </row>
    <row r="732" spans="1:20" x14ac:dyDescent="0.25">
      <c r="A732">
        <v>731</v>
      </c>
      <c r="B732">
        <v>-881.5</v>
      </c>
      <c r="C732">
        <v>327.2</v>
      </c>
      <c r="D732" t="s">
        <v>808</v>
      </c>
      <c r="E732">
        <v>0.56975873447819225</v>
      </c>
      <c r="F732" t="s">
        <v>146</v>
      </c>
      <c r="G732">
        <v>0</v>
      </c>
      <c r="H732" s="2">
        <v>0</v>
      </c>
      <c r="I732" s="12" t="s">
        <v>146</v>
      </c>
      <c r="J732" s="12">
        <v>0</v>
      </c>
      <c r="K732" s="2">
        <v>0</v>
      </c>
      <c r="L732" s="12" t="s">
        <v>146</v>
      </c>
      <c r="M732">
        <v>0</v>
      </c>
      <c r="N732" s="2">
        <v>0</v>
      </c>
      <c r="O732" t="s">
        <v>146</v>
      </c>
      <c r="P732">
        <v>0</v>
      </c>
      <c r="Q732">
        <v>0</v>
      </c>
      <c r="R732" t="s">
        <v>146</v>
      </c>
      <c r="S732">
        <v>0</v>
      </c>
      <c r="T732">
        <v>0</v>
      </c>
    </row>
    <row r="733" spans="1:20" x14ac:dyDescent="0.25">
      <c r="A733">
        <v>732</v>
      </c>
      <c r="B733">
        <v>-881.5</v>
      </c>
      <c r="C733">
        <v>301.2</v>
      </c>
      <c r="D733" t="s">
        <v>832</v>
      </c>
      <c r="E733">
        <v>0.56975873447819225</v>
      </c>
      <c r="F733" t="s">
        <v>843</v>
      </c>
      <c r="G733">
        <v>2</v>
      </c>
      <c r="H733" s="2">
        <v>3.9274462858084183E-2</v>
      </c>
      <c r="I733" s="12" t="s">
        <v>146</v>
      </c>
      <c r="J733" s="12">
        <v>0</v>
      </c>
      <c r="K733" s="2">
        <v>0</v>
      </c>
      <c r="L733" s="12" t="s">
        <v>146</v>
      </c>
      <c r="M733">
        <v>0</v>
      </c>
      <c r="N733" s="2">
        <v>0</v>
      </c>
      <c r="O733" t="s">
        <v>146</v>
      </c>
      <c r="P733">
        <v>0</v>
      </c>
      <c r="Q733">
        <v>0</v>
      </c>
      <c r="R733" t="s">
        <v>146</v>
      </c>
      <c r="S733">
        <v>0</v>
      </c>
      <c r="T733">
        <v>0</v>
      </c>
    </row>
    <row r="734" spans="1:20" x14ac:dyDescent="0.25">
      <c r="A734">
        <v>733</v>
      </c>
      <c r="B734">
        <v>-881.5</v>
      </c>
      <c r="C734">
        <v>303.2</v>
      </c>
      <c r="D734" t="s">
        <v>842</v>
      </c>
      <c r="E734">
        <v>0.56975873447819225</v>
      </c>
      <c r="F734" t="s">
        <v>843</v>
      </c>
      <c r="G734">
        <v>1</v>
      </c>
      <c r="H734" s="2">
        <v>1.6336260692689085E-2</v>
      </c>
      <c r="I734" s="12" t="s">
        <v>146</v>
      </c>
      <c r="J734" s="12">
        <v>0</v>
      </c>
      <c r="K734" s="2">
        <v>0</v>
      </c>
      <c r="L734" s="12" t="s">
        <v>146</v>
      </c>
      <c r="M734">
        <v>0</v>
      </c>
      <c r="N734" s="2">
        <v>0</v>
      </c>
      <c r="O734" t="s">
        <v>146</v>
      </c>
      <c r="P734">
        <v>0</v>
      </c>
      <c r="Q734">
        <v>0</v>
      </c>
      <c r="R734" t="s">
        <v>146</v>
      </c>
      <c r="S734">
        <v>0</v>
      </c>
      <c r="T734">
        <v>0</v>
      </c>
    </row>
    <row r="735" spans="1:20" x14ac:dyDescent="0.25">
      <c r="A735">
        <v>734</v>
      </c>
      <c r="B735">
        <v>-882.6</v>
      </c>
      <c r="C735">
        <v>269.2</v>
      </c>
      <c r="D735" t="s">
        <v>179</v>
      </c>
      <c r="E735">
        <v>0.55831469660253252</v>
      </c>
      <c r="F735" t="s">
        <v>180</v>
      </c>
      <c r="G735">
        <v>2</v>
      </c>
      <c r="H735" s="2">
        <v>4.6227743204114859E-2</v>
      </c>
      <c r="I735" s="12" t="s">
        <v>146</v>
      </c>
      <c r="J735" s="12">
        <v>0</v>
      </c>
      <c r="K735" s="2">
        <v>0</v>
      </c>
      <c r="L735" s="12" t="s">
        <v>146</v>
      </c>
      <c r="M735">
        <v>0</v>
      </c>
      <c r="N735" s="2">
        <v>0</v>
      </c>
      <c r="O735" t="s">
        <v>146</v>
      </c>
      <c r="P735">
        <v>0</v>
      </c>
      <c r="Q735">
        <v>0</v>
      </c>
      <c r="R735" t="s">
        <v>146</v>
      </c>
      <c r="S735">
        <v>0</v>
      </c>
      <c r="T735">
        <v>0</v>
      </c>
    </row>
    <row r="736" spans="1:20" x14ac:dyDescent="0.25">
      <c r="A736">
        <v>735</v>
      </c>
      <c r="B736">
        <v>-883.5</v>
      </c>
      <c r="C736">
        <v>329.2</v>
      </c>
      <c r="D736" t="s">
        <v>807</v>
      </c>
      <c r="E736">
        <v>0.56958781967742034</v>
      </c>
      <c r="F736" t="s">
        <v>808</v>
      </c>
      <c r="G736">
        <v>1</v>
      </c>
      <c r="H736" s="2">
        <v>1.9328672760157328E-2</v>
      </c>
      <c r="I736" s="12" t="s">
        <v>146</v>
      </c>
      <c r="J736" s="12">
        <v>0</v>
      </c>
      <c r="K736" s="2">
        <v>0</v>
      </c>
      <c r="L736" s="12" t="s">
        <v>146</v>
      </c>
      <c r="M736">
        <v>0</v>
      </c>
      <c r="N736" s="2">
        <v>0</v>
      </c>
      <c r="O736" t="s">
        <v>146</v>
      </c>
      <c r="P736">
        <v>0</v>
      </c>
      <c r="Q736">
        <v>0</v>
      </c>
      <c r="R736" t="s">
        <v>146</v>
      </c>
      <c r="S736">
        <v>0</v>
      </c>
      <c r="T736">
        <v>0</v>
      </c>
    </row>
    <row r="737" spans="1:20" x14ac:dyDescent="0.25">
      <c r="A737">
        <v>736</v>
      </c>
      <c r="B737">
        <v>-883.5</v>
      </c>
      <c r="C737">
        <v>301.2</v>
      </c>
      <c r="D737" t="s">
        <v>820</v>
      </c>
      <c r="E737">
        <v>0.56958781967742034</v>
      </c>
      <c r="F737" t="s">
        <v>832</v>
      </c>
      <c r="G737">
        <v>2</v>
      </c>
      <c r="H737" s="2">
        <v>3.931595375244594E-2</v>
      </c>
      <c r="I737" s="12" t="s">
        <v>146</v>
      </c>
      <c r="J737" s="12">
        <v>0</v>
      </c>
      <c r="K737" s="2">
        <v>0</v>
      </c>
      <c r="L737" s="12" t="s">
        <v>146</v>
      </c>
      <c r="M737">
        <v>0</v>
      </c>
      <c r="N737" s="2">
        <v>0</v>
      </c>
      <c r="O737" t="s">
        <v>146</v>
      </c>
      <c r="P737">
        <v>0</v>
      </c>
      <c r="Q737">
        <v>0</v>
      </c>
      <c r="R737" t="s">
        <v>146</v>
      </c>
      <c r="S737">
        <v>0</v>
      </c>
      <c r="T737">
        <v>0</v>
      </c>
    </row>
    <row r="738" spans="1:20" x14ac:dyDescent="0.25">
      <c r="A738">
        <v>737</v>
      </c>
      <c r="B738">
        <v>-883.5</v>
      </c>
      <c r="C738">
        <v>303.2</v>
      </c>
      <c r="D738" t="s">
        <v>831</v>
      </c>
      <c r="E738">
        <v>0.56958781967742034</v>
      </c>
      <c r="F738" t="s">
        <v>832</v>
      </c>
      <c r="G738">
        <v>1</v>
      </c>
      <c r="H738" s="2">
        <v>1.6331360182047141E-2</v>
      </c>
      <c r="I738" s="12" t="s">
        <v>842</v>
      </c>
      <c r="J738" s="12">
        <v>2</v>
      </c>
      <c r="K738" s="2">
        <v>3.9262681402902164E-2</v>
      </c>
      <c r="L738" s="12" t="s">
        <v>146</v>
      </c>
      <c r="M738">
        <v>0</v>
      </c>
      <c r="N738" s="2">
        <v>0</v>
      </c>
      <c r="O738" t="s">
        <v>146</v>
      </c>
      <c r="P738">
        <v>0</v>
      </c>
      <c r="Q738">
        <v>0</v>
      </c>
      <c r="R738" t="s">
        <v>146</v>
      </c>
      <c r="S738">
        <v>0</v>
      </c>
      <c r="T738">
        <v>0</v>
      </c>
    </row>
    <row r="739" spans="1:20" x14ac:dyDescent="0.25">
      <c r="A739">
        <v>738</v>
      </c>
      <c r="B739">
        <v>-883.5</v>
      </c>
      <c r="C739">
        <v>305.2</v>
      </c>
      <c r="D739" t="s">
        <v>841</v>
      </c>
      <c r="E739">
        <v>0.56958781967742034</v>
      </c>
      <c r="F739" t="s">
        <v>842</v>
      </c>
      <c r="G739">
        <v>1</v>
      </c>
      <c r="H739" s="2">
        <v>1.6370275024384429E-2</v>
      </c>
      <c r="I739" s="12" t="s">
        <v>146</v>
      </c>
      <c r="J739" s="12">
        <v>0</v>
      </c>
      <c r="K739" s="2">
        <v>0</v>
      </c>
      <c r="L739" s="12" t="s">
        <v>146</v>
      </c>
      <c r="M739">
        <v>0</v>
      </c>
      <c r="N739" s="2">
        <v>0</v>
      </c>
      <c r="O739" t="s">
        <v>146</v>
      </c>
      <c r="P739">
        <v>0</v>
      </c>
      <c r="Q739">
        <v>0</v>
      </c>
      <c r="R739" t="s">
        <v>146</v>
      </c>
      <c r="S739">
        <v>0</v>
      </c>
      <c r="T739">
        <v>0</v>
      </c>
    </row>
    <row r="740" spans="1:20" x14ac:dyDescent="0.25">
      <c r="A740">
        <v>739</v>
      </c>
      <c r="B740">
        <v>-883.5</v>
      </c>
      <c r="C740">
        <v>283.2</v>
      </c>
      <c r="D740" t="s">
        <v>994</v>
      </c>
      <c r="E740">
        <v>0.56958781967742034</v>
      </c>
      <c r="F740" t="s">
        <v>146</v>
      </c>
      <c r="G740">
        <v>0</v>
      </c>
      <c r="H740" s="2">
        <v>0</v>
      </c>
      <c r="I740" s="12" t="s">
        <v>146</v>
      </c>
      <c r="J740" s="12">
        <v>0</v>
      </c>
      <c r="K740" s="2">
        <v>0</v>
      </c>
      <c r="L740" s="12" t="s">
        <v>146</v>
      </c>
      <c r="M740">
        <v>0</v>
      </c>
      <c r="N740" s="2">
        <v>0</v>
      </c>
      <c r="O740" t="s">
        <v>146</v>
      </c>
      <c r="P740">
        <v>0</v>
      </c>
      <c r="Q740">
        <v>0</v>
      </c>
      <c r="R740" t="s">
        <v>146</v>
      </c>
      <c r="S740">
        <v>0</v>
      </c>
      <c r="T740">
        <v>0</v>
      </c>
    </row>
    <row r="741" spans="1:20" x14ac:dyDescent="0.25">
      <c r="A741">
        <v>740</v>
      </c>
      <c r="B741">
        <v>-883.5</v>
      </c>
      <c r="C741">
        <v>281.2</v>
      </c>
      <c r="D741" t="s">
        <v>995</v>
      </c>
      <c r="E741">
        <v>0.56958781967742034</v>
      </c>
      <c r="F741" t="s">
        <v>146</v>
      </c>
      <c r="G741">
        <v>0</v>
      </c>
      <c r="H741" s="2">
        <v>0</v>
      </c>
      <c r="I741" s="12" t="s">
        <v>146</v>
      </c>
      <c r="J741" s="12">
        <v>0</v>
      </c>
      <c r="K741" s="2">
        <v>0</v>
      </c>
      <c r="L741" s="12" t="s">
        <v>146</v>
      </c>
      <c r="M741">
        <v>0</v>
      </c>
      <c r="N741" s="2">
        <v>0</v>
      </c>
      <c r="O741" t="s">
        <v>146</v>
      </c>
      <c r="P741">
        <v>0</v>
      </c>
      <c r="Q741">
        <v>0</v>
      </c>
      <c r="R741" t="s">
        <v>146</v>
      </c>
      <c r="S741">
        <v>0</v>
      </c>
      <c r="T741">
        <v>0</v>
      </c>
    </row>
    <row r="742" spans="1:20" x14ac:dyDescent="0.25">
      <c r="A742">
        <v>741</v>
      </c>
      <c r="B742" s="26">
        <v>-883.7</v>
      </c>
      <c r="C742" s="26">
        <v>327.2</v>
      </c>
      <c r="D742" s="27" t="s">
        <v>297</v>
      </c>
      <c r="E742">
        <v>0.55906898704762775</v>
      </c>
      <c r="F742" t="s">
        <v>146</v>
      </c>
      <c r="G742">
        <v>0</v>
      </c>
      <c r="H742" s="2">
        <v>0</v>
      </c>
      <c r="I742" s="12" t="s">
        <v>146</v>
      </c>
      <c r="J742" s="12">
        <v>0</v>
      </c>
      <c r="K742" s="2">
        <v>0</v>
      </c>
      <c r="L742" s="12" t="s">
        <v>146</v>
      </c>
      <c r="M742">
        <v>0</v>
      </c>
      <c r="N742" s="2">
        <v>0</v>
      </c>
      <c r="O742" t="s">
        <v>146</v>
      </c>
      <c r="P742">
        <v>0</v>
      </c>
      <c r="Q742">
        <v>0</v>
      </c>
      <c r="R742" t="s">
        <v>146</v>
      </c>
      <c r="S742">
        <v>0</v>
      </c>
      <c r="T742">
        <v>0</v>
      </c>
    </row>
    <row r="743" spans="1:20" x14ac:dyDescent="0.25">
      <c r="A743">
        <v>742</v>
      </c>
      <c r="B743" s="27">
        <v>-883.7</v>
      </c>
      <c r="C743" s="27">
        <v>269.2</v>
      </c>
      <c r="D743" s="27" t="s">
        <v>304</v>
      </c>
      <c r="E743">
        <v>0.55906898704762775</v>
      </c>
      <c r="F743" t="s">
        <v>179</v>
      </c>
      <c r="G743">
        <v>4</v>
      </c>
      <c r="H743" s="2">
        <v>0.20715542302551468</v>
      </c>
      <c r="I743" s="12" t="s">
        <v>146</v>
      </c>
      <c r="J743" s="12">
        <v>0</v>
      </c>
      <c r="K743" s="2">
        <v>0</v>
      </c>
      <c r="L743" s="12" t="s">
        <v>146</v>
      </c>
      <c r="M743">
        <v>0</v>
      </c>
      <c r="N743" s="2">
        <v>0</v>
      </c>
      <c r="O743" t="s">
        <v>146</v>
      </c>
      <c r="P743">
        <v>0</v>
      </c>
      <c r="Q743">
        <v>0</v>
      </c>
      <c r="R743" t="s">
        <v>146</v>
      </c>
      <c r="S743">
        <v>0</v>
      </c>
      <c r="T743">
        <v>0</v>
      </c>
    </row>
    <row r="744" spans="1:20" x14ac:dyDescent="0.25">
      <c r="A744">
        <v>743</v>
      </c>
      <c r="B744">
        <v>-885.6</v>
      </c>
      <c r="C744">
        <v>331.3</v>
      </c>
      <c r="D744" t="s">
        <v>806</v>
      </c>
      <c r="E744">
        <v>0.56941695614724308</v>
      </c>
      <c r="F744" t="s">
        <v>807</v>
      </c>
      <c r="G744">
        <v>1</v>
      </c>
      <c r="H744" s="2">
        <v>1.9365630702137631E-2</v>
      </c>
      <c r="I744" s="12" t="s">
        <v>146</v>
      </c>
      <c r="J744" s="12">
        <v>0</v>
      </c>
      <c r="K744" s="2">
        <v>0</v>
      </c>
      <c r="L744" s="12" t="s">
        <v>146</v>
      </c>
      <c r="M744">
        <v>0</v>
      </c>
      <c r="N744" s="2">
        <v>0</v>
      </c>
      <c r="O744" t="s">
        <v>146</v>
      </c>
      <c r="P744">
        <v>0</v>
      </c>
      <c r="Q744">
        <v>0</v>
      </c>
      <c r="R744" t="s">
        <v>146</v>
      </c>
      <c r="S744">
        <v>0</v>
      </c>
      <c r="T744">
        <v>0</v>
      </c>
    </row>
    <row r="745" spans="1:20" x14ac:dyDescent="0.25">
      <c r="A745">
        <v>744</v>
      </c>
      <c r="B745" s="2">
        <v>-885.6</v>
      </c>
      <c r="C745" s="2">
        <v>283.3</v>
      </c>
      <c r="D745" t="s">
        <v>819</v>
      </c>
      <c r="E745">
        <v>0.56941695614724308</v>
      </c>
      <c r="F745" t="s">
        <v>995</v>
      </c>
      <c r="G745">
        <v>1</v>
      </c>
      <c r="H745" s="2">
        <v>1.3724853848396567E-2</v>
      </c>
      <c r="I745" s="12" t="s">
        <v>994</v>
      </c>
      <c r="J745" s="12">
        <v>2</v>
      </c>
      <c r="K745" s="2">
        <v>4.3211720755009682E-2</v>
      </c>
      <c r="L745" s="12" t="s">
        <v>146</v>
      </c>
      <c r="M745">
        <v>0</v>
      </c>
      <c r="N745" s="2">
        <v>0</v>
      </c>
      <c r="O745" t="s">
        <v>146</v>
      </c>
      <c r="P745">
        <v>0</v>
      </c>
      <c r="Q745">
        <v>0</v>
      </c>
      <c r="R745" t="s">
        <v>146</v>
      </c>
      <c r="S745">
        <v>0</v>
      </c>
      <c r="T745">
        <v>0</v>
      </c>
    </row>
    <row r="746" spans="1:20" x14ac:dyDescent="0.25">
      <c r="A746">
        <v>745</v>
      </c>
      <c r="B746">
        <v>-885.6</v>
      </c>
      <c r="C746">
        <v>305.2</v>
      </c>
      <c r="D746" t="s">
        <v>830</v>
      </c>
      <c r="E746">
        <v>0.56941695614724308</v>
      </c>
      <c r="F746" t="s">
        <v>831</v>
      </c>
      <c r="G746">
        <v>1</v>
      </c>
      <c r="H746" s="2">
        <v>1.63653643102083E-2</v>
      </c>
      <c r="I746" s="12" t="s">
        <v>841</v>
      </c>
      <c r="J746" s="12">
        <v>2</v>
      </c>
      <c r="K746" s="2">
        <v>3.9250903481891627E-2</v>
      </c>
      <c r="L746" s="12" t="s">
        <v>146</v>
      </c>
      <c r="M746">
        <v>0</v>
      </c>
      <c r="N746" s="2">
        <v>0</v>
      </c>
      <c r="O746" t="s">
        <v>146</v>
      </c>
      <c r="P746">
        <v>0</v>
      </c>
      <c r="Q746">
        <v>0</v>
      </c>
      <c r="R746" t="s">
        <v>146</v>
      </c>
      <c r="S746">
        <v>0</v>
      </c>
      <c r="T746">
        <v>0</v>
      </c>
    </row>
    <row r="747" spans="1:20" x14ac:dyDescent="0.25">
      <c r="A747">
        <v>746</v>
      </c>
      <c r="B747">
        <v>-885.6</v>
      </c>
      <c r="C747">
        <v>307.3</v>
      </c>
      <c r="D747" t="s">
        <v>840</v>
      </c>
      <c r="E747">
        <v>0.56941695614724308</v>
      </c>
      <c r="F747" t="s">
        <v>841</v>
      </c>
      <c r="G747">
        <v>1</v>
      </c>
      <c r="H747" s="2">
        <v>1.6404318757254569E-2</v>
      </c>
      <c r="I747" s="12" t="s">
        <v>146</v>
      </c>
      <c r="J747" s="12">
        <v>0</v>
      </c>
      <c r="K747" s="2">
        <v>0</v>
      </c>
      <c r="L747" s="12" t="s">
        <v>146</v>
      </c>
      <c r="M747">
        <v>0</v>
      </c>
      <c r="N747" s="2">
        <v>0</v>
      </c>
      <c r="O747" t="s">
        <v>146</v>
      </c>
      <c r="P747">
        <v>0</v>
      </c>
      <c r="Q747">
        <v>0</v>
      </c>
      <c r="R747" t="s">
        <v>146</v>
      </c>
      <c r="S747">
        <v>0</v>
      </c>
      <c r="T747">
        <v>0</v>
      </c>
    </row>
    <row r="748" spans="1:20" x14ac:dyDescent="0.25">
      <c r="A748">
        <v>747</v>
      </c>
      <c r="B748">
        <v>-885.6</v>
      </c>
      <c r="C748">
        <v>303.2</v>
      </c>
      <c r="D748" t="s">
        <v>993</v>
      </c>
      <c r="E748">
        <v>0.56941695614724308</v>
      </c>
      <c r="F748" t="s">
        <v>820</v>
      </c>
      <c r="G748">
        <v>1</v>
      </c>
      <c r="H748" s="2">
        <v>1.6326461141448131E-2</v>
      </c>
      <c r="I748" s="12" t="s">
        <v>831</v>
      </c>
      <c r="J748" s="12">
        <v>2</v>
      </c>
      <c r="K748" s="2">
        <v>3.9304159850929166E-2</v>
      </c>
      <c r="L748" s="12" t="s">
        <v>146</v>
      </c>
      <c r="M748">
        <v>0</v>
      </c>
      <c r="N748" s="2">
        <v>0</v>
      </c>
      <c r="O748" t="s">
        <v>146</v>
      </c>
      <c r="P748">
        <v>0</v>
      </c>
      <c r="Q748">
        <v>0</v>
      </c>
      <c r="R748" t="s">
        <v>146</v>
      </c>
      <c r="S748">
        <v>0</v>
      </c>
      <c r="T748">
        <v>0</v>
      </c>
    </row>
    <row r="749" spans="1:20" x14ac:dyDescent="0.25">
      <c r="A749">
        <v>748</v>
      </c>
      <c r="B749" s="22">
        <v>-886.6</v>
      </c>
      <c r="C749" s="22">
        <v>269.2</v>
      </c>
      <c r="D749" s="23" t="s">
        <v>290</v>
      </c>
      <c r="E749">
        <v>0.55797978314951802</v>
      </c>
      <c r="F749" t="s">
        <v>146</v>
      </c>
      <c r="G749">
        <v>0</v>
      </c>
      <c r="H749" s="2">
        <v>0</v>
      </c>
      <c r="I749" s="12" t="s">
        <v>146</v>
      </c>
      <c r="J749" s="12">
        <v>0</v>
      </c>
      <c r="K749" s="2">
        <v>0</v>
      </c>
      <c r="L749" s="12" t="s">
        <v>146</v>
      </c>
      <c r="M749">
        <v>0</v>
      </c>
      <c r="N749" s="2">
        <v>0</v>
      </c>
      <c r="O749" t="s">
        <v>146</v>
      </c>
      <c r="P749">
        <v>0</v>
      </c>
      <c r="Q749">
        <v>0</v>
      </c>
      <c r="R749" t="s">
        <v>146</v>
      </c>
      <c r="S749">
        <v>0</v>
      </c>
      <c r="T749">
        <v>0</v>
      </c>
    </row>
    <row r="750" spans="1:20" x14ac:dyDescent="0.25">
      <c r="A750">
        <v>749</v>
      </c>
      <c r="B750">
        <v>-887.6</v>
      </c>
      <c r="C750">
        <v>305.2</v>
      </c>
      <c r="D750" t="s">
        <v>818</v>
      </c>
      <c r="E750">
        <v>0.56924614387228034</v>
      </c>
      <c r="F750" t="s">
        <v>993</v>
      </c>
      <c r="G750">
        <v>1</v>
      </c>
      <c r="H750" s="2">
        <v>1.6360455069135939E-2</v>
      </c>
      <c r="I750" s="12" t="s">
        <v>830</v>
      </c>
      <c r="J750" s="12">
        <v>2</v>
      </c>
      <c r="K750" s="2">
        <v>3.9292369487317479E-2</v>
      </c>
      <c r="L750" s="12" t="s">
        <v>146</v>
      </c>
      <c r="M750">
        <v>0</v>
      </c>
      <c r="N750" s="2">
        <v>0</v>
      </c>
      <c r="O750" t="s">
        <v>146</v>
      </c>
      <c r="P750">
        <v>0</v>
      </c>
      <c r="Q750">
        <v>0</v>
      </c>
      <c r="R750" t="s">
        <v>146</v>
      </c>
      <c r="S750">
        <v>0</v>
      </c>
      <c r="T750">
        <v>0</v>
      </c>
    </row>
    <row r="751" spans="1:20" x14ac:dyDescent="0.25">
      <c r="A751">
        <v>750</v>
      </c>
      <c r="B751">
        <v>-887.6</v>
      </c>
      <c r="C751">
        <v>307.3</v>
      </c>
      <c r="D751" t="s">
        <v>829</v>
      </c>
      <c r="E751">
        <v>0.56924614387228034</v>
      </c>
      <c r="F751" t="s">
        <v>830</v>
      </c>
      <c r="G751">
        <v>1</v>
      </c>
      <c r="H751" s="2">
        <v>1.6399397830724565E-2</v>
      </c>
      <c r="I751" s="12" t="s">
        <v>840</v>
      </c>
      <c r="J751" s="12">
        <v>2</v>
      </c>
      <c r="K751" s="2">
        <v>3.9239129093992388E-2</v>
      </c>
      <c r="L751" s="12" t="s">
        <v>146</v>
      </c>
      <c r="M751">
        <v>0</v>
      </c>
      <c r="N751" s="2">
        <v>0</v>
      </c>
      <c r="O751" t="s">
        <v>146</v>
      </c>
      <c r="P751">
        <v>0</v>
      </c>
      <c r="Q751">
        <v>0</v>
      </c>
      <c r="R751" t="s">
        <v>146</v>
      </c>
      <c r="S751">
        <v>0</v>
      </c>
      <c r="T751">
        <v>0</v>
      </c>
    </row>
    <row r="752" spans="1:20" x14ac:dyDescent="0.25">
      <c r="A752">
        <v>751</v>
      </c>
      <c r="B752">
        <v>-887.6</v>
      </c>
      <c r="C752">
        <v>309.3</v>
      </c>
      <c r="D752" t="s">
        <v>839</v>
      </c>
      <c r="E752">
        <v>0.56924614387228034</v>
      </c>
      <c r="F752" t="s">
        <v>840</v>
      </c>
      <c r="G752">
        <v>1</v>
      </c>
      <c r="H752" s="2">
        <v>1.6438391855216967E-2</v>
      </c>
      <c r="I752" s="12" t="s">
        <v>146</v>
      </c>
      <c r="J752" s="12">
        <v>0</v>
      </c>
      <c r="K752" s="2">
        <v>0</v>
      </c>
      <c r="L752" s="12" t="s">
        <v>146</v>
      </c>
      <c r="M752">
        <v>0</v>
      </c>
      <c r="N752" s="2">
        <v>0</v>
      </c>
      <c r="O752" t="s">
        <v>146</v>
      </c>
      <c r="P752">
        <v>0</v>
      </c>
      <c r="Q752">
        <v>0</v>
      </c>
      <c r="R752" t="s">
        <v>146</v>
      </c>
      <c r="S752">
        <v>0</v>
      </c>
      <c r="T752">
        <v>0</v>
      </c>
    </row>
    <row r="753" spans="1:20" x14ac:dyDescent="0.25">
      <c r="A753">
        <v>752</v>
      </c>
      <c r="B753">
        <v>-887.6</v>
      </c>
      <c r="C753">
        <v>277.2</v>
      </c>
      <c r="D753" t="s">
        <v>850</v>
      </c>
      <c r="E753">
        <v>0.56924614387228034</v>
      </c>
      <c r="F753" t="s">
        <v>146</v>
      </c>
      <c r="G753">
        <v>0</v>
      </c>
      <c r="H753" s="2">
        <v>0</v>
      </c>
      <c r="I753" s="12" t="s">
        <v>146</v>
      </c>
      <c r="J753" s="12">
        <v>0</v>
      </c>
      <c r="K753" s="2">
        <v>0</v>
      </c>
      <c r="L753" s="12" t="s">
        <v>146</v>
      </c>
      <c r="M753">
        <v>0</v>
      </c>
      <c r="N753" s="2">
        <v>0</v>
      </c>
      <c r="O753" t="s">
        <v>146</v>
      </c>
      <c r="P753">
        <v>0</v>
      </c>
      <c r="Q753">
        <v>0</v>
      </c>
      <c r="R753" t="s">
        <v>146</v>
      </c>
      <c r="S753">
        <v>0</v>
      </c>
      <c r="T753">
        <v>0</v>
      </c>
    </row>
    <row r="754" spans="1:20" x14ac:dyDescent="0.25">
      <c r="A754">
        <v>753</v>
      </c>
      <c r="B754">
        <v>-887.6</v>
      </c>
      <c r="C754">
        <v>279.2</v>
      </c>
      <c r="D754" t="s">
        <v>999</v>
      </c>
      <c r="E754">
        <v>0.56924614387228034</v>
      </c>
      <c r="F754" t="s">
        <v>146</v>
      </c>
      <c r="G754">
        <v>0</v>
      </c>
      <c r="H754" s="2">
        <v>0</v>
      </c>
      <c r="I754" s="12" t="s">
        <v>146</v>
      </c>
      <c r="J754" s="12">
        <v>0</v>
      </c>
      <c r="K754" s="2">
        <v>0</v>
      </c>
      <c r="L754" s="12" t="s">
        <v>146</v>
      </c>
      <c r="M754">
        <v>0</v>
      </c>
      <c r="N754" s="2">
        <v>0</v>
      </c>
      <c r="O754" t="s">
        <v>146</v>
      </c>
      <c r="P754">
        <v>0</v>
      </c>
      <c r="Q754">
        <v>0</v>
      </c>
      <c r="R754" t="s">
        <v>146</v>
      </c>
      <c r="S754">
        <v>0</v>
      </c>
      <c r="T754">
        <v>0</v>
      </c>
    </row>
    <row r="755" spans="1:20" x14ac:dyDescent="0.25">
      <c r="A755">
        <v>754</v>
      </c>
      <c r="B755" s="20">
        <v>-887.7</v>
      </c>
      <c r="C755" s="20">
        <v>331.2</v>
      </c>
      <c r="D755" s="24" t="s">
        <v>296</v>
      </c>
      <c r="E755">
        <v>0.5587336211221654</v>
      </c>
      <c r="F755" t="s">
        <v>146</v>
      </c>
      <c r="G755">
        <v>0</v>
      </c>
      <c r="H755" s="2">
        <v>0</v>
      </c>
      <c r="I755" s="12" t="s">
        <v>146</v>
      </c>
      <c r="J755" s="12">
        <v>0</v>
      </c>
      <c r="K755" s="2">
        <v>0</v>
      </c>
      <c r="L755" s="12" t="s">
        <v>146</v>
      </c>
      <c r="M755">
        <v>0</v>
      </c>
      <c r="N755" s="2">
        <v>0</v>
      </c>
      <c r="O755" t="s">
        <v>146</v>
      </c>
      <c r="P755">
        <v>0</v>
      </c>
      <c r="Q755">
        <v>0</v>
      </c>
      <c r="R755" t="s">
        <v>146</v>
      </c>
      <c r="S755">
        <v>0</v>
      </c>
      <c r="T755">
        <v>0</v>
      </c>
    </row>
    <row r="756" spans="1:20" x14ac:dyDescent="0.25">
      <c r="A756">
        <v>755</v>
      </c>
      <c r="B756" s="24">
        <v>-887.7</v>
      </c>
      <c r="C756" s="24">
        <v>269.2</v>
      </c>
      <c r="D756" s="24" t="s">
        <v>303</v>
      </c>
      <c r="E756">
        <v>0.5587336211221654</v>
      </c>
      <c r="F756" t="s">
        <v>290</v>
      </c>
      <c r="G756">
        <v>4</v>
      </c>
      <c r="H756" s="2">
        <v>0.20736599583048915</v>
      </c>
      <c r="I756" s="12" t="s">
        <v>146</v>
      </c>
      <c r="J756" s="12">
        <v>0</v>
      </c>
      <c r="K756" s="2">
        <v>0</v>
      </c>
      <c r="L756" s="12" t="s">
        <v>146</v>
      </c>
      <c r="M756">
        <v>0</v>
      </c>
      <c r="N756" s="2">
        <v>0</v>
      </c>
      <c r="O756" t="s">
        <v>146</v>
      </c>
      <c r="P756">
        <v>0</v>
      </c>
      <c r="Q756">
        <v>0</v>
      </c>
      <c r="R756" t="s">
        <v>146</v>
      </c>
      <c r="S756">
        <v>0</v>
      </c>
      <c r="T756">
        <v>0</v>
      </c>
    </row>
    <row r="757" spans="1:20" x14ac:dyDescent="0.25">
      <c r="A757">
        <v>756</v>
      </c>
      <c r="B757">
        <v>-888.6</v>
      </c>
      <c r="C757">
        <v>327.2</v>
      </c>
      <c r="D757" t="s">
        <v>285</v>
      </c>
      <c r="E757">
        <v>0.55267045185760011</v>
      </c>
      <c r="F757" t="s">
        <v>146</v>
      </c>
      <c r="G757">
        <v>0</v>
      </c>
      <c r="H757" s="2">
        <v>0</v>
      </c>
      <c r="I757" s="12" t="s">
        <v>146</v>
      </c>
      <c r="J757" s="12">
        <v>0</v>
      </c>
      <c r="K757" s="2">
        <v>0</v>
      </c>
      <c r="L757" s="12" t="s">
        <v>146</v>
      </c>
      <c r="M757">
        <v>0</v>
      </c>
      <c r="N757" s="2">
        <v>0</v>
      </c>
      <c r="O757" t="s">
        <v>146</v>
      </c>
      <c r="P757">
        <v>0</v>
      </c>
      <c r="Q757">
        <v>0</v>
      </c>
      <c r="R757" t="s">
        <v>146</v>
      </c>
      <c r="S757">
        <v>0</v>
      </c>
      <c r="T757">
        <v>0</v>
      </c>
    </row>
    <row r="758" spans="1:20" x14ac:dyDescent="0.25">
      <c r="A758">
        <v>757</v>
      </c>
      <c r="B758" s="22">
        <v>-888.6</v>
      </c>
      <c r="C758" s="22">
        <v>269.2</v>
      </c>
      <c r="D758" s="23" t="s">
        <v>289</v>
      </c>
      <c r="E758">
        <v>0.55781240176911839</v>
      </c>
      <c r="F758" t="s">
        <v>290</v>
      </c>
      <c r="G758">
        <v>2</v>
      </c>
      <c r="H758" s="2">
        <v>4.6372547504272159E-2</v>
      </c>
      <c r="I758" s="12" t="s">
        <v>303</v>
      </c>
      <c r="J758" s="12">
        <v>4</v>
      </c>
      <c r="K758" s="2">
        <v>0.20689174644941263</v>
      </c>
      <c r="L758" s="12" t="s">
        <v>146</v>
      </c>
      <c r="M758">
        <v>0</v>
      </c>
      <c r="N758" s="2">
        <v>0</v>
      </c>
      <c r="O758" t="s">
        <v>146</v>
      </c>
      <c r="P758">
        <v>0</v>
      </c>
      <c r="Q758">
        <v>0</v>
      </c>
      <c r="R758" t="s">
        <v>146</v>
      </c>
      <c r="S758">
        <v>0</v>
      </c>
      <c r="T758">
        <v>0</v>
      </c>
    </row>
    <row r="759" spans="1:20" x14ac:dyDescent="0.25">
      <c r="A759">
        <v>758</v>
      </c>
      <c r="B759">
        <v>-889.6</v>
      </c>
      <c r="C759">
        <v>307.3</v>
      </c>
      <c r="D759" t="s">
        <v>817</v>
      </c>
      <c r="E759">
        <v>0.56907538283715686</v>
      </c>
      <c r="F759" t="s">
        <v>818</v>
      </c>
      <c r="G759">
        <v>1</v>
      </c>
      <c r="H759" s="2">
        <v>1.6394478380361795E-2</v>
      </c>
      <c r="I759" s="12" t="s">
        <v>829</v>
      </c>
      <c r="J759" s="12">
        <v>2</v>
      </c>
      <c r="K759" s="2">
        <v>3.9280582660549596E-2</v>
      </c>
      <c r="L759" s="12" t="s">
        <v>146</v>
      </c>
      <c r="M759">
        <v>0</v>
      </c>
      <c r="N759" s="2">
        <v>0</v>
      </c>
      <c r="O759" t="s">
        <v>146</v>
      </c>
      <c r="P759">
        <v>0</v>
      </c>
      <c r="Q759">
        <v>0</v>
      </c>
      <c r="R759" t="s">
        <v>146</v>
      </c>
      <c r="S759">
        <v>0</v>
      </c>
      <c r="T759">
        <v>0</v>
      </c>
    </row>
    <row r="760" spans="1:20" x14ac:dyDescent="0.25">
      <c r="A760">
        <v>759</v>
      </c>
      <c r="B760">
        <v>-889.6</v>
      </c>
      <c r="C760">
        <v>309.3</v>
      </c>
      <c r="D760" t="s">
        <v>828</v>
      </c>
      <c r="E760">
        <v>0.56907538283715686</v>
      </c>
      <c r="F760" t="s">
        <v>839</v>
      </c>
      <c r="G760">
        <v>2</v>
      </c>
      <c r="H760" s="2">
        <v>3.9227358238144598E-2</v>
      </c>
      <c r="I760" s="12" t="s">
        <v>829</v>
      </c>
      <c r="J760" s="12">
        <v>1</v>
      </c>
      <c r="K760" s="2">
        <v>1.6433460707524217E-2</v>
      </c>
      <c r="L760" s="12" t="s">
        <v>146</v>
      </c>
      <c r="M760">
        <v>0</v>
      </c>
      <c r="N760" s="2">
        <v>0</v>
      </c>
      <c r="O760" t="s">
        <v>146</v>
      </c>
      <c r="P760">
        <v>0</v>
      </c>
      <c r="Q760">
        <v>0</v>
      </c>
      <c r="R760" t="s">
        <v>146</v>
      </c>
      <c r="S760">
        <v>0</v>
      </c>
      <c r="T760">
        <v>0</v>
      </c>
    </row>
    <row r="761" spans="1:20" x14ac:dyDescent="0.25">
      <c r="A761">
        <v>760</v>
      </c>
      <c r="B761">
        <v>-889.6</v>
      </c>
      <c r="C761">
        <v>279.2</v>
      </c>
      <c r="D761" t="s">
        <v>849</v>
      </c>
      <c r="E761">
        <v>0.56907538283715686</v>
      </c>
      <c r="F761" t="s">
        <v>850</v>
      </c>
      <c r="G761">
        <v>1</v>
      </c>
      <c r="H761" s="2">
        <v>1.3646408639776836E-2</v>
      </c>
      <c r="I761" s="12" t="s">
        <v>999</v>
      </c>
      <c r="J761" s="12">
        <v>2</v>
      </c>
      <c r="K761" s="2">
        <v>4.3413997265759736E-2</v>
      </c>
      <c r="L761" s="12" t="s">
        <v>146</v>
      </c>
      <c r="M761">
        <v>0</v>
      </c>
      <c r="N761" s="2">
        <v>0</v>
      </c>
      <c r="O761" t="s">
        <v>146</v>
      </c>
      <c r="P761">
        <v>0</v>
      </c>
      <c r="Q761">
        <v>0</v>
      </c>
      <c r="R761" t="s">
        <v>146</v>
      </c>
      <c r="S761">
        <v>0</v>
      </c>
      <c r="T761">
        <v>0</v>
      </c>
    </row>
    <row r="762" spans="1:20" x14ac:dyDescent="0.25">
      <c r="A762">
        <v>761</v>
      </c>
      <c r="B762">
        <v>-889.6</v>
      </c>
      <c r="C762">
        <v>281.2</v>
      </c>
      <c r="D762" t="s">
        <v>998</v>
      </c>
      <c r="E762">
        <v>0.56907538283715686</v>
      </c>
      <c r="F762" t="s">
        <v>999</v>
      </c>
      <c r="G762">
        <v>1</v>
      </c>
      <c r="H762" s="2">
        <v>1.3681489090504154E-2</v>
      </c>
      <c r="I762" s="12" t="s">
        <v>146</v>
      </c>
      <c r="J762" s="12">
        <v>0</v>
      </c>
      <c r="K762" s="2">
        <v>0</v>
      </c>
      <c r="L762" s="12" t="s">
        <v>146</v>
      </c>
      <c r="M762">
        <v>0</v>
      </c>
      <c r="N762" s="2">
        <v>0</v>
      </c>
      <c r="O762" t="s">
        <v>146</v>
      </c>
      <c r="P762">
        <v>0</v>
      </c>
      <c r="Q762">
        <v>0</v>
      </c>
      <c r="R762" t="s">
        <v>146</v>
      </c>
      <c r="S762">
        <v>0</v>
      </c>
      <c r="T762">
        <v>0</v>
      </c>
    </row>
    <row r="763" spans="1:20" x14ac:dyDescent="0.25">
      <c r="A763">
        <v>762</v>
      </c>
      <c r="B763">
        <v>-890.6</v>
      </c>
      <c r="C763">
        <v>327.2</v>
      </c>
      <c r="D763" t="s">
        <v>272</v>
      </c>
      <c r="E763">
        <v>0.5525046631571281</v>
      </c>
      <c r="F763" t="s">
        <v>285</v>
      </c>
      <c r="G763">
        <v>2</v>
      </c>
      <c r="H763" s="2">
        <v>3.726063775536026E-2</v>
      </c>
      <c r="I763" s="12" t="s">
        <v>146</v>
      </c>
      <c r="J763" s="12">
        <v>0</v>
      </c>
      <c r="K763" s="2">
        <v>0</v>
      </c>
      <c r="L763" s="12" t="s">
        <v>146</v>
      </c>
      <c r="M763">
        <v>0</v>
      </c>
      <c r="N763" s="2">
        <v>0</v>
      </c>
      <c r="O763" t="s">
        <v>146</v>
      </c>
      <c r="P763">
        <v>0</v>
      </c>
      <c r="Q763">
        <v>0</v>
      </c>
      <c r="R763" t="s">
        <v>146</v>
      </c>
      <c r="S763">
        <v>0</v>
      </c>
      <c r="T763">
        <v>0</v>
      </c>
    </row>
    <row r="764" spans="1:20" x14ac:dyDescent="0.25">
      <c r="A764">
        <v>763</v>
      </c>
      <c r="B764">
        <v>-890.6</v>
      </c>
      <c r="C764">
        <v>329.2</v>
      </c>
      <c r="D764" t="s">
        <v>284</v>
      </c>
      <c r="E764">
        <v>0.5525046631571281</v>
      </c>
      <c r="F764" t="s">
        <v>285</v>
      </c>
      <c r="G764">
        <v>1</v>
      </c>
      <c r="H764" s="2">
        <v>1.87489645383799E-2</v>
      </c>
      <c r="I764" s="12" t="s">
        <v>146</v>
      </c>
      <c r="J764" s="12">
        <v>0</v>
      </c>
      <c r="K764" s="2">
        <v>0</v>
      </c>
      <c r="L764" s="12" t="s">
        <v>146</v>
      </c>
      <c r="M764">
        <v>0</v>
      </c>
      <c r="N764" s="2">
        <v>0</v>
      </c>
      <c r="O764" t="s">
        <v>146</v>
      </c>
      <c r="P764">
        <v>0</v>
      </c>
      <c r="Q764">
        <v>0</v>
      </c>
      <c r="R764" t="s">
        <v>146</v>
      </c>
      <c r="S764">
        <v>0</v>
      </c>
      <c r="T764">
        <v>0</v>
      </c>
    </row>
    <row r="765" spans="1:20" x14ac:dyDescent="0.25">
      <c r="A765">
        <v>764</v>
      </c>
      <c r="B765">
        <v>-891.6</v>
      </c>
      <c r="C765">
        <v>309.3</v>
      </c>
      <c r="D765" t="s">
        <v>816</v>
      </c>
      <c r="E765">
        <v>0.56890467302650194</v>
      </c>
      <c r="F765" t="s">
        <v>828</v>
      </c>
      <c r="G765">
        <v>2</v>
      </c>
      <c r="H765" s="2">
        <v>3.9268799369564539E-2</v>
      </c>
      <c r="I765" s="12" t="s">
        <v>817</v>
      </c>
      <c r="J765" s="12">
        <v>1</v>
      </c>
      <c r="K765" s="2">
        <v>1.6428531039064824E-2</v>
      </c>
      <c r="L765" s="12" t="s">
        <v>146</v>
      </c>
      <c r="M765">
        <v>0</v>
      </c>
      <c r="N765" s="2">
        <v>0</v>
      </c>
      <c r="O765" t="s">
        <v>146</v>
      </c>
      <c r="P765">
        <v>0</v>
      </c>
      <c r="Q765">
        <v>0</v>
      </c>
      <c r="R765" t="s">
        <v>146</v>
      </c>
      <c r="S765">
        <v>0</v>
      </c>
      <c r="T765">
        <v>0</v>
      </c>
    </row>
    <row r="766" spans="1:20" x14ac:dyDescent="0.25">
      <c r="A766">
        <v>765</v>
      </c>
      <c r="B766">
        <v>-891.6</v>
      </c>
      <c r="C766">
        <v>281.2</v>
      </c>
      <c r="D766" t="s">
        <v>848</v>
      </c>
      <c r="E766">
        <v>0.56890467302650194</v>
      </c>
      <c r="F766" t="s">
        <v>849</v>
      </c>
      <c r="G766">
        <v>1</v>
      </c>
      <c r="H766" s="2">
        <v>1.3677384951610506E-2</v>
      </c>
      <c r="I766" s="12" t="s">
        <v>998</v>
      </c>
      <c r="J766" s="12">
        <v>2</v>
      </c>
      <c r="K766" s="2">
        <v>4.3400974043394942E-2</v>
      </c>
      <c r="L766" s="12" t="s">
        <v>146</v>
      </c>
      <c r="M766">
        <v>0</v>
      </c>
      <c r="N766" s="2">
        <v>0</v>
      </c>
      <c r="O766" t="s">
        <v>146</v>
      </c>
      <c r="P766">
        <v>0</v>
      </c>
      <c r="Q766">
        <v>0</v>
      </c>
      <c r="R766" t="s">
        <v>146</v>
      </c>
      <c r="S766">
        <v>0</v>
      </c>
      <c r="T766">
        <v>0</v>
      </c>
    </row>
    <row r="767" spans="1:20" x14ac:dyDescent="0.25">
      <c r="A767">
        <v>766</v>
      </c>
      <c r="B767">
        <v>-891.6</v>
      </c>
      <c r="C767">
        <v>283.2</v>
      </c>
      <c r="D767" t="s">
        <v>992</v>
      </c>
      <c r="E767">
        <v>0.56890467302650194</v>
      </c>
      <c r="F767" t="s">
        <v>998</v>
      </c>
      <c r="G767">
        <v>1</v>
      </c>
      <c r="H767" s="2">
        <v>1.3712506111144858E-2</v>
      </c>
      <c r="I767" s="12" t="s">
        <v>146</v>
      </c>
      <c r="J767" s="12">
        <v>0</v>
      </c>
      <c r="K767" s="2">
        <v>0</v>
      </c>
      <c r="L767" s="12" t="s">
        <v>146</v>
      </c>
      <c r="M767">
        <v>0</v>
      </c>
      <c r="N767" s="2">
        <v>0</v>
      </c>
      <c r="O767" t="s">
        <v>146</v>
      </c>
      <c r="P767">
        <v>0</v>
      </c>
      <c r="Q767">
        <v>0</v>
      </c>
      <c r="R767" t="s">
        <v>146</v>
      </c>
      <c r="S767">
        <v>0</v>
      </c>
      <c r="T767">
        <v>0</v>
      </c>
    </row>
    <row r="768" spans="1:20" x14ac:dyDescent="0.25">
      <c r="A768">
        <v>767</v>
      </c>
      <c r="B768">
        <v>-892.6</v>
      </c>
      <c r="C768">
        <v>327.2</v>
      </c>
      <c r="D768" t="s">
        <v>258</v>
      </c>
      <c r="E768">
        <v>0.55233892418953578</v>
      </c>
      <c r="F768" t="s">
        <v>272</v>
      </c>
      <c r="G768">
        <v>2</v>
      </c>
      <c r="H768" s="2">
        <v>3.7303507205026232E-2</v>
      </c>
      <c r="I768" s="12" t="s">
        <v>146</v>
      </c>
      <c r="J768" s="12">
        <v>0</v>
      </c>
      <c r="K768" s="2">
        <v>0</v>
      </c>
      <c r="L768" s="12" t="s">
        <v>146</v>
      </c>
      <c r="M768">
        <v>0</v>
      </c>
      <c r="N768" s="2">
        <v>0</v>
      </c>
      <c r="O768" t="s">
        <v>146</v>
      </c>
      <c r="P768">
        <v>0</v>
      </c>
      <c r="Q768">
        <v>0</v>
      </c>
      <c r="R768" t="s">
        <v>146</v>
      </c>
      <c r="S768">
        <v>0</v>
      </c>
      <c r="T768">
        <v>0</v>
      </c>
    </row>
    <row r="769" spans="1:20" x14ac:dyDescent="0.25">
      <c r="A769">
        <v>768</v>
      </c>
      <c r="B769">
        <v>-892.6</v>
      </c>
      <c r="C769">
        <v>329.2</v>
      </c>
      <c r="D769" t="s">
        <v>271</v>
      </c>
      <c r="E769">
        <v>0.55233892418953578</v>
      </c>
      <c r="F769" t="s">
        <v>272</v>
      </c>
      <c r="G769">
        <v>1</v>
      </c>
      <c r="H769" s="2">
        <v>1.8743340270870094E-2</v>
      </c>
      <c r="I769" s="12" t="s">
        <v>284</v>
      </c>
      <c r="J769" s="12">
        <v>2</v>
      </c>
      <c r="K769" s="2">
        <v>3.7249460402398002E-2</v>
      </c>
      <c r="L769" s="12" t="s">
        <v>146</v>
      </c>
      <c r="M769">
        <v>0</v>
      </c>
      <c r="N769" s="2">
        <v>0</v>
      </c>
      <c r="O769" t="s">
        <v>146</v>
      </c>
      <c r="P769">
        <v>0</v>
      </c>
      <c r="Q769">
        <v>0</v>
      </c>
      <c r="R769" t="s">
        <v>146</v>
      </c>
      <c r="S769">
        <v>0</v>
      </c>
      <c r="T769">
        <v>0</v>
      </c>
    </row>
    <row r="770" spans="1:20" x14ac:dyDescent="0.25">
      <c r="A770">
        <v>769</v>
      </c>
      <c r="B770">
        <v>-892.6</v>
      </c>
      <c r="C770">
        <v>331.3</v>
      </c>
      <c r="D770" t="s">
        <v>283</v>
      </c>
      <c r="E770">
        <v>0.55233892418953578</v>
      </c>
      <c r="F770" t="s">
        <v>284</v>
      </c>
      <c r="G770">
        <v>1</v>
      </c>
      <c r="H770" s="2">
        <v>1.8784814032662231E-2</v>
      </c>
      <c r="I770" s="12" t="s">
        <v>146</v>
      </c>
      <c r="J770" s="12">
        <v>0</v>
      </c>
      <c r="K770" s="2">
        <v>0</v>
      </c>
      <c r="L770" s="12" t="s">
        <v>146</v>
      </c>
      <c r="M770">
        <v>0</v>
      </c>
      <c r="N770" s="2">
        <v>0</v>
      </c>
      <c r="O770" t="s">
        <v>146</v>
      </c>
      <c r="P770">
        <v>0</v>
      </c>
      <c r="Q770">
        <v>0</v>
      </c>
      <c r="R770" t="s">
        <v>146</v>
      </c>
      <c r="S770">
        <v>0</v>
      </c>
      <c r="T770">
        <v>0</v>
      </c>
    </row>
    <row r="771" spans="1:20" x14ac:dyDescent="0.25">
      <c r="A771">
        <v>770</v>
      </c>
      <c r="B771" s="2">
        <v>-893.6</v>
      </c>
      <c r="C771" s="2">
        <v>283.3</v>
      </c>
      <c r="D771" t="s">
        <v>815</v>
      </c>
      <c r="E771">
        <v>0.56873401442494909</v>
      </c>
      <c r="F771" t="s">
        <v>992</v>
      </c>
      <c r="G771">
        <v>2</v>
      </c>
      <c r="H771" s="2">
        <v>4.3387954727703848E-2</v>
      </c>
      <c r="I771" s="12" t="s">
        <v>848</v>
      </c>
      <c r="J771" s="12">
        <v>1</v>
      </c>
      <c r="K771" s="2">
        <v>1.3708392667842904E-2</v>
      </c>
      <c r="L771" s="12" t="s">
        <v>146</v>
      </c>
      <c r="M771">
        <v>0</v>
      </c>
      <c r="N771" s="2">
        <v>0</v>
      </c>
      <c r="O771" t="s">
        <v>146</v>
      </c>
      <c r="P771">
        <v>0</v>
      </c>
      <c r="Q771">
        <v>0</v>
      </c>
      <c r="R771" t="s">
        <v>146</v>
      </c>
      <c r="S771">
        <v>0</v>
      </c>
      <c r="T771">
        <v>0</v>
      </c>
    </row>
    <row r="772" spans="1:20" x14ac:dyDescent="0.25">
      <c r="A772">
        <v>771</v>
      </c>
      <c r="B772">
        <v>-894.6</v>
      </c>
      <c r="C772">
        <v>301.2</v>
      </c>
      <c r="D772" t="s">
        <v>194</v>
      </c>
      <c r="E772">
        <v>0.55217323493990478</v>
      </c>
      <c r="F772" t="s">
        <v>146</v>
      </c>
      <c r="G772">
        <v>0</v>
      </c>
      <c r="H772" s="2">
        <v>0</v>
      </c>
      <c r="I772" s="12" t="s">
        <v>146</v>
      </c>
      <c r="J772" s="12">
        <v>0</v>
      </c>
      <c r="K772" s="2">
        <v>0</v>
      </c>
      <c r="L772" s="12" t="s">
        <v>146</v>
      </c>
      <c r="M772">
        <v>0</v>
      </c>
      <c r="N772" s="2">
        <v>0</v>
      </c>
      <c r="O772" t="s">
        <v>146</v>
      </c>
      <c r="P772">
        <v>0</v>
      </c>
      <c r="Q772">
        <v>0</v>
      </c>
      <c r="R772" t="s">
        <v>146</v>
      </c>
      <c r="S772">
        <v>0</v>
      </c>
      <c r="T772">
        <v>0</v>
      </c>
    </row>
    <row r="773" spans="1:20" x14ac:dyDescent="0.25">
      <c r="A773">
        <v>772</v>
      </c>
      <c r="B773">
        <v>-894.6</v>
      </c>
      <c r="C773">
        <v>329.2</v>
      </c>
      <c r="D773" t="s">
        <v>257</v>
      </c>
      <c r="E773">
        <v>0.55217323493990478</v>
      </c>
      <c r="F773" t="s">
        <v>258</v>
      </c>
      <c r="G773">
        <v>1</v>
      </c>
      <c r="H773" s="2">
        <v>1.8737717690513984E-2</v>
      </c>
      <c r="I773" s="12" t="s">
        <v>271</v>
      </c>
      <c r="J773" s="12">
        <v>2</v>
      </c>
      <c r="K773" s="2">
        <v>3.7292316992193632E-2</v>
      </c>
      <c r="L773" s="12" t="s">
        <v>146</v>
      </c>
      <c r="M773">
        <v>0</v>
      </c>
      <c r="N773" s="2">
        <v>0</v>
      </c>
      <c r="O773" t="s">
        <v>146</v>
      </c>
      <c r="P773">
        <v>0</v>
      </c>
      <c r="Q773">
        <v>0</v>
      </c>
      <c r="R773" t="s">
        <v>146</v>
      </c>
      <c r="S773">
        <v>0</v>
      </c>
      <c r="T773">
        <v>0</v>
      </c>
    </row>
    <row r="774" spans="1:20" x14ac:dyDescent="0.25">
      <c r="A774">
        <v>773</v>
      </c>
      <c r="B774">
        <v>-894.6</v>
      </c>
      <c r="C774">
        <v>331.3</v>
      </c>
      <c r="D774" t="s">
        <v>270</v>
      </c>
      <c r="E774">
        <v>0.55217323493990478</v>
      </c>
      <c r="F774" t="s">
        <v>271</v>
      </c>
      <c r="G774">
        <v>1</v>
      </c>
      <c r="H774" s="2">
        <v>1.8779179011110744E-2</v>
      </c>
      <c r="I774" s="12" t="s">
        <v>283</v>
      </c>
      <c r="J774" s="12">
        <v>2</v>
      </c>
      <c r="K774" s="2">
        <v>3.7238286402390137E-2</v>
      </c>
      <c r="L774" s="12" t="s">
        <v>146</v>
      </c>
      <c r="M774">
        <v>0</v>
      </c>
      <c r="N774" s="2">
        <v>0</v>
      </c>
      <c r="O774" t="s">
        <v>146</v>
      </c>
      <c r="P774">
        <v>0</v>
      </c>
      <c r="Q774">
        <v>0</v>
      </c>
      <c r="R774" t="s">
        <v>146</v>
      </c>
      <c r="S774">
        <v>0</v>
      </c>
      <c r="T774">
        <v>0</v>
      </c>
    </row>
    <row r="775" spans="1:20" x14ac:dyDescent="0.25">
      <c r="A775">
        <v>774</v>
      </c>
      <c r="B775" s="6">
        <v>-895.5</v>
      </c>
      <c r="C775" s="6">
        <v>269.3</v>
      </c>
      <c r="D775" t="s">
        <v>901</v>
      </c>
      <c r="E775">
        <v>0.56332235366096872</v>
      </c>
      <c r="F775" t="s">
        <v>146</v>
      </c>
      <c r="G775">
        <v>0</v>
      </c>
      <c r="H775" s="2">
        <v>0</v>
      </c>
      <c r="I775" s="12" t="s">
        <v>146</v>
      </c>
      <c r="J775" s="12">
        <v>0</v>
      </c>
      <c r="K775" s="2">
        <v>0</v>
      </c>
      <c r="L775" s="12" t="s">
        <v>146</v>
      </c>
      <c r="M775">
        <v>0</v>
      </c>
      <c r="N775" s="2">
        <v>0</v>
      </c>
      <c r="O775" t="s">
        <v>146</v>
      </c>
      <c r="P775">
        <v>0</v>
      </c>
      <c r="Q775">
        <v>0</v>
      </c>
      <c r="R775" t="s">
        <v>146</v>
      </c>
      <c r="S775">
        <v>0</v>
      </c>
      <c r="T775">
        <v>0</v>
      </c>
    </row>
    <row r="776" spans="1:20" x14ac:dyDescent="0.25">
      <c r="A776">
        <v>775</v>
      </c>
      <c r="B776">
        <v>-896.6</v>
      </c>
      <c r="C776">
        <v>303.2</v>
      </c>
      <c r="D776" t="s">
        <v>193</v>
      </c>
      <c r="E776">
        <v>0.55200759539332056</v>
      </c>
      <c r="F776" t="s">
        <v>194</v>
      </c>
      <c r="G776">
        <v>1</v>
      </c>
      <c r="H776" s="2">
        <v>1.5827295725353869E-2</v>
      </c>
      <c r="I776" s="12" t="s">
        <v>146</v>
      </c>
      <c r="J776" s="12">
        <v>0</v>
      </c>
      <c r="K776" s="2">
        <v>0</v>
      </c>
      <c r="L776" s="12" t="s">
        <v>146</v>
      </c>
      <c r="M776">
        <v>0</v>
      </c>
      <c r="N776" s="2">
        <v>0</v>
      </c>
      <c r="O776" t="s">
        <v>146</v>
      </c>
      <c r="P776">
        <v>0</v>
      </c>
      <c r="Q776">
        <v>0</v>
      </c>
      <c r="R776" t="s">
        <v>146</v>
      </c>
      <c r="S776">
        <v>0</v>
      </c>
      <c r="T776">
        <v>0</v>
      </c>
    </row>
    <row r="777" spans="1:20" x14ac:dyDescent="0.25">
      <c r="A777">
        <v>776</v>
      </c>
      <c r="B777">
        <v>-896.6</v>
      </c>
      <c r="C777">
        <v>331.3</v>
      </c>
      <c r="D777" t="s">
        <v>256</v>
      </c>
      <c r="E777">
        <v>0.55200759539332056</v>
      </c>
      <c r="F777" t="s">
        <v>270</v>
      </c>
      <c r="G777">
        <v>2</v>
      </c>
      <c r="H777" s="2">
        <v>3.728113013617311E-2</v>
      </c>
      <c r="I777" s="12" t="s">
        <v>257</v>
      </c>
      <c r="J777" s="12">
        <v>1</v>
      </c>
      <c r="K777" s="2">
        <v>1.8773545679938945E-2</v>
      </c>
      <c r="L777" s="12" t="s">
        <v>146</v>
      </c>
      <c r="M777">
        <v>0</v>
      </c>
      <c r="N777" s="2">
        <v>0</v>
      </c>
      <c r="O777" t="s">
        <v>146</v>
      </c>
      <c r="P777">
        <v>0</v>
      </c>
      <c r="Q777">
        <v>0</v>
      </c>
      <c r="R777" t="s">
        <v>146</v>
      </c>
      <c r="S777">
        <v>0</v>
      </c>
      <c r="T777">
        <v>0</v>
      </c>
    </row>
    <row r="778" spans="1:20" x14ac:dyDescent="0.25">
      <c r="A778">
        <v>777</v>
      </c>
      <c r="B778">
        <v>-896.6</v>
      </c>
      <c r="C778">
        <v>335.3</v>
      </c>
      <c r="D778" t="s">
        <v>282</v>
      </c>
      <c r="E778">
        <v>0.55200759539332056</v>
      </c>
      <c r="F778" t="s">
        <v>146</v>
      </c>
      <c r="G778">
        <v>0</v>
      </c>
      <c r="H778" s="2">
        <v>0</v>
      </c>
      <c r="I778" s="12" t="s">
        <v>146</v>
      </c>
      <c r="J778" s="12">
        <v>0</v>
      </c>
      <c r="K778" s="2">
        <v>0</v>
      </c>
      <c r="L778" s="12" t="s">
        <v>146</v>
      </c>
      <c r="M778">
        <v>0</v>
      </c>
      <c r="N778" s="2">
        <v>0</v>
      </c>
      <c r="O778" t="s">
        <v>146</v>
      </c>
      <c r="P778">
        <v>0</v>
      </c>
      <c r="Q778">
        <v>0</v>
      </c>
      <c r="R778" t="s">
        <v>146</v>
      </c>
      <c r="S778">
        <v>0</v>
      </c>
      <c r="T778">
        <v>0</v>
      </c>
    </row>
    <row r="779" spans="1:20" x14ac:dyDescent="0.25">
      <c r="A779">
        <v>778</v>
      </c>
      <c r="B779" s="6">
        <v>-897.5</v>
      </c>
      <c r="C779" s="6">
        <v>269.3</v>
      </c>
      <c r="D779" t="s">
        <v>900</v>
      </c>
      <c r="E779">
        <v>0.56315336962962337</v>
      </c>
      <c r="F779" t="s">
        <v>901</v>
      </c>
      <c r="G779">
        <v>2</v>
      </c>
      <c r="H779" s="2">
        <v>4.7045146185126258E-2</v>
      </c>
      <c r="I779" s="12" t="s">
        <v>146</v>
      </c>
      <c r="J779" s="12">
        <v>0</v>
      </c>
      <c r="K779" s="2">
        <v>0</v>
      </c>
      <c r="L779" s="12" t="s">
        <v>146</v>
      </c>
      <c r="M779">
        <v>0</v>
      </c>
      <c r="N779" s="2">
        <v>0</v>
      </c>
      <c r="O779" t="s">
        <v>146</v>
      </c>
      <c r="P779">
        <v>0</v>
      </c>
      <c r="Q779">
        <v>0</v>
      </c>
      <c r="R779" t="s">
        <v>146</v>
      </c>
      <c r="S779">
        <v>0</v>
      </c>
      <c r="T779">
        <v>0</v>
      </c>
    </row>
    <row r="780" spans="1:20" x14ac:dyDescent="0.25">
      <c r="A780">
        <v>779</v>
      </c>
      <c r="B780">
        <v>-898.7</v>
      </c>
      <c r="C780">
        <v>305.2</v>
      </c>
      <c r="D780" t="s">
        <v>192</v>
      </c>
      <c r="E780">
        <v>0.55184200553487328</v>
      </c>
      <c r="F780" t="s">
        <v>193</v>
      </c>
      <c r="G780">
        <v>1</v>
      </c>
      <c r="H780" s="2">
        <v>1.5860250322294371E-2</v>
      </c>
      <c r="I780" s="12" t="s">
        <v>146</v>
      </c>
      <c r="J780" s="12">
        <v>0</v>
      </c>
      <c r="K780" s="2">
        <v>0</v>
      </c>
      <c r="L780" s="12" t="s">
        <v>146</v>
      </c>
      <c r="M780">
        <v>0</v>
      </c>
      <c r="N780" s="2">
        <v>0</v>
      </c>
      <c r="O780" t="s">
        <v>146</v>
      </c>
      <c r="P780">
        <v>0</v>
      </c>
      <c r="Q780">
        <v>0</v>
      </c>
      <c r="R780" t="s">
        <v>146</v>
      </c>
      <c r="S780">
        <v>0</v>
      </c>
      <c r="T780">
        <v>0</v>
      </c>
    </row>
    <row r="781" spans="1:20" x14ac:dyDescent="0.25">
      <c r="A781">
        <v>780</v>
      </c>
      <c r="B781">
        <v>-898.7</v>
      </c>
      <c r="C781">
        <v>335.3</v>
      </c>
      <c r="D781" t="s">
        <v>269</v>
      </c>
      <c r="E781">
        <v>0.55184200553487328</v>
      </c>
      <c r="F781" t="s">
        <v>282</v>
      </c>
      <c r="G781">
        <v>2</v>
      </c>
      <c r="H781" s="2">
        <v>3.7215948457214675E-2</v>
      </c>
      <c r="I781" s="12" t="s">
        <v>146</v>
      </c>
      <c r="J781" s="12">
        <v>0</v>
      </c>
      <c r="K781" s="2">
        <v>0</v>
      </c>
      <c r="L781" s="12" t="s">
        <v>146</v>
      </c>
      <c r="M781">
        <v>0</v>
      </c>
      <c r="N781" s="2">
        <v>0</v>
      </c>
      <c r="O781" t="s">
        <v>146</v>
      </c>
      <c r="P781">
        <v>0</v>
      </c>
      <c r="Q781">
        <v>0</v>
      </c>
      <c r="R781" t="s">
        <v>146</v>
      </c>
      <c r="S781">
        <v>0</v>
      </c>
      <c r="T781">
        <v>0</v>
      </c>
    </row>
    <row r="782" spans="1:20" x14ac:dyDescent="0.25">
      <c r="A782">
        <v>781</v>
      </c>
      <c r="B782">
        <v>-898.7</v>
      </c>
      <c r="C782">
        <v>337.3</v>
      </c>
      <c r="D782" t="s">
        <v>281</v>
      </c>
      <c r="E782">
        <v>0.55184200553487328</v>
      </c>
      <c r="F782" t="s">
        <v>282</v>
      </c>
      <c r="G782">
        <v>1</v>
      </c>
      <c r="H782" s="2">
        <v>1.8892521560389973E-2</v>
      </c>
      <c r="I782" s="12" t="s">
        <v>146</v>
      </c>
      <c r="J782" s="12">
        <v>0</v>
      </c>
      <c r="K782" s="2">
        <v>0</v>
      </c>
      <c r="L782" s="12" t="s">
        <v>146</v>
      </c>
      <c r="M782">
        <v>0</v>
      </c>
      <c r="N782" s="2">
        <v>0</v>
      </c>
      <c r="O782" t="s">
        <v>146</v>
      </c>
      <c r="P782">
        <v>0</v>
      </c>
      <c r="Q782">
        <v>0</v>
      </c>
      <c r="R782" t="s">
        <v>146</v>
      </c>
      <c r="S782">
        <v>0</v>
      </c>
      <c r="T782">
        <v>0</v>
      </c>
    </row>
    <row r="783" spans="1:20" x14ac:dyDescent="0.25">
      <c r="A783">
        <v>782</v>
      </c>
      <c r="B783" s="6">
        <v>-899.6</v>
      </c>
      <c r="C783" s="6">
        <v>269.3</v>
      </c>
      <c r="D783" t="s">
        <v>899</v>
      </c>
      <c r="E783">
        <v>0.56298443628968531</v>
      </c>
      <c r="F783" t="s">
        <v>900</v>
      </c>
      <c r="G783">
        <v>2</v>
      </c>
      <c r="H783" s="2">
        <v>4.7091205880220886E-2</v>
      </c>
      <c r="I783" s="12" t="s">
        <v>146</v>
      </c>
      <c r="J783" s="12">
        <v>0</v>
      </c>
      <c r="K783" s="2">
        <v>0</v>
      </c>
      <c r="L783" s="12" t="s">
        <v>146</v>
      </c>
      <c r="M783">
        <v>0</v>
      </c>
      <c r="N783" s="2">
        <v>0</v>
      </c>
      <c r="O783" t="s">
        <v>146</v>
      </c>
      <c r="P783">
        <v>0</v>
      </c>
      <c r="Q783">
        <v>0</v>
      </c>
      <c r="R783" t="s">
        <v>146</v>
      </c>
      <c r="S783">
        <v>0</v>
      </c>
      <c r="T783">
        <v>0</v>
      </c>
    </row>
    <row r="784" spans="1:20" x14ac:dyDescent="0.25">
      <c r="A784">
        <v>783</v>
      </c>
      <c r="B784">
        <v>-900.7</v>
      </c>
      <c r="C784">
        <v>307.3</v>
      </c>
      <c r="D784" t="s">
        <v>191</v>
      </c>
      <c r="E784">
        <v>0.55167646534965809</v>
      </c>
      <c r="F784" t="s">
        <v>192</v>
      </c>
      <c r="G784">
        <v>1</v>
      </c>
      <c r="H784" s="2">
        <v>1.589323340440028E-2</v>
      </c>
      <c r="I784" s="12" t="s">
        <v>146</v>
      </c>
      <c r="J784" s="12">
        <v>0</v>
      </c>
      <c r="K784" s="2">
        <v>0</v>
      </c>
      <c r="L784" s="12" t="s">
        <v>146</v>
      </c>
      <c r="M784">
        <v>0</v>
      </c>
      <c r="N784" s="2">
        <v>0</v>
      </c>
      <c r="O784" t="s">
        <v>146</v>
      </c>
      <c r="P784">
        <v>0</v>
      </c>
      <c r="Q784">
        <v>0</v>
      </c>
      <c r="R784" t="s">
        <v>146</v>
      </c>
      <c r="S784">
        <v>0</v>
      </c>
      <c r="T784">
        <v>0</v>
      </c>
    </row>
    <row r="785" spans="1:20" x14ac:dyDescent="0.25">
      <c r="A785">
        <v>784</v>
      </c>
      <c r="B785">
        <v>-900.7</v>
      </c>
      <c r="C785">
        <v>335.3</v>
      </c>
      <c r="D785" t="s">
        <v>255</v>
      </c>
      <c r="E785">
        <v>0.55167646534965809</v>
      </c>
      <c r="F785" t="s">
        <v>269</v>
      </c>
      <c r="G785">
        <v>2</v>
      </c>
      <c r="H785" s="2">
        <v>3.7258766490540683E-2</v>
      </c>
      <c r="I785" s="12" t="s">
        <v>146</v>
      </c>
      <c r="J785" s="12">
        <v>0</v>
      </c>
      <c r="K785" s="2">
        <v>0</v>
      </c>
      <c r="L785" s="12" t="s">
        <v>146</v>
      </c>
      <c r="M785">
        <v>0</v>
      </c>
      <c r="N785" s="2">
        <v>0</v>
      </c>
      <c r="O785" t="s">
        <v>146</v>
      </c>
      <c r="P785">
        <v>0</v>
      </c>
      <c r="Q785">
        <v>0</v>
      </c>
      <c r="R785" t="s">
        <v>146</v>
      </c>
      <c r="S785">
        <v>0</v>
      </c>
      <c r="T785">
        <v>0</v>
      </c>
    </row>
    <row r="786" spans="1:20" x14ac:dyDescent="0.25">
      <c r="A786">
        <v>785</v>
      </c>
      <c r="B786">
        <v>-900.7</v>
      </c>
      <c r="C786">
        <v>337.3</v>
      </c>
      <c r="D786" t="s">
        <v>268</v>
      </c>
      <c r="E786">
        <v>0.55167646534965809</v>
      </c>
      <c r="F786" t="s">
        <v>269</v>
      </c>
      <c r="G786">
        <v>1</v>
      </c>
      <c r="H786" s="2">
        <v>1.8886854229003585E-2</v>
      </c>
      <c r="I786" s="12" t="s">
        <v>281</v>
      </c>
      <c r="J786" s="12">
        <v>2</v>
      </c>
      <c r="K786" s="2">
        <v>3.7204784510036337E-2</v>
      </c>
      <c r="L786" s="12" t="s">
        <v>146</v>
      </c>
      <c r="M786">
        <v>0</v>
      </c>
      <c r="N786" s="2">
        <v>0</v>
      </c>
      <c r="O786" t="s">
        <v>146</v>
      </c>
      <c r="P786">
        <v>0</v>
      </c>
      <c r="Q786">
        <v>0</v>
      </c>
      <c r="R786" t="s">
        <v>146</v>
      </c>
      <c r="S786">
        <v>0</v>
      </c>
      <c r="T786">
        <v>0</v>
      </c>
    </row>
    <row r="787" spans="1:20" x14ac:dyDescent="0.25">
      <c r="A787">
        <v>786</v>
      </c>
      <c r="B787">
        <v>-902.7</v>
      </c>
      <c r="C787">
        <v>309.3</v>
      </c>
      <c r="D787" t="s">
        <v>190</v>
      </c>
      <c r="E787">
        <v>0.55151097482277356</v>
      </c>
      <c r="F787" t="s">
        <v>191</v>
      </c>
      <c r="G787">
        <v>1</v>
      </c>
      <c r="H787" s="2">
        <v>1.5926244936713258E-2</v>
      </c>
      <c r="I787" s="12" t="s">
        <v>146</v>
      </c>
      <c r="J787" s="12">
        <v>0</v>
      </c>
      <c r="K787" s="2">
        <v>0</v>
      </c>
      <c r="L787" s="12" t="s">
        <v>146</v>
      </c>
      <c r="M787">
        <v>0</v>
      </c>
      <c r="N787" s="2">
        <v>0</v>
      </c>
      <c r="O787" t="s">
        <v>146</v>
      </c>
      <c r="P787">
        <v>0</v>
      </c>
      <c r="Q787">
        <v>0</v>
      </c>
      <c r="R787" t="s">
        <v>146</v>
      </c>
      <c r="S787">
        <v>0</v>
      </c>
      <c r="T787">
        <v>0</v>
      </c>
    </row>
    <row r="788" spans="1:20" x14ac:dyDescent="0.25">
      <c r="A788">
        <v>787</v>
      </c>
      <c r="B788">
        <v>-902.7</v>
      </c>
      <c r="C788">
        <v>337.3</v>
      </c>
      <c r="D788" t="s">
        <v>254</v>
      </c>
      <c r="E788">
        <v>0.55151097482277356</v>
      </c>
      <c r="F788" t="s">
        <v>255</v>
      </c>
      <c r="G788">
        <v>1</v>
      </c>
      <c r="H788" s="2">
        <v>1.888118859768911E-2</v>
      </c>
      <c r="I788" s="12" t="s">
        <v>268</v>
      </c>
      <c r="J788" s="12">
        <v>2</v>
      </c>
      <c r="K788" s="2">
        <v>3.7247589698915784E-2</v>
      </c>
      <c r="L788" s="12" t="s">
        <v>146</v>
      </c>
      <c r="M788">
        <v>0</v>
      </c>
      <c r="N788" s="2">
        <v>0</v>
      </c>
      <c r="O788" t="s">
        <v>146</v>
      </c>
      <c r="P788">
        <v>0</v>
      </c>
      <c r="Q788">
        <v>0</v>
      </c>
      <c r="R788" t="s">
        <v>146</v>
      </c>
      <c r="S788">
        <v>0</v>
      </c>
      <c r="T788">
        <v>0</v>
      </c>
    </row>
    <row r="789" spans="1:20" x14ac:dyDescent="0.25">
      <c r="A789">
        <v>788</v>
      </c>
      <c r="B789" s="6">
        <v>-903.6</v>
      </c>
      <c r="C789" s="6">
        <v>269.3</v>
      </c>
      <c r="D789" t="s">
        <v>898</v>
      </c>
      <c r="E789">
        <v>0.56264672162321028</v>
      </c>
      <c r="F789" t="s">
        <v>146</v>
      </c>
      <c r="G789">
        <v>0</v>
      </c>
      <c r="H789" s="2">
        <v>0</v>
      </c>
      <c r="I789" s="12" t="s">
        <v>146</v>
      </c>
      <c r="J789" s="12">
        <v>0</v>
      </c>
      <c r="K789" s="2">
        <v>0</v>
      </c>
      <c r="L789" s="12" t="s">
        <v>146</v>
      </c>
      <c r="M789">
        <v>0</v>
      </c>
      <c r="N789" s="2">
        <v>0</v>
      </c>
      <c r="O789" t="s">
        <v>146</v>
      </c>
      <c r="P789">
        <v>0</v>
      </c>
      <c r="Q789">
        <v>0</v>
      </c>
      <c r="R789" t="s">
        <v>146</v>
      </c>
      <c r="S789">
        <v>0</v>
      </c>
      <c r="T789">
        <v>0</v>
      </c>
    </row>
    <row r="790" spans="1:20" x14ac:dyDescent="0.25">
      <c r="A790">
        <v>789</v>
      </c>
      <c r="B790" s="20">
        <v>-904.6</v>
      </c>
      <c r="C790" s="20">
        <v>331.3</v>
      </c>
      <c r="D790" s="33" t="s">
        <v>862</v>
      </c>
      <c r="E790">
        <v>0.56340686469067225</v>
      </c>
      <c r="F790" t="s">
        <v>146</v>
      </c>
      <c r="G790">
        <v>0</v>
      </c>
      <c r="H790" s="2">
        <v>0</v>
      </c>
      <c r="I790" s="12" t="s">
        <v>146</v>
      </c>
      <c r="J790" s="12">
        <v>0</v>
      </c>
      <c r="K790" s="2">
        <v>0</v>
      </c>
      <c r="L790" s="12" t="s">
        <v>146</v>
      </c>
      <c r="M790">
        <v>0</v>
      </c>
      <c r="N790" s="2">
        <v>0</v>
      </c>
      <c r="O790" t="s">
        <v>146</v>
      </c>
      <c r="P790">
        <v>0</v>
      </c>
      <c r="Q790">
        <v>0</v>
      </c>
      <c r="R790" t="s">
        <v>146</v>
      </c>
      <c r="S790">
        <v>0</v>
      </c>
      <c r="T790">
        <v>0</v>
      </c>
    </row>
    <row r="791" spans="1:20" x14ac:dyDescent="0.25">
      <c r="A791">
        <v>790</v>
      </c>
      <c r="B791" s="24">
        <v>-904.6</v>
      </c>
      <c r="C791" s="24">
        <v>269.2</v>
      </c>
      <c r="D791" s="33" t="s">
        <v>867</v>
      </c>
      <c r="E791">
        <v>0.56340686469067225</v>
      </c>
      <c r="F791" t="s">
        <v>898</v>
      </c>
      <c r="G791">
        <v>4</v>
      </c>
      <c r="H791" s="2">
        <v>0.20099649941991021</v>
      </c>
      <c r="I791" s="12" t="s">
        <v>146</v>
      </c>
      <c r="J791" s="12">
        <v>0</v>
      </c>
      <c r="K791" s="2">
        <v>0</v>
      </c>
      <c r="L791" s="12" t="s">
        <v>146</v>
      </c>
      <c r="M791">
        <v>0</v>
      </c>
      <c r="N791" s="2">
        <v>0</v>
      </c>
      <c r="O791" t="s">
        <v>146</v>
      </c>
      <c r="P791">
        <v>0</v>
      </c>
      <c r="Q791">
        <v>0</v>
      </c>
      <c r="R791" t="s">
        <v>146</v>
      </c>
      <c r="S791">
        <v>0</v>
      </c>
      <c r="T791">
        <v>0</v>
      </c>
    </row>
    <row r="792" spans="1:20" x14ac:dyDescent="0.25">
      <c r="A792">
        <v>791</v>
      </c>
      <c r="B792">
        <v>-905.5</v>
      </c>
      <c r="C792">
        <v>327.2</v>
      </c>
      <c r="D792" t="s">
        <v>846</v>
      </c>
      <c r="E792">
        <v>0.55729298312654396</v>
      </c>
      <c r="F792" t="s">
        <v>146</v>
      </c>
      <c r="G792">
        <v>0</v>
      </c>
      <c r="H792" s="2">
        <v>0</v>
      </c>
      <c r="I792" s="12" t="s">
        <v>146</v>
      </c>
      <c r="J792" s="12">
        <v>0</v>
      </c>
      <c r="K792" s="2">
        <v>0</v>
      </c>
      <c r="L792" s="12" t="s">
        <v>146</v>
      </c>
      <c r="M792">
        <v>0</v>
      </c>
      <c r="N792" s="2">
        <v>0</v>
      </c>
      <c r="O792" t="s">
        <v>146</v>
      </c>
      <c r="P792">
        <v>0</v>
      </c>
      <c r="Q792">
        <v>0</v>
      </c>
      <c r="R792" t="s">
        <v>146</v>
      </c>
      <c r="S792">
        <v>0</v>
      </c>
      <c r="T792">
        <v>0</v>
      </c>
    </row>
    <row r="793" spans="1:20" x14ac:dyDescent="0.25">
      <c r="A793">
        <v>792</v>
      </c>
      <c r="B793" s="6">
        <v>-905.6</v>
      </c>
      <c r="C793" s="6">
        <v>269.3</v>
      </c>
      <c r="D793" t="s">
        <v>897</v>
      </c>
      <c r="E793">
        <v>0.56247794026627462</v>
      </c>
      <c r="F793" t="s">
        <v>898</v>
      </c>
      <c r="G793">
        <v>2</v>
      </c>
      <c r="H793" s="2">
        <v>4.7229497742759405E-2</v>
      </c>
      <c r="I793" s="12" t="s">
        <v>867</v>
      </c>
      <c r="J793" s="12">
        <v>4</v>
      </c>
      <c r="K793" s="2">
        <v>0.20050733494072454</v>
      </c>
      <c r="L793" s="12" t="s">
        <v>146</v>
      </c>
      <c r="M793">
        <v>0</v>
      </c>
      <c r="N793" s="2">
        <v>0</v>
      </c>
      <c r="O793" t="s">
        <v>146</v>
      </c>
      <c r="P793">
        <v>0</v>
      </c>
      <c r="Q793">
        <v>0</v>
      </c>
      <c r="R793" t="s">
        <v>146</v>
      </c>
      <c r="S793">
        <v>0</v>
      </c>
      <c r="T793">
        <v>0</v>
      </c>
    </row>
    <row r="794" spans="1:20" x14ac:dyDescent="0.25">
      <c r="A794">
        <v>793</v>
      </c>
      <c r="B794">
        <v>-907.5</v>
      </c>
      <c r="C794">
        <v>327.2</v>
      </c>
      <c r="D794" t="s">
        <v>835</v>
      </c>
      <c r="E794">
        <v>0.55712580777069809</v>
      </c>
      <c r="F794" t="s">
        <v>846</v>
      </c>
      <c r="G794">
        <v>2</v>
      </c>
      <c r="H794" s="2">
        <v>3.8403653196488079E-2</v>
      </c>
      <c r="I794" s="12" t="s">
        <v>146</v>
      </c>
      <c r="J794" s="12">
        <v>0</v>
      </c>
      <c r="K794" s="2">
        <v>0</v>
      </c>
      <c r="L794" s="12" t="s">
        <v>146</v>
      </c>
      <c r="M794">
        <v>0</v>
      </c>
      <c r="N794" s="2">
        <v>0</v>
      </c>
      <c r="O794" t="s">
        <v>146</v>
      </c>
      <c r="P794">
        <v>0</v>
      </c>
      <c r="Q794">
        <v>0</v>
      </c>
      <c r="R794" t="s">
        <v>146</v>
      </c>
      <c r="S794">
        <v>0</v>
      </c>
      <c r="T794">
        <v>0</v>
      </c>
    </row>
    <row r="795" spans="1:20" x14ac:dyDescent="0.25">
      <c r="A795">
        <v>794</v>
      </c>
      <c r="B795">
        <v>-907.5</v>
      </c>
      <c r="C795">
        <v>329.2</v>
      </c>
      <c r="D795" t="s">
        <v>845</v>
      </c>
      <c r="E795">
        <v>0.55712580777069809</v>
      </c>
      <c r="F795" t="s">
        <v>846</v>
      </c>
      <c r="G795">
        <v>1</v>
      </c>
      <c r="H795" s="2">
        <v>1.8905780728837848E-2</v>
      </c>
      <c r="I795" s="12" t="s">
        <v>146</v>
      </c>
      <c r="J795" s="12">
        <v>0</v>
      </c>
      <c r="K795" s="2">
        <v>0</v>
      </c>
      <c r="L795" s="12" t="s">
        <v>146</v>
      </c>
      <c r="M795">
        <v>0</v>
      </c>
      <c r="N795" s="2">
        <v>0</v>
      </c>
      <c r="O795" t="s">
        <v>146</v>
      </c>
      <c r="P795">
        <v>0</v>
      </c>
      <c r="Q795">
        <v>0</v>
      </c>
      <c r="R795" t="s">
        <v>146</v>
      </c>
      <c r="S795">
        <v>0</v>
      </c>
      <c r="T795">
        <v>0</v>
      </c>
    </row>
    <row r="796" spans="1:20" x14ac:dyDescent="0.25">
      <c r="A796">
        <v>795</v>
      </c>
      <c r="B796" s="6">
        <v>-907.6</v>
      </c>
      <c r="C796" s="6">
        <v>269.3</v>
      </c>
      <c r="D796" t="s">
        <v>896</v>
      </c>
      <c r="E796">
        <v>0.56230920953994834</v>
      </c>
      <c r="F796" t="s">
        <v>897</v>
      </c>
      <c r="G796">
        <v>2</v>
      </c>
      <c r="H796" s="2">
        <v>4.7275632520635012E-2</v>
      </c>
      <c r="I796" s="12" t="s">
        <v>146</v>
      </c>
      <c r="J796" s="12">
        <v>0</v>
      </c>
      <c r="K796" s="2">
        <v>0</v>
      </c>
      <c r="L796" s="12" t="s">
        <v>146</v>
      </c>
      <c r="M796">
        <v>0</v>
      </c>
      <c r="N796" s="2">
        <v>0</v>
      </c>
      <c r="O796" t="s">
        <v>146</v>
      </c>
      <c r="P796">
        <v>0</v>
      </c>
      <c r="Q796">
        <v>0</v>
      </c>
      <c r="R796" t="s">
        <v>146</v>
      </c>
      <c r="S796">
        <v>0</v>
      </c>
      <c r="T796">
        <v>0</v>
      </c>
    </row>
    <row r="797" spans="1:20" x14ac:dyDescent="0.25">
      <c r="A797">
        <v>796</v>
      </c>
      <c r="B797">
        <v>-909.6</v>
      </c>
      <c r="C797">
        <v>327.2</v>
      </c>
      <c r="D797" t="s">
        <v>823</v>
      </c>
      <c r="E797">
        <v>0.55695868256369763</v>
      </c>
      <c r="F797" t="s">
        <v>835</v>
      </c>
      <c r="G797">
        <v>2</v>
      </c>
      <c r="H797" s="2">
        <v>3.8444224137550685E-2</v>
      </c>
      <c r="I797" s="12" t="s">
        <v>146</v>
      </c>
      <c r="J797" s="12">
        <v>0</v>
      </c>
      <c r="K797" s="2">
        <v>0</v>
      </c>
      <c r="L797" s="12" t="s">
        <v>146</v>
      </c>
      <c r="M797">
        <v>0</v>
      </c>
      <c r="N797" s="2">
        <v>0</v>
      </c>
      <c r="O797" t="s">
        <v>146</v>
      </c>
      <c r="P797">
        <v>0</v>
      </c>
      <c r="Q797">
        <v>0</v>
      </c>
      <c r="R797" t="s">
        <v>146</v>
      </c>
      <c r="S797">
        <v>0</v>
      </c>
      <c r="T797">
        <v>0</v>
      </c>
    </row>
    <row r="798" spans="1:20" x14ac:dyDescent="0.25">
      <c r="A798">
        <v>797</v>
      </c>
      <c r="B798">
        <v>-909.6</v>
      </c>
      <c r="C798">
        <v>329.2</v>
      </c>
      <c r="D798" t="s">
        <v>834</v>
      </c>
      <c r="E798">
        <v>0.55695868256369763</v>
      </c>
      <c r="F798" t="s">
        <v>835</v>
      </c>
      <c r="G798">
        <v>1</v>
      </c>
      <c r="H798" s="2">
        <v>1.8900109419999259E-2</v>
      </c>
      <c r="I798" s="12" t="s">
        <v>845</v>
      </c>
      <c r="J798" s="12">
        <v>2</v>
      </c>
      <c r="K798" s="2">
        <v>3.8392132964611324E-2</v>
      </c>
      <c r="L798" s="12" t="s">
        <v>146</v>
      </c>
      <c r="M798">
        <v>0</v>
      </c>
      <c r="N798" s="2">
        <v>0</v>
      </c>
      <c r="O798" t="s">
        <v>146</v>
      </c>
      <c r="P798">
        <v>0</v>
      </c>
      <c r="Q798">
        <v>0</v>
      </c>
      <c r="R798" t="s">
        <v>146</v>
      </c>
      <c r="S798">
        <v>0</v>
      </c>
      <c r="T798">
        <v>0</v>
      </c>
    </row>
    <row r="799" spans="1:20" x14ac:dyDescent="0.25">
      <c r="A799">
        <v>798</v>
      </c>
      <c r="B799">
        <v>-909.6</v>
      </c>
      <c r="C799">
        <v>331.3</v>
      </c>
      <c r="D799" t="s">
        <v>844</v>
      </c>
      <c r="E799">
        <v>0.55695868256369763</v>
      </c>
      <c r="F799" t="s">
        <v>845</v>
      </c>
      <c r="G799">
        <v>1</v>
      </c>
      <c r="H799" s="2">
        <v>1.8941930068005566E-2</v>
      </c>
      <c r="I799" s="12" t="s">
        <v>146</v>
      </c>
      <c r="J799" s="12">
        <v>0</v>
      </c>
      <c r="K799" s="2">
        <v>0</v>
      </c>
      <c r="L799" s="12" t="s">
        <v>146</v>
      </c>
      <c r="M799">
        <v>0</v>
      </c>
      <c r="N799" s="2">
        <v>0</v>
      </c>
      <c r="O799" t="s">
        <v>146</v>
      </c>
      <c r="P799">
        <v>0</v>
      </c>
      <c r="Q799">
        <v>0</v>
      </c>
      <c r="R799" t="s">
        <v>146</v>
      </c>
      <c r="S799">
        <v>0</v>
      </c>
      <c r="T799">
        <v>0</v>
      </c>
    </row>
    <row r="800" spans="1:20" x14ac:dyDescent="0.25">
      <c r="A800">
        <v>799</v>
      </c>
      <c r="B800">
        <v>-911.6</v>
      </c>
      <c r="C800">
        <v>329.2</v>
      </c>
      <c r="D800" t="s">
        <v>822</v>
      </c>
      <c r="E800">
        <v>0.55679160749049883</v>
      </c>
      <c r="F800" t="s">
        <v>834</v>
      </c>
      <c r="G800">
        <v>2</v>
      </c>
      <c r="H800" s="2">
        <v>3.8432691735304468E-2</v>
      </c>
      <c r="I800" s="12" t="s">
        <v>823</v>
      </c>
      <c r="J800" s="12">
        <v>1</v>
      </c>
      <c r="K800" s="2">
        <v>1.8894439812425726E-2</v>
      </c>
      <c r="L800" s="12" t="s">
        <v>146</v>
      </c>
      <c r="M800">
        <v>0</v>
      </c>
      <c r="N800" s="2">
        <v>0</v>
      </c>
      <c r="O800" t="s">
        <v>146</v>
      </c>
      <c r="P800">
        <v>0</v>
      </c>
      <c r="Q800">
        <v>0</v>
      </c>
      <c r="R800" t="s">
        <v>146</v>
      </c>
      <c r="S800">
        <v>0</v>
      </c>
      <c r="T800">
        <v>0</v>
      </c>
    </row>
    <row r="801" spans="1:20" x14ac:dyDescent="0.25">
      <c r="A801">
        <v>800</v>
      </c>
      <c r="B801">
        <v>-911.6</v>
      </c>
      <c r="C801">
        <v>331.3</v>
      </c>
      <c r="D801" t="s">
        <v>833</v>
      </c>
      <c r="E801">
        <v>0.55679160749049883</v>
      </c>
      <c r="F801" t="s">
        <v>844</v>
      </c>
      <c r="G801">
        <v>2</v>
      </c>
      <c r="H801" s="2">
        <v>3.8380616188544936E-2</v>
      </c>
      <c r="I801" s="12" t="s">
        <v>834</v>
      </c>
      <c r="J801" s="12">
        <v>1</v>
      </c>
      <c r="K801" s="2">
        <v>1.8936247915178589E-2</v>
      </c>
      <c r="L801" s="12" t="s">
        <v>146</v>
      </c>
      <c r="M801">
        <v>0</v>
      </c>
      <c r="N801" s="2">
        <v>0</v>
      </c>
      <c r="O801" t="s">
        <v>146</v>
      </c>
      <c r="P801">
        <v>0</v>
      </c>
      <c r="Q801">
        <v>0</v>
      </c>
      <c r="R801" t="s">
        <v>146</v>
      </c>
      <c r="S801">
        <v>0</v>
      </c>
      <c r="T801">
        <v>0</v>
      </c>
    </row>
    <row r="802" spans="1:20" x14ac:dyDescent="0.25">
      <c r="A802">
        <v>801</v>
      </c>
      <c r="B802">
        <v>-911.6</v>
      </c>
      <c r="C802">
        <v>301.2</v>
      </c>
      <c r="D802" t="s">
        <v>855</v>
      </c>
      <c r="E802">
        <v>0.55679160749049883</v>
      </c>
      <c r="F802" t="s">
        <v>146</v>
      </c>
      <c r="G802">
        <v>0</v>
      </c>
      <c r="H802" s="2">
        <v>0</v>
      </c>
      <c r="I802" s="12" t="s">
        <v>146</v>
      </c>
      <c r="J802" s="12">
        <v>0</v>
      </c>
      <c r="K802" s="2">
        <v>0</v>
      </c>
      <c r="L802" s="12" t="s">
        <v>146</v>
      </c>
      <c r="M802">
        <v>0</v>
      </c>
      <c r="N802" s="2">
        <v>0</v>
      </c>
      <c r="O802" t="s">
        <v>146</v>
      </c>
      <c r="P802">
        <v>0</v>
      </c>
      <c r="Q802">
        <v>0</v>
      </c>
      <c r="R802" t="s">
        <v>146</v>
      </c>
      <c r="S802">
        <v>0</v>
      </c>
      <c r="T802">
        <v>0</v>
      </c>
    </row>
    <row r="803" spans="1:20" x14ac:dyDescent="0.25">
      <c r="A803">
        <v>802</v>
      </c>
      <c r="B803">
        <v>-913.6</v>
      </c>
      <c r="C803">
        <v>331.3</v>
      </c>
      <c r="D803" t="s">
        <v>821</v>
      </c>
      <c r="E803">
        <v>0.55662458253606273</v>
      </c>
      <c r="F803" t="s">
        <v>833</v>
      </c>
      <c r="G803">
        <v>2</v>
      </c>
      <c r="H803" s="2">
        <v>3.8421162792519441E-2</v>
      </c>
      <c r="I803" s="12" t="s">
        <v>822</v>
      </c>
      <c r="J803" s="12">
        <v>1</v>
      </c>
      <c r="K803" s="2">
        <v>1.8930567466869615E-2</v>
      </c>
      <c r="L803" s="12" t="s">
        <v>146</v>
      </c>
      <c r="M803">
        <v>0</v>
      </c>
      <c r="N803" s="2">
        <v>0</v>
      </c>
      <c r="O803" t="s">
        <v>146</v>
      </c>
      <c r="P803">
        <v>0</v>
      </c>
      <c r="Q803">
        <v>0</v>
      </c>
      <c r="R803" t="s">
        <v>146</v>
      </c>
      <c r="S803">
        <v>0</v>
      </c>
      <c r="T803">
        <v>0</v>
      </c>
    </row>
    <row r="804" spans="1:20" x14ac:dyDescent="0.25">
      <c r="A804">
        <v>803</v>
      </c>
      <c r="B804">
        <v>-913.6</v>
      </c>
      <c r="C804">
        <v>303.2</v>
      </c>
      <c r="D804" t="s">
        <v>854</v>
      </c>
      <c r="E804">
        <v>0.55662458253606273</v>
      </c>
      <c r="F804" t="s">
        <v>855</v>
      </c>
      <c r="G804">
        <v>1</v>
      </c>
      <c r="H804" s="2">
        <v>1.5959675101069288E-2</v>
      </c>
      <c r="I804" s="12" t="s">
        <v>146</v>
      </c>
      <c r="J804" s="12">
        <v>0</v>
      </c>
      <c r="K804" s="2">
        <v>0</v>
      </c>
      <c r="L804" s="12" t="s">
        <v>146</v>
      </c>
      <c r="M804">
        <v>0</v>
      </c>
      <c r="N804" s="2">
        <v>0</v>
      </c>
      <c r="O804" t="s">
        <v>146</v>
      </c>
      <c r="P804">
        <v>0</v>
      </c>
      <c r="Q804">
        <v>0</v>
      </c>
      <c r="R804" t="s">
        <v>146</v>
      </c>
      <c r="S804">
        <v>0</v>
      </c>
      <c r="T804">
        <v>0</v>
      </c>
    </row>
    <row r="805" spans="1:20" x14ac:dyDescent="0.25">
      <c r="A805">
        <v>804</v>
      </c>
      <c r="B805">
        <v>-915.6</v>
      </c>
      <c r="C805">
        <v>305.2</v>
      </c>
      <c r="D805" t="s">
        <v>853</v>
      </c>
      <c r="E805">
        <v>0.55645760768535513</v>
      </c>
      <c r="F805" t="s">
        <v>854</v>
      </c>
      <c r="G805">
        <v>1</v>
      </c>
      <c r="H805" s="2">
        <v>1.5992905329996806E-2</v>
      </c>
      <c r="I805" s="12" t="s">
        <v>146</v>
      </c>
      <c r="J805" s="12">
        <v>0</v>
      </c>
      <c r="K805" s="2">
        <v>0</v>
      </c>
      <c r="L805" s="12" t="s">
        <v>146</v>
      </c>
      <c r="M805">
        <v>0</v>
      </c>
      <c r="N805" s="2">
        <v>0</v>
      </c>
      <c r="O805" t="s">
        <v>146</v>
      </c>
      <c r="P805">
        <v>0</v>
      </c>
      <c r="Q805">
        <v>0</v>
      </c>
      <c r="R805" t="s">
        <v>146</v>
      </c>
      <c r="S805">
        <v>0</v>
      </c>
      <c r="T805">
        <v>0</v>
      </c>
    </row>
    <row r="806" spans="1:20" x14ac:dyDescent="0.25">
      <c r="A806">
        <v>805</v>
      </c>
      <c r="B806">
        <v>-917.6</v>
      </c>
      <c r="C806">
        <v>307.3</v>
      </c>
      <c r="D806" t="s">
        <v>852</v>
      </c>
      <c r="E806">
        <v>0.5562906829233456</v>
      </c>
      <c r="F806" t="s">
        <v>853</v>
      </c>
      <c r="G806">
        <v>1</v>
      </c>
      <c r="H806" s="2">
        <v>1.6026164282339446E-2</v>
      </c>
      <c r="I806" s="12" t="s">
        <v>146</v>
      </c>
      <c r="J806" s="12">
        <v>0</v>
      </c>
      <c r="K806" s="2">
        <v>0</v>
      </c>
      <c r="L806" s="12" t="s">
        <v>146</v>
      </c>
      <c r="M806">
        <v>0</v>
      </c>
      <c r="N806" s="2">
        <v>0</v>
      </c>
      <c r="O806" t="s">
        <v>146</v>
      </c>
      <c r="P806">
        <v>0</v>
      </c>
      <c r="Q806">
        <v>0</v>
      </c>
      <c r="R806" t="s">
        <v>146</v>
      </c>
      <c r="S806">
        <v>0</v>
      </c>
      <c r="T806">
        <v>0</v>
      </c>
    </row>
    <row r="807" spans="1:20" x14ac:dyDescent="0.25">
      <c r="A807">
        <v>806</v>
      </c>
      <c r="B807">
        <v>-919.6</v>
      </c>
      <c r="C807">
        <v>309.3</v>
      </c>
      <c r="D807" t="s">
        <v>851</v>
      </c>
      <c r="E807">
        <v>0.55612380823500895</v>
      </c>
      <c r="F807" t="s">
        <v>852</v>
      </c>
      <c r="G807">
        <v>1</v>
      </c>
      <c r="H807" s="2">
        <v>1.6059451922846437E-2</v>
      </c>
      <c r="I807" s="12" t="s">
        <v>146</v>
      </c>
      <c r="J807" s="12">
        <v>0</v>
      </c>
      <c r="K807" s="2">
        <v>0</v>
      </c>
      <c r="L807" s="12" t="s">
        <v>146</v>
      </c>
      <c r="M807">
        <v>0</v>
      </c>
      <c r="N807" s="2">
        <v>0</v>
      </c>
      <c r="O807" t="s">
        <v>146</v>
      </c>
      <c r="P807">
        <v>0</v>
      </c>
      <c r="Q807">
        <v>0</v>
      </c>
      <c r="R807" t="s">
        <v>146</v>
      </c>
      <c r="S807">
        <v>0</v>
      </c>
      <c r="T807">
        <v>0</v>
      </c>
    </row>
    <row r="808" spans="1:20" x14ac:dyDescent="0.25">
      <c r="A808">
        <v>807</v>
      </c>
      <c r="B808">
        <v>-920.6</v>
      </c>
      <c r="C808">
        <v>327.2</v>
      </c>
      <c r="D808" t="s">
        <v>198</v>
      </c>
      <c r="E808">
        <v>0.53993022121371004</v>
      </c>
      <c r="F808" t="s">
        <v>146</v>
      </c>
      <c r="G808">
        <v>0</v>
      </c>
      <c r="H808" s="2">
        <v>0</v>
      </c>
      <c r="I808" s="12" t="s">
        <v>146</v>
      </c>
      <c r="J808" s="12">
        <v>0</v>
      </c>
      <c r="K808" s="2">
        <v>0</v>
      </c>
      <c r="L808" s="12" t="s">
        <v>146</v>
      </c>
      <c r="M808">
        <v>0</v>
      </c>
      <c r="N808" s="2">
        <v>0</v>
      </c>
      <c r="O808" t="s">
        <v>146</v>
      </c>
      <c r="P808">
        <v>0</v>
      </c>
      <c r="Q808">
        <v>0</v>
      </c>
      <c r="R808" t="s">
        <v>146</v>
      </c>
      <c r="S808">
        <v>0</v>
      </c>
      <c r="T808">
        <v>0</v>
      </c>
    </row>
    <row r="809" spans="1:20" x14ac:dyDescent="0.25">
      <c r="A809">
        <v>808</v>
      </c>
      <c r="B809">
        <v>-922.7</v>
      </c>
      <c r="C809">
        <v>329.2</v>
      </c>
      <c r="D809" t="s">
        <v>197</v>
      </c>
      <c r="E809">
        <v>0.5397682542957758</v>
      </c>
      <c r="F809" t="s">
        <v>198</v>
      </c>
      <c r="G809">
        <v>1</v>
      </c>
      <c r="H809" s="2">
        <v>1.8316760986063663E-2</v>
      </c>
      <c r="I809" s="12" t="s">
        <v>146</v>
      </c>
      <c r="J809" s="12">
        <v>0</v>
      </c>
      <c r="K809" s="2">
        <v>0</v>
      </c>
      <c r="L809" s="12" t="s">
        <v>146</v>
      </c>
      <c r="M809">
        <v>0</v>
      </c>
      <c r="N809" s="2">
        <v>0</v>
      </c>
      <c r="O809" t="s">
        <v>146</v>
      </c>
      <c r="P809">
        <v>0</v>
      </c>
      <c r="Q809">
        <v>0</v>
      </c>
      <c r="R809" t="s">
        <v>146</v>
      </c>
      <c r="S809">
        <v>0</v>
      </c>
      <c r="T809">
        <v>0</v>
      </c>
    </row>
    <row r="810" spans="1:20" x14ac:dyDescent="0.25">
      <c r="A810">
        <v>809</v>
      </c>
      <c r="B810">
        <v>-924.7</v>
      </c>
      <c r="C810">
        <v>331.3</v>
      </c>
      <c r="D810" t="s">
        <v>196</v>
      </c>
      <c r="E810">
        <v>0.53960633596427288</v>
      </c>
      <c r="F810" t="s">
        <v>197</v>
      </c>
      <c r="G810">
        <v>1</v>
      </c>
      <c r="H810" s="2">
        <v>1.8351784073173161E-2</v>
      </c>
      <c r="I810" s="12" t="s">
        <v>146</v>
      </c>
      <c r="J810" s="12">
        <v>0</v>
      </c>
      <c r="K810" s="2">
        <v>0</v>
      </c>
      <c r="L810" s="12" t="s">
        <v>146</v>
      </c>
      <c r="M810">
        <v>0</v>
      </c>
      <c r="N810" s="2">
        <v>0</v>
      </c>
      <c r="O810" t="s">
        <v>146</v>
      </c>
      <c r="P810">
        <v>0</v>
      </c>
      <c r="Q810">
        <v>0</v>
      </c>
      <c r="R810" t="s">
        <v>146</v>
      </c>
      <c r="S810">
        <v>0</v>
      </c>
      <c r="T810">
        <v>0</v>
      </c>
    </row>
    <row r="811" spans="1:20" x14ac:dyDescent="0.25">
      <c r="A811">
        <v>810</v>
      </c>
      <c r="B811">
        <v>-928.7</v>
      </c>
      <c r="C811">
        <v>335.3</v>
      </c>
      <c r="D811" t="s">
        <v>195</v>
      </c>
      <c r="E811">
        <v>0.53928264500226519</v>
      </c>
      <c r="F811" t="s">
        <v>146</v>
      </c>
      <c r="G811">
        <v>0</v>
      </c>
      <c r="H811" s="2">
        <v>0</v>
      </c>
      <c r="I811" s="12" t="s">
        <v>146</v>
      </c>
      <c r="J811" s="12">
        <v>0</v>
      </c>
      <c r="K811" s="2">
        <v>0</v>
      </c>
      <c r="L811" s="12" t="s">
        <v>146</v>
      </c>
      <c r="M811">
        <v>0</v>
      </c>
      <c r="N811" s="2">
        <v>0</v>
      </c>
      <c r="O811" t="s">
        <v>146</v>
      </c>
      <c r="P811">
        <v>0</v>
      </c>
      <c r="Q811">
        <v>0</v>
      </c>
      <c r="R811" t="s">
        <v>146</v>
      </c>
      <c r="S811">
        <v>0</v>
      </c>
      <c r="T811">
        <v>0</v>
      </c>
    </row>
    <row r="812" spans="1:20" x14ac:dyDescent="0.25">
      <c r="A812">
        <v>811</v>
      </c>
      <c r="B812">
        <v>-937.6</v>
      </c>
      <c r="C812">
        <v>327.2</v>
      </c>
      <c r="D812" t="s">
        <v>857</v>
      </c>
      <c r="E812">
        <v>0.5444461932947563</v>
      </c>
      <c r="F812" t="s">
        <v>146</v>
      </c>
      <c r="G812">
        <v>0</v>
      </c>
      <c r="H812" s="2">
        <v>0</v>
      </c>
      <c r="I812" s="12" t="s">
        <v>146</v>
      </c>
      <c r="J812" s="12">
        <v>0</v>
      </c>
      <c r="K812" s="2">
        <v>0</v>
      </c>
      <c r="L812" s="12" t="s">
        <v>146</v>
      </c>
      <c r="M812">
        <v>0</v>
      </c>
      <c r="N812" s="2">
        <v>0</v>
      </c>
      <c r="O812" t="s">
        <v>146</v>
      </c>
      <c r="P812">
        <v>0</v>
      </c>
      <c r="Q812">
        <v>0</v>
      </c>
      <c r="R812" t="s">
        <v>146</v>
      </c>
      <c r="S812">
        <v>0</v>
      </c>
      <c r="T812">
        <v>0</v>
      </c>
    </row>
    <row r="813" spans="1:20" x14ac:dyDescent="0.25">
      <c r="A813">
        <v>812</v>
      </c>
      <c r="B813">
        <v>-939.6</v>
      </c>
      <c r="C813">
        <v>329.2</v>
      </c>
      <c r="D813" t="s">
        <v>856</v>
      </c>
      <c r="E813">
        <v>0.54428287168680722</v>
      </c>
      <c r="F813" t="s">
        <v>857</v>
      </c>
      <c r="G813">
        <v>1</v>
      </c>
      <c r="H813" s="2">
        <v>1.8469962229443443E-2</v>
      </c>
      <c r="I813" s="12" t="s">
        <v>146</v>
      </c>
      <c r="J813" s="12">
        <v>0</v>
      </c>
      <c r="K813" s="2">
        <v>0</v>
      </c>
      <c r="L813" s="12" t="s">
        <v>146</v>
      </c>
      <c r="M813">
        <v>0</v>
      </c>
      <c r="N813" s="2">
        <v>0</v>
      </c>
      <c r="O813" t="s">
        <v>146</v>
      </c>
      <c r="P813">
        <v>0</v>
      </c>
      <c r="Q813">
        <v>0</v>
      </c>
      <c r="R813" t="s">
        <v>146</v>
      </c>
      <c r="S813">
        <v>0</v>
      </c>
      <c r="T813">
        <v>0</v>
      </c>
    </row>
    <row r="814" spans="1:20" x14ac:dyDescent="0.25">
      <c r="A814">
        <v>813</v>
      </c>
      <c r="B814" s="6">
        <v>675.5</v>
      </c>
      <c r="C814" s="6">
        <v>184.1</v>
      </c>
      <c r="D814" t="s">
        <v>902</v>
      </c>
      <c r="E814">
        <v>0.64256560661018225</v>
      </c>
      <c r="F814" t="s">
        <v>146</v>
      </c>
      <c r="G814">
        <v>0</v>
      </c>
      <c r="H814" s="2">
        <v>0</v>
      </c>
      <c r="I814" s="12" t="s">
        <v>146</v>
      </c>
      <c r="J814" s="12">
        <v>0</v>
      </c>
      <c r="K814" s="2">
        <v>0</v>
      </c>
      <c r="L814" s="12" t="s">
        <v>146</v>
      </c>
      <c r="M814">
        <v>0</v>
      </c>
      <c r="N814" s="2">
        <v>0</v>
      </c>
      <c r="O814" t="s">
        <v>146</v>
      </c>
      <c r="P814">
        <v>0</v>
      </c>
      <c r="Q814">
        <v>0</v>
      </c>
      <c r="R814" t="s">
        <v>146</v>
      </c>
      <c r="S814">
        <v>0</v>
      </c>
      <c r="T814">
        <v>0</v>
      </c>
    </row>
    <row r="815" spans="1:20" x14ac:dyDescent="0.25">
      <c r="A815">
        <v>814</v>
      </c>
      <c r="B815" s="6">
        <v>703.6</v>
      </c>
      <c r="C815" s="6">
        <v>184.1</v>
      </c>
      <c r="D815" t="s">
        <v>903</v>
      </c>
      <c r="E815">
        <v>0.62812989439488498</v>
      </c>
      <c r="F815" t="s">
        <v>146</v>
      </c>
      <c r="G815">
        <v>0</v>
      </c>
      <c r="H815" s="2">
        <v>0</v>
      </c>
      <c r="I815" s="12" t="s">
        <v>146</v>
      </c>
      <c r="J815" s="12">
        <v>0</v>
      </c>
      <c r="K815" s="2">
        <v>0</v>
      </c>
      <c r="L815" s="12" t="s">
        <v>146</v>
      </c>
      <c r="M815">
        <v>0</v>
      </c>
      <c r="N815" s="2">
        <v>0</v>
      </c>
      <c r="O815" t="s">
        <v>146</v>
      </c>
      <c r="P815">
        <v>0</v>
      </c>
      <c r="Q815">
        <v>0</v>
      </c>
      <c r="R815" t="s">
        <v>146</v>
      </c>
      <c r="S815">
        <v>0</v>
      </c>
      <c r="T815">
        <v>0</v>
      </c>
    </row>
    <row r="816" spans="1:20" x14ac:dyDescent="0.25">
      <c r="A816">
        <v>815</v>
      </c>
      <c r="B816" s="6">
        <v>710.6</v>
      </c>
      <c r="C816" s="6">
        <v>193.2</v>
      </c>
      <c r="D816" s="20" t="s">
        <v>914</v>
      </c>
      <c r="E816">
        <v>0.62916724210015063</v>
      </c>
      <c r="F816" t="s">
        <v>146</v>
      </c>
      <c r="G816">
        <v>0</v>
      </c>
      <c r="H816" s="2">
        <v>0</v>
      </c>
      <c r="I816" s="12" t="s">
        <v>146</v>
      </c>
      <c r="J816" s="12">
        <v>0</v>
      </c>
      <c r="K816" s="2">
        <v>0</v>
      </c>
      <c r="L816" s="12" t="s">
        <v>146</v>
      </c>
      <c r="M816">
        <v>0</v>
      </c>
      <c r="N816" s="2">
        <v>0</v>
      </c>
      <c r="O816" t="s">
        <v>146</v>
      </c>
      <c r="P816">
        <v>0</v>
      </c>
      <c r="Q816">
        <v>0</v>
      </c>
      <c r="R816" t="s">
        <v>146</v>
      </c>
      <c r="S816">
        <v>0</v>
      </c>
      <c r="T816">
        <v>0</v>
      </c>
    </row>
    <row r="817" spans="1:20" x14ac:dyDescent="0.25">
      <c r="A817">
        <v>816</v>
      </c>
      <c r="B817" s="6">
        <v>729.6</v>
      </c>
      <c r="C817" s="6">
        <v>184.1</v>
      </c>
      <c r="D817" t="s">
        <v>905</v>
      </c>
      <c r="E817">
        <v>0.614202738146997</v>
      </c>
      <c r="F817" t="s">
        <v>146</v>
      </c>
      <c r="G817">
        <v>0</v>
      </c>
      <c r="H817" s="2">
        <v>0</v>
      </c>
      <c r="I817" s="12" t="s">
        <v>146</v>
      </c>
      <c r="J817" s="12">
        <v>0</v>
      </c>
      <c r="K817" s="2">
        <v>0</v>
      </c>
      <c r="L817" s="12" t="s">
        <v>146</v>
      </c>
      <c r="M817">
        <v>0</v>
      </c>
      <c r="N817" s="2">
        <v>0</v>
      </c>
      <c r="O817" t="s">
        <v>146</v>
      </c>
      <c r="P817">
        <v>0</v>
      </c>
      <c r="Q817">
        <v>0</v>
      </c>
      <c r="R817" t="s">
        <v>146</v>
      </c>
      <c r="S817">
        <v>0</v>
      </c>
      <c r="T817">
        <v>0</v>
      </c>
    </row>
    <row r="818" spans="1:20" x14ac:dyDescent="0.25">
      <c r="A818">
        <v>817</v>
      </c>
      <c r="B818" s="6">
        <v>731.6</v>
      </c>
      <c r="C818" s="6">
        <v>184.1</v>
      </c>
      <c r="D818" t="s">
        <v>904</v>
      </c>
      <c r="E818">
        <v>0.61401849114511453</v>
      </c>
      <c r="F818" t="s">
        <v>905</v>
      </c>
      <c r="G818">
        <v>2</v>
      </c>
      <c r="H818" s="2">
        <v>5.3953127455714997E-2</v>
      </c>
      <c r="I818" s="12" t="s">
        <v>146</v>
      </c>
      <c r="J818" s="12">
        <v>0</v>
      </c>
      <c r="K818" s="2">
        <v>0</v>
      </c>
      <c r="L818" s="12" t="s">
        <v>146</v>
      </c>
      <c r="M818">
        <v>0</v>
      </c>
      <c r="N818" s="2">
        <v>0</v>
      </c>
      <c r="O818" t="s">
        <v>146</v>
      </c>
      <c r="P818">
        <v>0</v>
      </c>
      <c r="Q818">
        <v>0</v>
      </c>
      <c r="R818" t="s">
        <v>146</v>
      </c>
      <c r="S818">
        <v>0</v>
      </c>
      <c r="T818">
        <v>0</v>
      </c>
    </row>
    <row r="819" spans="1:20" x14ac:dyDescent="0.25">
      <c r="A819">
        <v>818</v>
      </c>
      <c r="B819" s="6">
        <v>738.6</v>
      </c>
      <c r="C819" s="6">
        <v>193.2</v>
      </c>
      <c r="D819" s="20" t="s">
        <v>916</v>
      </c>
      <c r="E819">
        <v>0.61503253406595604</v>
      </c>
      <c r="F819" t="s">
        <v>146</v>
      </c>
      <c r="G819">
        <v>0</v>
      </c>
      <c r="H819" s="2">
        <v>0</v>
      </c>
      <c r="I819" s="12" t="s">
        <v>146</v>
      </c>
      <c r="J819" s="12">
        <v>0</v>
      </c>
      <c r="K819" s="2">
        <v>0</v>
      </c>
      <c r="L819" s="12" t="s">
        <v>146</v>
      </c>
      <c r="M819">
        <v>0</v>
      </c>
      <c r="N819" s="2">
        <v>0</v>
      </c>
      <c r="O819" t="s">
        <v>146</v>
      </c>
      <c r="P819">
        <v>0</v>
      </c>
      <c r="Q819">
        <v>0</v>
      </c>
      <c r="R819" t="s">
        <v>146</v>
      </c>
      <c r="S819">
        <v>0</v>
      </c>
      <c r="T819">
        <v>0</v>
      </c>
    </row>
    <row r="820" spans="1:20" x14ac:dyDescent="0.25">
      <c r="A820">
        <v>819</v>
      </c>
      <c r="B820" s="6">
        <v>757.6</v>
      </c>
      <c r="C820" s="6">
        <v>184.1</v>
      </c>
      <c r="D820" t="s">
        <v>907</v>
      </c>
      <c r="E820">
        <v>0.60040421877632599</v>
      </c>
      <c r="F820" t="s">
        <v>146</v>
      </c>
      <c r="G820">
        <v>0</v>
      </c>
      <c r="H820" s="2">
        <v>0</v>
      </c>
      <c r="I820" s="12" t="s">
        <v>146</v>
      </c>
      <c r="J820" s="12">
        <v>0</v>
      </c>
      <c r="K820" s="2">
        <v>0</v>
      </c>
      <c r="L820" s="12" t="s">
        <v>146</v>
      </c>
      <c r="M820">
        <v>0</v>
      </c>
      <c r="N820" s="2">
        <v>0</v>
      </c>
      <c r="O820" t="s">
        <v>146</v>
      </c>
      <c r="P820">
        <v>0</v>
      </c>
      <c r="Q820">
        <v>0</v>
      </c>
      <c r="R820" t="s">
        <v>146</v>
      </c>
      <c r="S820">
        <v>0</v>
      </c>
      <c r="T820">
        <v>0</v>
      </c>
    </row>
    <row r="821" spans="1:20" x14ac:dyDescent="0.25">
      <c r="A821">
        <v>820</v>
      </c>
      <c r="B821" s="6">
        <v>759.6</v>
      </c>
      <c r="C821" s="6">
        <v>184.1</v>
      </c>
      <c r="D821" t="s">
        <v>906</v>
      </c>
      <c r="E821">
        <v>0.6002241110197879</v>
      </c>
      <c r="F821" t="s">
        <v>907</v>
      </c>
      <c r="G821">
        <v>2</v>
      </c>
      <c r="H821" s="2">
        <v>5.8514090948799807E-2</v>
      </c>
      <c r="I821" s="12" t="s">
        <v>146</v>
      </c>
      <c r="J821" s="12">
        <v>0</v>
      </c>
      <c r="K821" s="2">
        <v>0</v>
      </c>
      <c r="L821" s="12" t="s">
        <v>146</v>
      </c>
      <c r="M821">
        <v>0</v>
      </c>
      <c r="N821" s="2">
        <v>0</v>
      </c>
      <c r="O821" t="s">
        <v>146</v>
      </c>
      <c r="P821">
        <v>0</v>
      </c>
      <c r="Q821">
        <v>0</v>
      </c>
      <c r="R821" t="s">
        <v>146</v>
      </c>
      <c r="S821">
        <v>0</v>
      </c>
      <c r="T821">
        <v>0</v>
      </c>
    </row>
    <row r="822" spans="1:20" x14ac:dyDescent="0.25">
      <c r="A822">
        <v>821</v>
      </c>
      <c r="B822" s="6">
        <v>766.6</v>
      </c>
      <c r="C822" s="6">
        <v>193.2</v>
      </c>
      <c r="D822" s="20" t="s">
        <v>917</v>
      </c>
      <c r="E822">
        <v>0.60121537271544612</v>
      </c>
      <c r="F822" t="s">
        <v>146</v>
      </c>
      <c r="G822">
        <v>0</v>
      </c>
      <c r="H822" s="2">
        <v>0</v>
      </c>
      <c r="I822" s="12" t="s">
        <v>146</v>
      </c>
      <c r="J822" s="12">
        <v>0</v>
      </c>
      <c r="K822" s="2">
        <v>0</v>
      </c>
      <c r="L822" s="12" t="s">
        <v>146</v>
      </c>
      <c r="M822">
        <v>0</v>
      </c>
      <c r="N822" s="2">
        <v>0</v>
      </c>
      <c r="O822" t="s">
        <v>146</v>
      </c>
      <c r="P822">
        <v>0</v>
      </c>
      <c r="Q822">
        <v>0</v>
      </c>
      <c r="R822" t="s">
        <v>146</v>
      </c>
      <c r="S822">
        <v>0</v>
      </c>
      <c r="T822">
        <v>0</v>
      </c>
    </row>
    <row r="823" spans="1:20" x14ac:dyDescent="0.25">
      <c r="A823">
        <v>822</v>
      </c>
      <c r="B823" s="6">
        <v>785.7</v>
      </c>
      <c r="C823" s="6">
        <v>184.1</v>
      </c>
      <c r="D823" t="s">
        <v>909</v>
      </c>
      <c r="E823">
        <v>0.58691569336204341</v>
      </c>
      <c r="F823" t="s">
        <v>146</v>
      </c>
      <c r="G823">
        <v>0</v>
      </c>
      <c r="H823" s="2">
        <v>0</v>
      </c>
      <c r="I823" s="12" t="s">
        <v>146</v>
      </c>
      <c r="J823" s="12">
        <v>0</v>
      </c>
      <c r="K823" s="2">
        <v>0</v>
      </c>
      <c r="L823" s="12" t="s">
        <v>146</v>
      </c>
      <c r="M823">
        <v>0</v>
      </c>
      <c r="N823" s="2">
        <v>0</v>
      </c>
      <c r="O823" t="s">
        <v>146</v>
      </c>
      <c r="P823">
        <v>0</v>
      </c>
      <c r="Q823">
        <v>0</v>
      </c>
      <c r="R823" t="s">
        <v>146</v>
      </c>
      <c r="S823">
        <v>0</v>
      </c>
      <c r="T823">
        <v>0</v>
      </c>
    </row>
    <row r="824" spans="1:20" x14ac:dyDescent="0.25">
      <c r="A824">
        <v>823</v>
      </c>
      <c r="B824" s="6">
        <v>787.7</v>
      </c>
      <c r="C824" s="6">
        <v>184.1</v>
      </c>
      <c r="D824" t="s">
        <v>908</v>
      </c>
      <c r="E824">
        <v>0.58673963185963784</v>
      </c>
      <c r="F824" t="s">
        <v>909</v>
      </c>
      <c r="G824">
        <v>2</v>
      </c>
      <c r="H824" s="2">
        <v>6.3149194878291209E-2</v>
      </c>
      <c r="I824" s="12" t="s">
        <v>146</v>
      </c>
      <c r="J824" s="12">
        <v>0</v>
      </c>
      <c r="K824" s="2">
        <v>0</v>
      </c>
      <c r="L824" s="12" t="s">
        <v>146</v>
      </c>
      <c r="M824">
        <v>0</v>
      </c>
      <c r="N824" s="2">
        <v>0</v>
      </c>
      <c r="O824" t="s">
        <v>146</v>
      </c>
      <c r="P824">
        <v>0</v>
      </c>
      <c r="Q824">
        <v>0</v>
      </c>
      <c r="R824" t="s">
        <v>146</v>
      </c>
      <c r="S824">
        <v>0</v>
      </c>
      <c r="T824">
        <v>0</v>
      </c>
    </row>
    <row r="825" spans="1:20" x14ac:dyDescent="0.25">
      <c r="A825">
        <v>824</v>
      </c>
      <c r="B825" s="6">
        <v>794.7</v>
      </c>
      <c r="C825" s="6">
        <v>193.2</v>
      </c>
      <c r="D825" s="20" t="s">
        <v>918</v>
      </c>
      <c r="E825">
        <v>0.58770862412720748</v>
      </c>
      <c r="F825" t="s">
        <v>146</v>
      </c>
      <c r="G825">
        <v>0</v>
      </c>
      <c r="H825" s="2">
        <v>0</v>
      </c>
      <c r="I825" s="12" t="s">
        <v>146</v>
      </c>
      <c r="J825" s="12">
        <v>0</v>
      </c>
      <c r="K825" s="2">
        <v>0</v>
      </c>
      <c r="L825" s="12" t="s">
        <v>146</v>
      </c>
      <c r="M825">
        <v>0</v>
      </c>
      <c r="N825" s="2">
        <v>0</v>
      </c>
      <c r="O825" t="s">
        <v>146</v>
      </c>
      <c r="P825">
        <v>0</v>
      </c>
      <c r="Q825">
        <v>0</v>
      </c>
      <c r="R825" t="s">
        <v>146</v>
      </c>
      <c r="S825">
        <v>0</v>
      </c>
      <c r="T825">
        <v>0</v>
      </c>
    </row>
    <row r="826" spans="1:20" x14ac:dyDescent="0.25">
      <c r="A826">
        <v>825</v>
      </c>
      <c r="B826" s="6">
        <v>813.7</v>
      </c>
      <c r="C826" s="6">
        <v>184.1</v>
      </c>
      <c r="D826" t="s">
        <v>911</v>
      </c>
      <c r="E826">
        <v>0.5737301976603475</v>
      </c>
      <c r="F826" t="s">
        <v>146</v>
      </c>
      <c r="G826">
        <v>0</v>
      </c>
      <c r="H826" s="2">
        <v>0</v>
      </c>
      <c r="I826" s="12" t="s">
        <v>146</v>
      </c>
      <c r="J826" s="12">
        <v>0</v>
      </c>
      <c r="K826" s="2">
        <v>0</v>
      </c>
      <c r="L826" s="12" t="s">
        <v>146</v>
      </c>
      <c r="M826">
        <v>0</v>
      </c>
      <c r="N826" s="2">
        <v>0</v>
      </c>
      <c r="O826" t="s">
        <v>146</v>
      </c>
      <c r="P826">
        <v>0</v>
      </c>
      <c r="Q826">
        <v>0</v>
      </c>
      <c r="R826" t="s">
        <v>146</v>
      </c>
      <c r="S826">
        <v>0</v>
      </c>
      <c r="T826">
        <v>0</v>
      </c>
    </row>
    <row r="827" spans="1:20" x14ac:dyDescent="0.25">
      <c r="A827">
        <v>826</v>
      </c>
      <c r="B827" s="6">
        <v>815.7</v>
      </c>
      <c r="C827" s="6">
        <v>184.1</v>
      </c>
      <c r="D827" t="s">
        <v>910</v>
      </c>
      <c r="E827">
        <v>0.57355809150997872</v>
      </c>
      <c r="F827" t="s">
        <v>911</v>
      </c>
      <c r="G827">
        <v>2</v>
      </c>
      <c r="H827" s="2">
        <v>6.7845924743106301E-2</v>
      </c>
      <c r="I827" s="12" t="s">
        <v>146</v>
      </c>
      <c r="J827" s="12">
        <v>0</v>
      </c>
      <c r="K827" s="2">
        <v>0</v>
      </c>
      <c r="L827" s="12" t="s">
        <v>146</v>
      </c>
      <c r="M827">
        <v>0</v>
      </c>
      <c r="N827" s="2">
        <v>0</v>
      </c>
      <c r="O827" t="s">
        <v>146</v>
      </c>
      <c r="P827">
        <v>0</v>
      </c>
      <c r="Q827">
        <v>0</v>
      </c>
      <c r="R827" t="s">
        <v>146</v>
      </c>
      <c r="S827">
        <v>0</v>
      </c>
      <c r="T827">
        <v>0</v>
      </c>
    </row>
    <row r="828" spans="1:20" x14ac:dyDescent="0.25">
      <c r="A828">
        <v>827</v>
      </c>
      <c r="B828" s="6">
        <v>822.7</v>
      </c>
      <c r="C828" s="6">
        <v>193.2</v>
      </c>
      <c r="D828" s="20" t="s">
        <v>919</v>
      </c>
      <c r="E828">
        <v>0.57450531464865395</v>
      </c>
      <c r="F828" t="s">
        <v>146</v>
      </c>
      <c r="G828">
        <v>0</v>
      </c>
      <c r="H828" s="2">
        <v>0</v>
      </c>
      <c r="I828" s="12" t="s">
        <v>146</v>
      </c>
      <c r="J828" s="12">
        <v>0</v>
      </c>
      <c r="K828" s="2">
        <v>0</v>
      </c>
      <c r="L828" s="12" t="s">
        <v>146</v>
      </c>
      <c r="M828">
        <v>0</v>
      </c>
      <c r="N828" s="2">
        <v>0</v>
      </c>
      <c r="O828" t="s">
        <v>146</v>
      </c>
      <c r="P828">
        <v>0</v>
      </c>
      <c r="Q828">
        <v>0</v>
      </c>
      <c r="R828" t="s">
        <v>146</v>
      </c>
      <c r="S828">
        <v>0</v>
      </c>
      <c r="T828">
        <v>0</v>
      </c>
    </row>
    <row r="829" spans="1:20" x14ac:dyDescent="0.25">
      <c r="A829">
        <v>828</v>
      </c>
      <c r="B829" s="6">
        <v>841.7</v>
      </c>
      <c r="C829" s="6">
        <v>184.1</v>
      </c>
      <c r="D829" t="s">
        <v>913</v>
      </c>
      <c r="E829">
        <v>0.56084092388433149</v>
      </c>
      <c r="F829" t="s">
        <v>146</v>
      </c>
      <c r="G829">
        <v>0</v>
      </c>
      <c r="H829" s="2">
        <v>0</v>
      </c>
      <c r="I829" s="12" t="s">
        <v>146</v>
      </c>
      <c r="J829" s="12">
        <v>0</v>
      </c>
      <c r="K829" s="2">
        <v>0</v>
      </c>
      <c r="L829" s="12" t="s">
        <v>146</v>
      </c>
      <c r="M829">
        <v>0</v>
      </c>
      <c r="N829" s="2">
        <v>0</v>
      </c>
      <c r="O829" t="s">
        <v>146</v>
      </c>
      <c r="P829">
        <v>0</v>
      </c>
      <c r="Q829">
        <v>0</v>
      </c>
      <c r="R829" t="s">
        <v>146</v>
      </c>
      <c r="S829">
        <v>0</v>
      </c>
      <c r="T829">
        <v>0</v>
      </c>
    </row>
    <row r="830" spans="1:20" x14ac:dyDescent="0.25">
      <c r="A830">
        <v>829</v>
      </c>
      <c r="B830" s="6">
        <v>843.7</v>
      </c>
      <c r="C830" s="6">
        <v>184.1</v>
      </c>
      <c r="D830" t="s">
        <v>912</v>
      </c>
      <c r="E830">
        <v>0.56067268422608707</v>
      </c>
      <c r="F830" t="s">
        <v>913</v>
      </c>
      <c r="G830">
        <v>2</v>
      </c>
      <c r="H830" s="2">
        <v>7.2592445511346415E-2</v>
      </c>
      <c r="I830" s="12" t="s">
        <v>146</v>
      </c>
      <c r="J830" s="12">
        <v>0</v>
      </c>
      <c r="K830" s="2">
        <v>0</v>
      </c>
      <c r="L830" s="12" t="s">
        <v>146</v>
      </c>
      <c r="M830">
        <v>0</v>
      </c>
      <c r="N830" s="2">
        <v>0</v>
      </c>
      <c r="O830" t="s">
        <v>146</v>
      </c>
      <c r="P830">
        <v>0</v>
      </c>
      <c r="Q830">
        <v>0</v>
      </c>
      <c r="R830" t="s">
        <v>146</v>
      </c>
      <c r="S830">
        <v>0</v>
      </c>
      <c r="T830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5"/>
  <sheetViews>
    <sheetView workbookViewId="0">
      <selection activeCell="T7" sqref="T7"/>
    </sheetView>
  </sheetViews>
  <sheetFormatPr defaultRowHeight="15" x14ac:dyDescent="0.25"/>
  <cols>
    <col min="4" max="4" width="16.42578125" bestFit="1" customWidth="1"/>
    <col min="7" max="7" width="16" bestFit="1" customWidth="1"/>
    <col min="10" max="10" width="15.85546875" bestFit="1" customWidth="1"/>
    <col min="13" max="13" width="14.85546875" bestFit="1" customWidth="1"/>
  </cols>
  <sheetData>
    <row r="1" spans="1:20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  <c r="R1" s="11" t="s">
        <v>1923</v>
      </c>
      <c r="S1" s="11" t="s">
        <v>1924</v>
      </c>
      <c r="T1" s="11" t="s">
        <v>1925</v>
      </c>
    </row>
    <row r="2" spans="1:20" x14ac:dyDescent="0.25">
      <c r="A2">
        <v>1</v>
      </c>
      <c r="B2">
        <v>-199.2</v>
      </c>
      <c r="C2">
        <v>199.2</v>
      </c>
      <c r="D2" s="119" t="s">
        <v>1000</v>
      </c>
      <c r="E2">
        <v>0.86853508186262862</v>
      </c>
      <c r="F2" t="s">
        <v>1000</v>
      </c>
      <c r="G2">
        <v>0</v>
      </c>
      <c r="H2" s="2">
        <v>0</v>
      </c>
      <c r="I2" s="12" t="s">
        <v>1000</v>
      </c>
      <c r="J2" s="12">
        <v>0</v>
      </c>
      <c r="K2" s="2">
        <v>0</v>
      </c>
      <c r="L2" s="12" t="s">
        <v>1000</v>
      </c>
      <c r="M2">
        <v>0</v>
      </c>
      <c r="N2" s="2">
        <v>0</v>
      </c>
      <c r="O2" t="s">
        <v>1000</v>
      </c>
      <c r="P2">
        <v>0</v>
      </c>
      <c r="Q2" s="2">
        <v>0</v>
      </c>
      <c r="R2" t="s">
        <v>1000</v>
      </c>
      <c r="S2">
        <v>0</v>
      </c>
      <c r="T2" s="2">
        <v>0</v>
      </c>
    </row>
    <row r="3" spans="1:20" x14ac:dyDescent="0.25">
      <c r="A3">
        <v>2</v>
      </c>
      <c r="B3">
        <v>-225.2</v>
      </c>
      <c r="C3">
        <v>225.2</v>
      </c>
      <c r="D3" s="119" t="s">
        <v>1002</v>
      </c>
      <c r="E3">
        <v>0.84927756220019335</v>
      </c>
      <c r="F3" t="s">
        <v>1000</v>
      </c>
      <c r="G3">
        <v>0</v>
      </c>
      <c r="H3" s="2">
        <v>0</v>
      </c>
      <c r="I3" s="12" t="s">
        <v>1000</v>
      </c>
      <c r="J3" s="12">
        <v>0</v>
      </c>
      <c r="K3" s="2">
        <v>0</v>
      </c>
      <c r="L3" s="12" t="s">
        <v>1000</v>
      </c>
      <c r="M3">
        <v>0</v>
      </c>
      <c r="N3" s="2">
        <v>0</v>
      </c>
      <c r="O3" t="s">
        <v>1000</v>
      </c>
      <c r="P3">
        <v>0</v>
      </c>
      <c r="Q3" s="2">
        <v>0</v>
      </c>
      <c r="R3" t="s">
        <v>1000</v>
      </c>
      <c r="S3">
        <v>0</v>
      </c>
      <c r="T3" s="2">
        <v>0</v>
      </c>
    </row>
    <row r="4" spans="1:20" x14ac:dyDescent="0.25">
      <c r="A4">
        <v>3</v>
      </c>
      <c r="B4">
        <v>-227.2</v>
      </c>
      <c r="C4">
        <v>227.2</v>
      </c>
      <c r="D4" s="119" t="s">
        <v>1001</v>
      </c>
      <c r="E4">
        <v>0.84902279804027836</v>
      </c>
      <c r="F4" t="s">
        <v>1002</v>
      </c>
      <c r="G4">
        <v>1</v>
      </c>
      <c r="H4" s="2">
        <v>1.357080177886158E-2</v>
      </c>
      <c r="I4" s="12" t="s">
        <v>1000</v>
      </c>
      <c r="J4" s="12">
        <v>0</v>
      </c>
      <c r="K4" s="2">
        <v>0</v>
      </c>
      <c r="L4" s="12" t="s">
        <v>1000</v>
      </c>
      <c r="M4">
        <v>0</v>
      </c>
      <c r="N4" s="2">
        <v>0</v>
      </c>
      <c r="O4" t="s">
        <v>1000</v>
      </c>
      <c r="P4">
        <v>0</v>
      </c>
      <c r="Q4" s="2">
        <v>0</v>
      </c>
      <c r="R4" t="s">
        <v>1000</v>
      </c>
      <c r="S4">
        <v>0</v>
      </c>
      <c r="T4" s="2">
        <v>0</v>
      </c>
    </row>
    <row r="5" spans="1:20" x14ac:dyDescent="0.25">
      <c r="A5">
        <v>4</v>
      </c>
      <c r="B5">
        <v>-241.2</v>
      </c>
      <c r="C5">
        <v>241.2</v>
      </c>
      <c r="D5" s="119" t="s">
        <v>1003</v>
      </c>
      <c r="E5">
        <v>0.83943166109053646</v>
      </c>
      <c r="F5" t="s">
        <v>1000</v>
      </c>
      <c r="G5">
        <v>0</v>
      </c>
      <c r="H5" s="2">
        <v>0</v>
      </c>
      <c r="I5" s="12" t="s">
        <v>1000</v>
      </c>
      <c r="J5" s="12">
        <v>0</v>
      </c>
      <c r="K5" s="2">
        <v>0</v>
      </c>
      <c r="L5" s="12" t="s">
        <v>1000</v>
      </c>
      <c r="M5">
        <v>0</v>
      </c>
      <c r="N5" s="2">
        <v>0</v>
      </c>
      <c r="O5" t="s">
        <v>1000</v>
      </c>
      <c r="P5">
        <v>0</v>
      </c>
      <c r="Q5" s="2">
        <v>0</v>
      </c>
      <c r="R5" t="s">
        <v>1000</v>
      </c>
      <c r="S5">
        <v>0</v>
      </c>
      <c r="T5" s="2">
        <v>0</v>
      </c>
    </row>
    <row r="6" spans="1:20" x14ac:dyDescent="0.25">
      <c r="A6">
        <v>5</v>
      </c>
      <c r="B6">
        <v>-253.2</v>
      </c>
      <c r="C6">
        <v>253.2</v>
      </c>
      <c r="D6" s="119" t="s">
        <v>1005</v>
      </c>
      <c r="E6">
        <v>0.83019791281854061</v>
      </c>
      <c r="F6" t="s">
        <v>1000</v>
      </c>
      <c r="G6">
        <v>0</v>
      </c>
      <c r="H6" s="2">
        <v>0</v>
      </c>
      <c r="I6" s="12" t="s">
        <v>1000</v>
      </c>
      <c r="J6" s="12">
        <v>0</v>
      </c>
      <c r="K6" s="2">
        <v>0</v>
      </c>
      <c r="L6" s="12" t="s">
        <v>1000</v>
      </c>
      <c r="M6">
        <v>0</v>
      </c>
      <c r="N6" s="2">
        <v>0</v>
      </c>
      <c r="O6" t="s">
        <v>1000</v>
      </c>
      <c r="P6">
        <v>0</v>
      </c>
      <c r="Q6" s="2">
        <v>0</v>
      </c>
      <c r="R6" t="s">
        <v>1000</v>
      </c>
      <c r="S6">
        <v>0</v>
      </c>
      <c r="T6" s="2">
        <v>0</v>
      </c>
    </row>
    <row r="7" spans="1:20" x14ac:dyDescent="0.25">
      <c r="A7">
        <v>6</v>
      </c>
      <c r="B7">
        <v>-255.2</v>
      </c>
      <c r="C7">
        <v>255.2</v>
      </c>
      <c r="D7" s="119" t="s">
        <v>1004</v>
      </c>
      <c r="E7">
        <v>0.82994887212414814</v>
      </c>
      <c r="F7" t="s">
        <v>1005</v>
      </c>
      <c r="G7">
        <v>1</v>
      </c>
      <c r="H7" s="2">
        <v>1.641860067699746E-2</v>
      </c>
      <c r="I7" s="12" t="s">
        <v>1000</v>
      </c>
      <c r="J7" s="12">
        <v>0</v>
      </c>
      <c r="K7" s="2">
        <v>0</v>
      </c>
      <c r="L7" s="12" t="s">
        <v>1000</v>
      </c>
      <c r="M7">
        <v>0</v>
      </c>
      <c r="N7" s="2">
        <v>0</v>
      </c>
      <c r="O7" t="s">
        <v>1000</v>
      </c>
      <c r="P7">
        <v>0</v>
      </c>
      <c r="Q7" s="2">
        <v>0</v>
      </c>
      <c r="R7" t="s">
        <v>1000</v>
      </c>
      <c r="S7">
        <v>0</v>
      </c>
      <c r="T7" s="2">
        <v>0</v>
      </c>
    </row>
    <row r="8" spans="1:20" x14ac:dyDescent="0.25">
      <c r="A8">
        <v>7</v>
      </c>
      <c r="B8">
        <v>-269.2</v>
      </c>
      <c r="C8">
        <v>269.2</v>
      </c>
      <c r="D8" s="119" t="s">
        <v>1006</v>
      </c>
      <c r="E8">
        <v>0.82057320716886051</v>
      </c>
      <c r="F8" t="s">
        <v>1000</v>
      </c>
      <c r="G8">
        <v>0</v>
      </c>
      <c r="H8" s="2">
        <v>0</v>
      </c>
      <c r="I8" s="12" t="s">
        <v>1000</v>
      </c>
      <c r="J8" s="12">
        <v>0</v>
      </c>
      <c r="K8" s="2">
        <v>0</v>
      </c>
      <c r="L8" s="12" t="s">
        <v>1000</v>
      </c>
      <c r="M8">
        <v>0</v>
      </c>
      <c r="N8" s="2">
        <v>0</v>
      </c>
      <c r="O8" t="s">
        <v>1000</v>
      </c>
      <c r="P8">
        <v>0</v>
      </c>
      <c r="Q8" s="2">
        <v>0</v>
      </c>
      <c r="R8" t="s">
        <v>1000</v>
      </c>
      <c r="S8">
        <v>0</v>
      </c>
      <c r="T8" s="2">
        <v>0</v>
      </c>
    </row>
    <row r="9" spans="1:20" x14ac:dyDescent="0.25">
      <c r="A9">
        <v>8</v>
      </c>
      <c r="B9">
        <v>-275.2</v>
      </c>
      <c r="C9">
        <v>275.2</v>
      </c>
      <c r="D9" s="119" t="s">
        <v>1011</v>
      </c>
      <c r="E9">
        <v>0.81227767771104942</v>
      </c>
      <c r="F9" t="s">
        <v>1000</v>
      </c>
      <c r="G9">
        <v>0</v>
      </c>
      <c r="H9" s="2">
        <v>0</v>
      </c>
      <c r="I9" s="12" t="s">
        <v>1000</v>
      </c>
      <c r="J9" s="12">
        <v>0</v>
      </c>
      <c r="K9" s="2">
        <v>0</v>
      </c>
      <c r="L9" s="12" t="s">
        <v>1000</v>
      </c>
      <c r="M9">
        <v>0</v>
      </c>
      <c r="N9" s="2">
        <v>0</v>
      </c>
      <c r="O9" t="s">
        <v>1000</v>
      </c>
      <c r="P9">
        <v>0</v>
      </c>
      <c r="Q9" s="2">
        <v>0</v>
      </c>
      <c r="R9" t="s">
        <v>1000</v>
      </c>
      <c r="S9">
        <v>0</v>
      </c>
      <c r="T9" s="2">
        <v>0</v>
      </c>
    </row>
    <row r="10" spans="1:20" x14ac:dyDescent="0.25">
      <c r="A10">
        <v>9</v>
      </c>
      <c r="B10">
        <v>-277.2</v>
      </c>
      <c r="C10">
        <v>277.2</v>
      </c>
      <c r="D10" s="119" t="s">
        <v>1010</v>
      </c>
      <c r="E10">
        <v>0.81203401268398379</v>
      </c>
      <c r="F10" t="s">
        <v>1011</v>
      </c>
      <c r="G10">
        <v>1</v>
      </c>
      <c r="H10" s="2">
        <v>1.942256403174895E-2</v>
      </c>
      <c r="I10" s="12" t="s">
        <v>1000</v>
      </c>
      <c r="J10" s="12">
        <v>0</v>
      </c>
      <c r="K10" s="2">
        <v>0</v>
      </c>
      <c r="L10" s="12" t="s">
        <v>1000</v>
      </c>
      <c r="M10">
        <v>0</v>
      </c>
      <c r="N10" s="2">
        <v>0</v>
      </c>
      <c r="O10" t="s">
        <v>1000</v>
      </c>
      <c r="P10">
        <v>0</v>
      </c>
      <c r="Q10" s="2">
        <v>0</v>
      </c>
      <c r="R10" t="s">
        <v>1000</v>
      </c>
      <c r="S10">
        <v>0</v>
      </c>
      <c r="T10" s="2">
        <v>0</v>
      </c>
    </row>
    <row r="11" spans="1:20" x14ac:dyDescent="0.25">
      <c r="A11">
        <v>10</v>
      </c>
      <c r="B11">
        <v>-279.2</v>
      </c>
      <c r="C11">
        <v>279.2</v>
      </c>
      <c r="D11" s="119" t="s">
        <v>1009</v>
      </c>
      <c r="E11">
        <v>0.81179042075094388</v>
      </c>
      <c r="F11" t="s">
        <v>1010</v>
      </c>
      <c r="G11">
        <v>1</v>
      </c>
      <c r="H11" s="2">
        <v>1.9466707127961943E-2</v>
      </c>
      <c r="I11" s="12" t="s">
        <v>1000</v>
      </c>
      <c r="J11" s="12">
        <v>0</v>
      </c>
      <c r="K11" s="2">
        <v>0</v>
      </c>
      <c r="L11" s="12" t="s">
        <v>1000</v>
      </c>
      <c r="M11">
        <v>0</v>
      </c>
      <c r="N11" s="2">
        <v>0</v>
      </c>
      <c r="O11" t="s">
        <v>1000</v>
      </c>
      <c r="P11">
        <v>0</v>
      </c>
      <c r="Q11" s="2">
        <v>0</v>
      </c>
      <c r="R11" t="s">
        <v>1000</v>
      </c>
      <c r="S11">
        <v>0</v>
      </c>
      <c r="T11" s="2">
        <v>0</v>
      </c>
    </row>
    <row r="12" spans="1:20" x14ac:dyDescent="0.25">
      <c r="A12">
        <v>11</v>
      </c>
      <c r="B12">
        <v>-281.2</v>
      </c>
      <c r="C12">
        <v>281.2</v>
      </c>
      <c r="D12" s="119" t="s">
        <v>1008</v>
      </c>
      <c r="E12">
        <v>0.811546901890003</v>
      </c>
      <c r="F12" t="s">
        <v>1009</v>
      </c>
      <c r="G12">
        <v>1</v>
      </c>
      <c r="H12" s="2">
        <v>1.9510895075596231E-2</v>
      </c>
      <c r="I12" s="12" t="s">
        <v>1000</v>
      </c>
      <c r="J12" s="12">
        <v>0</v>
      </c>
      <c r="K12" s="2">
        <v>0</v>
      </c>
      <c r="L12" s="12" t="s">
        <v>1000</v>
      </c>
      <c r="M12">
        <v>0</v>
      </c>
      <c r="N12" s="2">
        <v>0</v>
      </c>
      <c r="O12" t="s">
        <v>1000</v>
      </c>
      <c r="P12">
        <v>0</v>
      </c>
      <c r="Q12" s="2">
        <v>0</v>
      </c>
      <c r="R12" t="s">
        <v>1000</v>
      </c>
      <c r="S12">
        <v>0</v>
      </c>
      <c r="T12" s="2">
        <v>0</v>
      </c>
    </row>
    <row r="13" spans="1:20" x14ac:dyDescent="0.25">
      <c r="A13">
        <v>12</v>
      </c>
      <c r="B13">
        <v>-283.3</v>
      </c>
      <c r="C13">
        <v>283.3</v>
      </c>
      <c r="D13" s="119" t="s">
        <v>1007</v>
      </c>
      <c r="E13">
        <v>0.81130345607924126</v>
      </c>
      <c r="F13" t="s">
        <v>1008</v>
      </c>
      <c r="G13">
        <v>1</v>
      </c>
      <c r="H13" s="2">
        <v>1.9555127821847394E-2</v>
      </c>
      <c r="I13" s="12" t="s">
        <v>1000</v>
      </c>
      <c r="J13" s="12">
        <v>0</v>
      </c>
      <c r="K13" s="2">
        <v>0</v>
      </c>
      <c r="L13" s="12" t="s">
        <v>1000</v>
      </c>
      <c r="M13">
        <v>0</v>
      </c>
      <c r="N13" s="2">
        <v>0</v>
      </c>
      <c r="O13" t="s">
        <v>1000</v>
      </c>
      <c r="P13">
        <v>0</v>
      </c>
      <c r="Q13" s="2">
        <v>0</v>
      </c>
      <c r="R13" t="s">
        <v>1000</v>
      </c>
      <c r="S13">
        <v>0</v>
      </c>
      <c r="T13" s="2">
        <v>0</v>
      </c>
    </row>
    <row r="14" spans="1:20" x14ac:dyDescent="0.25">
      <c r="A14">
        <v>13</v>
      </c>
      <c r="B14" s="120">
        <v>-290.3</v>
      </c>
      <c r="C14" s="120">
        <v>290.3</v>
      </c>
      <c r="D14" s="120" t="s">
        <v>1026</v>
      </c>
      <c r="E14">
        <v>0.81264331235092635</v>
      </c>
      <c r="F14" t="s">
        <v>1000</v>
      </c>
      <c r="G14">
        <v>0</v>
      </c>
      <c r="H14" s="2">
        <v>0</v>
      </c>
      <c r="I14" s="12" t="s">
        <v>1000</v>
      </c>
      <c r="J14" s="12">
        <v>0</v>
      </c>
      <c r="K14" s="2">
        <v>0</v>
      </c>
      <c r="L14" s="12" t="s">
        <v>1000</v>
      </c>
      <c r="M14">
        <v>0</v>
      </c>
      <c r="N14" s="2">
        <v>0</v>
      </c>
      <c r="O14" t="s">
        <v>1000</v>
      </c>
      <c r="P14">
        <v>0</v>
      </c>
      <c r="Q14" s="2">
        <v>0</v>
      </c>
      <c r="R14" t="s">
        <v>1000</v>
      </c>
      <c r="S14">
        <v>0</v>
      </c>
      <c r="T14" s="2">
        <v>0</v>
      </c>
    </row>
    <row r="15" spans="1:20" x14ac:dyDescent="0.25">
      <c r="A15">
        <v>14</v>
      </c>
      <c r="B15">
        <v>-301.2</v>
      </c>
      <c r="C15">
        <v>301.2</v>
      </c>
      <c r="D15" s="119" t="s">
        <v>1017</v>
      </c>
      <c r="E15">
        <v>0.79426752052047089</v>
      </c>
      <c r="F15" t="s">
        <v>1000</v>
      </c>
      <c r="G15">
        <v>0</v>
      </c>
      <c r="H15" s="2">
        <v>0</v>
      </c>
      <c r="I15" s="12" t="s">
        <v>1000</v>
      </c>
      <c r="J15" s="12">
        <v>0</v>
      </c>
      <c r="K15" s="2">
        <v>0</v>
      </c>
      <c r="L15" s="12" t="s">
        <v>1000</v>
      </c>
      <c r="M15">
        <v>0</v>
      </c>
      <c r="N15" s="2">
        <v>0</v>
      </c>
      <c r="O15" t="s">
        <v>1000</v>
      </c>
      <c r="P15">
        <v>0</v>
      </c>
      <c r="Q15" s="2">
        <v>0</v>
      </c>
      <c r="R15" t="s">
        <v>1000</v>
      </c>
      <c r="S15">
        <v>0</v>
      </c>
      <c r="T15" s="2">
        <v>0</v>
      </c>
    </row>
    <row r="16" spans="1:20" x14ac:dyDescent="0.25">
      <c r="A16">
        <v>15</v>
      </c>
      <c r="B16">
        <v>-303.2</v>
      </c>
      <c r="C16">
        <v>303.2</v>
      </c>
      <c r="D16" s="119" t="s">
        <v>1016</v>
      </c>
      <c r="E16">
        <v>0.79402925813533398</v>
      </c>
      <c r="F16" t="s">
        <v>1017</v>
      </c>
      <c r="G16">
        <v>1</v>
      </c>
      <c r="H16" s="2">
        <v>2.2766599568501775E-2</v>
      </c>
      <c r="I16" s="12" t="s">
        <v>1000</v>
      </c>
      <c r="J16" s="12">
        <v>0</v>
      </c>
      <c r="K16" s="2">
        <v>0</v>
      </c>
      <c r="L16" s="12" t="s">
        <v>1000</v>
      </c>
      <c r="M16">
        <v>0</v>
      </c>
      <c r="N16" s="2">
        <v>0</v>
      </c>
      <c r="O16" t="s">
        <v>1000</v>
      </c>
      <c r="P16">
        <v>0</v>
      </c>
      <c r="Q16" s="2">
        <v>0</v>
      </c>
      <c r="R16" t="s">
        <v>1000</v>
      </c>
      <c r="S16">
        <v>0</v>
      </c>
      <c r="T16" s="2">
        <v>0</v>
      </c>
    </row>
    <row r="17" spans="1:20" x14ac:dyDescent="0.25">
      <c r="A17">
        <v>16</v>
      </c>
      <c r="B17">
        <v>-305.2</v>
      </c>
      <c r="C17">
        <v>305.2</v>
      </c>
      <c r="D17" s="119" t="s">
        <v>1015</v>
      </c>
      <c r="E17">
        <v>0.79379106722355164</v>
      </c>
      <c r="F17" t="s">
        <v>1016</v>
      </c>
      <c r="G17">
        <v>1</v>
      </c>
      <c r="H17" s="2">
        <v>2.2814002746246401E-2</v>
      </c>
      <c r="I17" s="12" t="s">
        <v>1000</v>
      </c>
      <c r="J17" s="12">
        <v>0</v>
      </c>
      <c r="K17" s="2">
        <v>0</v>
      </c>
      <c r="L17" s="12" t="s">
        <v>1000</v>
      </c>
      <c r="M17">
        <v>0</v>
      </c>
      <c r="N17" s="2">
        <v>0</v>
      </c>
      <c r="O17" t="s">
        <v>1000</v>
      </c>
      <c r="P17">
        <v>0</v>
      </c>
      <c r="Q17" s="2">
        <v>0</v>
      </c>
      <c r="R17" t="s">
        <v>1000</v>
      </c>
      <c r="S17">
        <v>0</v>
      </c>
      <c r="T17" s="2">
        <v>0</v>
      </c>
    </row>
    <row r="18" spans="1:20" x14ac:dyDescent="0.25">
      <c r="A18">
        <v>17</v>
      </c>
      <c r="B18">
        <v>-307.3</v>
      </c>
      <c r="C18">
        <v>307.3</v>
      </c>
      <c r="D18" s="119" t="s">
        <v>1014</v>
      </c>
      <c r="E18">
        <v>0.79355294776368368</v>
      </c>
      <c r="F18" t="s">
        <v>1015</v>
      </c>
      <c r="G18">
        <v>1</v>
      </c>
      <c r="H18" s="2">
        <v>2.2861446898164123E-2</v>
      </c>
      <c r="I18" s="12" t="s">
        <v>1000</v>
      </c>
      <c r="J18" s="12">
        <v>0</v>
      </c>
      <c r="K18" s="2">
        <v>0</v>
      </c>
      <c r="L18" s="12" t="s">
        <v>1000</v>
      </c>
      <c r="M18">
        <v>0</v>
      </c>
      <c r="N18" s="2">
        <v>0</v>
      </c>
      <c r="O18" t="s">
        <v>1000</v>
      </c>
      <c r="P18">
        <v>0</v>
      </c>
      <c r="Q18" s="2">
        <v>0</v>
      </c>
      <c r="R18" t="s">
        <v>1000</v>
      </c>
      <c r="S18">
        <v>0</v>
      </c>
      <c r="T18" s="2">
        <v>0</v>
      </c>
    </row>
    <row r="19" spans="1:20" x14ac:dyDescent="0.25">
      <c r="A19">
        <v>18</v>
      </c>
      <c r="B19">
        <v>-309.3</v>
      </c>
      <c r="C19">
        <v>309.3</v>
      </c>
      <c r="D19" s="119" t="s">
        <v>1013</v>
      </c>
      <c r="E19">
        <v>0.79331489973429581</v>
      </c>
      <c r="F19" t="s">
        <v>1014</v>
      </c>
      <c r="G19">
        <v>1</v>
      </c>
      <c r="H19" s="2">
        <v>2.2908931973969482E-2</v>
      </c>
      <c r="I19" s="12" t="s">
        <v>1000</v>
      </c>
      <c r="J19" s="12">
        <v>0</v>
      </c>
      <c r="K19" s="2">
        <v>0</v>
      </c>
      <c r="L19" s="12" t="s">
        <v>1000</v>
      </c>
      <c r="M19">
        <v>0</v>
      </c>
      <c r="N19" s="2">
        <v>0</v>
      </c>
      <c r="O19" t="s">
        <v>1000</v>
      </c>
      <c r="P19">
        <v>0</v>
      </c>
      <c r="Q19" s="2">
        <v>0</v>
      </c>
      <c r="R19" t="s">
        <v>1000</v>
      </c>
      <c r="S19">
        <v>0</v>
      </c>
      <c r="T19" s="2">
        <v>0</v>
      </c>
    </row>
    <row r="20" spans="1:20" x14ac:dyDescent="0.25">
      <c r="A20">
        <v>19</v>
      </c>
      <c r="B20">
        <v>-311.3</v>
      </c>
      <c r="C20">
        <v>311.3</v>
      </c>
      <c r="D20" s="119" t="s">
        <v>1012</v>
      </c>
      <c r="E20">
        <v>0.79307692311396072</v>
      </c>
      <c r="F20" t="s">
        <v>1013</v>
      </c>
      <c r="G20">
        <v>1</v>
      </c>
      <c r="H20" s="2">
        <v>2.2956457923409865E-2</v>
      </c>
      <c r="I20" s="12" t="s">
        <v>1000</v>
      </c>
      <c r="J20" s="12">
        <v>0</v>
      </c>
      <c r="K20" s="2">
        <v>0</v>
      </c>
      <c r="L20" s="12" t="s">
        <v>1000</v>
      </c>
      <c r="M20">
        <v>0</v>
      </c>
      <c r="N20" s="2">
        <v>0</v>
      </c>
      <c r="O20" t="s">
        <v>1000</v>
      </c>
      <c r="P20">
        <v>0</v>
      </c>
      <c r="Q20" s="2">
        <v>0</v>
      </c>
      <c r="R20" t="s">
        <v>1000</v>
      </c>
      <c r="S20">
        <v>0</v>
      </c>
      <c r="T20" s="2">
        <v>0</v>
      </c>
    </row>
    <row r="21" spans="1:20" x14ac:dyDescent="0.25">
      <c r="A21">
        <v>20</v>
      </c>
      <c r="B21" s="120">
        <v>-314.3</v>
      </c>
      <c r="C21" s="120">
        <v>314.3</v>
      </c>
      <c r="D21" s="120" t="s">
        <v>1029</v>
      </c>
      <c r="E21">
        <v>0.79534058631154503</v>
      </c>
      <c r="F21" t="s">
        <v>1000</v>
      </c>
      <c r="G21">
        <v>0</v>
      </c>
      <c r="H21" s="2">
        <v>0</v>
      </c>
      <c r="I21" s="12" t="s">
        <v>1000</v>
      </c>
      <c r="J21" s="12">
        <v>0</v>
      </c>
      <c r="K21" s="2">
        <v>0</v>
      </c>
      <c r="L21" s="12" t="s">
        <v>1000</v>
      </c>
      <c r="M21">
        <v>0</v>
      </c>
      <c r="N21" s="2">
        <v>0</v>
      </c>
      <c r="O21" t="s">
        <v>1000</v>
      </c>
      <c r="P21">
        <v>0</v>
      </c>
      <c r="Q21" s="2">
        <v>0</v>
      </c>
      <c r="R21" t="s">
        <v>1000</v>
      </c>
      <c r="S21">
        <v>0</v>
      </c>
      <c r="T21" s="2">
        <v>0</v>
      </c>
    </row>
    <row r="22" spans="1:20" x14ac:dyDescent="0.25">
      <c r="A22">
        <v>21</v>
      </c>
      <c r="B22">
        <v>-327.2</v>
      </c>
      <c r="C22">
        <v>327.2</v>
      </c>
      <c r="D22" s="119" t="s">
        <v>1023</v>
      </c>
      <c r="E22">
        <v>0.77665669199659093</v>
      </c>
      <c r="F22" t="s">
        <v>1000</v>
      </c>
      <c r="G22">
        <v>0</v>
      </c>
      <c r="H22" s="2">
        <v>0</v>
      </c>
      <c r="I22" s="12" t="s">
        <v>1000</v>
      </c>
      <c r="J22" s="12">
        <v>0</v>
      </c>
      <c r="K22" s="2">
        <v>0</v>
      </c>
      <c r="L22" s="12" t="s">
        <v>1000</v>
      </c>
      <c r="M22">
        <v>0</v>
      </c>
      <c r="N22" s="2">
        <v>0</v>
      </c>
      <c r="O22" t="s">
        <v>1000</v>
      </c>
      <c r="P22">
        <v>0</v>
      </c>
      <c r="Q22" s="2">
        <v>0</v>
      </c>
      <c r="R22" t="s">
        <v>1000</v>
      </c>
      <c r="S22">
        <v>0</v>
      </c>
      <c r="T22" s="2">
        <v>0</v>
      </c>
    </row>
    <row r="23" spans="1:20" x14ac:dyDescent="0.25">
      <c r="A23">
        <v>22</v>
      </c>
      <c r="B23">
        <v>-329.2</v>
      </c>
      <c r="C23">
        <v>329.2</v>
      </c>
      <c r="D23" s="119" t="s">
        <v>1022</v>
      </c>
      <c r="E23">
        <v>0.77642371246376751</v>
      </c>
      <c r="F23" t="s">
        <v>1023</v>
      </c>
      <c r="G23">
        <v>1</v>
      </c>
      <c r="H23" s="2">
        <v>2.6347543509511545E-2</v>
      </c>
      <c r="I23" s="12" t="s">
        <v>1000</v>
      </c>
      <c r="J23" s="12">
        <v>0</v>
      </c>
      <c r="K23" s="2">
        <v>0</v>
      </c>
      <c r="L23" s="12" t="s">
        <v>1000</v>
      </c>
      <c r="M23">
        <v>0</v>
      </c>
      <c r="N23" s="2">
        <v>0</v>
      </c>
      <c r="O23" t="s">
        <v>1000</v>
      </c>
      <c r="P23">
        <v>0</v>
      </c>
      <c r="Q23" s="2">
        <v>0</v>
      </c>
      <c r="R23" t="s">
        <v>1000</v>
      </c>
      <c r="S23">
        <v>0</v>
      </c>
      <c r="T23" s="2">
        <v>0</v>
      </c>
    </row>
    <row r="24" spans="1:20" x14ac:dyDescent="0.25">
      <c r="A24">
        <v>23</v>
      </c>
      <c r="B24">
        <v>-331.3</v>
      </c>
      <c r="C24">
        <v>331.3</v>
      </c>
      <c r="D24" s="119" t="s">
        <v>1021</v>
      </c>
      <c r="E24">
        <v>0.77619080281956188</v>
      </c>
      <c r="F24" t="s">
        <v>1022</v>
      </c>
      <c r="G24">
        <v>1</v>
      </c>
      <c r="H24" s="2">
        <v>2.6397922084203714E-2</v>
      </c>
      <c r="I24" s="12" t="s">
        <v>1000</v>
      </c>
      <c r="J24" s="12">
        <v>0</v>
      </c>
      <c r="K24" s="2">
        <v>0</v>
      </c>
      <c r="L24" s="12" t="s">
        <v>1000</v>
      </c>
      <c r="M24">
        <v>0</v>
      </c>
      <c r="N24" s="2">
        <v>0</v>
      </c>
      <c r="O24" t="s">
        <v>1000</v>
      </c>
      <c r="P24">
        <v>0</v>
      </c>
      <c r="Q24" s="2">
        <v>0</v>
      </c>
      <c r="R24" t="s">
        <v>1000</v>
      </c>
      <c r="S24">
        <v>0</v>
      </c>
      <c r="T24" s="2">
        <v>0</v>
      </c>
    </row>
    <row r="25" spans="1:20" x14ac:dyDescent="0.25">
      <c r="A25">
        <v>24</v>
      </c>
      <c r="B25">
        <v>-335.3</v>
      </c>
      <c r="C25">
        <v>335.3</v>
      </c>
      <c r="D25" s="119" t="s">
        <v>1020</v>
      </c>
      <c r="E25">
        <v>0.77572519311315047</v>
      </c>
      <c r="F25" t="s">
        <v>1000</v>
      </c>
      <c r="G25">
        <v>0</v>
      </c>
      <c r="H25" s="2">
        <v>0</v>
      </c>
      <c r="I25" s="12" t="s">
        <v>1000</v>
      </c>
      <c r="J25" s="12">
        <v>0</v>
      </c>
      <c r="K25" s="2">
        <v>0</v>
      </c>
      <c r="L25" s="12" t="s">
        <v>1000</v>
      </c>
      <c r="M25">
        <v>0</v>
      </c>
      <c r="N25" s="2">
        <v>0</v>
      </c>
      <c r="O25" t="s">
        <v>1000</v>
      </c>
      <c r="P25">
        <v>0</v>
      </c>
      <c r="Q25" s="2">
        <v>0</v>
      </c>
      <c r="R25" t="s">
        <v>1000</v>
      </c>
      <c r="S25">
        <v>0</v>
      </c>
      <c r="T25" s="2">
        <v>0</v>
      </c>
    </row>
    <row r="26" spans="1:20" x14ac:dyDescent="0.25">
      <c r="A26">
        <v>25</v>
      </c>
      <c r="B26">
        <v>-337.3</v>
      </c>
      <c r="C26">
        <v>337.3</v>
      </c>
      <c r="D26" s="119" t="s">
        <v>1019</v>
      </c>
      <c r="E26">
        <v>0.77549249300903322</v>
      </c>
      <c r="F26" t="s">
        <v>1020</v>
      </c>
      <c r="G26">
        <v>1</v>
      </c>
      <c r="H26" s="2">
        <v>2.6549281310858579E-2</v>
      </c>
      <c r="I26" s="12" t="s">
        <v>1000</v>
      </c>
      <c r="J26" s="12">
        <v>0</v>
      </c>
      <c r="K26" s="2">
        <v>0</v>
      </c>
      <c r="L26" s="12" t="s">
        <v>1000</v>
      </c>
      <c r="M26">
        <v>0</v>
      </c>
      <c r="N26" s="2">
        <v>0</v>
      </c>
      <c r="O26" t="s">
        <v>1000</v>
      </c>
      <c r="P26">
        <v>0</v>
      </c>
      <c r="Q26" s="2">
        <v>0</v>
      </c>
      <c r="R26" t="s">
        <v>1000</v>
      </c>
      <c r="S26">
        <v>0</v>
      </c>
      <c r="T26" s="2">
        <v>0</v>
      </c>
    </row>
    <row r="27" spans="1:20" x14ac:dyDescent="0.25">
      <c r="A27">
        <v>26</v>
      </c>
      <c r="B27">
        <v>-339.3</v>
      </c>
      <c r="C27">
        <v>339.3</v>
      </c>
      <c r="D27" s="119" t="s">
        <v>1018</v>
      </c>
      <c r="E27">
        <v>0.77525986270971159</v>
      </c>
      <c r="F27" t="s">
        <v>1019</v>
      </c>
      <c r="G27">
        <v>1</v>
      </c>
      <c r="H27" s="2">
        <v>2.6599808727831853E-2</v>
      </c>
      <c r="I27" s="12" t="s">
        <v>1000</v>
      </c>
      <c r="J27" s="12">
        <v>0</v>
      </c>
      <c r="K27" s="2">
        <v>0</v>
      </c>
      <c r="L27" s="12" t="s">
        <v>1000</v>
      </c>
      <c r="M27">
        <v>0</v>
      </c>
      <c r="N27" s="2">
        <v>0</v>
      </c>
      <c r="O27" t="s">
        <v>1000</v>
      </c>
      <c r="P27">
        <v>0</v>
      </c>
      <c r="Q27" s="2">
        <v>0</v>
      </c>
      <c r="R27" t="s">
        <v>1000</v>
      </c>
      <c r="S27">
        <v>0</v>
      </c>
      <c r="T27" s="2">
        <v>0</v>
      </c>
    </row>
    <row r="28" spans="1:20" x14ac:dyDescent="0.25">
      <c r="A28">
        <v>27</v>
      </c>
      <c r="B28">
        <v>-365.3</v>
      </c>
      <c r="C28">
        <v>365.3</v>
      </c>
      <c r="D28" s="119" t="s">
        <v>1025</v>
      </c>
      <c r="E28">
        <v>0.75807047984953779</v>
      </c>
      <c r="F28" t="s">
        <v>1000</v>
      </c>
      <c r="G28">
        <v>0</v>
      </c>
      <c r="H28" s="2">
        <v>0</v>
      </c>
      <c r="I28" s="12" t="s">
        <v>1000</v>
      </c>
      <c r="J28" s="12">
        <v>0</v>
      </c>
      <c r="K28" s="2">
        <v>0</v>
      </c>
      <c r="L28" s="12" t="s">
        <v>1000</v>
      </c>
      <c r="M28">
        <v>0</v>
      </c>
      <c r="N28" s="2">
        <v>0</v>
      </c>
      <c r="O28" t="s">
        <v>1000</v>
      </c>
      <c r="P28">
        <v>0</v>
      </c>
      <c r="Q28" s="2">
        <v>0</v>
      </c>
      <c r="R28" t="s">
        <v>1000</v>
      </c>
      <c r="S28">
        <v>0</v>
      </c>
      <c r="T28" s="2">
        <v>0</v>
      </c>
    </row>
    <row r="29" spans="1:20" x14ac:dyDescent="0.25">
      <c r="A29">
        <v>28</v>
      </c>
      <c r="B29">
        <v>-367.4</v>
      </c>
      <c r="C29">
        <v>367.4</v>
      </c>
      <c r="D29" s="119" t="s">
        <v>1024</v>
      </c>
      <c r="E29">
        <v>0.75784307576216869</v>
      </c>
      <c r="F29" t="s">
        <v>1025</v>
      </c>
      <c r="G29">
        <v>1</v>
      </c>
      <c r="H29" s="2">
        <v>3.0463496932116498E-2</v>
      </c>
      <c r="I29" s="12" t="s">
        <v>1000</v>
      </c>
      <c r="J29" s="12">
        <v>0</v>
      </c>
      <c r="K29" s="2">
        <v>0</v>
      </c>
      <c r="L29" s="12" t="s">
        <v>1000</v>
      </c>
      <c r="M29">
        <v>0</v>
      </c>
      <c r="N29" s="2">
        <v>0</v>
      </c>
      <c r="O29" t="s">
        <v>1000</v>
      </c>
      <c r="P29">
        <v>0</v>
      </c>
      <c r="Q29" s="2">
        <v>0</v>
      </c>
      <c r="R29" t="s">
        <v>1000</v>
      </c>
      <c r="S29">
        <v>0</v>
      </c>
      <c r="T29" s="2">
        <v>0</v>
      </c>
    </row>
    <row r="30" spans="1:20" x14ac:dyDescent="0.25">
      <c r="A30">
        <v>29</v>
      </c>
      <c r="B30">
        <v>424.3</v>
      </c>
      <c r="C30">
        <v>283.3</v>
      </c>
      <c r="D30" t="s">
        <v>119</v>
      </c>
      <c r="E30">
        <v>0.78950034387730339</v>
      </c>
      <c r="F30" t="s">
        <v>1000</v>
      </c>
      <c r="G30">
        <v>0</v>
      </c>
      <c r="H30" s="2">
        <v>0</v>
      </c>
      <c r="I30" s="12" t="s">
        <v>1000</v>
      </c>
      <c r="J30" s="12">
        <v>0</v>
      </c>
      <c r="K30" s="2">
        <v>0</v>
      </c>
      <c r="L30" s="12" t="s">
        <v>1000</v>
      </c>
      <c r="M30">
        <v>0</v>
      </c>
      <c r="N30" s="2">
        <v>0</v>
      </c>
      <c r="O30" t="s">
        <v>1000</v>
      </c>
      <c r="P30">
        <v>0</v>
      </c>
      <c r="Q30" s="2">
        <v>0</v>
      </c>
      <c r="R30" t="s">
        <v>1000</v>
      </c>
      <c r="S30">
        <v>0</v>
      </c>
      <c r="T30" s="2">
        <v>0</v>
      </c>
    </row>
    <row r="31" spans="1:20" x14ac:dyDescent="0.25">
      <c r="A31">
        <v>30</v>
      </c>
      <c r="B31">
        <v>426.3</v>
      </c>
      <c r="C31">
        <v>285.3</v>
      </c>
      <c r="D31" t="s">
        <v>118</v>
      </c>
      <c r="E31">
        <v>0.78926351153789787</v>
      </c>
      <c r="F31" t="s">
        <v>119</v>
      </c>
      <c r="G31">
        <v>1</v>
      </c>
      <c r="H31" s="2">
        <v>1.8908566723618098E-2</v>
      </c>
      <c r="I31" s="12" t="s">
        <v>1000</v>
      </c>
      <c r="J31" s="12">
        <v>0</v>
      </c>
      <c r="K31" s="2">
        <v>0</v>
      </c>
      <c r="L31" s="12" t="s">
        <v>1000</v>
      </c>
      <c r="M31">
        <v>0</v>
      </c>
      <c r="N31" s="2">
        <v>0</v>
      </c>
      <c r="O31" t="s">
        <v>1000</v>
      </c>
      <c r="P31">
        <v>0</v>
      </c>
      <c r="Q31" s="2">
        <v>0</v>
      </c>
      <c r="R31" t="s">
        <v>1000</v>
      </c>
      <c r="S31">
        <v>0</v>
      </c>
      <c r="T31" s="2">
        <v>0</v>
      </c>
    </row>
    <row r="32" spans="1:20" x14ac:dyDescent="0.25">
      <c r="A32">
        <v>31</v>
      </c>
      <c r="B32">
        <v>440.3</v>
      </c>
      <c r="C32">
        <v>299.3</v>
      </c>
      <c r="D32" t="s">
        <v>120</v>
      </c>
      <c r="E32">
        <v>0.78034745599019406</v>
      </c>
      <c r="F32" t="s">
        <v>1000</v>
      </c>
      <c r="G32">
        <v>0</v>
      </c>
      <c r="H32" s="2">
        <v>0</v>
      </c>
      <c r="I32" s="12" t="s">
        <v>1000</v>
      </c>
      <c r="J32" s="12">
        <v>0</v>
      </c>
      <c r="K32" s="2">
        <v>0</v>
      </c>
      <c r="L32" s="12" t="s">
        <v>1000</v>
      </c>
      <c r="M32">
        <v>0</v>
      </c>
      <c r="N32" s="2">
        <v>0</v>
      </c>
      <c r="O32" t="s">
        <v>1000</v>
      </c>
      <c r="P32">
        <v>0</v>
      </c>
      <c r="Q32" s="2">
        <v>0</v>
      </c>
      <c r="R32" t="s">
        <v>1000</v>
      </c>
      <c r="S32">
        <v>0</v>
      </c>
      <c r="T32" s="2">
        <v>0</v>
      </c>
    </row>
    <row r="33" spans="1:20" x14ac:dyDescent="0.25">
      <c r="A33">
        <v>32</v>
      </c>
      <c r="B33" s="133">
        <v>445.3</v>
      </c>
      <c r="C33" s="133">
        <v>304.3</v>
      </c>
      <c r="D33" s="120" t="s">
        <v>123</v>
      </c>
      <c r="E33">
        <v>0.78093298004165934</v>
      </c>
      <c r="F33" t="s">
        <v>1000</v>
      </c>
      <c r="G33">
        <v>0</v>
      </c>
      <c r="H33" s="2">
        <v>0</v>
      </c>
      <c r="I33" s="12" t="s">
        <v>1000</v>
      </c>
      <c r="J33" s="12">
        <v>0</v>
      </c>
      <c r="K33" s="2">
        <v>0</v>
      </c>
      <c r="L33" s="12" t="s">
        <v>1000</v>
      </c>
      <c r="M33">
        <v>0</v>
      </c>
      <c r="N33" s="2">
        <v>0</v>
      </c>
      <c r="O33" t="s">
        <v>1000</v>
      </c>
      <c r="P33">
        <v>0</v>
      </c>
      <c r="Q33" s="2">
        <v>0</v>
      </c>
      <c r="R33" t="s">
        <v>1000</v>
      </c>
      <c r="S33">
        <v>0</v>
      </c>
      <c r="T33" s="2">
        <v>0</v>
      </c>
    </row>
    <row r="34" spans="1:20" x14ac:dyDescent="0.25">
      <c r="A34">
        <v>33</v>
      </c>
      <c r="B34">
        <v>452.3</v>
      </c>
      <c r="C34">
        <v>311.3</v>
      </c>
      <c r="D34" t="s">
        <v>122</v>
      </c>
      <c r="E34">
        <v>0.77176363397430181</v>
      </c>
      <c r="F34" t="s">
        <v>1000</v>
      </c>
      <c r="G34">
        <v>0</v>
      </c>
      <c r="H34" s="2">
        <v>0</v>
      </c>
      <c r="I34" s="12" t="s">
        <v>1000</v>
      </c>
      <c r="J34" s="12">
        <v>0</v>
      </c>
      <c r="K34" s="2">
        <v>0</v>
      </c>
      <c r="L34" s="12" t="s">
        <v>1000</v>
      </c>
      <c r="M34">
        <v>0</v>
      </c>
      <c r="N34" s="2">
        <v>0</v>
      </c>
      <c r="O34" t="s">
        <v>1000</v>
      </c>
      <c r="P34">
        <v>0</v>
      </c>
      <c r="Q34" s="2">
        <v>0</v>
      </c>
      <c r="R34" t="s">
        <v>1000</v>
      </c>
      <c r="S34">
        <v>0</v>
      </c>
      <c r="T34" s="2">
        <v>0</v>
      </c>
    </row>
    <row r="35" spans="1:20" x14ac:dyDescent="0.25">
      <c r="A35">
        <v>34</v>
      </c>
      <c r="B35">
        <v>454.3</v>
      </c>
      <c r="C35">
        <v>313.3</v>
      </c>
      <c r="D35" t="s">
        <v>121</v>
      </c>
      <c r="E35">
        <v>0.7715321222487912</v>
      </c>
      <c r="F35" t="s">
        <v>122</v>
      </c>
      <c r="G35">
        <v>1</v>
      </c>
      <c r="H35" s="2">
        <v>2.202541694453896E-2</v>
      </c>
      <c r="I35" s="12" t="s">
        <v>1000</v>
      </c>
      <c r="J35" s="12">
        <v>0</v>
      </c>
      <c r="K35" s="2">
        <v>0</v>
      </c>
      <c r="L35" s="12" t="s">
        <v>1000</v>
      </c>
      <c r="M35">
        <v>0</v>
      </c>
      <c r="N35" s="2">
        <v>0</v>
      </c>
      <c r="O35" t="s">
        <v>1000</v>
      </c>
      <c r="P35">
        <v>0</v>
      </c>
      <c r="Q35" s="2">
        <v>0</v>
      </c>
      <c r="R35" t="s">
        <v>1000</v>
      </c>
      <c r="S35">
        <v>0</v>
      </c>
      <c r="T35" s="2">
        <v>0</v>
      </c>
    </row>
    <row r="36" spans="1:20" x14ac:dyDescent="0.25">
      <c r="A36">
        <v>35</v>
      </c>
      <c r="B36">
        <v>466.3</v>
      </c>
      <c r="C36">
        <v>184.1</v>
      </c>
      <c r="D36" t="s">
        <v>91</v>
      </c>
      <c r="E36">
        <v>0.76304526890405455</v>
      </c>
      <c r="F36" t="s">
        <v>1000</v>
      </c>
      <c r="G36">
        <v>0</v>
      </c>
      <c r="H36" s="2">
        <v>0</v>
      </c>
      <c r="I36" s="12" t="s">
        <v>1000</v>
      </c>
      <c r="J36" s="12">
        <v>0</v>
      </c>
      <c r="K36" s="2">
        <v>0</v>
      </c>
      <c r="L36" s="12" t="s">
        <v>1000</v>
      </c>
      <c r="M36">
        <v>0</v>
      </c>
      <c r="N36" s="2">
        <v>0</v>
      </c>
      <c r="O36" t="s">
        <v>1000</v>
      </c>
      <c r="P36">
        <v>0</v>
      </c>
      <c r="Q36" s="2">
        <v>0</v>
      </c>
      <c r="R36" t="s">
        <v>1000</v>
      </c>
      <c r="S36">
        <v>0</v>
      </c>
      <c r="T36" s="2">
        <v>0</v>
      </c>
    </row>
    <row r="37" spans="1:20" x14ac:dyDescent="0.25">
      <c r="A37">
        <v>36</v>
      </c>
      <c r="B37">
        <v>468.3</v>
      </c>
      <c r="C37">
        <v>184.1</v>
      </c>
      <c r="D37" t="s">
        <v>90</v>
      </c>
      <c r="E37">
        <v>0.76281637249190182</v>
      </c>
      <c r="F37" t="s">
        <v>91</v>
      </c>
      <c r="G37">
        <v>2</v>
      </c>
      <c r="H37" s="2">
        <v>1.8252675811386745E-2</v>
      </c>
      <c r="I37" s="12" t="s">
        <v>1000</v>
      </c>
      <c r="J37" s="12">
        <v>0</v>
      </c>
      <c r="K37" s="2">
        <v>0</v>
      </c>
      <c r="L37" s="12" t="s">
        <v>1000</v>
      </c>
      <c r="M37">
        <v>0</v>
      </c>
      <c r="N37" s="2">
        <v>0</v>
      </c>
      <c r="O37" t="s">
        <v>1000</v>
      </c>
      <c r="P37">
        <v>0</v>
      </c>
      <c r="Q37" s="2">
        <v>0</v>
      </c>
      <c r="R37" t="s">
        <v>1000</v>
      </c>
      <c r="S37">
        <v>0</v>
      </c>
      <c r="T37" s="2">
        <v>0</v>
      </c>
    </row>
    <row r="38" spans="1:20" x14ac:dyDescent="0.25">
      <c r="A38">
        <v>37</v>
      </c>
      <c r="B38">
        <v>468.3</v>
      </c>
      <c r="C38">
        <v>327.3</v>
      </c>
      <c r="D38" t="s">
        <v>124</v>
      </c>
      <c r="E38">
        <v>0.76281637249190182</v>
      </c>
      <c r="F38" t="s">
        <v>1000</v>
      </c>
      <c r="G38">
        <v>0</v>
      </c>
      <c r="H38" s="2">
        <v>0</v>
      </c>
      <c r="I38" s="12" t="s">
        <v>1000</v>
      </c>
      <c r="J38" s="12">
        <v>0</v>
      </c>
      <c r="K38" s="2">
        <v>0</v>
      </c>
      <c r="L38" s="12" t="s">
        <v>1000</v>
      </c>
      <c r="M38">
        <v>0</v>
      </c>
      <c r="N38" s="2">
        <v>0</v>
      </c>
      <c r="O38" t="s">
        <v>1000</v>
      </c>
      <c r="P38">
        <v>0</v>
      </c>
      <c r="Q38" s="2">
        <v>0</v>
      </c>
      <c r="R38" t="s">
        <v>1000</v>
      </c>
      <c r="S38">
        <v>0</v>
      </c>
      <c r="T38" s="2">
        <v>0</v>
      </c>
    </row>
    <row r="39" spans="1:20" x14ac:dyDescent="0.25">
      <c r="A39">
        <v>38</v>
      </c>
      <c r="B39">
        <v>468.3</v>
      </c>
      <c r="C39">
        <v>283.3</v>
      </c>
      <c r="D39" t="s">
        <v>1796</v>
      </c>
      <c r="E39">
        <v>0.77710357954904707</v>
      </c>
      <c r="F39" t="s">
        <v>1000</v>
      </c>
      <c r="G39">
        <v>0</v>
      </c>
      <c r="H39" s="2">
        <v>0</v>
      </c>
      <c r="I39" s="12" t="s">
        <v>1000</v>
      </c>
      <c r="J39" s="12">
        <v>0</v>
      </c>
      <c r="K39" s="2">
        <v>0</v>
      </c>
      <c r="L39" s="12" t="s">
        <v>1000</v>
      </c>
      <c r="M39">
        <v>0</v>
      </c>
      <c r="N39" s="2">
        <v>0</v>
      </c>
      <c r="O39" t="s">
        <v>1000</v>
      </c>
      <c r="P39">
        <v>0</v>
      </c>
      <c r="Q39" s="2">
        <v>0</v>
      </c>
      <c r="R39" t="s">
        <v>1000</v>
      </c>
      <c r="S39">
        <v>0</v>
      </c>
      <c r="T39" s="2">
        <v>0</v>
      </c>
    </row>
    <row r="40" spans="1:20" x14ac:dyDescent="0.25">
      <c r="A40">
        <v>39</v>
      </c>
      <c r="B40">
        <v>470.3</v>
      </c>
      <c r="C40">
        <v>285.3</v>
      </c>
      <c r="D40" t="s">
        <v>1795</v>
      </c>
      <c r="E40">
        <v>0.77687046596001286</v>
      </c>
      <c r="F40" t="s">
        <v>1796</v>
      </c>
      <c r="G40">
        <v>1</v>
      </c>
      <c r="H40" s="2">
        <v>1.8611663692130333E-2</v>
      </c>
      <c r="I40" s="12" t="s">
        <v>1000</v>
      </c>
      <c r="J40" s="12">
        <v>0</v>
      </c>
      <c r="K40" s="2">
        <v>0</v>
      </c>
      <c r="L40" s="12" t="s">
        <v>1000</v>
      </c>
      <c r="M40">
        <v>0</v>
      </c>
      <c r="N40" s="2">
        <v>0</v>
      </c>
      <c r="O40" t="s">
        <v>1000</v>
      </c>
      <c r="P40">
        <v>0</v>
      </c>
      <c r="Q40" s="2">
        <v>0</v>
      </c>
      <c r="R40" t="s">
        <v>1000</v>
      </c>
      <c r="S40">
        <v>0</v>
      </c>
      <c r="T40" s="2">
        <v>0</v>
      </c>
    </row>
    <row r="41" spans="1:20" x14ac:dyDescent="0.25">
      <c r="A41">
        <v>40</v>
      </c>
      <c r="B41" s="119">
        <v>472.3</v>
      </c>
      <c r="C41" s="119">
        <v>283.3</v>
      </c>
      <c r="D41" s="119" t="s">
        <v>1825</v>
      </c>
      <c r="E41">
        <v>0.77663742229981036</v>
      </c>
      <c r="F41" t="s">
        <v>1000</v>
      </c>
      <c r="G41">
        <v>0</v>
      </c>
      <c r="H41" s="2">
        <v>0</v>
      </c>
      <c r="I41" s="12" t="s">
        <v>1000</v>
      </c>
      <c r="J41" s="12">
        <v>0</v>
      </c>
      <c r="K41" s="2">
        <v>0</v>
      </c>
      <c r="L41" s="12" t="s">
        <v>1000</v>
      </c>
      <c r="M41">
        <v>0</v>
      </c>
      <c r="N41" s="2">
        <v>0</v>
      </c>
      <c r="O41" t="s">
        <v>1000</v>
      </c>
      <c r="P41">
        <v>0</v>
      </c>
      <c r="Q41" s="2">
        <v>0</v>
      </c>
      <c r="R41" t="s">
        <v>1000</v>
      </c>
      <c r="S41">
        <v>0</v>
      </c>
      <c r="T41" s="2">
        <v>0</v>
      </c>
    </row>
    <row r="42" spans="1:20" x14ac:dyDescent="0.25">
      <c r="A42">
        <v>41</v>
      </c>
      <c r="B42" s="133">
        <v>473.3</v>
      </c>
      <c r="C42" s="133">
        <v>332.3</v>
      </c>
      <c r="D42" s="120" t="s">
        <v>144</v>
      </c>
      <c r="E42">
        <v>0.76338874231193132</v>
      </c>
      <c r="F42" t="s">
        <v>1000</v>
      </c>
      <c r="G42">
        <v>0</v>
      </c>
      <c r="H42" s="2">
        <v>0</v>
      </c>
      <c r="I42" s="12" t="s">
        <v>1000</v>
      </c>
      <c r="J42" s="12">
        <v>0</v>
      </c>
      <c r="K42" s="2">
        <v>0</v>
      </c>
      <c r="L42" s="12" t="s">
        <v>1000</v>
      </c>
      <c r="M42">
        <v>0</v>
      </c>
      <c r="N42" s="2">
        <v>0</v>
      </c>
      <c r="O42" t="s">
        <v>1000</v>
      </c>
      <c r="P42">
        <v>0</v>
      </c>
      <c r="Q42" s="2">
        <v>0</v>
      </c>
      <c r="R42" t="s">
        <v>1000</v>
      </c>
      <c r="S42">
        <v>0</v>
      </c>
      <c r="T42" s="2">
        <v>0</v>
      </c>
    </row>
    <row r="43" spans="1:20" x14ac:dyDescent="0.25">
      <c r="A43">
        <v>42</v>
      </c>
      <c r="B43">
        <v>474.3</v>
      </c>
      <c r="C43">
        <v>333.3</v>
      </c>
      <c r="D43" t="s">
        <v>129</v>
      </c>
      <c r="E43">
        <v>0.75510473185627847</v>
      </c>
      <c r="F43" t="s">
        <v>144</v>
      </c>
      <c r="G43">
        <v>3</v>
      </c>
      <c r="H43" s="2">
        <v>0.17457967749471157</v>
      </c>
      <c r="I43" s="12" t="s">
        <v>1000</v>
      </c>
      <c r="J43" s="12">
        <v>0</v>
      </c>
      <c r="K43" s="2">
        <v>0</v>
      </c>
      <c r="L43" s="12" t="s">
        <v>1000</v>
      </c>
      <c r="M43">
        <v>0</v>
      </c>
      <c r="N43" s="2">
        <v>0</v>
      </c>
      <c r="O43" t="s">
        <v>1000</v>
      </c>
      <c r="P43">
        <v>0</v>
      </c>
      <c r="Q43" s="2">
        <v>0</v>
      </c>
      <c r="R43" t="s">
        <v>1000</v>
      </c>
      <c r="S43">
        <v>0</v>
      </c>
      <c r="T43" s="2">
        <v>0</v>
      </c>
    </row>
    <row r="44" spans="1:20" x14ac:dyDescent="0.25">
      <c r="A44">
        <v>43</v>
      </c>
      <c r="B44" s="119">
        <v>474.3</v>
      </c>
      <c r="C44" s="119">
        <v>285.3</v>
      </c>
      <c r="D44" s="119" t="s">
        <v>1824</v>
      </c>
      <c r="E44">
        <v>0.77640444854746227</v>
      </c>
      <c r="F44" t="s">
        <v>1825</v>
      </c>
      <c r="G44">
        <v>1</v>
      </c>
      <c r="H44" s="2">
        <v>1.8600499206238404E-2</v>
      </c>
      <c r="I44" s="12" t="s">
        <v>1000</v>
      </c>
      <c r="J44" s="12">
        <v>0</v>
      </c>
      <c r="K44" s="2">
        <v>0</v>
      </c>
      <c r="L44" s="12" t="s">
        <v>1000</v>
      </c>
      <c r="M44">
        <v>0</v>
      </c>
      <c r="N44" s="2">
        <v>0</v>
      </c>
      <c r="O44" t="s">
        <v>1000</v>
      </c>
      <c r="P44">
        <v>0</v>
      </c>
      <c r="Q44" s="2">
        <v>0</v>
      </c>
      <c r="R44" t="s">
        <v>1000</v>
      </c>
      <c r="S44">
        <v>0</v>
      </c>
      <c r="T44" s="2">
        <v>0</v>
      </c>
    </row>
    <row r="45" spans="1:20" x14ac:dyDescent="0.25">
      <c r="A45">
        <v>44</v>
      </c>
      <c r="B45">
        <v>476.3</v>
      </c>
      <c r="C45">
        <v>335.3</v>
      </c>
      <c r="D45" t="s">
        <v>128</v>
      </c>
      <c r="E45">
        <v>0.75487821742657812</v>
      </c>
      <c r="F45" t="s">
        <v>129</v>
      </c>
      <c r="G45">
        <v>1</v>
      </c>
      <c r="H45" s="2">
        <v>2.5246108703563835E-2</v>
      </c>
      <c r="I45" s="12" t="s">
        <v>1000</v>
      </c>
      <c r="J45" s="12">
        <v>0</v>
      </c>
      <c r="K45" s="2">
        <v>0</v>
      </c>
      <c r="L45" s="12" t="s">
        <v>1000</v>
      </c>
      <c r="M45">
        <v>0</v>
      </c>
      <c r="N45" s="2">
        <v>0</v>
      </c>
      <c r="O45" t="s">
        <v>1000</v>
      </c>
      <c r="P45">
        <v>0</v>
      </c>
      <c r="Q45" s="2">
        <v>0</v>
      </c>
      <c r="R45" t="s">
        <v>1000</v>
      </c>
      <c r="S45">
        <v>0</v>
      </c>
      <c r="T45" s="2">
        <v>0</v>
      </c>
    </row>
    <row r="46" spans="1:20" x14ac:dyDescent="0.25">
      <c r="A46">
        <v>45</v>
      </c>
      <c r="B46">
        <v>478.3</v>
      </c>
      <c r="C46">
        <v>337.3</v>
      </c>
      <c r="D46" t="s">
        <v>127</v>
      </c>
      <c r="E46">
        <v>0.75465177094610991</v>
      </c>
      <c r="F46" t="s">
        <v>128</v>
      </c>
      <c r="G46">
        <v>1</v>
      </c>
      <c r="H46" s="2">
        <v>2.5292835422296059E-2</v>
      </c>
      <c r="I46" s="12" t="s">
        <v>1000</v>
      </c>
      <c r="J46" s="12">
        <v>0</v>
      </c>
      <c r="K46" s="2">
        <v>0</v>
      </c>
      <c r="L46" s="12" t="s">
        <v>1000</v>
      </c>
      <c r="M46">
        <v>0</v>
      </c>
      <c r="N46" s="2">
        <v>0</v>
      </c>
      <c r="O46" t="s">
        <v>1000</v>
      </c>
      <c r="P46">
        <v>0</v>
      </c>
      <c r="Q46" s="2">
        <v>0</v>
      </c>
      <c r="R46" t="s">
        <v>1000</v>
      </c>
      <c r="S46">
        <v>0</v>
      </c>
      <c r="T46" s="2">
        <v>0</v>
      </c>
    </row>
    <row r="47" spans="1:20" x14ac:dyDescent="0.25">
      <c r="A47">
        <v>46</v>
      </c>
      <c r="B47">
        <v>480.3</v>
      </c>
      <c r="C47">
        <v>339.3</v>
      </c>
      <c r="D47" t="s">
        <v>126</v>
      </c>
      <c r="E47">
        <v>0.75442539239449102</v>
      </c>
      <c r="F47" t="s">
        <v>127</v>
      </c>
      <c r="G47">
        <v>1</v>
      </c>
      <c r="H47" s="2">
        <v>2.533959977433033E-2</v>
      </c>
      <c r="I47" s="12" t="s">
        <v>1000</v>
      </c>
      <c r="J47" s="12">
        <v>0</v>
      </c>
      <c r="K47" s="2">
        <v>0</v>
      </c>
      <c r="L47" s="12" t="s">
        <v>1000</v>
      </c>
      <c r="M47">
        <v>0</v>
      </c>
      <c r="N47" s="2">
        <v>0</v>
      </c>
      <c r="O47" t="s">
        <v>1000</v>
      </c>
      <c r="P47">
        <v>0</v>
      </c>
      <c r="Q47" s="2">
        <v>0</v>
      </c>
      <c r="R47" t="s">
        <v>1000</v>
      </c>
      <c r="S47">
        <v>0</v>
      </c>
      <c r="T47" s="2">
        <v>0</v>
      </c>
    </row>
    <row r="48" spans="1:20" x14ac:dyDescent="0.25">
      <c r="A48">
        <v>47</v>
      </c>
      <c r="B48">
        <v>482.3</v>
      </c>
      <c r="C48">
        <v>184.1</v>
      </c>
      <c r="D48" t="s">
        <v>92</v>
      </c>
      <c r="E48">
        <v>0.75419908175134387</v>
      </c>
      <c r="F48" t="s">
        <v>1000</v>
      </c>
      <c r="G48">
        <v>0</v>
      </c>
      <c r="H48" s="2">
        <v>0</v>
      </c>
      <c r="I48" s="12" t="s">
        <v>1000</v>
      </c>
      <c r="J48" s="12">
        <v>0</v>
      </c>
      <c r="K48" s="2">
        <v>0</v>
      </c>
      <c r="L48" s="12" t="s">
        <v>1000</v>
      </c>
      <c r="M48">
        <v>0</v>
      </c>
      <c r="N48" s="2">
        <v>0</v>
      </c>
      <c r="O48" t="s">
        <v>1000</v>
      </c>
      <c r="P48">
        <v>0</v>
      </c>
      <c r="Q48" s="2">
        <v>0</v>
      </c>
      <c r="R48" t="s">
        <v>1000</v>
      </c>
      <c r="S48">
        <v>0</v>
      </c>
      <c r="T48" s="2">
        <v>0</v>
      </c>
    </row>
    <row r="49" spans="1:20" x14ac:dyDescent="0.25">
      <c r="A49">
        <v>48</v>
      </c>
      <c r="B49">
        <v>482.3</v>
      </c>
      <c r="C49">
        <v>341.3</v>
      </c>
      <c r="D49" t="s">
        <v>125</v>
      </c>
      <c r="E49">
        <v>0.75419908175134387</v>
      </c>
      <c r="F49" t="s">
        <v>126</v>
      </c>
      <c r="G49">
        <v>1</v>
      </c>
      <c r="H49" s="2">
        <v>2.5386401712503427E-2</v>
      </c>
      <c r="I49" s="12" t="s">
        <v>1000</v>
      </c>
      <c r="J49" s="12">
        <v>0</v>
      </c>
      <c r="K49" s="2">
        <v>0</v>
      </c>
      <c r="L49" s="12" t="s">
        <v>1000</v>
      </c>
      <c r="M49">
        <v>0</v>
      </c>
      <c r="N49" s="2">
        <v>0</v>
      </c>
      <c r="O49" t="s">
        <v>1000</v>
      </c>
      <c r="P49">
        <v>0</v>
      </c>
      <c r="Q49" s="2">
        <v>0</v>
      </c>
      <c r="R49" t="s">
        <v>1000</v>
      </c>
      <c r="S49">
        <v>0</v>
      </c>
      <c r="T49" s="2">
        <v>0</v>
      </c>
    </row>
    <row r="50" spans="1:20" x14ac:dyDescent="0.25">
      <c r="A50">
        <v>49</v>
      </c>
      <c r="B50">
        <v>484.3</v>
      </c>
      <c r="C50">
        <v>299.3</v>
      </c>
      <c r="D50" t="s">
        <v>1797</v>
      </c>
      <c r="E50">
        <v>0.76809441065451234</v>
      </c>
      <c r="F50" t="s">
        <v>1000</v>
      </c>
      <c r="G50">
        <v>0</v>
      </c>
      <c r="H50" s="2">
        <v>0</v>
      </c>
      <c r="I50" s="12" t="s">
        <v>1000</v>
      </c>
      <c r="J50" s="12">
        <v>0</v>
      </c>
      <c r="K50" s="2">
        <v>0</v>
      </c>
      <c r="L50" s="12" t="s">
        <v>1000</v>
      </c>
      <c r="M50">
        <v>0</v>
      </c>
      <c r="N50" s="2">
        <v>0</v>
      </c>
      <c r="O50" t="s">
        <v>1000</v>
      </c>
      <c r="P50">
        <v>0</v>
      </c>
      <c r="Q50" s="2">
        <v>0</v>
      </c>
      <c r="R50" t="s">
        <v>1000</v>
      </c>
      <c r="S50">
        <v>0</v>
      </c>
      <c r="T50" s="2">
        <v>0</v>
      </c>
    </row>
    <row r="51" spans="1:20" x14ac:dyDescent="0.25">
      <c r="A51">
        <v>50</v>
      </c>
      <c r="B51" s="133">
        <v>487.3</v>
      </c>
      <c r="C51" s="133">
        <v>184.1</v>
      </c>
      <c r="D51" s="120" t="s">
        <v>95</v>
      </c>
      <c r="E51">
        <v>0.754764985693964</v>
      </c>
      <c r="F51" t="s">
        <v>1000</v>
      </c>
      <c r="G51">
        <v>0</v>
      </c>
      <c r="H51" s="2">
        <v>0</v>
      </c>
      <c r="I51" s="12" t="s">
        <v>1000</v>
      </c>
      <c r="J51" s="12">
        <v>0</v>
      </c>
      <c r="K51" s="2">
        <v>0</v>
      </c>
      <c r="L51" s="12" t="s">
        <v>1000</v>
      </c>
      <c r="M51">
        <v>0</v>
      </c>
      <c r="N51" s="2">
        <v>0</v>
      </c>
      <c r="O51" t="s">
        <v>1000</v>
      </c>
      <c r="P51">
        <v>0</v>
      </c>
      <c r="Q51" s="2">
        <v>0</v>
      </c>
      <c r="R51" t="s">
        <v>1000</v>
      </c>
      <c r="S51">
        <v>0</v>
      </c>
      <c r="T51" s="2">
        <v>0</v>
      </c>
    </row>
    <row r="52" spans="1:20" x14ac:dyDescent="0.25">
      <c r="A52">
        <v>51</v>
      </c>
      <c r="B52" s="119">
        <v>488.3</v>
      </c>
      <c r="C52" s="119">
        <v>299.3</v>
      </c>
      <c r="D52" s="119" t="s">
        <v>1826</v>
      </c>
      <c r="E52">
        <v>0.76763365769049619</v>
      </c>
      <c r="F52" t="s">
        <v>1000</v>
      </c>
      <c r="G52">
        <v>0</v>
      </c>
      <c r="H52" s="2">
        <v>0</v>
      </c>
      <c r="I52" s="12" t="s">
        <v>1000</v>
      </c>
      <c r="J52" s="12">
        <v>0</v>
      </c>
      <c r="K52" s="2">
        <v>0</v>
      </c>
      <c r="L52" s="12" t="s">
        <v>1000</v>
      </c>
      <c r="M52">
        <v>0</v>
      </c>
      <c r="N52" s="2">
        <v>0</v>
      </c>
      <c r="O52" t="s">
        <v>1000</v>
      </c>
      <c r="P52">
        <v>0</v>
      </c>
      <c r="Q52" s="2">
        <v>0</v>
      </c>
      <c r="R52" t="s">
        <v>1000</v>
      </c>
      <c r="S52">
        <v>0</v>
      </c>
      <c r="T52" s="2">
        <v>0</v>
      </c>
    </row>
    <row r="53" spans="1:20" x14ac:dyDescent="0.25">
      <c r="A53">
        <v>52</v>
      </c>
      <c r="B53" s="120">
        <v>489.3</v>
      </c>
      <c r="C53" s="120">
        <v>304.3</v>
      </c>
      <c r="D53" s="120" t="s">
        <v>1821</v>
      </c>
      <c r="E53">
        <v>0.76867074078512521</v>
      </c>
      <c r="F53" t="s">
        <v>1000</v>
      </c>
      <c r="G53">
        <v>0</v>
      </c>
      <c r="H53" s="2">
        <v>0</v>
      </c>
      <c r="I53" s="12" t="s">
        <v>1000</v>
      </c>
      <c r="J53" s="12">
        <v>0</v>
      </c>
      <c r="K53" s="2">
        <v>0</v>
      </c>
      <c r="L53" s="12" t="s">
        <v>1000</v>
      </c>
      <c r="M53">
        <v>0</v>
      </c>
      <c r="N53" s="2">
        <v>0</v>
      </c>
      <c r="O53" t="s">
        <v>1000</v>
      </c>
      <c r="P53">
        <v>0</v>
      </c>
      <c r="Q53" s="2">
        <v>0</v>
      </c>
      <c r="R53" t="s">
        <v>1000</v>
      </c>
      <c r="S53">
        <v>0</v>
      </c>
      <c r="T53" s="2">
        <v>0</v>
      </c>
    </row>
    <row r="54" spans="1:20" x14ac:dyDescent="0.25">
      <c r="A54">
        <v>53</v>
      </c>
      <c r="B54" s="129">
        <v>493.3</v>
      </c>
      <c r="C54" s="129">
        <v>304.3</v>
      </c>
      <c r="D54" s="129" t="s">
        <v>1850</v>
      </c>
      <c r="E54">
        <v>0.76820964210082732</v>
      </c>
      <c r="F54" t="s">
        <v>1000</v>
      </c>
      <c r="G54">
        <v>0</v>
      </c>
      <c r="H54" s="2">
        <v>0</v>
      </c>
      <c r="I54" s="12" t="s">
        <v>1000</v>
      </c>
      <c r="J54" s="12">
        <v>0</v>
      </c>
      <c r="K54" s="2">
        <v>0</v>
      </c>
      <c r="L54" s="12" t="s">
        <v>1000</v>
      </c>
      <c r="M54">
        <v>0</v>
      </c>
      <c r="N54" s="2">
        <v>0</v>
      </c>
      <c r="O54" t="s">
        <v>1000</v>
      </c>
      <c r="P54">
        <v>0</v>
      </c>
      <c r="Q54" s="2">
        <v>0</v>
      </c>
      <c r="R54" t="s">
        <v>1000</v>
      </c>
      <c r="S54">
        <v>0</v>
      </c>
      <c r="T54" s="2">
        <v>0</v>
      </c>
    </row>
    <row r="55" spans="1:20" x14ac:dyDescent="0.25">
      <c r="A55">
        <v>54</v>
      </c>
      <c r="B55">
        <v>494.3</v>
      </c>
      <c r="C55">
        <v>184.1</v>
      </c>
      <c r="D55" t="s">
        <v>94</v>
      </c>
      <c r="E55">
        <v>0.74590289185207914</v>
      </c>
      <c r="F55" t="s">
        <v>1000</v>
      </c>
      <c r="G55">
        <v>0</v>
      </c>
      <c r="H55" s="2">
        <v>0</v>
      </c>
      <c r="I55" s="12" t="s">
        <v>1000</v>
      </c>
      <c r="J55" s="12">
        <v>0</v>
      </c>
      <c r="K55" s="2">
        <v>0</v>
      </c>
      <c r="L55" s="12" t="s">
        <v>1000</v>
      </c>
      <c r="M55">
        <v>0</v>
      </c>
      <c r="N55" s="2">
        <v>0</v>
      </c>
      <c r="O55" t="s">
        <v>1000</v>
      </c>
      <c r="P55">
        <v>0</v>
      </c>
      <c r="Q55" s="2">
        <v>0</v>
      </c>
      <c r="R55" t="s">
        <v>1000</v>
      </c>
      <c r="S55">
        <v>0</v>
      </c>
      <c r="T55" s="2">
        <v>0</v>
      </c>
    </row>
    <row r="56" spans="1:20" x14ac:dyDescent="0.25">
      <c r="A56">
        <v>55</v>
      </c>
      <c r="B56">
        <v>496.3</v>
      </c>
      <c r="C56">
        <v>184.1</v>
      </c>
      <c r="D56" t="s">
        <v>93</v>
      </c>
      <c r="E56">
        <v>0.74567913776733852</v>
      </c>
      <c r="F56" t="s">
        <v>94</v>
      </c>
      <c r="G56">
        <v>2</v>
      </c>
      <c r="H56" s="2">
        <v>2.1263029047555518E-2</v>
      </c>
      <c r="I56" s="12" t="s">
        <v>1000</v>
      </c>
      <c r="J56" s="12">
        <v>0</v>
      </c>
      <c r="K56" s="2">
        <v>0</v>
      </c>
      <c r="L56" s="12" t="s">
        <v>1000</v>
      </c>
      <c r="M56">
        <v>0</v>
      </c>
      <c r="N56" s="2">
        <v>0</v>
      </c>
      <c r="O56" t="s">
        <v>1000</v>
      </c>
      <c r="P56">
        <v>0</v>
      </c>
      <c r="Q56" s="2">
        <v>0</v>
      </c>
      <c r="R56" t="s">
        <v>1000</v>
      </c>
      <c r="S56">
        <v>0</v>
      </c>
      <c r="T56" s="2">
        <v>0</v>
      </c>
    </row>
    <row r="57" spans="1:20" x14ac:dyDescent="0.25">
      <c r="A57">
        <v>56</v>
      </c>
      <c r="B57">
        <v>496.3</v>
      </c>
      <c r="C57">
        <v>355.3</v>
      </c>
      <c r="D57" t="s">
        <v>1766</v>
      </c>
      <c r="E57">
        <v>0.74567913776733852</v>
      </c>
      <c r="F57" t="s">
        <v>1000</v>
      </c>
      <c r="G57">
        <v>0</v>
      </c>
      <c r="H57" s="2">
        <v>0</v>
      </c>
      <c r="I57" s="12" t="s">
        <v>1000</v>
      </c>
      <c r="J57" s="12">
        <v>0</v>
      </c>
      <c r="K57" s="2">
        <v>0</v>
      </c>
      <c r="L57" s="12" t="s">
        <v>1000</v>
      </c>
      <c r="M57">
        <v>0</v>
      </c>
      <c r="N57" s="2">
        <v>0</v>
      </c>
      <c r="O57" t="s">
        <v>1000</v>
      </c>
      <c r="P57">
        <v>0</v>
      </c>
      <c r="Q57" s="2">
        <v>0</v>
      </c>
      <c r="R57" t="s">
        <v>1000</v>
      </c>
      <c r="S57">
        <v>0</v>
      </c>
      <c r="T57" s="2">
        <v>0</v>
      </c>
    </row>
    <row r="58" spans="1:20" x14ac:dyDescent="0.25">
      <c r="A58">
        <v>57</v>
      </c>
      <c r="B58">
        <v>496.3</v>
      </c>
      <c r="C58">
        <v>311.3</v>
      </c>
      <c r="D58" t="s">
        <v>1799</v>
      </c>
      <c r="E58">
        <v>0.75964537213731265</v>
      </c>
      <c r="F58" t="s">
        <v>1000</v>
      </c>
      <c r="G58">
        <v>0</v>
      </c>
      <c r="H58" s="2">
        <v>0</v>
      </c>
      <c r="I58" s="12" t="s">
        <v>1000</v>
      </c>
      <c r="J58" s="12">
        <v>0</v>
      </c>
      <c r="K58" s="2">
        <v>0</v>
      </c>
      <c r="L58" s="12" t="s">
        <v>1000</v>
      </c>
      <c r="M58">
        <v>0</v>
      </c>
      <c r="N58" s="2">
        <v>0</v>
      </c>
      <c r="O58" t="s">
        <v>1000</v>
      </c>
      <c r="P58">
        <v>0</v>
      </c>
      <c r="Q58" s="2">
        <v>0</v>
      </c>
      <c r="R58" t="s">
        <v>1000</v>
      </c>
      <c r="S58">
        <v>0</v>
      </c>
      <c r="T58" s="2">
        <v>0</v>
      </c>
    </row>
    <row r="59" spans="1:20" x14ac:dyDescent="0.25">
      <c r="A59">
        <v>58</v>
      </c>
      <c r="B59">
        <v>498.3</v>
      </c>
      <c r="C59">
        <v>313.3</v>
      </c>
      <c r="D59" t="s">
        <v>1798</v>
      </c>
      <c r="E59">
        <v>0.75941749561769245</v>
      </c>
      <c r="F59" t="s">
        <v>1799</v>
      </c>
      <c r="G59">
        <v>1</v>
      </c>
      <c r="H59" s="2">
        <v>2.1679573012727493E-2</v>
      </c>
      <c r="I59" s="12" t="s">
        <v>1000</v>
      </c>
      <c r="J59" s="12">
        <v>0</v>
      </c>
      <c r="K59" s="2">
        <v>0</v>
      </c>
      <c r="L59" s="12" t="s">
        <v>1000</v>
      </c>
      <c r="M59">
        <v>0</v>
      </c>
      <c r="N59" s="2">
        <v>0</v>
      </c>
      <c r="O59" t="s">
        <v>1000</v>
      </c>
      <c r="P59">
        <v>0</v>
      </c>
      <c r="Q59" s="2">
        <v>0</v>
      </c>
      <c r="R59" t="s">
        <v>1000</v>
      </c>
      <c r="S59">
        <v>0</v>
      </c>
      <c r="T59" s="2">
        <v>0</v>
      </c>
    </row>
    <row r="60" spans="1:20" x14ac:dyDescent="0.25">
      <c r="A60">
        <v>59</v>
      </c>
      <c r="B60" s="119">
        <v>500.3</v>
      </c>
      <c r="C60" s="119">
        <v>311.3</v>
      </c>
      <c r="D60" s="119" t="s">
        <v>1828</v>
      </c>
      <c r="E60">
        <v>0.75918968745590065</v>
      </c>
      <c r="F60" t="s">
        <v>1000</v>
      </c>
      <c r="G60">
        <v>0</v>
      </c>
      <c r="H60" s="2">
        <v>0</v>
      </c>
      <c r="I60" s="12" t="s">
        <v>1000</v>
      </c>
      <c r="J60" s="12">
        <v>0</v>
      </c>
      <c r="K60" s="2">
        <v>0</v>
      </c>
      <c r="L60" s="12" t="s">
        <v>1000</v>
      </c>
      <c r="M60">
        <v>0</v>
      </c>
      <c r="N60" s="2">
        <v>0</v>
      </c>
      <c r="O60" t="s">
        <v>1000</v>
      </c>
      <c r="P60">
        <v>0</v>
      </c>
      <c r="Q60" s="2">
        <v>0</v>
      </c>
      <c r="R60" t="s">
        <v>1000</v>
      </c>
      <c r="S60">
        <v>0</v>
      </c>
      <c r="T60" s="2">
        <v>0</v>
      </c>
    </row>
    <row r="61" spans="1:20" x14ac:dyDescent="0.25">
      <c r="A61">
        <v>60</v>
      </c>
      <c r="B61">
        <v>500.4</v>
      </c>
      <c r="C61">
        <v>359.4</v>
      </c>
      <c r="D61" t="s">
        <v>135</v>
      </c>
      <c r="E61">
        <v>0.73836223690750202</v>
      </c>
      <c r="F61" t="s">
        <v>1000</v>
      </c>
      <c r="G61">
        <v>0</v>
      </c>
      <c r="H61" s="2">
        <v>0</v>
      </c>
      <c r="I61" s="12" t="s">
        <v>1000</v>
      </c>
      <c r="J61" s="12">
        <v>0</v>
      </c>
      <c r="K61" s="2">
        <v>0</v>
      </c>
      <c r="L61" s="12" t="s">
        <v>1000</v>
      </c>
      <c r="M61">
        <v>0</v>
      </c>
      <c r="N61" s="2">
        <v>0</v>
      </c>
      <c r="O61" t="s">
        <v>1000</v>
      </c>
      <c r="P61">
        <v>0</v>
      </c>
      <c r="Q61" s="2">
        <v>0</v>
      </c>
      <c r="R61" t="s">
        <v>1000</v>
      </c>
      <c r="S61">
        <v>0</v>
      </c>
      <c r="T61" s="2">
        <v>0</v>
      </c>
    </row>
    <row r="62" spans="1:20" x14ac:dyDescent="0.25">
      <c r="A62">
        <v>61</v>
      </c>
      <c r="B62" s="133">
        <v>501.3</v>
      </c>
      <c r="C62" s="133">
        <v>360.3</v>
      </c>
      <c r="D62" s="120" t="s">
        <v>145</v>
      </c>
      <c r="E62">
        <v>0.74623864887548297</v>
      </c>
      <c r="F62" t="s">
        <v>135</v>
      </c>
      <c r="G62">
        <v>3</v>
      </c>
      <c r="H62" s="2">
        <v>0.19360408727486675</v>
      </c>
      <c r="I62" s="12" t="s">
        <v>1000</v>
      </c>
      <c r="J62" s="12">
        <v>0</v>
      </c>
      <c r="K62" s="2">
        <v>0</v>
      </c>
      <c r="L62" s="12" t="s">
        <v>1000</v>
      </c>
      <c r="M62">
        <v>0</v>
      </c>
      <c r="N62" s="2">
        <v>0</v>
      </c>
      <c r="O62" t="s">
        <v>1000</v>
      </c>
      <c r="P62">
        <v>0</v>
      </c>
      <c r="Q62" s="2">
        <v>0</v>
      </c>
      <c r="R62" t="s">
        <v>1000</v>
      </c>
      <c r="S62">
        <v>0</v>
      </c>
      <c r="T62" s="2">
        <v>0</v>
      </c>
    </row>
    <row r="63" spans="1:20" x14ac:dyDescent="0.25">
      <c r="A63">
        <v>62</v>
      </c>
      <c r="B63" s="119">
        <v>502.3</v>
      </c>
      <c r="C63" s="119">
        <v>313.3</v>
      </c>
      <c r="D63" s="119" t="s">
        <v>1827</v>
      </c>
      <c r="E63">
        <v>0.75896194763143177</v>
      </c>
      <c r="F63" t="s">
        <v>1828</v>
      </c>
      <c r="G63">
        <v>1</v>
      </c>
      <c r="H63" s="2">
        <v>2.1666568195369548E-2</v>
      </c>
      <c r="I63" s="12" t="s">
        <v>1000</v>
      </c>
      <c r="J63" s="12">
        <v>0</v>
      </c>
      <c r="K63" s="2">
        <v>0</v>
      </c>
      <c r="L63" s="12" t="s">
        <v>1000</v>
      </c>
      <c r="M63">
        <v>0</v>
      </c>
      <c r="N63" s="2">
        <v>0</v>
      </c>
      <c r="O63" t="s">
        <v>1000</v>
      </c>
      <c r="P63">
        <v>0</v>
      </c>
      <c r="Q63" s="2">
        <v>0</v>
      </c>
      <c r="R63" t="s">
        <v>1000</v>
      </c>
      <c r="S63">
        <v>0</v>
      </c>
      <c r="T63" s="2">
        <v>0</v>
      </c>
    </row>
    <row r="64" spans="1:20" x14ac:dyDescent="0.25">
      <c r="A64">
        <v>63</v>
      </c>
      <c r="B64">
        <v>502.4</v>
      </c>
      <c r="C64">
        <v>361.4</v>
      </c>
      <c r="D64" t="s">
        <v>134</v>
      </c>
      <c r="E64">
        <v>0.73814074484958003</v>
      </c>
      <c r="F64" t="s">
        <v>135</v>
      </c>
      <c r="G64">
        <v>1</v>
      </c>
      <c r="H64" s="2">
        <v>2.8772095898582446E-2</v>
      </c>
      <c r="I64" s="12" t="s">
        <v>145</v>
      </c>
      <c r="J64" s="12">
        <v>3</v>
      </c>
      <c r="K64" s="2">
        <v>0.18770527472271742</v>
      </c>
      <c r="L64" s="12" t="s">
        <v>1000</v>
      </c>
      <c r="M64">
        <v>0</v>
      </c>
      <c r="N64" s="2">
        <v>0</v>
      </c>
      <c r="O64" t="s">
        <v>1000</v>
      </c>
      <c r="P64">
        <v>0</v>
      </c>
      <c r="Q64" s="2">
        <v>0</v>
      </c>
      <c r="R64" t="s">
        <v>1000</v>
      </c>
      <c r="S64">
        <v>0</v>
      </c>
      <c r="T64" s="2">
        <v>0</v>
      </c>
    </row>
    <row r="65" spans="1:20" x14ac:dyDescent="0.25">
      <c r="A65">
        <v>64</v>
      </c>
      <c r="B65">
        <v>504.4</v>
      </c>
      <c r="C65">
        <v>363.4</v>
      </c>
      <c r="D65" t="s">
        <v>133</v>
      </c>
      <c r="E65">
        <v>0.73791931923429199</v>
      </c>
      <c r="F65" t="s">
        <v>134</v>
      </c>
      <c r="G65">
        <v>1</v>
      </c>
      <c r="H65" s="2">
        <v>2.8821554044333893E-2</v>
      </c>
      <c r="I65" s="12" t="s">
        <v>1000</v>
      </c>
      <c r="J65" s="12">
        <v>0</v>
      </c>
      <c r="K65" s="2">
        <v>0</v>
      </c>
      <c r="L65" s="12" t="s">
        <v>1000</v>
      </c>
      <c r="M65">
        <v>0</v>
      </c>
      <c r="N65" s="2">
        <v>0</v>
      </c>
      <c r="O65" t="s">
        <v>1000</v>
      </c>
      <c r="P65">
        <v>0</v>
      </c>
      <c r="Q65" s="2">
        <v>0</v>
      </c>
      <c r="R65" t="s">
        <v>1000</v>
      </c>
      <c r="S65">
        <v>0</v>
      </c>
      <c r="T65" s="2">
        <v>0</v>
      </c>
    </row>
    <row r="66" spans="1:20" x14ac:dyDescent="0.25">
      <c r="A66">
        <v>65</v>
      </c>
      <c r="B66" s="120">
        <v>505.5</v>
      </c>
      <c r="C66" s="120">
        <v>273.39999999999998</v>
      </c>
      <c r="D66" s="120" t="s">
        <v>1697</v>
      </c>
      <c r="E66">
        <v>0.69610467575991963</v>
      </c>
      <c r="F66" t="s">
        <v>1000</v>
      </c>
      <c r="G66">
        <v>0</v>
      </c>
      <c r="H66" s="2">
        <v>0</v>
      </c>
      <c r="I66" s="12" t="s">
        <v>1000</v>
      </c>
      <c r="J66" s="12">
        <v>0</v>
      </c>
      <c r="K66" s="2">
        <v>0</v>
      </c>
      <c r="L66" s="12" t="s">
        <v>1000</v>
      </c>
      <c r="M66">
        <v>0</v>
      </c>
      <c r="N66" s="2">
        <v>0</v>
      </c>
      <c r="O66" t="s">
        <v>1000</v>
      </c>
      <c r="P66">
        <v>0</v>
      </c>
      <c r="Q66" s="2">
        <v>0</v>
      </c>
      <c r="R66" t="s">
        <v>1000</v>
      </c>
      <c r="S66">
        <v>0</v>
      </c>
      <c r="T66" s="2">
        <v>0</v>
      </c>
    </row>
    <row r="67" spans="1:20" x14ac:dyDescent="0.25">
      <c r="A67">
        <v>66</v>
      </c>
      <c r="B67">
        <v>506.4</v>
      </c>
      <c r="C67">
        <v>365.4</v>
      </c>
      <c r="D67" t="s">
        <v>132</v>
      </c>
      <c r="E67">
        <v>0.73769796004170618</v>
      </c>
      <c r="F67" t="s">
        <v>133</v>
      </c>
      <c r="G67">
        <v>1</v>
      </c>
      <c r="H67" s="2">
        <v>2.8871046360990315E-2</v>
      </c>
      <c r="I67" s="12" t="s">
        <v>1000</v>
      </c>
      <c r="J67" s="12">
        <v>0</v>
      </c>
      <c r="K67" s="2">
        <v>0</v>
      </c>
      <c r="L67" s="12" t="s">
        <v>1000</v>
      </c>
      <c r="M67">
        <v>0</v>
      </c>
      <c r="N67" s="2">
        <v>0</v>
      </c>
      <c r="O67" t="s">
        <v>1000</v>
      </c>
      <c r="P67">
        <v>0</v>
      </c>
      <c r="Q67" s="2">
        <v>0</v>
      </c>
      <c r="R67" t="s">
        <v>1000</v>
      </c>
      <c r="S67">
        <v>0</v>
      </c>
      <c r="T67" s="2">
        <v>0</v>
      </c>
    </row>
    <row r="68" spans="1:20" x14ac:dyDescent="0.25">
      <c r="A68">
        <v>67</v>
      </c>
      <c r="B68">
        <v>508.4</v>
      </c>
      <c r="C68">
        <v>367.4</v>
      </c>
      <c r="D68" t="s">
        <v>131</v>
      </c>
      <c r="E68">
        <v>0.73747666725189776</v>
      </c>
      <c r="F68" t="s">
        <v>132</v>
      </c>
      <c r="G68">
        <v>1</v>
      </c>
      <c r="H68" s="2">
        <v>2.8920572803671839E-2</v>
      </c>
      <c r="I68" s="12" t="s">
        <v>1000</v>
      </c>
      <c r="J68" s="12">
        <v>0</v>
      </c>
      <c r="K68" s="2">
        <v>0</v>
      </c>
      <c r="L68" s="12" t="s">
        <v>1000</v>
      </c>
      <c r="M68">
        <v>0</v>
      </c>
      <c r="N68" s="2">
        <v>0</v>
      </c>
      <c r="O68" t="s">
        <v>1000</v>
      </c>
      <c r="P68">
        <v>0</v>
      </c>
      <c r="Q68" s="2">
        <v>0</v>
      </c>
      <c r="R68" t="s">
        <v>1000</v>
      </c>
      <c r="S68">
        <v>0</v>
      </c>
      <c r="T68" s="2">
        <v>0</v>
      </c>
    </row>
    <row r="69" spans="1:20" x14ac:dyDescent="0.25">
      <c r="A69">
        <v>68</v>
      </c>
      <c r="B69">
        <v>510.4</v>
      </c>
      <c r="C69">
        <v>184.1</v>
      </c>
      <c r="D69" t="s">
        <v>96</v>
      </c>
      <c r="E69">
        <v>0.73725544084494732</v>
      </c>
      <c r="F69" t="s">
        <v>1000</v>
      </c>
      <c r="G69">
        <v>0</v>
      </c>
      <c r="H69" s="2">
        <v>0</v>
      </c>
      <c r="I69" s="12" t="s">
        <v>1000</v>
      </c>
      <c r="J69" s="12">
        <v>0</v>
      </c>
      <c r="K69" s="2">
        <v>0</v>
      </c>
      <c r="L69" s="12" t="s">
        <v>1000</v>
      </c>
      <c r="M69">
        <v>0</v>
      </c>
      <c r="N69" s="2">
        <v>0</v>
      </c>
      <c r="O69" t="s">
        <v>1000</v>
      </c>
      <c r="P69">
        <v>0</v>
      </c>
      <c r="Q69" s="2">
        <v>0</v>
      </c>
      <c r="R69" t="s">
        <v>1000</v>
      </c>
      <c r="S69">
        <v>0</v>
      </c>
      <c r="T69" s="2">
        <v>0</v>
      </c>
    </row>
    <row r="70" spans="1:20" x14ac:dyDescent="0.25">
      <c r="A70">
        <v>69</v>
      </c>
      <c r="B70">
        <v>510.4</v>
      </c>
      <c r="C70">
        <v>369.4</v>
      </c>
      <c r="D70" t="s">
        <v>130</v>
      </c>
      <c r="E70">
        <v>0.73725544084494732</v>
      </c>
      <c r="F70" t="s">
        <v>131</v>
      </c>
      <c r="G70">
        <v>1</v>
      </c>
      <c r="H70" s="2">
        <v>2.8970133327528423E-2</v>
      </c>
      <c r="I70" s="12" t="s">
        <v>1000</v>
      </c>
      <c r="J70" s="12">
        <v>0</v>
      </c>
      <c r="K70" s="2">
        <v>0</v>
      </c>
      <c r="L70" s="12" t="s">
        <v>1000</v>
      </c>
      <c r="M70">
        <v>0</v>
      </c>
      <c r="N70" s="2">
        <v>0</v>
      </c>
      <c r="O70" t="s">
        <v>1000</v>
      </c>
      <c r="P70">
        <v>0</v>
      </c>
      <c r="Q70" s="2">
        <v>0</v>
      </c>
      <c r="R70" t="s">
        <v>1000</v>
      </c>
      <c r="S70">
        <v>0</v>
      </c>
      <c r="T70" s="2">
        <v>0</v>
      </c>
    </row>
    <row r="71" spans="1:20" x14ac:dyDescent="0.25">
      <c r="A71">
        <v>70</v>
      </c>
      <c r="B71">
        <v>510.5</v>
      </c>
      <c r="C71">
        <v>264.39999999999998</v>
      </c>
      <c r="D71" t="s">
        <v>1665</v>
      </c>
      <c r="E71">
        <v>0.68772497963616219</v>
      </c>
      <c r="F71" t="s">
        <v>1000</v>
      </c>
      <c r="G71">
        <v>0</v>
      </c>
      <c r="H71" s="2">
        <v>0</v>
      </c>
      <c r="I71" s="12" t="s">
        <v>1000</v>
      </c>
      <c r="J71" s="12">
        <v>0</v>
      </c>
      <c r="K71" s="2">
        <v>0</v>
      </c>
      <c r="L71" s="12" t="s">
        <v>1000</v>
      </c>
      <c r="M71">
        <v>0</v>
      </c>
      <c r="N71" s="2">
        <v>0</v>
      </c>
      <c r="O71" t="s">
        <v>1000</v>
      </c>
      <c r="P71">
        <v>0</v>
      </c>
      <c r="Q71" s="2">
        <v>0</v>
      </c>
      <c r="R71" t="s">
        <v>1000</v>
      </c>
      <c r="S71">
        <v>0</v>
      </c>
      <c r="T71" s="2">
        <v>0</v>
      </c>
    </row>
    <row r="72" spans="1:20" x14ac:dyDescent="0.25">
      <c r="A72">
        <v>71</v>
      </c>
      <c r="B72">
        <v>512.29999999999995</v>
      </c>
      <c r="C72">
        <v>327.29999999999995</v>
      </c>
      <c r="D72" t="s">
        <v>1800</v>
      </c>
      <c r="E72">
        <v>0.75083860089388588</v>
      </c>
      <c r="F72" t="s">
        <v>1000</v>
      </c>
      <c r="G72">
        <v>0</v>
      </c>
      <c r="H72" s="2">
        <v>0</v>
      </c>
      <c r="I72" s="12" t="s">
        <v>1000</v>
      </c>
      <c r="J72" s="12">
        <v>0</v>
      </c>
      <c r="K72" s="2">
        <v>0</v>
      </c>
      <c r="L72" s="12" t="s">
        <v>1000</v>
      </c>
      <c r="M72">
        <v>0</v>
      </c>
      <c r="N72" s="2">
        <v>0</v>
      </c>
      <c r="O72" t="s">
        <v>1000</v>
      </c>
      <c r="P72">
        <v>0</v>
      </c>
      <c r="Q72" s="2">
        <v>0</v>
      </c>
      <c r="R72" t="s">
        <v>1000</v>
      </c>
      <c r="S72">
        <v>0</v>
      </c>
      <c r="T72" s="2">
        <v>0</v>
      </c>
    </row>
    <row r="73" spans="1:20" x14ac:dyDescent="0.25">
      <c r="A73">
        <v>72</v>
      </c>
      <c r="B73">
        <v>512.5</v>
      </c>
      <c r="C73">
        <v>266.39999999999998</v>
      </c>
      <c r="D73" t="s">
        <v>1684</v>
      </c>
      <c r="E73">
        <v>0.68751867761608343</v>
      </c>
      <c r="F73" t="s">
        <v>1665</v>
      </c>
      <c r="G73">
        <v>1</v>
      </c>
      <c r="H73" s="2">
        <v>1.4246282212227018E-2</v>
      </c>
      <c r="I73" s="12" t="s">
        <v>1000</v>
      </c>
      <c r="J73" s="12">
        <v>0</v>
      </c>
      <c r="K73" s="2">
        <v>0</v>
      </c>
      <c r="L73" s="12" t="s">
        <v>1000</v>
      </c>
      <c r="M73">
        <v>0</v>
      </c>
      <c r="N73" s="2">
        <v>0</v>
      </c>
      <c r="O73" t="s">
        <v>1000</v>
      </c>
      <c r="P73">
        <v>0</v>
      </c>
      <c r="Q73" s="2">
        <v>0</v>
      </c>
      <c r="R73" t="s">
        <v>1000</v>
      </c>
      <c r="S73">
        <v>0</v>
      </c>
      <c r="T73" s="2">
        <v>0</v>
      </c>
    </row>
    <row r="74" spans="1:20" x14ac:dyDescent="0.25">
      <c r="A74">
        <v>73</v>
      </c>
      <c r="B74" s="133">
        <v>515.4</v>
      </c>
      <c r="C74" s="133">
        <v>184.1</v>
      </c>
      <c r="D74" s="120" t="s">
        <v>116</v>
      </c>
      <c r="E74">
        <v>0.73780863133640673</v>
      </c>
      <c r="F74" t="s">
        <v>1000</v>
      </c>
      <c r="G74">
        <v>0</v>
      </c>
      <c r="H74" s="2">
        <v>0</v>
      </c>
      <c r="I74" s="12" t="s">
        <v>1000</v>
      </c>
      <c r="J74" s="12">
        <v>0</v>
      </c>
      <c r="K74" s="2">
        <v>0</v>
      </c>
      <c r="L74" s="12" t="s">
        <v>1000</v>
      </c>
      <c r="M74">
        <v>0</v>
      </c>
      <c r="N74" s="2">
        <v>0</v>
      </c>
      <c r="O74" t="s">
        <v>1000</v>
      </c>
      <c r="P74">
        <v>0</v>
      </c>
      <c r="Q74" s="2">
        <v>0</v>
      </c>
      <c r="R74" t="s">
        <v>1000</v>
      </c>
      <c r="S74">
        <v>0</v>
      </c>
      <c r="T74" s="2">
        <v>0</v>
      </c>
    </row>
    <row r="75" spans="1:20" x14ac:dyDescent="0.25">
      <c r="A75">
        <v>74</v>
      </c>
      <c r="B75" s="119">
        <v>516.29999999999995</v>
      </c>
      <c r="C75" s="119">
        <v>327.29999999999995</v>
      </c>
      <c r="D75" s="119" t="s">
        <v>1829</v>
      </c>
      <c r="E75">
        <v>0.75038819908642473</v>
      </c>
      <c r="F75" t="s">
        <v>1000</v>
      </c>
      <c r="G75">
        <v>0</v>
      </c>
      <c r="H75" s="2">
        <v>0</v>
      </c>
      <c r="I75" s="12" t="s">
        <v>1000</v>
      </c>
      <c r="J75" s="12">
        <v>0</v>
      </c>
      <c r="K75" s="2">
        <v>0</v>
      </c>
      <c r="L75" s="12" t="s">
        <v>1000</v>
      </c>
      <c r="M75">
        <v>0</v>
      </c>
      <c r="N75" s="2">
        <v>0</v>
      </c>
      <c r="O75" t="s">
        <v>1000</v>
      </c>
      <c r="P75">
        <v>0</v>
      </c>
      <c r="Q75" s="2">
        <v>0</v>
      </c>
      <c r="R75" t="s">
        <v>1000</v>
      </c>
      <c r="S75">
        <v>0</v>
      </c>
      <c r="T75" s="2">
        <v>0</v>
      </c>
    </row>
    <row r="76" spans="1:20" x14ac:dyDescent="0.25">
      <c r="A76">
        <v>75</v>
      </c>
      <c r="B76">
        <v>516.4</v>
      </c>
      <c r="C76">
        <v>184.1</v>
      </c>
      <c r="D76" t="s">
        <v>101</v>
      </c>
      <c r="E76">
        <v>0.7298022067227149</v>
      </c>
      <c r="F76" t="s">
        <v>116</v>
      </c>
      <c r="G76">
        <v>4</v>
      </c>
      <c r="H76" s="2">
        <v>0.168619063763677</v>
      </c>
      <c r="I76" s="12" t="s">
        <v>1000</v>
      </c>
      <c r="J76" s="12">
        <v>0</v>
      </c>
      <c r="K76" s="2">
        <v>0</v>
      </c>
      <c r="L76" s="12" t="s">
        <v>1000</v>
      </c>
      <c r="M76">
        <v>0</v>
      </c>
      <c r="N76" s="2">
        <v>0</v>
      </c>
      <c r="O76" t="s">
        <v>1000</v>
      </c>
      <c r="P76">
        <v>0</v>
      </c>
      <c r="Q76" s="2">
        <v>0</v>
      </c>
      <c r="R76" t="s">
        <v>1000</v>
      </c>
      <c r="S76">
        <v>0</v>
      </c>
      <c r="T76" s="2">
        <v>0</v>
      </c>
    </row>
    <row r="77" spans="1:20" x14ac:dyDescent="0.25">
      <c r="A77">
        <v>76</v>
      </c>
      <c r="B77" s="120">
        <v>517.29999999999995</v>
      </c>
      <c r="C77" s="120">
        <v>332.29999999999995</v>
      </c>
      <c r="D77" s="120" t="s">
        <v>1822</v>
      </c>
      <c r="E77">
        <v>0.75140198334130348</v>
      </c>
      <c r="F77" t="s">
        <v>1000</v>
      </c>
      <c r="G77">
        <v>0</v>
      </c>
      <c r="H77" s="2">
        <v>0</v>
      </c>
      <c r="I77" s="12" t="s">
        <v>1000</v>
      </c>
      <c r="J77" s="12">
        <v>0</v>
      </c>
      <c r="K77" s="2">
        <v>0</v>
      </c>
      <c r="L77" s="12" t="s">
        <v>1000</v>
      </c>
      <c r="M77">
        <v>0</v>
      </c>
      <c r="N77" s="2">
        <v>0</v>
      </c>
      <c r="O77" t="s">
        <v>1000</v>
      </c>
      <c r="P77">
        <v>0</v>
      </c>
      <c r="Q77" s="2">
        <v>0</v>
      </c>
      <c r="R77" t="s">
        <v>1000</v>
      </c>
      <c r="S77">
        <v>0</v>
      </c>
      <c r="T77" s="2">
        <v>0</v>
      </c>
    </row>
    <row r="78" spans="1:20" x14ac:dyDescent="0.25">
      <c r="A78">
        <v>77</v>
      </c>
      <c r="B78">
        <v>518.29999999999995</v>
      </c>
      <c r="C78">
        <v>333.29999999999995</v>
      </c>
      <c r="D78" t="s">
        <v>1805</v>
      </c>
      <c r="E78">
        <v>0.74324804873185901</v>
      </c>
      <c r="F78" t="s">
        <v>1822</v>
      </c>
      <c r="G78">
        <v>3</v>
      </c>
      <c r="H78" s="2">
        <v>0.17183842078065337</v>
      </c>
      <c r="I78" s="12" t="s">
        <v>1000</v>
      </c>
      <c r="J78" s="12">
        <v>0</v>
      </c>
      <c r="K78" s="2">
        <v>0</v>
      </c>
      <c r="L78" s="12" t="s">
        <v>1000</v>
      </c>
      <c r="M78">
        <v>0</v>
      </c>
      <c r="N78" s="2">
        <v>0</v>
      </c>
      <c r="O78" t="s">
        <v>1000</v>
      </c>
      <c r="P78">
        <v>0</v>
      </c>
      <c r="Q78" s="2">
        <v>0</v>
      </c>
      <c r="R78" t="s">
        <v>1000</v>
      </c>
      <c r="S78">
        <v>0</v>
      </c>
      <c r="T78" s="2">
        <v>0</v>
      </c>
    </row>
    <row r="79" spans="1:20" x14ac:dyDescent="0.25">
      <c r="A79">
        <v>78</v>
      </c>
      <c r="B79">
        <v>518.4</v>
      </c>
      <c r="C79">
        <v>184.1</v>
      </c>
      <c r="D79" t="s">
        <v>100</v>
      </c>
      <c r="E79">
        <v>0.72958328248124771</v>
      </c>
      <c r="F79" t="s">
        <v>101</v>
      </c>
      <c r="G79">
        <v>2</v>
      </c>
      <c r="H79" s="2">
        <v>2.4373922717733459E-2</v>
      </c>
      <c r="I79" s="12" t="s">
        <v>1000</v>
      </c>
      <c r="J79" s="12">
        <v>0</v>
      </c>
      <c r="K79" s="2">
        <v>0</v>
      </c>
      <c r="L79" s="12" t="s">
        <v>1000</v>
      </c>
      <c r="M79">
        <v>0</v>
      </c>
      <c r="N79" s="2">
        <v>0</v>
      </c>
      <c r="O79" t="s">
        <v>1000</v>
      </c>
      <c r="P79">
        <v>0</v>
      </c>
      <c r="Q79" s="2">
        <v>0</v>
      </c>
      <c r="R79" t="s">
        <v>1000</v>
      </c>
      <c r="S79">
        <v>0</v>
      </c>
      <c r="T79" s="2">
        <v>0</v>
      </c>
    </row>
    <row r="80" spans="1:20" x14ac:dyDescent="0.25">
      <c r="A80">
        <v>79</v>
      </c>
      <c r="B80">
        <v>520.29999999999995</v>
      </c>
      <c r="C80">
        <v>335.29999999999995</v>
      </c>
      <c r="D80" t="s">
        <v>1804</v>
      </c>
      <c r="E80">
        <v>0.74302509104032044</v>
      </c>
      <c r="F80" t="s">
        <v>1805</v>
      </c>
      <c r="G80">
        <v>1</v>
      </c>
      <c r="H80" s="2">
        <v>2.4849693347660889E-2</v>
      </c>
      <c r="I80" s="12" t="s">
        <v>1000</v>
      </c>
      <c r="J80" s="12">
        <v>0</v>
      </c>
      <c r="K80" s="2">
        <v>0</v>
      </c>
      <c r="L80" s="12" t="s">
        <v>1000</v>
      </c>
      <c r="M80">
        <v>0</v>
      </c>
      <c r="N80" s="2">
        <v>0</v>
      </c>
      <c r="O80" t="s">
        <v>1000</v>
      </c>
      <c r="P80">
        <v>0</v>
      </c>
      <c r="Q80" s="2">
        <v>0</v>
      </c>
      <c r="R80" t="s">
        <v>1000</v>
      </c>
      <c r="S80">
        <v>0</v>
      </c>
      <c r="T80" s="2">
        <v>0</v>
      </c>
    </row>
    <row r="81" spans="1:20" x14ac:dyDescent="0.25">
      <c r="A81">
        <v>80</v>
      </c>
      <c r="B81">
        <v>520.4</v>
      </c>
      <c r="C81">
        <v>184.1</v>
      </c>
      <c r="D81" t="s">
        <v>99</v>
      </c>
      <c r="E81">
        <v>0.72936442391212708</v>
      </c>
      <c r="F81" t="s">
        <v>100</v>
      </c>
      <c r="G81">
        <v>2</v>
      </c>
      <c r="H81" s="2">
        <v>2.4419058713483842E-2</v>
      </c>
      <c r="I81" s="12" t="s">
        <v>1000</v>
      </c>
      <c r="J81" s="12">
        <v>0</v>
      </c>
      <c r="K81" s="2">
        <v>0</v>
      </c>
      <c r="L81" s="12" t="s">
        <v>1000</v>
      </c>
      <c r="M81">
        <v>0</v>
      </c>
      <c r="N81" s="2">
        <v>0</v>
      </c>
      <c r="O81" t="s">
        <v>1000</v>
      </c>
      <c r="P81">
        <v>0</v>
      </c>
      <c r="Q81" s="2">
        <v>0</v>
      </c>
      <c r="R81" t="s">
        <v>1000</v>
      </c>
      <c r="S81">
        <v>0</v>
      </c>
      <c r="T81" s="2">
        <v>0</v>
      </c>
    </row>
    <row r="82" spans="1:20" x14ac:dyDescent="0.25">
      <c r="A82">
        <v>81</v>
      </c>
      <c r="B82" s="129">
        <v>521.29999999999995</v>
      </c>
      <c r="C82" s="129">
        <v>332.29999999999995</v>
      </c>
      <c r="D82" s="129" t="s">
        <v>1851</v>
      </c>
      <c r="E82">
        <v>0.75095124358042287</v>
      </c>
      <c r="F82" t="s">
        <v>1000</v>
      </c>
      <c r="G82">
        <v>0</v>
      </c>
      <c r="H82" s="2">
        <v>0</v>
      </c>
      <c r="I82" s="12" t="s">
        <v>1000</v>
      </c>
      <c r="J82" s="12">
        <v>0</v>
      </c>
      <c r="K82" s="2">
        <v>0</v>
      </c>
      <c r="L82" s="12" t="s">
        <v>1000</v>
      </c>
      <c r="M82">
        <v>0</v>
      </c>
      <c r="N82" s="2">
        <v>0</v>
      </c>
      <c r="O82" t="s">
        <v>1000</v>
      </c>
      <c r="P82">
        <v>0</v>
      </c>
      <c r="Q82" s="2">
        <v>0</v>
      </c>
      <c r="R82" t="s">
        <v>1000</v>
      </c>
      <c r="S82">
        <v>0</v>
      </c>
      <c r="T82" s="2">
        <v>0</v>
      </c>
    </row>
    <row r="83" spans="1:20" x14ac:dyDescent="0.25">
      <c r="A83">
        <v>82</v>
      </c>
      <c r="B83">
        <v>522.29999999999995</v>
      </c>
      <c r="C83">
        <v>337.29999999999995</v>
      </c>
      <c r="D83" t="s">
        <v>1803</v>
      </c>
      <c r="E83">
        <v>0.74280220023107291</v>
      </c>
      <c r="F83" t="s">
        <v>1804</v>
      </c>
      <c r="G83">
        <v>1</v>
      </c>
      <c r="H83" s="2">
        <v>2.4895686361684238E-2</v>
      </c>
      <c r="I83" s="12" t="s">
        <v>1000</v>
      </c>
      <c r="J83" s="12">
        <v>0</v>
      </c>
      <c r="K83" s="2">
        <v>0</v>
      </c>
      <c r="L83" s="12" t="s">
        <v>1000</v>
      </c>
      <c r="M83">
        <v>0</v>
      </c>
      <c r="N83" s="2">
        <v>0</v>
      </c>
      <c r="O83" t="s">
        <v>1000</v>
      </c>
      <c r="P83">
        <v>0</v>
      </c>
      <c r="Q83" s="2">
        <v>0</v>
      </c>
      <c r="R83" t="s">
        <v>1000</v>
      </c>
      <c r="S83">
        <v>0</v>
      </c>
      <c r="T83" s="2">
        <v>0</v>
      </c>
    </row>
    <row r="84" spans="1:20" x14ac:dyDescent="0.25">
      <c r="A84">
        <v>83</v>
      </c>
      <c r="B84" s="119">
        <v>522.29999999999995</v>
      </c>
      <c r="C84" s="119">
        <v>333.29999999999995</v>
      </c>
      <c r="D84" s="119" t="s">
        <v>1834</v>
      </c>
      <c r="E84">
        <v>0.74280220023107291</v>
      </c>
      <c r="F84" t="s">
        <v>1851</v>
      </c>
      <c r="G84">
        <v>3</v>
      </c>
      <c r="H84" s="2">
        <v>0.17173534092405202</v>
      </c>
      <c r="I84" s="12" t="s">
        <v>1000</v>
      </c>
      <c r="J84" s="12">
        <v>0</v>
      </c>
      <c r="K84" s="2">
        <v>0</v>
      </c>
      <c r="L84" s="12" t="s">
        <v>1000</v>
      </c>
      <c r="M84">
        <v>0</v>
      </c>
      <c r="N84" s="2">
        <v>0</v>
      </c>
      <c r="O84" t="s">
        <v>1000</v>
      </c>
      <c r="P84">
        <v>0</v>
      </c>
      <c r="Q84" s="2">
        <v>0</v>
      </c>
      <c r="R84" t="s">
        <v>1000</v>
      </c>
      <c r="S84">
        <v>0</v>
      </c>
      <c r="T84" s="2">
        <v>0</v>
      </c>
    </row>
    <row r="85" spans="1:20" x14ac:dyDescent="0.25">
      <c r="A85">
        <v>84</v>
      </c>
      <c r="B85">
        <v>522.4</v>
      </c>
      <c r="C85">
        <v>184.1</v>
      </c>
      <c r="D85" t="s">
        <v>98</v>
      </c>
      <c r="E85">
        <v>0.72914563099565299</v>
      </c>
      <c r="F85" t="s">
        <v>99</v>
      </c>
      <c r="G85">
        <v>2</v>
      </c>
      <c r="H85" s="2">
        <v>2.4464231098839301E-2</v>
      </c>
      <c r="I85" s="12" t="s">
        <v>1000</v>
      </c>
      <c r="J85" s="12">
        <v>0</v>
      </c>
      <c r="K85" s="2">
        <v>0</v>
      </c>
      <c r="L85" s="12" t="s">
        <v>1000</v>
      </c>
      <c r="M85">
        <v>0</v>
      </c>
      <c r="N85" s="2">
        <v>0</v>
      </c>
      <c r="O85" t="s">
        <v>1000</v>
      </c>
      <c r="P85">
        <v>0</v>
      </c>
      <c r="Q85" s="2">
        <v>0</v>
      </c>
      <c r="R85" t="s">
        <v>1000</v>
      </c>
      <c r="S85">
        <v>0</v>
      </c>
      <c r="T85" s="2">
        <v>0</v>
      </c>
    </row>
    <row r="86" spans="1:20" x14ac:dyDescent="0.25">
      <c r="A86">
        <v>85</v>
      </c>
      <c r="B86">
        <v>524.29999999999995</v>
      </c>
      <c r="C86">
        <v>339.29999999999995</v>
      </c>
      <c r="D86" t="s">
        <v>1802</v>
      </c>
      <c r="E86">
        <v>0.74257937628405313</v>
      </c>
      <c r="F86" t="s">
        <v>1803</v>
      </c>
      <c r="G86">
        <v>1</v>
      </c>
      <c r="H86" s="2">
        <v>2.4941716418090114E-2</v>
      </c>
      <c r="I86" s="12" t="s">
        <v>1000</v>
      </c>
      <c r="J86" s="12">
        <v>0</v>
      </c>
      <c r="K86" s="2">
        <v>0</v>
      </c>
      <c r="L86" s="12" t="s">
        <v>1000</v>
      </c>
      <c r="M86">
        <v>0</v>
      </c>
      <c r="N86" s="2">
        <v>0</v>
      </c>
      <c r="O86" t="s">
        <v>1000</v>
      </c>
      <c r="P86">
        <v>0</v>
      </c>
      <c r="Q86" s="2">
        <v>0</v>
      </c>
      <c r="R86" t="s">
        <v>1000</v>
      </c>
      <c r="S86">
        <v>0</v>
      </c>
      <c r="T86" s="2">
        <v>0</v>
      </c>
    </row>
    <row r="87" spans="1:20" x14ac:dyDescent="0.25">
      <c r="A87">
        <v>86</v>
      </c>
      <c r="B87" s="119">
        <v>524.29999999999995</v>
      </c>
      <c r="C87" s="119">
        <v>335.29999999999995</v>
      </c>
      <c r="D87" s="119" t="s">
        <v>1833</v>
      </c>
      <c r="E87">
        <v>0.74257937628405313</v>
      </c>
      <c r="F87" t="s">
        <v>1834</v>
      </c>
      <c r="G87">
        <v>1</v>
      </c>
      <c r="H87" s="2">
        <v>2.4834786886025435E-2</v>
      </c>
      <c r="I87" s="12" t="s">
        <v>1000</v>
      </c>
      <c r="J87" s="12">
        <v>0</v>
      </c>
      <c r="K87" s="2">
        <v>0</v>
      </c>
      <c r="L87" s="12" t="s">
        <v>1000</v>
      </c>
      <c r="M87">
        <v>0</v>
      </c>
      <c r="N87" s="2">
        <v>0</v>
      </c>
      <c r="O87" t="s">
        <v>1000</v>
      </c>
      <c r="P87">
        <v>0</v>
      </c>
      <c r="Q87" s="2">
        <v>0</v>
      </c>
      <c r="R87" t="s">
        <v>1000</v>
      </c>
      <c r="S87">
        <v>0</v>
      </c>
      <c r="T87" s="2">
        <v>0</v>
      </c>
    </row>
    <row r="88" spans="1:20" x14ac:dyDescent="0.25">
      <c r="A88">
        <v>87</v>
      </c>
      <c r="B88">
        <v>524.4</v>
      </c>
      <c r="C88">
        <v>184.1</v>
      </c>
      <c r="D88" t="s">
        <v>97</v>
      </c>
      <c r="E88">
        <v>0.72892690371213098</v>
      </c>
      <c r="F88" t="s">
        <v>98</v>
      </c>
      <c r="G88">
        <v>2</v>
      </c>
      <c r="H88" s="2">
        <v>2.4509439828208825E-2</v>
      </c>
      <c r="I88" s="12" t="s">
        <v>1000</v>
      </c>
      <c r="J88" s="12">
        <v>0</v>
      </c>
      <c r="K88" s="2">
        <v>0</v>
      </c>
      <c r="L88" s="12" t="s">
        <v>1000</v>
      </c>
      <c r="M88">
        <v>0</v>
      </c>
      <c r="N88" s="2">
        <v>0</v>
      </c>
      <c r="O88" t="s">
        <v>1000</v>
      </c>
      <c r="P88">
        <v>0</v>
      </c>
      <c r="Q88" s="2">
        <v>0</v>
      </c>
      <c r="R88" t="s">
        <v>1000</v>
      </c>
      <c r="S88">
        <v>0</v>
      </c>
      <c r="T88" s="2">
        <v>0</v>
      </c>
    </row>
    <row r="89" spans="1:20" x14ac:dyDescent="0.25">
      <c r="A89">
        <v>88</v>
      </c>
      <c r="B89">
        <v>526.29999999999995</v>
      </c>
      <c r="C89">
        <v>341.29999999999995</v>
      </c>
      <c r="D89" t="s">
        <v>1801</v>
      </c>
      <c r="E89">
        <v>0.74235661917920381</v>
      </c>
      <c r="F89" t="s">
        <v>1802</v>
      </c>
      <c r="G89">
        <v>1</v>
      </c>
      <c r="H89" s="2">
        <v>2.498778347045583E-2</v>
      </c>
      <c r="I89" s="12" t="s">
        <v>1000</v>
      </c>
      <c r="J89" s="12">
        <v>0</v>
      </c>
      <c r="K89" s="2">
        <v>0</v>
      </c>
      <c r="L89" s="12" t="s">
        <v>1000</v>
      </c>
      <c r="M89">
        <v>0</v>
      </c>
      <c r="N89" s="2">
        <v>0</v>
      </c>
      <c r="O89" t="s">
        <v>1000</v>
      </c>
      <c r="P89">
        <v>0</v>
      </c>
      <c r="Q89" s="2">
        <v>0</v>
      </c>
      <c r="R89" t="s">
        <v>1000</v>
      </c>
      <c r="S89">
        <v>0</v>
      </c>
      <c r="T89" s="2">
        <v>0</v>
      </c>
    </row>
    <row r="90" spans="1:20" x14ac:dyDescent="0.25">
      <c r="A90">
        <v>89</v>
      </c>
      <c r="B90" s="119">
        <v>526.29999999999995</v>
      </c>
      <c r="C90" s="119">
        <v>337.29999999999995</v>
      </c>
      <c r="D90" s="119" t="s">
        <v>1832</v>
      </c>
      <c r="E90">
        <v>0.74235661917920381</v>
      </c>
      <c r="F90" t="s">
        <v>1833</v>
      </c>
      <c r="G90">
        <v>1</v>
      </c>
      <c r="H90" s="2">
        <v>2.4880752310448812E-2</v>
      </c>
      <c r="I90" s="12" t="s">
        <v>1000</v>
      </c>
      <c r="J90" s="12">
        <v>0</v>
      </c>
      <c r="K90" s="2">
        <v>0</v>
      </c>
      <c r="L90" s="12" t="s">
        <v>1000</v>
      </c>
      <c r="M90">
        <v>0</v>
      </c>
      <c r="N90" s="2">
        <v>0</v>
      </c>
      <c r="O90" t="s">
        <v>1000</v>
      </c>
      <c r="P90">
        <v>0</v>
      </c>
      <c r="Q90" s="2">
        <v>0</v>
      </c>
      <c r="R90" t="s">
        <v>1000</v>
      </c>
      <c r="S90">
        <v>0</v>
      </c>
      <c r="T90" s="2">
        <v>0</v>
      </c>
    </row>
    <row r="91" spans="1:20" x14ac:dyDescent="0.25">
      <c r="A91">
        <v>90</v>
      </c>
      <c r="B91">
        <v>526.4</v>
      </c>
      <c r="C91">
        <v>385.4</v>
      </c>
      <c r="D91" t="s">
        <v>141</v>
      </c>
      <c r="E91">
        <v>0.72199096349301606</v>
      </c>
      <c r="F91" t="s">
        <v>1000</v>
      </c>
      <c r="G91">
        <v>0</v>
      </c>
      <c r="H91" s="2">
        <v>0</v>
      </c>
      <c r="I91" s="12" t="s">
        <v>1000</v>
      </c>
      <c r="J91" s="12">
        <v>0</v>
      </c>
      <c r="K91" s="2">
        <v>0</v>
      </c>
      <c r="L91" s="12" t="s">
        <v>1000</v>
      </c>
      <c r="M91">
        <v>0</v>
      </c>
      <c r="N91" s="2">
        <v>0</v>
      </c>
      <c r="O91" t="s">
        <v>1000</v>
      </c>
      <c r="P91">
        <v>0</v>
      </c>
      <c r="Q91" s="2">
        <v>0</v>
      </c>
      <c r="R91" t="s">
        <v>1000</v>
      </c>
      <c r="S91">
        <v>0</v>
      </c>
      <c r="T91" s="2">
        <v>0</v>
      </c>
    </row>
    <row r="92" spans="1:20" x14ac:dyDescent="0.25">
      <c r="A92">
        <v>91</v>
      </c>
      <c r="B92" s="119">
        <v>528.29999999999995</v>
      </c>
      <c r="C92" s="119">
        <v>339.29999999999995</v>
      </c>
      <c r="D92" s="119" t="s">
        <v>1831</v>
      </c>
      <c r="E92">
        <v>0.74213392889647389</v>
      </c>
      <c r="F92" t="s">
        <v>1832</v>
      </c>
      <c r="G92">
        <v>1</v>
      </c>
      <c r="H92" s="2">
        <v>2.4926754755034274E-2</v>
      </c>
      <c r="I92" s="12" t="s">
        <v>1000</v>
      </c>
      <c r="J92" s="12">
        <v>0</v>
      </c>
      <c r="K92" s="2">
        <v>0</v>
      </c>
      <c r="L92" s="12" t="s">
        <v>1000</v>
      </c>
      <c r="M92">
        <v>0</v>
      </c>
      <c r="N92" s="2">
        <v>0</v>
      </c>
      <c r="O92" t="s">
        <v>1000</v>
      </c>
      <c r="P92">
        <v>0</v>
      </c>
      <c r="Q92" s="2">
        <v>0</v>
      </c>
      <c r="R92" t="s">
        <v>1000</v>
      </c>
      <c r="S92">
        <v>0</v>
      </c>
      <c r="T92" s="2">
        <v>0</v>
      </c>
    </row>
    <row r="93" spans="1:20" x14ac:dyDescent="0.25">
      <c r="A93">
        <v>92</v>
      </c>
      <c r="B93">
        <v>528.4</v>
      </c>
      <c r="C93">
        <v>387.4</v>
      </c>
      <c r="D93" t="s">
        <v>140</v>
      </c>
      <c r="E93">
        <v>0.72177438244876491</v>
      </c>
      <c r="F93" t="s">
        <v>141</v>
      </c>
      <c r="G93">
        <v>1</v>
      </c>
      <c r="H93" s="2">
        <v>3.2496275250639167E-2</v>
      </c>
      <c r="I93" s="12" t="s">
        <v>1000</v>
      </c>
      <c r="J93" s="12">
        <v>0</v>
      </c>
      <c r="K93" s="2">
        <v>0</v>
      </c>
      <c r="L93" s="12" t="s">
        <v>1000</v>
      </c>
      <c r="M93">
        <v>0</v>
      </c>
      <c r="N93" s="2">
        <v>0</v>
      </c>
      <c r="O93" t="s">
        <v>1000</v>
      </c>
      <c r="P93">
        <v>0</v>
      </c>
      <c r="Q93" s="2">
        <v>0</v>
      </c>
      <c r="R93" t="s">
        <v>1000</v>
      </c>
      <c r="S93">
        <v>0</v>
      </c>
      <c r="T93" s="2">
        <v>0</v>
      </c>
    </row>
    <row r="94" spans="1:20" x14ac:dyDescent="0.25">
      <c r="A94">
        <v>93</v>
      </c>
      <c r="B94" s="119">
        <v>530.29999999999995</v>
      </c>
      <c r="C94" s="119">
        <v>341.29999999999995</v>
      </c>
      <c r="D94" s="119" t="s">
        <v>1830</v>
      </c>
      <c r="E94">
        <v>0.7419113054158184</v>
      </c>
      <c r="F94" t="s">
        <v>1831</v>
      </c>
      <c r="G94">
        <v>1</v>
      </c>
      <c r="H94" s="2">
        <v>2.4972794173386995E-2</v>
      </c>
      <c r="I94" s="12" t="s">
        <v>1000</v>
      </c>
      <c r="J94" s="12">
        <v>0</v>
      </c>
      <c r="K94" s="2">
        <v>0</v>
      </c>
      <c r="L94" s="12" t="s">
        <v>1000</v>
      </c>
      <c r="M94">
        <v>0</v>
      </c>
      <c r="N94" s="2">
        <v>0</v>
      </c>
      <c r="O94" t="s">
        <v>1000</v>
      </c>
      <c r="P94">
        <v>0</v>
      </c>
      <c r="Q94" s="2">
        <v>0</v>
      </c>
      <c r="R94" t="s">
        <v>1000</v>
      </c>
      <c r="S94">
        <v>0</v>
      </c>
      <c r="T94" s="2">
        <v>0</v>
      </c>
    </row>
    <row r="95" spans="1:20" x14ac:dyDescent="0.25">
      <c r="A95">
        <v>94</v>
      </c>
      <c r="B95">
        <v>530.4</v>
      </c>
      <c r="C95">
        <v>285.2</v>
      </c>
      <c r="D95" t="s">
        <v>1595</v>
      </c>
      <c r="E95">
        <v>0.69206805286397233</v>
      </c>
      <c r="F95" t="s">
        <v>1000</v>
      </c>
      <c r="G95">
        <v>0</v>
      </c>
      <c r="H95" s="2">
        <v>0</v>
      </c>
      <c r="I95" s="12" t="s">
        <v>1000</v>
      </c>
      <c r="J95" s="12">
        <v>0</v>
      </c>
      <c r="K95" s="2">
        <v>0</v>
      </c>
      <c r="L95" s="12" t="s">
        <v>1000</v>
      </c>
      <c r="M95">
        <v>0</v>
      </c>
      <c r="N95" s="2">
        <v>0</v>
      </c>
      <c r="O95" t="s">
        <v>1000</v>
      </c>
      <c r="P95">
        <v>0</v>
      </c>
      <c r="Q95" s="2">
        <v>0</v>
      </c>
      <c r="R95" t="s">
        <v>1000</v>
      </c>
      <c r="S95">
        <v>0</v>
      </c>
      <c r="T95" s="2">
        <v>0</v>
      </c>
    </row>
    <row r="96" spans="1:20" x14ac:dyDescent="0.25">
      <c r="A96">
        <v>95</v>
      </c>
      <c r="B96">
        <v>530.4</v>
      </c>
      <c r="C96">
        <v>257.2</v>
      </c>
      <c r="D96" t="s">
        <v>1596</v>
      </c>
      <c r="E96">
        <v>0.69206805286397233</v>
      </c>
      <c r="F96" t="s">
        <v>1000</v>
      </c>
      <c r="G96">
        <v>0</v>
      </c>
      <c r="H96" s="2">
        <v>0</v>
      </c>
      <c r="I96" s="12" t="s">
        <v>1000</v>
      </c>
      <c r="J96" s="12">
        <v>0</v>
      </c>
      <c r="K96" s="2">
        <v>0</v>
      </c>
      <c r="L96" s="12" t="s">
        <v>1000</v>
      </c>
      <c r="M96">
        <v>0</v>
      </c>
      <c r="N96" s="2">
        <v>0</v>
      </c>
      <c r="O96" t="s">
        <v>1000</v>
      </c>
      <c r="P96">
        <v>0</v>
      </c>
      <c r="Q96" s="2">
        <v>0</v>
      </c>
      <c r="R96" t="s">
        <v>1000</v>
      </c>
      <c r="S96">
        <v>0</v>
      </c>
      <c r="T96" s="2">
        <v>0</v>
      </c>
    </row>
    <row r="97" spans="1:20" x14ac:dyDescent="0.25">
      <c r="A97">
        <v>96</v>
      </c>
      <c r="B97">
        <v>530.4</v>
      </c>
      <c r="C97">
        <v>389.4</v>
      </c>
      <c r="D97" t="s">
        <v>139</v>
      </c>
      <c r="E97">
        <v>0.7215578663739538</v>
      </c>
      <c r="F97" t="s">
        <v>140</v>
      </c>
      <c r="G97">
        <v>1</v>
      </c>
      <c r="H97" s="2">
        <v>3.2548210646549683E-2</v>
      </c>
      <c r="I97" s="12" t="s">
        <v>1000</v>
      </c>
      <c r="J97" s="12">
        <v>0</v>
      </c>
      <c r="K97" s="2">
        <v>0</v>
      </c>
      <c r="L97" s="12" t="s">
        <v>1000</v>
      </c>
      <c r="M97">
        <v>0</v>
      </c>
      <c r="N97" s="2">
        <v>0</v>
      </c>
      <c r="O97" t="s">
        <v>1000</v>
      </c>
      <c r="P97">
        <v>0</v>
      </c>
      <c r="Q97" s="2">
        <v>0</v>
      </c>
      <c r="R97" t="s">
        <v>1000</v>
      </c>
      <c r="S97">
        <v>0</v>
      </c>
      <c r="T97" s="2">
        <v>0</v>
      </c>
    </row>
    <row r="98" spans="1:20" x14ac:dyDescent="0.25">
      <c r="A98">
        <v>97</v>
      </c>
      <c r="B98">
        <v>534.4</v>
      </c>
      <c r="C98">
        <v>393.4</v>
      </c>
      <c r="D98" t="s">
        <v>138</v>
      </c>
      <c r="E98">
        <v>0.72112502905470066</v>
      </c>
      <c r="F98" t="s">
        <v>1000</v>
      </c>
      <c r="G98">
        <v>0</v>
      </c>
      <c r="H98" s="2">
        <v>0</v>
      </c>
      <c r="I98" s="12" t="s">
        <v>1000</v>
      </c>
      <c r="J98" s="12">
        <v>0</v>
      </c>
      <c r="K98" s="2">
        <v>0</v>
      </c>
      <c r="L98" s="12" t="s">
        <v>1000</v>
      </c>
      <c r="M98">
        <v>0</v>
      </c>
      <c r="N98" s="2">
        <v>0</v>
      </c>
      <c r="O98" t="s">
        <v>1000</v>
      </c>
      <c r="P98">
        <v>0</v>
      </c>
      <c r="Q98" s="2">
        <v>0</v>
      </c>
      <c r="R98" t="s">
        <v>1000</v>
      </c>
      <c r="S98">
        <v>0</v>
      </c>
      <c r="T98" s="2">
        <v>0</v>
      </c>
    </row>
    <row r="99" spans="1:20" x14ac:dyDescent="0.25">
      <c r="A99">
        <v>98</v>
      </c>
      <c r="B99">
        <v>536.4</v>
      </c>
      <c r="C99">
        <v>395.4</v>
      </c>
      <c r="D99" t="s">
        <v>137</v>
      </c>
      <c r="E99">
        <v>0.72090870777129745</v>
      </c>
      <c r="F99" t="s">
        <v>138</v>
      </c>
      <c r="G99">
        <v>1</v>
      </c>
      <c r="H99" s="2">
        <v>3.2704201922979195E-2</v>
      </c>
      <c r="I99" s="12" t="s">
        <v>1000</v>
      </c>
      <c r="J99" s="12">
        <v>0</v>
      </c>
      <c r="K99" s="2">
        <v>0</v>
      </c>
      <c r="L99" s="12" t="s">
        <v>1000</v>
      </c>
      <c r="M99">
        <v>0</v>
      </c>
      <c r="N99" s="2">
        <v>0</v>
      </c>
      <c r="O99" t="s">
        <v>1000</v>
      </c>
      <c r="P99">
        <v>0</v>
      </c>
      <c r="Q99" s="2">
        <v>0</v>
      </c>
      <c r="R99" t="s">
        <v>1000</v>
      </c>
      <c r="S99">
        <v>0</v>
      </c>
      <c r="T99" s="2">
        <v>0</v>
      </c>
    </row>
    <row r="100" spans="1:20" x14ac:dyDescent="0.25">
      <c r="A100">
        <v>99</v>
      </c>
      <c r="B100">
        <v>538.4</v>
      </c>
      <c r="C100">
        <v>184.1</v>
      </c>
      <c r="D100" t="s">
        <v>1765</v>
      </c>
      <c r="E100">
        <v>0.72069245137941196</v>
      </c>
      <c r="F100" t="s">
        <v>1000</v>
      </c>
      <c r="G100">
        <v>0</v>
      </c>
      <c r="H100" s="2">
        <v>0</v>
      </c>
      <c r="I100" s="12" t="s">
        <v>1000</v>
      </c>
      <c r="J100" s="12">
        <v>0</v>
      </c>
      <c r="K100" s="2">
        <v>0</v>
      </c>
      <c r="L100" s="12" t="s">
        <v>1000</v>
      </c>
      <c r="M100">
        <v>0</v>
      </c>
      <c r="N100" s="2">
        <v>0</v>
      </c>
      <c r="O100" t="s">
        <v>1000</v>
      </c>
      <c r="P100">
        <v>0</v>
      </c>
      <c r="Q100" s="2">
        <v>0</v>
      </c>
      <c r="R100" t="s">
        <v>1000</v>
      </c>
      <c r="S100">
        <v>0</v>
      </c>
      <c r="T100" s="2">
        <v>0</v>
      </c>
    </row>
    <row r="101" spans="1:20" x14ac:dyDescent="0.25">
      <c r="A101">
        <v>100</v>
      </c>
      <c r="B101">
        <v>538.4</v>
      </c>
      <c r="C101">
        <v>397.4</v>
      </c>
      <c r="D101" t="s">
        <v>136</v>
      </c>
      <c r="E101">
        <v>0.72069245137941196</v>
      </c>
      <c r="F101" t="s">
        <v>137</v>
      </c>
      <c r="G101">
        <v>1</v>
      </c>
      <c r="H101" s="2">
        <v>3.2756260569168999E-2</v>
      </c>
      <c r="I101" s="12" t="s">
        <v>1000</v>
      </c>
      <c r="J101" s="12">
        <v>0</v>
      </c>
      <c r="K101" s="2">
        <v>0</v>
      </c>
      <c r="L101" s="12" t="s">
        <v>1000</v>
      </c>
      <c r="M101">
        <v>0</v>
      </c>
      <c r="N101" s="2">
        <v>0</v>
      </c>
      <c r="O101" t="s">
        <v>1000</v>
      </c>
      <c r="P101">
        <v>0</v>
      </c>
      <c r="Q101" s="2">
        <v>0</v>
      </c>
      <c r="R101" t="s">
        <v>1000</v>
      </c>
      <c r="S101">
        <v>0</v>
      </c>
      <c r="T101" s="2">
        <v>0</v>
      </c>
    </row>
    <row r="102" spans="1:20" x14ac:dyDescent="0.25">
      <c r="A102">
        <v>101</v>
      </c>
      <c r="B102">
        <v>538.5</v>
      </c>
      <c r="C102">
        <v>264.39999999999998</v>
      </c>
      <c r="D102" t="s">
        <v>1667</v>
      </c>
      <c r="E102">
        <v>0.67227472866230065</v>
      </c>
      <c r="F102" t="s">
        <v>1000</v>
      </c>
      <c r="G102">
        <v>0</v>
      </c>
      <c r="H102" s="2">
        <v>0</v>
      </c>
      <c r="I102" s="12" t="s">
        <v>1000</v>
      </c>
      <c r="J102" s="12">
        <v>0</v>
      </c>
      <c r="K102" s="2">
        <v>0</v>
      </c>
      <c r="L102" s="12" t="s">
        <v>1000</v>
      </c>
      <c r="M102">
        <v>0</v>
      </c>
      <c r="N102" s="2">
        <v>0</v>
      </c>
      <c r="O102" t="s">
        <v>1000</v>
      </c>
      <c r="P102">
        <v>0</v>
      </c>
      <c r="Q102" s="2">
        <v>0</v>
      </c>
      <c r="R102" t="s">
        <v>1000</v>
      </c>
      <c r="S102">
        <v>0</v>
      </c>
      <c r="T102" s="2">
        <v>0</v>
      </c>
    </row>
    <row r="103" spans="1:20" x14ac:dyDescent="0.25">
      <c r="A103">
        <v>102</v>
      </c>
      <c r="B103">
        <v>540.29999999999995</v>
      </c>
      <c r="C103">
        <v>355.29999999999995</v>
      </c>
      <c r="D103" t="s">
        <v>1806</v>
      </c>
      <c r="E103">
        <v>0.73397045567861263</v>
      </c>
      <c r="F103" t="s">
        <v>1000</v>
      </c>
      <c r="G103">
        <v>0</v>
      </c>
      <c r="H103" s="2">
        <v>0</v>
      </c>
      <c r="I103" s="12" t="s">
        <v>1000</v>
      </c>
      <c r="J103" s="12">
        <v>0</v>
      </c>
      <c r="K103" s="2">
        <v>0</v>
      </c>
      <c r="L103" s="12" t="s">
        <v>1000</v>
      </c>
      <c r="M103">
        <v>0</v>
      </c>
      <c r="N103" s="2">
        <v>0</v>
      </c>
      <c r="O103" t="s">
        <v>1000</v>
      </c>
      <c r="P103">
        <v>0</v>
      </c>
      <c r="Q103" s="2">
        <v>0</v>
      </c>
      <c r="R103" t="s">
        <v>1000</v>
      </c>
      <c r="S103">
        <v>0</v>
      </c>
      <c r="T103" s="2">
        <v>0</v>
      </c>
    </row>
    <row r="104" spans="1:20" x14ac:dyDescent="0.25">
      <c r="A104">
        <v>103</v>
      </c>
      <c r="B104">
        <v>540.5</v>
      </c>
      <c r="C104">
        <v>266.39999999999998</v>
      </c>
      <c r="D104" t="s">
        <v>1686</v>
      </c>
      <c r="E104">
        <v>0.67207306136988343</v>
      </c>
      <c r="F104" t="s">
        <v>1667</v>
      </c>
      <c r="G104">
        <v>1</v>
      </c>
      <c r="H104" s="2">
        <v>1.3926228932004719E-2</v>
      </c>
      <c r="I104" s="12" t="s">
        <v>1000</v>
      </c>
      <c r="J104" s="12">
        <v>0</v>
      </c>
      <c r="K104" s="2">
        <v>0</v>
      </c>
      <c r="L104" s="12" t="s">
        <v>1000</v>
      </c>
      <c r="M104">
        <v>0</v>
      </c>
      <c r="N104" s="2">
        <v>0</v>
      </c>
      <c r="O104" t="s">
        <v>1000</v>
      </c>
      <c r="P104">
        <v>0</v>
      </c>
      <c r="Q104" s="2">
        <v>0</v>
      </c>
      <c r="R104" t="s">
        <v>1000</v>
      </c>
      <c r="S104">
        <v>0</v>
      </c>
      <c r="T104" s="2">
        <v>0</v>
      </c>
    </row>
    <row r="105" spans="1:20" x14ac:dyDescent="0.25">
      <c r="A105">
        <v>104</v>
      </c>
      <c r="B105">
        <v>542.4</v>
      </c>
      <c r="C105">
        <v>184.1</v>
      </c>
      <c r="D105" t="s">
        <v>107</v>
      </c>
      <c r="E105">
        <v>0.7136207298438404</v>
      </c>
      <c r="F105" t="s">
        <v>1000</v>
      </c>
      <c r="G105">
        <v>0</v>
      </c>
      <c r="H105" s="2">
        <v>0</v>
      </c>
      <c r="I105" s="12" t="s">
        <v>1000</v>
      </c>
      <c r="J105" s="12">
        <v>0</v>
      </c>
      <c r="K105" s="2">
        <v>0</v>
      </c>
      <c r="L105" s="12" t="s">
        <v>1000</v>
      </c>
      <c r="M105">
        <v>0</v>
      </c>
      <c r="N105" s="2">
        <v>0</v>
      </c>
      <c r="O105" t="s">
        <v>1000</v>
      </c>
      <c r="P105">
        <v>0</v>
      </c>
      <c r="Q105" s="2">
        <v>0</v>
      </c>
      <c r="R105" t="s">
        <v>1000</v>
      </c>
      <c r="S105">
        <v>0</v>
      </c>
      <c r="T105" s="2">
        <v>0</v>
      </c>
    </row>
    <row r="106" spans="1:20" x14ac:dyDescent="0.25">
      <c r="A106">
        <v>105</v>
      </c>
      <c r="B106" s="133">
        <v>543.4</v>
      </c>
      <c r="C106" s="133">
        <v>184.1</v>
      </c>
      <c r="D106" s="120" t="s">
        <v>117</v>
      </c>
      <c r="E106">
        <v>0.72123321403680629</v>
      </c>
      <c r="F106" t="s">
        <v>107</v>
      </c>
      <c r="G106">
        <v>4</v>
      </c>
      <c r="H106" s="2">
        <v>0.18700962036349819</v>
      </c>
      <c r="I106" s="12" t="s">
        <v>1000</v>
      </c>
      <c r="J106" s="12">
        <v>0</v>
      </c>
      <c r="K106" s="2">
        <v>0</v>
      </c>
      <c r="L106" s="12" t="s">
        <v>1000</v>
      </c>
      <c r="M106">
        <v>0</v>
      </c>
      <c r="N106" s="2">
        <v>0</v>
      </c>
      <c r="O106" t="s">
        <v>1000</v>
      </c>
      <c r="P106">
        <v>0</v>
      </c>
      <c r="Q106" s="2">
        <v>0</v>
      </c>
      <c r="R106" t="s">
        <v>1000</v>
      </c>
      <c r="S106">
        <v>0</v>
      </c>
      <c r="T106" s="2">
        <v>0</v>
      </c>
    </row>
    <row r="107" spans="1:20" x14ac:dyDescent="0.25">
      <c r="A107">
        <v>106</v>
      </c>
      <c r="B107" s="120">
        <v>543.5</v>
      </c>
      <c r="C107" s="120">
        <v>271.39999999999998</v>
      </c>
      <c r="D107" s="120" t="s">
        <v>1678</v>
      </c>
      <c r="E107">
        <v>0.6731829805986993</v>
      </c>
      <c r="F107" t="s">
        <v>1000</v>
      </c>
      <c r="G107">
        <v>0</v>
      </c>
      <c r="H107" s="2">
        <v>0</v>
      </c>
      <c r="I107" s="12" t="s">
        <v>1000</v>
      </c>
      <c r="J107" s="12">
        <v>0</v>
      </c>
      <c r="K107" s="2">
        <v>0</v>
      </c>
      <c r="L107" s="12" t="s">
        <v>1000</v>
      </c>
      <c r="M107">
        <v>0</v>
      </c>
      <c r="N107" s="2">
        <v>0</v>
      </c>
      <c r="O107" t="s">
        <v>1000</v>
      </c>
      <c r="P107">
        <v>0</v>
      </c>
      <c r="Q107" s="2">
        <v>0</v>
      </c>
      <c r="R107" t="s">
        <v>1000</v>
      </c>
      <c r="S107">
        <v>0</v>
      </c>
      <c r="T107" s="2">
        <v>0</v>
      </c>
    </row>
    <row r="108" spans="1:20" x14ac:dyDescent="0.25">
      <c r="A108">
        <v>107</v>
      </c>
      <c r="B108">
        <v>544.29999999999995</v>
      </c>
      <c r="C108">
        <v>359.29999999999995</v>
      </c>
      <c r="D108" t="s">
        <v>1812</v>
      </c>
      <c r="E108">
        <v>0.7267684450734494</v>
      </c>
      <c r="F108" t="s">
        <v>1000</v>
      </c>
      <c r="G108">
        <v>0</v>
      </c>
      <c r="H108" s="2">
        <v>0</v>
      </c>
      <c r="I108" s="12" t="s">
        <v>1000</v>
      </c>
      <c r="J108" s="12">
        <v>0</v>
      </c>
      <c r="K108" s="2">
        <v>0</v>
      </c>
      <c r="L108" s="12" t="s">
        <v>1000</v>
      </c>
      <c r="M108">
        <v>0</v>
      </c>
      <c r="N108" s="2">
        <v>0</v>
      </c>
      <c r="O108" t="s">
        <v>1000</v>
      </c>
      <c r="P108">
        <v>0</v>
      </c>
      <c r="Q108" s="2">
        <v>0</v>
      </c>
      <c r="R108" t="s">
        <v>1000</v>
      </c>
      <c r="S108">
        <v>0</v>
      </c>
      <c r="T108" s="2">
        <v>0</v>
      </c>
    </row>
    <row r="109" spans="1:20" x14ac:dyDescent="0.25">
      <c r="A109">
        <v>108</v>
      </c>
      <c r="B109" s="119">
        <v>544.29999999999995</v>
      </c>
      <c r="C109" s="119">
        <v>355.29999999999995</v>
      </c>
      <c r="D109" s="119" t="s">
        <v>1835</v>
      </c>
      <c r="E109">
        <v>0.73353017248130881</v>
      </c>
      <c r="F109" t="s">
        <v>1000</v>
      </c>
      <c r="G109">
        <v>0</v>
      </c>
      <c r="H109" s="2">
        <v>0</v>
      </c>
      <c r="I109" s="12" t="s">
        <v>1000</v>
      </c>
      <c r="J109" s="12">
        <v>0</v>
      </c>
      <c r="K109" s="2">
        <v>0</v>
      </c>
      <c r="L109" s="12" t="s">
        <v>1000</v>
      </c>
      <c r="M109">
        <v>0</v>
      </c>
      <c r="N109" s="2">
        <v>0</v>
      </c>
      <c r="O109" t="s">
        <v>1000</v>
      </c>
      <c r="P109">
        <v>0</v>
      </c>
      <c r="Q109" s="2">
        <v>0</v>
      </c>
      <c r="R109" t="s">
        <v>1000</v>
      </c>
      <c r="S109">
        <v>0</v>
      </c>
      <c r="T109" s="2">
        <v>0</v>
      </c>
    </row>
    <row r="110" spans="1:20" x14ac:dyDescent="0.25">
      <c r="A110">
        <v>109</v>
      </c>
      <c r="B110">
        <v>544.4</v>
      </c>
      <c r="C110">
        <v>184.1</v>
      </c>
      <c r="D110" t="s">
        <v>106</v>
      </c>
      <c r="E110">
        <v>0.71340665968135364</v>
      </c>
      <c r="F110" t="s">
        <v>107</v>
      </c>
      <c r="G110">
        <v>2</v>
      </c>
      <c r="H110" s="2">
        <v>2.7779926729007007E-2</v>
      </c>
      <c r="I110" s="12" t="s">
        <v>117</v>
      </c>
      <c r="J110" s="12">
        <v>4</v>
      </c>
      <c r="K110" s="2">
        <v>0.18130732689515128</v>
      </c>
      <c r="L110" s="12" t="s">
        <v>1000</v>
      </c>
      <c r="M110">
        <v>0</v>
      </c>
      <c r="N110" s="2">
        <v>0</v>
      </c>
      <c r="O110" t="s">
        <v>1000</v>
      </c>
      <c r="P110">
        <v>0</v>
      </c>
      <c r="Q110" s="2">
        <v>0</v>
      </c>
      <c r="R110" t="s">
        <v>1000</v>
      </c>
      <c r="S110">
        <v>0</v>
      </c>
      <c r="T110" s="2">
        <v>0</v>
      </c>
    </row>
    <row r="111" spans="1:20" x14ac:dyDescent="0.25">
      <c r="A111">
        <v>110</v>
      </c>
      <c r="B111" s="120">
        <v>545.29999999999995</v>
      </c>
      <c r="C111" s="120">
        <v>360.29999999999995</v>
      </c>
      <c r="D111" s="120" t="s">
        <v>1823</v>
      </c>
      <c r="E111">
        <v>0.73452118132212685</v>
      </c>
      <c r="F111" t="s">
        <v>1812</v>
      </c>
      <c r="G111">
        <v>3</v>
      </c>
      <c r="H111" s="2">
        <v>0.19056410855725556</v>
      </c>
      <c r="I111" s="12" t="s">
        <v>1000</v>
      </c>
      <c r="J111" s="12">
        <v>0</v>
      </c>
      <c r="K111" s="2">
        <v>0</v>
      </c>
      <c r="L111" s="12" t="s">
        <v>1000</v>
      </c>
      <c r="M111">
        <v>0</v>
      </c>
      <c r="N111" s="2">
        <v>0</v>
      </c>
      <c r="O111" t="s">
        <v>1000</v>
      </c>
      <c r="P111">
        <v>0</v>
      </c>
      <c r="Q111" s="2">
        <v>0</v>
      </c>
      <c r="R111" t="s">
        <v>1000</v>
      </c>
      <c r="S111">
        <v>0</v>
      </c>
      <c r="T111" s="2">
        <v>0</v>
      </c>
    </row>
    <row r="112" spans="1:20" x14ac:dyDescent="0.25">
      <c r="A112">
        <v>111</v>
      </c>
      <c r="B112">
        <v>546.29999999999995</v>
      </c>
      <c r="C112">
        <v>361.29999999999995</v>
      </c>
      <c r="D112" t="s">
        <v>1811</v>
      </c>
      <c r="E112">
        <v>0.72655043089221738</v>
      </c>
      <c r="F112" t="s">
        <v>1812</v>
      </c>
      <c r="G112">
        <v>1</v>
      </c>
      <c r="H112" s="2">
        <v>2.8320315358078784E-2</v>
      </c>
      <c r="I112" s="12" t="s">
        <v>1823</v>
      </c>
      <c r="J112" s="12">
        <v>3</v>
      </c>
      <c r="K112" s="2">
        <v>0.18475791938341463</v>
      </c>
      <c r="L112" s="12" t="s">
        <v>1000</v>
      </c>
      <c r="M112">
        <v>0</v>
      </c>
      <c r="N112" s="2">
        <v>0</v>
      </c>
      <c r="O112" t="s">
        <v>1000</v>
      </c>
      <c r="P112">
        <v>0</v>
      </c>
      <c r="Q112" s="2">
        <v>0</v>
      </c>
      <c r="R112" t="s">
        <v>1000</v>
      </c>
      <c r="S112">
        <v>0</v>
      </c>
      <c r="T112" s="2">
        <v>0</v>
      </c>
    </row>
    <row r="113" spans="1:20" x14ac:dyDescent="0.25">
      <c r="A113">
        <v>112</v>
      </c>
      <c r="B113">
        <v>546.4</v>
      </c>
      <c r="C113">
        <v>184.1</v>
      </c>
      <c r="D113" t="s">
        <v>105</v>
      </c>
      <c r="E113">
        <v>0.7131926537350991</v>
      </c>
      <c r="F113" t="s">
        <v>106</v>
      </c>
      <c r="G113">
        <v>2</v>
      </c>
      <c r="H113" s="2">
        <v>2.7827703903179214E-2</v>
      </c>
      <c r="I113" s="12" t="s">
        <v>1000</v>
      </c>
      <c r="J113" s="12">
        <v>0</v>
      </c>
      <c r="K113" s="2">
        <v>0</v>
      </c>
      <c r="L113" s="12" t="s">
        <v>1000</v>
      </c>
      <c r="M113">
        <v>0</v>
      </c>
      <c r="N113" s="2">
        <v>0</v>
      </c>
      <c r="O113" t="s">
        <v>1000</v>
      </c>
      <c r="P113">
        <v>0</v>
      </c>
      <c r="Q113" s="2">
        <v>0</v>
      </c>
      <c r="R113" t="s">
        <v>1000</v>
      </c>
      <c r="S113">
        <v>0</v>
      </c>
      <c r="T113" s="2">
        <v>0</v>
      </c>
    </row>
    <row r="114" spans="1:20" x14ac:dyDescent="0.25">
      <c r="A114">
        <v>113</v>
      </c>
      <c r="B114">
        <v>548.29999999999995</v>
      </c>
      <c r="C114">
        <v>363.29999999999995</v>
      </c>
      <c r="D114" t="s">
        <v>1810</v>
      </c>
      <c r="E114">
        <v>0.72633248211033441</v>
      </c>
      <c r="F114" t="s">
        <v>1811</v>
      </c>
      <c r="G114">
        <v>1</v>
      </c>
      <c r="H114" s="2">
        <v>2.8368996910150768E-2</v>
      </c>
      <c r="I114" s="12" t="s">
        <v>1000</v>
      </c>
      <c r="J114" s="12">
        <v>0</v>
      </c>
      <c r="K114" s="2">
        <v>0</v>
      </c>
      <c r="L114" s="12" t="s">
        <v>1000</v>
      </c>
      <c r="M114">
        <v>0</v>
      </c>
      <c r="N114" s="2">
        <v>0</v>
      </c>
      <c r="O114" t="s">
        <v>1000</v>
      </c>
      <c r="P114">
        <v>0</v>
      </c>
      <c r="Q114" s="2">
        <v>0</v>
      </c>
      <c r="R114" t="s">
        <v>1000</v>
      </c>
      <c r="S114">
        <v>0</v>
      </c>
      <c r="T114" s="2">
        <v>0</v>
      </c>
    </row>
    <row r="115" spans="1:20" x14ac:dyDescent="0.25">
      <c r="A115">
        <v>114</v>
      </c>
      <c r="B115" s="119">
        <v>548.29999999999995</v>
      </c>
      <c r="C115" s="119">
        <v>359.29999999999995</v>
      </c>
      <c r="D115" s="119" t="s">
        <v>1841</v>
      </c>
      <c r="E115">
        <v>0.72633248211033441</v>
      </c>
      <c r="F115" t="s">
        <v>1000</v>
      </c>
      <c r="G115">
        <v>0</v>
      </c>
      <c r="H115" s="2">
        <v>0</v>
      </c>
      <c r="I115" s="12" t="s">
        <v>1000</v>
      </c>
      <c r="J115" s="12">
        <v>0</v>
      </c>
      <c r="K115" s="2">
        <v>0</v>
      </c>
      <c r="L115" s="12" t="s">
        <v>1000</v>
      </c>
      <c r="M115">
        <v>0</v>
      </c>
      <c r="N115" s="2">
        <v>0</v>
      </c>
      <c r="O115" t="s">
        <v>1000</v>
      </c>
      <c r="P115">
        <v>0</v>
      </c>
      <c r="Q115" s="2">
        <v>0</v>
      </c>
      <c r="R115" t="s">
        <v>1000</v>
      </c>
      <c r="S115">
        <v>0</v>
      </c>
      <c r="T115" s="2">
        <v>0</v>
      </c>
    </row>
    <row r="116" spans="1:20" x14ac:dyDescent="0.25">
      <c r="A116">
        <v>115</v>
      </c>
      <c r="B116">
        <v>548.4</v>
      </c>
      <c r="C116">
        <v>184.1</v>
      </c>
      <c r="D116" t="s">
        <v>104</v>
      </c>
      <c r="E116">
        <v>0.71297871198581331</v>
      </c>
      <c r="F116" t="s">
        <v>105</v>
      </c>
      <c r="G116">
        <v>2</v>
      </c>
      <c r="H116" s="2">
        <v>2.7875514119977865E-2</v>
      </c>
      <c r="I116" s="12" t="s">
        <v>1000</v>
      </c>
      <c r="J116" s="12">
        <v>0</v>
      </c>
      <c r="K116" s="2">
        <v>0</v>
      </c>
      <c r="L116" s="12" t="s">
        <v>1000</v>
      </c>
      <c r="M116">
        <v>0</v>
      </c>
      <c r="N116" s="2">
        <v>0</v>
      </c>
      <c r="O116" t="s">
        <v>1000</v>
      </c>
      <c r="P116">
        <v>0</v>
      </c>
      <c r="Q116" s="2">
        <v>0</v>
      </c>
      <c r="R116" t="s">
        <v>1000</v>
      </c>
      <c r="S116">
        <v>0</v>
      </c>
      <c r="T116" s="2">
        <v>0</v>
      </c>
    </row>
    <row r="117" spans="1:20" x14ac:dyDescent="0.25">
      <c r="A117">
        <v>116</v>
      </c>
      <c r="B117" s="129">
        <v>549.4</v>
      </c>
      <c r="C117" s="129">
        <v>360.4</v>
      </c>
      <c r="D117" s="129" t="s">
        <v>1852</v>
      </c>
      <c r="E117">
        <v>0.73408056776377739</v>
      </c>
      <c r="F117" t="s">
        <v>1841</v>
      </c>
      <c r="G117">
        <v>3</v>
      </c>
      <c r="H117" s="2">
        <v>0.19044979581570334</v>
      </c>
      <c r="I117" s="12" t="s">
        <v>1000</v>
      </c>
      <c r="J117" s="12">
        <v>0</v>
      </c>
      <c r="K117" s="2">
        <v>0</v>
      </c>
      <c r="L117" s="12" t="s">
        <v>1000</v>
      </c>
      <c r="M117">
        <v>0</v>
      </c>
      <c r="N117" s="2">
        <v>0</v>
      </c>
      <c r="O117" t="s">
        <v>1000</v>
      </c>
      <c r="P117">
        <v>0</v>
      </c>
      <c r="Q117" s="2">
        <v>0</v>
      </c>
      <c r="R117" t="s">
        <v>1000</v>
      </c>
      <c r="S117">
        <v>0</v>
      </c>
      <c r="T117" s="2">
        <v>0</v>
      </c>
    </row>
    <row r="118" spans="1:20" x14ac:dyDescent="0.25">
      <c r="A118">
        <v>117</v>
      </c>
      <c r="B118">
        <v>550.29999999999995</v>
      </c>
      <c r="C118">
        <v>365.29999999999995</v>
      </c>
      <c r="D118" t="s">
        <v>1809</v>
      </c>
      <c r="E118">
        <v>0.72611459870818218</v>
      </c>
      <c r="F118" t="s">
        <v>1810</v>
      </c>
      <c r="G118">
        <v>1</v>
      </c>
      <c r="H118" s="2">
        <v>2.8417712096574871E-2</v>
      </c>
      <c r="I118" s="12" t="s">
        <v>1000</v>
      </c>
      <c r="J118" s="12">
        <v>0</v>
      </c>
      <c r="K118" s="2">
        <v>0</v>
      </c>
      <c r="L118" s="12" t="s">
        <v>1000</v>
      </c>
      <c r="M118">
        <v>0</v>
      </c>
      <c r="N118" s="2">
        <v>0</v>
      </c>
      <c r="O118" t="s">
        <v>1000</v>
      </c>
      <c r="P118">
        <v>0</v>
      </c>
      <c r="Q118" s="2">
        <v>0</v>
      </c>
      <c r="R118" t="s">
        <v>1000</v>
      </c>
      <c r="S118">
        <v>0</v>
      </c>
      <c r="T118" s="2">
        <v>0</v>
      </c>
    </row>
    <row r="119" spans="1:20" x14ac:dyDescent="0.25">
      <c r="A119">
        <v>118</v>
      </c>
      <c r="B119" s="119">
        <v>550.29999999999995</v>
      </c>
      <c r="C119" s="119">
        <v>361.29999999999995</v>
      </c>
      <c r="D119" s="119" t="s">
        <v>1840</v>
      </c>
      <c r="E119">
        <v>0.72611459870818218</v>
      </c>
      <c r="F119" t="s">
        <v>1841</v>
      </c>
      <c r="G119">
        <v>1</v>
      </c>
      <c r="H119" s="2">
        <v>2.8303326991724203E-2</v>
      </c>
      <c r="I119" s="12" t="s">
        <v>1852</v>
      </c>
      <c r="J119" s="12">
        <v>3</v>
      </c>
      <c r="K119" s="2">
        <v>0.18464708957160955</v>
      </c>
      <c r="L119" s="12" t="s">
        <v>1000</v>
      </c>
      <c r="M119">
        <v>0</v>
      </c>
      <c r="N119" s="2">
        <v>0</v>
      </c>
      <c r="O119" t="s">
        <v>1000</v>
      </c>
      <c r="P119">
        <v>0</v>
      </c>
      <c r="Q119" s="2">
        <v>0</v>
      </c>
      <c r="R119" t="s">
        <v>1000</v>
      </c>
      <c r="S119">
        <v>0</v>
      </c>
      <c r="T119" s="2">
        <v>0</v>
      </c>
    </row>
    <row r="120" spans="1:20" x14ac:dyDescent="0.25">
      <c r="A120">
        <v>119</v>
      </c>
      <c r="B120">
        <v>550.4</v>
      </c>
      <c r="C120">
        <v>184.1</v>
      </c>
      <c r="D120" t="s">
        <v>103</v>
      </c>
      <c r="E120">
        <v>0.71276483441423855</v>
      </c>
      <c r="F120" t="s">
        <v>104</v>
      </c>
      <c r="G120">
        <v>2</v>
      </c>
      <c r="H120" s="2">
        <v>2.7923357336019049E-2</v>
      </c>
      <c r="I120" s="12" t="s">
        <v>1000</v>
      </c>
      <c r="J120" s="12">
        <v>0</v>
      </c>
      <c r="K120" s="2">
        <v>0</v>
      </c>
      <c r="L120" s="12" t="s">
        <v>1000</v>
      </c>
      <c r="M120">
        <v>0</v>
      </c>
      <c r="N120" s="2">
        <v>0</v>
      </c>
      <c r="O120" t="s">
        <v>1000</v>
      </c>
      <c r="P120">
        <v>0</v>
      </c>
      <c r="Q120" s="2">
        <v>0</v>
      </c>
      <c r="R120" t="s">
        <v>1000</v>
      </c>
      <c r="S120">
        <v>0</v>
      </c>
      <c r="T120" s="2">
        <v>0</v>
      </c>
    </row>
    <row r="121" spans="1:20" x14ac:dyDescent="0.25">
      <c r="A121">
        <v>120</v>
      </c>
      <c r="B121">
        <v>552.29999999999995</v>
      </c>
      <c r="C121">
        <v>367.29999999999995</v>
      </c>
      <c r="D121" t="s">
        <v>1808</v>
      </c>
      <c r="E121">
        <v>0.72589678066614804</v>
      </c>
      <c r="F121" t="s">
        <v>1809</v>
      </c>
      <c r="G121">
        <v>1</v>
      </c>
      <c r="H121" s="2">
        <v>2.8466460873175951E-2</v>
      </c>
      <c r="I121" s="12" t="s">
        <v>1000</v>
      </c>
      <c r="J121" s="12">
        <v>0</v>
      </c>
      <c r="K121" s="2">
        <v>0</v>
      </c>
      <c r="L121" s="12" t="s">
        <v>1000</v>
      </c>
      <c r="M121">
        <v>0</v>
      </c>
      <c r="N121" s="2">
        <v>0</v>
      </c>
      <c r="O121" t="s">
        <v>1000</v>
      </c>
      <c r="P121">
        <v>0</v>
      </c>
      <c r="Q121" s="2">
        <v>0</v>
      </c>
      <c r="R121" t="s">
        <v>1000</v>
      </c>
      <c r="S121">
        <v>0</v>
      </c>
      <c r="T121" s="2">
        <v>0</v>
      </c>
    </row>
    <row r="122" spans="1:20" x14ac:dyDescent="0.25">
      <c r="A122">
        <v>121</v>
      </c>
      <c r="B122" s="119">
        <v>552.29999999999995</v>
      </c>
      <c r="C122" s="119">
        <v>363.29999999999995</v>
      </c>
      <c r="D122" s="119" t="s">
        <v>1839</v>
      </c>
      <c r="E122">
        <v>0.72589678066614804</v>
      </c>
      <c r="F122" t="s">
        <v>1840</v>
      </c>
      <c r="G122">
        <v>1</v>
      </c>
      <c r="H122" s="2">
        <v>2.8351979341436295E-2</v>
      </c>
      <c r="I122" s="12" t="s">
        <v>1000</v>
      </c>
      <c r="J122" s="12">
        <v>0</v>
      </c>
      <c r="K122" s="2">
        <v>0</v>
      </c>
      <c r="L122" s="12" t="s">
        <v>1000</v>
      </c>
      <c r="M122">
        <v>0</v>
      </c>
      <c r="N122" s="2">
        <v>0</v>
      </c>
      <c r="O122" t="s">
        <v>1000</v>
      </c>
      <c r="P122">
        <v>0</v>
      </c>
      <c r="Q122" s="2">
        <v>0</v>
      </c>
      <c r="R122" t="s">
        <v>1000</v>
      </c>
      <c r="S122">
        <v>0</v>
      </c>
      <c r="T122" s="2">
        <v>0</v>
      </c>
    </row>
    <row r="123" spans="1:20" x14ac:dyDescent="0.25">
      <c r="A123">
        <v>122</v>
      </c>
      <c r="B123">
        <v>552.4</v>
      </c>
      <c r="C123">
        <v>184.1</v>
      </c>
      <c r="D123" t="s">
        <v>102</v>
      </c>
      <c r="E123">
        <v>0.71255102100112311</v>
      </c>
      <c r="F123" t="s">
        <v>103</v>
      </c>
      <c r="G123">
        <v>2</v>
      </c>
      <c r="H123" s="2">
        <v>2.7971233507947658E-2</v>
      </c>
      <c r="I123" s="12" t="s">
        <v>1000</v>
      </c>
      <c r="J123" s="12">
        <v>0</v>
      </c>
      <c r="K123" s="2">
        <v>0</v>
      </c>
      <c r="L123" s="12" t="s">
        <v>1000</v>
      </c>
      <c r="M123">
        <v>0</v>
      </c>
      <c r="N123" s="2">
        <v>0</v>
      </c>
      <c r="O123" t="s">
        <v>1000</v>
      </c>
      <c r="P123">
        <v>0</v>
      </c>
      <c r="Q123" s="2">
        <v>0</v>
      </c>
      <c r="R123" t="s">
        <v>1000</v>
      </c>
      <c r="S123">
        <v>0</v>
      </c>
      <c r="T123" s="2">
        <v>0</v>
      </c>
    </row>
    <row r="124" spans="1:20" x14ac:dyDescent="0.25">
      <c r="A124">
        <v>123</v>
      </c>
      <c r="B124">
        <v>554.29999999999995</v>
      </c>
      <c r="C124">
        <v>369.29999999999995</v>
      </c>
      <c r="D124" t="s">
        <v>1807</v>
      </c>
      <c r="E124">
        <v>0.7256790279646258</v>
      </c>
      <c r="F124" t="s">
        <v>1808</v>
      </c>
      <c r="G124">
        <v>1</v>
      </c>
      <c r="H124" s="2">
        <v>2.8515243195808174E-2</v>
      </c>
      <c r="I124" s="12" t="s">
        <v>1000</v>
      </c>
      <c r="J124" s="12">
        <v>0</v>
      </c>
      <c r="K124" s="2">
        <v>0</v>
      </c>
      <c r="L124" s="12" t="s">
        <v>1000</v>
      </c>
      <c r="M124">
        <v>0</v>
      </c>
      <c r="N124" s="2">
        <v>0</v>
      </c>
      <c r="O124" t="s">
        <v>1000</v>
      </c>
      <c r="P124">
        <v>0</v>
      </c>
      <c r="Q124" s="2">
        <v>0</v>
      </c>
      <c r="R124" t="s">
        <v>1000</v>
      </c>
      <c r="S124">
        <v>0</v>
      </c>
      <c r="T124" s="2">
        <v>0</v>
      </c>
    </row>
    <row r="125" spans="1:20" x14ac:dyDescent="0.25">
      <c r="A125">
        <v>124</v>
      </c>
      <c r="B125" s="119">
        <v>554.29999999999995</v>
      </c>
      <c r="C125" s="119">
        <v>365.29999999999995</v>
      </c>
      <c r="D125" s="119" t="s">
        <v>1838</v>
      </c>
      <c r="E125">
        <v>0.7256790279646258</v>
      </c>
      <c r="F125" t="s">
        <v>1839</v>
      </c>
      <c r="G125">
        <v>1</v>
      </c>
      <c r="H125" s="2">
        <v>2.8400665305324427E-2</v>
      </c>
      <c r="I125" s="12" t="s">
        <v>1000</v>
      </c>
      <c r="J125" s="12">
        <v>0</v>
      </c>
      <c r="K125" s="2">
        <v>0</v>
      </c>
      <c r="L125" s="12" t="s">
        <v>1000</v>
      </c>
      <c r="M125">
        <v>0</v>
      </c>
      <c r="N125" s="2">
        <v>0</v>
      </c>
      <c r="O125" t="s">
        <v>1000</v>
      </c>
      <c r="P125">
        <v>0</v>
      </c>
      <c r="Q125" s="2">
        <v>0</v>
      </c>
      <c r="R125" t="s">
        <v>1000</v>
      </c>
      <c r="S125">
        <v>0</v>
      </c>
      <c r="T125" s="2">
        <v>0</v>
      </c>
    </row>
    <row r="126" spans="1:20" x14ac:dyDescent="0.25">
      <c r="A126">
        <v>125</v>
      </c>
      <c r="B126">
        <v>554.4</v>
      </c>
      <c r="C126">
        <v>257.2</v>
      </c>
      <c r="D126" t="s">
        <v>1602</v>
      </c>
      <c r="E126">
        <v>0.67692629593536147</v>
      </c>
      <c r="F126" t="s">
        <v>1000</v>
      </c>
      <c r="G126">
        <v>0</v>
      </c>
      <c r="H126" s="2">
        <v>0</v>
      </c>
      <c r="I126" s="12" t="s">
        <v>1000</v>
      </c>
      <c r="J126" s="12">
        <v>0</v>
      </c>
      <c r="K126" s="2">
        <v>0</v>
      </c>
      <c r="L126" s="12" t="s">
        <v>1000</v>
      </c>
      <c r="M126">
        <v>0</v>
      </c>
      <c r="N126" s="2">
        <v>0</v>
      </c>
      <c r="O126" t="s">
        <v>1000</v>
      </c>
      <c r="P126">
        <v>0</v>
      </c>
      <c r="Q126" s="2">
        <v>0</v>
      </c>
      <c r="R126" t="s">
        <v>1000</v>
      </c>
      <c r="S126">
        <v>0</v>
      </c>
      <c r="T126" s="2">
        <v>0</v>
      </c>
    </row>
    <row r="127" spans="1:20" x14ac:dyDescent="0.25">
      <c r="A127">
        <v>126</v>
      </c>
      <c r="B127" s="119">
        <v>556.29999999999995</v>
      </c>
      <c r="C127" s="119">
        <v>367.29999999999995</v>
      </c>
      <c r="D127" s="119" t="s">
        <v>1837</v>
      </c>
      <c r="E127">
        <v>0.72546134058401457</v>
      </c>
      <c r="F127" t="s">
        <v>1838</v>
      </c>
      <c r="G127">
        <v>1</v>
      </c>
      <c r="H127" s="2">
        <v>2.8449384839239977E-2</v>
      </c>
      <c r="I127" s="12" t="s">
        <v>1000</v>
      </c>
      <c r="J127" s="12">
        <v>0</v>
      </c>
      <c r="K127" s="2">
        <v>0</v>
      </c>
      <c r="L127" s="12" t="s">
        <v>1000</v>
      </c>
      <c r="M127">
        <v>0</v>
      </c>
      <c r="N127" s="2">
        <v>0</v>
      </c>
      <c r="O127" t="s">
        <v>1000</v>
      </c>
      <c r="P127">
        <v>0</v>
      </c>
      <c r="Q127" s="2">
        <v>0</v>
      </c>
      <c r="R127" t="s">
        <v>1000</v>
      </c>
      <c r="S127">
        <v>0</v>
      </c>
      <c r="T127" s="2">
        <v>0</v>
      </c>
    </row>
    <row r="128" spans="1:20" x14ac:dyDescent="0.25">
      <c r="A128">
        <v>127</v>
      </c>
      <c r="B128">
        <v>556.5</v>
      </c>
      <c r="C128">
        <v>283.2</v>
      </c>
      <c r="D128" t="s">
        <v>1599</v>
      </c>
      <c r="E128">
        <v>0.67672323327742268</v>
      </c>
      <c r="F128" t="s">
        <v>1000</v>
      </c>
      <c r="G128">
        <v>0</v>
      </c>
      <c r="H128" s="2">
        <v>0</v>
      </c>
      <c r="I128" s="12" t="s">
        <v>1000</v>
      </c>
      <c r="J128" s="12">
        <v>0</v>
      </c>
      <c r="K128" s="2">
        <v>0</v>
      </c>
      <c r="L128" s="12" t="s">
        <v>1000</v>
      </c>
      <c r="M128">
        <v>0</v>
      </c>
      <c r="N128" s="2">
        <v>0</v>
      </c>
      <c r="O128" t="s">
        <v>1000</v>
      </c>
      <c r="P128">
        <v>0</v>
      </c>
      <c r="Q128" s="2">
        <v>0</v>
      </c>
      <c r="R128" t="s">
        <v>1000</v>
      </c>
      <c r="S128">
        <v>0</v>
      </c>
      <c r="T128" s="2">
        <v>0</v>
      </c>
    </row>
    <row r="129" spans="1:20" x14ac:dyDescent="0.25">
      <c r="A129">
        <v>128</v>
      </c>
      <c r="B129">
        <v>556.5</v>
      </c>
      <c r="C129">
        <v>285.2</v>
      </c>
      <c r="D129" t="s">
        <v>1600</v>
      </c>
      <c r="E129">
        <v>0.67672323327742268</v>
      </c>
      <c r="F129" t="s">
        <v>1000</v>
      </c>
      <c r="G129">
        <v>0</v>
      </c>
      <c r="H129" s="2">
        <v>0</v>
      </c>
      <c r="I129" s="12" t="s">
        <v>1000</v>
      </c>
      <c r="J129" s="12">
        <v>0</v>
      </c>
      <c r="K129" s="2">
        <v>0</v>
      </c>
      <c r="L129" s="12" t="s">
        <v>1000</v>
      </c>
      <c r="M129">
        <v>0</v>
      </c>
      <c r="N129" s="2">
        <v>0</v>
      </c>
      <c r="O129" t="s">
        <v>1000</v>
      </c>
      <c r="P129">
        <v>0</v>
      </c>
      <c r="Q129" s="2">
        <v>0</v>
      </c>
      <c r="R129" t="s">
        <v>1000</v>
      </c>
      <c r="S129">
        <v>0</v>
      </c>
      <c r="T129" s="2">
        <v>0</v>
      </c>
    </row>
    <row r="130" spans="1:20" x14ac:dyDescent="0.25">
      <c r="A130">
        <v>129</v>
      </c>
      <c r="B130">
        <v>556.5</v>
      </c>
      <c r="C130">
        <v>257.2</v>
      </c>
      <c r="D130" t="s">
        <v>1601</v>
      </c>
      <c r="E130">
        <v>0.67672323327742268</v>
      </c>
      <c r="F130" t="s">
        <v>1602</v>
      </c>
      <c r="G130">
        <v>2</v>
      </c>
      <c r="H130" s="2">
        <v>1.6865916790843486E-2</v>
      </c>
      <c r="I130" s="12" t="s">
        <v>1000</v>
      </c>
      <c r="J130" s="12">
        <v>0</v>
      </c>
      <c r="K130" s="2">
        <v>0</v>
      </c>
      <c r="L130" s="12" t="s">
        <v>1000</v>
      </c>
      <c r="M130">
        <v>0</v>
      </c>
      <c r="N130" s="2">
        <v>0</v>
      </c>
      <c r="O130" t="s">
        <v>1000</v>
      </c>
      <c r="P130">
        <v>0</v>
      </c>
      <c r="Q130" s="2">
        <v>0</v>
      </c>
      <c r="R130" t="s">
        <v>1000</v>
      </c>
      <c r="S130">
        <v>0</v>
      </c>
      <c r="T130" s="2">
        <v>0</v>
      </c>
    </row>
    <row r="131" spans="1:20" x14ac:dyDescent="0.25">
      <c r="A131">
        <v>130</v>
      </c>
      <c r="B131" s="119">
        <v>558.29999999999995</v>
      </c>
      <c r="C131" s="119">
        <v>369.29999999999995</v>
      </c>
      <c r="D131" s="119" t="s">
        <v>1836</v>
      </c>
      <c r="E131">
        <v>0.72524371850471958</v>
      </c>
      <c r="F131" t="s">
        <v>1837</v>
      </c>
      <c r="G131">
        <v>1</v>
      </c>
      <c r="H131" s="2">
        <v>2.849813789906358E-2</v>
      </c>
      <c r="I131" s="12" t="s">
        <v>1000</v>
      </c>
      <c r="J131" s="12">
        <v>0</v>
      </c>
      <c r="K131" s="2">
        <v>0</v>
      </c>
      <c r="L131" s="12" t="s">
        <v>1000</v>
      </c>
      <c r="M131">
        <v>0</v>
      </c>
      <c r="N131" s="2">
        <v>0</v>
      </c>
      <c r="O131" t="s">
        <v>1000</v>
      </c>
      <c r="P131">
        <v>0</v>
      </c>
      <c r="Q131" s="2">
        <v>0</v>
      </c>
      <c r="R131" t="s">
        <v>1000</v>
      </c>
      <c r="S131">
        <v>0</v>
      </c>
      <c r="T131" s="2">
        <v>0</v>
      </c>
    </row>
    <row r="132" spans="1:20" x14ac:dyDescent="0.25">
      <c r="A132">
        <v>131</v>
      </c>
      <c r="B132">
        <v>558.5</v>
      </c>
      <c r="C132">
        <v>285.2</v>
      </c>
      <c r="D132" t="s">
        <v>1597</v>
      </c>
      <c r="E132">
        <v>0.6765202315337121</v>
      </c>
      <c r="F132" t="s">
        <v>1600</v>
      </c>
      <c r="G132">
        <v>2</v>
      </c>
      <c r="H132" s="2">
        <v>1.3914394890112199E-2</v>
      </c>
      <c r="I132" s="12" t="s">
        <v>1599</v>
      </c>
      <c r="J132" s="12">
        <v>1</v>
      </c>
      <c r="K132" s="2">
        <v>1.6207550141152733E-2</v>
      </c>
      <c r="L132" s="12" t="s">
        <v>1000</v>
      </c>
      <c r="M132">
        <v>0</v>
      </c>
      <c r="N132" s="2">
        <v>0</v>
      </c>
      <c r="O132" t="s">
        <v>1000</v>
      </c>
      <c r="P132">
        <v>0</v>
      </c>
      <c r="Q132" s="2">
        <v>0</v>
      </c>
      <c r="R132" t="s">
        <v>1000</v>
      </c>
      <c r="S132">
        <v>0</v>
      </c>
      <c r="T132" s="2">
        <v>0</v>
      </c>
    </row>
    <row r="133" spans="1:20" x14ac:dyDescent="0.25">
      <c r="A133">
        <v>132</v>
      </c>
      <c r="B133">
        <v>558.5</v>
      </c>
      <c r="C133">
        <v>257.2</v>
      </c>
      <c r="D133" t="s">
        <v>1598</v>
      </c>
      <c r="E133">
        <v>0.6765202315337121</v>
      </c>
      <c r="F133" t="s">
        <v>1601</v>
      </c>
      <c r="G133">
        <v>2</v>
      </c>
      <c r="H133" s="2">
        <v>1.6903489899334559E-2</v>
      </c>
      <c r="I133" s="12" t="s">
        <v>1000</v>
      </c>
      <c r="J133" s="12">
        <v>0</v>
      </c>
      <c r="K133" s="2">
        <v>0</v>
      </c>
      <c r="L133" s="12" t="s">
        <v>1000</v>
      </c>
      <c r="M133">
        <v>0</v>
      </c>
      <c r="N133" s="2">
        <v>0</v>
      </c>
      <c r="O133" t="s">
        <v>1000</v>
      </c>
      <c r="P133">
        <v>0</v>
      </c>
      <c r="Q133" s="2">
        <v>0</v>
      </c>
      <c r="R133" t="s">
        <v>1000</v>
      </c>
      <c r="S133">
        <v>0</v>
      </c>
      <c r="T133" s="2">
        <v>0</v>
      </c>
    </row>
    <row r="134" spans="1:20" x14ac:dyDescent="0.25">
      <c r="A134">
        <v>133</v>
      </c>
      <c r="B134">
        <v>562.29999999999995</v>
      </c>
      <c r="C134">
        <v>285.29999999999995</v>
      </c>
      <c r="D134" t="s">
        <v>1767</v>
      </c>
      <c r="E134">
        <v>0.74526673197659632</v>
      </c>
      <c r="F134" t="s">
        <v>1000</v>
      </c>
      <c r="G134">
        <v>0</v>
      </c>
      <c r="H134" s="2">
        <v>0</v>
      </c>
      <c r="I134" s="12" t="s">
        <v>1000</v>
      </c>
      <c r="J134" s="12">
        <v>0</v>
      </c>
      <c r="K134" s="2">
        <v>0</v>
      </c>
      <c r="L134" s="12" t="s">
        <v>1000</v>
      </c>
      <c r="M134">
        <v>0</v>
      </c>
      <c r="N134" s="2">
        <v>0</v>
      </c>
      <c r="O134" t="s">
        <v>1000</v>
      </c>
      <c r="P134">
        <v>0</v>
      </c>
      <c r="Q134" s="2">
        <v>0</v>
      </c>
      <c r="R134" t="s">
        <v>1000</v>
      </c>
      <c r="S134">
        <v>0</v>
      </c>
      <c r="T134" s="2">
        <v>0</v>
      </c>
    </row>
    <row r="135" spans="1:20" x14ac:dyDescent="0.25">
      <c r="A135">
        <v>134</v>
      </c>
      <c r="B135">
        <v>564.4</v>
      </c>
      <c r="C135">
        <v>423.4</v>
      </c>
      <c r="D135" t="s">
        <v>143</v>
      </c>
      <c r="E135">
        <v>0.70471295977011061</v>
      </c>
      <c r="F135" t="s">
        <v>1000</v>
      </c>
      <c r="G135">
        <v>0</v>
      </c>
      <c r="H135" s="2">
        <v>0</v>
      </c>
      <c r="I135" s="12" t="s">
        <v>1000</v>
      </c>
      <c r="J135" s="12">
        <v>0</v>
      </c>
      <c r="K135" s="2">
        <v>0</v>
      </c>
      <c r="L135" s="12" t="s">
        <v>1000</v>
      </c>
      <c r="M135">
        <v>0</v>
      </c>
      <c r="N135" s="2">
        <v>0</v>
      </c>
      <c r="O135" t="s">
        <v>1000</v>
      </c>
      <c r="P135">
        <v>0</v>
      </c>
      <c r="Q135" s="2">
        <v>0</v>
      </c>
      <c r="R135" t="s">
        <v>1000</v>
      </c>
      <c r="S135">
        <v>0</v>
      </c>
      <c r="T135" s="2">
        <v>0</v>
      </c>
    </row>
    <row r="136" spans="1:20" x14ac:dyDescent="0.25">
      <c r="A136">
        <v>135</v>
      </c>
      <c r="B136">
        <v>564.6</v>
      </c>
      <c r="C136">
        <v>264.39999999999998</v>
      </c>
      <c r="D136" t="s">
        <v>1669</v>
      </c>
      <c r="E136">
        <v>0.65736877486017187</v>
      </c>
      <c r="F136" t="s">
        <v>1000</v>
      </c>
      <c r="G136">
        <v>0</v>
      </c>
      <c r="H136" s="2">
        <v>0</v>
      </c>
      <c r="I136" s="12" t="s">
        <v>1000</v>
      </c>
      <c r="J136" s="12">
        <v>0</v>
      </c>
      <c r="K136" s="2">
        <v>0</v>
      </c>
      <c r="L136" s="12" t="s">
        <v>1000</v>
      </c>
      <c r="M136">
        <v>0</v>
      </c>
      <c r="N136" s="2">
        <v>0</v>
      </c>
      <c r="O136" t="s">
        <v>1000</v>
      </c>
      <c r="P136">
        <v>0</v>
      </c>
      <c r="Q136" s="2">
        <v>0</v>
      </c>
      <c r="R136" t="s">
        <v>1000</v>
      </c>
      <c r="S136">
        <v>0</v>
      </c>
      <c r="T136" s="2">
        <v>0</v>
      </c>
    </row>
    <row r="137" spans="1:20" x14ac:dyDescent="0.25">
      <c r="A137">
        <v>136</v>
      </c>
      <c r="B137">
        <v>566.4</v>
      </c>
      <c r="C137">
        <v>425.4</v>
      </c>
      <c r="D137" t="s">
        <v>142</v>
      </c>
      <c r="E137">
        <v>0.70450156173822098</v>
      </c>
      <c r="F137" t="s">
        <v>143</v>
      </c>
      <c r="G137">
        <v>1</v>
      </c>
      <c r="H137" s="2">
        <v>3.672542845624132E-2</v>
      </c>
      <c r="I137" s="12" t="s">
        <v>1000</v>
      </c>
      <c r="J137" s="12">
        <v>0</v>
      </c>
      <c r="K137" s="2">
        <v>0</v>
      </c>
      <c r="L137" s="12" t="s">
        <v>1000</v>
      </c>
      <c r="M137">
        <v>0</v>
      </c>
      <c r="N137" s="2">
        <v>0</v>
      </c>
      <c r="O137" t="s">
        <v>1000</v>
      </c>
      <c r="P137">
        <v>0</v>
      </c>
      <c r="Q137" s="2">
        <v>0</v>
      </c>
      <c r="R137" t="s">
        <v>1000</v>
      </c>
      <c r="S137">
        <v>0</v>
      </c>
      <c r="T137" s="2">
        <v>0</v>
      </c>
    </row>
    <row r="138" spans="1:20" x14ac:dyDescent="0.25">
      <c r="A138">
        <v>137</v>
      </c>
      <c r="B138">
        <v>566.6</v>
      </c>
      <c r="C138">
        <v>264.39999999999998</v>
      </c>
      <c r="D138" t="s">
        <v>1668</v>
      </c>
      <c r="E138">
        <v>0.6571715790185112</v>
      </c>
      <c r="F138" t="s">
        <v>1669</v>
      </c>
      <c r="G138">
        <v>2</v>
      </c>
      <c r="H138" s="2">
        <v>1.7270547315151579E-2</v>
      </c>
      <c r="I138" s="12" t="s">
        <v>1000</v>
      </c>
      <c r="J138" s="12">
        <v>0</v>
      </c>
      <c r="K138" s="2">
        <v>0</v>
      </c>
      <c r="L138" s="12" t="s">
        <v>1000</v>
      </c>
      <c r="M138">
        <v>0</v>
      </c>
      <c r="N138" s="2">
        <v>0</v>
      </c>
      <c r="O138" t="s">
        <v>1000</v>
      </c>
      <c r="P138">
        <v>0</v>
      </c>
      <c r="Q138" s="2">
        <v>0</v>
      </c>
      <c r="R138" t="s">
        <v>1000</v>
      </c>
      <c r="S138">
        <v>0</v>
      </c>
      <c r="T138" s="2">
        <v>0</v>
      </c>
    </row>
    <row r="139" spans="1:20" x14ac:dyDescent="0.25">
      <c r="A139">
        <v>138</v>
      </c>
      <c r="B139">
        <v>566.6</v>
      </c>
      <c r="C139">
        <v>266.39999999999998</v>
      </c>
      <c r="D139" t="s">
        <v>1688</v>
      </c>
      <c r="E139">
        <v>0.6571715790185112</v>
      </c>
      <c r="F139" t="s">
        <v>1669</v>
      </c>
      <c r="G139">
        <v>1</v>
      </c>
      <c r="H139" s="2">
        <v>1.3617450814595214E-2</v>
      </c>
      <c r="I139" s="12" t="s">
        <v>1000</v>
      </c>
      <c r="J139" s="12">
        <v>0</v>
      </c>
      <c r="K139" s="2">
        <v>0</v>
      </c>
      <c r="L139" s="12" t="s">
        <v>1000</v>
      </c>
      <c r="M139">
        <v>0</v>
      </c>
      <c r="N139" s="2">
        <v>0</v>
      </c>
      <c r="O139" t="s">
        <v>1000</v>
      </c>
      <c r="P139">
        <v>0</v>
      </c>
      <c r="Q139" s="2">
        <v>0</v>
      </c>
      <c r="R139" t="s">
        <v>1000</v>
      </c>
      <c r="S139">
        <v>0</v>
      </c>
      <c r="T139" s="2">
        <v>0</v>
      </c>
    </row>
    <row r="140" spans="1:20" x14ac:dyDescent="0.25">
      <c r="A140">
        <v>139</v>
      </c>
      <c r="B140">
        <v>568.4</v>
      </c>
      <c r="C140">
        <v>453.4</v>
      </c>
      <c r="D140" t="s">
        <v>1725</v>
      </c>
      <c r="E140">
        <v>0.71085514957114049</v>
      </c>
      <c r="F140" t="s">
        <v>1000</v>
      </c>
      <c r="G140">
        <v>0</v>
      </c>
      <c r="H140" s="2">
        <v>0</v>
      </c>
      <c r="I140" s="12" t="s">
        <v>1000</v>
      </c>
      <c r="J140" s="12">
        <v>0</v>
      </c>
      <c r="K140" s="2">
        <v>0</v>
      </c>
      <c r="L140" s="12" t="s">
        <v>1000</v>
      </c>
      <c r="M140">
        <v>0</v>
      </c>
      <c r="N140" s="2">
        <v>0</v>
      </c>
      <c r="O140" t="s">
        <v>1000</v>
      </c>
      <c r="P140">
        <v>0</v>
      </c>
      <c r="Q140" s="2">
        <v>0</v>
      </c>
      <c r="R140" t="s">
        <v>1000</v>
      </c>
      <c r="S140">
        <v>0</v>
      </c>
      <c r="T140" s="2">
        <v>0</v>
      </c>
    </row>
    <row r="141" spans="1:20" x14ac:dyDescent="0.25">
      <c r="A141">
        <v>140</v>
      </c>
      <c r="B141">
        <v>568.4</v>
      </c>
      <c r="C141">
        <v>184.1</v>
      </c>
      <c r="D141" t="s">
        <v>113</v>
      </c>
      <c r="E141">
        <v>0.69779803537418517</v>
      </c>
      <c r="F141" t="s">
        <v>1000</v>
      </c>
      <c r="G141">
        <v>0</v>
      </c>
      <c r="H141" s="2">
        <v>0</v>
      </c>
      <c r="I141" s="12" t="s">
        <v>1000</v>
      </c>
      <c r="J141" s="12">
        <v>0</v>
      </c>
      <c r="K141" s="2">
        <v>0</v>
      </c>
      <c r="L141" s="12" t="s">
        <v>1000</v>
      </c>
      <c r="M141">
        <v>0</v>
      </c>
      <c r="N141" s="2">
        <v>0</v>
      </c>
      <c r="O141" t="s">
        <v>1000</v>
      </c>
      <c r="P141">
        <v>0</v>
      </c>
      <c r="Q141" s="2">
        <v>0</v>
      </c>
      <c r="R141" t="s">
        <v>1000</v>
      </c>
      <c r="S141">
        <v>0</v>
      </c>
      <c r="T141" s="2">
        <v>0</v>
      </c>
    </row>
    <row r="142" spans="1:20" x14ac:dyDescent="0.25">
      <c r="A142">
        <v>141</v>
      </c>
      <c r="B142">
        <v>568.6</v>
      </c>
      <c r="C142">
        <v>266.39999999999998</v>
      </c>
      <c r="D142" t="s">
        <v>1687</v>
      </c>
      <c r="E142">
        <v>0.6569744423311662</v>
      </c>
      <c r="F142" t="s">
        <v>1688</v>
      </c>
      <c r="G142">
        <v>2</v>
      </c>
      <c r="H142" s="2">
        <v>1.7265366539544347E-2</v>
      </c>
      <c r="I142" s="12" t="s">
        <v>1668</v>
      </c>
      <c r="J142" s="12">
        <v>1</v>
      </c>
      <c r="K142" s="2">
        <v>1.3613365885743477E-2</v>
      </c>
      <c r="L142" s="12" t="s">
        <v>1000</v>
      </c>
      <c r="M142">
        <v>0</v>
      </c>
      <c r="N142" s="2">
        <v>0</v>
      </c>
      <c r="O142" t="s">
        <v>1000</v>
      </c>
      <c r="P142">
        <v>0</v>
      </c>
      <c r="Q142" s="2">
        <v>0</v>
      </c>
      <c r="R142" t="s">
        <v>1000</v>
      </c>
      <c r="S142">
        <v>0</v>
      </c>
      <c r="T142" s="2">
        <v>0</v>
      </c>
    </row>
    <row r="143" spans="1:20" x14ac:dyDescent="0.25">
      <c r="A143">
        <v>142</v>
      </c>
      <c r="B143">
        <v>570.4</v>
      </c>
      <c r="C143">
        <v>184.1</v>
      </c>
      <c r="D143" t="s">
        <v>112</v>
      </c>
      <c r="E143">
        <v>0.69758871166402869</v>
      </c>
      <c r="F143" t="s">
        <v>113</v>
      </c>
      <c r="G143">
        <v>2</v>
      </c>
      <c r="H143" s="2">
        <v>3.1377575889366315E-2</v>
      </c>
      <c r="I143" s="12" t="s">
        <v>1000</v>
      </c>
      <c r="J143" s="12">
        <v>0</v>
      </c>
      <c r="K143" s="2">
        <v>0</v>
      </c>
      <c r="L143" s="12" t="s">
        <v>1000</v>
      </c>
      <c r="M143">
        <v>0</v>
      </c>
      <c r="N143" s="2">
        <v>0</v>
      </c>
      <c r="O143" t="s">
        <v>1000</v>
      </c>
      <c r="P143">
        <v>0</v>
      </c>
      <c r="Q143" s="2">
        <v>0</v>
      </c>
      <c r="R143" t="s">
        <v>1000</v>
      </c>
      <c r="S143">
        <v>0</v>
      </c>
      <c r="T143" s="2">
        <v>0</v>
      </c>
    </row>
    <row r="144" spans="1:20" x14ac:dyDescent="0.25">
      <c r="A144">
        <v>143</v>
      </c>
      <c r="B144">
        <v>570.4</v>
      </c>
      <c r="C144">
        <v>385.4</v>
      </c>
      <c r="D144" t="s">
        <v>1818</v>
      </c>
      <c r="E144">
        <v>0.7106542340147266</v>
      </c>
      <c r="F144" t="s">
        <v>1000</v>
      </c>
      <c r="G144">
        <v>0</v>
      </c>
      <c r="H144" s="2">
        <v>0</v>
      </c>
      <c r="I144" s="12" t="s">
        <v>1000</v>
      </c>
      <c r="J144" s="12">
        <v>0</v>
      </c>
      <c r="K144" s="2">
        <v>0</v>
      </c>
      <c r="L144" s="12" t="s">
        <v>1000</v>
      </c>
      <c r="M144">
        <v>0</v>
      </c>
      <c r="N144" s="2">
        <v>0</v>
      </c>
      <c r="O144" t="s">
        <v>1000</v>
      </c>
      <c r="P144">
        <v>0</v>
      </c>
      <c r="Q144" s="2">
        <v>0</v>
      </c>
      <c r="R144" t="s">
        <v>1000</v>
      </c>
      <c r="S144">
        <v>0</v>
      </c>
      <c r="T144" s="2">
        <v>0</v>
      </c>
    </row>
    <row r="145" spans="1:20" x14ac:dyDescent="0.25">
      <c r="A145">
        <v>144</v>
      </c>
      <c r="B145" s="120">
        <v>571.6</v>
      </c>
      <c r="C145" s="120">
        <v>271.39999999999998</v>
      </c>
      <c r="D145" s="120" t="s">
        <v>1680</v>
      </c>
      <c r="E145">
        <v>0.65805942640253723</v>
      </c>
      <c r="F145" t="s">
        <v>1000</v>
      </c>
      <c r="G145">
        <v>0</v>
      </c>
      <c r="H145" s="2">
        <v>0</v>
      </c>
      <c r="I145" s="12" t="s">
        <v>1000</v>
      </c>
      <c r="J145" s="12">
        <v>0</v>
      </c>
      <c r="K145" s="2">
        <v>0</v>
      </c>
      <c r="L145" s="12" t="s">
        <v>1000</v>
      </c>
      <c r="M145">
        <v>0</v>
      </c>
      <c r="N145" s="2">
        <v>0</v>
      </c>
      <c r="O145" t="s">
        <v>1000</v>
      </c>
      <c r="P145">
        <v>0</v>
      </c>
      <c r="Q145" s="2">
        <v>0</v>
      </c>
      <c r="R145" t="s">
        <v>1000</v>
      </c>
      <c r="S145">
        <v>0</v>
      </c>
      <c r="T145" s="2">
        <v>0</v>
      </c>
    </row>
    <row r="146" spans="1:20" x14ac:dyDescent="0.25">
      <c r="A146">
        <v>145</v>
      </c>
      <c r="B146">
        <v>572.4</v>
      </c>
      <c r="C146">
        <v>184.1</v>
      </c>
      <c r="D146" t="s">
        <v>111</v>
      </c>
      <c r="E146">
        <v>0.69737945074627561</v>
      </c>
      <c r="F146" t="s">
        <v>112</v>
      </c>
      <c r="G146">
        <v>2</v>
      </c>
      <c r="H146" s="2">
        <v>3.142774853783354E-2</v>
      </c>
      <c r="I146" s="12" t="s">
        <v>1000</v>
      </c>
      <c r="J146" s="12">
        <v>0</v>
      </c>
      <c r="K146" s="2">
        <v>0</v>
      </c>
      <c r="L146" s="12" t="s">
        <v>1000</v>
      </c>
      <c r="M146">
        <v>0</v>
      </c>
      <c r="N146" s="2">
        <v>0</v>
      </c>
      <c r="O146" t="s">
        <v>1000</v>
      </c>
      <c r="P146">
        <v>0</v>
      </c>
      <c r="Q146" s="2">
        <v>0</v>
      </c>
      <c r="R146" t="s">
        <v>1000</v>
      </c>
      <c r="S146">
        <v>0</v>
      </c>
      <c r="T146" s="2">
        <v>0</v>
      </c>
    </row>
    <row r="147" spans="1:20" x14ac:dyDescent="0.25">
      <c r="A147">
        <v>146</v>
      </c>
      <c r="B147">
        <v>572.4</v>
      </c>
      <c r="C147">
        <v>387.4</v>
      </c>
      <c r="D147" t="s">
        <v>1817</v>
      </c>
      <c r="E147">
        <v>0.71044105373424249</v>
      </c>
      <c r="F147" t="s">
        <v>1818</v>
      </c>
      <c r="G147">
        <v>1</v>
      </c>
      <c r="H147" s="2">
        <v>3.1986017504771834E-2</v>
      </c>
      <c r="I147" s="12" t="s">
        <v>1000</v>
      </c>
      <c r="J147" s="12">
        <v>0</v>
      </c>
      <c r="K147" s="2">
        <v>0</v>
      </c>
      <c r="L147" s="12" t="s">
        <v>1000</v>
      </c>
      <c r="M147">
        <v>0</v>
      </c>
      <c r="N147" s="2">
        <v>0</v>
      </c>
      <c r="O147" t="s">
        <v>1000</v>
      </c>
      <c r="P147">
        <v>0</v>
      </c>
      <c r="Q147" s="2">
        <v>0</v>
      </c>
      <c r="R147" t="s">
        <v>1000</v>
      </c>
      <c r="S147">
        <v>0</v>
      </c>
      <c r="T147" s="2">
        <v>0</v>
      </c>
    </row>
    <row r="148" spans="1:20" x14ac:dyDescent="0.25">
      <c r="A148">
        <v>147</v>
      </c>
      <c r="B148">
        <v>574.4</v>
      </c>
      <c r="C148">
        <v>389.4</v>
      </c>
      <c r="D148" t="s">
        <v>1816</v>
      </c>
      <c r="E148">
        <v>0.71022793740304579</v>
      </c>
      <c r="F148" t="s">
        <v>1817</v>
      </c>
      <c r="G148">
        <v>1</v>
      </c>
      <c r="H148" s="2">
        <v>3.2037137409126976E-2</v>
      </c>
      <c r="I148" s="12" t="s">
        <v>1000</v>
      </c>
      <c r="J148" s="12">
        <v>0</v>
      </c>
      <c r="K148" s="2">
        <v>0</v>
      </c>
      <c r="L148" s="12" t="s">
        <v>1000</v>
      </c>
      <c r="M148">
        <v>0</v>
      </c>
      <c r="N148" s="2">
        <v>0</v>
      </c>
      <c r="O148" t="s">
        <v>1000</v>
      </c>
      <c r="P148">
        <v>0</v>
      </c>
      <c r="Q148" s="2">
        <v>0</v>
      </c>
      <c r="R148" t="s">
        <v>1000</v>
      </c>
      <c r="S148">
        <v>0</v>
      </c>
      <c r="T148" s="2">
        <v>0</v>
      </c>
    </row>
    <row r="149" spans="1:20" x14ac:dyDescent="0.25">
      <c r="A149">
        <v>148</v>
      </c>
      <c r="B149" s="119">
        <v>574.4</v>
      </c>
      <c r="C149" s="119">
        <v>385.4</v>
      </c>
      <c r="D149" s="119" t="s">
        <v>1847</v>
      </c>
      <c r="E149">
        <v>0.71022793740304579</v>
      </c>
      <c r="F149" t="s">
        <v>1000</v>
      </c>
      <c r="G149">
        <v>0</v>
      </c>
      <c r="H149" s="2">
        <v>0</v>
      </c>
      <c r="I149" s="12" t="s">
        <v>1000</v>
      </c>
      <c r="J149" s="12">
        <v>0</v>
      </c>
      <c r="K149" s="2">
        <v>0</v>
      </c>
      <c r="L149" s="12" t="s">
        <v>1000</v>
      </c>
      <c r="M149">
        <v>0</v>
      </c>
      <c r="N149" s="2">
        <v>0</v>
      </c>
      <c r="O149" t="s">
        <v>1000</v>
      </c>
      <c r="P149">
        <v>0</v>
      </c>
      <c r="Q149" s="2">
        <v>0</v>
      </c>
      <c r="R149" t="s">
        <v>1000</v>
      </c>
      <c r="S149">
        <v>0</v>
      </c>
      <c r="T149" s="2">
        <v>0</v>
      </c>
    </row>
    <row r="150" spans="1:20" x14ac:dyDescent="0.25">
      <c r="A150">
        <v>149</v>
      </c>
      <c r="B150" s="129">
        <v>575.5</v>
      </c>
      <c r="C150" s="129">
        <v>332.2</v>
      </c>
      <c r="D150" s="120" t="s">
        <v>1655</v>
      </c>
      <c r="E150">
        <v>0.66958054376163689</v>
      </c>
      <c r="F150" t="s">
        <v>1000</v>
      </c>
      <c r="G150">
        <v>0</v>
      </c>
      <c r="H150" s="2">
        <v>0</v>
      </c>
      <c r="I150" s="12" t="s">
        <v>1000</v>
      </c>
      <c r="J150" s="12">
        <v>0</v>
      </c>
      <c r="K150" s="2">
        <v>0</v>
      </c>
      <c r="L150" s="12" t="s">
        <v>1000</v>
      </c>
      <c r="M150">
        <v>0</v>
      </c>
      <c r="N150" s="2">
        <v>0</v>
      </c>
      <c r="O150" t="s">
        <v>1000</v>
      </c>
      <c r="P150">
        <v>0</v>
      </c>
      <c r="Q150" s="2">
        <v>0</v>
      </c>
      <c r="R150" t="s">
        <v>1000</v>
      </c>
      <c r="S150">
        <v>0</v>
      </c>
      <c r="T150" s="2">
        <v>0</v>
      </c>
    </row>
    <row r="151" spans="1:20" x14ac:dyDescent="0.25">
      <c r="A151">
        <v>150</v>
      </c>
      <c r="B151" s="129">
        <v>575.5</v>
      </c>
      <c r="C151" s="129">
        <v>288.3</v>
      </c>
      <c r="D151" s="20" t="s">
        <v>1660</v>
      </c>
      <c r="E151">
        <v>0.66958054376163689</v>
      </c>
      <c r="F151" t="s">
        <v>1000</v>
      </c>
      <c r="G151">
        <v>0</v>
      </c>
      <c r="H151" s="2">
        <v>0</v>
      </c>
      <c r="I151" s="12" t="s">
        <v>1000</v>
      </c>
      <c r="J151" s="12">
        <v>0</v>
      </c>
      <c r="K151" s="2">
        <v>0</v>
      </c>
      <c r="L151" s="12" t="s">
        <v>1000</v>
      </c>
      <c r="M151">
        <v>0</v>
      </c>
      <c r="N151" s="2">
        <v>0</v>
      </c>
      <c r="O151" t="s">
        <v>1000</v>
      </c>
      <c r="P151">
        <v>0</v>
      </c>
      <c r="Q151" s="2">
        <v>0</v>
      </c>
      <c r="R151" t="s">
        <v>1000</v>
      </c>
      <c r="S151">
        <v>0</v>
      </c>
      <c r="T151" s="2">
        <v>0</v>
      </c>
    </row>
    <row r="152" spans="1:20" x14ac:dyDescent="0.25">
      <c r="A152">
        <v>151</v>
      </c>
      <c r="B152">
        <v>576.29999999999995</v>
      </c>
      <c r="C152">
        <v>299.29999999999995</v>
      </c>
      <c r="D152" t="s">
        <v>1768</v>
      </c>
      <c r="E152">
        <v>0.7368476938695242</v>
      </c>
      <c r="F152" t="s">
        <v>1000</v>
      </c>
      <c r="G152">
        <v>0</v>
      </c>
      <c r="H152" s="2">
        <v>0</v>
      </c>
      <c r="I152" s="12" t="s">
        <v>1000</v>
      </c>
      <c r="J152" s="12">
        <v>0</v>
      </c>
      <c r="K152" s="2">
        <v>0</v>
      </c>
      <c r="L152" s="12" t="s">
        <v>1000</v>
      </c>
      <c r="M152">
        <v>0</v>
      </c>
      <c r="N152" s="2">
        <v>0</v>
      </c>
      <c r="O152" t="s">
        <v>1000</v>
      </c>
      <c r="P152">
        <v>0</v>
      </c>
      <c r="Q152" s="2">
        <v>0</v>
      </c>
      <c r="R152" t="s">
        <v>1000</v>
      </c>
      <c r="S152">
        <v>0</v>
      </c>
      <c r="T152" s="2">
        <v>0</v>
      </c>
    </row>
    <row r="153" spans="1:20" x14ac:dyDescent="0.25">
      <c r="A153">
        <v>152</v>
      </c>
      <c r="B153">
        <v>576.4</v>
      </c>
      <c r="C153">
        <v>184.1</v>
      </c>
      <c r="D153" t="s">
        <v>110</v>
      </c>
      <c r="E153">
        <v>0.69696111721263942</v>
      </c>
      <c r="F153" t="s">
        <v>1000</v>
      </c>
      <c r="G153">
        <v>0</v>
      </c>
      <c r="H153" s="2">
        <v>0</v>
      </c>
      <c r="I153" s="12" t="s">
        <v>1000</v>
      </c>
      <c r="J153" s="12">
        <v>0</v>
      </c>
      <c r="K153" s="2">
        <v>0</v>
      </c>
      <c r="L153" s="12" t="s">
        <v>1000</v>
      </c>
      <c r="M153">
        <v>0</v>
      </c>
      <c r="N153" s="2">
        <v>0</v>
      </c>
      <c r="O153" t="s">
        <v>1000</v>
      </c>
      <c r="P153">
        <v>0</v>
      </c>
      <c r="Q153" s="2">
        <v>0</v>
      </c>
      <c r="R153" t="s">
        <v>1000</v>
      </c>
      <c r="S153">
        <v>0</v>
      </c>
      <c r="T153" s="2">
        <v>0</v>
      </c>
    </row>
    <row r="154" spans="1:20" x14ac:dyDescent="0.25">
      <c r="A154">
        <v>153</v>
      </c>
      <c r="B154" s="119">
        <v>576.4</v>
      </c>
      <c r="C154" s="119">
        <v>387.4</v>
      </c>
      <c r="D154" s="119" t="s">
        <v>1846</v>
      </c>
      <c r="E154">
        <v>0.71001488500195342</v>
      </c>
      <c r="F154" t="s">
        <v>1847</v>
      </c>
      <c r="G154">
        <v>1</v>
      </c>
      <c r="H154" s="2">
        <v>3.1966830211949536E-2</v>
      </c>
      <c r="I154" s="12" t="s">
        <v>1000</v>
      </c>
      <c r="J154" s="12">
        <v>0</v>
      </c>
      <c r="K154" s="2">
        <v>0</v>
      </c>
      <c r="L154" s="12" t="s">
        <v>1000</v>
      </c>
      <c r="M154">
        <v>0</v>
      </c>
      <c r="N154" s="2">
        <v>0</v>
      </c>
      <c r="O154" t="s">
        <v>1000</v>
      </c>
      <c r="P154">
        <v>0</v>
      </c>
      <c r="Q154" s="2">
        <v>0</v>
      </c>
      <c r="R154" t="s">
        <v>1000</v>
      </c>
      <c r="S154">
        <v>0</v>
      </c>
      <c r="T154" s="2">
        <v>0</v>
      </c>
    </row>
    <row r="155" spans="1:20" x14ac:dyDescent="0.25">
      <c r="A155">
        <v>154</v>
      </c>
      <c r="B155">
        <v>578.4</v>
      </c>
      <c r="C155">
        <v>184.1</v>
      </c>
      <c r="D155" t="s">
        <v>109</v>
      </c>
      <c r="E155">
        <v>0.69675204455910067</v>
      </c>
      <c r="F155" t="s">
        <v>110</v>
      </c>
      <c r="G155">
        <v>2</v>
      </c>
      <c r="H155" s="2">
        <v>3.1578445466782477E-2</v>
      </c>
      <c r="I155" s="12" t="s">
        <v>1000</v>
      </c>
      <c r="J155" s="12">
        <v>0</v>
      </c>
      <c r="K155" s="2">
        <v>0</v>
      </c>
      <c r="L155" s="12" t="s">
        <v>1000</v>
      </c>
      <c r="M155">
        <v>0</v>
      </c>
      <c r="N155" s="2">
        <v>0</v>
      </c>
      <c r="O155" t="s">
        <v>1000</v>
      </c>
      <c r="P155">
        <v>0</v>
      </c>
      <c r="Q155" s="2">
        <v>0</v>
      </c>
      <c r="R155" t="s">
        <v>1000</v>
      </c>
      <c r="S155">
        <v>0</v>
      </c>
      <c r="T155" s="2">
        <v>0</v>
      </c>
    </row>
    <row r="156" spans="1:20" x14ac:dyDescent="0.25">
      <c r="A156">
        <v>155</v>
      </c>
      <c r="B156">
        <v>578.4</v>
      </c>
      <c r="C156">
        <v>393.4</v>
      </c>
      <c r="D156" t="s">
        <v>1815</v>
      </c>
      <c r="E156">
        <v>0.70980189651178782</v>
      </c>
      <c r="F156" t="s">
        <v>1000</v>
      </c>
      <c r="G156">
        <v>0</v>
      </c>
      <c r="H156" s="2">
        <v>0</v>
      </c>
      <c r="I156" s="12" t="s">
        <v>1000</v>
      </c>
      <c r="J156" s="12">
        <v>0</v>
      </c>
      <c r="K156" s="2">
        <v>0</v>
      </c>
      <c r="L156" s="12" t="s">
        <v>1000</v>
      </c>
      <c r="M156">
        <v>0</v>
      </c>
      <c r="N156" s="2">
        <v>0</v>
      </c>
      <c r="O156" t="s">
        <v>1000</v>
      </c>
      <c r="P156">
        <v>0</v>
      </c>
      <c r="Q156" s="2">
        <v>0</v>
      </c>
      <c r="R156" t="s">
        <v>1000</v>
      </c>
      <c r="S156">
        <v>0</v>
      </c>
      <c r="T156" s="2">
        <v>0</v>
      </c>
    </row>
    <row r="157" spans="1:20" x14ac:dyDescent="0.25">
      <c r="A157">
        <v>156</v>
      </c>
      <c r="B157" s="119">
        <v>578.4</v>
      </c>
      <c r="C157" s="119">
        <v>389.4</v>
      </c>
      <c r="D157" s="119" t="s">
        <v>1845</v>
      </c>
      <c r="E157">
        <v>0.70980189651178782</v>
      </c>
      <c r="F157" t="s">
        <v>1846</v>
      </c>
      <c r="G157">
        <v>1</v>
      </c>
      <c r="H157" s="2">
        <v>3.2017919451262554E-2</v>
      </c>
      <c r="I157" s="12" t="s">
        <v>1000</v>
      </c>
      <c r="J157" s="12">
        <v>0</v>
      </c>
      <c r="K157" s="2">
        <v>0</v>
      </c>
      <c r="L157" s="12" t="s">
        <v>1000</v>
      </c>
      <c r="M157">
        <v>0</v>
      </c>
      <c r="N157" s="2">
        <v>0</v>
      </c>
      <c r="O157" t="s">
        <v>1000</v>
      </c>
      <c r="P157">
        <v>0</v>
      </c>
      <c r="Q157" s="2">
        <v>0</v>
      </c>
      <c r="R157" t="s">
        <v>1000</v>
      </c>
      <c r="S157">
        <v>0</v>
      </c>
      <c r="T157" s="2">
        <v>0</v>
      </c>
    </row>
    <row r="158" spans="1:20" x14ac:dyDescent="0.25">
      <c r="A158">
        <v>157</v>
      </c>
      <c r="B158">
        <v>580.4</v>
      </c>
      <c r="C158">
        <v>285.2</v>
      </c>
      <c r="D158" t="s">
        <v>1609</v>
      </c>
      <c r="E158">
        <v>0.66191720565654577</v>
      </c>
      <c r="F158" t="s">
        <v>1000</v>
      </c>
      <c r="G158">
        <v>0</v>
      </c>
      <c r="H158" s="2">
        <v>0</v>
      </c>
      <c r="I158" s="12" t="s">
        <v>1000</v>
      </c>
      <c r="J158" s="12">
        <v>0</v>
      </c>
      <c r="K158" s="2">
        <v>0</v>
      </c>
      <c r="L158" s="12" t="s">
        <v>1000</v>
      </c>
      <c r="M158">
        <v>0</v>
      </c>
      <c r="N158" s="2">
        <v>0</v>
      </c>
      <c r="O158" t="s">
        <v>1000</v>
      </c>
      <c r="P158">
        <v>0</v>
      </c>
      <c r="Q158" s="2">
        <v>0</v>
      </c>
      <c r="R158" t="s">
        <v>1000</v>
      </c>
      <c r="S158">
        <v>0</v>
      </c>
      <c r="T158" s="2">
        <v>0</v>
      </c>
    </row>
    <row r="159" spans="1:20" x14ac:dyDescent="0.25">
      <c r="A159">
        <v>158</v>
      </c>
      <c r="B159">
        <v>580.4</v>
      </c>
      <c r="C159">
        <v>184.1</v>
      </c>
      <c r="D159" t="s">
        <v>108</v>
      </c>
      <c r="E159">
        <v>0.69654303462265399</v>
      </c>
      <c r="F159" t="s">
        <v>109</v>
      </c>
      <c r="G159">
        <v>2</v>
      </c>
      <c r="H159" s="2">
        <v>3.1628737300167381E-2</v>
      </c>
      <c r="I159" s="12" t="s">
        <v>1000</v>
      </c>
      <c r="J159" s="12">
        <v>0</v>
      </c>
      <c r="K159" s="2">
        <v>0</v>
      </c>
      <c r="L159" s="12" t="s">
        <v>1000</v>
      </c>
      <c r="M159">
        <v>0</v>
      </c>
      <c r="N159" s="2">
        <v>0</v>
      </c>
      <c r="O159" t="s">
        <v>1000</v>
      </c>
      <c r="P159">
        <v>0</v>
      </c>
      <c r="Q159" s="2">
        <v>0</v>
      </c>
      <c r="R159" t="s">
        <v>1000</v>
      </c>
      <c r="S159">
        <v>0</v>
      </c>
      <c r="T159" s="2">
        <v>0</v>
      </c>
    </row>
    <row r="160" spans="1:20" x14ac:dyDescent="0.25">
      <c r="A160">
        <v>159</v>
      </c>
      <c r="B160">
        <v>580.4</v>
      </c>
      <c r="C160">
        <v>395.4</v>
      </c>
      <c r="D160" t="s">
        <v>1814</v>
      </c>
      <c r="E160">
        <v>0.70958897191337689</v>
      </c>
      <c r="F160" t="s">
        <v>1815</v>
      </c>
      <c r="G160">
        <v>1</v>
      </c>
      <c r="H160" s="2">
        <v>3.2190679304620613E-2</v>
      </c>
      <c r="I160" s="12" t="s">
        <v>1000</v>
      </c>
      <c r="J160" s="12">
        <v>0</v>
      </c>
      <c r="K160" s="2">
        <v>0</v>
      </c>
      <c r="L160" s="12" t="s">
        <v>1000</v>
      </c>
      <c r="M160">
        <v>0</v>
      </c>
      <c r="N160" s="2">
        <v>0</v>
      </c>
      <c r="O160" t="s">
        <v>1000</v>
      </c>
      <c r="P160">
        <v>0</v>
      </c>
      <c r="Q160" s="2">
        <v>0</v>
      </c>
      <c r="R160" t="s">
        <v>1000</v>
      </c>
      <c r="S160">
        <v>0</v>
      </c>
      <c r="T160" s="2">
        <v>0</v>
      </c>
    </row>
    <row r="161" spans="1:20" x14ac:dyDescent="0.25">
      <c r="A161">
        <v>160</v>
      </c>
      <c r="B161" s="120">
        <v>581.29999999999995</v>
      </c>
      <c r="C161" s="120">
        <v>304.29999999999995</v>
      </c>
      <c r="D161" s="120" t="s">
        <v>1792</v>
      </c>
      <c r="E161">
        <v>0.73740057841308948</v>
      </c>
      <c r="F161" t="s">
        <v>1000</v>
      </c>
      <c r="G161">
        <v>0</v>
      </c>
      <c r="H161" s="2">
        <v>0</v>
      </c>
      <c r="I161" s="12" t="s">
        <v>1000</v>
      </c>
      <c r="J161" s="12">
        <v>0</v>
      </c>
      <c r="K161" s="2">
        <v>0</v>
      </c>
      <c r="L161" s="12" t="s">
        <v>1000</v>
      </c>
      <c r="M161">
        <v>0</v>
      </c>
      <c r="N161" s="2">
        <v>0</v>
      </c>
      <c r="O161" t="s">
        <v>1000</v>
      </c>
      <c r="P161">
        <v>0</v>
      </c>
      <c r="Q161" s="2">
        <v>0</v>
      </c>
      <c r="R161" t="s">
        <v>1000</v>
      </c>
      <c r="S161">
        <v>0</v>
      </c>
      <c r="T161" s="2">
        <v>0</v>
      </c>
    </row>
    <row r="162" spans="1:20" x14ac:dyDescent="0.25">
      <c r="A162">
        <v>161</v>
      </c>
      <c r="B162">
        <v>582.4</v>
      </c>
      <c r="C162">
        <v>311.2</v>
      </c>
      <c r="D162" t="s">
        <v>1606</v>
      </c>
      <c r="E162">
        <v>0.66171864538798597</v>
      </c>
      <c r="F162" t="s">
        <v>1000</v>
      </c>
      <c r="G162">
        <v>0</v>
      </c>
      <c r="H162" s="2">
        <v>0</v>
      </c>
      <c r="I162" s="12" t="s">
        <v>1000</v>
      </c>
      <c r="J162" s="12">
        <v>0</v>
      </c>
      <c r="K162" s="2">
        <v>0</v>
      </c>
      <c r="L162" s="12" t="s">
        <v>1000</v>
      </c>
      <c r="M162">
        <v>0</v>
      </c>
      <c r="N162" s="2">
        <v>0</v>
      </c>
      <c r="O162" t="s">
        <v>1000</v>
      </c>
      <c r="P162">
        <v>0</v>
      </c>
      <c r="Q162" s="2">
        <v>0</v>
      </c>
      <c r="R162" t="s">
        <v>1000</v>
      </c>
      <c r="S162">
        <v>0</v>
      </c>
      <c r="T162" s="2">
        <v>0</v>
      </c>
    </row>
    <row r="163" spans="1:20" x14ac:dyDescent="0.25">
      <c r="A163">
        <v>162</v>
      </c>
      <c r="B163">
        <v>582.4</v>
      </c>
      <c r="C163">
        <v>283.2</v>
      </c>
      <c r="D163" t="s">
        <v>1607</v>
      </c>
      <c r="E163">
        <v>0.66171864538798597</v>
      </c>
      <c r="F163" t="s">
        <v>1000</v>
      </c>
      <c r="G163">
        <v>0</v>
      </c>
      <c r="H163" s="2">
        <v>0</v>
      </c>
      <c r="I163" s="12" t="s">
        <v>1000</v>
      </c>
      <c r="J163" s="12">
        <v>0</v>
      </c>
      <c r="K163" s="2">
        <v>0</v>
      </c>
      <c r="L163" s="12" t="s">
        <v>1000</v>
      </c>
      <c r="M163">
        <v>0</v>
      </c>
      <c r="N163" s="2">
        <v>0</v>
      </c>
      <c r="O163" t="s">
        <v>1000</v>
      </c>
      <c r="P163">
        <v>0</v>
      </c>
      <c r="Q163" s="2">
        <v>0</v>
      </c>
      <c r="R163" t="s">
        <v>1000</v>
      </c>
      <c r="S163">
        <v>0</v>
      </c>
      <c r="T163" s="2">
        <v>0</v>
      </c>
    </row>
    <row r="164" spans="1:20" x14ac:dyDescent="0.25">
      <c r="A164">
        <v>163</v>
      </c>
      <c r="B164">
        <v>582.4</v>
      </c>
      <c r="C164">
        <v>285.2</v>
      </c>
      <c r="D164" t="s">
        <v>1608</v>
      </c>
      <c r="E164">
        <v>0.66171864538798597</v>
      </c>
      <c r="F164" t="s">
        <v>1609</v>
      </c>
      <c r="G164">
        <v>2</v>
      </c>
      <c r="H164" s="2">
        <v>1.6450318539272927E-2</v>
      </c>
      <c r="I164" s="12" t="s">
        <v>1000</v>
      </c>
      <c r="J164" s="12">
        <v>0</v>
      </c>
      <c r="K164" s="2">
        <v>0</v>
      </c>
      <c r="L164" s="12" t="s">
        <v>1000</v>
      </c>
      <c r="M164">
        <v>0</v>
      </c>
      <c r="N164" s="2">
        <v>0</v>
      </c>
      <c r="O164" t="s">
        <v>1000</v>
      </c>
      <c r="P164">
        <v>0</v>
      </c>
      <c r="Q164" s="2">
        <v>0</v>
      </c>
      <c r="R164" t="s">
        <v>1000</v>
      </c>
      <c r="S164">
        <v>0</v>
      </c>
      <c r="T164" s="2">
        <v>0</v>
      </c>
    </row>
    <row r="165" spans="1:20" x14ac:dyDescent="0.25">
      <c r="A165">
        <v>164</v>
      </c>
      <c r="B165">
        <v>582.4</v>
      </c>
      <c r="C165">
        <v>397.4</v>
      </c>
      <c r="D165" t="s">
        <v>1813</v>
      </c>
      <c r="E165">
        <v>0.70937611118755484</v>
      </c>
      <c r="F165" t="s">
        <v>1814</v>
      </c>
      <c r="G165">
        <v>1</v>
      </c>
      <c r="H165" s="2">
        <v>3.2241920523974482E-2</v>
      </c>
      <c r="I165" s="12" t="s">
        <v>1000</v>
      </c>
      <c r="J165" s="12">
        <v>0</v>
      </c>
      <c r="K165" s="2">
        <v>0</v>
      </c>
      <c r="L165" s="12" t="s">
        <v>1000</v>
      </c>
      <c r="M165">
        <v>0</v>
      </c>
      <c r="N165" s="2">
        <v>0</v>
      </c>
      <c r="O165" t="s">
        <v>1000</v>
      </c>
      <c r="P165">
        <v>0</v>
      </c>
      <c r="Q165" s="2">
        <v>0</v>
      </c>
      <c r="R165" t="s">
        <v>1000</v>
      </c>
      <c r="S165">
        <v>0</v>
      </c>
      <c r="T165" s="2">
        <v>0</v>
      </c>
    </row>
    <row r="166" spans="1:20" x14ac:dyDescent="0.25">
      <c r="A166">
        <v>165</v>
      </c>
      <c r="B166" s="119">
        <v>582.4</v>
      </c>
      <c r="C166" s="119">
        <v>393.4</v>
      </c>
      <c r="D166" s="119" t="s">
        <v>1844</v>
      </c>
      <c r="E166">
        <v>0.70937611118755484</v>
      </c>
      <c r="F166" t="s">
        <v>1000</v>
      </c>
      <c r="G166">
        <v>0</v>
      </c>
      <c r="H166" s="2">
        <v>0</v>
      </c>
      <c r="I166" s="12" t="s">
        <v>1000</v>
      </c>
      <c r="J166" s="12">
        <v>0</v>
      </c>
      <c r="K166" s="2">
        <v>0</v>
      </c>
      <c r="L166" s="12" t="s">
        <v>1000</v>
      </c>
      <c r="M166">
        <v>0</v>
      </c>
      <c r="N166" s="2">
        <v>0</v>
      </c>
      <c r="O166" t="s">
        <v>1000</v>
      </c>
      <c r="P166">
        <v>0</v>
      </c>
      <c r="Q166" s="2">
        <v>0</v>
      </c>
      <c r="R166" t="s">
        <v>1000</v>
      </c>
      <c r="S166">
        <v>0</v>
      </c>
      <c r="T166" s="2">
        <v>0</v>
      </c>
    </row>
    <row r="167" spans="1:20" x14ac:dyDescent="0.25">
      <c r="A167">
        <v>166</v>
      </c>
      <c r="B167">
        <v>584.4</v>
      </c>
      <c r="C167">
        <v>313.2</v>
      </c>
      <c r="D167" t="s">
        <v>1604</v>
      </c>
      <c r="E167">
        <v>0.66152014468303899</v>
      </c>
      <c r="F167" t="s">
        <v>1606</v>
      </c>
      <c r="G167">
        <v>1</v>
      </c>
      <c r="H167" s="2">
        <v>1.888483523069347E-2</v>
      </c>
      <c r="I167" s="12" t="s">
        <v>1000</v>
      </c>
      <c r="J167" s="12">
        <v>0</v>
      </c>
      <c r="K167" s="2">
        <v>0</v>
      </c>
      <c r="L167" s="12" t="s">
        <v>1000</v>
      </c>
      <c r="M167">
        <v>0</v>
      </c>
      <c r="N167" s="2">
        <v>0</v>
      </c>
      <c r="O167" t="s">
        <v>1000</v>
      </c>
      <c r="P167">
        <v>0</v>
      </c>
      <c r="Q167" s="2">
        <v>0</v>
      </c>
      <c r="R167" t="s">
        <v>1000</v>
      </c>
      <c r="S167">
        <v>0</v>
      </c>
      <c r="T167" s="2">
        <v>0</v>
      </c>
    </row>
    <row r="168" spans="1:20" x14ac:dyDescent="0.25">
      <c r="A168">
        <v>167</v>
      </c>
      <c r="B168">
        <v>584.4</v>
      </c>
      <c r="C168">
        <v>285.2</v>
      </c>
      <c r="D168" t="s">
        <v>1605</v>
      </c>
      <c r="E168">
        <v>0.66152014468303899</v>
      </c>
      <c r="F168" t="s">
        <v>1607</v>
      </c>
      <c r="G168">
        <v>1</v>
      </c>
      <c r="H168" s="2">
        <v>1.5848189624760232E-2</v>
      </c>
      <c r="I168" s="12" t="s">
        <v>1608</v>
      </c>
      <c r="J168" s="12">
        <v>2</v>
      </c>
      <c r="K168" s="2">
        <v>1.6487011479797996E-2</v>
      </c>
      <c r="L168" s="12" t="s">
        <v>1000</v>
      </c>
      <c r="M168">
        <v>0</v>
      </c>
      <c r="N168" s="2">
        <v>0</v>
      </c>
      <c r="O168" t="s">
        <v>1000</v>
      </c>
      <c r="P168">
        <v>0</v>
      </c>
      <c r="Q168" s="2">
        <v>0</v>
      </c>
      <c r="R168" t="s">
        <v>1000</v>
      </c>
      <c r="S168">
        <v>0</v>
      </c>
      <c r="T168" s="2">
        <v>0</v>
      </c>
    </row>
    <row r="169" spans="1:20" x14ac:dyDescent="0.25">
      <c r="A169">
        <v>168</v>
      </c>
      <c r="B169" s="5">
        <v>584.4</v>
      </c>
      <c r="C169" s="5">
        <v>311.2</v>
      </c>
      <c r="D169" s="131" t="s">
        <v>1653</v>
      </c>
      <c r="E169">
        <v>0.66152014468303899</v>
      </c>
      <c r="F169" t="s">
        <v>1606</v>
      </c>
      <c r="G169">
        <v>2</v>
      </c>
      <c r="H169" s="2">
        <v>1.3605879161982281E-2</v>
      </c>
      <c r="I169" s="12" t="s">
        <v>1000</v>
      </c>
      <c r="J169" s="12">
        <v>0</v>
      </c>
      <c r="K169" s="2">
        <v>0</v>
      </c>
      <c r="L169" s="12" t="s">
        <v>1000</v>
      </c>
      <c r="M169">
        <v>0</v>
      </c>
      <c r="N169" s="2">
        <v>0</v>
      </c>
      <c r="O169" t="s">
        <v>1000</v>
      </c>
      <c r="P169">
        <v>0</v>
      </c>
      <c r="Q169" s="2">
        <v>0</v>
      </c>
      <c r="R169" t="s">
        <v>1000</v>
      </c>
      <c r="S169">
        <v>0</v>
      </c>
      <c r="T169" s="2">
        <v>0</v>
      </c>
    </row>
    <row r="170" spans="1:20" x14ac:dyDescent="0.25">
      <c r="A170">
        <v>169</v>
      </c>
      <c r="B170" s="119">
        <v>584.4</v>
      </c>
      <c r="C170" s="119">
        <v>395.4</v>
      </c>
      <c r="D170" s="119" t="s">
        <v>1843</v>
      </c>
      <c r="E170">
        <v>0.709163314315161</v>
      </c>
      <c r="F170" t="s">
        <v>1844</v>
      </c>
      <c r="G170">
        <v>1</v>
      </c>
      <c r="H170" s="2">
        <v>3.217136924234499E-2</v>
      </c>
      <c r="I170" s="12" t="s">
        <v>1000</v>
      </c>
      <c r="J170" s="12">
        <v>0</v>
      </c>
      <c r="K170" s="2">
        <v>0</v>
      </c>
      <c r="L170" s="12" t="s">
        <v>1000</v>
      </c>
      <c r="M170">
        <v>0</v>
      </c>
      <c r="N170" s="2">
        <v>0</v>
      </c>
      <c r="O170" t="s">
        <v>1000</v>
      </c>
      <c r="P170">
        <v>0</v>
      </c>
      <c r="Q170" s="2">
        <v>0</v>
      </c>
      <c r="R170" t="s">
        <v>1000</v>
      </c>
      <c r="S170">
        <v>0</v>
      </c>
      <c r="T170" s="2">
        <v>0</v>
      </c>
    </row>
    <row r="171" spans="1:20" x14ac:dyDescent="0.25">
      <c r="A171">
        <v>170</v>
      </c>
      <c r="B171" s="119">
        <v>586.4</v>
      </c>
      <c r="C171" s="119">
        <v>397.4</v>
      </c>
      <c r="D171" s="119" t="s">
        <v>1842</v>
      </c>
      <c r="E171">
        <v>0.70895058127704091</v>
      </c>
      <c r="F171" t="s">
        <v>1843</v>
      </c>
      <c r="G171">
        <v>1</v>
      </c>
      <c r="H171" s="2">
        <v>3.2222579723884121E-2</v>
      </c>
      <c r="I171" s="12" t="s">
        <v>1000</v>
      </c>
      <c r="J171" s="12">
        <v>0</v>
      </c>
      <c r="K171" s="2">
        <v>0</v>
      </c>
      <c r="L171" s="12" t="s">
        <v>1000</v>
      </c>
      <c r="M171">
        <v>0</v>
      </c>
      <c r="N171" s="2">
        <v>0</v>
      </c>
      <c r="O171" t="s">
        <v>1000</v>
      </c>
      <c r="P171">
        <v>0</v>
      </c>
      <c r="Q171" s="2">
        <v>0</v>
      </c>
      <c r="R171" t="s">
        <v>1000</v>
      </c>
      <c r="S171">
        <v>0</v>
      </c>
      <c r="T171" s="2">
        <v>0</v>
      </c>
    </row>
    <row r="172" spans="1:20" x14ac:dyDescent="0.25">
      <c r="A172">
        <v>171</v>
      </c>
      <c r="B172">
        <v>586.5</v>
      </c>
      <c r="C172">
        <v>313.3</v>
      </c>
      <c r="D172" t="s">
        <v>1603</v>
      </c>
      <c r="E172">
        <v>0.66132170352383735</v>
      </c>
      <c r="F172" t="s">
        <v>1653</v>
      </c>
      <c r="G172">
        <v>1</v>
      </c>
      <c r="H172" s="2">
        <v>1.887917020503305E-2</v>
      </c>
      <c r="I172" s="12" t="s">
        <v>1604</v>
      </c>
      <c r="J172" s="12">
        <v>2</v>
      </c>
      <c r="K172" s="2">
        <v>1.3601797704365965E-2</v>
      </c>
      <c r="L172" s="12" t="s">
        <v>1000</v>
      </c>
      <c r="M172">
        <v>0</v>
      </c>
      <c r="N172" s="2">
        <v>0</v>
      </c>
      <c r="O172" t="s">
        <v>1000</v>
      </c>
      <c r="P172">
        <v>0</v>
      </c>
      <c r="Q172" s="2">
        <v>0</v>
      </c>
      <c r="R172" t="s">
        <v>1000</v>
      </c>
      <c r="S172">
        <v>0</v>
      </c>
      <c r="T172" s="2">
        <v>0</v>
      </c>
    </row>
    <row r="173" spans="1:20" x14ac:dyDescent="0.25">
      <c r="A173">
        <v>172</v>
      </c>
      <c r="B173">
        <v>586.5</v>
      </c>
      <c r="C173">
        <v>257.2</v>
      </c>
      <c r="D173" s="94" t="s">
        <v>1881</v>
      </c>
      <c r="E173">
        <v>0.66132170352383735</v>
      </c>
      <c r="F173" t="s">
        <v>1000</v>
      </c>
      <c r="G173">
        <v>0</v>
      </c>
      <c r="H173" s="2">
        <v>0</v>
      </c>
      <c r="I173" s="12" t="s">
        <v>1000</v>
      </c>
      <c r="J173" s="12">
        <v>0</v>
      </c>
      <c r="K173" s="2">
        <v>0</v>
      </c>
      <c r="L173" s="12" t="s">
        <v>1000</v>
      </c>
      <c r="M173">
        <v>0</v>
      </c>
      <c r="N173" s="2">
        <v>0</v>
      </c>
      <c r="O173" t="s">
        <v>1000</v>
      </c>
      <c r="P173">
        <v>0</v>
      </c>
      <c r="Q173" s="2">
        <v>0</v>
      </c>
      <c r="R173" t="s">
        <v>1000</v>
      </c>
      <c r="S173">
        <v>0</v>
      </c>
      <c r="T173" s="2">
        <v>0</v>
      </c>
    </row>
    <row r="174" spans="1:20" x14ac:dyDescent="0.25">
      <c r="A174">
        <v>173</v>
      </c>
      <c r="B174">
        <v>586.6</v>
      </c>
      <c r="C174">
        <v>369.4</v>
      </c>
      <c r="D174" t="s">
        <v>1564</v>
      </c>
      <c r="E174">
        <v>0.63723922485386464</v>
      </c>
      <c r="F174" t="s">
        <v>1000</v>
      </c>
      <c r="G174">
        <v>0</v>
      </c>
      <c r="H174" s="2">
        <v>0</v>
      </c>
      <c r="I174" s="12" t="s">
        <v>1000</v>
      </c>
      <c r="J174" s="12">
        <v>0</v>
      </c>
      <c r="K174" s="2">
        <v>0</v>
      </c>
      <c r="L174" s="12" t="s">
        <v>1000</v>
      </c>
      <c r="M174">
        <v>0</v>
      </c>
      <c r="N174" s="2">
        <v>0</v>
      </c>
      <c r="O174" t="s">
        <v>1000</v>
      </c>
      <c r="P174">
        <v>0</v>
      </c>
      <c r="Q174" s="2">
        <v>0</v>
      </c>
      <c r="R174" t="s">
        <v>1000</v>
      </c>
      <c r="S174">
        <v>0</v>
      </c>
      <c r="T174" s="2">
        <v>0</v>
      </c>
    </row>
    <row r="175" spans="1:20" x14ac:dyDescent="0.25">
      <c r="A175">
        <v>174</v>
      </c>
      <c r="B175">
        <v>588.29999999999995</v>
      </c>
      <c r="C175">
        <v>311.29999999999995</v>
      </c>
      <c r="D175" t="s">
        <v>1770</v>
      </c>
      <c r="E175">
        <v>0.72874236923695945</v>
      </c>
      <c r="F175" t="s">
        <v>1000</v>
      </c>
      <c r="G175">
        <v>0</v>
      </c>
      <c r="H175" s="2">
        <v>0</v>
      </c>
      <c r="I175" s="12" t="s">
        <v>1000</v>
      </c>
      <c r="J175" s="12">
        <v>0</v>
      </c>
      <c r="K175" s="2">
        <v>0</v>
      </c>
      <c r="L175" s="12" t="s">
        <v>1000</v>
      </c>
      <c r="M175">
        <v>0</v>
      </c>
      <c r="N175" s="2">
        <v>0</v>
      </c>
      <c r="O175" t="s">
        <v>1000</v>
      </c>
      <c r="P175">
        <v>0</v>
      </c>
      <c r="Q175" s="2">
        <v>0</v>
      </c>
      <c r="R175" t="s">
        <v>1000</v>
      </c>
      <c r="S175">
        <v>0</v>
      </c>
      <c r="T175" s="2">
        <v>0</v>
      </c>
    </row>
    <row r="176" spans="1:20" x14ac:dyDescent="0.25">
      <c r="A176">
        <v>175</v>
      </c>
      <c r="B176">
        <v>590.29999999999995</v>
      </c>
      <c r="C176">
        <v>313.29999999999995</v>
      </c>
      <c r="D176" t="s">
        <v>1769</v>
      </c>
      <c r="E176">
        <v>0.72852376292289167</v>
      </c>
      <c r="F176" t="s">
        <v>1770</v>
      </c>
      <c r="G176">
        <v>1</v>
      </c>
      <c r="H176" s="2">
        <v>2.0797630026876412E-2</v>
      </c>
      <c r="I176" s="12" t="s">
        <v>1000</v>
      </c>
      <c r="J176" s="12">
        <v>0</v>
      </c>
      <c r="K176" s="2">
        <v>0</v>
      </c>
      <c r="L176" s="12" t="s">
        <v>1000</v>
      </c>
      <c r="M176">
        <v>0</v>
      </c>
      <c r="N176" s="2">
        <v>0</v>
      </c>
      <c r="O176" t="s">
        <v>1000</v>
      </c>
      <c r="P176">
        <v>0</v>
      </c>
      <c r="Q176" s="2">
        <v>0</v>
      </c>
      <c r="R176" t="s">
        <v>1000</v>
      </c>
      <c r="S176">
        <v>0</v>
      </c>
      <c r="T176" s="2">
        <v>0</v>
      </c>
    </row>
    <row r="177" spans="1:20" x14ac:dyDescent="0.25">
      <c r="A177">
        <v>176</v>
      </c>
      <c r="B177">
        <v>592.6</v>
      </c>
      <c r="C177">
        <v>264.39999999999998</v>
      </c>
      <c r="D177" t="s">
        <v>1671</v>
      </c>
      <c r="E177">
        <v>0.64260049850740264</v>
      </c>
      <c r="F177" t="s">
        <v>1000</v>
      </c>
      <c r="G177">
        <v>0</v>
      </c>
      <c r="H177" s="2">
        <v>0</v>
      </c>
      <c r="I177" s="12" t="s">
        <v>1000</v>
      </c>
      <c r="J177" s="12">
        <v>0</v>
      </c>
      <c r="K177" s="2">
        <v>0</v>
      </c>
      <c r="L177" s="12" t="s">
        <v>1000</v>
      </c>
      <c r="M177">
        <v>0</v>
      </c>
      <c r="N177" s="2">
        <v>0</v>
      </c>
      <c r="O177" t="s">
        <v>1000</v>
      </c>
      <c r="P177">
        <v>0</v>
      </c>
      <c r="Q177" s="2">
        <v>0</v>
      </c>
      <c r="R177" t="s">
        <v>1000</v>
      </c>
      <c r="S177">
        <v>0</v>
      </c>
      <c r="T177" s="2">
        <v>0</v>
      </c>
    </row>
    <row r="178" spans="1:20" x14ac:dyDescent="0.25">
      <c r="A178">
        <v>177</v>
      </c>
      <c r="B178">
        <v>594.6</v>
      </c>
      <c r="C178">
        <v>264.39999999999998</v>
      </c>
      <c r="D178" t="s">
        <v>1670</v>
      </c>
      <c r="E178">
        <v>0.64240773281636143</v>
      </c>
      <c r="F178" t="s">
        <v>1671</v>
      </c>
      <c r="G178">
        <v>2</v>
      </c>
      <c r="H178" s="2">
        <v>2.000575206428996E-2</v>
      </c>
      <c r="I178" s="12" t="s">
        <v>1000</v>
      </c>
      <c r="J178" s="12">
        <v>0</v>
      </c>
      <c r="K178" s="2">
        <v>0</v>
      </c>
      <c r="L178" s="12" t="s">
        <v>1000</v>
      </c>
      <c r="M178">
        <v>0</v>
      </c>
      <c r="N178" s="2">
        <v>0</v>
      </c>
      <c r="O178" t="s">
        <v>1000</v>
      </c>
      <c r="P178">
        <v>0</v>
      </c>
      <c r="Q178" s="2">
        <v>0</v>
      </c>
      <c r="R178" t="s">
        <v>1000</v>
      </c>
      <c r="S178">
        <v>0</v>
      </c>
      <c r="T178" s="2">
        <v>0</v>
      </c>
    </row>
    <row r="179" spans="1:20" x14ac:dyDescent="0.25">
      <c r="A179">
        <v>178</v>
      </c>
      <c r="B179">
        <v>594.6</v>
      </c>
      <c r="C179">
        <v>266.39999999999998</v>
      </c>
      <c r="D179" t="s">
        <v>1690</v>
      </c>
      <c r="E179">
        <v>0.64240773281636143</v>
      </c>
      <c r="F179" t="s">
        <v>1671</v>
      </c>
      <c r="G179">
        <v>1</v>
      </c>
      <c r="H179" s="2">
        <v>1.3311524697412416E-2</v>
      </c>
      <c r="I179" s="12" t="s">
        <v>1000</v>
      </c>
      <c r="J179" s="12">
        <v>0</v>
      </c>
      <c r="K179" s="2">
        <v>0</v>
      </c>
      <c r="L179" s="12" t="s">
        <v>1000</v>
      </c>
      <c r="M179">
        <v>0</v>
      </c>
      <c r="N179" s="2">
        <v>0</v>
      </c>
      <c r="O179" t="s">
        <v>1000</v>
      </c>
      <c r="P179">
        <v>0</v>
      </c>
      <c r="Q179" s="2">
        <v>0</v>
      </c>
      <c r="R179" t="s">
        <v>1000</v>
      </c>
      <c r="S179">
        <v>0</v>
      </c>
      <c r="T179" s="2">
        <v>0</v>
      </c>
    </row>
    <row r="180" spans="1:20" x14ac:dyDescent="0.25">
      <c r="A180">
        <v>179</v>
      </c>
      <c r="B180">
        <v>596.5</v>
      </c>
      <c r="C180">
        <v>299.3</v>
      </c>
      <c r="D180" t="s">
        <v>1611</v>
      </c>
      <c r="E180">
        <v>0.65424342309152572</v>
      </c>
      <c r="F180" t="s">
        <v>1000</v>
      </c>
      <c r="G180">
        <v>0</v>
      </c>
      <c r="H180" s="2">
        <v>0</v>
      </c>
      <c r="I180" s="12" t="s">
        <v>1000</v>
      </c>
      <c r="J180" s="12">
        <v>0</v>
      </c>
      <c r="K180" s="2">
        <v>0</v>
      </c>
      <c r="L180" s="12" t="s">
        <v>1000</v>
      </c>
      <c r="M180">
        <v>0</v>
      </c>
      <c r="N180" s="2">
        <v>0</v>
      </c>
      <c r="O180" t="s">
        <v>1000</v>
      </c>
      <c r="P180">
        <v>0</v>
      </c>
      <c r="Q180" s="2">
        <v>0</v>
      </c>
      <c r="R180" t="s">
        <v>1000</v>
      </c>
      <c r="S180">
        <v>0</v>
      </c>
      <c r="T180" s="2">
        <v>0</v>
      </c>
    </row>
    <row r="181" spans="1:20" x14ac:dyDescent="0.25">
      <c r="A181">
        <v>180</v>
      </c>
      <c r="B181">
        <v>596.6</v>
      </c>
      <c r="C181">
        <v>266.39999999999998</v>
      </c>
      <c r="D181" t="s">
        <v>1689</v>
      </c>
      <c r="E181">
        <v>0.64221502495069072</v>
      </c>
      <c r="F181" t="s">
        <v>1670</v>
      </c>
      <c r="G181">
        <v>1</v>
      </c>
      <c r="H181" s="2">
        <v>1.3307531539512495E-2</v>
      </c>
      <c r="I181" s="12" t="s">
        <v>1690</v>
      </c>
      <c r="J181" s="12">
        <v>2</v>
      </c>
      <c r="K181" s="2">
        <v>1.9999750788800091E-2</v>
      </c>
      <c r="L181" s="12" t="s">
        <v>1000</v>
      </c>
      <c r="M181">
        <v>0</v>
      </c>
      <c r="N181" s="2">
        <v>0</v>
      </c>
      <c r="O181" t="s">
        <v>1000</v>
      </c>
      <c r="P181">
        <v>0</v>
      </c>
      <c r="Q181" s="2">
        <v>0</v>
      </c>
      <c r="R181" t="s">
        <v>1000</v>
      </c>
      <c r="S181">
        <v>0</v>
      </c>
      <c r="T181" s="2">
        <v>0</v>
      </c>
    </row>
    <row r="182" spans="1:20" x14ac:dyDescent="0.25">
      <c r="A182">
        <v>181</v>
      </c>
      <c r="B182">
        <v>598.5</v>
      </c>
      <c r="C182">
        <v>299.3</v>
      </c>
      <c r="D182" t="s">
        <v>1610</v>
      </c>
      <c r="E182">
        <v>0.6540471647850753</v>
      </c>
      <c r="F182" t="s">
        <v>1611</v>
      </c>
      <c r="G182">
        <v>2</v>
      </c>
      <c r="H182" s="2">
        <v>1.6300763024091385E-2</v>
      </c>
      <c r="I182" s="12" t="s">
        <v>1000</v>
      </c>
      <c r="J182" s="12">
        <v>0</v>
      </c>
      <c r="K182" s="2">
        <v>0</v>
      </c>
      <c r="L182" s="12" t="s">
        <v>1000</v>
      </c>
      <c r="M182">
        <v>0</v>
      </c>
      <c r="N182" s="2">
        <v>0</v>
      </c>
      <c r="O182" t="s">
        <v>1000</v>
      </c>
      <c r="P182">
        <v>0</v>
      </c>
      <c r="Q182" s="2">
        <v>0</v>
      </c>
      <c r="R182" t="s">
        <v>1000</v>
      </c>
      <c r="S182">
        <v>0</v>
      </c>
      <c r="T182" s="2">
        <v>0</v>
      </c>
    </row>
    <row r="183" spans="1:20" x14ac:dyDescent="0.25">
      <c r="A183">
        <v>182</v>
      </c>
      <c r="B183" s="120">
        <v>599.6</v>
      </c>
      <c r="C183" s="120">
        <v>271.39999999999998</v>
      </c>
      <c r="D183" s="120" t="s">
        <v>1681</v>
      </c>
      <c r="E183">
        <v>0.6432756340513951</v>
      </c>
      <c r="F183" t="s">
        <v>1000</v>
      </c>
      <c r="G183">
        <v>0</v>
      </c>
      <c r="H183" s="2">
        <v>0</v>
      </c>
      <c r="I183" s="12" t="s">
        <v>1000</v>
      </c>
      <c r="J183" s="12">
        <v>0</v>
      </c>
      <c r="K183" s="2">
        <v>0</v>
      </c>
      <c r="L183" s="12" t="s">
        <v>1000</v>
      </c>
      <c r="M183">
        <v>0</v>
      </c>
      <c r="N183" s="2">
        <v>0</v>
      </c>
      <c r="O183" t="s">
        <v>1000</v>
      </c>
      <c r="P183">
        <v>0</v>
      </c>
      <c r="Q183" s="2">
        <v>0</v>
      </c>
      <c r="R183" t="s">
        <v>1000</v>
      </c>
      <c r="S183">
        <v>0</v>
      </c>
      <c r="T183" s="2">
        <v>0</v>
      </c>
    </row>
    <row r="184" spans="1:20" x14ac:dyDescent="0.25">
      <c r="A184">
        <v>183</v>
      </c>
      <c r="B184" s="129">
        <v>603.6</v>
      </c>
      <c r="C184" s="129">
        <v>332.2</v>
      </c>
      <c r="D184" s="120" t="s">
        <v>1656</v>
      </c>
      <c r="E184">
        <v>0.65453792097686481</v>
      </c>
      <c r="F184" t="s">
        <v>1000</v>
      </c>
      <c r="G184">
        <v>0</v>
      </c>
      <c r="H184" s="2">
        <v>0</v>
      </c>
      <c r="I184" s="12" t="s">
        <v>1000</v>
      </c>
      <c r="J184" s="12">
        <v>0</v>
      </c>
      <c r="K184" s="2">
        <v>0</v>
      </c>
      <c r="L184" s="12" t="s">
        <v>1000</v>
      </c>
      <c r="M184">
        <v>0</v>
      </c>
      <c r="N184" s="2">
        <v>0</v>
      </c>
      <c r="O184" t="s">
        <v>1000</v>
      </c>
      <c r="P184">
        <v>0</v>
      </c>
      <c r="Q184" s="2">
        <v>0</v>
      </c>
      <c r="R184" t="s">
        <v>1000</v>
      </c>
      <c r="S184">
        <v>0</v>
      </c>
      <c r="T184" s="2">
        <v>0</v>
      </c>
    </row>
    <row r="185" spans="1:20" x14ac:dyDescent="0.25">
      <c r="A185">
        <v>184</v>
      </c>
      <c r="B185" s="129">
        <v>603.6</v>
      </c>
      <c r="C185" s="129">
        <v>316.40000000000003</v>
      </c>
      <c r="D185" s="20" t="s">
        <v>1661</v>
      </c>
      <c r="E185">
        <v>0.65453792097686481</v>
      </c>
      <c r="F185" t="s">
        <v>1000</v>
      </c>
      <c r="G185">
        <v>0</v>
      </c>
      <c r="H185" s="2">
        <v>0</v>
      </c>
      <c r="I185" s="12" t="s">
        <v>1000</v>
      </c>
      <c r="J185" s="12">
        <v>0</v>
      </c>
      <c r="K185" s="2">
        <v>0</v>
      </c>
      <c r="L185" s="12" t="s">
        <v>1000</v>
      </c>
      <c r="M185">
        <v>0</v>
      </c>
      <c r="N185" s="2">
        <v>0</v>
      </c>
      <c r="O185" t="s">
        <v>1000</v>
      </c>
      <c r="P185">
        <v>0</v>
      </c>
      <c r="Q185" s="2">
        <v>0</v>
      </c>
      <c r="R185" t="s">
        <v>1000</v>
      </c>
      <c r="S185">
        <v>0</v>
      </c>
      <c r="T185" s="2">
        <v>0</v>
      </c>
    </row>
    <row r="186" spans="1:20" x14ac:dyDescent="0.25">
      <c r="A186">
        <v>185</v>
      </c>
      <c r="B186">
        <v>604.29999999999995</v>
      </c>
      <c r="C186">
        <v>327.29999999999995</v>
      </c>
      <c r="D186" t="s">
        <v>1771</v>
      </c>
      <c r="E186">
        <v>0.72029386474175583</v>
      </c>
      <c r="F186" t="s">
        <v>1000</v>
      </c>
      <c r="G186">
        <v>0</v>
      </c>
      <c r="H186" s="2">
        <v>0</v>
      </c>
      <c r="I186" s="12" t="s">
        <v>1000</v>
      </c>
      <c r="J186" s="12">
        <v>0</v>
      </c>
      <c r="K186" s="2">
        <v>0</v>
      </c>
      <c r="L186" s="12" t="s">
        <v>1000</v>
      </c>
      <c r="M186">
        <v>0</v>
      </c>
      <c r="N186" s="2">
        <v>0</v>
      </c>
      <c r="O186" t="s">
        <v>1000</v>
      </c>
      <c r="P186">
        <v>0</v>
      </c>
      <c r="Q186" s="2">
        <v>0</v>
      </c>
      <c r="R186" t="s">
        <v>1000</v>
      </c>
      <c r="S186">
        <v>0</v>
      </c>
      <c r="T186" s="2">
        <v>0</v>
      </c>
    </row>
    <row r="187" spans="1:20" x14ac:dyDescent="0.25">
      <c r="A187">
        <v>186</v>
      </c>
      <c r="B187">
        <v>606.4</v>
      </c>
      <c r="C187">
        <v>311.2</v>
      </c>
      <c r="D187" t="s">
        <v>1619</v>
      </c>
      <c r="E187">
        <v>0.64724090314554217</v>
      </c>
      <c r="F187" t="s">
        <v>1000</v>
      </c>
      <c r="G187">
        <v>0</v>
      </c>
      <c r="H187" s="2">
        <v>0</v>
      </c>
      <c r="I187" s="12" t="s">
        <v>1000</v>
      </c>
      <c r="J187" s="12">
        <v>0</v>
      </c>
      <c r="K187" s="2">
        <v>0</v>
      </c>
      <c r="L187" s="12" t="s">
        <v>1000</v>
      </c>
      <c r="M187">
        <v>0</v>
      </c>
      <c r="N187" s="2">
        <v>0</v>
      </c>
      <c r="O187" t="s">
        <v>1000</v>
      </c>
      <c r="P187">
        <v>0</v>
      </c>
      <c r="Q187" s="2">
        <v>0</v>
      </c>
      <c r="R187" t="s">
        <v>1000</v>
      </c>
      <c r="S187">
        <v>0</v>
      </c>
      <c r="T187" s="2">
        <v>0</v>
      </c>
    </row>
    <row r="188" spans="1:20" x14ac:dyDescent="0.25">
      <c r="A188">
        <v>187</v>
      </c>
      <c r="B188">
        <v>606.4</v>
      </c>
      <c r="C188">
        <v>285.2</v>
      </c>
      <c r="D188" t="s">
        <v>1620</v>
      </c>
      <c r="E188">
        <v>0.64724090314554217</v>
      </c>
      <c r="F188" t="s">
        <v>1000</v>
      </c>
      <c r="G188">
        <v>0</v>
      </c>
      <c r="H188" s="2">
        <v>0</v>
      </c>
      <c r="I188" s="12" t="s">
        <v>1000</v>
      </c>
      <c r="J188" s="12">
        <v>0</v>
      </c>
      <c r="K188" s="2">
        <v>0</v>
      </c>
      <c r="L188" s="12" t="s">
        <v>1000</v>
      </c>
      <c r="M188">
        <v>0</v>
      </c>
      <c r="N188" s="2">
        <v>0</v>
      </c>
      <c r="O188" t="s">
        <v>1000</v>
      </c>
      <c r="P188">
        <v>0</v>
      </c>
      <c r="Q188" s="2">
        <v>0</v>
      </c>
      <c r="R188" t="s">
        <v>1000</v>
      </c>
      <c r="S188">
        <v>0</v>
      </c>
      <c r="T188" s="2">
        <v>0</v>
      </c>
    </row>
    <row r="189" spans="1:20" x14ac:dyDescent="0.25">
      <c r="A189">
        <v>188</v>
      </c>
      <c r="B189">
        <v>606.4</v>
      </c>
      <c r="C189">
        <v>184.1</v>
      </c>
      <c r="D189" t="s">
        <v>115</v>
      </c>
      <c r="E189">
        <v>0.68109899388660033</v>
      </c>
      <c r="F189" t="s">
        <v>1000</v>
      </c>
      <c r="G189">
        <v>0</v>
      </c>
      <c r="H189" s="2">
        <v>0</v>
      </c>
      <c r="I189" s="12" t="s">
        <v>1000</v>
      </c>
      <c r="J189" s="12">
        <v>0</v>
      </c>
      <c r="K189" s="2">
        <v>0</v>
      </c>
      <c r="L189" s="12" t="s">
        <v>1000</v>
      </c>
      <c r="M189">
        <v>0</v>
      </c>
      <c r="N189" s="2">
        <v>0</v>
      </c>
      <c r="O189" t="s">
        <v>1000</v>
      </c>
      <c r="P189">
        <v>0</v>
      </c>
      <c r="Q189" s="2">
        <v>0</v>
      </c>
      <c r="R189" t="s">
        <v>1000</v>
      </c>
      <c r="S189">
        <v>0</v>
      </c>
      <c r="T189" s="2">
        <v>0</v>
      </c>
    </row>
    <row r="190" spans="1:20" x14ac:dyDescent="0.25">
      <c r="A190">
        <v>189</v>
      </c>
      <c r="B190">
        <v>608.4</v>
      </c>
      <c r="C190">
        <v>184.1</v>
      </c>
      <c r="D190" t="s">
        <v>114</v>
      </c>
      <c r="E190">
        <v>0.68089467951316163</v>
      </c>
      <c r="F190" t="s">
        <v>115</v>
      </c>
      <c r="G190">
        <v>2</v>
      </c>
      <c r="H190" s="2">
        <v>3.5463241382049017E-2</v>
      </c>
      <c r="I190" s="12" t="s">
        <v>1000</v>
      </c>
      <c r="J190" s="12">
        <v>0</v>
      </c>
      <c r="K190" s="2">
        <v>0</v>
      </c>
      <c r="L190" s="12" t="s">
        <v>1000</v>
      </c>
      <c r="M190">
        <v>0</v>
      </c>
      <c r="N190" s="2">
        <v>0</v>
      </c>
      <c r="O190" t="s">
        <v>1000</v>
      </c>
      <c r="P190">
        <v>0</v>
      </c>
      <c r="Q190" s="2">
        <v>0</v>
      </c>
      <c r="R190" t="s">
        <v>1000</v>
      </c>
      <c r="S190">
        <v>0</v>
      </c>
      <c r="T190" s="2">
        <v>0</v>
      </c>
    </row>
    <row r="191" spans="1:20" x14ac:dyDescent="0.25">
      <c r="A191">
        <v>190</v>
      </c>
      <c r="B191">
        <v>608.4</v>
      </c>
      <c r="C191">
        <v>423.4</v>
      </c>
      <c r="D191" t="s">
        <v>1820</v>
      </c>
      <c r="E191">
        <v>0.69364753016125957</v>
      </c>
      <c r="F191" t="s">
        <v>1000</v>
      </c>
      <c r="G191">
        <v>0</v>
      </c>
      <c r="H191" s="2">
        <v>0</v>
      </c>
      <c r="I191" s="12" t="s">
        <v>1000</v>
      </c>
      <c r="J191" s="12">
        <v>0</v>
      </c>
      <c r="K191" s="2">
        <v>0</v>
      </c>
      <c r="L191" s="12" t="s">
        <v>1000</v>
      </c>
      <c r="M191">
        <v>0</v>
      </c>
      <c r="N191" s="2">
        <v>0</v>
      </c>
      <c r="O191" t="s">
        <v>1000</v>
      </c>
      <c r="P191">
        <v>0</v>
      </c>
      <c r="Q191" s="2">
        <v>0</v>
      </c>
      <c r="R191" t="s">
        <v>1000</v>
      </c>
      <c r="S191">
        <v>0</v>
      </c>
      <c r="T191" s="2">
        <v>0</v>
      </c>
    </row>
    <row r="192" spans="1:20" x14ac:dyDescent="0.25">
      <c r="A192">
        <v>191</v>
      </c>
      <c r="B192">
        <v>608.5</v>
      </c>
      <c r="C192">
        <v>311.2</v>
      </c>
      <c r="D192" t="s">
        <v>1617</v>
      </c>
      <c r="E192">
        <v>0.64704674543751906</v>
      </c>
      <c r="F192" t="s">
        <v>1619</v>
      </c>
      <c r="G192">
        <v>2</v>
      </c>
      <c r="H192" s="2">
        <v>1.6085575261380235E-2</v>
      </c>
      <c r="I192" s="12" t="s">
        <v>1000</v>
      </c>
      <c r="J192" s="12">
        <v>0</v>
      </c>
      <c r="K192" s="2">
        <v>0</v>
      </c>
      <c r="L192" s="12" t="s">
        <v>1000</v>
      </c>
      <c r="M192">
        <v>0</v>
      </c>
      <c r="N192" s="2">
        <v>0</v>
      </c>
      <c r="O192" t="s">
        <v>1000</v>
      </c>
      <c r="P192">
        <v>0</v>
      </c>
      <c r="Q192" s="2">
        <v>0</v>
      </c>
      <c r="R192" t="s">
        <v>1000</v>
      </c>
      <c r="S192">
        <v>0</v>
      </c>
      <c r="T192" s="2">
        <v>0</v>
      </c>
    </row>
    <row r="193" spans="1:20" x14ac:dyDescent="0.25">
      <c r="A193">
        <v>192</v>
      </c>
      <c r="B193">
        <v>608.5</v>
      </c>
      <c r="C193">
        <v>313.2</v>
      </c>
      <c r="D193" t="s">
        <v>1618</v>
      </c>
      <c r="E193">
        <v>0.64704674543751906</v>
      </c>
      <c r="F193" t="s">
        <v>1619</v>
      </c>
      <c r="G193">
        <v>1</v>
      </c>
      <c r="H193" s="2">
        <v>1.8471653920681126E-2</v>
      </c>
      <c r="I193" s="12" t="s">
        <v>1000</v>
      </c>
      <c r="J193" s="12">
        <v>0</v>
      </c>
      <c r="K193" s="2">
        <v>0</v>
      </c>
      <c r="L193" s="12" t="s">
        <v>1000</v>
      </c>
      <c r="M193">
        <v>0</v>
      </c>
      <c r="N193" s="2">
        <v>0</v>
      </c>
      <c r="O193" t="s">
        <v>1000</v>
      </c>
      <c r="P193">
        <v>0</v>
      </c>
      <c r="Q193" s="2">
        <v>0</v>
      </c>
      <c r="R193" t="s">
        <v>1000</v>
      </c>
      <c r="S193">
        <v>0</v>
      </c>
      <c r="T193" s="2">
        <v>0</v>
      </c>
    </row>
    <row r="194" spans="1:20" x14ac:dyDescent="0.25">
      <c r="A194">
        <v>193</v>
      </c>
      <c r="B194" s="120">
        <v>609.29999999999995</v>
      </c>
      <c r="C194" s="120">
        <v>332.29999999999995</v>
      </c>
      <c r="D194" s="120" t="s">
        <v>1793</v>
      </c>
      <c r="E194">
        <v>0.72083432832460181</v>
      </c>
      <c r="F194" t="s">
        <v>1000</v>
      </c>
      <c r="G194">
        <v>0</v>
      </c>
      <c r="H194" s="2">
        <v>0</v>
      </c>
      <c r="I194" s="12" t="s">
        <v>1000</v>
      </c>
      <c r="J194" s="12">
        <v>0</v>
      </c>
      <c r="K194" s="2">
        <v>0</v>
      </c>
      <c r="L194" s="12" t="s">
        <v>1000</v>
      </c>
      <c r="M194">
        <v>0</v>
      </c>
      <c r="N194" s="2">
        <v>0</v>
      </c>
      <c r="O194" t="s">
        <v>1000</v>
      </c>
      <c r="P194">
        <v>0</v>
      </c>
      <c r="Q194" s="2">
        <v>0</v>
      </c>
      <c r="R194" t="s">
        <v>1000</v>
      </c>
      <c r="S194">
        <v>0</v>
      </c>
      <c r="T194" s="2">
        <v>0</v>
      </c>
    </row>
    <row r="195" spans="1:20" x14ac:dyDescent="0.25">
      <c r="A195">
        <v>194</v>
      </c>
      <c r="B195">
        <v>610.4</v>
      </c>
      <c r="C195">
        <v>311.2</v>
      </c>
      <c r="D195" t="s">
        <v>1615</v>
      </c>
      <c r="E195">
        <v>0.64685264597243941</v>
      </c>
      <c r="F195" t="s">
        <v>1617</v>
      </c>
      <c r="G195">
        <v>2</v>
      </c>
      <c r="H195" s="2">
        <v>1.6121454630826385E-2</v>
      </c>
      <c r="I195" s="12" t="s">
        <v>1000</v>
      </c>
      <c r="J195" s="12">
        <v>0</v>
      </c>
      <c r="K195" s="2">
        <v>0</v>
      </c>
      <c r="L195" s="12" t="s">
        <v>1000</v>
      </c>
      <c r="M195">
        <v>0</v>
      </c>
      <c r="N195" s="2">
        <v>0</v>
      </c>
      <c r="O195" t="s">
        <v>1000</v>
      </c>
      <c r="P195">
        <v>0</v>
      </c>
      <c r="Q195" s="2">
        <v>0</v>
      </c>
      <c r="R195" t="s">
        <v>1000</v>
      </c>
      <c r="S195">
        <v>0</v>
      </c>
      <c r="T195" s="2">
        <v>0</v>
      </c>
    </row>
    <row r="196" spans="1:20" x14ac:dyDescent="0.25">
      <c r="A196">
        <v>195</v>
      </c>
      <c r="B196">
        <v>610.4</v>
      </c>
      <c r="C196">
        <v>313.2</v>
      </c>
      <c r="D196" t="s">
        <v>1616</v>
      </c>
      <c r="E196">
        <v>0.64685264597243941</v>
      </c>
      <c r="F196" t="s">
        <v>1618</v>
      </c>
      <c r="G196">
        <v>2</v>
      </c>
      <c r="H196" s="2">
        <v>1.608074995072727E-2</v>
      </c>
      <c r="I196" s="12" t="s">
        <v>1617</v>
      </c>
      <c r="J196" s="12">
        <v>1</v>
      </c>
      <c r="K196" s="2">
        <v>1.8466112840117142E-2</v>
      </c>
      <c r="L196" s="12" t="s">
        <v>1000</v>
      </c>
      <c r="M196">
        <v>0</v>
      </c>
      <c r="N196" s="2">
        <v>0</v>
      </c>
      <c r="O196" t="s">
        <v>1000</v>
      </c>
      <c r="P196">
        <v>0</v>
      </c>
      <c r="Q196" s="2">
        <v>0</v>
      </c>
      <c r="R196" t="s">
        <v>1000</v>
      </c>
      <c r="S196">
        <v>0</v>
      </c>
      <c r="T196" s="2">
        <v>0</v>
      </c>
    </row>
    <row r="197" spans="1:20" x14ac:dyDescent="0.25">
      <c r="A197">
        <v>196</v>
      </c>
      <c r="B197">
        <v>610.4</v>
      </c>
      <c r="C197">
        <v>495.4</v>
      </c>
      <c r="D197" t="s">
        <v>1726</v>
      </c>
      <c r="E197">
        <v>0.68703536732168868</v>
      </c>
      <c r="F197" t="s">
        <v>1000</v>
      </c>
      <c r="G197">
        <v>0</v>
      </c>
      <c r="H197" s="2">
        <v>0</v>
      </c>
      <c r="I197" s="12" t="s">
        <v>1000</v>
      </c>
      <c r="J197" s="12">
        <v>0</v>
      </c>
      <c r="K197" s="2">
        <v>0</v>
      </c>
      <c r="L197" s="12" t="s">
        <v>1000</v>
      </c>
      <c r="M197">
        <v>0</v>
      </c>
      <c r="N197" s="2">
        <v>0</v>
      </c>
      <c r="O197" t="s">
        <v>1000</v>
      </c>
      <c r="P197">
        <v>0</v>
      </c>
      <c r="Q197" s="2">
        <v>0</v>
      </c>
      <c r="R197" t="s">
        <v>1000</v>
      </c>
      <c r="S197">
        <v>0</v>
      </c>
      <c r="T197" s="2">
        <v>0</v>
      </c>
    </row>
    <row r="198" spans="1:20" x14ac:dyDescent="0.25">
      <c r="A198">
        <v>197</v>
      </c>
      <c r="B198">
        <v>610.4</v>
      </c>
      <c r="C198">
        <v>333.4</v>
      </c>
      <c r="D198" t="s">
        <v>1776</v>
      </c>
      <c r="E198">
        <v>0.7130121025284103</v>
      </c>
      <c r="F198" t="s">
        <v>1793</v>
      </c>
      <c r="G198">
        <v>3</v>
      </c>
      <c r="H198" s="2">
        <v>0.16484789150139814</v>
      </c>
      <c r="I198" s="12" t="s">
        <v>1000</v>
      </c>
      <c r="J198" s="12">
        <v>0</v>
      </c>
      <c r="K198" s="2">
        <v>0</v>
      </c>
      <c r="L198" s="12" t="s">
        <v>1000</v>
      </c>
      <c r="M198">
        <v>0</v>
      </c>
      <c r="N198" s="2">
        <v>0</v>
      </c>
      <c r="O198" t="s">
        <v>1000</v>
      </c>
      <c r="P198">
        <v>0</v>
      </c>
      <c r="Q198" s="2">
        <v>0</v>
      </c>
      <c r="R198" t="s">
        <v>1000</v>
      </c>
      <c r="S198">
        <v>0</v>
      </c>
      <c r="T198" s="2">
        <v>0</v>
      </c>
    </row>
    <row r="199" spans="1:20" x14ac:dyDescent="0.25">
      <c r="A199">
        <v>198</v>
      </c>
      <c r="B199">
        <v>610.4</v>
      </c>
      <c r="C199">
        <v>425.4</v>
      </c>
      <c r="D199" t="s">
        <v>1819</v>
      </c>
      <c r="E199">
        <v>0.69343945150928055</v>
      </c>
      <c r="F199" t="s">
        <v>1820</v>
      </c>
      <c r="G199">
        <v>1</v>
      </c>
      <c r="H199" s="2">
        <v>3.6148764386419188E-2</v>
      </c>
      <c r="I199" s="12" t="s">
        <v>1000</v>
      </c>
      <c r="J199" s="12">
        <v>0</v>
      </c>
      <c r="K199" s="2">
        <v>0</v>
      </c>
      <c r="L199" s="12" t="s">
        <v>1000</v>
      </c>
      <c r="M199">
        <v>0</v>
      </c>
      <c r="N199" s="2">
        <v>0</v>
      </c>
      <c r="O199" t="s">
        <v>1000</v>
      </c>
      <c r="P199">
        <v>0</v>
      </c>
      <c r="Q199" s="2">
        <v>0</v>
      </c>
      <c r="R199" t="s">
        <v>1000</v>
      </c>
      <c r="S199">
        <v>0</v>
      </c>
      <c r="T199" s="2">
        <v>0</v>
      </c>
    </row>
    <row r="200" spans="1:20" x14ac:dyDescent="0.25">
      <c r="A200">
        <v>199</v>
      </c>
      <c r="B200">
        <v>612.4</v>
      </c>
      <c r="C200">
        <v>335.4</v>
      </c>
      <c r="D200" t="s">
        <v>1775</v>
      </c>
      <c r="E200">
        <v>0.71279821494042406</v>
      </c>
      <c r="F200" t="s">
        <v>1776</v>
      </c>
      <c r="G200">
        <v>1</v>
      </c>
      <c r="H200" s="2">
        <v>2.3838787240992941E-2</v>
      </c>
      <c r="I200" s="12" t="s">
        <v>1000</v>
      </c>
      <c r="J200" s="12">
        <v>0</v>
      </c>
      <c r="K200" s="2">
        <v>0</v>
      </c>
      <c r="L200" s="12" t="s">
        <v>1000</v>
      </c>
      <c r="M200">
        <v>0</v>
      </c>
      <c r="N200" s="2">
        <v>0</v>
      </c>
      <c r="O200" t="s">
        <v>1000</v>
      </c>
      <c r="P200">
        <v>0</v>
      </c>
      <c r="Q200" s="2">
        <v>0</v>
      </c>
      <c r="R200" t="s">
        <v>1000</v>
      </c>
      <c r="S200">
        <v>0</v>
      </c>
      <c r="T200" s="2">
        <v>0</v>
      </c>
    </row>
    <row r="201" spans="1:20" x14ac:dyDescent="0.25">
      <c r="A201">
        <v>200</v>
      </c>
      <c r="B201" s="119">
        <v>612.4</v>
      </c>
      <c r="C201" s="119">
        <v>423.4</v>
      </c>
      <c r="D201" s="119" t="s">
        <v>1849</v>
      </c>
      <c r="E201">
        <v>0.69323143527621545</v>
      </c>
      <c r="F201" t="s">
        <v>1000</v>
      </c>
      <c r="G201">
        <v>0</v>
      </c>
      <c r="H201" s="2">
        <v>0</v>
      </c>
      <c r="I201" s="12" t="s">
        <v>1000</v>
      </c>
      <c r="J201" s="12">
        <v>0</v>
      </c>
      <c r="K201" s="2">
        <v>0</v>
      </c>
      <c r="L201" s="12" t="s">
        <v>1000</v>
      </c>
      <c r="M201">
        <v>0</v>
      </c>
      <c r="N201" s="2">
        <v>0</v>
      </c>
      <c r="O201" t="s">
        <v>1000</v>
      </c>
      <c r="P201">
        <v>0</v>
      </c>
      <c r="Q201" s="2">
        <v>0</v>
      </c>
      <c r="R201" t="s">
        <v>1000</v>
      </c>
      <c r="S201">
        <v>0</v>
      </c>
      <c r="T201" s="2">
        <v>0</v>
      </c>
    </row>
    <row r="202" spans="1:20" x14ac:dyDescent="0.25">
      <c r="A202">
        <v>201</v>
      </c>
      <c r="B202">
        <v>612.6</v>
      </c>
      <c r="C202">
        <v>369.4</v>
      </c>
      <c r="D202" t="s">
        <v>1566</v>
      </c>
      <c r="E202">
        <v>0.62311009275711493</v>
      </c>
      <c r="F202" t="s">
        <v>1000</v>
      </c>
      <c r="G202">
        <v>0</v>
      </c>
      <c r="H202" s="2">
        <v>0</v>
      </c>
      <c r="I202" s="12" t="s">
        <v>1000</v>
      </c>
      <c r="J202" s="12">
        <v>0</v>
      </c>
      <c r="K202" s="2">
        <v>0</v>
      </c>
      <c r="L202" s="12" t="s">
        <v>1000</v>
      </c>
      <c r="M202">
        <v>0</v>
      </c>
      <c r="N202" s="2">
        <v>0</v>
      </c>
      <c r="O202" t="s">
        <v>1000</v>
      </c>
      <c r="P202">
        <v>0</v>
      </c>
      <c r="Q202" s="2">
        <v>0</v>
      </c>
      <c r="R202" t="s">
        <v>1000</v>
      </c>
      <c r="S202">
        <v>0</v>
      </c>
      <c r="T202" s="2">
        <v>0</v>
      </c>
    </row>
    <row r="203" spans="1:20" x14ac:dyDescent="0.25">
      <c r="A203">
        <v>202</v>
      </c>
      <c r="B203">
        <v>612.6</v>
      </c>
      <c r="C203">
        <v>311.3</v>
      </c>
      <c r="D203" t="s">
        <v>1613</v>
      </c>
      <c r="E203">
        <v>0.6466586047328321</v>
      </c>
      <c r="F203" t="s">
        <v>1615</v>
      </c>
      <c r="G203">
        <v>2</v>
      </c>
      <c r="H203" s="2">
        <v>1.6157369260987889E-2</v>
      </c>
      <c r="I203" s="12" t="s">
        <v>1000</v>
      </c>
      <c r="J203" s="12">
        <v>0</v>
      </c>
      <c r="K203" s="2">
        <v>0</v>
      </c>
      <c r="L203" s="12" t="s">
        <v>1000</v>
      </c>
      <c r="M203">
        <v>0</v>
      </c>
      <c r="N203" s="2">
        <v>0</v>
      </c>
      <c r="O203" t="s">
        <v>1000</v>
      </c>
      <c r="P203">
        <v>0</v>
      </c>
      <c r="Q203" s="2">
        <v>0</v>
      </c>
      <c r="R203" t="s">
        <v>1000</v>
      </c>
      <c r="S203">
        <v>0</v>
      </c>
      <c r="T203" s="2">
        <v>0</v>
      </c>
    </row>
    <row r="204" spans="1:20" x14ac:dyDescent="0.25">
      <c r="A204">
        <v>203</v>
      </c>
      <c r="B204">
        <v>612.6</v>
      </c>
      <c r="C204">
        <v>313.2</v>
      </c>
      <c r="D204" t="s">
        <v>1614</v>
      </c>
      <c r="E204">
        <v>0.6466586047328321</v>
      </c>
      <c r="F204" t="s">
        <v>1616</v>
      </c>
      <c r="G204">
        <v>2</v>
      </c>
      <c r="H204" s="2">
        <v>1.6116618557169858E-2</v>
      </c>
      <c r="I204" s="12" t="s">
        <v>1615</v>
      </c>
      <c r="J204" s="12">
        <v>1</v>
      </c>
      <c r="K204" s="2">
        <v>1.8460573421752641E-2</v>
      </c>
      <c r="L204" s="12" t="s">
        <v>1000</v>
      </c>
      <c r="M204">
        <v>0</v>
      </c>
      <c r="N204" s="2">
        <v>0</v>
      </c>
      <c r="O204" t="s">
        <v>1000</v>
      </c>
      <c r="P204">
        <v>0</v>
      </c>
      <c r="Q204" s="2">
        <v>0</v>
      </c>
      <c r="R204" t="s">
        <v>1000</v>
      </c>
      <c r="S204">
        <v>0</v>
      </c>
      <c r="T204" s="2">
        <v>0</v>
      </c>
    </row>
    <row r="205" spans="1:20" x14ac:dyDescent="0.25">
      <c r="A205">
        <v>204</v>
      </c>
      <c r="B205">
        <v>612.6</v>
      </c>
      <c r="C205">
        <v>283.2</v>
      </c>
      <c r="D205" s="94" t="s">
        <v>1883</v>
      </c>
      <c r="E205">
        <v>0.6466586047328321</v>
      </c>
      <c r="F205" t="s">
        <v>1000</v>
      </c>
      <c r="G205">
        <v>0</v>
      </c>
      <c r="H205" s="2">
        <v>0</v>
      </c>
      <c r="I205" s="12" t="s">
        <v>1000</v>
      </c>
      <c r="J205" s="12">
        <v>0</v>
      </c>
      <c r="K205" s="2">
        <v>0</v>
      </c>
      <c r="L205" s="12" t="s">
        <v>1000</v>
      </c>
      <c r="M205">
        <v>0</v>
      </c>
      <c r="N205" s="2">
        <v>0</v>
      </c>
      <c r="O205" t="s">
        <v>1000</v>
      </c>
      <c r="P205">
        <v>0</v>
      </c>
      <c r="Q205" s="2">
        <v>0</v>
      </c>
      <c r="R205" t="s">
        <v>1000</v>
      </c>
      <c r="S205">
        <v>0</v>
      </c>
      <c r="T205" s="2">
        <v>0</v>
      </c>
    </row>
    <row r="206" spans="1:20" x14ac:dyDescent="0.25">
      <c r="A206">
        <v>205</v>
      </c>
      <c r="B206">
        <v>614.4</v>
      </c>
      <c r="C206">
        <v>313.2</v>
      </c>
      <c r="D206" t="s">
        <v>1612</v>
      </c>
      <c r="E206">
        <v>0.64646462170123087</v>
      </c>
      <c r="F206" t="s">
        <v>1613</v>
      </c>
      <c r="G206">
        <v>1</v>
      </c>
      <c r="H206" s="2">
        <v>1.8455035665089013E-2</v>
      </c>
      <c r="I206" s="12" t="s">
        <v>1614</v>
      </c>
      <c r="J206" s="12">
        <v>2</v>
      </c>
      <c r="K206" s="2">
        <v>1.6152522413750394E-2</v>
      </c>
      <c r="L206" s="12" t="s">
        <v>1000</v>
      </c>
      <c r="M206">
        <v>0</v>
      </c>
      <c r="N206" s="2">
        <v>0</v>
      </c>
      <c r="O206" t="s">
        <v>1000</v>
      </c>
      <c r="P206">
        <v>0</v>
      </c>
      <c r="Q206" s="2">
        <v>0</v>
      </c>
      <c r="R206" t="s">
        <v>1000</v>
      </c>
      <c r="S206">
        <v>0</v>
      </c>
      <c r="T206" s="2">
        <v>0</v>
      </c>
    </row>
    <row r="207" spans="1:20" x14ac:dyDescent="0.25">
      <c r="A207">
        <v>206</v>
      </c>
      <c r="B207">
        <v>614.4</v>
      </c>
      <c r="C207">
        <v>337.4</v>
      </c>
      <c r="D207" t="s">
        <v>1774</v>
      </c>
      <c r="E207">
        <v>0.71258439151390174</v>
      </c>
      <c r="F207" t="s">
        <v>1775</v>
      </c>
      <c r="G207">
        <v>1</v>
      </c>
      <c r="H207" s="2">
        <v>2.3882909221112986E-2</v>
      </c>
      <c r="I207" s="12" t="s">
        <v>1000</v>
      </c>
      <c r="J207" s="12">
        <v>0</v>
      </c>
      <c r="K207" s="2">
        <v>0</v>
      </c>
      <c r="L207" s="12" t="s">
        <v>1000</v>
      </c>
      <c r="M207">
        <v>0</v>
      </c>
      <c r="N207" s="2">
        <v>0</v>
      </c>
      <c r="O207" t="s">
        <v>1000</v>
      </c>
      <c r="P207">
        <v>0</v>
      </c>
      <c r="Q207" s="2">
        <v>0</v>
      </c>
      <c r="R207" t="s">
        <v>1000</v>
      </c>
      <c r="S207">
        <v>0</v>
      </c>
      <c r="T207" s="2">
        <v>0</v>
      </c>
    </row>
    <row r="208" spans="1:20" x14ac:dyDescent="0.25">
      <c r="A208">
        <v>207</v>
      </c>
      <c r="B208" s="119">
        <v>614.4</v>
      </c>
      <c r="C208" s="119">
        <v>425.4</v>
      </c>
      <c r="D208" s="119" t="s">
        <v>1848</v>
      </c>
      <c r="E208">
        <v>0.69302348144333981</v>
      </c>
      <c r="F208" t="s">
        <v>1849</v>
      </c>
      <c r="G208">
        <v>1</v>
      </c>
      <c r="H208" s="2">
        <v>3.6127080007382538E-2</v>
      </c>
      <c r="I208" s="12" t="s">
        <v>1000</v>
      </c>
      <c r="J208" s="12">
        <v>0</v>
      </c>
      <c r="K208" s="2">
        <v>0</v>
      </c>
      <c r="L208" s="12" t="s">
        <v>1000</v>
      </c>
      <c r="M208">
        <v>0</v>
      </c>
      <c r="N208" s="2">
        <v>0</v>
      </c>
      <c r="O208" t="s">
        <v>1000</v>
      </c>
      <c r="P208">
        <v>0</v>
      </c>
      <c r="Q208" s="2">
        <v>0</v>
      </c>
      <c r="R208" t="s">
        <v>1000</v>
      </c>
      <c r="S208">
        <v>0</v>
      </c>
      <c r="T208" s="2">
        <v>0</v>
      </c>
    </row>
    <row r="209" spans="1:20" x14ac:dyDescent="0.25">
      <c r="A209">
        <v>208</v>
      </c>
      <c r="B209">
        <v>614.6</v>
      </c>
      <c r="C209">
        <v>369.4</v>
      </c>
      <c r="D209" t="s">
        <v>1565</v>
      </c>
      <c r="E209">
        <v>0.62292317374926476</v>
      </c>
      <c r="F209" t="s">
        <v>1566</v>
      </c>
      <c r="G209">
        <v>2</v>
      </c>
      <c r="H209" s="2">
        <v>1.0384938374343915E-2</v>
      </c>
      <c r="I209" s="12" t="s">
        <v>1000</v>
      </c>
      <c r="J209" s="12">
        <v>0</v>
      </c>
      <c r="K209" s="2">
        <v>0</v>
      </c>
      <c r="L209" s="12" t="s">
        <v>1000</v>
      </c>
      <c r="M209">
        <v>0</v>
      </c>
      <c r="N209" s="2">
        <v>0</v>
      </c>
      <c r="O209" t="s">
        <v>1000</v>
      </c>
      <c r="P209">
        <v>0</v>
      </c>
      <c r="Q209" s="2">
        <v>0</v>
      </c>
      <c r="R209" t="s">
        <v>1000</v>
      </c>
      <c r="S209">
        <v>0</v>
      </c>
      <c r="T209" s="2">
        <v>0</v>
      </c>
    </row>
    <row r="210" spans="1:20" x14ac:dyDescent="0.25">
      <c r="A210">
        <v>209</v>
      </c>
      <c r="B210" s="21">
        <v>614.6</v>
      </c>
      <c r="C210" s="21">
        <v>285.2</v>
      </c>
      <c r="D210" s="94" t="s">
        <v>1882</v>
      </c>
      <c r="E210">
        <v>0.64646462170123087</v>
      </c>
      <c r="F210" t="s">
        <v>1883</v>
      </c>
      <c r="G210">
        <v>1</v>
      </c>
      <c r="H210" s="2">
        <v>1.5487501012276696E-2</v>
      </c>
      <c r="I210" s="12" t="s">
        <v>1000</v>
      </c>
      <c r="J210" s="12">
        <v>0</v>
      </c>
      <c r="K210" s="2">
        <v>0</v>
      </c>
      <c r="L210" s="12" t="s">
        <v>1000</v>
      </c>
      <c r="M210">
        <v>0</v>
      </c>
      <c r="N210" s="2">
        <v>0</v>
      </c>
      <c r="O210" t="s">
        <v>1000</v>
      </c>
      <c r="P210">
        <v>0</v>
      </c>
      <c r="Q210" s="2">
        <v>0</v>
      </c>
      <c r="R210" t="s">
        <v>1000</v>
      </c>
      <c r="S210">
        <v>0</v>
      </c>
      <c r="T210" s="2">
        <v>0</v>
      </c>
    </row>
    <row r="211" spans="1:20" x14ac:dyDescent="0.25">
      <c r="A211">
        <v>210</v>
      </c>
      <c r="B211">
        <v>616.4</v>
      </c>
      <c r="C211">
        <v>339.4</v>
      </c>
      <c r="D211" t="s">
        <v>1773</v>
      </c>
      <c r="E211">
        <v>0.7123706322295964</v>
      </c>
      <c r="F211" t="s">
        <v>1774</v>
      </c>
      <c r="G211">
        <v>1</v>
      </c>
      <c r="H211" s="2">
        <v>2.3927066736700753E-2</v>
      </c>
      <c r="I211" s="12" t="s">
        <v>1000</v>
      </c>
      <c r="J211" s="12">
        <v>0</v>
      </c>
      <c r="K211" s="2">
        <v>0</v>
      </c>
      <c r="L211" s="12" t="s">
        <v>1000</v>
      </c>
      <c r="M211">
        <v>0</v>
      </c>
      <c r="N211" s="2">
        <v>0</v>
      </c>
      <c r="O211" t="s">
        <v>1000</v>
      </c>
      <c r="P211">
        <v>0</v>
      </c>
      <c r="Q211" s="2">
        <v>0</v>
      </c>
      <c r="R211" t="s">
        <v>1000</v>
      </c>
      <c r="S211">
        <v>0</v>
      </c>
      <c r="T211" s="2">
        <v>0</v>
      </c>
    </row>
    <row r="212" spans="1:20" x14ac:dyDescent="0.25">
      <c r="A212">
        <v>211</v>
      </c>
      <c r="B212">
        <v>618.4</v>
      </c>
      <c r="C212">
        <v>341.4</v>
      </c>
      <c r="D212" t="s">
        <v>1772</v>
      </c>
      <c r="E212">
        <v>0.71215693706826677</v>
      </c>
      <c r="F212" t="s">
        <v>1773</v>
      </c>
      <c r="G212">
        <v>1</v>
      </c>
      <c r="H212" s="2">
        <v>2.3971259743222072E-2</v>
      </c>
      <c r="I212" s="12" t="s">
        <v>1000</v>
      </c>
      <c r="J212" s="12">
        <v>0</v>
      </c>
      <c r="K212" s="2">
        <v>0</v>
      </c>
      <c r="L212" s="12" t="s">
        <v>1000</v>
      </c>
      <c r="M212">
        <v>0</v>
      </c>
      <c r="N212" s="2">
        <v>0</v>
      </c>
      <c r="O212" t="s">
        <v>1000</v>
      </c>
      <c r="P212">
        <v>0</v>
      </c>
      <c r="Q212" s="2">
        <v>0</v>
      </c>
      <c r="R212" t="s">
        <v>1000</v>
      </c>
      <c r="S212">
        <v>0</v>
      </c>
      <c r="T212" s="2">
        <v>0</v>
      </c>
    </row>
    <row r="213" spans="1:20" x14ac:dyDescent="0.25">
      <c r="A213">
        <v>212</v>
      </c>
      <c r="B213" s="120">
        <v>619.6</v>
      </c>
      <c r="C213" s="120">
        <v>376.4</v>
      </c>
      <c r="D213" s="120" t="s">
        <v>1590</v>
      </c>
      <c r="E213">
        <v>0.62376475109058638</v>
      </c>
      <c r="F213" t="s">
        <v>1000</v>
      </c>
      <c r="G213">
        <v>0</v>
      </c>
      <c r="H213" s="2">
        <v>0</v>
      </c>
      <c r="I213" s="12" t="s">
        <v>1000</v>
      </c>
      <c r="J213" s="12">
        <v>0</v>
      </c>
      <c r="K213" s="2">
        <v>0</v>
      </c>
      <c r="L213" s="12" t="s">
        <v>1000</v>
      </c>
      <c r="M213">
        <v>0</v>
      </c>
      <c r="N213" s="2">
        <v>0</v>
      </c>
      <c r="O213" t="s">
        <v>1000</v>
      </c>
      <c r="P213">
        <v>0</v>
      </c>
      <c r="Q213" s="2">
        <v>0</v>
      </c>
      <c r="R213" t="s">
        <v>1000</v>
      </c>
      <c r="S213">
        <v>0</v>
      </c>
      <c r="T213" s="2">
        <v>0</v>
      </c>
    </row>
    <row r="214" spans="1:20" x14ac:dyDescent="0.25">
      <c r="A214">
        <v>213</v>
      </c>
      <c r="B214" s="21">
        <v>620.6</v>
      </c>
      <c r="C214" s="21">
        <v>264.39999999999998</v>
      </c>
      <c r="D214" s="21" t="s">
        <v>1673</v>
      </c>
      <c r="E214">
        <v>0.62816400241979464</v>
      </c>
      <c r="F214" t="s">
        <v>1000</v>
      </c>
      <c r="G214">
        <v>0</v>
      </c>
      <c r="H214" s="2">
        <v>0</v>
      </c>
      <c r="I214" s="12" t="s">
        <v>1000</v>
      </c>
      <c r="J214" s="12">
        <v>0</v>
      </c>
      <c r="K214" s="2">
        <v>0</v>
      </c>
      <c r="L214" s="12" t="s">
        <v>1000</v>
      </c>
      <c r="M214">
        <v>0</v>
      </c>
      <c r="N214" s="2">
        <v>0</v>
      </c>
      <c r="O214" t="s">
        <v>1000</v>
      </c>
      <c r="P214">
        <v>0</v>
      </c>
      <c r="Q214" s="2">
        <v>0</v>
      </c>
      <c r="R214" t="s">
        <v>1000</v>
      </c>
      <c r="S214">
        <v>0</v>
      </c>
      <c r="T214" s="2">
        <v>0</v>
      </c>
    </row>
    <row r="215" spans="1:20" x14ac:dyDescent="0.25">
      <c r="A215">
        <v>214</v>
      </c>
      <c r="B215" s="21">
        <v>622.6</v>
      </c>
      <c r="C215" s="21">
        <v>264.39999999999998</v>
      </c>
      <c r="D215" s="21" t="s">
        <v>1672</v>
      </c>
      <c r="E215">
        <v>0.62797556735275861</v>
      </c>
      <c r="F215" t="s">
        <v>1673</v>
      </c>
      <c r="G215">
        <v>2</v>
      </c>
      <c r="H215" s="2">
        <v>2.2937172175522266E-2</v>
      </c>
      <c r="I215" s="12" t="s">
        <v>1000</v>
      </c>
      <c r="J215" s="12">
        <v>0</v>
      </c>
      <c r="K215" s="2">
        <v>0</v>
      </c>
      <c r="L215" s="12" t="s">
        <v>1000</v>
      </c>
      <c r="M215">
        <v>0</v>
      </c>
      <c r="N215" s="2">
        <v>0</v>
      </c>
      <c r="O215" t="s">
        <v>1000</v>
      </c>
      <c r="P215">
        <v>0</v>
      </c>
      <c r="Q215" s="2">
        <v>0</v>
      </c>
      <c r="R215" t="s">
        <v>1000</v>
      </c>
      <c r="S215">
        <v>0</v>
      </c>
      <c r="T215" s="2">
        <v>0</v>
      </c>
    </row>
    <row r="216" spans="1:20" x14ac:dyDescent="0.25">
      <c r="A216">
        <v>215</v>
      </c>
      <c r="B216" s="21">
        <v>622.6</v>
      </c>
      <c r="C216" s="21">
        <v>266.39999999999998</v>
      </c>
      <c r="D216" s="21" t="s">
        <v>1692</v>
      </c>
      <c r="E216">
        <v>0.62797556735275861</v>
      </c>
      <c r="F216" t="s">
        <v>1673</v>
      </c>
      <c r="G216">
        <v>1</v>
      </c>
      <c r="H216" s="2">
        <v>1.301247143701088E-2</v>
      </c>
      <c r="I216" s="12" t="s">
        <v>1000</v>
      </c>
      <c r="J216" s="12">
        <v>0</v>
      </c>
      <c r="K216" s="2">
        <v>0</v>
      </c>
      <c r="L216" s="12" t="s">
        <v>1000</v>
      </c>
      <c r="M216">
        <v>0</v>
      </c>
      <c r="N216" s="2">
        <v>0</v>
      </c>
      <c r="O216" t="s">
        <v>1000</v>
      </c>
      <c r="P216">
        <v>0</v>
      </c>
      <c r="Q216" s="2">
        <v>0</v>
      </c>
      <c r="R216" t="s">
        <v>1000</v>
      </c>
      <c r="S216">
        <v>0</v>
      </c>
      <c r="T216" s="2">
        <v>0</v>
      </c>
    </row>
    <row r="217" spans="1:20" x14ac:dyDescent="0.25">
      <c r="A217">
        <v>216</v>
      </c>
      <c r="B217" s="21">
        <v>624.6</v>
      </c>
      <c r="C217" s="21">
        <v>266.39999999999998</v>
      </c>
      <c r="D217" s="21" t="s">
        <v>1691</v>
      </c>
      <c r="E217">
        <v>0.62778718881200313</v>
      </c>
      <c r="F217" t="s">
        <v>1692</v>
      </c>
      <c r="G217">
        <v>2</v>
      </c>
      <c r="H217" s="2">
        <v>2.2930291539955978E-2</v>
      </c>
      <c r="I217" s="12" t="s">
        <v>1672</v>
      </c>
      <c r="J217" s="12">
        <v>1</v>
      </c>
      <c r="K217" s="2">
        <v>1.3008567988360382E-2</v>
      </c>
      <c r="L217" s="12" t="s">
        <v>1000</v>
      </c>
      <c r="M217">
        <v>0</v>
      </c>
      <c r="N217" s="2">
        <v>0</v>
      </c>
      <c r="O217" t="s">
        <v>1000</v>
      </c>
      <c r="P217">
        <v>0</v>
      </c>
      <c r="Q217" s="2">
        <v>0</v>
      </c>
      <c r="R217" t="s">
        <v>1000</v>
      </c>
      <c r="S217">
        <v>0</v>
      </c>
      <c r="T217" s="2">
        <v>0</v>
      </c>
    </row>
    <row r="218" spans="1:20" x14ac:dyDescent="0.25">
      <c r="A218">
        <v>217</v>
      </c>
      <c r="B218" s="120">
        <v>627.6</v>
      </c>
      <c r="C218" s="120">
        <v>271.39999999999998</v>
      </c>
      <c r="D218" s="120" t="s">
        <v>1682</v>
      </c>
      <c r="E218">
        <v>0.62882397054380823</v>
      </c>
      <c r="F218" t="s">
        <v>1000</v>
      </c>
      <c r="G218">
        <v>0</v>
      </c>
      <c r="H218" s="2">
        <v>0</v>
      </c>
      <c r="I218" s="12" t="s">
        <v>1000</v>
      </c>
      <c r="J218" s="12">
        <v>0</v>
      </c>
      <c r="K218" s="2">
        <v>0</v>
      </c>
      <c r="L218" s="12" t="s">
        <v>1000</v>
      </c>
      <c r="M218">
        <v>0</v>
      </c>
      <c r="N218" s="2">
        <v>0</v>
      </c>
      <c r="O218" t="s">
        <v>1000</v>
      </c>
      <c r="P218">
        <v>0</v>
      </c>
      <c r="Q218" s="2">
        <v>0</v>
      </c>
      <c r="R218" t="s">
        <v>1000</v>
      </c>
      <c r="S218">
        <v>0</v>
      </c>
      <c r="T218" s="2">
        <v>0</v>
      </c>
    </row>
    <row r="219" spans="1:20" x14ac:dyDescent="0.25">
      <c r="A219">
        <v>218</v>
      </c>
      <c r="B219">
        <v>628.6</v>
      </c>
      <c r="C219">
        <v>369.4</v>
      </c>
      <c r="D219" t="s">
        <v>1567</v>
      </c>
      <c r="E219">
        <v>0.6158862113939696</v>
      </c>
      <c r="F219" t="s">
        <v>1000</v>
      </c>
      <c r="G219">
        <v>0</v>
      </c>
      <c r="H219" s="2">
        <v>0</v>
      </c>
      <c r="I219" s="12" t="s">
        <v>1000</v>
      </c>
      <c r="J219" s="12">
        <v>0</v>
      </c>
      <c r="K219" s="2">
        <v>0</v>
      </c>
      <c r="L219" s="12" t="s">
        <v>1000</v>
      </c>
      <c r="M219">
        <v>0</v>
      </c>
      <c r="N219" s="2">
        <v>0</v>
      </c>
      <c r="O219" t="s">
        <v>1000</v>
      </c>
      <c r="P219">
        <v>0</v>
      </c>
      <c r="Q219" s="2">
        <v>0</v>
      </c>
      <c r="R219" t="s">
        <v>1000</v>
      </c>
      <c r="S219">
        <v>0</v>
      </c>
      <c r="T219" s="2">
        <v>0</v>
      </c>
    </row>
    <row r="220" spans="1:20" x14ac:dyDescent="0.25">
      <c r="A220">
        <v>219</v>
      </c>
      <c r="B220">
        <v>628.6</v>
      </c>
      <c r="C220">
        <v>299.2</v>
      </c>
      <c r="D220" s="94" t="s">
        <v>1884</v>
      </c>
      <c r="E220">
        <v>0.63916171919471276</v>
      </c>
      <c r="F220" t="s">
        <v>1000</v>
      </c>
      <c r="G220">
        <v>0</v>
      </c>
      <c r="H220" s="2">
        <v>0</v>
      </c>
      <c r="I220" s="12" t="s">
        <v>1000</v>
      </c>
      <c r="J220" s="12">
        <v>0</v>
      </c>
      <c r="K220" s="2">
        <v>0</v>
      </c>
      <c r="L220" s="12" t="s">
        <v>1000</v>
      </c>
      <c r="M220">
        <v>0</v>
      </c>
      <c r="N220" s="2">
        <v>0</v>
      </c>
      <c r="O220" t="s">
        <v>1000</v>
      </c>
      <c r="P220">
        <v>0</v>
      </c>
      <c r="Q220" s="2">
        <v>0</v>
      </c>
      <c r="R220" t="s">
        <v>1000</v>
      </c>
      <c r="S220">
        <v>0</v>
      </c>
      <c r="T220" s="2">
        <v>0</v>
      </c>
    </row>
    <row r="221" spans="1:20" x14ac:dyDescent="0.25">
      <c r="A221">
        <v>220</v>
      </c>
      <c r="B221">
        <v>630.5</v>
      </c>
      <c r="C221">
        <v>285.3</v>
      </c>
      <c r="D221" t="s">
        <v>1633</v>
      </c>
      <c r="E221">
        <v>0.63307991942562103</v>
      </c>
      <c r="F221" t="s">
        <v>1000</v>
      </c>
      <c r="G221">
        <v>0</v>
      </c>
      <c r="H221" s="2">
        <v>0</v>
      </c>
      <c r="I221" s="12" t="s">
        <v>1000</v>
      </c>
      <c r="J221" s="12">
        <v>0</v>
      </c>
      <c r="K221" s="2">
        <v>0</v>
      </c>
      <c r="L221" s="12" t="s">
        <v>1000</v>
      </c>
      <c r="M221">
        <v>0</v>
      </c>
      <c r="N221" s="2">
        <v>0</v>
      </c>
      <c r="O221" t="s">
        <v>1000</v>
      </c>
      <c r="P221">
        <v>0</v>
      </c>
      <c r="Q221" s="2">
        <v>0</v>
      </c>
      <c r="R221" t="s">
        <v>1000</v>
      </c>
      <c r="S221">
        <v>0</v>
      </c>
      <c r="T221" s="2">
        <v>0</v>
      </c>
    </row>
    <row r="222" spans="1:20" x14ac:dyDescent="0.25">
      <c r="A222">
        <v>221</v>
      </c>
      <c r="B222" s="129">
        <v>631.6</v>
      </c>
      <c r="C222" s="129">
        <v>332.2</v>
      </c>
      <c r="D222" s="120" t="s">
        <v>1657</v>
      </c>
      <c r="E222">
        <v>0.6398332418530206</v>
      </c>
      <c r="F222" t="s">
        <v>1000</v>
      </c>
      <c r="G222">
        <v>0</v>
      </c>
      <c r="H222" s="2">
        <v>0</v>
      </c>
      <c r="I222" s="12" t="s">
        <v>1000</v>
      </c>
      <c r="J222" s="12">
        <v>0</v>
      </c>
      <c r="K222" s="2">
        <v>0</v>
      </c>
      <c r="L222" s="12" t="s">
        <v>1000</v>
      </c>
      <c r="M222">
        <v>0</v>
      </c>
      <c r="N222" s="2">
        <v>0</v>
      </c>
      <c r="O222" t="s">
        <v>1000</v>
      </c>
      <c r="P222">
        <v>0</v>
      </c>
      <c r="Q222" s="2">
        <v>0</v>
      </c>
      <c r="R222" t="s">
        <v>1000</v>
      </c>
      <c r="S222">
        <v>0</v>
      </c>
      <c r="T222" s="2">
        <v>0</v>
      </c>
    </row>
    <row r="223" spans="1:20" x14ac:dyDescent="0.25">
      <c r="A223">
        <v>222</v>
      </c>
      <c r="B223" s="129">
        <v>631.6</v>
      </c>
      <c r="C223" s="129">
        <v>344.40000000000003</v>
      </c>
      <c r="D223" s="20" t="s">
        <v>1662</v>
      </c>
      <c r="E223">
        <v>0.6398332418530206</v>
      </c>
      <c r="F223" t="s">
        <v>1000</v>
      </c>
      <c r="G223">
        <v>0</v>
      </c>
      <c r="H223" s="2">
        <v>0</v>
      </c>
      <c r="I223" s="12" t="s">
        <v>1000</v>
      </c>
      <c r="J223" s="12">
        <v>0</v>
      </c>
      <c r="K223" s="2">
        <v>0</v>
      </c>
      <c r="L223" s="12" t="s">
        <v>1000</v>
      </c>
      <c r="M223">
        <v>0</v>
      </c>
      <c r="N223" s="2">
        <v>0</v>
      </c>
      <c r="O223" t="s">
        <v>1000</v>
      </c>
      <c r="P223">
        <v>0</v>
      </c>
      <c r="Q223" s="2">
        <v>0</v>
      </c>
      <c r="R223" t="s">
        <v>1000</v>
      </c>
      <c r="S223">
        <v>0</v>
      </c>
      <c r="T223" s="2">
        <v>0</v>
      </c>
    </row>
    <row r="224" spans="1:20" x14ac:dyDescent="0.25">
      <c r="A224">
        <v>223</v>
      </c>
      <c r="B224">
        <v>632.4</v>
      </c>
      <c r="C224">
        <v>337.3</v>
      </c>
      <c r="D224" t="s">
        <v>1630</v>
      </c>
      <c r="E224">
        <v>0.63289000969409148</v>
      </c>
      <c r="F224" t="s">
        <v>1000</v>
      </c>
      <c r="G224">
        <v>0</v>
      </c>
      <c r="H224" s="2">
        <v>0</v>
      </c>
      <c r="I224" s="12" t="s">
        <v>1000</v>
      </c>
      <c r="J224" s="12">
        <v>0</v>
      </c>
      <c r="K224" s="2">
        <v>0</v>
      </c>
      <c r="L224" s="12" t="s">
        <v>1000</v>
      </c>
      <c r="M224">
        <v>0</v>
      </c>
      <c r="N224" s="2">
        <v>0</v>
      </c>
      <c r="O224" t="s">
        <v>1000</v>
      </c>
      <c r="P224">
        <v>0</v>
      </c>
      <c r="Q224" s="2">
        <v>0</v>
      </c>
      <c r="R224" t="s">
        <v>1000</v>
      </c>
      <c r="S224">
        <v>0</v>
      </c>
      <c r="T224" s="2">
        <v>0</v>
      </c>
    </row>
    <row r="225" spans="1:20" x14ac:dyDescent="0.25">
      <c r="A225">
        <v>224</v>
      </c>
      <c r="B225">
        <v>632.4</v>
      </c>
      <c r="C225">
        <v>311.3</v>
      </c>
      <c r="D225" t="s">
        <v>1631</v>
      </c>
      <c r="E225">
        <v>0.63289000969409148</v>
      </c>
      <c r="F225" t="s">
        <v>1000</v>
      </c>
      <c r="G225">
        <v>0</v>
      </c>
      <c r="H225" s="2">
        <v>0</v>
      </c>
      <c r="I225" s="12" t="s">
        <v>1000</v>
      </c>
      <c r="J225" s="12">
        <v>0</v>
      </c>
      <c r="K225" s="2">
        <v>0</v>
      </c>
      <c r="L225" s="12" t="s">
        <v>1000</v>
      </c>
      <c r="M225">
        <v>0</v>
      </c>
      <c r="N225" s="2">
        <v>0</v>
      </c>
      <c r="O225" t="s">
        <v>1000</v>
      </c>
      <c r="P225">
        <v>0</v>
      </c>
      <c r="Q225" s="2">
        <v>0</v>
      </c>
      <c r="R225" t="s">
        <v>1000</v>
      </c>
      <c r="S225">
        <v>0</v>
      </c>
      <c r="T225" s="2">
        <v>0</v>
      </c>
    </row>
    <row r="226" spans="1:20" x14ac:dyDescent="0.25">
      <c r="A226">
        <v>225</v>
      </c>
      <c r="B226">
        <v>632.4</v>
      </c>
      <c r="C226">
        <v>313.3</v>
      </c>
      <c r="D226" t="s">
        <v>1632</v>
      </c>
      <c r="E226">
        <v>0.63289000969409148</v>
      </c>
      <c r="F226" t="s">
        <v>1000</v>
      </c>
      <c r="G226">
        <v>0</v>
      </c>
      <c r="H226" s="2">
        <v>0</v>
      </c>
      <c r="I226" s="12" t="s">
        <v>1000</v>
      </c>
      <c r="J226" s="12">
        <v>0</v>
      </c>
      <c r="K226" s="2">
        <v>0</v>
      </c>
      <c r="L226" s="12" t="s">
        <v>1000</v>
      </c>
      <c r="M226">
        <v>0</v>
      </c>
      <c r="N226" s="2">
        <v>0</v>
      </c>
      <c r="O226" t="s">
        <v>1000</v>
      </c>
      <c r="P226">
        <v>0</v>
      </c>
      <c r="Q226" s="2">
        <v>0</v>
      </c>
      <c r="R226" t="s">
        <v>1000</v>
      </c>
      <c r="S226">
        <v>0</v>
      </c>
      <c r="T226" s="2">
        <v>0</v>
      </c>
    </row>
    <row r="227" spans="1:20" x14ac:dyDescent="0.25">
      <c r="A227">
        <v>226</v>
      </c>
      <c r="B227">
        <v>632.4</v>
      </c>
      <c r="C227">
        <v>355.4</v>
      </c>
      <c r="D227" t="s">
        <v>1777</v>
      </c>
      <c r="E227">
        <v>0.70411192964456004</v>
      </c>
      <c r="F227" t="s">
        <v>1000</v>
      </c>
      <c r="G227">
        <v>0</v>
      </c>
      <c r="H227" s="2">
        <v>0</v>
      </c>
      <c r="I227" s="12" t="s">
        <v>1000</v>
      </c>
      <c r="J227" s="12">
        <v>0</v>
      </c>
      <c r="K227" s="2">
        <v>0</v>
      </c>
      <c r="L227" s="12" t="s">
        <v>1000</v>
      </c>
      <c r="M227">
        <v>0</v>
      </c>
      <c r="N227" s="2">
        <v>0</v>
      </c>
      <c r="O227" t="s">
        <v>1000</v>
      </c>
      <c r="P227">
        <v>0</v>
      </c>
      <c r="Q227" s="2">
        <v>0</v>
      </c>
      <c r="R227" t="s">
        <v>1000</v>
      </c>
      <c r="S227">
        <v>0</v>
      </c>
      <c r="T227" s="2">
        <v>0</v>
      </c>
    </row>
    <row r="228" spans="1:20" x14ac:dyDescent="0.25">
      <c r="A228">
        <v>227</v>
      </c>
      <c r="B228">
        <v>634.5</v>
      </c>
      <c r="C228">
        <v>313.3</v>
      </c>
      <c r="D228" t="s">
        <v>1629</v>
      </c>
      <c r="E228">
        <v>0.63270015693120851</v>
      </c>
      <c r="F228" t="s">
        <v>1632</v>
      </c>
      <c r="G228">
        <v>2</v>
      </c>
      <c r="H228" s="2">
        <v>1.8757887776222192E-2</v>
      </c>
      <c r="I228" s="12" t="s">
        <v>1631</v>
      </c>
      <c r="J228" s="12">
        <v>1</v>
      </c>
      <c r="K228" s="2">
        <v>1.8062092757288217E-2</v>
      </c>
      <c r="L228" s="12" t="s">
        <v>1000</v>
      </c>
      <c r="M228">
        <v>0</v>
      </c>
      <c r="N228" s="2">
        <v>0</v>
      </c>
      <c r="O228" t="s">
        <v>1000</v>
      </c>
      <c r="P228">
        <v>0</v>
      </c>
      <c r="Q228" s="2">
        <v>0</v>
      </c>
      <c r="R228" t="s">
        <v>1000</v>
      </c>
      <c r="S228">
        <v>0</v>
      </c>
      <c r="T228" s="2">
        <v>0</v>
      </c>
    </row>
    <row r="229" spans="1:20" x14ac:dyDescent="0.25">
      <c r="A229">
        <v>228</v>
      </c>
      <c r="B229">
        <v>636.4</v>
      </c>
      <c r="C229">
        <v>359.4</v>
      </c>
      <c r="D229" t="s">
        <v>1783</v>
      </c>
      <c r="E229">
        <v>0.6972029027957426</v>
      </c>
      <c r="F229" t="s">
        <v>1000</v>
      </c>
      <c r="G229">
        <v>0</v>
      </c>
      <c r="H229" s="2">
        <v>0</v>
      </c>
      <c r="I229" s="12" t="s">
        <v>1000</v>
      </c>
      <c r="J229" s="12">
        <v>0</v>
      </c>
      <c r="K229" s="2">
        <v>0</v>
      </c>
      <c r="L229" s="12" t="s">
        <v>1000</v>
      </c>
      <c r="M229">
        <v>0</v>
      </c>
      <c r="N229" s="2">
        <v>0</v>
      </c>
      <c r="O229" t="s">
        <v>1000</v>
      </c>
      <c r="P229">
        <v>0</v>
      </c>
      <c r="Q229" s="2">
        <v>0</v>
      </c>
      <c r="R229" t="s">
        <v>1000</v>
      </c>
      <c r="S229">
        <v>0</v>
      </c>
      <c r="T229" s="2">
        <v>0</v>
      </c>
    </row>
    <row r="230" spans="1:20" x14ac:dyDescent="0.25">
      <c r="A230">
        <v>229</v>
      </c>
      <c r="B230">
        <v>636.5</v>
      </c>
      <c r="C230">
        <v>339.3</v>
      </c>
      <c r="D230" t="s">
        <v>1625</v>
      </c>
      <c r="E230">
        <v>0.63251036111988279</v>
      </c>
      <c r="F230" t="s">
        <v>1000</v>
      </c>
      <c r="G230">
        <v>0</v>
      </c>
      <c r="H230" s="2">
        <v>0</v>
      </c>
      <c r="I230" s="12" t="s">
        <v>1000</v>
      </c>
      <c r="J230" s="12">
        <v>0</v>
      </c>
      <c r="K230" s="2">
        <v>0</v>
      </c>
      <c r="L230" s="12" t="s">
        <v>1000</v>
      </c>
      <c r="M230">
        <v>0</v>
      </c>
      <c r="N230" s="2">
        <v>0</v>
      </c>
      <c r="O230" t="s">
        <v>1000</v>
      </c>
      <c r="P230">
        <v>0</v>
      </c>
      <c r="Q230" s="2">
        <v>0</v>
      </c>
      <c r="R230" t="s">
        <v>1000</v>
      </c>
      <c r="S230">
        <v>0</v>
      </c>
      <c r="T230" s="2">
        <v>0</v>
      </c>
    </row>
    <row r="231" spans="1:20" x14ac:dyDescent="0.25">
      <c r="A231">
        <v>230</v>
      </c>
      <c r="B231">
        <v>636.5</v>
      </c>
      <c r="C231">
        <v>341.3</v>
      </c>
      <c r="D231" t="s">
        <v>1626</v>
      </c>
      <c r="E231">
        <v>0.63251036111988279</v>
      </c>
      <c r="F231" t="s">
        <v>1000</v>
      </c>
      <c r="G231">
        <v>0</v>
      </c>
      <c r="H231" s="2">
        <v>0</v>
      </c>
      <c r="I231" s="12" t="s">
        <v>1000</v>
      </c>
      <c r="J231" s="12">
        <v>0</v>
      </c>
      <c r="K231" s="2">
        <v>0</v>
      </c>
      <c r="L231" s="12" t="s">
        <v>1000</v>
      </c>
      <c r="M231">
        <v>0</v>
      </c>
      <c r="N231" s="2">
        <v>0</v>
      </c>
      <c r="O231" t="s">
        <v>1000</v>
      </c>
      <c r="P231">
        <v>0</v>
      </c>
      <c r="Q231" s="2">
        <v>0</v>
      </c>
      <c r="R231" t="s">
        <v>1000</v>
      </c>
      <c r="S231">
        <v>0</v>
      </c>
      <c r="T231" s="2">
        <v>0</v>
      </c>
    </row>
    <row r="232" spans="1:20" x14ac:dyDescent="0.25">
      <c r="A232">
        <v>231</v>
      </c>
      <c r="B232">
        <v>636.5</v>
      </c>
      <c r="C232">
        <v>313.3</v>
      </c>
      <c r="D232" t="s">
        <v>1628</v>
      </c>
      <c r="E232">
        <v>0.63251036111988279</v>
      </c>
      <c r="F232" t="s">
        <v>1629</v>
      </c>
      <c r="G232">
        <v>2</v>
      </c>
      <c r="H232" s="2">
        <v>1.8796285890406356E-2</v>
      </c>
      <c r="I232" s="12" t="s">
        <v>1000</v>
      </c>
      <c r="J232" s="12">
        <v>0</v>
      </c>
      <c r="K232" s="2">
        <v>0</v>
      </c>
      <c r="L232" s="12" t="s">
        <v>1000</v>
      </c>
      <c r="M232">
        <v>0</v>
      </c>
      <c r="N232" s="2">
        <v>0</v>
      </c>
      <c r="O232" t="s">
        <v>1000</v>
      </c>
      <c r="P232">
        <v>0</v>
      </c>
      <c r="Q232" s="2">
        <v>0</v>
      </c>
      <c r="R232" t="s">
        <v>1000</v>
      </c>
      <c r="S232">
        <v>0</v>
      </c>
      <c r="T232" s="2">
        <v>0</v>
      </c>
    </row>
    <row r="233" spans="1:20" x14ac:dyDescent="0.25">
      <c r="A233">
        <v>232</v>
      </c>
      <c r="B233" s="5">
        <v>636.5</v>
      </c>
      <c r="C233" s="5">
        <v>337.2</v>
      </c>
      <c r="D233" s="131" t="s">
        <v>1654</v>
      </c>
      <c r="E233">
        <v>0.63251036111988279</v>
      </c>
      <c r="F233" t="s">
        <v>1000</v>
      </c>
      <c r="G233">
        <v>0</v>
      </c>
      <c r="H233" s="2">
        <v>0</v>
      </c>
      <c r="I233" s="12" t="s">
        <v>1000</v>
      </c>
      <c r="J233" s="12">
        <v>0</v>
      </c>
      <c r="K233" s="2">
        <v>0</v>
      </c>
      <c r="L233" s="12" t="s">
        <v>1000</v>
      </c>
      <c r="M233">
        <v>0</v>
      </c>
      <c r="N233" s="2">
        <v>0</v>
      </c>
      <c r="O233" t="s">
        <v>1000</v>
      </c>
      <c r="P233">
        <v>0</v>
      </c>
      <c r="Q233" s="2">
        <v>0</v>
      </c>
      <c r="R233" t="s">
        <v>1000</v>
      </c>
      <c r="S233">
        <v>0</v>
      </c>
      <c r="T233" s="2">
        <v>0</v>
      </c>
    </row>
    <row r="234" spans="1:20" x14ac:dyDescent="0.25">
      <c r="A234">
        <v>233</v>
      </c>
      <c r="B234">
        <v>636.6</v>
      </c>
      <c r="C234">
        <v>311.3</v>
      </c>
      <c r="D234" t="s">
        <v>1627</v>
      </c>
      <c r="E234">
        <v>0.63251036111988279</v>
      </c>
      <c r="F234" t="s">
        <v>1000</v>
      </c>
      <c r="G234">
        <v>0</v>
      </c>
      <c r="H234" s="2">
        <v>0</v>
      </c>
      <c r="I234" s="12" t="s">
        <v>1000</v>
      </c>
      <c r="J234" s="12">
        <v>0</v>
      </c>
      <c r="K234" s="2">
        <v>0</v>
      </c>
      <c r="L234" s="12" t="s">
        <v>1000</v>
      </c>
      <c r="M234">
        <v>0</v>
      </c>
      <c r="N234" s="2">
        <v>0</v>
      </c>
      <c r="O234" t="s">
        <v>1000</v>
      </c>
      <c r="P234">
        <v>0</v>
      </c>
      <c r="Q234" s="2">
        <v>0</v>
      </c>
      <c r="R234" t="s">
        <v>1000</v>
      </c>
      <c r="S234">
        <v>0</v>
      </c>
      <c r="T234" s="2">
        <v>0</v>
      </c>
    </row>
    <row r="235" spans="1:20" x14ac:dyDescent="0.25">
      <c r="A235">
        <v>234</v>
      </c>
      <c r="B235" s="120">
        <v>637.4</v>
      </c>
      <c r="C235" s="120">
        <v>360.4</v>
      </c>
      <c r="D235" s="120" t="s">
        <v>1794</v>
      </c>
      <c r="E235">
        <v>0.70464025131276786</v>
      </c>
      <c r="F235" t="s">
        <v>1783</v>
      </c>
      <c r="G235">
        <v>3</v>
      </c>
      <c r="H235" s="2">
        <v>0.18281180279005396</v>
      </c>
      <c r="I235" s="12" t="s">
        <v>1000</v>
      </c>
      <c r="J235" s="12">
        <v>0</v>
      </c>
      <c r="K235" s="2">
        <v>0</v>
      </c>
      <c r="L235" s="12" t="s">
        <v>1000</v>
      </c>
      <c r="M235">
        <v>0</v>
      </c>
      <c r="N235" s="2">
        <v>0</v>
      </c>
      <c r="O235" t="s">
        <v>1000</v>
      </c>
      <c r="P235">
        <v>0</v>
      </c>
      <c r="Q235" s="2">
        <v>0</v>
      </c>
      <c r="R235" t="s">
        <v>1000</v>
      </c>
      <c r="S235">
        <v>0</v>
      </c>
      <c r="T235" s="2">
        <v>0</v>
      </c>
    </row>
    <row r="236" spans="1:20" x14ac:dyDescent="0.25">
      <c r="A236">
        <v>235</v>
      </c>
      <c r="B236">
        <v>638.4</v>
      </c>
      <c r="C236">
        <v>339.3</v>
      </c>
      <c r="D236" t="s">
        <v>1623</v>
      </c>
      <c r="E236">
        <v>0.63232062224302976</v>
      </c>
      <c r="F236" t="s">
        <v>1654</v>
      </c>
      <c r="G236">
        <v>1</v>
      </c>
      <c r="H236" s="2">
        <v>2.1238351277969129E-2</v>
      </c>
      <c r="I236" s="12" t="s">
        <v>1625</v>
      </c>
      <c r="J236" s="12">
        <v>2</v>
      </c>
      <c r="K236" s="2">
        <v>1.5759274213529687E-2</v>
      </c>
      <c r="L236" s="12" t="s">
        <v>1000</v>
      </c>
      <c r="M236">
        <v>0</v>
      </c>
      <c r="N236" s="2">
        <v>0</v>
      </c>
      <c r="O236" t="s">
        <v>1000</v>
      </c>
      <c r="P236">
        <v>0</v>
      </c>
      <c r="Q236" s="2">
        <v>0</v>
      </c>
      <c r="R236" t="s">
        <v>1000</v>
      </c>
      <c r="S236">
        <v>0</v>
      </c>
      <c r="T236" s="2">
        <v>0</v>
      </c>
    </row>
    <row r="237" spans="1:20" x14ac:dyDescent="0.25">
      <c r="A237">
        <v>236</v>
      </c>
      <c r="B237">
        <v>638.4</v>
      </c>
      <c r="C237">
        <v>341.3</v>
      </c>
      <c r="D237" t="s">
        <v>1624</v>
      </c>
      <c r="E237">
        <v>0.63232062224302976</v>
      </c>
      <c r="F237" t="s">
        <v>1626</v>
      </c>
      <c r="G237">
        <v>2</v>
      </c>
      <c r="H237" s="2">
        <v>1.5719483994213537E-2</v>
      </c>
      <c r="I237" s="12" t="s">
        <v>1625</v>
      </c>
      <c r="J237" s="12">
        <v>1</v>
      </c>
      <c r="K237" s="2">
        <v>2.1283962969148876E-2</v>
      </c>
      <c r="L237" s="12" t="s">
        <v>1000</v>
      </c>
      <c r="M237">
        <v>0</v>
      </c>
      <c r="N237" s="2">
        <v>0</v>
      </c>
      <c r="O237" t="s">
        <v>1000</v>
      </c>
      <c r="P237">
        <v>0</v>
      </c>
      <c r="Q237" s="2">
        <v>0</v>
      </c>
      <c r="R237" t="s">
        <v>1000</v>
      </c>
      <c r="S237">
        <v>0</v>
      </c>
      <c r="T237" s="2">
        <v>0</v>
      </c>
    </row>
    <row r="238" spans="1:20" x14ac:dyDescent="0.25">
      <c r="A238">
        <v>237</v>
      </c>
      <c r="B238">
        <v>638.4</v>
      </c>
      <c r="C238">
        <v>523.4</v>
      </c>
      <c r="D238" t="s">
        <v>1727</v>
      </c>
      <c r="E238">
        <v>0.67160060899917617</v>
      </c>
      <c r="F238" t="s">
        <v>1000</v>
      </c>
      <c r="G238">
        <v>0</v>
      </c>
      <c r="H238" s="2">
        <v>0</v>
      </c>
      <c r="I238" s="12" t="s">
        <v>1000</v>
      </c>
      <c r="J238" s="12">
        <v>0</v>
      </c>
      <c r="K238" s="2">
        <v>0</v>
      </c>
      <c r="L238" s="12" t="s">
        <v>1000</v>
      </c>
      <c r="M238">
        <v>0</v>
      </c>
      <c r="N238" s="2">
        <v>0</v>
      </c>
      <c r="O238" t="s">
        <v>1000</v>
      </c>
      <c r="P238">
        <v>0</v>
      </c>
      <c r="Q238" s="2">
        <v>0</v>
      </c>
      <c r="R238" t="s">
        <v>1000</v>
      </c>
      <c r="S238">
        <v>0</v>
      </c>
      <c r="T238" s="2">
        <v>0</v>
      </c>
    </row>
    <row r="239" spans="1:20" x14ac:dyDescent="0.25">
      <c r="A239">
        <v>238</v>
      </c>
      <c r="B239">
        <v>638.4</v>
      </c>
      <c r="C239">
        <v>361.4</v>
      </c>
      <c r="D239" t="s">
        <v>1782</v>
      </c>
      <c r="E239">
        <v>0.69699375761196913</v>
      </c>
      <c r="F239" t="s">
        <v>1783</v>
      </c>
      <c r="G239">
        <v>1</v>
      </c>
      <c r="H239" s="2">
        <v>2.7168221473550476E-2</v>
      </c>
      <c r="I239" s="12" t="s">
        <v>1794</v>
      </c>
      <c r="J239" s="12">
        <v>3</v>
      </c>
      <c r="K239" s="2">
        <v>0.17724181420067048</v>
      </c>
      <c r="L239" s="12" t="s">
        <v>1000</v>
      </c>
      <c r="M239">
        <v>0</v>
      </c>
      <c r="N239" s="2">
        <v>0</v>
      </c>
      <c r="O239" t="s">
        <v>1000</v>
      </c>
      <c r="P239">
        <v>0</v>
      </c>
      <c r="Q239" s="2">
        <v>0</v>
      </c>
      <c r="R239" t="s">
        <v>1000</v>
      </c>
      <c r="S239">
        <v>0</v>
      </c>
      <c r="T239" s="2">
        <v>0</v>
      </c>
    </row>
    <row r="240" spans="1:20" x14ac:dyDescent="0.25">
      <c r="A240">
        <v>239</v>
      </c>
      <c r="B240">
        <v>640.4</v>
      </c>
      <c r="C240">
        <v>341.3</v>
      </c>
      <c r="D240" t="s">
        <v>1622</v>
      </c>
      <c r="E240">
        <v>0.63213094028357086</v>
      </c>
      <c r="F240" t="s">
        <v>1623</v>
      </c>
      <c r="G240">
        <v>1</v>
      </c>
      <c r="H240" s="2">
        <v>2.1277578259147289E-2</v>
      </c>
      <c r="I240" s="12" t="s">
        <v>1624</v>
      </c>
      <c r="J240" s="12">
        <v>2</v>
      </c>
      <c r="K240" s="2">
        <v>1.5754546785849297E-2</v>
      </c>
      <c r="L240" s="12" t="s">
        <v>1000</v>
      </c>
      <c r="M240">
        <v>0</v>
      </c>
      <c r="N240" s="2">
        <v>0</v>
      </c>
      <c r="O240" t="s">
        <v>1000</v>
      </c>
      <c r="P240">
        <v>0</v>
      </c>
      <c r="Q240" s="2">
        <v>0</v>
      </c>
      <c r="R240" t="s">
        <v>1000</v>
      </c>
      <c r="S240">
        <v>0</v>
      </c>
      <c r="T240" s="2">
        <v>0</v>
      </c>
    </row>
    <row r="241" spans="1:20" x14ac:dyDescent="0.25">
      <c r="A241">
        <v>240</v>
      </c>
      <c r="B241">
        <v>640.4</v>
      </c>
      <c r="C241">
        <v>363.4</v>
      </c>
      <c r="D241" t="s">
        <v>1781</v>
      </c>
      <c r="E241">
        <v>0.69678467516704512</v>
      </c>
      <c r="F241" t="s">
        <v>1782</v>
      </c>
      <c r="G241">
        <v>1</v>
      </c>
      <c r="H241" s="2">
        <v>2.7214922619764603E-2</v>
      </c>
      <c r="I241" s="12" t="s">
        <v>1000</v>
      </c>
      <c r="J241" s="12">
        <v>0</v>
      </c>
      <c r="K241" s="2">
        <v>0</v>
      </c>
      <c r="L241" s="12" t="s">
        <v>1000</v>
      </c>
      <c r="M241">
        <v>0</v>
      </c>
      <c r="N241" s="2">
        <v>0</v>
      </c>
      <c r="O241" t="s">
        <v>1000</v>
      </c>
      <c r="P241">
        <v>0</v>
      </c>
      <c r="Q241" s="2">
        <v>0</v>
      </c>
      <c r="R241" t="s">
        <v>1000</v>
      </c>
      <c r="S241">
        <v>0</v>
      </c>
      <c r="T241" s="2">
        <v>0</v>
      </c>
    </row>
    <row r="242" spans="1:20" x14ac:dyDescent="0.25">
      <c r="A242">
        <v>241</v>
      </c>
      <c r="B242">
        <v>640.6</v>
      </c>
      <c r="C242">
        <v>369.4</v>
      </c>
      <c r="D242" t="s">
        <v>1569</v>
      </c>
      <c r="E242">
        <v>0.60911146306863584</v>
      </c>
      <c r="F242" t="s">
        <v>1000</v>
      </c>
      <c r="G242">
        <v>0</v>
      </c>
      <c r="H242" s="2">
        <v>0</v>
      </c>
      <c r="I242" s="12" t="s">
        <v>1000</v>
      </c>
      <c r="J242" s="12">
        <v>0</v>
      </c>
      <c r="K242" s="2">
        <v>0</v>
      </c>
      <c r="L242" s="12" t="s">
        <v>1000</v>
      </c>
      <c r="M242">
        <v>0</v>
      </c>
      <c r="N242" s="2">
        <v>0</v>
      </c>
      <c r="O242" t="s">
        <v>1000</v>
      </c>
      <c r="P242">
        <v>0</v>
      </c>
      <c r="Q242" s="2">
        <v>0</v>
      </c>
      <c r="R242" t="s">
        <v>1000</v>
      </c>
      <c r="S242">
        <v>0</v>
      </c>
      <c r="T242" s="2">
        <v>0</v>
      </c>
    </row>
    <row r="243" spans="1:20" x14ac:dyDescent="0.25">
      <c r="A243">
        <v>242</v>
      </c>
      <c r="B243" s="113">
        <v>640.6</v>
      </c>
      <c r="C243" s="113">
        <v>311.2</v>
      </c>
      <c r="D243" s="94" t="s">
        <v>1621</v>
      </c>
      <c r="E243">
        <v>0.63213094028357086</v>
      </c>
      <c r="F243" t="s">
        <v>1000</v>
      </c>
      <c r="G243">
        <v>0</v>
      </c>
      <c r="H243" s="2">
        <v>0</v>
      </c>
      <c r="I243" s="12" t="s">
        <v>1000</v>
      </c>
      <c r="J243" s="12">
        <v>0</v>
      </c>
      <c r="K243" s="2">
        <v>0</v>
      </c>
      <c r="L243" s="12" t="s">
        <v>1000</v>
      </c>
      <c r="M243">
        <v>0</v>
      </c>
      <c r="N243" s="2">
        <v>0</v>
      </c>
      <c r="O243" t="s">
        <v>1000</v>
      </c>
      <c r="P243">
        <v>0</v>
      </c>
      <c r="Q243" s="2">
        <v>0</v>
      </c>
      <c r="R243" t="s">
        <v>1000</v>
      </c>
      <c r="S243">
        <v>0</v>
      </c>
      <c r="T243" s="2">
        <v>0</v>
      </c>
    </row>
    <row r="244" spans="1:20" x14ac:dyDescent="0.25">
      <c r="A244">
        <v>243</v>
      </c>
      <c r="B244">
        <v>642.4</v>
      </c>
      <c r="C244">
        <v>365.4</v>
      </c>
      <c r="D244" t="s">
        <v>1780</v>
      </c>
      <c r="E244">
        <v>0.69657565544215017</v>
      </c>
      <c r="F244" t="s">
        <v>1781</v>
      </c>
      <c r="G244">
        <v>1</v>
      </c>
      <c r="H244" s="2">
        <v>2.726165603205755E-2</v>
      </c>
      <c r="I244" s="12" t="s">
        <v>1000</v>
      </c>
      <c r="J244" s="12">
        <v>0</v>
      </c>
      <c r="K244" s="2">
        <v>0</v>
      </c>
      <c r="L244" s="12" t="s">
        <v>1000</v>
      </c>
      <c r="M244">
        <v>0</v>
      </c>
      <c r="N244" s="2">
        <v>0</v>
      </c>
      <c r="O244" t="s">
        <v>1000</v>
      </c>
      <c r="P244">
        <v>0</v>
      </c>
      <c r="Q244" s="2">
        <v>0</v>
      </c>
      <c r="R244" t="s">
        <v>1000</v>
      </c>
      <c r="S244">
        <v>0</v>
      </c>
      <c r="T244" s="2">
        <v>0</v>
      </c>
    </row>
    <row r="245" spans="1:20" x14ac:dyDescent="0.25">
      <c r="A245">
        <v>244</v>
      </c>
      <c r="B245">
        <v>642.6</v>
      </c>
      <c r="C245">
        <v>369.4</v>
      </c>
      <c r="D245" t="s">
        <v>1568</v>
      </c>
      <c r="E245">
        <v>0.60892874333472302</v>
      </c>
      <c r="F245" t="s">
        <v>1569</v>
      </c>
      <c r="G245">
        <v>2</v>
      </c>
      <c r="H245" s="2">
        <v>1.2524200459593939E-2</v>
      </c>
      <c r="I245" s="12" t="s">
        <v>1000</v>
      </c>
      <c r="J245" s="12">
        <v>0</v>
      </c>
      <c r="K245" s="2">
        <v>0</v>
      </c>
      <c r="L245" s="12" t="s">
        <v>1000</v>
      </c>
      <c r="M245">
        <v>0</v>
      </c>
      <c r="N245" s="2">
        <v>0</v>
      </c>
      <c r="O245" t="s">
        <v>1000</v>
      </c>
      <c r="P245">
        <v>0</v>
      </c>
      <c r="Q245" s="2">
        <v>0</v>
      </c>
      <c r="R245" t="s">
        <v>1000</v>
      </c>
      <c r="S245">
        <v>0</v>
      </c>
      <c r="T245" s="2">
        <v>0</v>
      </c>
    </row>
    <row r="246" spans="1:20" x14ac:dyDescent="0.25">
      <c r="A246">
        <v>245</v>
      </c>
      <c r="B246">
        <v>642.6</v>
      </c>
      <c r="C246">
        <v>313.2</v>
      </c>
      <c r="D246" s="94" t="s">
        <v>1885</v>
      </c>
      <c r="E246">
        <v>0.63194131522443198</v>
      </c>
      <c r="F246" t="s">
        <v>1621</v>
      </c>
      <c r="G246">
        <v>1</v>
      </c>
      <c r="H246" s="2">
        <v>1.8040429621684811E-2</v>
      </c>
      <c r="I246" s="12" t="s">
        <v>1000</v>
      </c>
      <c r="J246" s="12">
        <v>0</v>
      </c>
      <c r="K246" s="2">
        <v>0</v>
      </c>
      <c r="L246" s="12" t="s">
        <v>1000</v>
      </c>
      <c r="M246">
        <v>0</v>
      </c>
      <c r="N246" s="2">
        <v>0</v>
      </c>
      <c r="O246" t="s">
        <v>1000</v>
      </c>
      <c r="P246">
        <v>0</v>
      </c>
      <c r="Q246" s="2">
        <v>0</v>
      </c>
      <c r="R246" t="s">
        <v>1000</v>
      </c>
      <c r="S246">
        <v>0</v>
      </c>
      <c r="T246" s="2">
        <v>0</v>
      </c>
    </row>
    <row r="247" spans="1:20" x14ac:dyDescent="0.25">
      <c r="A247">
        <v>246</v>
      </c>
      <c r="B247">
        <v>644.4</v>
      </c>
      <c r="C247">
        <v>367.4</v>
      </c>
      <c r="D247" t="s">
        <v>1779</v>
      </c>
      <c r="E247">
        <v>0.69636669841846988</v>
      </c>
      <c r="F247" t="s">
        <v>1780</v>
      </c>
      <c r="G247">
        <v>1</v>
      </c>
      <c r="H247" s="2">
        <v>2.7308421668051249E-2</v>
      </c>
      <c r="I247" s="12" t="s">
        <v>1000</v>
      </c>
      <c r="J247" s="12">
        <v>0</v>
      </c>
      <c r="K247" s="2">
        <v>0</v>
      </c>
      <c r="L247" s="12" t="s">
        <v>1000</v>
      </c>
      <c r="M247">
        <v>0</v>
      </c>
      <c r="N247" s="2">
        <v>0</v>
      </c>
      <c r="O247" t="s">
        <v>1000</v>
      </c>
      <c r="P247">
        <v>0</v>
      </c>
      <c r="Q247" s="2">
        <v>0</v>
      </c>
      <c r="R247" t="s">
        <v>1000</v>
      </c>
      <c r="S247">
        <v>0</v>
      </c>
      <c r="T247" s="2">
        <v>0</v>
      </c>
    </row>
    <row r="248" spans="1:20" x14ac:dyDescent="0.25">
      <c r="A248">
        <v>247</v>
      </c>
      <c r="B248">
        <v>646.4</v>
      </c>
      <c r="C248">
        <v>369.4</v>
      </c>
      <c r="D248" t="s">
        <v>1778</v>
      </c>
      <c r="E248">
        <v>0.69615780407719485</v>
      </c>
      <c r="F248" t="s">
        <v>1779</v>
      </c>
      <c r="G248">
        <v>1</v>
      </c>
      <c r="H248" s="2">
        <v>2.7355219485395772E-2</v>
      </c>
      <c r="I248" s="12" t="s">
        <v>1000</v>
      </c>
      <c r="J248" s="12">
        <v>0</v>
      </c>
      <c r="K248" s="2">
        <v>0</v>
      </c>
      <c r="L248" s="12" t="s">
        <v>1000</v>
      </c>
      <c r="M248">
        <v>0</v>
      </c>
      <c r="N248" s="2">
        <v>0</v>
      </c>
      <c r="O248" t="s">
        <v>1000</v>
      </c>
      <c r="P248">
        <v>0</v>
      </c>
      <c r="Q248" s="2">
        <v>0</v>
      </c>
      <c r="R248" t="s">
        <v>1000</v>
      </c>
      <c r="S248">
        <v>0</v>
      </c>
      <c r="T248" s="2">
        <v>0</v>
      </c>
    </row>
    <row r="249" spans="1:20" x14ac:dyDescent="0.25">
      <c r="A249">
        <v>248</v>
      </c>
      <c r="B249" s="120">
        <v>647.6</v>
      </c>
      <c r="C249" s="120">
        <v>376.4</v>
      </c>
      <c r="D249" s="120" t="s">
        <v>1591</v>
      </c>
      <c r="E249">
        <v>0.60975141401782762</v>
      </c>
      <c r="F249" t="s">
        <v>1000</v>
      </c>
      <c r="G249">
        <v>0</v>
      </c>
      <c r="H249" s="2">
        <v>0</v>
      </c>
      <c r="I249" s="12" t="s">
        <v>1000</v>
      </c>
      <c r="J249" s="12">
        <v>0</v>
      </c>
      <c r="K249" s="2">
        <v>0</v>
      </c>
      <c r="L249" s="12" t="s">
        <v>1000</v>
      </c>
      <c r="M249">
        <v>0</v>
      </c>
      <c r="N249" s="2">
        <v>0</v>
      </c>
      <c r="O249" t="s">
        <v>1000</v>
      </c>
      <c r="P249">
        <v>0</v>
      </c>
      <c r="Q249" s="2">
        <v>0</v>
      </c>
      <c r="R249" t="s">
        <v>1000</v>
      </c>
      <c r="S249">
        <v>0</v>
      </c>
      <c r="T249" s="2">
        <v>0</v>
      </c>
    </row>
    <row r="250" spans="1:20" x14ac:dyDescent="0.25">
      <c r="A250">
        <v>249</v>
      </c>
      <c r="B250" s="21">
        <v>648.6</v>
      </c>
      <c r="C250" s="21">
        <v>264.39999999999998</v>
      </c>
      <c r="D250" s="21" t="s">
        <v>1675</v>
      </c>
      <c r="E250">
        <v>0.61405183290798537</v>
      </c>
      <c r="F250" t="s">
        <v>1000</v>
      </c>
      <c r="G250">
        <v>0</v>
      </c>
      <c r="H250" s="2">
        <v>0</v>
      </c>
      <c r="I250" s="12" t="s">
        <v>1000</v>
      </c>
      <c r="J250" s="12">
        <v>0</v>
      </c>
      <c r="K250" s="2">
        <v>0</v>
      </c>
      <c r="L250" s="12" t="s">
        <v>1000</v>
      </c>
      <c r="M250">
        <v>0</v>
      </c>
      <c r="N250" s="2">
        <v>0</v>
      </c>
      <c r="O250" t="s">
        <v>1000</v>
      </c>
      <c r="P250">
        <v>0</v>
      </c>
      <c r="Q250" s="2">
        <v>0</v>
      </c>
      <c r="R250" t="s">
        <v>1000</v>
      </c>
      <c r="S250">
        <v>0</v>
      </c>
      <c r="T250" s="2">
        <v>0</v>
      </c>
    </row>
    <row r="251" spans="1:20" x14ac:dyDescent="0.25">
      <c r="A251">
        <v>250</v>
      </c>
      <c r="B251" s="21">
        <v>650.6</v>
      </c>
      <c r="C251" s="21">
        <v>264.39999999999998</v>
      </c>
      <c r="D251" s="21" t="s">
        <v>1674</v>
      </c>
      <c r="E251">
        <v>0.613867631174279</v>
      </c>
      <c r="F251" t="s">
        <v>1675</v>
      </c>
      <c r="G251">
        <v>2</v>
      </c>
      <c r="H251" s="2">
        <v>2.604724600204792E-2</v>
      </c>
      <c r="I251" s="12" t="s">
        <v>1000</v>
      </c>
      <c r="J251" s="12">
        <v>0</v>
      </c>
      <c r="K251" s="2">
        <v>0</v>
      </c>
      <c r="L251" s="12" t="s">
        <v>1000</v>
      </c>
      <c r="M251">
        <v>0</v>
      </c>
      <c r="N251" s="2">
        <v>0</v>
      </c>
      <c r="O251" t="s">
        <v>1000</v>
      </c>
      <c r="P251">
        <v>0</v>
      </c>
      <c r="Q251" s="2">
        <v>0</v>
      </c>
      <c r="R251" t="s">
        <v>1000</v>
      </c>
      <c r="S251">
        <v>0</v>
      </c>
      <c r="T251" s="2">
        <v>0</v>
      </c>
    </row>
    <row r="252" spans="1:20" x14ac:dyDescent="0.25">
      <c r="A252">
        <v>251</v>
      </c>
      <c r="B252" s="21">
        <v>650.70000000000005</v>
      </c>
      <c r="C252" s="21">
        <v>266.39999999999998</v>
      </c>
      <c r="D252" s="21" t="s">
        <v>1694</v>
      </c>
      <c r="E252">
        <v>0.613867631174279</v>
      </c>
      <c r="F252" t="s">
        <v>1675</v>
      </c>
      <c r="G252">
        <v>1</v>
      </c>
      <c r="H252" s="2">
        <v>1.2720136629573197E-2</v>
      </c>
      <c r="I252" s="12" t="s">
        <v>1000</v>
      </c>
      <c r="J252" s="12">
        <v>0</v>
      </c>
      <c r="K252" s="2">
        <v>0</v>
      </c>
      <c r="L252" s="12" t="s">
        <v>1000</v>
      </c>
      <c r="M252">
        <v>0</v>
      </c>
      <c r="N252" s="2">
        <v>0</v>
      </c>
      <c r="O252" t="s">
        <v>1000</v>
      </c>
      <c r="P252">
        <v>0</v>
      </c>
      <c r="Q252" s="2">
        <v>0</v>
      </c>
      <c r="R252" t="s">
        <v>1000</v>
      </c>
      <c r="S252">
        <v>0</v>
      </c>
      <c r="T252" s="2">
        <v>0</v>
      </c>
    </row>
    <row r="253" spans="1:20" x14ac:dyDescent="0.25">
      <c r="A253">
        <v>252</v>
      </c>
      <c r="B253" s="21">
        <v>652.70000000000005</v>
      </c>
      <c r="C253" s="21">
        <v>266.39999999999998</v>
      </c>
      <c r="D253" s="21" t="s">
        <v>1693</v>
      </c>
      <c r="E253">
        <v>0.61368348469694844</v>
      </c>
      <c r="F253" t="s">
        <v>1674</v>
      </c>
      <c r="G253">
        <v>1</v>
      </c>
      <c r="H253" s="2">
        <v>1.2716320874787395E-2</v>
      </c>
      <c r="I253" s="12" t="s">
        <v>1694</v>
      </c>
      <c r="J253" s="12">
        <v>2</v>
      </c>
      <c r="K253" s="2">
        <v>2.6039432414310334E-2</v>
      </c>
      <c r="L253" s="12" t="s">
        <v>1000</v>
      </c>
      <c r="M253">
        <v>0</v>
      </c>
      <c r="N253" s="2">
        <v>0</v>
      </c>
      <c r="O253" t="s">
        <v>1000</v>
      </c>
      <c r="P253">
        <v>0</v>
      </c>
      <c r="Q253" s="2">
        <v>0</v>
      </c>
      <c r="R253" t="s">
        <v>1000</v>
      </c>
      <c r="S253">
        <v>0</v>
      </c>
      <c r="T253" s="2">
        <v>0</v>
      </c>
    </row>
    <row r="254" spans="1:20" x14ac:dyDescent="0.25">
      <c r="A254">
        <v>253</v>
      </c>
      <c r="B254" s="129">
        <v>655.6</v>
      </c>
      <c r="C254" s="129">
        <v>332.2</v>
      </c>
      <c r="D254" s="120" t="s">
        <v>1658</v>
      </c>
      <c r="E254">
        <v>0.62583433035451852</v>
      </c>
      <c r="F254" t="s">
        <v>1000</v>
      </c>
      <c r="G254">
        <v>0</v>
      </c>
      <c r="H254" s="2">
        <v>0</v>
      </c>
      <c r="I254" s="12" t="s">
        <v>1000</v>
      </c>
      <c r="J254" s="12">
        <v>0</v>
      </c>
      <c r="K254" s="2">
        <v>0</v>
      </c>
      <c r="L254" s="12" t="s">
        <v>1000</v>
      </c>
      <c r="M254">
        <v>0</v>
      </c>
      <c r="N254" s="2">
        <v>0</v>
      </c>
      <c r="O254" t="s">
        <v>1000</v>
      </c>
      <c r="P254">
        <v>0</v>
      </c>
      <c r="Q254" s="2">
        <v>0</v>
      </c>
      <c r="R254" t="s">
        <v>1000</v>
      </c>
      <c r="S254">
        <v>0</v>
      </c>
      <c r="T254" s="2">
        <v>0</v>
      </c>
    </row>
    <row r="255" spans="1:20" x14ac:dyDescent="0.25">
      <c r="A255">
        <v>254</v>
      </c>
      <c r="B255" s="129">
        <v>655.6</v>
      </c>
      <c r="C255" s="129">
        <v>368.40000000000003</v>
      </c>
      <c r="D255" s="20" t="s">
        <v>1663</v>
      </c>
      <c r="E255">
        <v>0.62583433035451852</v>
      </c>
      <c r="F255" t="s">
        <v>1000</v>
      </c>
      <c r="G255">
        <v>0</v>
      </c>
      <c r="H255" s="2">
        <v>0</v>
      </c>
      <c r="I255" s="12" t="s">
        <v>1000</v>
      </c>
      <c r="J255" s="12">
        <v>0</v>
      </c>
      <c r="K255" s="2">
        <v>0</v>
      </c>
      <c r="L255" s="12" t="s">
        <v>1000</v>
      </c>
      <c r="M255">
        <v>0</v>
      </c>
      <c r="N255" s="2">
        <v>0</v>
      </c>
      <c r="O255" t="s">
        <v>1000</v>
      </c>
      <c r="P255">
        <v>0</v>
      </c>
      <c r="Q255" s="2">
        <v>0</v>
      </c>
      <c r="R255" t="s">
        <v>1000</v>
      </c>
      <c r="S255">
        <v>0</v>
      </c>
      <c r="T255" s="2">
        <v>0</v>
      </c>
    </row>
    <row r="256" spans="1:20" x14ac:dyDescent="0.25">
      <c r="A256">
        <v>255</v>
      </c>
      <c r="B256" s="120">
        <v>655.6</v>
      </c>
      <c r="C256" s="120">
        <v>271.39999999999998</v>
      </c>
      <c r="D256" s="120" t="s">
        <v>1683</v>
      </c>
      <c r="E256">
        <v>0.61469697435934245</v>
      </c>
      <c r="F256" t="s">
        <v>1000</v>
      </c>
      <c r="G256">
        <v>0</v>
      </c>
      <c r="H256" s="2">
        <v>0</v>
      </c>
      <c r="I256" s="12" t="s">
        <v>1000</v>
      </c>
      <c r="J256" s="12">
        <v>0</v>
      </c>
      <c r="K256" s="2">
        <v>0</v>
      </c>
      <c r="L256" s="12" t="s">
        <v>1000</v>
      </c>
      <c r="M256">
        <v>0</v>
      </c>
      <c r="N256" s="2">
        <v>0</v>
      </c>
      <c r="O256" t="s">
        <v>1000</v>
      </c>
      <c r="P256">
        <v>0</v>
      </c>
      <c r="Q256" s="2">
        <v>0</v>
      </c>
      <c r="R256" t="s">
        <v>1000</v>
      </c>
      <c r="S256">
        <v>0</v>
      </c>
      <c r="T256" s="2">
        <v>0</v>
      </c>
    </row>
    <row r="257" spans="1:20" x14ac:dyDescent="0.25">
      <c r="A257">
        <v>256</v>
      </c>
      <c r="B257">
        <v>656.5</v>
      </c>
      <c r="C257">
        <v>337.3</v>
      </c>
      <c r="D257" t="s">
        <v>1643</v>
      </c>
      <c r="E257">
        <v>0.6190430091719944</v>
      </c>
      <c r="F257" t="s">
        <v>1000</v>
      </c>
      <c r="G257">
        <v>0</v>
      </c>
      <c r="H257" s="2">
        <v>0</v>
      </c>
      <c r="I257" s="12" t="s">
        <v>1000</v>
      </c>
      <c r="J257" s="12">
        <v>0</v>
      </c>
      <c r="K257" s="2">
        <v>0</v>
      </c>
      <c r="L257" s="12" t="s">
        <v>1000</v>
      </c>
      <c r="M257">
        <v>0</v>
      </c>
      <c r="N257" s="2">
        <v>0</v>
      </c>
      <c r="O257" t="s">
        <v>1000</v>
      </c>
      <c r="P257">
        <v>0</v>
      </c>
      <c r="Q257" s="2">
        <v>0</v>
      </c>
      <c r="R257" t="s">
        <v>1000</v>
      </c>
      <c r="S257">
        <v>0</v>
      </c>
      <c r="T257" s="2">
        <v>0</v>
      </c>
    </row>
    <row r="258" spans="1:20" x14ac:dyDescent="0.25">
      <c r="A258">
        <v>257</v>
      </c>
      <c r="B258">
        <v>656.5</v>
      </c>
      <c r="C258">
        <v>311.3</v>
      </c>
      <c r="D258" t="s">
        <v>1644</v>
      </c>
      <c r="E258">
        <v>0.6190430091719944</v>
      </c>
      <c r="F258" t="s">
        <v>1000</v>
      </c>
      <c r="G258">
        <v>0</v>
      </c>
      <c r="H258" s="2">
        <v>0</v>
      </c>
      <c r="I258" s="12" t="s">
        <v>1000</v>
      </c>
      <c r="J258" s="12">
        <v>0</v>
      </c>
      <c r="K258" s="2">
        <v>0</v>
      </c>
      <c r="L258" s="12" t="s">
        <v>1000</v>
      </c>
      <c r="M258">
        <v>0</v>
      </c>
      <c r="N258" s="2">
        <v>0</v>
      </c>
      <c r="O258" t="s">
        <v>1000</v>
      </c>
      <c r="P258">
        <v>0</v>
      </c>
      <c r="Q258" s="2">
        <v>0</v>
      </c>
      <c r="R258" t="s">
        <v>1000</v>
      </c>
      <c r="S258">
        <v>0</v>
      </c>
      <c r="T258" s="2">
        <v>0</v>
      </c>
    </row>
    <row r="259" spans="1:20" x14ac:dyDescent="0.25">
      <c r="A259">
        <v>258</v>
      </c>
      <c r="B259">
        <v>656.6</v>
      </c>
      <c r="C259">
        <v>439.4</v>
      </c>
      <c r="D259" t="s">
        <v>1032</v>
      </c>
      <c r="E259">
        <v>0.63062646864569594</v>
      </c>
      <c r="F259" t="s">
        <v>1000</v>
      </c>
      <c r="G259">
        <v>0</v>
      </c>
      <c r="H259" s="2">
        <v>0</v>
      </c>
      <c r="I259" s="12" t="s">
        <v>1000</v>
      </c>
      <c r="J259" s="12">
        <v>0</v>
      </c>
      <c r="K259" s="2">
        <v>0</v>
      </c>
      <c r="L259" s="12" t="s">
        <v>1000</v>
      </c>
      <c r="M259">
        <v>0</v>
      </c>
      <c r="N259" s="2">
        <v>0</v>
      </c>
      <c r="O259" t="s">
        <v>1000</v>
      </c>
      <c r="P259">
        <v>0</v>
      </c>
      <c r="Q259" s="2">
        <v>0</v>
      </c>
      <c r="R259" t="s">
        <v>1000</v>
      </c>
      <c r="S259">
        <v>0</v>
      </c>
      <c r="T259" s="2">
        <v>0</v>
      </c>
    </row>
    <row r="260" spans="1:20" x14ac:dyDescent="0.25">
      <c r="A260">
        <v>259</v>
      </c>
      <c r="B260">
        <v>656.6</v>
      </c>
      <c r="C260">
        <v>369.4</v>
      </c>
      <c r="D260" t="s">
        <v>1570</v>
      </c>
      <c r="E260">
        <v>0.60204987155008072</v>
      </c>
      <c r="F260" t="s">
        <v>1663</v>
      </c>
      <c r="G260">
        <v>3</v>
      </c>
      <c r="H260" s="2">
        <v>0.16400454139785636</v>
      </c>
      <c r="I260" s="12" t="s">
        <v>1000</v>
      </c>
      <c r="J260" s="12">
        <v>0</v>
      </c>
      <c r="K260" s="2">
        <v>0</v>
      </c>
      <c r="L260" s="12" t="s">
        <v>1000</v>
      </c>
      <c r="M260">
        <v>0</v>
      </c>
      <c r="N260" s="2">
        <v>0</v>
      </c>
      <c r="O260" t="s">
        <v>1000</v>
      </c>
      <c r="P260">
        <v>0</v>
      </c>
      <c r="Q260" s="2">
        <v>0</v>
      </c>
      <c r="R260" t="s">
        <v>1000</v>
      </c>
      <c r="S260">
        <v>0</v>
      </c>
      <c r="T260" s="2">
        <v>0</v>
      </c>
    </row>
    <row r="261" spans="1:20" x14ac:dyDescent="0.25">
      <c r="A261">
        <v>260</v>
      </c>
      <c r="B261">
        <v>656.6</v>
      </c>
      <c r="C261">
        <v>327.2</v>
      </c>
      <c r="D261" s="94" t="s">
        <v>1886</v>
      </c>
      <c r="E261">
        <v>0.62480247783101028</v>
      </c>
      <c r="F261" t="s">
        <v>1000</v>
      </c>
      <c r="G261">
        <v>0</v>
      </c>
      <c r="H261" s="2">
        <v>0</v>
      </c>
      <c r="I261" s="12" t="s">
        <v>1000</v>
      </c>
      <c r="J261" s="12">
        <v>0</v>
      </c>
      <c r="K261" s="2">
        <v>0</v>
      </c>
      <c r="L261" s="12" t="s">
        <v>1000</v>
      </c>
      <c r="M261">
        <v>0</v>
      </c>
      <c r="N261" s="2">
        <v>0</v>
      </c>
      <c r="O261" t="s">
        <v>1000</v>
      </c>
      <c r="P261">
        <v>0</v>
      </c>
      <c r="Q261" s="2">
        <v>0</v>
      </c>
      <c r="R261" t="s">
        <v>1000</v>
      </c>
      <c r="S261">
        <v>0</v>
      </c>
      <c r="T261" s="2">
        <v>0</v>
      </c>
    </row>
    <row r="262" spans="1:20" x14ac:dyDescent="0.25">
      <c r="A262">
        <v>261</v>
      </c>
      <c r="B262">
        <v>658.5</v>
      </c>
      <c r="C262">
        <v>337.3</v>
      </c>
      <c r="D262" t="s">
        <v>1640</v>
      </c>
      <c r="E262">
        <v>0.6188573101977104</v>
      </c>
      <c r="F262" t="s">
        <v>1643</v>
      </c>
      <c r="G262">
        <v>2</v>
      </c>
      <c r="H262" s="2">
        <v>1.8347483949566229E-2</v>
      </c>
      <c r="I262" s="12" t="s">
        <v>1000</v>
      </c>
      <c r="J262" s="12">
        <v>0</v>
      </c>
      <c r="K262" s="2">
        <v>0</v>
      </c>
      <c r="L262" s="12" t="s">
        <v>1000</v>
      </c>
      <c r="M262">
        <v>0</v>
      </c>
      <c r="N262" s="2">
        <v>0</v>
      </c>
      <c r="O262" t="s">
        <v>1000</v>
      </c>
      <c r="P262">
        <v>0</v>
      </c>
      <c r="Q262" s="2">
        <v>0</v>
      </c>
      <c r="R262" t="s">
        <v>1000</v>
      </c>
      <c r="S262">
        <v>0</v>
      </c>
      <c r="T262" s="2">
        <v>0</v>
      </c>
    </row>
    <row r="263" spans="1:20" x14ac:dyDescent="0.25">
      <c r="A263">
        <v>262</v>
      </c>
      <c r="B263">
        <v>658.5</v>
      </c>
      <c r="C263">
        <v>339.3</v>
      </c>
      <c r="D263" t="s">
        <v>1641</v>
      </c>
      <c r="E263">
        <v>0.6188573101977104</v>
      </c>
      <c r="F263" t="s">
        <v>1643</v>
      </c>
      <c r="G263">
        <v>1</v>
      </c>
      <c r="H263" s="2">
        <v>2.0786146272272654E-2</v>
      </c>
      <c r="I263" s="12" t="s">
        <v>1000</v>
      </c>
      <c r="J263" s="12">
        <v>0</v>
      </c>
      <c r="K263" s="2">
        <v>0</v>
      </c>
      <c r="L263" s="12" t="s">
        <v>1000</v>
      </c>
      <c r="M263">
        <v>0</v>
      </c>
      <c r="N263" s="2">
        <v>0</v>
      </c>
      <c r="O263" t="s">
        <v>1000</v>
      </c>
      <c r="P263">
        <v>0</v>
      </c>
      <c r="Q263" s="2">
        <v>0</v>
      </c>
      <c r="R263" t="s">
        <v>1000</v>
      </c>
      <c r="S263">
        <v>0</v>
      </c>
      <c r="T263" s="2">
        <v>0</v>
      </c>
    </row>
    <row r="264" spans="1:20" x14ac:dyDescent="0.25">
      <c r="A264">
        <v>263</v>
      </c>
      <c r="B264">
        <v>658.5</v>
      </c>
      <c r="C264">
        <v>313.3</v>
      </c>
      <c r="D264" t="s">
        <v>1642</v>
      </c>
      <c r="E264">
        <v>0.6188573101977104</v>
      </c>
      <c r="F264" t="s">
        <v>1644</v>
      </c>
      <c r="G264">
        <v>1</v>
      </c>
      <c r="H264" s="2">
        <v>1.7666912229851506E-2</v>
      </c>
      <c r="I264" s="12" t="s">
        <v>1000</v>
      </c>
      <c r="J264" s="12">
        <v>0</v>
      </c>
      <c r="K264" s="2">
        <v>0</v>
      </c>
      <c r="L264" s="12" t="s">
        <v>1000</v>
      </c>
      <c r="M264">
        <v>0</v>
      </c>
      <c r="N264" s="2">
        <v>0</v>
      </c>
      <c r="O264" t="s">
        <v>1000</v>
      </c>
      <c r="P264">
        <v>0</v>
      </c>
      <c r="Q264" s="2">
        <v>0</v>
      </c>
      <c r="R264" t="s">
        <v>1000</v>
      </c>
      <c r="S264">
        <v>0</v>
      </c>
      <c r="T264" s="2">
        <v>0</v>
      </c>
    </row>
    <row r="265" spans="1:20" x14ac:dyDescent="0.25">
      <c r="A265">
        <v>264</v>
      </c>
      <c r="B265">
        <v>660.5</v>
      </c>
      <c r="C265">
        <v>337.3</v>
      </c>
      <c r="D265" t="s">
        <v>1637</v>
      </c>
      <c r="E265">
        <v>0.61867166692894071</v>
      </c>
      <c r="F265" t="s">
        <v>1640</v>
      </c>
      <c r="G265">
        <v>2</v>
      </c>
      <c r="H265" s="2">
        <v>1.8385041951410146E-2</v>
      </c>
      <c r="I265" s="12" t="s">
        <v>1000</v>
      </c>
      <c r="J265" s="12">
        <v>0</v>
      </c>
      <c r="K265" s="2">
        <v>0</v>
      </c>
      <c r="L265" s="12" t="s">
        <v>1000</v>
      </c>
      <c r="M265">
        <v>0</v>
      </c>
      <c r="N265" s="2">
        <v>0</v>
      </c>
      <c r="O265" t="s">
        <v>1000</v>
      </c>
      <c r="P265">
        <v>0</v>
      </c>
      <c r="Q265" s="2">
        <v>0</v>
      </c>
      <c r="R265" t="s">
        <v>1000</v>
      </c>
      <c r="S265">
        <v>0</v>
      </c>
      <c r="T265" s="2">
        <v>0</v>
      </c>
    </row>
    <row r="266" spans="1:20" x14ac:dyDescent="0.25">
      <c r="A266">
        <v>265</v>
      </c>
      <c r="B266">
        <v>660.5</v>
      </c>
      <c r="C266">
        <v>339.3</v>
      </c>
      <c r="D266" t="s">
        <v>1638</v>
      </c>
      <c r="E266">
        <v>0.61867166692894071</v>
      </c>
      <c r="F266" t="s">
        <v>1640</v>
      </c>
      <c r="G266">
        <v>1</v>
      </c>
      <c r="H266" s="2">
        <v>2.0779910896079258E-2</v>
      </c>
      <c r="I266" s="12" t="s">
        <v>1641</v>
      </c>
      <c r="J266" s="12">
        <v>2</v>
      </c>
      <c r="K266" s="2">
        <v>1.8341980117199744E-2</v>
      </c>
      <c r="L266" s="12" t="s">
        <v>1000</v>
      </c>
      <c r="M266">
        <v>0</v>
      </c>
      <c r="N266" s="2">
        <v>0</v>
      </c>
      <c r="O266" t="s">
        <v>1000</v>
      </c>
      <c r="P266">
        <v>0</v>
      </c>
      <c r="Q266" s="2">
        <v>0</v>
      </c>
      <c r="R266" t="s">
        <v>1000</v>
      </c>
      <c r="S266">
        <v>0</v>
      </c>
      <c r="T266" s="2">
        <v>0</v>
      </c>
    </row>
    <row r="267" spans="1:20" x14ac:dyDescent="0.25">
      <c r="A267">
        <v>266</v>
      </c>
      <c r="B267">
        <v>660.5</v>
      </c>
      <c r="C267">
        <v>313.3</v>
      </c>
      <c r="D267" t="s">
        <v>1639</v>
      </c>
      <c r="E267">
        <v>0.61867166692894071</v>
      </c>
      <c r="F267" t="s">
        <v>1642</v>
      </c>
      <c r="G267">
        <v>2</v>
      </c>
      <c r="H267" s="2">
        <v>2.1657208341961897E-2</v>
      </c>
      <c r="I267" s="12" t="s">
        <v>1000</v>
      </c>
      <c r="J267" s="12">
        <v>0</v>
      </c>
      <c r="K267" s="2">
        <v>0</v>
      </c>
      <c r="L267" s="12" t="s">
        <v>1000</v>
      </c>
      <c r="M267">
        <v>0</v>
      </c>
      <c r="N267" s="2">
        <v>0</v>
      </c>
      <c r="O267" t="s">
        <v>1000</v>
      </c>
      <c r="P267">
        <v>0</v>
      </c>
      <c r="Q267" s="2">
        <v>0</v>
      </c>
      <c r="R267" t="s">
        <v>1000</v>
      </c>
      <c r="S267">
        <v>0</v>
      </c>
      <c r="T267" s="2">
        <v>0</v>
      </c>
    </row>
    <row r="268" spans="1:20" x14ac:dyDescent="0.25">
      <c r="A268">
        <v>267</v>
      </c>
      <c r="B268">
        <v>660.5</v>
      </c>
      <c r="C268">
        <v>545.5</v>
      </c>
      <c r="D268" t="s">
        <v>1731</v>
      </c>
      <c r="E268">
        <v>0.65710377562273492</v>
      </c>
      <c r="F268" t="s">
        <v>1000</v>
      </c>
      <c r="G268">
        <v>0</v>
      </c>
      <c r="H268" s="2">
        <v>0</v>
      </c>
      <c r="I268" s="12" t="s">
        <v>1000</v>
      </c>
      <c r="J268" s="12">
        <v>0</v>
      </c>
      <c r="K268" s="2">
        <v>0</v>
      </c>
      <c r="L268" s="12" t="s">
        <v>1000</v>
      </c>
      <c r="M268">
        <v>0</v>
      </c>
      <c r="N268" s="2">
        <v>0</v>
      </c>
      <c r="O268" t="s">
        <v>1000</v>
      </c>
      <c r="P268">
        <v>0</v>
      </c>
      <c r="Q268" s="2">
        <v>0</v>
      </c>
      <c r="R268" t="s">
        <v>1000</v>
      </c>
      <c r="S268">
        <v>0</v>
      </c>
      <c r="T268" s="2">
        <v>0</v>
      </c>
    </row>
    <row r="269" spans="1:20" x14ac:dyDescent="0.25">
      <c r="A269">
        <v>268</v>
      </c>
      <c r="B269">
        <v>662.4</v>
      </c>
      <c r="C269">
        <v>385.4</v>
      </c>
      <c r="D269" t="s">
        <v>1789</v>
      </c>
      <c r="E269">
        <v>0.68174423118917682</v>
      </c>
      <c r="F269" t="s">
        <v>1000</v>
      </c>
      <c r="G269">
        <v>0</v>
      </c>
      <c r="H269" s="2">
        <v>0</v>
      </c>
      <c r="I269" s="12" t="s">
        <v>1000</v>
      </c>
      <c r="J269" s="12">
        <v>0</v>
      </c>
      <c r="K269" s="2">
        <v>0</v>
      </c>
      <c r="L269" s="12" t="s">
        <v>1000</v>
      </c>
      <c r="M269">
        <v>0</v>
      </c>
      <c r="N269" s="2">
        <v>0</v>
      </c>
      <c r="O269" t="s">
        <v>1000</v>
      </c>
      <c r="P269">
        <v>0</v>
      </c>
      <c r="Q269" s="2">
        <v>0</v>
      </c>
      <c r="R269" t="s">
        <v>1000</v>
      </c>
      <c r="S269">
        <v>0</v>
      </c>
      <c r="T269" s="2">
        <v>0</v>
      </c>
    </row>
    <row r="270" spans="1:20" x14ac:dyDescent="0.25">
      <c r="A270">
        <v>269</v>
      </c>
      <c r="B270">
        <v>662.5</v>
      </c>
      <c r="C270">
        <v>547.5</v>
      </c>
      <c r="D270" t="s">
        <v>1730</v>
      </c>
      <c r="E270">
        <v>0.6569066592748829</v>
      </c>
      <c r="F270" t="s">
        <v>1731</v>
      </c>
      <c r="G270">
        <v>1</v>
      </c>
      <c r="H270" s="2">
        <v>5.6403215835882842E-2</v>
      </c>
      <c r="I270" s="12" t="s">
        <v>1000</v>
      </c>
      <c r="J270" s="12">
        <v>0</v>
      </c>
      <c r="K270" s="2">
        <v>0</v>
      </c>
      <c r="L270" s="12" t="s">
        <v>1000</v>
      </c>
      <c r="M270">
        <v>0</v>
      </c>
      <c r="N270" s="2">
        <v>0</v>
      </c>
      <c r="O270" t="s">
        <v>1000</v>
      </c>
      <c r="P270">
        <v>0</v>
      </c>
      <c r="Q270" s="2">
        <v>0</v>
      </c>
      <c r="R270" t="s">
        <v>1000</v>
      </c>
      <c r="S270">
        <v>0</v>
      </c>
      <c r="T270" s="2">
        <v>0</v>
      </c>
    </row>
    <row r="271" spans="1:20" x14ac:dyDescent="0.25">
      <c r="A271">
        <v>270</v>
      </c>
      <c r="B271">
        <v>662.6</v>
      </c>
      <c r="C271">
        <v>369.4</v>
      </c>
      <c r="D271" t="s">
        <v>1575</v>
      </c>
      <c r="E271">
        <v>0.59596348900568052</v>
      </c>
      <c r="F271" t="s">
        <v>1000</v>
      </c>
      <c r="G271">
        <v>0</v>
      </c>
      <c r="H271" s="2">
        <v>0</v>
      </c>
      <c r="I271" s="12" t="s">
        <v>1000</v>
      </c>
      <c r="J271" s="12">
        <v>0</v>
      </c>
      <c r="K271" s="2">
        <v>0</v>
      </c>
      <c r="L271" s="12" t="s">
        <v>1000</v>
      </c>
      <c r="M271">
        <v>0</v>
      </c>
      <c r="N271" s="2">
        <v>0</v>
      </c>
      <c r="O271" t="s">
        <v>1000</v>
      </c>
      <c r="P271">
        <v>0</v>
      </c>
      <c r="Q271" s="2">
        <v>0</v>
      </c>
      <c r="R271" t="s">
        <v>1000</v>
      </c>
      <c r="S271">
        <v>0</v>
      </c>
      <c r="T271" s="2">
        <v>0</v>
      </c>
    </row>
    <row r="272" spans="1:20" x14ac:dyDescent="0.25">
      <c r="A272">
        <v>271</v>
      </c>
      <c r="B272">
        <v>662.6</v>
      </c>
      <c r="C272">
        <v>339.3</v>
      </c>
      <c r="D272" t="s">
        <v>1636</v>
      </c>
      <c r="E272">
        <v>0.61848607934897448</v>
      </c>
      <c r="F272" t="s">
        <v>1637</v>
      </c>
      <c r="G272">
        <v>1</v>
      </c>
      <c r="H272" s="2">
        <v>2.0773677390358434E-2</v>
      </c>
      <c r="I272" s="12" t="s">
        <v>1638</v>
      </c>
      <c r="J272" s="12">
        <v>2</v>
      </c>
      <c r="K272" s="2">
        <v>1.8379526852488171E-2</v>
      </c>
      <c r="L272" s="12" t="s">
        <v>1000</v>
      </c>
      <c r="M272">
        <v>0</v>
      </c>
      <c r="N272" s="2">
        <v>0</v>
      </c>
      <c r="O272" t="s">
        <v>1000</v>
      </c>
      <c r="P272">
        <v>0</v>
      </c>
      <c r="Q272" s="2">
        <v>0</v>
      </c>
      <c r="R272" t="s">
        <v>1000</v>
      </c>
      <c r="S272">
        <v>0</v>
      </c>
      <c r="T272" s="2">
        <v>0</v>
      </c>
    </row>
    <row r="273" spans="1:20" x14ac:dyDescent="0.25">
      <c r="A273">
        <v>272</v>
      </c>
      <c r="B273">
        <v>662.6</v>
      </c>
      <c r="C273">
        <v>333.2</v>
      </c>
      <c r="D273" s="94" t="s">
        <v>1891</v>
      </c>
      <c r="E273">
        <v>0.61848607934897448</v>
      </c>
      <c r="F273" t="s">
        <v>1000</v>
      </c>
      <c r="G273">
        <v>0</v>
      </c>
      <c r="H273" s="2">
        <v>0</v>
      </c>
      <c r="I273" s="12" t="s">
        <v>1000</v>
      </c>
      <c r="J273" s="12">
        <v>0</v>
      </c>
      <c r="K273" s="2">
        <v>0</v>
      </c>
      <c r="L273" s="12" t="s">
        <v>1000</v>
      </c>
      <c r="M273">
        <v>0</v>
      </c>
      <c r="N273" s="2">
        <v>0</v>
      </c>
      <c r="O273" t="s">
        <v>1000</v>
      </c>
      <c r="P273">
        <v>0</v>
      </c>
      <c r="Q273" s="2">
        <v>0</v>
      </c>
      <c r="R273" t="s">
        <v>1000</v>
      </c>
      <c r="S273">
        <v>0</v>
      </c>
      <c r="T273" s="2">
        <v>0</v>
      </c>
    </row>
    <row r="274" spans="1:20" x14ac:dyDescent="0.25">
      <c r="A274">
        <v>273</v>
      </c>
      <c r="B274">
        <v>664.4</v>
      </c>
      <c r="C274">
        <v>387.4</v>
      </c>
      <c r="D274" t="s">
        <v>1788</v>
      </c>
      <c r="E274">
        <v>0.68153972325906531</v>
      </c>
      <c r="F274" t="s">
        <v>1789</v>
      </c>
      <c r="G274">
        <v>1</v>
      </c>
      <c r="H274" s="2">
        <v>3.0684799820868084E-2</v>
      </c>
      <c r="I274" s="12" t="s">
        <v>1000</v>
      </c>
      <c r="J274" s="12">
        <v>0</v>
      </c>
      <c r="K274" s="2">
        <v>0</v>
      </c>
      <c r="L274" s="12" t="s">
        <v>1000</v>
      </c>
      <c r="M274">
        <v>0</v>
      </c>
      <c r="N274" s="2">
        <v>0</v>
      </c>
      <c r="O274" t="s">
        <v>1000</v>
      </c>
      <c r="P274">
        <v>0</v>
      </c>
      <c r="Q274" s="2">
        <v>0</v>
      </c>
      <c r="R274" t="s">
        <v>1000</v>
      </c>
      <c r="S274">
        <v>0</v>
      </c>
      <c r="T274" s="2">
        <v>0</v>
      </c>
    </row>
    <row r="275" spans="1:20" x14ac:dyDescent="0.25">
      <c r="A275">
        <v>274</v>
      </c>
      <c r="B275">
        <v>664.5</v>
      </c>
      <c r="C275">
        <v>549.5</v>
      </c>
      <c r="D275" t="s">
        <v>1729</v>
      </c>
      <c r="E275">
        <v>0.65670960205750051</v>
      </c>
      <c r="F275" t="s">
        <v>1730</v>
      </c>
      <c r="G275">
        <v>1</v>
      </c>
      <c r="H275" s="2">
        <v>5.6465143094997262E-2</v>
      </c>
      <c r="I275" s="12" t="s">
        <v>1000</v>
      </c>
      <c r="J275" s="12">
        <v>0</v>
      </c>
      <c r="K275" s="2">
        <v>0</v>
      </c>
      <c r="L275" s="12" t="s">
        <v>1000</v>
      </c>
      <c r="M275">
        <v>0</v>
      </c>
      <c r="N275" s="2">
        <v>0</v>
      </c>
      <c r="O275" t="s">
        <v>1000</v>
      </c>
      <c r="P275">
        <v>0</v>
      </c>
      <c r="Q275" s="2">
        <v>0</v>
      </c>
      <c r="R275" t="s">
        <v>1000</v>
      </c>
      <c r="S275">
        <v>0</v>
      </c>
      <c r="T275" s="2">
        <v>0</v>
      </c>
    </row>
    <row r="276" spans="1:20" x14ac:dyDescent="0.25">
      <c r="A276">
        <v>275</v>
      </c>
      <c r="B276">
        <v>664.6</v>
      </c>
      <c r="C276">
        <v>369.4</v>
      </c>
      <c r="D276" t="s">
        <v>1574</v>
      </c>
      <c r="E276">
        <v>0.5957847133681573</v>
      </c>
      <c r="F276" t="s">
        <v>1575</v>
      </c>
      <c r="G276">
        <v>2</v>
      </c>
      <c r="H276" s="2">
        <v>1.4773764224258697E-2</v>
      </c>
      <c r="I276" s="12" t="s">
        <v>1000</v>
      </c>
      <c r="J276" s="12">
        <v>0</v>
      </c>
      <c r="K276" s="2">
        <v>0</v>
      </c>
      <c r="L276" s="12" t="s">
        <v>1000</v>
      </c>
      <c r="M276">
        <v>0</v>
      </c>
      <c r="N276" s="2">
        <v>0</v>
      </c>
      <c r="O276" t="s">
        <v>1000</v>
      </c>
      <c r="P276">
        <v>0</v>
      </c>
      <c r="Q276" s="2">
        <v>0</v>
      </c>
      <c r="R276" t="s">
        <v>1000</v>
      </c>
      <c r="S276">
        <v>0</v>
      </c>
      <c r="T276" s="2">
        <v>0</v>
      </c>
    </row>
    <row r="277" spans="1:20" x14ac:dyDescent="0.25">
      <c r="A277">
        <v>276</v>
      </c>
      <c r="B277">
        <v>664.6</v>
      </c>
      <c r="C277">
        <v>339.3</v>
      </c>
      <c r="D277" t="s">
        <v>1635</v>
      </c>
      <c r="E277">
        <v>0.61830054744110652</v>
      </c>
      <c r="F277" t="s">
        <v>1636</v>
      </c>
      <c r="G277">
        <v>2</v>
      </c>
      <c r="H277" s="2">
        <v>1.8417105091344439E-2</v>
      </c>
      <c r="I277" s="12" t="s">
        <v>1000</v>
      </c>
      <c r="J277" s="12">
        <v>0</v>
      </c>
      <c r="K277" s="2">
        <v>0</v>
      </c>
      <c r="L277" s="12" t="s">
        <v>1000</v>
      </c>
      <c r="M277">
        <v>0</v>
      </c>
      <c r="N277" s="2">
        <v>0</v>
      </c>
      <c r="O277" t="s">
        <v>1000</v>
      </c>
      <c r="P277">
        <v>0</v>
      </c>
      <c r="Q277" s="2">
        <v>0</v>
      </c>
      <c r="R277" t="s">
        <v>1000</v>
      </c>
      <c r="S277">
        <v>0</v>
      </c>
      <c r="T277" s="2">
        <v>0</v>
      </c>
    </row>
    <row r="278" spans="1:20" x14ac:dyDescent="0.25">
      <c r="A278">
        <v>277</v>
      </c>
      <c r="B278">
        <v>664.6</v>
      </c>
      <c r="C278">
        <v>335.2</v>
      </c>
      <c r="D278" s="94" t="s">
        <v>1890</v>
      </c>
      <c r="E278">
        <v>0.61830054744110652</v>
      </c>
      <c r="F278" t="s">
        <v>1891</v>
      </c>
      <c r="G278">
        <v>1</v>
      </c>
      <c r="H278" s="2">
        <v>2.0678412056166467E-2</v>
      </c>
      <c r="I278" s="12" t="s">
        <v>1000</v>
      </c>
      <c r="J278" s="12">
        <v>0</v>
      </c>
      <c r="K278" s="2">
        <v>0</v>
      </c>
      <c r="L278" s="12" t="s">
        <v>1000</v>
      </c>
      <c r="M278">
        <v>0</v>
      </c>
      <c r="N278" s="2">
        <v>0</v>
      </c>
      <c r="O278" t="s">
        <v>1000</v>
      </c>
      <c r="P278">
        <v>0</v>
      </c>
      <c r="Q278" s="2">
        <v>0</v>
      </c>
      <c r="R278" t="s">
        <v>1000</v>
      </c>
      <c r="S278">
        <v>0</v>
      </c>
      <c r="T278" s="2">
        <v>0</v>
      </c>
    </row>
    <row r="279" spans="1:20" x14ac:dyDescent="0.25">
      <c r="A279">
        <v>278</v>
      </c>
      <c r="B279">
        <v>666.4</v>
      </c>
      <c r="C279">
        <v>389.4</v>
      </c>
      <c r="D279" t="s">
        <v>1787</v>
      </c>
      <c r="E279">
        <v>0.68133527667673133</v>
      </c>
      <c r="F279" t="s">
        <v>1788</v>
      </c>
      <c r="G279">
        <v>1</v>
      </c>
      <c r="H279" s="2">
        <v>3.0733840125174966E-2</v>
      </c>
      <c r="I279" s="12" t="s">
        <v>1000</v>
      </c>
      <c r="J279" s="12">
        <v>0</v>
      </c>
      <c r="K279" s="2">
        <v>0</v>
      </c>
      <c r="L279" s="12" t="s">
        <v>1000</v>
      </c>
      <c r="M279">
        <v>0</v>
      </c>
      <c r="N279" s="2">
        <v>0</v>
      </c>
      <c r="O279" t="s">
        <v>1000</v>
      </c>
      <c r="P279">
        <v>0</v>
      </c>
      <c r="Q279" s="2">
        <v>0</v>
      </c>
      <c r="R279" t="s">
        <v>1000</v>
      </c>
      <c r="S279">
        <v>0</v>
      </c>
      <c r="T279" s="2">
        <v>0</v>
      </c>
    </row>
    <row r="280" spans="1:20" x14ac:dyDescent="0.25">
      <c r="A280">
        <v>279</v>
      </c>
      <c r="B280">
        <v>666.5</v>
      </c>
      <c r="C280">
        <v>551.5</v>
      </c>
      <c r="D280" t="s">
        <v>1728</v>
      </c>
      <c r="E280">
        <v>0.65651260395284916</v>
      </c>
      <c r="F280" t="s">
        <v>1729</v>
      </c>
      <c r="G280">
        <v>1</v>
      </c>
      <c r="H280" s="2">
        <v>5.6527087246614274E-2</v>
      </c>
      <c r="I280" s="12" t="s">
        <v>1000</v>
      </c>
      <c r="J280" s="12">
        <v>0</v>
      </c>
      <c r="K280" s="2">
        <v>0</v>
      </c>
      <c r="L280" s="12" t="s">
        <v>1000</v>
      </c>
      <c r="M280">
        <v>0</v>
      </c>
      <c r="N280" s="2">
        <v>0</v>
      </c>
      <c r="O280" t="s">
        <v>1000</v>
      </c>
      <c r="P280">
        <v>0</v>
      </c>
      <c r="Q280" s="2">
        <v>0</v>
      </c>
      <c r="R280" t="s">
        <v>1000</v>
      </c>
      <c r="S280">
        <v>0</v>
      </c>
      <c r="T280" s="2">
        <v>0</v>
      </c>
    </row>
    <row r="281" spans="1:20" x14ac:dyDescent="0.25">
      <c r="A281">
        <v>280</v>
      </c>
      <c r="B281">
        <v>666.6</v>
      </c>
      <c r="C281">
        <v>369.4</v>
      </c>
      <c r="D281" t="s">
        <v>1573</v>
      </c>
      <c r="E281">
        <v>0.59560599135930281</v>
      </c>
      <c r="F281" t="s">
        <v>1574</v>
      </c>
      <c r="G281">
        <v>2</v>
      </c>
      <c r="H281" s="2">
        <v>1.4806758658002085E-2</v>
      </c>
      <c r="I281" s="12" t="s">
        <v>1000</v>
      </c>
      <c r="J281" s="12">
        <v>0</v>
      </c>
      <c r="K281" s="2">
        <v>0</v>
      </c>
      <c r="L281" s="12" t="s">
        <v>1000</v>
      </c>
      <c r="M281">
        <v>0</v>
      </c>
      <c r="N281" s="2">
        <v>0</v>
      </c>
      <c r="O281" t="s">
        <v>1000</v>
      </c>
      <c r="P281">
        <v>0</v>
      </c>
      <c r="Q281" s="2">
        <v>0</v>
      </c>
      <c r="R281" t="s">
        <v>1000</v>
      </c>
      <c r="S281">
        <v>0</v>
      </c>
      <c r="T281" s="2">
        <v>0</v>
      </c>
    </row>
    <row r="282" spans="1:20" x14ac:dyDescent="0.25">
      <c r="A282">
        <v>281</v>
      </c>
      <c r="B282">
        <v>666.6</v>
      </c>
      <c r="C282">
        <v>339.3</v>
      </c>
      <c r="D282" t="s">
        <v>1634</v>
      </c>
      <c r="E282">
        <v>0.61811507118863651</v>
      </c>
      <c r="F282" t="s">
        <v>1635</v>
      </c>
      <c r="G282">
        <v>2</v>
      </c>
      <c r="H282" s="2">
        <v>1.8454714794786262E-2</v>
      </c>
      <c r="I282" s="12" t="s">
        <v>1000</v>
      </c>
      <c r="J282" s="12">
        <v>0</v>
      </c>
      <c r="K282" s="2">
        <v>0</v>
      </c>
      <c r="L282" s="12" t="s">
        <v>1000</v>
      </c>
      <c r="M282">
        <v>0</v>
      </c>
      <c r="N282" s="2">
        <v>0</v>
      </c>
      <c r="O282" t="s">
        <v>1000</v>
      </c>
      <c r="P282">
        <v>0</v>
      </c>
      <c r="Q282" s="2">
        <v>0</v>
      </c>
      <c r="R282" t="s">
        <v>1000</v>
      </c>
      <c r="S282">
        <v>0</v>
      </c>
      <c r="T282" s="2">
        <v>0</v>
      </c>
    </row>
    <row r="283" spans="1:20" x14ac:dyDescent="0.25">
      <c r="A283">
        <v>282</v>
      </c>
      <c r="B283">
        <v>666.6</v>
      </c>
      <c r="C283">
        <v>337.2</v>
      </c>
      <c r="D283" s="94" t="s">
        <v>1889</v>
      </c>
      <c r="E283">
        <v>0.61811507118863651</v>
      </c>
      <c r="F283" t="s">
        <v>1890</v>
      </c>
      <c r="G283">
        <v>1</v>
      </c>
      <c r="H283" s="2">
        <v>2.0716684661078486E-2</v>
      </c>
      <c r="I283" s="12" t="s">
        <v>1000</v>
      </c>
      <c r="J283" s="12">
        <v>0</v>
      </c>
      <c r="K283" s="2">
        <v>0</v>
      </c>
      <c r="L283" s="12" t="s">
        <v>1000</v>
      </c>
      <c r="M283">
        <v>0</v>
      </c>
      <c r="N283" s="2">
        <v>0</v>
      </c>
      <c r="O283" t="s">
        <v>1000</v>
      </c>
      <c r="P283">
        <v>0</v>
      </c>
      <c r="Q283" s="2">
        <v>0</v>
      </c>
      <c r="R283" t="s">
        <v>1000</v>
      </c>
      <c r="S283">
        <v>0</v>
      </c>
      <c r="T283" s="2">
        <v>0</v>
      </c>
    </row>
    <row r="284" spans="1:20" x14ac:dyDescent="0.25">
      <c r="A284">
        <v>283</v>
      </c>
      <c r="B284" s="5">
        <v>666.6</v>
      </c>
      <c r="C284" s="5">
        <v>367.3</v>
      </c>
      <c r="D284" s="131" t="s">
        <v>1652</v>
      </c>
      <c r="E284">
        <v>0.61811507118863651</v>
      </c>
      <c r="F284" t="s">
        <v>1000</v>
      </c>
      <c r="G284">
        <v>0</v>
      </c>
      <c r="H284" s="2">
        <v>0</v>
      </c>
      <c r="I284" s="12" t="s">
        <v>1000</v>
      </c>
      <c r="J284" s="12">
        <v>0</v>
      </c>
      <c r="K284" s="2">
        <v>0</v>
      </c>
      <c r="L284" s="12" t="s">
        <v>1000</v>
      </c>
      <c r="M284">
        <v>0</v>
      </c>
      <c r="N284" s="2">
        <v>0</v>
      </c>
      <c r="O284" t="s">
        <v>1000</v>
      </c>
      <c r="P284">
        <v>0</v>
      </c>
      <c r="Q284" s="2">
        <v>0</v>
      </c>
      <c r="R284" t="s">
        <v>1000</v>
      </c>
      <c r="S284">
        <v>0</v>
      </c>
      <c r="T284" s="2">
        <v>0</v>
      </c>
    </row>
    <row r="285" spans="1:20" x14ac:dyDescent="0.25">
      <c r="A285">
        <v>284</v>
      </c>
      <c r="B285">
        <v>668.6</v>
      </c>
      <c r="C285">
        <v>369.4</v>
      </c>
      <c r="D285" t="s">
        <v>1572</v>
      </c>
      <c r="E285">
        <v>0.5954273229630298</v>
      </c>
      <c r="F285" t="s">
        <v>1652</v>
      </c>
      <c r="G285">
        <v>1</v>
      </c>
      <c r="H285" s="2">
        <v>2.4281278065131143E-2</v>
      </c>
      <c r="I285" s="12" t="s">
        <v>1573</v>
      </c>
      <c r="J285" s="12">
        <v>2</v>
      </c>
      <c r="K285" s="2">
        <v>1.4839785587754841E-2</v>
      </c>
      <c r="L285" s="12" t="s">
        <v>1000</v>
      </c>
      <c r="M285">
        <v>0</v>
      </c>
      <c r="N285" s="2">
        <v>0</v>
      </c>
      <c r="O285" t="s">
        <v>1000</v>
      </c>
      <c r="P285">
        <v>0</v>
      </c>
      <c r="Q285" s="2">
        <v>0</v>
      </c>
      <c r="R285" t="s">
        <v>1000</v>
      </c>
      <c r="S285">
        <v>0</v>
      </c>
      <c r="T285" s="2">
        <v>0</v>
      </c>
    </row>
    <row r="286" spans="1:20" x14ac:dyDescent="0.25">
      <c r="A286">
        <v>285</v>
      </c>
      <c r="B286">
        <v>668.6</v>
      </c>
      <c r="C286">
        <v>339.2</v>
      </c>
      <c r="D286" s="94" t="s">
        <v>1888</v>
      </c>
      <c r="E286">
        <v>0.61792965057486904</v>
      </c>
      <c r="F286" t="s">
        <v>1634</v>
      </c>
      <c r="G286">
        <v>2</v>
      </c>
      <c r="H286" s="2">
        <v>1.8492355923856889E-2</v>
      </c>
      <c r="I286" s="12" t="s">
        <v>1889</v>
      </c>
      <c r="J286" s="12">
        <v>1</v>
      </c>
      <c r="K286" s="2">
        <v>2.0754988090421162E-2</v>
      </c>
      <c r="L286" s="12" t="s">
        <v>1000</v>
      </c>
      <c r="M286">
        <v>0</v>
      </c>
      <c r="N286" s="2">
        <v>0</v>
      </c>
      <c r="O286" t="s">
        <v>1000</v>
      </c>
      <c r="P286">
        <v>0</v>
      </c>
      <c r="Q286" s="2">
        <v>0</v>
      </c>
      <c r="R286" t="s">
        <v>1000</v>
      </c>
      <c r="S286">
        <v>0</v>
      </c>
      <c r="T286" s="2">
        <v>0</v>
      </c>
    </row>
    <row r="287" spans="1:20" x14ac:dyDescent="0.25">
      <c r="A287">
        <v>286</v>
      </c>
      <c r="B287">
        <v>670.4</v>
      </c>
      <c r="C287">
        <v>393.4</v>
      </c>
      <c r="D287" t="s">
        <v>1786</v>
      </c>
      <c r="E287">
        <v>0.68092656748178992</v>
      </c>
      <c r="F287" t="s">
        <v>1000</v>
      </c>
      <c r="G287">
        <v>0</v>
      </c>
      <c r="H287" s="2">
        <v>0</v>
      </c>
      <c r="I287" s="12" t="s">
        <v>1000</v>
      </c>
      <c r="J287" s="12">
        <v>0</v>
      </c>
      <c r="K287" s="2">
        <v>0</v>
      </c>
      <c r="L287" s="12" t="s">
        <v>1000</v>
      </c>
      <c r="M287">
        <v>0</v>
      </c>
      <c r="N287" s="2">
        <v>0</v>
      </c>
      <c r="O287" t="s">
        <v>1000</v>
      </c>
      <c r="P287">
        <v>0</v>
      </c>
      <c r="Q287" s="2">
        <v>0</v>
      </c>
      <c r="R287" t="s">
        <v>1000</v>
      </c>
      <c r="S287">
        <v>0</v>
      </c>
      <c r="T287" s="2">
        <v>0</v>
      </c>
    </row>
    <row r="288" spans="1:20" x14ac:dyDescent="0.25">
      <c r="A288">
        <v>287</v>
      </c>
      <c r="B288">
        <v>670.6</v>
      </c>
      <c r="C288">
        <v>369.4</v>
      </c>
      <c r="D288" t="s">
        <v>1571</v>
      </c>
      <c r="E288">
        <v>0.59524870816325559</v>
      </c>
      <c r="F288" t="s">
        <v>1572</v>
      </c>
      <c r="G288">
        <v>2</v>
      </c>
      <c r="H288" s="2">
        <v>1.4872844974966784E-2</v>
      </c>
      <c r="I288" s="12" t="s">
        <v>1000</v>
      </c>
      <c r="J288" s="12">
        <v>0</v>
      </c>
      <c r="K288" s="2">
        <v>0</v>
      </c>
      <c r="L288" s="12" t="s">
        <v>1000</v>
      </c>
      <c r="M288">
        <v>0</v>
      </c>
      <c r="N288" s="2">
        <v>0</v>
      </c>
      <c r="O288" t="s">
        <v>1000</v>
      </c>
      <c r="P288">
        <v>0</v>
      </c>
      <c r="Q288" s="2">
        <v>0</v>
      </c>
      <c r="R288" t="s">
        <v>1000</v>
      </c>
      <c r="S288">
        <v>0</v>
      </c>
      <c r="T288" s="2">
        <v>0</v>
      </c>
    </row>
    <row r="289" spans="1:20" x14ac:dyDescent="0.25">
      <c r="A289">
        <v>288</v>
      </c>
      <c r="B289">
        <v>670.6</v>
      </c>
      <c r="C289">
        <v>341.2</v>
      </c>
      <c r="D289" s="94" t="s">
        <v>1887</v>
      </c>
      <c r="E289">
        <v>0.61774428558311356</v>
      </c>
      <c r="F289" t="s">
        <v>1888</v>
      </c>
      <c r="G289">
        <v>1</v>
      </c>
      <c r="H289" s="2">
        <v>2.0793322305564341E-2</v>
      </c>
      <c r="I289" s="12" t="s">
        <v>1000</v>
      </c>
      <c r="J289" s="12">
        <v>0</v>
      </c>
      <c r="K289" s="2">
        <v>0</v>
      </c>
      <c r="L289" s="12" t="s">
        <v>1000</v>
      </c>
      <c r="M289">
        <v>0</v>
      </c>
      <c r="N289" s="2">
        <v>0</v>
      </c>
      <c r="O289" t="s">
        <v>1000</v>
      </c>
      <c r="P289">
        <v>0</v>
      </c>
      <c r="Q289" s="2">
        <v>0</v>
      </c>
      <c r="R289" t="s">
        <v>1000</v>
      </c>
      <c r="S289">
        <v>0</v>
      </c>
      <c r="T289" s="2">
        <v>0</v>
      </c>
    </row>
    <row r="290" spans="1:20" x14ac:dyDescent="0.25">
      <c r="A290">
        <v>289</v>
      </c>
      <c r="B290">
        <v>672.4</v>
      </c>
      <c r="C290">
        <v>395.4</v>
      </c>
      <c r="D290" t="s">
        <v>1785</v>
      </c>
      <c r="E290">
        <v>0.68072230483239315</v>
      </c>
      <c r="F290" t="s">
        <v>1786</v>
      </c>
      <c r="G290">
        <v>1</v>
      </c>
      <c r="H290" s="2">
        <v>3.088113580919178E-2</v>
      </c>
      <c r="I290" s="12" t="s">
        <v>1000</v>
      </c>
      <c r="J290" s="12">
        <v>0</v>
      </c>
      <c r="K290" s="2">
        <v>0</v>
      </c>
      <c r="L290" s="12" t="s">
        <v>1000</v>
      </c>
      <c r="M290">
        <v>0</v>
      </c>
      <c r="N290" s="2">
        <v>0</v>
      </c>
      <c r="O290" t="s">
        <v>1000</v>
      </c>
      <c r="P290">
        <v>0</v>
      </c>
      <c r="Q290" s="2">
        <v>0</v>
      </c>
      <c r="R290" t="s">
        <v>1000</v>
      </c>
      <c r="S290">
        <v>0</v>
      </c>
      <c r="T290" s="2">
        <v>0</v>
      </c>
    </row>
    <row r="291" spans="1:20" x14ac:dyDescent="0.25">
      <c r="A291">
        <v>290</v>
      </c>
      <c r="B291">
        <v>672.5</v>
      </c>
      <c r="C291">
        <v>264.39999999999998</v>
      </c>
      <c r="D291" t="s">
        <v>1699</v>
      </c>
      <c r="E291">
        <v>0.63498986551012238</v>
      </c>
      <c r="F291" t="s">
        <v>1000</v>
      </c>
      <c r="G291">
        <v>0</v>
      </c>
      <c r="H291" s="2">
        <v>0</v>
      </c>
      <c r="I291" s="12" t="s">
        <v>1000</v>
      </c>
      <c r="J291" s="12">
        <v>0</v>
      </c>
      <c r="K291" s="2">
        <v>0</v>
      </c>
      <c r="L291" s="12" t="s">
        <v>1000</v>
      </c>
      <c r="M291">
        <v>0</v>
      </c>
      <c r="N291" s="2">
        <v>0</v>
      </c>
      <c r="O291" t="s">
        <v>1000</v>
      </c>
      <c r="P291">
        <v>0</v>
      </c>
      <c r="Q291" s="2">
        <v>0</v>
      </c>
      <c r="R291" t="s">
        <v>1000</v>
      </c>
      <c r="S291">
        <v>0</v>
      </c>
      <c r="T291" s="2">
        <v>0</v>
      </c>
    </row>
    <row r="292" spans="1:20" x14ac:dyDescent="0.25">
      <c r="A292">
        <v>291</v>
      </c>
      <c r="B292">
        <v>674.4</v>
      </c>
      <c r="C292">
        <v>397.4</v>
      </c>
      <c r="D292" t="s">
        <v>1784</v>
      </c>
      <c r="E292">
        <v>0.68051810345719521</v>
      </c>
      <c r="F292" t="s">
        <v>1785</v>
      </c>
      <c r="G292">
        <v>1</v>
      </c>
      <c r="H292" s="2">
        <v>3.0930292493302768E-2</v>
      </c>
      <c r="I292" s="12" t="s">
        <v>1000</v>
      </c>
      <c r="J292" s="12">
        <v>0</v>
      </c>
      <c r="K292" s="2">
        <v>0</v>
      </c>
      <c r="L292" s="12" t="s">
        <v>1000</v>
      </c>
      <c r="M292">
        <v>0</v>
      </c>
      <c r="N292" s="2">
        <v>0</v>
      </c>
      <c r="O292" t="s">
        <v>1000</v>
      </c>
      <c r="P292">
        <v>0</v>
      </c>
      <c r="Q292" s="2">
        <v>0</v>
      </c>
      <c r="R292" t="s">
        <v>1000</v>
      </c>
      <c r="S292">
        <v>0</v>
      </c>
      <c r="T292" s="2">
        <v>0</v>
      </c>
    </row>
    <row r="293" spans="1:20" x14ac:dyDescent="0.25">
      <c r="A293">
        <v>292</v>
      </c>
      <c r="B293" s="120">
        <v>675.7</v>
      </c>
      <c r="C293" s="120">
        <v>376.4</v>
      </c>
      <c r="D293" s="120" t="s">
        <v>1592</v>
      </c>
      <c r="E293">
        <v>0.59605289694022157</v>
      </c>
      <c r="F293" t="s">
        <v>1000</v>
      </c>
      <c r="G293">
        <v>0</v>
      </c>
      <c r="H293" s="2">
        <v>0</v>
      </c>
      <c r="I293" s="12" t="s">
        <v>1000</v>
      </c>
      <c r="J293" s="12">
        <v>0</v>
      </c>
      <c r="K293" s="2">
        <v>0</v>
      </c>
      <c r="L293" s="12" t="s">
        <v>1000</v>
      </c>
      <c r="M293">
        <v>0</v>
      </c>
      <c r="N293" s="2">
        <v>0</v>
      </c>
      <c r="O293" t="s">
        <v>1000</v>
      </c>
      <c r="P293">
        <v>0</v>
      </c>
      <c r="Q293" s="2">
        <v>0</v>
      </c>
      <c r="R293" t="s">
        <v>1000</v>
      </c>
      <c r="S293">
        <v>0</v>
      </c>
      <c r="T293" s="2">
        <v>0</v>
      </c>
    </row>
    <row r="294" spans="1:20" x14ac:dyDescent="0.25">
      <c r="A294">
        <v>293</v>
      </c>
      <c r="B294" s="21">
        <v>676.7</v>
      </c>
      <c r="C294" s="21">
        <v>264.39999999999998</v>
      </c>
      <c r="D294" s="21" t="s">
        <v>1677</v>
      </c>
      <c r="E294">
        <v>0.60025670373526385</v>
      </c>
      <c r="F294" t="s">
        <v>1000</v>
      </c>
      <c r="G294">
        <v>0</v>
      </c>
      <c r="H294" s="2">
        <v>0</v>
      </c>
      <c r="I294" s="12" t="s">
        <v>1000</v>
      </c>
      <c r="J294" s="12">
        <v>0</v>
      </c>
      <c r="K294" s="2">
        <v>0</v>
      </c>
      <c r="L294" s="12" t="s">
        <v>1000</v>
      </c>
      <c r="M294">
        <v>0</v>
      </c>
      <c r="N294" s="2">
        <v>0</v>
      </c>
      <c r="O294" t="s">
        <v>1000</v>
      </c>
      <c r="P294">
        <v>0</v>
      </c>
      <c r="Q294" s="2">
        <v>0</v>
      </c>
      <c r="R294" t="s">
        <v>1000</v>
      </c>
      <c r="S294">
        <v>0</v>
      </c>
      <c r="T294" s="2">
        <v>0</v>
      </c>
    </row>
    <row r="295" spans="1:20" x14ac:dyDescent="0.25">
      <c r="A295">
        <v>294</v>
      </c>
      <c r="B295" s="21">
        <v>678.7</v>
      </c>
      <c r="C295" s="21">
        <v>264.39999999999998</v>
      </c>
      <c r="D295" s="21" t="s">
        <v>1676</v>
      </c>
      <c r="E295">
        <v>0.60007664022991913</v>
      </c>
      <c r="F295" t="s">
        <v>1677</v>
      </c>
      <c r="G295">
        <v>2</v>
      </c>
      <c r="H295" s="2">
        <v>2.9319267394406458E-2</v>
      </c>
      <c r="I295" s="12" t="s">
        <v>1000</v>
      </c>
      <c r="J295" s="12">
        <v>0</v>
      </c>
      <c r="K295" s="2">
        <v>0</v>
      </c>
      <c r="L295" s="12" t="s">
        <v>1000</v>
      </c>
      <c r="M295">
        <v>0</v>
      </c>
      <c r="N295" s="2">
        <v>0</v>
      </c>
      <c r="O295" t="s">
        <v>1000</v>
      </c>
      <c r="P295">
        <v>0</v>
      </c>
      <c r="Q295" s="2">
        <v>0</v>
      </c>
      <c r="R295" t="s">
        <v>1000</v>
      </c>
      <c r="S295">
        <v>0</v>
      </c>
      <c r="T295" s="2">
        <v>0</v>
      </c>
    </row>
    <row r="296" spans="1:20" x14ac:dyDescent="0.25">
      <c r="A296">
        <v>295</v>
      </c>
      <c r="B296" s="21">
        <v>678.7</v>
      </c>
      <c r="C296" s="21">
        <v>266.39999999999998</v>
      </c>
      <c r="D296" s="21" t="s">
        <v>1696</v>
      </c>
      <c r="E296">
        <v>0.60007664022991913</v>
      </c>
      <c r="F296" t="s">
        <v>1677</v>
      </c>
      <c r="G296">
        <v>1</v>
      </c>
      <c r="H296" s="2">
        <v>1.2434369340078074E-2</v>
      </c>
      <c r="I296" s="12" t="s">
        <v>1000</v>
      </c>
      <c r="J296" s="12">
        <v>0</v>
      </c>
      <c r="K296" s="2">
        <v>0</v>
      </c>
      <c r="L296" s="12" t="s">
        <v>1000</v>
      </c>
      <c r="M296">
        <v>0</v>
      </c>
      <c r="N296" s="2">
        <v>0</v>
      </c>
      <c r="O296" t="s">
        <v>1000</v>
      </c>
      <c r="P296">
        <v>0</v>
      </c>
      <c r="Q296" s="2">
        <v>0</v>
      </c>
      <c r="R296" t="s">
        <v>1000</v>
      </c>
      <c r="S296">
        <v>0</v>
      </c>
      <c r="T296" s="2">
        <v>0</v>
      </c>
    </row>
    <row r="297" spans="1:20" x14ac:dyDescent="0.25">
      <c r="A297">
        <v>296</v>
      </c>
      <c r="B297" s="21">
        <v>680.7</v>
      </c>
      <c r="C297" s="21">
        <v>266.39999999999998</v>
      </c>
      <c r="D297" s="21" t="s">
        <v>1695</v>
      </c>
      <c r="E297">
        <v>0.59989663073957467</v>
      </c>
      <c r="F297" t="s">
        <v>1676</v>
      </c>
      <c r="G297">
        <v>1</v>
      </c>
      <c r="H297" s="2">
        <v>1.2430639309049359E-2</v>
      </c>
      <c r="I297" s="12" t="s">
        <v>1696</v>
      </c>
      <c r="J297" s="12">
        <v>2</v>
      </c>
      <c r="K297" s="2">
        <v>2.9310472273871652E-2</v>
      </c>
      <c r="L297" s="12" t="s">
        <v>1000</v>
      </c>
      <c r="M297">
        <v>0</v>
      </c>
      <c r="N297" s="2">
        <v>0</v>
      </c>
      <c r="O297" t="s">
        <v>1000</v>
      </c>
      <c r="P297">
        <v>0</v>
      </c>
      <c r="Q297" s="2">
        <v>0</v>
      </c>
      <c r="R297" t="s">
        <v>1000</v>
      </c>
      <c r="S297">
        <v>0</v>
      </c>
      <c r="T297" s="2">
        <v>0</v>
      </c>
    </row>
    <row r="298" spans="1:20" x14ac:dyDescent="0.25">
      <c r="A298">
        <v>297</v>
      </c>
      <c r="B298" s="129">
        <v>681.6</v>
      </c>
      <c r="C298" s="129">
        <v>332.2</v>
      </c>
      <c r="D298" s="120" t="s">
        <v>1659</v>
      </c>
      <c r="E298">
        <v>0.61195807230356791</v>
      </c>
      <c r="F298" t="s">
        <v>1000</v>
      </c>
      <c r="G298">
        <v>0</v>
      </c>
      <c r="H298" s="2">
        <v>0</v>
      </c>
      <c r="I298" s="12" t="s">
        <v>1000</v>
      </c>
      <c r="J298" s="12">
        <v>0</v>
      </c>
      <c r="K298" s="2">
        <v>0</v>
      </c>
      <c r="L298" s="12" t="s">
        <v>1000</v>
      </c>
      <c r="M298">
        <v>0</v>
      </c>
      <c r="N298" s="2">
        <v>0</v>
      </c>
      <c r="O298" t="s">
        <v>1000</v>
      </c>
      <c r="P298">
        <v>0</v>
      </c>
      <c r="Q298" s="2">
        <v>0</v>
      </c>
      <c r="R298" t="s">
        <v>1000</v>
      </c>
      <c r="S298">
        <v>0</v>
      </c>
      <c r="T298" s="2">
        <v>0</v>
      </c>
    </row>
    <row r="299" spans="1:20" x14ac:dyDescent="0.25">
      <c r="A299">
        <v>298</v>
      </c>
      <c r="B299" s="129">
        <v>681.6</v>
      </c>
      <c r="C299" s="129">
        <v>394.40000000000003</v>
      </c>
      <c r="D299" s="20" t="s">
        <v>1664</v>
      </c>
      <c r="E299">
        <v>0.61195807230356791</v>
      </c>
      <c r="F299" t="s">
        <v>1000</v>
      </c>
      <c r="G299">
        <v>0</v>
      </c>
      <c r="H299" s="2">
        <v>0</v>
      </c>
      <c r="I299" s="12" t="s">
        <v>1000</v>
      </c>
      <c r="J299" s="12">
        <v>0</v>
      </c>
      <c r="K299" s="2">
        <v>0</v>
      </c>
      <c r="L299" s="12" t="s">
        <v>1000</v>
      </c>
      <c r="M299">
        <v>0</v>
      </c>
      <c r="N299" s="2">
        <v>0</v>
      </c>
      <c r="O299" t="s">
        <v>1000</v>
      </c>
      <c r="P299">
        <v>0</v>
      </c>
      <c r="Q299" s="2">
        <v>0</v>
      </c>
      <c r="R299" t="s">
        <v>1000</v>
      </c>
      <c r="S299">
        <v>0</v>
      </c>
      <c r="T299" s="2">
        <v>0</v>
      </c>
    </row>
    <row r="300" spans="1:20" x14ac:dyDescent="0.25">
      <c r="A300">
        <v>299</v>
      </c>
      <c r="B300">
        <v>682.5</v>
      </c>
      <c r="C300">
        <v>337.3</v>
      </c>
      <c r="D300" t="s">
        <v>1651</v>
      </c>
      <c r="E300">
        <v>0.60531733110789476</v>
      </c>
      <c r="F300" t="s">
        <v>1000</v>
      </c>
      <c r="G300">
        <v>0</v>
      </c>
      <c r="H300" s="2">
        <v>0</v>
      </c>
      <c r="I300" s="12" t="s">
        <v>1000</v>
      </c>
      <c r="J300" s="12">
        <v>0</v>
      </c>
      <c r="K300" s="2">
        <v>0</v>
      </c>
      <c r="L300" s="12" t="s">
        <v>1000</v>
      </c>
      <c r="M300">
        <v>0</v>
      </c>
      <c r="N300" s="2">
        <v>0</v>
      </c>
      <c r="O300" t="s">
        <v>1000</v>
      </c>
      <c r="P300">
        <v>0</v>
      </c>
      <c r="Q300" s="2">
        <v>0</v>
      </c>
      <c r="R300" t="s">
        <v>1000</v>
      </c>
      <c r="S300">
        <v>0</v>
      </c>
      <c r="T300" s="2">
        <v>0</v>
      </c>
    </row>
    <row r="301" spans="1:20" x14ac:dyDescent="0.25">
      <c r="A301">
        <v>300</v>
      </c>
      <c r="B301">
        <v>684.5</v>
      </c>
      <c r="C301">
        <v>569.5</v>
      </c>
      <c r="D301" t="s">
        <v>1737</v>
      </c>
      <c r="E301">
        <v>0.64272700211588518</v>
      </c>
      <c r="F301" t="s">
        <v>1000</v>
      </c>
      <c r="G301">
        <v>0</v>
      </c>
      <c r="H301" s="2">
        <v>0</v>
      </c>
      <c r="I301" s="12" t="s">
        <v>1000</v>
      </c>
      <c r="J301" s="12">
        <v>0</v>
      </c>
      <c r="K301" s="2">
        <v>0</v>
      </c>
      <c r="L301" s="12" t="s">
        <v>1000</v>
      </c>
      <c r="M301">
        <v>0</v>
      </c>
      <c r="N301" s="2">
        <v>0</v>
      </c>
      <c r="O301" t="s">
        <v>1000</v>
      </c>
      <c r="P301">
        <v>0</v>
      </c>
      <c r="Q301" s="2">
        <v>0</v>
      </c>
      <c r="R301" t="s">
        <v>1000</v>
      </c>
      <c r="S301">
        <v>0</v>
      </c>
      <c r="T301" s="2">
        <v>0</v>
      </c>
    </row>
    <row r="302" spans="1:20" x14ac:dyDescent="0.25">
      <c r="A302">
        <v>301</v>
      </c>
      <c r="B302">
        <v>684.6</v>
      </c>
      <c r="C302">
        <v>467.4</v>
      </c>
      <c r="D302" t="s">
        <v>1033</v>
      </c>
      <c r="E302">
        <v>0.61645897800650085</v>
      </c>
      <c r="F302" t="s">
        <v>1000</v>
      </c>
      <c r="G302">
        <v>0</v>
      </c>
      <c r="H302" s="2">
        <v>0</v>
      </c>
      <c r="I302" s="12" t="s">
        <v>1000</v>
      </c>
      <c r="J302" s="12">
        <v>0</v>
      </c>
      <c r="K302" s="2">
        <v>0</v>
      </c>
      <c r="L302" s="12" t="s">
        <v>1000</v>
      </c>
      <c r="M302">
        <v>0</v>
      </c>
      <c r="N302" s="2">
        <v>0</v>
      </c>
      <c r="O302" t="s">
        <v>1000</v>
      </c>
      <c r="P302">
        <v>0</v>
      </c>
      <c r="Q302" s="2">
        <v>0</v>
      </c>
      <c r="R302" t="s">
        <v>1000</v>
      </c>
      <c r="S302">
        <v>0</v>
      </c>
      <c r="T302" s="2">
        <v>0</v>
      </c>
    </row>
    <row r="303" spans="1:20" x14ac:dyDescent="0.25">
      <c r="A303">
        <v>302</v>
      </c>
      <c r="B303">
        <v>684.6</v>
      </c>
      <c r="C303">
        <v>337.3</v>
      </c>
      <c r="D303" t="s">
        <v>1649</v>
      </c>
      <c r="E303">
        <v>0.60513574952820248</v>
      </c>
      <c r="F303" t="s">
        <v>1651</v>
      </c>
      <c r="G303">
        <v>2</v>
      </c>
      <c r="H303" s="2">
        <v>2.1183370280648116E-2</v>
      </c>
      <c r="I303" s="12" t="s">
        <v>1000</v>
      </c>
      <c r="J303" s="12">
        <v>0</v>
      </c>
      <c r="K303" s="2">
        <v>0</v>
      </c>
      <c r="L303" s="12" t="s">
        <v>1000</v>
      </c>
      <c r="M303">
        <v>0</v>
      </c>
      <c r="N303" s="2">
        <v>0</v>
      </c>
      <c r="O303" t="s">
        <v>1000</v>
      </c>
      <c r="P303">
        <v>0</v>
      </c>
      <c r="Q303" s="2">
        <v>0</v>
      </c>
      <c r="R303" t="s">
        <v>1000</v>
      </c>
      <c r="S303">
        <v>0</v>
      </c>
      <c r="T303" s="2">
        <v>0</v>
      </c>
    </row>
    <row r="304" spans="1:20" x14ac:dyDescent="0.25">
      <c r="A304">
        <v>303</v>
      </c>
      <c r="B304">
        <v>684.6</v>
      </c>
      <c r="C304">
        <v>339.3</v>
      </c>
      <c r="D304" t="s">
        <v>1650</v>
      </c>
      <c r="E304">
        <v>0.60513574952820248</v>
      </c>
      <c r="F304" t="s">
        <v>1651</v>
      </c>
      <c r="G304">
        <v>1</v>
      </c>
      <c r="H304" s="2">
        <v>2.0325267225583945E-2</v>
      </c>
      <c r="I304" s="12" t="s">
        <v>1000</v>
      </c>
      <c r="J304" s="12">
        <v>0</v>
      </c>
      <c r="K304" s="2">
        <v>0</v>
      </c>
      <c r="L304" s="12" t="s">
        <v>1000</v>
      </c>
      <c r="M304">
        <v>0</v>
      </c>
      <c r="N304" s="2">
        <v>0</v>
      </c>
      <c r="O304" t="s">
        <v>1000</v>
      </c>
      <c r="P304">
        <v>0</v>
      </c>
      <c r="Q304" s="2">
        <v>0</v>
      </c>
      <c r="R304" t="s">
        <v>1000</v>
      </c>
      <c r="S304">
        <v>0</v>
      </c>
      <c r="T304" s="2">
        <v>0</v>
      </c>
    </row>
    <row r="305" spans="1:20" x14ac:dyDescent="0.25">
      <c r="A305">
        <v>304</v>
      </c>
      <c r="B305" s="120">
        <v>685.5</v>
      </c>
      <c r="C305" s="120">
        <v>570.5</v>
      </c>
      <c r="D305" s="120" t="s">
        <v>1764</v>
      </c>
      <c r="E305">
        <v>0.64997313006039403</v>
      </c>
      <c r="F305" t="s">
        <v>1737</v>
      </c>
      <c r="G305">
        <v>3</v>
      </c>
      <c r="H305" s="2">
        <v>0.27136049313893063</v>
      </c>
      <c r="I305" s="12" t="s">
        <v>1000</v>
      </c>
      <c r="J305" s="12">
        <v>0</v>
      </c>
      <c r="K305" s="2">
        <v>0</v>
      </c>
      <c r="L305" s="12" t="s">
        <v>1000</v>
      </c>
      <c r="M305">
        <v>0</v>
      </c>
      <c r="N305" s="2">
        <v>0</v>
      </c>
      <c r="O305" t="s">
        <v>1000</v>
      </c>
      <c r="P305">
        <v>0</v>
      </c>
      <c r="Q305" s="2">
        <v>0</v>
      </c>
      <c r="R305" t="s">
        <v>1000</v>
      </c>
      <c r="S305">
        <v>0</v>
      </c>
      <c r="T305" s="2">
        <v>0</v>
      </c>
    </row>
    <row r="306" spans="1:20" x14ac:dyDescent="0.25">
      <c r="A306">
        <v>305</v>
      </c>
      <c r="B306">
        <v>686.5</v>
      </c>
      <c r="C306">
        <v>571.5</v>
      </c>
      <c r="D306" t="s">
        <v>1736</v>
      </c>
      <c r="E306">
        <v>0.64253419847660787</v>
      </c>
      <c r="F306" t="s">
        <v>1737</v>
      </c>
      <c r="G306">
        <v>1</v>
      </c>
      <c r="H306" s="2">
        <v>6.0966971690443246E-2</v>
      </c>
      <c r="I306" s="12" t="s">
        <v>1764</v>
      </c>
      <c r="J306" s="12">
        <v>3</v>
      </c>
      <c r="K306" s="2">
        <v>0.26709308484249017</v>
      </c>
      <c r="L306" s="12" t="s">
        <v>1000</v>
      </c>
      <c r="M306">
        <v>0</v>
      </c>
      <c r="N306" s="2">
        <v>0</v>
      </c>
      <c r="O306" t="s">
        <v>1000</v>
      </c>
      <c r="P306">
        <v>0</v>
      </c>
      <c r="Q306" s="2">
        <v>0</v>
      </c>
      <c r="R306" t="s">
        <v>1000</v>
      </c>
      <c r="S306">
        <v>0</v>
      </c>
      <c r="T306" s="2">
        <v>0</v>
      </c>
    </row>
    <row r="307" spans="1:20" x14ac:dyDescent="0.25">
      <c r="A307">
        <v>306</v>
      </c>
      <c r="B307">
        <v>686.6</v>
      </c>
      <c r="C307">
        <v>337.3</v>
      </c>
      <c r="D307" t="s">
        <v>1646</v>
      </c>
      <c r="E307">
        <v>0.60495422241889829</v>
      </c>
      <c r="F307" t="s">
        <v>1649</v>
      </c>
      <c r="G307">
        <v>2</v>
      </c>
      <c r="H307" s="2">
        <v>2.122321619740887E-2</v>
      </c>
      <c r="I307" s="12" t="s">
        <v>1000</v>
      </c>
      <c r="J307" s="12">
        <v>0</v>
      </c>
      <c r="K307" s="2">
        <v>0</v>
      </c>
      <c r="L307" s="12" t="s">
        <v>1000</v>
      </c>
      <c r="M307">
        <v>0</v>
      </c>
      <c r="N307" s="2">
        <v>0</v>
      </c>
      <c r="O307" t="s">
        <v>1000</v>
      </c>
      <c r="P307">
        <v>0</v>
      </c>
      <c r="Q307" s="2">
        <v>0</v>
      </c>
      <c r="R307" t="s">
        <v>1000</v>
      </c>
      <c r="S307">
        <v>0</v>
      </c>
      <c r="T307" s="2">
        <v>0</v>
      </c>
    </row>
    <row r="308" spans="1:20" x14ac:dyDescent="0.25">
      <c r="A308">
        <v>307</v>
      </c>
      <c r="B308">
        <v>686.6</v>
      </c>
      <c r="C308">
        <v>339.3</v>
      </c>
      <c r="D308" t="s">
        <v>1647</v>
      </c>
      <c r="E308">
        <v>0.60495422241889829</v>
      </c>
      <c r="F308" t="s">
        <v>1650</v>
      </c>
      <c r="G308">
        <v>2</v>
      </c>
      <c r="H308" s="2">
        <v>2.1177015746189756E-2</v>
      </c>
      <c r="I308" s="12" t="s">
        <v>1649</v>
      </c>
      <c r="J308" s="12">
        <v>1</v>
      </c>
      <c r="K308" s="2">
        <v>2.0319170102734787E-2</v>
      </c>
      <c r="L308" s="12" t="s">
        <v>1000</v>
      </c>
      <c r="M308">
        <v>0</v>
      </c>
      <c r="N308" s="2">
        <v>0</v>
      </c>
      <c r="O308" t="s">
        <v>1000</v>
      </c>
      <c r="P308">
        <v>0</v>
      </c>
      <c r="Q308" s="2">
        <v>0</v>
      </c>
      <c r="R308" t="s">
        <v>1000</v>
      </c>
      <c r="S308">
        <v>0</v>
      </c>
      <c r="T308" s="2">
        <v>0</v>
      </c>
    </row>
    <row r="309" spans="1:20" x14ac:dyDescent="0.25">
      <c r="A309">
        <v>308</v>
      </c>
      <c r="B309">
        <v>686.6</v>
      </c>
      <c r="C309">
        <v>341.3</v>
      </c>
      <c r="D309" t="s">
        <v>1648</v>
      </c>
      <c r="E309">
        <v>0.60495422241889829</v>
      </c>
      <c r="F309" t="s">
        <v>1650</v>
      </c>
      <c r="G309">
        <v>1</v>
      </c>
      <c r="H309" s="2">
        <v>2.0362807751421574E-2</v>
      </c>
      <c r="I309" s="12" t="s">
        <v>1000</v>
      </c>
      <c r="J309" s="12">
        <v>0</v>
      </c>
      <c r="K309" s="2">
        <v>0</v>
      </c>
      <c r="L309" s="12" t="s">
        <v>1000</v>
      </c>
      <c r="M309">
        <v>0</v>
      </c>
      <c r="N309" s="2">
        <v>0</v>
      </c>
      <c r="O309" t="s">
        <v>1000</v>
      </c>
      <c r="P309">
        <v>0</v>
      </c>
      <c r="Q309" s="2">
        <v>0</v>
      </c>
      <c r="R309" t="s">
        <v>1000</v>
      </c>
      <c r="S309">
        <v>0</v>
      </c>
      <c r="T309" s="2">
        <v>0</v>
      </c>
    </row>
    <row r="310" spans="1:20" x14ac:dyDescent="0.25">
      <c r="A310">
        <v>309</v>
      </c>
      <c r="B310">
        <v>688.5</v>
      </c>
      <c r="C310">
        <v>573.5</v>
      </c>
      <c r="D310" t="s">
        <v>1735</v>
      </c>
      <c r="E310">
        <v>0.64234145267408438</v>
      </c>
      <c r="F310" t="s">
        <v>1736</v>
      </c>
      <c r="G310">
        <v>1</v>
      </c>
      <c r="H310" s="2">
        <v>6.1030093368769994E-2</v>
      </c>
      <c r="I310" s="12" t="s">
        <v>1000</v>
      </c>
      <c r="J310" s="12">
        <v>0</v>
      </c>
      <c r="K310" s="2">
        <v>0</v>
      </c>
      <c r="L310" s="12" t="s">
        <v>1000</v>
      </c>
      <c r="M310">
        <v>0</v>
      </c>
      <c r="N310" s="2">
        <v>0</v>
      </c>
      <c r="O310" t="s">
        <v>1000</v>
      </c>
      <c r="P310">
        <v>0</v>
      </c>
      <c r="Q310" s="2">
        <v>0</v>
      </c>
      <c r="R310" t="s">
        <v>1000</v>
      </c>
      <c r="S310">
        <v>0</v>
      </c>
      <c r="T310" s="2">
        <v>0</v>
      </c>
    </row>
    <row r="311" spans="1:20" x14ac:dyDescent="0.25">
      <c r="A311">
        <v>310</v>
      </c>
      <c r="B311">
        <v>688.6</v>
      </c>
      <c r="C311">
        <v>369.4</v>
      </c>
      <c r="D311" t="s">
        <v>1581</v>
      </c>
      <c r="E311">
        <v>0.58274953962437526</v>
      </c>
      <c r="F311" t="s">
        <v>1000</v>
      </c>
      <c r="G311">
        <v>0</v>
      </c>
      <c r="H311" s="2">
        <v>0</v>
      </c>
      <c r="I311" s="12" t="s">
        <v>1000</v>
      </c>
      <c r="J311" s="12">
        <v>0</v>
      </c>
      <c r="K311" s="2">
        <v>0</v>
      </c>
      <c r="L311" s="12" t="s">
        <v>1000</v>
      </c>
      <c r="M311">
        <v>0</v>
      </c>
      <c r="N311" s="2">
        <v>0</v>
      </c>
      <c r="O311" t="s">
        <v>1000</v>
      </c>
      <c r="P311">
        <v>0</v>
      </c>
      <c r="Q311" s="2">
        <v>0</v>
      </c>
      <c r="R311" t="s">
        <v>1000</v>
      </c>
      <c r="S311">
        <v>0</v>
      </c>
      <c r="T311" s="2">
        <v>0</v>
      </c>
    </row>
    <row r="312" spans="1:20" x14ac:dyDescent="0.25">
      <c r="A312">
        <v>311</v>
      </c>
      <c r="B312">
        <v>688.6</v>
      </c>
      <c r="C312">
        <v>339.3</v>
      </c>
      <c r="D312" t="s">
        <v>1645</v>
      </c>
      <c r="E312">
        <v>0.6047727497636427</v>
      </c>
      <c r="F312" t="s">
        <v>1647</v>
      </c>
      <c r="G312">
        <v>2</v>
      </c>
      <c r="H312" s="2">
        <v>2.1216849710072008E-2</v>
      </c>
      <c r="I312" s="12" t="s">
        <v>1646</v>
      </c>
      <c r="J312" s="12">
        <v>1</v>
      </c>
      <c r="K312" s="2">
        <v>2.0313074808885286E-2</v>
      </c>
      <c r="L312" s="12" t="s">
        <v>1000</v>
      </c>
      <c r="M312">
        <v>0</v>
      </c>
      <c r="N312" s="2">
        <v>0</v>
      </c>
      <c r="O312" t="s">
        <v>1000</v>
      </c>
      <c r="P312">
        <v>0</v>
      </c>
      <c r="Q312" s="2">
        <v>0</v>
      </c>
      <c r="R312" t="s">
        <v>1000</v>
      </c>
      <c r="S312">
        <v>0</v>
      </c>
      <c r="T312" s="2">
        <v>0</v>
      </c>
    </row>
    <row r="313" spans="1:20" x14ac:dyDescent="0.25">
      <c r="A313">
        <v>312</v>
      </c>
      <c r="B313">
        <v>688.6</v>
      </c>
      <c r="C313">
        <v>359.3</v>
      </c>
      <c r="D313" s="94" t="s">
        <v>1896</v>
      </c>
      <c r="E313">
        <v>0.6047727497636427</v>
      </c>
      <c r="F313" t="s">
        <v>1000</v>
      </c>
      <c r="G313">
        <v>0</v>
      </c>
      <c r="H313" s="2">
        <v>0</v>
      </c>
      <c r="I313" s="12" t="s">
        <v>1000</v>
      </c>
      <c r="J313" s="12">
        <v>0</v>
      </c>
      <c r="K313" s="2">
        <v>0</v>
      </c>
      <c r="L313" s="12" t="s">
        <v>1000</v>
      </c>
      <c r="M313">
        <v>0</v>
      </c>
      <c r="N313" s="2">
        <v>0</v>
      </c>
      <c r="O313" t="s">
        <v>1000</v>
      </c>
      <c r="P313">
        <v>0</v>
      </c>
      <c r="Q313" s="2">
        <v>0</v>
      </c>
      <c r="R313" t="s">
        <v>1000</v>
      </c>
      <c r="S313">
        <v>0</v>
      </c>
      <c r="T313" s="2">
        <v>0</v>
      </c>
    </row>
    <row r="314" spans="1:20" x14ac:dyDescent="0.25">
      <c r="A314">
        <v>313</v>
      </c>
      <c r="B314">
        <v>690.5</v>
      </c>
      <c r="C314">
        <v>575.5</v>
      </c>
      <c r="D314" t="s">
        <v>1734</v>
      </c>
      <c r="E314">
        <v>0.64214876469096493</v>
      </c>
      <c r="F314" t="s">
        <v>1735</v>
      </c>
      <c r="G314">
        <v>1</v>
      </c>
      <c r="H314" s="2">
        <v>6.1093229518803666E-2</v>
      </c>
      <c r="I314" s="12" t="s">
        <v>1000</v>
      </c>
      <c r="J314" s="12">
        <v>0</v>
      </c>
      <c r="K314" s="2">
        <v>0</v>
      </c>
      <c r="L314" s="12" t="s">
        <v>1000</v>
      </c>
      <c r="M314">
        <v>0</v>
      </c>
      <c r="N314" s="2">
        <v>0</v>
      </c>
      <c r="O314" t="s">
        <v>1000</v>
      </c>
      <c r="P314">
        <v>0</v>
      </c>
      <c r="Q314" s="2">
        <v>0</v>
      </c>
      <c r="R314" t="s">
        <v>1000</v>
      </c>
      <c r="S314">
        <v>0</v>
      </c>
      <c r="T314" s="2">
        <v>0</v>
      </c>
    </row>
    <row r="315" spans="1:20" x14ac:dyDescent="0.25">
      <c r="A315">
        <v>314</v>
      </c>
      <c r="B315">
        <v>690.6</v>
      </c>
      <c r="C315">
        <v>369.4</v>
      </c>
      <c r="D315" t="s">
        <v>1580</v>
      </c>
      <c r="E315">
        <v>0.58257472787435272</v>
      </c>
      <c r="F315" t="s">
        <v>1581</v>
      </c>
      <c r="G315">
        <v>2</v>
      </c>
      <c r="H315" s="2">
        <v>1.7271801258488456E-2</v>
      </c>
      <c r="I315" s="12" t="s">
        <v>1000</v>
      </c>
      <c r="J315" s="12">
        <v>0</v>
      </c>
      <c r="K315" s="2">
        <v>0</v>
      </c>
      <c r="L315" s="12" t="s">
        <v>1000</v>
      </c>
      <c r="M315">
        <v>0</v>
      </c>
      <c r="N315" s="2">
        <v>0</v>
      </c>
      <c r="O315" t="s">
        <v>1000</v>
      </c>
      <c r="P315">
        <v>0</v>
      </c>
      <c r="Q315" s="2">
        <v>0</v>
      </c>
      <c r="R315" t="s">
        <v>1000</v>
      </c>
      <c r="S315">
        <v>0</v>
      </c>
      <c r="T315" s="2">
        <v>0</v>
      </c>
    </row>
    <row r="316" spans="1:20" x14ac:dyDescent="0.25">
      <c r="A316">
        <v>315</v>
      </c>
      <c r="B316">
        <v>690.6</v>
      </c>
      <c r="C316">
        <v>361.3</v>
      </c>
      <c r="D316" s="94" t="s">
        <v>1895</v>
      </c>
      <c r="E316">
        <v>0.60459133154610034</v>
      </c>
      <c r="F316" t="s">
        <v>1896</v>
      </c>
      <c r="G316">
        <v>1</v>
      </c>
      <c r="H316" s="2">
        <v>2.3566453812600363E-2</v>
      </c>
      <c r="I316" s="12" t="s">
        <v>1000</v>
      </c>
      <c r="J316" s="12">
        <v>0</v>
      </c>
      <c r="K316" s="2">
        <v>0</v>
      </c>
      <c r="L316" s="12" t="s">
        <v>1000</v>
      </c>
      <c r="M316">
        <v>0</v>
      </c>
      <c r="N316" s="2">
        <v>0</v>
      </c>
      <c r="O316" t="s">
        <v>1000</v>
      </c>
      <c r="P316">
        <v>0</v>
      </c>
      <c r="Q316" s="2">
        <v>0</v>
      </c>
      <c r="R316" t="s">
        <v>1000</v>
      </c>
      <c r="S316">
        <v>0</v>
      </c>
      <c r="T316" s="2">
        <v>0</v>
      </c>
    </row>
    <row r="317" spans="1:20" x14ac:dyDescent="0.25">
      <c r="A317">
        <v>316</v>
      </c>
      <c r="B317">
        <v>692.5</v>
      </c>
      <c r="C317">
        <v>577.5</v>
      </c>
      <c r="D317" t="s">
        <v>1733</v>
      </c>
      <c r="E317">
        <v>0.64195613450990485</v>
      </c>
      <c r="F317" t="s">
        <v>1734</v>
      </c>
      <c r="G317">
        <v>1</v>
      </c>
      <c r="H317" s="2">
        <v>6.1156380108834681E-2</v>
      </c>
      <c r="I317" s="12" t="s">
        <v>1000</v>
      </c>
      <c r="J317" s="12">
        <v>0</v>
      </c>
      <c r="K317" s="2">
        <v>0</v>
      </c>
      <c r="L317" s="12" t="s">
        <v>1000</v>
      </c>
      <c r="M317">
        <v>0</v>
      </c>
      <c r="N317" s="2">
        <v>0</v>
      </c>
      <c r="O317" t="s">
        <v>1000</v>
      </c>
      <c r="P317">
        <v>0</v>
      </c>
      <c r="Q317" s="2">
        <v>0</v>
      </c>
      <c r="R317" t="s">
        <v>1000</v>
      </c>
      <c r="S317">
        <v>0</v>
      </c>
      <c r="T317" s="2">
        <v>0</v>
      </c>
    </row>
    <row r="318" spans="1:20" x14ac:dyDescent="0.25">
      <c r="A318">
        <v>317</v>
      </c>
      <c r="B318">
        <v>692.6</v>
      </c>
      <c r="C318">
        <v>369.4</v>
      </c>
      <c r="D318" t="s">
        <v>1579</v>
      </c>
      <c r="E318">
        <v>0.58239996856392162</v>
      </c>
      <c r="F318" t="s">
        <v>1580</v>
      </c>
      <c r="G318">
        <v>2</v>
      </c>
      <c r="H318" s="2">
        <v>1.7307157296694971E-2</v>
      </c>
      <c r="I318" s="12" t="s">
        <v>1000</v>
      </c>
      <c r="J318" s="12">
        <v>0</v>
      </c>
      <c r="K318" s="2">
        <v>0</v>
      </c>
      <c r="L318" s="12" t="s">
        <v>1000</v>
      </c>
      <c r="M318">
        <v>0</v>
      </c>
      <c r="N318" s="2">
        <v>0</v>
      </c>
      <c r="O318" t="s">
        <v>1000</v>
      </c>
      <c r="P318">
        <v>0</v>
      </c>
      <c r="Q318" s="2">
        <v>0</v>
      </c>
      <c r="R318" t="s">
        <v>1000</v>
      </c>
      <c r="S318">
        <v>0</v>
      </c>
      <c r="T318" s="2">
        <v>0</v>
      </c>
    </row>
    <row r="319" spans="1:20" x14ac:dyDescent="0.25">
      <c r="A319">
        <v>318</v>
      </c>
      <c r="B319">
        <v>692.6</v>
      </c>
      <c r="C319">
        <v>363.3</v>
      </c>
      <c r="D319" s="94" t="s">
        <v>1894</v>
      </c>
      <c r="E319">
        <v>0.60440996774994149</v>
      </c>
      <c r="F319" t="s">
        <v>1895</v>
      </c>
      <c r="G319">
        <v>1</v>
      </c>
      <c r="H319" s="2">
        <v>2.3606963656291162E-2</v>
      </c>
      <c r="I319" s="12" t="s">
        <v>1000</v>
      </c>
      <c r="J319" s="12">
        <v>0</v>
      </c>
      <c r="K319" s="2">
        <v>0</v>
      </c>
      <c r="L319" s="12" t="s">
        <v>1000</v>
      </c>
      <c r="M319">
        <v>0</v>
      </c>
      <c r="N319" s="2">
        <v>0</v>
      </c>
      <c r="O319" t="s">
        <v>1000</v>
      </c>
      <c r="P319">
        <v>0</v>
      </c>
      <c r="Q319" s="2">
        <v>0</v>
      </c>
      <c r="R319" t="s">
        <v>1000</v>
      </c>
      <c r="S319">
        <v>0</v>
      </c>
      <c r="T319" s="2">
        <v>0</v>
      </c>
    </row>
    <row r="320" spans="1:20" x14ac:dyDescent="0.25">
      <c r="A320">
        <v>319</v>
      </c>
      <c r="B320" s="120">
        <v>693.6</v>
      </c>
      <c r="C320" s="120">
        <v>271.39999999999998</v>
      </c>
      <c r="D320" s="120" t="s">
        <v>1711</v>
      </c>
      <c r="E320">
        <v>0.62847619274813826</v>
      </c>
      <c r="F320" t="s">
        <v>1000</v>
      </c>
      <c r="G320">
        <v>0</v>
      </c>
      <c r="H320" s="2">
        <v>0</v>
      </c>
      <c r="I320" s="12" t="s">
        <v>1000</v>
      </c>
      <c r="J320" s="12">
        <v>0</v>
      </c>
      <c r="K320" s="2">
        <v>0</v>
      </c>
      <c r="L320" s="12" t="s">
        <v>1000</v>
      </c>
      <c r="M320">
        <v>0</v>
      </c>
      <c r="N320" s="2">
        <v>0</v>
      </c>
      <c r="O320" t="s">
        <v>1000</v>
      </c>
      <c r="P320">
        <v>0</v>
      </c>
      <c r="Q320" s="2">
        <v>0</v>
      </c>
      <c r="R320" t="s">
        <v>1000</v>
      </c>
      <c r="S320">
        <v>0</v>
      </c>
      <c r="T320" s="2">
        <v>0</v>
      </c>
    </row>
    <row r="321" spans="1:20" x14ac:dyDescent="0.25">
      <c r="A321">
        <v>320</v>
      </c>
      <c r="B321">
        <v>694.5</v>
      </c>
      <c r="C321">
        <v>579.5</v>
      </c>
      <c r="D321" t="s">
        <v>1732</v>
      </c>
      <c r="E321">
        <v>0.64176356211356467</v>
      </c>
      <c r="F321" t="s">
        <v>1733</v>
      </c>
      <c r="G321">
        <v>1</v>
      </c>
      <c r="H321" s="2">
        <v>6.1219545107176337E-2</v>
      </c>
      <c r="I321" s="12" t="s">
        <v>1000</v>
      </c>
      <c r="J321" s="12">
        <v>0</v>
      </c>
      <c r="K321" s="2">
        <v>0</v>
      </c>
      <c r="L321" s="12" t="s">
        <v>1000</v>
      </c>
      <c r="M321">
        <v>0</v>
      </c>
      <c r="N321" s="2">
        <v>0</v>
      </c>
      <c r="O321" t="s">
        <v>1000</v>
      </c>
      <c r="P321">
        <v>0</v>
      </c>
      <c r="Q321" s="2">
        <v>0</v>
      </c>
      <c r="R321" t="s">
        <v>1000</v>
      </c>
      <c r="S321">
        <v>0</v>
      </c>
      <c r="T321" s="2">
        <v>0</v>
      </c>
    </row>
    <row r="322" spans="1:20" x14ac:dyDescent="0.25">
      <c r="A322">
        <v>321</v>
      </c>
      <c r="B322">
        <v>694.6</v>
      </c>
      <c r="C322">
        <v>369.4</v>
      </c>
      <c r="D322" t="s">
        <v>1578</v>
      </c>
      <c r="E322">
        <v>0.58222526167735167</v>
      </c>
      <c r="F322" t="s">
        <v>1579</v>
      </c>
      <c r="G322">
        <v>2</v>
      </c>
      <c r="H322" s="2">
        <v>1.7342543000366122E-2</v>
      </c>
      <c r="I322" s="12" t="s">
        <v>1000</v>
      </c>
      <c r="J322" s="12">
        <v>0</v>
      </c>
      <c r="K322" s="2">
        <v>0</v>
      </c>
      <c r="L322" s="12" t="s">
        <v>1000</v>
      </c>
      <c r="M322">
        <v>0</v>
      </c>
      <c r="N322" s="2">
        <v>0</v>
      </c>
      <c r="O322" t="s">
        <v>1000</v>
      </c>
      <c r="P322">
        <v>0</v>
      </c>
      <c r="Q322" s="2">
        <v>0</v>
      </c>
      <c r="R322" t="s">
        <v>1000</v>
      </c>
      <c r="S322">
        <v>0</v>
      </c>
      <c r="T322" s="2">
        <v>0</v>
      </c>
    </row>
    <row r="323" spans="1:20" x14ac:dyDescent="0.25">
      <c r="A323">
        <v>322</v>
      </c>
      <c r="B323">
        <v>694.6</v>
      </c>
      <c r="C323">
        <v>365.3</v>
      </c>
      <c r="D323" s="94" t="s">
        <v>1893</v>
      </c>
      <c r="E323">
        <v>0.60422865835884076</v>
      </c>
      <c r="F323" t="s">
        <v>1894</v>
      </c>
      <c r="G323">
        <v>1</v>
      </c>
      <c r="H323" s="2">
        <v>2.3647501488455815E-2</v>
      </c>
      <c r="I323" s="12" t="s">
        <v>1000</v>
      </c>
      <c r="J323" s="12">
        <v>0</v>
      </c>
      <c r="K323" s="2">
        <v>0</v>
      </c>
      <c r="L323" s="12" t="s">
        <v>1000</v>
      </c>
      <c r="M323">
        <v>0</v>
      </c>
      <c r="N323" s="2">
        <v>0</v>
      </c>
      <c r="O323" t="s">
        <v>1000</v>
      </c>
      <c r="P323">
        <v>0</v>
      </c>
      <c r="Q323" s="2">
        <v>0</v>
      </c>
      <c r="R323" t="s">
        <v>1000</v>
      </c>
      <c r="S323">
        <v>0</v>
      </c>
      <c r="T323" s="2">
        <v>0</v>
      </c>
    </row>
    <row r="324" spans="1:20" x14ac:dyDescent="0.25">
      <c r="A324">
        <v>323</v>
      </c>
      <c r="B324">
        <v>696.6</v>
      </c>
      <c r="C324">
        <v>367.3</v>
      </c>
      <c r="D324" s="94" t="s">
        <v>1892</v>
      </c>
      <c r="E324">
        <v>0.604047403356478</v>
      </c>
      <c r="F324" t="s">
        <v>1893</v>
      </c>
      <c r="G324">
        <v>1</v>
      </c>
      <c r="H324" s="2">
        <v>2.3688067272334433E-2</v>
      </c>
      <c r="I324" s="12" t="s">
        <v>1000</v>
      </c>
      <c r="J324" s="12">
        <v>0</v>
      </c>
      <c r="K324" s="2">
        <v>0</v>
      </c>
      <c r="L324" s="12" t="s">
        <v>1000</v>
      </c>
      <c r="M324">
        <v>0</v>
      </c>
      <c r="N324" s="2">
        <v>0</v>
      </c>
      <c r="O324" t="s">
        <v>1000</v>
      </c>
      <c r="P324">
        <v>0</v>
      </c>
      <c r="Q324" s="2">
        <v>0</v>
      </c>
      <c r="R324" t="s">
        <v>1000</v>
      </c>
      <c r="S324">
        <v>0</v>
      </c>
      <c r="T324" s="2">
        <v>0</v>
      </c>
    </row>
    <row r="325" spans="1:20" x14ac:dyDescent="0.25">
      <c r="A325">
        <v>324</v>
      </c>
      <c r="B325">
        <v>696.7</v>
      </c>
      <c r="C325">
        <v>369.4</v>
      </c>
      <c r="D325" t="s">
        <v>1577</v>
      </c>
      <c r="E325">
        <v>0.58205060719891688</v>
      </c>
      <c r="F325" t="s">
        <v>1578</v>
      </c>
      <c r="G325">
        <v>2</v>
      </c>
      <c r="H325" s="2">
        <v>1.737795833279409E-2</v>
      </c>
      <c r="I325" s="12" t="s">
        <v>1000</v>
      </c>
      <c r="J325" s="12">
        <v>0</v>
      </c>
      <c r="K325" s="2">
        <v>0</v>
      </c>
      <c r="L325" s="12" t="s">
        <v>1000</v>
      </c>
      <c r="M325">
        <v>0</v>
      </c>
      <c r="N325" s="2">
        <v>0</v>
      </c>
      <c r="O325" t="s">
        <v>1000</v>
      </c>
      <c r="P325">
        <v>0</v>
      </c>
      <c r="Q325" s="2">
        <v>0</v>
      </c>
      <c r="R325" t="s">
        <v>1000</v>
      </c>
      <c r="S325">
        <v>0</v>
      </c>
      <c r="T325" s="2">
        <v>0</v>
      </c>
    </row>
    <row r="326" spans="1:20" x14ac:dyDescent="0.25">
      <c r="A326">
        <v>325</v>
      </c>
      <c r="B326">
        <v>698.7</v>
      </c>
      <c r="C326">
        <v>369.4</v>
      </c>
      <c r="D326" t="s">
        <v>1576</v>
      </c>
      <c r="E326">
        <v>0.58187600511289583</v>
      </c>
      <c r="F326" t="s">
        <v>1892</v>
      </c>
      <c r="G326">
        <v>1</v>
      </c>
      <c r="H326" s="2">
        <v>2.3728660971191529E-2</v>
      </c>
      <c r="I326" s="12" t="s">
        <v>1577</v>
      </c>
      <c r="J326" s="12">
        <v>2</v>
      </c>
      <c r="K326" s="2">
        <v>1.7413403257295092E-2</v>
      </c>
      <c r="L326" s="12" t="s">
        <v>1000</v>
      </c>
      <c r="M326">
        <v>0</v>
      </c>
      <c r="N326" s="2">
        <v>0</v>
      </c>
      <c r="O326" t="s">
        <v>1000</v>
      </c>
      <c r="P326">
        <v>0</v>
      </c>
      <c r="Q326" s="2">
        <v>0</v>
      </c>
      <c r="R326" t="s">
        <v>1000</v>
      </c>
      <c r="S326">
        <v>0</v>
      </c>
      <c r="T326" s="2">
        <v>0</v>
      </c>
    </row>
    <row r="327" spans="1:20" x14ac:dyDescent="0.25">
      <c r="A327">
        <v>326</v>
      </c>
      <c r="B327" s="120">
        <v>699.7</v>
      </c>
      <c r="C327" s="120">
        <v>376.4</v>
      </c>
      <c r="D327" s="120" t="s">
        <v>1593</v>
      </c>
      <c r="E327">
        <v>0.58301185560806634</v>
      </c>
      <c r="F327" t="s">
        <v>1000</v>
      </c>
      <c r="G327">
        <v>0</v>
      </c>
      <c r="H327" s="2">
        <v>0</v>
      </c>
      <c r="I327" s="12" t="s">
        <v>1000</v>
      </c>
      <c r="J327" s="12">
        <v>0</v>
      </c>
      <c r="K327" s="2">
        <v>0</v>
      </c>
      <c r="L327" s="12" t="s">
        <v>1000</v>
      </c>
      <c r="M327">
        <v>0</v>
      </c>
      <c r="N327" s="2">
        <v>0</v>
      </c>
      <c r="O327" t="s">
        <v>1000</v>
      </c>
      <c r="P327">
        <v>0</v>
      </c>
      <c r="Q327" s="2">
        <v>0</v>
      </c>
      <c r="R327" t="s">
        <v>1000</v>
      </c>
      <c r="S327">
        <v>0</v>
      </c>
      <c r="T327" s="2">
        <v>0</v>
      </c>
    </row>
    <row r="328" spans="1:20" x14ac:dyDescent="0.25">
      <c r="A328">
        <v>327</v>
      </c>
      <c r="B328">
        <v>700.4</v>
      </c>
      <c r="C328">
        <v>423.4</v>
      </c>
      <c r="D328" t="s">
        <v>1791</v>
      </c>
      <c r="E328">
        <v>0.66542937413394743</v>
      </c>
      <c r="F328" t="s">
        <v>1000</v>
      </c>
      <c r="G328">
        <v>0</v>
      </c>
      <c r="H328" s="2">
        <v>0</v>
      </c>
      <c r="I328" s="12" t="s">
        <v>1000</v>
      </c>
      <c r="J328" s="12">
        <v>0</v>
      </c>
      <c r="K328" s="2">
        <v>0</v>
      </c>
      <c r="L328" s="12" t="s">
        <v>1000</v>
      </c>
      <c r="M328">
        <v>0</v>
      </c>
      <c r="N328" s="2">
        <v>0</v>
      </c>
      <c r="O328" t="s">
        <v>1000</v>
      </c>
      <c r="P328">
        <v>0</v>
      </c>
      <c r="Q328" s="2">
        <v>0</v>
      </c>
      <c r="R328" t="s">
        <v>1000</v>
      </c>
      <c r="S328">
        <v>0</v>
      </c>
      <c r="T328" s="2">
        <v>0</v>
      </c>
    </row>
    <row r="329" spans="1:20" x14ac:dyDescent="0.25">
      <c r="A329">
        <v>328</v>
      </c>
      <c r="B329">
        <v>700.6</v>
      </c>
      <c r="C329">
        <v>264.39999999999998</v>
      </c>
      <c r="D329" t="s">
        <v>1700</v>
      </c>
      <c r="E329">
        <v>0.6207243479289809</v>
      </c>
      <c r="F329" t="s">
        <v>1000</v>
      </c>
      <c r="G329">
        <v>0</v>
      </c>
      <c r="H329" s="2">
        <v>0</v>
      </c>
      <c r="I329" s="12" t="s">
        <v>1000</v>
      </c>
      <c r="J329" s="12">
        <v>0</v>
      </c>
      <c r="K329" s="2">
        <v>0</v>
      </c>
      <c r="L329" s="12" t="s">
        <v>1000</v>
      </c>
      <c r="M329">
        <v>0</v>
      </c>
      <c r="N329" s="2">
        <v>0</v>
      </c>
      <c r="O329" t="s">
        <v>1000</v>
      </c>
      <c r="P329">
        <v>0</v>
      </c>
      <c r="Q329" s="2">
        <v>0</v>
      </c>
      <c r="R329" t="s">
        <v>1000</v>
      </c>
      <c r="S329">
        <v>0</v>
      </c>
      <c r="T329" s="2">
        <v>0</v>
      </c>
    </row>
    <row r="330" spans="1:20" x14ac:dyDescent="0.25">
      <c r="A330">
        <v>329</v>
      </c>
      <c r="B330">
        <v>702.4</v>
      </c>
      <c r="C330">
        <v>425.4</v>
      </c>
      <c r="D330" t="s">
        <v>1790</v>
      </c>
      <c r="E330">
        <v>0.66522976029386827</v>
      </c>
      <c r="F330" t="s">
        <v>1791</v>
      </c>
      <c r="G330">
        <v>1</v>
      </c>
      <c r="H330" s="2">
        <v>3.4678202711654227E-2</v>
      </c>
      <c r="I330" s="12" t="s">
        <v>1000</v>
      </c>
      <c r="J330" s="12">
        <v>0</v>
      </c>
      <c r="K330" s="2">
        <v>0</v>
      </c>
      <c r="L330" s="12" t="s">
        <v>1000</v>
      </c>
      <c r="M330">
        <v>0</v>
      </c>
      <c r="N330" s="2">
        <v>0</v>
      </c>
      <c r="O330" t="s">
        <v>1000</v>
      </c>
      <c r="P330">
        <v>0</v>
      </c>
      <c r="Q330" s="2">
        <v>0</v>
      </c>
      <c r="R330" t="s">
        <v>1000</v>
      </c>
      <c r="S330">
        <v>0</v>
      </c>
      <c r="T330" s="2">
        <v>0</v>
      </c>
    </row>
    <row r="331" spans="1:20" x14ac:dyDescent="0.25">
      <c r="A331">
        <v>330</v>
      </c>
      <c r="B331">
        <v>710.5</v>
      </c>
      <c r="C331">
        <v>595.5</v>
      </c>
      <c r="D331" t="s">
        <v>1744</v>
      </c>
      <c r="E331">
        <v>0.62847619274813826</v>
      </c>
      <c r="F331" t="s">
        <v>1000</v>
      </c>
      <c r="G331">
        <v>0</v>
      </c>
      <c r="H331" s="2">
        <v>0</v>
      </c>
      <c r="I331" s="12" t="s">
        <v>1000</v>
      </c>
      <c r="J331" s="12">
        <v>0</v>
      </c>
      <c r="K331" s="2">
        <v>0</v>
      </c>
      <c r="L331" s="12" t="s">
        <v>1000</v>
      </c>
      <c r="M331">
        <v>0</v>
      </c>
      <c r="N331" s="2">
        <v>0</v>
      </c>
      <c r="O331" t="s">
        <v>1000</v>
      </c>
      <c r="P331">
        <v>0</v>
      </c>
      <c r="Q331" s="2">
        <v>0</v>
      </c>
      <c r="R331" t="s">
        <v>1000</v>
      </c>
      <c r="S331">
        <v>0</v>
      </c>
      <c r="T331" s="2">
        <v>0</v>
      </c>
    </row>
    <row r="332" spans="1:20" x14ac:dyDescent="0.25">
      <c r="A332">
        <v>331</v>
      </c>
      <c r="B332">
        <v>712.5</v>
      </c>
      <c r="C332">
        <v>597.5</v>
      </c>
      <c r="D332" t="s">
        <v>1743</v>
      </c>
      <c r="E332">
        <v>0.6282876640310282</v>
      </c>
      <c r="F332" t="s">
        <v>1744</v>
      </c>
      <c r="G332">
        <v>1</v>
      </c>
      <c r="H332" s="2">
        <v>6.5679247764983337E-2</v>
      </c>
      <c r="I332" s="12" t="s">
        <v>1000</v>
      </c>
      <c r="J332" s="12">
        <v>0</v>
      </c>
      <c r="K332" s="2">
        <v>0</v>
      </c>
      <c r="L332" s="12" t="s">
        <v>1000</v>
      </c>
      <c r="M332">
        <v>0</v>
      </c>
      <c r="N332" s="2">
        <v>0</v>
      </c>
      <c r="O332" t="s">
        <v>1000</v>
      </c>
      <c r="P332">
        <v>0</v>
      </c>
      <c r="Q332" s="2">
        <v>0</v>
      </c>
      <c r="R332" t="s">
        <v>1000</v>
      </c>
      <c r="S332">
        <v>0</v>
      </c>
      <c r="T332" s="2">
        <v>0</v>
      </c>
    </row>
    <row r="333" spans="1:20" x14ac:dyDescent="0.25">
      <c r="A333">
        <v>332</v>
      </c>
      <c r="B333">
        <v>712.6</v>
      </c>
      <c r="C333">
        <v>495.4</v>
      </c>
      <c r="D333" t="s">
        <v>1034</v>
      </c>
      <c r="E333">
        <v>0.60260977053648956</v>
      </c>
      <c r="F333" t="s">
        <v>1000</v>
      </c>
      <c r="G333">
        <v>0</v>
      </c>
      <c r="H333" s="2">
        <v>0</v>
      </c>
      <c r="I333" s="12" t="s">
        <v>1000</v>
      </c>
      <c r="J333" s="12">
        <v>0</v>
      </c>
      <c r="K333" s="2">
        <v>0</v>
      </c>
      <c r="L333" s="12" t="s">
        <v>1000</v>
      </c>
      <c r="M333">
        <v>0</v>
      </c>
      <c r="N333" s="2">
        <v>0</v>
      </c>
      <c r="O333" t="s">
        <v>1000</v>
      </c>
      <c r="P333">
        <v>0</v>
      </c>
      <c r="Q333" s="2">
        <v>0</v>
      </c>
      <c r="R333" t="s">
        <v>1000</v>
      </c>
      <c r="S333">
        <v>0</v>
      </c>
      <c r="T333" s="2">
        <v>0</v>
      </c>
    </row>
    <row r="334" spans="1:20" x14ac:dyDescent="0.25">
      <c r="A334">
        <v>333</v>
      </c>
      <c r="B334">
        <v>712.6</v>
      </c>
      <c r="C334">
        <v>467.4</v>
      </c>
      <c r="D334" t="s">
        <v>1035</v>
      </c>
      <c r="E334">
        <v>0.60260977053648956</v>
      </c>
      <c r="F334" t="s">
        <v>1000</v>
      </c>
      <c r="G334">
        <v>0</v>
      </c>
      <c r="H334" s="2">
        <v>0</v>
      </c>
      <c r="I334" s="12" t="s">
        <v>1000</v>
      </c>
      <c r="J334" s="12">
        <v>0</v>
      </c>
      <c r="K334" s="2">
        <v>0</v>
      </c>
      <c r="L334" s="12" t="s">
        <v>1000</v>
      </c>
      <c r="M334">
        <v>0</v>
      </c>
      <c r="N334" s="2">
        <v>0</v>
      </c>
      <c r="O334" t="s">
        <v>1000</v>
      </c>
      <c r="P334">
        <v>0</v>
      </c>
      <c r="Q334" s="2">
        <v>0</v>
      </c>
      <c r="R334" t="s">
        <v>1000</v>
      </c>
      <c r="S334">
        <v>0</v>
      </c>
      <c r="T334" s="2">
        <v>0</v>
      </c>
    </row>
    <row r="335" spans="1:20" x14ac:dyDescent="0.25">
      <c r="A335">
        <v>334</v>
      </c>
      <c r="B335">
        <v>712.6</v>
      </c>
      <c r="C335">
        <v>439.3</v>
      </c>
      <c r="D335" t="s">
        <v>1036</v>
      </c>
      <c r="E335">
        <v>0.60260977053648956</v>
      </c>
      <c r="F335" t="s">
        <v>1000</v>
      </c>
      <c r="G335">
        <v>0</v>
      </c>
      <c r="H335" s="2">
        <v>0</v>
      </c>
      <c r="I335" s="12" t="s">
        <v>1000</v>
      </c>
      <c r="J335" s="12">
        <v>0</v>
      </c>
      <c r="K335" s="2">
        <v>0</v>
      </c>
      <c r="L335" s="12" t="s">
        <v>1000</v>
      </c>
      <c r="M335">
        <v>0</v>
      </c>
      <c r="N335" s="2">
        <v>0</v>
      </c>
      <c r="O335" t="s">
        <v>1000</v>
      </c>
      <c r="P335">
        <v>0</v>
      </c>
      <c r="Q335" s="2">
        <v>0</v>
      </c>
      <c r="R335" t="s">
        <v>1000</v>
      </c>
      <c r="S335">
        <v>0</v>
      </c>
      <c r="T335" s="2">
        <v>0</v>
      </c>
    </row>
    <row r="336" spans="1:20" x14ac:dyDescent="0.25">
      <c r="A336">
        <v>335</v>
      </c>
      <c r="B336">
        <v>714.5</v>
      </c>
      <c r="C336">
        <v>599.5</v>
      </c>
      <c r="D336" t="s">
        <v>1742</v>
      </c>
      <c r="E336">
        <v>0.62809919186829122</v>
      </c>
      <c r="F336" t="s">
        <v>1743</v>
      </c>
      <c r="G336">
        <v>1</v>
      </c>
      <c r="H336" s="2">
        <v>6.5743400812912925E-2</v>
      </c>
      <c r="I336" s="12" t="s">
        <v>1000</v>
      </c>
      <c r="J336" s="12">
        <v>0</v>
      </c>
      <c r="K336" s="2">
        <v>0</v>
      </c>
      <c r="L336" s="12" t="s">
        <v>1000</v>
      </c>
      <c r="M336">
        <v>0</v>
      </c>
      <c r="N336" s="2">
        <v>0</v>
      </c>
      <c r="O336" t="s">
        <v>1000</v>
      </c>
      <c r="P336">
        <v>0</v>
      </c>
      <c r="Q336" s="2">
        <v>0</v>
      </c>
      <c r="R336" t="s">
        <v>1000</v>
      </c>
      <c r="S336">
        <v>0</v>
      </c>
      <c r="T336" s="2">
        <v>0</v>
      </c>
    </row>
    <row r="337" spans="1:20" x14ac:dyDescent="0.25">
      <c r="A337">
        <v>336</v>
      </c>
      <c r="B337">
        <v>714.6</v>
      </c>
      <c r="C337">
        <v>369.4</v>
      </c>
      <c r="D337" t="s">
        <v>1587</v>
      </c>
      <c r="E337">
        <v>0.56982857540318965</v>
      </c>
      <c r="F337" t="s">
        <v>1000</v>
      </c>
      <c r="G337">
        <v>0</v>
      </c>
      <c r="H337" s="2">
        <v>0</v>
      </c>
      <c r="I337" s="12" t="s">
        <v>1000</v>
      </c>
      <c r="J337" s="12">
        <v>0</v>
      </c>
      <c r="K337" s="2">
        <v>0</v>
      </c>
      <c r="L337" s="12" t="s">
        <v>1000</v>
      </c>
      <c r="M337">
        <v>0</v>
      </c>
      <c r="N337" s="2">
        <v>0</v>
      </c>
      <c r="O337" t="s">
        <v>1000</v>
      </c>
      <c r="P337">
        <v>0</v>
      </c>
      <c r="Q337" s="2">
        <v>0</v>
      </c>
      <c r="R337" t="s">
        <v>1000</v>
      </c>
      <c r="S337">
        <v>0</v>
      </c>
      <c r="T337" s="2">
        <v>0</v>
      </c>
    </row>
    <row r="338" spans="1:20" x14ac:dyDescent="0.25">
      <c r="A338">
        <v>337</v>
      </c>
      <c r="B338">
        <v>714.6</v>
      </c>
      <c r="C338">
        <v>385.3</v>
      </c>
      <c r="D338" s="94" t="s">
        <v>1902</v>
      </c>
      <c r="E338">
        <v>0.59136347780320331</v>
      </c>
      <c r="F338" t="s">
        <v>1000</v>
      </c>
      <c r="G338">
        <v>0</v>
      </c>
      <c r="H338" s="2">
        <v>0</v>
      </c>
      <c r="I338" s="12" t="s">
        <v>1000</v>
      </c>
      <c r="J338" s="12">
        <v>0</v>
      </c>
      <c r="K338" s="2">
        <v>0</v>
      </c>
      <c r="L338" s="12" t="s">
        <v>1000</v>
      </c>
      <c r="M338">
        <v>0</v>
      </c>
      <c r="N338" s="2">
        <v>0</v>
      </c>
      <c r="O338" t="s">
        <v>1000</v>
      </c>
      <c r="P338">
        <v>0</v>
      </c>
      <c r="Q338" s="2">
        <v>0</v>
      </c>
      <c r="R338" t="s">
        <v>1000</v>
      </c>
      <c r="S338">
        <v>0</v>
      </c>
      <c r="T338" s="2">
        <v>0</v>
      </c>
    </row>
    <row r="339" spans="1:20" x14ac:dyDescent="0.25">
      <c r="A339">
        <v>338</v>
      </c>
      <c r="B339">
        <v>716.5</v>
      </c>
      <c r="C339">
        <v>601.5</v>
      </c>
      <c r="D339" t="s">
        <v>1741</v>
      </c>
      <c r="E339">
        <v>0.62791077624296254</v>
      </c>
      <c r="F339" t="s">
        <v>1742</v>
      </c>
      <c r="G339">
        <v>1</v>
      </c>
      <c r="H339" s="2">
        <v>6.5807566007544713E-2</v>
      </c>
      <c r="I339" s="12" t="s">
        <v>1000</v>
      </c>
      <c r="J339" s="12">
        <v>0</v>
      </c>
      <c r="K339" s="2">
        <v>0</v>
      </c>
      <c r="L339" s="12" t="s">
        <v>1000</v>
      </c>
      <c r="M339">
        <v>0</v>
      </c>
      <c r="N339" s="2">
        <v>0</v>
      </c>
      <c r="O339" t="s">
        <v>1000</v>
      </c>
      <c r="P339">
        <v>0</v>
      </c>
      <c r="Q339" s="2">
        <v>0</v>
      </c>
      <c r="R339" t="s">
        <v>1000</v>
      </c>
      <c r="S339">
        <v>0</v>
      </c>
      <c r="T339" s="2">
        <v>0</v>
      </c>
    </row>
    <row r="340" spans="1:20" x14ac:dyDescent="0.25">
      <c r="A340">
        <v>339</v>
      </c>
      <c r="B340">
        <v>716.6</v>
      </c>
      <c r="C340">
        <v>369.4</v>
      </c>
      <c r="D340" t="s">
        <v>1586</v>
      </c>
      <c r="E340">
        <v>0.56965763965171168</v>
      </c>
      <c r="F340" t="s">
        <v>1587</v>
      </c>
      <c r="G340">
        <v>2</v>
      </c>
      <c r="H340" s="2">
        <v>1.994142425621117E-2</v>
      </c>
      <c r="I340" s="12" t="s">
        <v>1000</v>
      </c>
      <c r="J340" s="12">
        <v>0</v>
      </c>
      <c r="K340" s="2">
        <v>0</v>
      </c>
      <c r="L340" s="12" t="s">
        <v>1000</v>
      </c>
      <c r="M340">
        <v>0</v>
      </c>
      <c r="N340" s="2">
        <v>0</v>
      </c>
      <c r="O340" t="s">
        <v>1000</v>
      </c>
      <c r="P340">
        <v>0</v>
      </c>
      <c r="Q340" s="2">
        <v>0</v>
      </c>
      <c r="R340" t="s">
        <v>1000</v>
      </c>
      <c r="S340">
        <v>0</v>
      </c>
      <c r="T340" s="2">
        <v>0</v>
      </c>
    </row>
    <row r="341" spans="1:20" x14ac:dyDescent="0.25">
      <c r="A341">
        <v>340</v>
      </c>
      <c r="B341">
        <v>716.6</v>
      </c>
      <c r="C341">
        <v>387.3</v>
      </c>
      <c r="D341" s="94" t="s">
        <v>1901</v>
      </c>
      <c r="E341">
        <v>0.59118608206554069</v>
      </c>
      <c r="F341" t="s">
        <v>1902</v>
      </c>
      <c r="G341">
        <v>1</v>
      </c>
      <c r="H341" s="2">
        <v>2.661682946126518E-2</v>
      </c>
      <c r="I341" s="12" t="s">
        <v>1000</v>
      </c>
      <c r="J341" s="12">
        <v>0</v>
      </c>
      <c r="K341" s="2">
        <v>0</v>
      </c>
      <c r="L341" s="12" t="s">
        <v>1000</v>
      </c>
      <c r="M341">
        <v>0</v>
      </c>
      <c r="N341" s="2">
        <v>0</v>
      </c>
      <c r="O341" t="s">
        <v>1000</v>
      </c>
      <c r="P341">
        <v>0</v>
      </c>
      <c r="Q341" s="2">
        <v>0</v>
      </c>
      <c r="R341" t="s">
        <v>1000</v>
      </c>
      <c r="S341">
        <v>0</v>
      </c>
      <c r="T341" s="2">
        <v>0</v>
      </c>
    </row>
    <row r="342" spans="1:20" x14ac:dyDescent="0.25">
      <c r="A342">
        <v>341</v>
      </c>
      <c r="B342">
        <v>718.5</v>
      </c>
      <c r="C342">
        <v>603.5</v>
      </c>
      <c r="D342" t="s">
        <v>1740</v>
      </c>
      <c r="E342">
        <v>0.62772241713808219</v>
      </c>
      <c r="F342" t="s">
        <v>1741</v>
      </c>
      <c r="G342">
        <v>1</v>
      </c>
      <c r="H342" s="2">
        <v>6.5871743318855869E-2</v>
      </c>
      <c r="I342" s="12" t="s">
        <v>1000</v>
      </c>
      <c r="J342" s="12">
        <v>0</v>
      </c>
      <c r="K342" s="2">
        <v>0</v>
      </c>
      <c r="L342" s="12" t="s">
        <v>1000</v>
      </c>
      <c r="M342">
        <v>0</v>
      </c>
      <c r="N342" s="2">
        <v>0</v>
      </c>
      <c r="O342" t="s">
        <v>1000</v>
      </c>
      <c r="P342">
        <v>0</v>
      </c>
      <c r="Q342" s="2">
        <v>0</v>
      </c>
      <c r="R342" t="s">
        <v>1000</v>
      </c>
      <c r="S342">
        <v>0</v>
      </c>
      <c r="T342" s="2">
        <v>0</v>
      </c>
    </row>
    <row r="343" spans="1:20" x14ac:dyDescent="0.25">
      <c r="A343">
        <v>342</v>
      </c>
      <c r="B343">
        <v>718.6</v>
      </c>
      <c r="C343">
        <v>369.4</v>
      </c>
      <c r="D343" t="s">
        <v>1585</v>
      </c>
      <c r="E343">
        <v>0.569486755177113</v>
      </c>
      <c r="F343" t="s">
        <v>1586</v>
      </c>
      <c r="G343">
        <v>2</v>
      </c>
      <c r="H343" s="2">
        <v>1.997893407266043E-2</v>
      </c>
      <c r="I343" s="12" t="s">
        <v>1000</v>
      </c>
      <c r="J343" s="12">
        <v>0</v>
      </c>
      <c r="K343" s="2">
        <v>0</v>
      </c>
      <c r="L343" s="12" t="s">
        <v>1000</v>
      </c>
      <c r="M343">
        <v>0</v>
      </c>
      <c r="N343" s="2">
        <v>0</v>
      </c>
      <c r="O343" t="s">
        <v>1000</v>
      </c>
      <c r="P343">
        <v>0</v>
      </c>
      <c r="Q343" s="2">
        <v>0</v>
      </c>
      <c r="R343" t="s">
        <v>1000</v>
      </c>
      <c r="S343">
        <v>0</v>
      </c>
      <c r="T343" s="2">
        <v>0</v>
      </c>
    </row>
    <row r="344" spans="1:20" x14ac:dyDescent="0.25">
      <c r="A344">
        <v>343</v>
      </c>
      <c r="B344">
        <v>718.6</v>
      </c>
      <c r="C344">
        <v>389.3</v>
      </c>
      <c r="D344" s="94" t="s">
        <v>1900</v>
      </c>
      <c r="E344">
        <v>0.59100873954260769</v>
      </c>
      <c r="F344" t="s">
        <v>1901</v>
      </c>
      <c r="G344">
        <v>1</v>
      </c>
      <c r="H344" s="2">
        <v>2.6659368354270341E-2</v>
      </c>
      <c r="I344" s="12" t="s">
        <v>1000</v>
      </c>
      <c r="J344" s="12">
        <v>0</v>
      </c>
      <c r="K344" s="2">
        <v>0</v>
      </c>
      <c r="L344" s="12" t="s">
        <v>1000</v>
      </c>
      <c r="M344">
        <v>0</v>
      </c>
      <c r="N344" s="2">
        <v>0</v>
      </c>
      <c r="O344" t="s">
        <v>1000</v>
      </c>
      <c r="P344">
        <v>0</v>
      </c>
      <c r="Q344" s="2">
        <v>0</v>
      </c>
      <c r="R344" t="s">
        <v>1000</v>
      </c>
      <c r="S344">
        <v>0</v>
      </c>
      <c r="T344" s="2">
        <v>0</v>
      </c>
    </row>
    <row r="345" spans="1:20" x14ac:dyDescent="0.25">
      <c r="A345">
        <v>344</v>
      </c>
      <c r="B345">
        <v>720.5</v>
      </c>
      <c r="C345">
        <v>605.5</v>
      </c>
      <c r="D345" t="s">
        <v>1739</v>
      </c>
      <c r="E345">
        <v>0.62753411453669516</v>
      </c>
      <c r="F345" t="s">
        <v>1740</v>
      </c>
      <c r="G345">
        <v>1</v>
      </c>
      <c r="H345" s="2">
        <v>6.5935932716845544E-2</v>
      </c>
      <c r="I345" s="12" t="s">
        <v>1000</v>
      </c>
      <c r="J345" s="12">
        <v>0</v>
      </c>
      <c r="K345" s="2">
        <v>0</v>
      </c>
      <c r="L345" s="12" t="s">
        <v>1000</v>
      </c>
      <c r="M345">
        <v>0</v>
      </c>
      <c r="N345" s="2">
        <v>0</v>
      </c>
      <c r="O345" t="s">
        <v>1000</v>
      </c>
      <c r="P345">
        <v>0</v>
      </c>
      <c r="Q345" s="2">
        <v>0</v>
      </c>
      <c r="R345" t="s">
        <v>1000</v>
      </c>
      <c r="S345">
        <v>0</v>
      </c>
      <c r="T345" s="2">
        <v>0</v>
      </c>
    </row>
    <row r="346" spans="1:20" x14ac:dyDescent="0.25">
      <c r="A346">
        <v>345</v>
      </c>
      <c r="B346">
        <v>722.5</v>
      </c>
      <c r="C346">
        <v>607.5</v>
      </c>
      <c r="D346" t="s">
        <v>1738</v>
      </c>
      <c r="E346">
        <v>0.62734586842185147</v>
      </c>
      <c r="F346" t="s">
        <v>1739</v>
      </c>
      <c r="G346">
        <v>1</v>
      </c>
      <c r="H346" s="2">
        <v>6.6000134171534761E-2</v>
      </c>
      <c r="I346" s="12" t="s">
        <v>1000</v>
      </c>
      <c r="J346" s="12">
        <v>0</v>
      </c>
      <c r="K346" s="2">
        <v>0</v>
      </c>
      <c r="L346" s="12" t="s">
        <v>1000</v>
      </c>
      <c r="M346">
        <v>0</v>
      </c>
      <c r="N346" s="2">
        <v>0</v>
      </c>
      <c r="O346" t="s">
        <v>1000</v>
      </c>
      <c r="P346">
        <v>0</v>
      </c>
      <c r="Q346" s="2">
        <v>0</v>
      </c>
      <c r="R346" t="s">
        <v>1000</v>
      </c>
      <c r="S346">
        <v>0</v>
      </c>
      <c r="T346" s="2">
        <v>0</v>
      </c>
    </row>
    <row r="347" spans="1:20" x14ac:dyDescent="0.25">
      <c r="A347">
        <v>346</v>
      </c>
      <c r="B347">
        <v>722.7</v>
      </c>
      <c r="C347">
        <v>369.4</v>
      </c>
      <c r="D347" t="s">
        <v>1584</v>
      </c>
      <c r="E347">
        <v>0.56914513999703087</v>
      </c>
      <c r="F347" t="s">
        <v>1000</v>
      </c>
      <c r="G347">
        <v>0</v>
      </c>
      <c r="H347" s="2">
        <v>0</v>
      </c>
      <c r="I347" s="12" t="s">
        <v>1000</v>
      </c>
      <c r="J347" s="12">
        <v>0</v>
      </c>
      <c r="K347" s="2">
        <v>0</v>
      </c>
      <c r="L347" s="12" t="s">
        <v>1000</v>
      </c>
      <c r="M347">
        <v>0</v>
      </c>
      <c r="N347" s="2">
        <v>0</v>
      </c>
      <c r="O347" t="s">
        <v>1000</v>
      </c>
      <c r="P347">
        <v>0</v>
      </c>
      <c r="Q347" s="2">
        <v>0</v>
      </c>
      <c r="R347" t="s">
        <v>1000</v>
      </c>
      <c r="S347">
        <v>0</v>
      </c>
      <c r="T347" s="2">
        <v>0</v>
      </c>
    </row>
    <row r="348" spans="1:20" x14ac:dyDescent="0.25">
      <c r="A348">
        <v>347</v>
      </c>
      <c r="B348">
        <v>722.7</v>
      </c>
      <c r="C348">
        <v>393.3</v>
      </c>
      <c r="D348" s="94" t="s">
        <v>1899</v>
      </c>
      <c r="E348">
        <v>0.59065421407708363</v>
      </c>
      <c r="F348" t="s">
        <v>1000</v>
      </c>
      <c r="G348">
        <v>0</v>
      </c>
      <c r="H348" s="2">
        <v>0</v>
      </c>
      <c r="I348" s="12" t="s">
        <v>1000</v>
      </c>
      <c r="J348" s="12">
        <v>0</v>
      </c>
      <c r="K348" s="2">
        <v>0</v>
      </c>
      <c r="L348" s="12" t="s">
        <v>1000</v>
      </c>
      <c r="M348">
        <v>0</v>
      </c>
      <c r="N348" s="2">
        <v>0</v>
      </c>
      <c r="O348" t="s">
        <v>1000</v>
      </c>
      <c r="P348">
        <v>0</v>
      </c>
      <c r="Q348" s="2">
        <v>0</v>
      </c>
      <c r="R348" t="s">
        <v>1000</v>
      </c>
      <c r="S348">
        <v>0</v>
      </c>
      <c r="T348" s="2">
        <v>0</v>
      </c>
    </row>
    <row r="349" spans="1:20" x14ac:dyDescent="0.25">
      <c r="A349">
        <v>348</v>
      </c>
      <c r="B349">
        <v>724.7</v>
      </c>
      <c r="C349">
        <v>369.4</v>
      </c>
      <c r="D349" t="s">
        <v>1583</v>
      </c>
      <c r="E349">
        <v>0.56897440926079734</v>
      </c>
      <c r="F349" t="s">
        <v>1584</v>
      </c>
      <c r="G349">
        <v>2</v>
      </c>
      <c r="H349" s="2">
        <v>2.0091625205446946E-2</v>
      </c>
      <c r="I349" s="12" t="s">
        <v>1000</v>
      </c>
      <c r="J349" s="12">
        <v>0</v>
      </c>
      <c r="K349" s="2">
        <v>0</v>
      </c>
      <c r="L349" s="12" t="s">
        <v>1000</v>
      </c>
      <c r="M349">
        <v>0</v>
      </c>
      <c r="N349" s="2">
        <v>0</v>
      </c>
      <c r="O349" t="s">
        <v>1000</v>
      </c>
      <c r="P349">
        <v>0</v>
      </c>
      <c r="Q349" s="2">
        <v>0</v>
      </c>
      <c r="R349" t="s">
        <v>1000</v>
      </c>
      <c r="S349">
        <v>0</v>
      </c>
      <c r="T349" s="2">
        <v>0</v>
      </c>
    </row>
    <row r="350" spans="1:20" x14ac:dyDescent="0.25">
      <c r="A350">
        <v>349</v>
      </c>
      <c r="B350">
        <v>724.7</v>
      </c>
      <c r="C350">
        <v>395.4</v>
      </c>
      <c r="D350" s="94" t="s">
        <v>1898</v>
      </c>
      <c r="E350">
        <v>0.59047703110258043</v>
      </c>
      <c r="F350" t="s">
        <v>1899</v>
      </c>
      <c r="G350">
        <v>1</v>
      </c>
      <c r="H350" s="2">
        <v>2.6787136634485405E-2</v>
      </c>
      <c r="I350" s="12" t="s">
        <v>1000</v>
      </c>
      <c r="J350" s="12">
        <v>0</v>
      </c>
      <c r="K350" s="2">
        <v>0</v>
      </c>
      <c r="L350" s="12" t="s">
        <v>1000</v>
      </c>
      <c r="M350">
        <v>0</v>
      </c>
      <c r="N350" s="2">
        <v>0</v>
      </c>
      <c r="O350" t="s">
        <v>1000</v>
      </c>
      <c r="P350">
        <v>0</v>
      </c>
      <c r="Q350" s="2">
        <v>0</v>
      </c>
      <c r="R350" t="s">
        <v>1000</v>
      </c>
      <c r="S350">
        <v>0</v>
      </c>
      <c r="T350" s="2">
        <v>0</v>
      </c>
    </row>
    <row r="351" spans="1:20" x14ac:dyDescent="0.25">
      <c r="A351">
        <v>350</v>
      </c>
      <c r="B351" s="120">
        <v>725.7</v>
      </c>
      <c r="C351" s="120">
        <v>376.4</v>
      </c>
      <c r="D351" s="120" t="s">
        <v>1594</v>
      </c>
      <c r="E351">
        <v>0.57008507520821472</v>
      </c>
      <c r="F351" t="s">
        <v>1000</v>
      </c>
      <c r="G351">
        <v>0</v>
      </c>
      <c r="H351" s="2">
        <v>0</v>
      </c>
      <c r="I351" s="12" t="s">
        <v>1000</v>
      </c>
      <c r="J351" s="12">
        <v>0</v>
      </c>
      <c r="K351" s="2">
        <v>0</v>
      </c>
      <c r="L351" s="12" t="s">
        <v>1000</v>
      </c>
      <c r="M351">
        <v>0</v>
      </c>
      <c r="N351" s="2">
        <v>0</v>
      </c>
      <c r="O351" t="s">
        <v>1000</v>
      </c>
      <c r="P351">
        <v>0</v>
      </c>
      <c r="Q351" s="2">
        <v>0</v>
      </c>
      <c r="R351" t="s">
        <v>1000</v>
      </c>
      <c r="S351">
        <v>0</v>
      </c>
      <c r="T351" s="2">
        <v>0</v>
      </c>
    </row>
    <row r="352" spans="1:20" x14ac:dyDescent="0.25">
      <c r="A352">
        <v>351</v>
      </c>
      <c r="B352">
        <v>726.6</v>
      </c>
      <c r="C352">
        <v>264.39999999999998</v>
      </c>
      <c r="D352" t="s">
        <v>1702</v>
      </c>
      <c r="E352">
        <v>0.60696139052539566</v>
      </c>
      <c r="F352" t="s">
        <v>1000</v>
      </c>
      <c r="G352">
        <v>0</v>
      </c>
      <c r="H352" s="2">
        <v>0</v>
      </c>
      <c r="I352" s="12" t="s">
        <v>1000</v>
      </c>
      <c r="J352" s="12">
        <v>0</v>
      </c>
      <c r="K352" s="2">
        <v>0</v>
      </c>
      <c r="L352" s="12" t="s">
        <v>1000</v>
      </c>
      <c r="M352">
        <v>0</v>
      </c>
      <c r="N352" s="2">
        <v>0</v>
      </c>
      <c r="O352" t="s">
        <v>1000</v>
      </c>
      <c r="P352">
        <v>0</v>
      </c>
      <c r="Q352" s="2">
        <v>0</v>
      </c>
      <c r="R352" t="s">
        <v>1000</v>
      </c>
      <c r="S352">
        <v>0</v>
      </c>
      <c r="T352" s="2">
        <v>0</v>
      </c>
    </row>
    <row r="353" spans="1:20" x14ac:dyDescent="0.25">
      <c r="A353">
        <v>352</v>
      </c>
      <c r="B353">
        <v>726.7</v>
      </c>
      <c r="C353">
        <v>369.4</v>
      </c>
      <c r="D353" t="s">
        <v>1582</v>
      </c>
      <c r="E353">
        <v>0.56880372973994342</v>
      </c>
      <c r="F353" t="s">
        <v>1583</v>
      </c>
      <c r="G353">
        <v>2</v>
      </c>
      <c r="H353" s="2">
        <v>2.01292426944789E-2</v>
      </c>
      <c r="I353" s="12" t="s">
        <v>1000</v>
      </c>
      <c r="J353" s="12">
        <v>0</v>
      </c>
      <c r="K353" s="2">
        <v>0</v>
      </c>
      <c r="L353" s="12" t="s">
        <v>1000</v>
      </c>
      <c r="M353">
        <v>0</v>
      </c>
      <c r="N353" s="2">
        <v>0</v>
      </c>
      <c r="O353" t="s">
        <v>1000</v>
      </c>
      <c r="P353">
        <v>0</v>
      </c>
      <c r="Q353" s="2">
        <v>0</v>
      </c>
      <c r="R353" t="s">
        <v>1000</v>
      </c>
      <c r="S353">
        <v>0</v>
      </c>
      <c r="T353" s="2">
        <v>0</v>
      </c>
    </row>
    <row r="354" spans="1:20" x14ac:dyDescent="0.25">
      <c r="A354">
        <v>353</v>
      </c>
      <c r="B354">
        <v>726.7</v>
      </c>
      <c r="C354">
        <v>397.4</v>
      </c>
      <c r="D354" s="94" t="s">
        <v>1897</v>
      </c>
      <c r="E354">
        <v>0.5902999012789828</v>
      </c>
      <c r="F354" t="s">
        <v>1898</v>
      </c>
      <c r="G354">
        <v>1</v>
      </c>
      <c r="H354" s="2">
        <v>2.682977647849618E-2</v>
      </c>
      <c r="I354" s="12" t="s">
        <v>1000</v>
      </c>
      <c r="J354" s="12">
        <v>0</v>
      </c>
      <c r="K354" s="2">
        <v>0</v>
      </c>
      <c r="L354" s="12" t="s">
        <v>1000</v>
      </c>
      <c r="M354">
        <v>0</v>
      </c>
      <c r="N354" s="2">
        <v>0</v>
      </c>
      <c r="O354" t="s">
        <v>1000</v>
      </c>
      <c r="P354">
        <v>0</v>
      </c>
      <c r="Q354" s="2">
        <v>0</v>
      </c>
      <c r="R354" t="s">
        <v>1000</v>
      </c>
      <c r="S354">
        <v>0</v>
      </c>
      <c r="T354" s="2">
        <v>0</v>
      </c>
    </row>
    <row r="355" spans="1:20" x14ac:dyDescent="0.25">
      <c r="A355">
        <v>354</v>
      </c>
      <c r="B355">
        <v>728.6</v>
      </c>
      <c r="C355">
        <v>264.39999999999998</v>
      </c>
      <c r="D355" t="s">
        <v>1701</v>
      </c>
      <c r="E355">
        <v>0.60677931576486943</v>
      </c>
      <c r="F355" t="s">
        <v>1702</v>
      </c>
      <c r="G355">
        <v>2</v>
      </c>
      <c r="H355" s="2">
        <v>3.209923274192146E-2</v>
      </c>
      <c r="I355" s="12" t="s">
        <v>1000</v>
      </c>
      <c r="J355" s="12">
        <v>0</v>
      </c>
      <c r="K355" s="2">
        <v>0</v>
      </c>
      <c r="L355" s="12" t="s">
        <v>1000</v>
      </c>
      <c r="M355">
        <v>0</v>
      </c>
      <c r="N355" s="2">
        <v>0</v>
      </c>
      <c r="O355" t="s">
        <v>1000</v>
      </c>
      <c r="P355">
        <v>0</v>
      </c>
      <c r="Q355" s="2">
        <v>0</v>
      </c>
      <c r="R355" t="s">
        <v>1000</v>
      </c>
      <c r="S355">
        <v>0</v>
      </c>
      <c r="T355" s="2">
        <v>0</v>
      </c>
    </row>
    <row r="356" spans="1:20" x14ac:dyDescent="0.25">
      <c r="A356">
        <v>355</v>
      </c>
      <c r="B356" s="129">
        <v>731.7</v>
      </c>
      <c r="C356" s="129">
        <v>500.5</v>
      </c>
      <c r="D356" s="129" t="s">
        <v>1546</v>
      </c>
      <c r="E356">
        <v>0.59624933501652788</v>
      </c>
      <c r="F356" t="s">
        <v>1000</v>
      </c>
      <c r="G356">
        <v>0</v>
      </c>
      <c r="H356" s="2">
        <v>0</v>
      </c>
      <c r="I356" s="12" t="s">
        <v>1000</v>
      </c>
      <c r="J356" s="12">
        <v>0</v>
      </c>
      <c r="K356" s="2">
        <v>0</v>
      </c>
      <c r="L356" s="12" t="s">
        <v>1000</v>
      </c>
      <c r="M356">
        <v>0</v>
      </c>
      <c r="N356" s="2">
        <v>0</v>
      </c>
      <c r="O356" t="s">
        <v>1000</v>
      </c>
      <c r="P356">
        <v>0</v>
      </c>
      <c r="Q356" s="2">
        <v>0</v>
      </c>
      <c r="R356" t="s">
        <v>1000</v>
      </c>
      <c r="S356">
        <v>0</v>
      </c>
      <c r="T356" s="2">
        <v>0</v>
      </c>
    </row>
    <row r="357" spans="1:20" x14ac:dyDescent="0.25">
      <c r="A357">
        <v>356</v>
      </c>
      <c r="B357" s="129">
        <v>731.7</v>
      </c>
      <c r="C357" s="129">
        <v>486.5</v>
      </c>
      <c r="D357" s="129" t="s">
        <v>1555</v>
      </c>
      <c r="E357">
        <v>0.59624933501652788</v>
      </c>
      <c r="F357" t="s">
        <v>1000</v>
      </c>
      <c r="G357">
        <v>0</v>
      </c>
      <c r="H357" s="2">
        <v>0</v>
      </c>
      <c r="I357" s="12" t="s">
        <v>1000</v>
      </c>
      <c r="J357" s="12">
        <v>0</v>
      </c>
      <c r="K357" s="2">
        <v>0</v>
      </c>
      <c r="L357" s="12" t="s">
        <v>1000</v>
      </c>
      <c r="M357">
        <v>0</v>
      </c>
      <c r="N357" s="2">
        <v>0</v>
      </c>
      <c r="O357" t="s">
        <v>1000</v>
      </c>
      <c r="P357">
        <v>0</v>
      </c>
      <c r="Q357" s="2">
        <v>0</v>
      </c>
      <c r="R357" t="s">
        <v>1000</v>
      </c>
      <c r="S357">
        <v>0</v>
      </c>
      <c r="T357" s="2">
        <v>0</v>
      </c>
    </row>
    <row r="358" spans="1:20" x14ac:dyDescent="0.25">
      <c r="A358">
        <v>357</v>
      </c>
      <c r="B358">
        <v>736.5</v>
      </c>
      <c r="C358">
        <v>621.5</v>
      </c>
      <c r="D358" t="s">
        <v>1752</v>
      </c>
      <c r="E358">
        <v>0.61454135822969325</v>
      </c>
      <c r="F358" t="s">
        <v>1000</v>
      </c>
      <c r="G358">
        <v>0</v>
      </c>
      <c r="H358" s="2">
        <v>0</v>
      </c>
      <c r="I358" s="12" t="s">
        <v>1000</v>
      </c>
      <c r="J358" s="12">
        <v>0</v>
      </c>
      <c r="K358" s="2">
        <v>0</v>
      </c>
      <c r="L358" s="12" t="s">
        <v>1000</v>
      </c>
      <c r="M358">
        <v>0</v>
      </c>
      <c r="N358" s="2">
        <v>0</v>
      </c>
      <c r="O358" t="s">
        <v>1000</v>
      </c>
      <c r="P358">
        <v>0</v>
      </c>
      <c r="Q358" s="2">
        <v>0</v>
      </c>
      <c r="R358" t="s">
        <v>1000</v>
      </c>
      <c r="S358">
        <v>0</v>
      </c>
      <c r="T358" s="2">
        <v>0</v>
      </c>
    </row>
    <row r="359" spans="1:20" x14ac:dyDescent="0.25">
      <c r="A359">
        <v>358</v>
      </c>
      <c r="B359">
        <v>736.6</v>
      </c>
      <c r="C359">
        <v>519.4</v>
      </c>
      <c r="D359" t="s">
        <v>1045</v>
      </c>
      <c r="E359">
        <v>0.5894252713669218</v>
      </c>
      <c r="F359" t="s">
        <v>1000</v>
      </c>
      <c r="G359">
        <v>0</v>
      </c>
      <c r="H359" s="2">
        <v>0</v>
      </c>
      <c r="I359" s="12" t="s">
        <v>1000</v>
      </c>
      <c r="J359" s="12">
        <v>0</v>
      </c>
      <c r="K359" s="2">
        <v>0</v>
      </c>
      <c r="L359" s="12" t="s">
        <v>1000</v>
      </c>
      <c r="M359">
        <v>0</v>
      </c>
      <c r="N359" s="2">
        <v>0</v>
      </c>
      <c r="O359" t="s">
        <v>1000</v>
      </c>
      <c r="P359">
        <v>0</v>
      </c>
      <c r="Q359" s="2">
        <v>0</v>
      </c>
      <c r="R359" t="s">
        <v>1000</v>
      </c>
      <c r="S359">
        <v>0</v>
      </c>
      <c r="T359" s="2">
        <v>0</v>
      </c>
    </row>
    <row r="360" spans="1:20" x14ac:dyDescent="0.25">
      <c r="A360">
        <v>359</v>
      </c>
      <c r="B360">
        <v>736.6</v>
      </c>
      <c r="C360">
        <v>439.3</v>
      </c>
      <c r="D360" t="s">
        <v>1046</v>
      </c>
      <c r="E360">
        <v>0.5894252713669218</v>
      </c>
      <c r="F360" t="s">
        <v>1000</v>
      </c>
      <c r="G360">
        <v>0</v>
      </c>
      <c r="H360" s="2">
        <v>0</v>
      </c>
      <c r="I360" s="12" t="s">
        <v>1000</v>
      </c>
      <c r="J360" s="12">
        <v>0</v>
      </c>
      <c r="K360" s="2">
        <v>0</v>
      </c>
      <c r="L360" s="12" t="s">
        <v>1000</v>
      </c>
      <c r="M360">
        <v>0</v>
      </c>
      <c r="N360" s="2">
        <v>0</v>
      </c>
      <c r="O360" t="s">
        <v>1000</v>
      </c>
      <c r="P360">
        <v>0</v>
      </c>
      <c r="Q360" s="2">
        <v>0</v>
      </c>
      <c r="R360" t="s">
        <v>1000</v>
      </c>
      <c r="S360">
        <v>0</v>
      </c>
      <c r="T360" s="2">
        <v>0</v>
      </c>
    </row>
    <row r="361" spans="1:20" x14ac:dyDescent="0.25">
      <c r="A361">
        <v>360</v>
      </c>
      <c r="B361">
        <v>738.5</v>
      </c>
      <c r="C361">
        <v>623.5</v>
      </c>
      <c r="D361" t="s">
        <v>1751</v>
      </c>
      <c r="E361">
        <v>0.61435700964940487</v>
      </c>
      <c r="F361" t="s">
        <v>1752</v>
      </c>
      <c r="G361">
        <v>1</v>
      </c>
      <c r="H361" s="2">
        <v>7.0464936383726459E-2</v>
      </c>
      <c r="I361" s="12" t="s">
        <v>1000</v>
      </c>
      <c r="J361" s="12">
        <v>0</v>
      </c>
      <c r="K361" s="2">
        <v>0</v>
      </c>
      <c r="L361" s="12" t="s">
        <v>1000</v>
      </c>
      <c r="M361">
        <v>0</v>
      </c>
      <c r="N361" s="2">
        <v>0</v>
      </c>
      <c r="O361" t="s">
        <v>1000</v>
      </c>
      <c r="P361">
        <v>0</v>
      </c>
      <c r="Q361" s="2">
        <v>0</v>
      </c>
      <c r="R361" t="s">
        <v>1000</v>
      </c>
      <c r="S361">
        <v>0</v>
      </c>
      <c r="T361" s="2">
        <v>0</v>
      </c>
    </row>
    <row r="362" spans="1:20" x14ac:dyDescent="0.25">
      <c r="A362">
        <v>361</v>
      </c>
      <c r="B362">
        <v>738.7</v>
      </c>
      <c r="C362">
        <v>521.5</v>
      </c>
      <c r="D362" t="s">
        <v>1040</v>
      </c>
      <c r="E362">
        <v>0.58924845704758022</v>
      </c>
      <c r="F362" t="s">
        <v>1045</v>
      </c>
      <c r="G362">
        <v>1</v>
      </c>
      <c r="H362" s="2">
        <v>4.5501874218927485E-2</v>
      </c>
      <c r="I362" s="12" t="s">
        <v>1000</v>
      </c>
      <c r="J362" s="12">
        <v>0</v>
      </c>
      <c r="K362" s="2">
        <v>0</v>
      </c>
      <c r="L362" s="12" t="s">
        <v>1000</v>
      </c>
      <c r="M362">
        <v>0</v>
      </c>
      <c r="N362" s="2">
        <v>0</v>
      </c>
      <c r="O362" t="s">
        <v>1000</v>
      </c>
      <c r="P362">
        <v>0</v>
      </c>
      <c r="Q362" s="2">
        <v>0</v>
      </c>
      <c r="R362" t="s">
        <v>1000</v>
      </c>
      <c r="S362">
        <v>0</v>
      </c>
      <c r="T362" s="2">
        <v>0</v>
      </c>
    </row>
    <row r="363" spans="1:20" x14ac:dyDescent="0.25">
      <c r="A363">
        <v>362</v>
      </c>
      <c r="B363">
        <v>738.7</v>
      </c>
      <c r="C363">
        <v>493.5</v>
      </c>
      <c r="D363" t="s">
        <v>1041</v>
      </c>
      <c r="E363">
        <v>0.58924845704758022</v>
      </c>
      <c r="F363" t="s">
        <v>1000</v>
      </c>
      <c r="G363">
        <v>0</v>
      </c>
      <c r="H363" s="2">
        <v>0</v>
      </c>
      <c r="I363" s="12" t="s">
        <v>1000</v>
      </c>
      <c r="J363" s="12">
        <v>0</v>
      </c>
      <c r="K363" s="2">
        <v>0</v>
      </c>
      <c r="L363" s="12" t="s">
        <v>1000</v>
      </c>
      <c r="M363">
        <v>0</v>
      </c>
      <c r="N363" s="2">
        <v>0</v>
      </c>
      <c r="O363" t="s">
        <v>1000</v>
      </c>
      <c r="P363">
        <v>0</v>
      </c>
      <c r="Q363" s="2">
        <v>0</v>
      </c>
      <c r="R363" t="s">
        <v>1000</v>
      </c>
      <c r="S363">
        <v>0</v>
      </c>
      <c r="T363" s="2">
        <v>0</v>
      </c>
    </row>
    <row r="364" spans="1:20" x14ac:dyDescent="0.25">
      <c r="A364">
        <v>363</v>
      </c>
      <c r="B364">
        <v>738.7</v>
      </c>
      <c r="C364">
        <v>465.4</v>
      </c>
      <c r="D364" t="s">
        <v>1042</v>
      </c>
      <c r="E364">
        <v>0.58924845704758022</v>
      </c>
      <c r="F364" t="s">
        <v>1000</v>
      </c>
      <c r="G364">
        <v>0</v>
      </c>
      <c r="H364" s="2">
        <v>0</v>
      </c>
      <c r="I364" s="12" t="s">
        <v>1000</v>
      </c>
      <c r="J364" s="12">
        <v>0</v>
      </c>
      <c r="K364" s="2">
        <v>0</v>
      </c>
      <c r="L364" s="12" t="s">
        <v>1000</v>
      </c>
      <c r="M364">
        <v>0</v>
      </c>
      <c r="N364" s="2">
        <v>0</v>
      </c>
      <c r="O364" t="s">
        <v>1000</v>
      </c>
      <c r="P364">
        <v>0</v>
      </c>
      <c r="Q364" s="2">
        <v>0</v>
      </c>
      <c r="R364" t="s">
        <v>1000</v>
      </c>
      <c r="S364">
        <v>0</v>
      </c>
      <c r="T364" s="2">
        <v>0</v>
      </c>
    </row>
    <row r="365" spans="1:20" x14ac:dyDescent="0.25">
      <c r="A365">
        <v>364</v>
      </c>
      <c r="B365">
        <v>738.7</v>
      </c>
      <c r="C365">
        <v>467.4</v>
      </c>
      <c r="D365" t="s">
        <v>1043</v>
      </c>
      <c r="E365">
        <v>0.58924845704758022</v>
      </c>
      <c r="F365" t="s">
        <v>1000</v>
      </c>
      <c r="G365">
        <v>0</v>
      </c>
      <c r="H365" s="2">
        <v>0</v>
      </c>
      <c r="I365" s="12" t="s">
        <v>1000</v>
      </c>
      <c r="J365" s="12">
        <v>0</v>
      </c>
      <c r="K365" s="2">
        <v>0</v>
      </c>
      <c r="L365" s="12" t="s">
        <v>1000</v>
      </c>
      <c r="M365">
        <v>0</v>
      </c>
      <c r="N365" s="2">
        <v>0</v>
      </c>
      <c r="O365" t="s">
        <v>1000</v>
      </c>
      <c r="P365">
        <v>0</v>
      </c>
      <c r="Q365" s="2">
        <v>0</v>
      </c>
      <c r="R365" t="s">
        <v>1000</v>
      </c>
      <c r="S365">
        <v>0</v>
      </c>
      <c r="T365" s="2">
        <v>0</v>
      </c>
    </row>
    <row r="366" spans="1:20" x14ac:dyDescent="0.25">
      <c r="A366">
        <v>365</v>
      </c>
      <c r="B366">
        <v>738.7</v>
      </c>
      <c r="C366">
        <v>439.4</v>
      </c>
      <c r="D366" t="s">
        <v>1044</v>
      </c>
      <c r="E366">
        <v>0.58924845704758022</v>
      </c>
      <c r="F366" t="s">
        <v>1046</v>
      </c>
      <c r="G366">
        <v>2</v>
      </c>
      <c r="H366" s="2">
        <v>1.4685790227070915E-2</v>
      </c>
      <c r="I366" s="12" t="s">
        <v>1000</v>
      </c>
      <c r="J366" s="12">
        <v>0</v>
      </c>
      <c r="K366" s="2">
        <v>0</v>
      </c>
      <c r="L366" s="12" t="s">
        <v>1000</v>
      </c>
      <c r="M366">
        <v>0</v>
      </c>
      <c r="N366" s="2">
        <v>0</v>
      </c>
      <c r="O366" t="s">
        <v>1000</v>
      </c>
      <c r="P366">
        <v>0</v>
      </c>
      <c r="Q366" s="2">
        <v>0</v>
      </c>
      <c r="R366" t="s">
        <v>1000</v>
      </c>
      <c r="S366">
        <v>0</v>
      </c>
      <c r="T366" s="2">
        <v>0</v>
      </c>
    </row>
    <row r="367" spans="1:20" x14ac:dyDescent="0.25">
      <c r="A367">
        <v>366</v>
      </c>
      <c r="B367">
        <v>740.5</v>
      </c>
      <c r="C367">
        <v>625.5</v>
      </c>
      <c r="D367" t="s">
        <v>1750</v>
      </c>
      <c r="E367">
        <v>0.61417271636954285</v>
      </c>
      <c r="F367" t="s">
        <v>1751</v>
      </c>
      <c r="G367">
        <v>1</v>
      </c>
      <c r="H367" s="2">
        <v>7.0529950335767741E-2</v>
      </c>
      <c r="I367" s="12" t="s">
        <v>1000</v>
      </c>
      <c r="J367" s="12">
        <v>0</v>
      </c>
      <c r="K367" s="2">
        <v>0</v>
      </c>
      <c r="L367" s="12" t="s">
        <v>1000</v>
      </c>
      <c r="M367">
        <v>0</v>
      </c>
      <c r="N367" s="2">
        <v>0</v>
      </c>
      <c r="O367" t="s">
        <v>1000</v>
      </c>
      <c r="P367">
        <v>0</v>
      </c>
      <c r="Q367" s="2">
        <v>0</v>
      </c>
      <c r="R367" t="s">
        <v>1000</v>
      </c>
      <c r="S367">
        <v>0</v>
      </c>
      <c r="T367" s="2">
        <v>0</v>
      </c>
    </row>
    <row r="368" spans="1:20" x14ac:dyDescent="0.25">
      <c r="A368">
        <v>367</v>
      </c>
      <c r="B368">
        <v>740.7</v>
      </c>
      <c r="C368">
        <v>523.5</v>
      </c>
      <c r="D368" t="s">
        <v>1037</v>
      </c>
      <c r="E368">
        <v>0.58907169576855622</v>
      </c>
      <c r="F368" t="s">
        <v>1040</v>
      </c>
      <c r="G368">
        <v>1</v>
      </c>
      <c r="H368" s="2">
        <v>4.555496484776312E-2</v>
      </c>
      <c r="I368" s="12" t="s">
        <v>1000</v>
      </c>
      <c r="J368" s="12">
        <v>0</v>
      </c>
      <c r="K368" s="2">
        <v>0</v>
      </c>
      <c r="L368" s="12" t="s">
        <v>1000</v>
      </c>
      <c r="M368">
        <v>0</v>
      </c>
      <c r="N368" s="2">
        <v>0</v>
      </c>
      <c r="O368" t="s">
        <v>1000</v>
      </c>
      <c r="P368">
        <v>0</v>
      </c>
      <c r="Q368" s="2">
        <v>0</v>
      </c>
      <c r="R368" t="s">
        <v>1000</v>
      </c>
      <c r="S368">
        <v>0</v>
      </c>
      <c r="T368" s="2">
        <v>0</v>
      </c>
    </row>
    <row r="369" spans="1:20" x14ac:dyDescent="0.25">
      <c r="A369">
        <v>368</v>
      </c>
      <c r="B369">
        <v>740.7</v>
      </c>
      <c r="C369">
        <v>495.5</v>
      </c>
      <c r="D369" t="s">
        <v>1038</v>
      </c>
      <c r="E369">
        <v>0.58907169576855622</v>
      </c>
      <c r="F369" t="s">
        <v>1041</v>
      </c>
      <c r="G369">
        <v>1</v>
      </c>
      <c r="H369" s="2">
        <v>4.0697162903514536E-2</v>
      </c>
      <c r="I369" s="12" t="s">
        <v>1000</v>
      </c>
      <c r="J369" s="12">
        <v>0</v>
      </c>
      <c r="K369" s="2">
        <v>0</v>
      </c>
      <c r="L369" s="12" t="s">
        <v>1000</v>
      </c>
      <c r="M369">
        <v>0</v>
      </c>
      <c r="N369" s="2">
        <v>0</v>
      </c>
      <c r="O369" t="s">
        <v>1000</v>
      </c>
      <c r="P369">
        <v>0</v>
      </c>
      <c r="Q369" s="2">
        <v>0</v>
      </c>
      <c r="R369" t="s">
        <v>1000</v>
      </c>
      <c r="S369">
        <v>0</v>
      </c>
      <c r="T369" s="2">
        <v>0</v>
      </c>
    </row>
    <row r="370" spans="1:20" x14ac:dyDescent="0.25">
      <c r="A370">
        <v>369</v>
      </c>
      <c r="B370">
        <v>740.7</v>
      </c>
      <c r="C370">
        <v>467.4</v>
      </c>
      <c r="D370" t="s">
        <v>1039</v>
      </c>
      <c r="E370">
        <v>0.58907169576855622</v>
      </c>
      <c r="F370" t="s">
        <v>1042</v>
      </c>
      <c r="G370">
        <v>1</v>
      </c>
      <c r="H370" s="2">
        <v>3.6146880328906845E-2</v>
      </c>
      <c r="I370" s="12" t="s">
        <v>1043</v>
      </c>
      <c r="J370" s="12">
        <v>2</v>
      </c>
      <c r="K370" s="2">
        <v>1.2115788725090443E-2</v>
      </c>
      <c r="L370" s="12" t="s">
        <v>1000</v>
      </c>
      <c r="M370">
        <v>0</v>
      </c>
      <c r="N370" s="2">
        <v>0</v>
      </c>
      <c r="O370" t="s">
        <v>1000</v>
      </c>
      <c r="P370">
        <v>0</v>
      </c>
      <c r="Q370" s="2">
        <v>0</v>
      </c>
      <c r="R370" t="s">
        <v>1000</v>
      </c>
      <c r="S370">
        <v>0</v>
      </c>
      <c r="T370" s="2">
        <v>0</v>
      </c>
    </row>
    <row r="371" spans="1:20" x14ac:dyDescent="0.25">
      <c r="A371">
        <v>370</v>
      </c>
      <c r="B371">
        <v>742.5</v>
      </c>
      <c r="C371">
        <v>627.5</v>
      </c>
      <c r="D371" t="s">
        <v>1749</v>
      </c>
      <c r="E371">
        <v>0.613988478373518</v>
      </c>
      <c r="F371" t="s">
        <v>1750</v>
      </c>
      <c r="G371">
        <v>1</v>
      </c>
      <c r="H371" s="2">
        <v>7.0594974233601296E-2</v>
      </c>
      <c r="I371" s="12" t="s">
        <v>1000</v>
      </c>
      <c r="J371" s="12">
        <v>0</v>
      </c>
      <c r="K371" s="2">
        <v>0</v>
      </c>
      <c r="L371" s="12" t="s">
        <v>1000</v>
      </c>
      <c r="M371">
        <v>0</v>
      </c>
      <c r="N371" s="2">
        <v>0</v>
      </c>
      <c r="O371" t="s">
        <v>1000</v>
      </c>
      <c r="P371">
        <v>0</v>
      </c>
      <c r="Q371" s="2">
        <v>0</v>
      </c>
      <c r="R371" t="s">
        <v>1000</v>
      </c>
      <c r="S371">
        <v>0</v>
      </c>
      <c r="T371" s="2">
        <v>0</v>
      </c>
    </row>
    <row r="372" spans="1:20" x14ac:dyDescent="0.25">
      <c r="A372">
        <v>371</v>
      </c>
      <c r="B372">
        <v>744.5</v>
      </c>
      <c r="C372">
        <v>629.5</v>
      </c>
      <c r="D372" t="s">
        <v>1748</v>
      </c>
      <c r="E372">
        <v>0.61380429564474659</v>
      </c>
      <c r="F372" t="s">
        <v>1749</v>
      </c>
      <c r="G372">
        <v>1</v>
      </c>
      <c r="H372" s="2">
        <v>7.0660008048823261E-2</v>
      </c>
      <c r="I372" s="12" t="s">
        <v>1000</v>
      </c>
      <c r="J372" s="12">
        <v>0</v>
      </c>
      <c r="K372" s="2">
        <v>0</v>
      </c>
      <c r="L372" s="12" t="s">
        <v>1000</v>
      </c>
      <c r="M372">
        <v>0</v>
      </c>
      <c r="N372" s="2">
        <v>0</v>
      </c>
      <c r="O372" t="s">
        <v>1000</v>
      </c>
      <c r="P372">
        <v>0</v>
      </c>
      <c r="Q372" s="2">
        <v>0</v>
      </c>
      <c r="R372" t="s">
        <v>1000</v>
      </c>
      <c r="S372">
        <v>0</v>
      </c>
      <c r="T372" s="2">
        <v>0</v>
      </c>
    </row>
    <row r="373" spans="1:20" x14ac:dyDescent="0.25">
      <c r="A373">
        <v>372</v>
      </c>
      <c r="B373">
        <v>746.5</v>
      </c>
      <c r="C373">
        <v>631.5</v>
      </c>
      <c r="D373" t="s">
        <v>1747</v>
      </c>
      <c r="E373">
        <v>0.61362016816664977</v>
      </c>
      <c r="F373" t="s">
        <v>1748</v>
      </c>
      <c r="G373">
        <v>1</v>
      </c>
      <c r="H373" s="2">
        <v>7.072505175305098E-2</v>
      </c>
      <c r="I373" s="12" t="s">
        <v>1000</v>
      </c>
      <c r="J373" s="12">
        <v>0</v>
      </c>
      <c r="K373" s="2">
        <v>0</v>
      </c>
      <c r="L373" s="12" t="s">
        <v>1000</v>
      </c>
      <c r="M373">
        <v>0</v>
      </c>
      <c r="N373" s="2">
        <v>0</v>
      </c>
      <c r="O373" t="s">
        <v>1000</v>
      </c>
      <c r="P373">
        <v>0</v>
      </c>
      <c r="Q373" s="2">
        <v>0</v>
      </c>
      <c r="R373" t="s">
        <v>1000</v>
      </c>
      <c r="S373">
        <v>0</v>
      </c>
      <c r="T373" s="2">
        <v>0</v>
      </c>
    </row>
    <row r="374" spans="1:20" x14ac:dyDescent="0.25">
      <c r="A374">
        <v>373</v>
      </c>
      <c r="B374">
        <v>748.5</v>
      </c>
      <c r="C374">
        <v>633.5</v>
      </c>
      <c r="D374" t="s">
        <v>1746</v>
      </c>
      <c r="E374">
        <v>0.61343609592265369</v>
      </c>
      <c r="F374" t="s">
        <v>1747</v>
      </c>
      <c r="G374">
        <v>1</v>
      </c>
      <c r="H374" s="2">
        <v>7.0790105317922902E-2</v>
      </c>
      <c r="I374" s="12" t="s">
        <v>1000</v>
      </c>
      <c r="J374" s="12">
        <v>0</v>
      </c>
      <c r="K374" s="2">
        <v>0</v>
      </c>
      <c r="L374" s="12" t="s">
        <v>1000</v>
      </c>
      <c r="M374">
        <v>0</v>
      </c>
      <c r="N374" s="2">
        <v>0</v>
      </c>
      <c r="O374" t="s">
        <v>1000</v>
      </c>
      <c r="P374">
        <v>0</v>
      </c>
      <c r="Q374" s="2">
        <v>0</v>
      </c>
      <c r="R374" t="s">
        <v>1000</v>
      </c>
      <c r="S374">
        <v>0</v>
      </c>
      <c r="T374" s="2">
        <v>0</v>
      </c>
    </row>
    <row r="375" spans="1:20" x14ac:dyDescent="0.25">
      <c r="A375">
        <v>374</v>
      </c>
      <c r="B375">
        <v>750.5</v>
      </c>
      <c r="C375">
        <v>635.5</v>
      </c>
      <c r="D375" t="s">
        <v>1745</v>
      </c>
      <c r="E375">
        <v>0.61325207889618893</v>
      </c>
      <c r="F375" t="s">
        <v>1746</v>
      </c>
      <c r="G375">
        <v>1</v>
      </c>
      <c r="H375" s="2">
        <v>7.0855168715098574E-2</v>
      </c>
      <c r="I375" s="12" t="s">
        <v>1000</v>
      </c>
      <c r="J375" s="12">
        <v>0</v>
      </c>
      <c r="K375" s="2">
        <v>0</v>
      </c>
      <c r="L375" s="12" t="s">
        <v>1000</v>
      </c>
      <c r="M375">
        <v>0</v>
      </c>
      <c r="N375" s="2">
        <v>0</v>
      </c>
      <c r="O375" t="s">
        <v>1000</v>
      </c>
      <c r="P375">
        <v>0</v>
      </c>
      <c r="Q375" s="2">
        <v>0</v>
      </c>
      <c r="R375" t="s">
        <v>1000</v>
      </c>
      <c r="S375">
        <v>0</v>
      </c>
      <c r="T375" s="2">
        <v>0</v>
      </c>
    </row>
    <row r="376" spans="1:20" x14ac:dyDescent="0.25">
      <c r="A376">
        <v>375</v>
      </c>
      <c r="B376">
        <v>752.7</v>
      </c>
      <c r="C376">
        <v>369.4</v>
      </c>
      <c r="D376" t="s">
        <v>1589</v>
      </c>
      <c r="E376">
        <v>0.55619197779315666</v>
      </c>
      <c r="F376" t="s">
        <v>1000</v>
      </c>
      <c r="G376">
        <v>0</v>
      </c>
      <c r="H376" s="2">
        <v>0</v>
      </c>
      <c r="I376" s="12" t="s">
        <v>1000</v>
      </c>
      <c r="J376" s="12">
        <v>0</v>
      </c>
      <c r="K376" s="2">
        <v>0</v>
      </c>
      <c r="L376" s="12" t="s">
        <v>1000</v>
      </c>
      <c r="M376">
        <v>0</v>
      </c>
      <c r="N376" s="2">
        <v>0</v>
      </c>
      <c r="O376" t="s">
        <v>1000</v>
      </c>
      <c r="P376">
        <v>0</v>
      </c>
      <c r="Q376" s="2">
        <v>0</v>
      </c>
      <c r="R376" t="s">
        <v>1000</v>
      </c>
      <c r="S376">
        <v>0</v>
      </c>
      <c r="T376" s="2">
        <v>0</v>
      </c>
    </row>
    <row r="377" spans="1:20" x14ac:dyDescent="0.25">
      <c r="A377">
        <v>376</v>
      </c>
      <c r="B377">
        <v>752.7</v>
      </c>
      <c r="C377">
        <v>423.4</v>
      </c>
      <c r="D377" s="94" t="s">
        <v>1904</v>
      </c>
      <c r="E377">
        <v>0.57721152731113468</v>
      </c>
      <c r="F377" t="s">
        <v>1000</v>
      </c>
      <c r="G377">
        <v>0</v>
      </c>
      <c r="H377" s="2">
        <v>0</v>
      </c>
      <c r="I377" s="12" t="s">
        <v>1000</v>
      </c>
      <c r="J377" s="12">
        <v>0</v>
      </c>
      <c r="K377" s="2">
        <v>0</v>
      </c>
      <c r="L377" s="12" t="s">
        <v>1000</v>
      </c>
      <c r="M377">
        <v>0</v>
      </c>
      <c r="N377" s="2">
        <v>0</v>
      </c>
      <c r="O377" t="s">
        <v>1000</v>
      </c>
      <c r="P377">
        <v>0</v>
      </c>
      <c r="Q377" s="2">
        <v>0</v>
      </c>
      <c r="R377" t="s">
        <v>1000</v>
      </c>
      <c r="S377">
        <v>0</v>
      </c>
      <c r="T377" s="2">
        <v>0</v>
      </c>
    </row>
    <row r="378" spans="1:20" x14ac:dyDescent="0.25">
      <c r="A378">
        <v>377</v>
      </c>
      <c r="B378">
        <v>754.6</v>
      </c>
      <c r="C378">
        <v>264.39999999999998</v>
      </c>
      <c r="D378" t="s">
        <v>1704</v>
      </c>
      <c r="E378">
        <v>0.59332555339174597</v>
      </c>
      <c r="F378" t="s">
        <v>1000</v>
      </c>
      <c r="G378">
        <v>0</v>
      </c>
      <c r="H378" s="2">
        <v>0</v>
      </c>
      <c r="I378" s="12" t="s">
        <v>1000</v>
      </c>
      <c r="J378" s="12">
        <v>0</v>
      </c>
      <c r="K378" s="2">
        <v>0</v>
      </c>
      <c r="L378" s="12" t="s">
        <v>1000</v>
      </c>
      <c r="M378">
        <v>0</v>
      </c>
      <c r="N378" s="2">
        <v>0</v>
      </c>
      <c r="O378" t="s">
        <v>1000</v>
      </c>
      <c r="P378">
        <v>0</v>
      </c>
      <c r="Q378" s="2">
        <v>0</v>
      </c>
      <c r="R378" t="s">
        <v>1000</v>
      </c>
      <c r="S378">
        <v>0</v>
      </c>
      <c r="T378" s="2">
        <v>0</v>
      </c>
    </row>
    <row r="379" spans="1:20" x14ac:dyDescent="0.25">
      <c r="A379">
        <v>378</v>
      </c>
      <c r="B379">
        <v>754.7</v>
      </c>
      <c r="C379">
        <v>369.4</v>
      </c>
      <c r="D379" t="s">
        <v>1588</v>
      </c>
      <c r="E379">
        <v>0.55602513271413823</v>
      </c>
      <c r="F379" t="s">
        <v>1589</v>
      </c>
      <c r="G379">
        <v>2</v>
      </c>
      <c r="H379" s="2">
        <v>2.3004534453648411E-2</v>
      </c>
      <c r="I379" s="12" t="s">
        <v>1000</v>
      </c>
      <c r="J379" s="12">
        <v>0</v>
      </c>
      <c r="K379" s="2">
        <v>0</v>
      </c>
      <c r="L379" s="12" t="s">
        <v>1000</v>
      </c>
      <c r="M379">
        <v>0</v>
      </c>
      <c r="N379" s="2">
        <v>0</v>
      </c>
      <c r="O379" t="s">
        <v>1000</v>
      </c>
      <c r="P379">
        <v>0</v>
      </c>
      <c r="Q379" s="2">
        <v>0</v>
      </c>
      <c r="R379" t="s">
        <v>1000</v>
      </c>
      <c r="S379">
        <v>0</v>
      </c>
      <c r="T379" s="2">
        <v>0</v>
      </c>
    </row>
    <row r="380" spans="1:20" x14ac:dyDescent="0.25">
      <c r="A380">
        <v>379</v>
      </c>
      <c r="B380">
        <v>754.7</v>
      </c>
      <c r="C380">
        <v>425.4</v>
      </c>
      <c r="D380" s="94" t="s">
        <v>1903</v>
      </c>
      <c r="E380">
        <v>0.57703837684020065</v>
      </c>
      <c r="F380" t="s">
        <v>1904</v>
      </c>
      <c r="G380">
        <v>1</v>
      </c>
      <c r="H380" s="2">
        <v>3.0080815680327663E-2</v>
      </c>
      <c r="I380" s="12" t="s">
        <v>1000</v>
      </c>
      <c r="J380" s="12">
        <v>0</v>
      </c>
      <c r="K380" s="2">
        <v>0</v>
      </c>
      <c r="L380" s="12" t="s">
        <v>1000</v>
      </c>
      <c r="M380">
        <v>0</v>
      </c>
      <c r="N380" s="2">
        <v>0</v>
      </c>
      <c r="O380" t="s">
        <v>1000</v>
      </c>
      <c r="P380">
        <v>0</v>
      </c>
      <c r="Q380" s="2">
        <v>0</v>
      </c>
      <c r="R380" t="s">
        <v>1000</v>
      </c>
      <c r="S380">
        <v>0</v>
      </c>
      <c r="T380" s="2">
        <v>0</v>
      </c>
    </row>
    <row r="381" spans="1:20" x14ac:dyDescent="0.25">
      <c r="A381">
        <v>380</v>
      </c>
      <c r="B381">
        <v>756.6</v>
      </c>
      <c r="C381">
        <v>264.39999999999998</v>
      </c>
      <c r="D381" t="s">
        <v>1703</v>
      </c>
      <c r="E381">
        <v>0.59314756907555333</v>
      </c>
      <c r="F381" t="s">
        <v>1704</v>
      </c>
      <c r="G381">
        <v>2</v>
      </c>
      <c r="H381" s="2">
        <v>3.5212500719747013E-2</v>
      </c>
      <c r="I381" s="12" t="s">
        <v>1000</v>
      </c>
      <c r="J381" s="12">
        <v>0</v>
      </c>
      <c r="K381" s="2">
        <v>0</v>
      </c>
      <c r="L381" s="12" t="s">
        <v>1000</v>
      </c>
      <c r="M381">
        <v>0</v>
      </c>
      <c r="N381" s="2">
        <v>0</v>
      </c>
      <c r="O381" t="s">
        <v>1000</v>
      </c>
      <c r="P381">
        <v>0</v>
      </c>
      <c r="Q381" s="2">
        <v>0</v>
      </c>
      <c r="R381" t="s">
        <v>1000</v>
      </c>
      <c r="S381">
        <v>0</v>
      </c>
      <c r="T381" s="2">
        <v>0</v>
      </c>
    </row>
    <row r="382" spans="1:20" x14ac:dyDescent="0.25">
      <c r="A382">
        <v>381</v>
      </c>
      <c r="B382" s="129">
        <v>757.7</v>
      </c>
      <c r="C382" s="129">
        <v>500.5</v>
      </c>
      <c r="D382" s="129" t="s">
        <v>1547</v>
      </c>
      <c r="E382">
        <v>0.5830290477390464</v>
      </c>
      <c r="F382" t="s">
        <v>1000</v>
      </c>
      <c r="G382">
        <v>0</v>
      </c>
      <c r="H382" s="2">
        <v>0</v>
      </c>
      <c r="I382" s="12" t="s">
        <v>1000</v>
      </c>
      <c r="J382" s="12">
        <v>0</v>
      </c>
      <c r="K382" s="2">
        <v>0</v>
      </c>
      <c r="L382" s="12" t="s">
        <v>1000</v>
      </c>
      <c r="M382">
        <v>0</v>
      </c>
      <c r="N382" s="2">
        <v>0</v>
      </c>
      <c r="O382" t="s">
        <v>1000</v>
      </c>
      <c r="P382">
        <v>0</v>
      </c>
      <c r="Q382" s="2">
        <v>0</v>
      </c>
      <c r="R382" t="s">
        <v>1000</v>
      </c>
      <c r="S382">
        <v>0</v>
      </c>
      <c r="T382" s="2">
        <v>0</v>
      </c>
    </row>
    <row r="383" spans="1:20" x14ac:dyDescent="0.25">
      <c r="A383">
        <v>382</v>
      </c>
      <c r="B383" s="129">
        <v>757.7</v>
      </c>
      <c r="C383" s="129">
        <v>512.5</v>
      </c>
      <c r="D383" s="129" t="s">
        <v>1556</v>
      </c>
      <c r="E383">
        <v>0.5830290477390464</v>
      </c>
      <c r="F383" t="s">
        <v>1000</v>
      </c>
      <c r="G383">
        <v>0</v>
      </c>
      <c r="H383" s="2">
        <v>0</v>
      </c>
      <c r="I383" s="12" t="s">
        <v>1000</v>
      </c>
      <c r="J383" s="12">
        <v>0</v>
      </c>
      <c r="K383" s="2">
        <v>0</v>
      </c>
      <c r="L383" s="12" t="s">
        <v>1000</v>
      </c>
      <c r="M383">
        <v>0</v>
      </c>
      <c r="N383" s="2">
        <v>0</v>
      </c>
      <c r="O383" t="s">
        <v>1000</v>
      </c>
      <c r="P383">
        <v>0</v>
      </c>
      <c r="Q383" s="2">
        <v>0</v>
      </c>
      <c r="R383" t="s">
        <v>1000</v>
      </c>
      <c r="S383">
        <v>0</v>
      </c>
      <c r="T383" s="2">
        <v>0</v>
      </c>
    </row>
    <row r="384" spans="1:20" x14ac:dyDescent="0.25">
      <c r="A384">
        <v>383</v>
      </c>
      <c r="B384">
        <v>762.5</v>
      </c>
      <c r="C384">
        <v>647.5</v>
      </c>
      <c r="D384" t="s">
        <v>1760</v>
      </c>
      <c r="E384">
        <v>0.60091549263528554</v>
      </c>
      <c r="F384" t="s">
        <v>1000</v>
      </c>
      <c r="G384">
        <v>0</v>
      </c>
      <c r="H384" s="2">
        <v>0</v>
      </c>
      <c r="I384" s="12" t="s">
        <v>1000</v>
      </c>
      <c r="J384" s="12">
        <v>0</v>
      </c>
      <c r="K384" s="2">
        <v>0</v>
      </c>
      <c r="L384" s="12" t="s">
        <v>1000</v>
      </c>
      <c r="M384">
        <v>0</v>
      </c>
      <c r="N384" s="2">
        <v>0</v>
      </c>
      <c r="O384" t="s">
        <v>1000</v>
      </c>
      <c r="P384">
        <v>0</v>
      </c>
      <c r="Q384" s="2">
        <v>0</v>
      </c>
      <c r="R384" t="s">
        <v>1000</v>
      </c>
      <c r="S384">
        <v>0</v>
      </c>
      <c r="T384" s="2">
        <v>0</v>
      </c>
    </row>
    <row r="385" spans="1:20" x14ac:dyDescent="0.25">
      <c r="A385">
        <v>384</v>
      </c>
      <c r="B385">
        <v>762.7</v>
      </c>
      <c r="C385">
        <v>465.4</v>
      </c>
      <c r="D385" t="s">
        <v>1063</v>
      </c>
      <c r="E385">
        <v>0.57635629005583622</v>
      </c>
      <c r="F385" t="s">
        <v>1000</v>
      </c>
      <c r="G385">
        <v>0</v>
      </c>
      <c r="H385" s="2">
        <v>0</v>
      </c>
      <c r="I385" s="12" t="s">
        <v>1000</v>
      </c>
      <c r="J385" s="12">
        <v>0</v>
      </c>
      <c r="K385" s="2">
        <v>0</v>
      </c>
      <c r="L385" s="12" t="s">
        <v>1000</v>
      </c>
      <c r="M385">
        <v>0</v>
      </c>
      <c r="N385" s="2">
        <v>0</v>
      </c>
      <c r="O385" t="s">
        <v>1000</v>
      </c>
      <c r="P385">
        <v>0</v>
      </c>
      <c r="Q385" s="2">
        <v>0</v>
      </c>
      <c r="R385" t="s">
        <v>1000</v>
      </c>
      <c r="S385">
        <v>0</v>
      </c>
      <c r="T385" s="2">
        <v>0</v>
      </c>
    </row>
    <row r="386" spans="1:20" x14ac:dyDescent="0.25">
      <c r="A386">
        <v>385</v>
      </c>
      <c r="B386">
        <v>764.5</v>
      </c>
      <c r="C386">
        <v>649.5</v>
      </c>
      <c r="D386" t="s">
        <v>1759</v>
      </c>
      <c r="E386">
        <v>0.60073523150809349</v>
      </c>
      <c r="F386" t="s">
        <v>1760</v>
      </c>
      <c r="G386">
        <v>1</v>
      </c>
      <c r="H386" s="2">
        <v>7.5311539897271879E-2</v>
      </c>
      <c r="I386" s="12" t="s">
        <v>1000</v>
      </c>
      <c r="J386" s="12">
        <v>0</v>
      </c>
      <c r="K386" s="2">
        <v>0</v>
      </c>
      <c r="L386" s="12" t="s">
        <v>1000</v>
      </c>
      <c r="M386">
        <v>0</v>
      </c>
      <c r="N386" s="2">
        <v>0</v>
      </c>
      <c r="O386" t="s">
        <v>1000</v>
      </c>
      <c r="P386">
        <v>0</v>
      </c>
      <c r="Q386" s="2">
        <v>0</v>
      </c>
      <c r="R386" t="s">
        <v>1000</v>
      </c>
      <c r="S386">
        <v>0</v>
      </c>
      <c r="T386" s="2">
        <v>0</v>
      </c>
    </row>
    <row r="387" spans="1:20" x14ac:dyDescent="0.25">
      <c r="A387">
        <v>386</v>
      </c>
      <c r="B387">
        <v>764.7</v>
      </c>
      <c r="C387">
        <v>547.5</v>
      </c>
      <c r="D387" t="s">
        <v>1057</v>
      </c>
      <c r="E387">
        <v>0.57618339613683589</v>
      </c>
      <c r="F387" t="s">
        <v>1000</v>
      </c>
      <c r="G387">
        <v>0</v>
      </c>
      <c r="H387" s="2">
        <v>0</v>
      </c>
      <c r="I387" s="12" t="s">
        <v>1000</v>
      </c>
      <c r="J387" s="12">
        <v>0</v>
      </c>
      <c r="K387" s="2">
        <v>0</v>
      </c>
      <c r="L387" s="12" t="s">
        <v>1000</v>
      </c>
      <c r="M387">
        <v>0</v>
      </c>
      <c r="N387" s="2">
        <v>0</v>
      </c>
      <c r="O387" t="s">
        <v>1000</v>
      </c>
      <c r="P387">
        <v>0</v>
      </c>
      <c r="Q387" s="2">
        <v>0</v>
      </c>
      <c r="R387" t="s">
        <v>1000</v>
      </c>
      <c r="S387">
        <v>0</v>
      </c>
      <c r="T387" s="2">
        <v>0</v>
      </c>
    </row>
    <row r="388" spans="1:20" x14ac:dyDescent="0.25">
      <c r="A388">
        <v>387</v>
      </c>
      <c r="B388">
        <v>764.7</v>
      </c>
      <c r="C388">
        <v>519.5</v>
      </c>
      <c r="D388" t="s">
        <v>1058</v>
      </c>
      <c r="E388">
        <v>0.57618339613683589</v>
      </c>
      <c r="F388" t="s">
        <v>1000</v>
      </c>
      <c r="G388">
        <v>0</v>
      </c>
      <c r="H388" s="2">
        <v>0</v>
      </c>
      <c r="I388" s="12" t="s">
        <v>1000</v>
      </c>
      <c r="J388" s="12">
        <v>0</v>
      </c>
      <c r="K388" s="2">
        <v>0</v>
      </c>
      <c r="L388" s="12" t="s">
        <v>1000</v>
      </c>
      <c r="M388">
        <v>0</v>
      </c>
      <c r="N388" s="2">
        <v>0</v>
      </c>
      <c r="O388" t="s">
        <v>1000</v>
      </c>
      <c r="P388">
        <v>0</v>
      </c>
      <c r="Q388" s="2">
        <v>0</v>
      </c>
      <c r="R388" t="s">
        <v>1000</v>
      </c>
      <c r="S388">
        <v>0</v>
      </c>
      <c r="T388" s="2">
        <v>0</v>
      </c>
    </row>
    <row r="389" spans="1:20" x14ac:dyDescent="0.25">
      <c r="A389">
        <v>388</v>
      </c>
      <c r="B389">
        <v>764.7</v>
      </c>
      <c r="C389">
        <v>491.4</v>
      </c>
      <c r="D389" t="s">
        <v>1059</v>
      </c>
      <c r="E389">
        <v>0.57618339613683589</v>
      </c>
      <c r="F389" t="s">
        <v>1000</v>
      </c>
      <c r="G389">
        <v>0</v>
      </c>
      <c r="H389" s="2">
        <v>0</v>
      </c>
      <c r="I389" s="12" t="s">
        <v>1000</v>
      </c>
      <c r="J389" s="12">
        <v>0</v>
      </c>
      <c r="K389" s="2">
        <v>0</v>
      </c>
      <c r="L389" s="12" t="s">
        <v>1000</v>
      </c>
      <c r="M389">
        <v>0</v>
      </c>
      <c r="N389" s="2">
        <v>0</v>
      </c>
      <c r="O389" t="s">
        <v>1000</v>
      </c>
      <c r="P389">
        <v>0</v>
      </c>
      <c r="Q389" s="2">
        <v>0</v>
      </c>
      <c r="R389" t="s">
        <v>1000</v>
      </c>
      <c r="S389">
        <v>0</v>
      </c>
      <c r="T389" s="2">
        <v>0</v>
      </c>
    </row>
    <row r="390" spans="1:20" x14ac:dyDescent="0.25">
      <c r="A390">
        <v>389</v>
      </c>
      <c r="B390">
        <v>764.7</v>
      </c>
      <c r="C390">
        <v>493.4</v>
      </c>
      <c r="D390" t="s">
        <v>1060</v>
      </c>
      <c r="E390">
        <v>0.57618339613683589</v>
      </c>
      <c r="F390" t="s">
        <v>1000</v>
      </c>
      <c r="G390">
        <v>0</v>
      </c>
      <c r="H390" s="2">
        <v>0</v>
      </c>
      <c r="I390" s="12" t="s">
        <v>1000</v>
      </c>
      <c r="J390" s="12">
        <v>0</v>
      </c>
      <c r="K390" s="2">
        <v>0</v>
      </c>
      <c r="L390" s="12" t="s">
        <v>1000</v>
      </c>
      <c r="M390">
        <v>0</v>
      </c>
      <c r="N390" s="2">
        <v>0</v>
      </c>
      <c r="O390" t="s">
        <v>1000</v>
      </c>
      <c r="P390">
        <v>0</v>
      </c>
      <c r="Q390" s="2">
        <v>0</v>
      </c>
      <c r="R390" t="s">
        <v>1000</v>
      </c>
      <c r="S390">
        <v>0</v>
      </c>
      <c r="T390" s="2">
        <v>0</v>
      </c>
    </row>
    <row r="391" spans="1:20" x14ac:dyDescent="0.25">
      <c r="A391">
        <v>390</v>
      </c>
      <c r="B391">
        <v>764.7</v>
      </c>
      <c r="C391">
        <v>465.4</v>
      </c>
      <c r="D391" t="s">
        <v>1061</v>
      </c>
      <c r="E391">
        <v>0.57618339613683589</v>
      </c>
      <c r="F391" t="s">
        <v>1063</v>
      </c>
      <c r="G391">
        <v>2</v>
      </c>
      <c r="H391" s="2">
        <v>1.4360170801946815E-2</v>
      </c>
      <c r="I391" s="12" t="s">
        <v>1000</v>
      </c>
      <c r="J391" s="12">
        <v>0</v>
      </c>
      <c r="K391" s="2">
        <v>0</v>
      </c>
      <c r="L391" s="12" t="s">
        <v>1000</v>
      </c>
      <c r="M391">
        <v>0</v>
      </c>
      <c r="N391" s="2">
        <v>0</v>
      </c>
      <c r="O391" t="s">
        <v>1000</v>
      </c>
      <c r="P391">
        <v>0</v>
      </c>
      <c r="Q391" s="2">
        <v>0</v>
      </c>
      <c r="R391" t="s">
        <v>1000</v>
      </c>
      <c r="S391">
        <v>0</v>
      </c>
      <c r="T391" s="2">
        <v>0</v>
      </c>
    </row>
    <row r="392" spans="1:20" x14ac:dyDescent="0.25">
      <c r="A392">
        <v>391</v>
      </c>
      <c r="B392">
        <v>764.7</v>
      </c>
      <c r="C392">
        <v>467.4</v>
      </c>
      <c r="D392" t="s">
        <v>1062</v>
      </c>
      <c r="E392">
        <v>0.57618339613683589</v>
      </c>
      <c r="F392" t="s">
        <v>1063</v>
      </c>
      <c r="G392">
        <v>1</v>
      </c>
      <c r="H392" s="2">
        <v>3.5356022734190688E-2</v>
      </c>
      <c r="I392" s="12" t="s">
        <v>1000</v>
      </c>
      <c r="J392" s="12">
        <v>0</v>
      </c>
      <c r="K392" s="2">
        <v>0</v>
      </c>
      <c r="L392" s="12" t="s">
        <v>1000</v>
      </c>
      <c r="M392">
        <v>0</v>
      </c>
      <c r="N392" s="2">
        <v>0</v>
      </c>
      <c r="O392" t="s">
        <v>1000</v>
      </c>
      <c r="P392">
        <v>0</v>
      </c>
      <c r="Q392" s="2">
        <v>0</v>
      </c>
      <c r="R392" t="s">
        <v>1000</v>
      </c>
      <c r="S392">
        <v>0</v>
      </c>
      <c r="T392" s="2">
        <v>0</v>
      </c>
    </row>
    <row r="393" spans="1:20" x14ac:dyDescent="0.25">
      <c r="A393">
        <v>392</v>
      </c>
      <c r="B393">
        <v>766.5</v>
      </c>
      <c r="C393">
        <v>651.5</v>
      </c>
      <c r="D393" t="s">
        <v>1758</v>
      </c>
      <c r="E393">
        <v>0.60055502445518372</v>
      </c>
      <c r="F393" t="s">
        <v>1759</v>
      </c>
      <c r="G393">
        <v>1</v>
      </c>
      <c r="H393" s="2">
        <v>7.5377253417669016E-2</v>
      </c>
      <c r="I393" s="12" t="s">
        <v>1000</v>
      </c>
      <c r="J393" s="12">
        <v>0</v>
      </c>
      <c r="K393" s="2">
        <v>0</v>
      </c>
      <c r="L393" s="12" t="s">
        <v>1000</v>
      </c>
      <c r="M393">
        <v>0</v>
      </c>
      <c r="N393" s="2">
        <v>0</v>
      </c>
      <c r="O393" t="s">
        <v>1000</v>
      </c>
      <c r="P393">
        <v>0</v>
      </c>
      <c r="Q393" s="2">
        <v>0</v>
      </c>
      <c r="R393" t="s">
        <v>1000</v>
      </c>
      <c r="S393">
        <v>0</v>
      </c>
      <c r="T393" s="2">
        <v>0</v>
      </c>
    </row>
    <row r="394" spans="1:20" x14ac:dyDescent="0.25">
      <c r="A394">
        <v>393</v>
      </c>
      <c r="B394">
        <v>766.7</v>
      </c>
      <c r="C394">
        <v>549.5</v>
      </c>
      <c r="D394" t="s">
        <v>1051</v>
      </c>
      <c r="E394">
        <v>0.57601055408212132</v>
      </c>
      <c r="F394" t="s">
        <v>1057</v>
      </c>
      <c r="G394">
        <v>1</v>
      </c>
      <c r="H394" s="2">
        <v>4.9526485159612228E-2</v>
      </c>
      <c r="I394" s="12" t="s">
        <v>1000</v>
      </c>
      <c r="J394" s="12">
        <v>0</v>
      </c>
      <c r="K394" s="2">
        <v>0</v>
      </c>
      <c r="L394" s="12" t="s">
        <v>1000</v>
      </c>
      <c r="M394">
        <v>0</v>
      </c>
      <c r="N394" s="2">
        <v>0</v>
      </c>
      <c r="O394" t="s">
        <v>1000</v>
      </c>
      <c r="P394">
        <v>0</v>
      </c>
      <c r="Q394" s="2">
        <v>0</v>
      </c>
      <c r="R394" t="s">
        <v>1000</v>
      </c>
      <c r="S394">
        <v>0</v>
      </c>
      <c r="T394" s="2">
        <v>0</v>
      </c>
    </row>
    <row r="395" spans="1:20" x14ac:dyDescent="0.25">
      <c r="A395">
        <v>394</v>
      </c>
      <c r="B395">
        <v>766.7</v>
      </c>
      <c r="C395">
        <v>521.5</v>
      </c>
      <c r="D395" t="s">
        <v>1052</v>
      </c>
      <c r="E395">
        <v>0.57601055408212132</v>
      </c>
      <c r="F395" t="s">
        <v>1058</v>
      </c>
      <c r="G395">
        <v>1</v>
      </c>
      <c r="H395" s="2">
        <v>4.4479640917418732E-2</v>
      </c>
      <c r="I395" s="12" t="s">
        <v>1000</v>
      </c>
      <c r="J395" s="12">
        <v>0</v>
      </c>
      <c r="K395" s="2">
        <v>0</v>
      </c>
      <c r="L395" s="12" t="s">
        <v>1000</v>
      </c>
      <c r="M395">
        <v>0</v>
      </c>
      <c r="N395" s="2">
        <v>0</v>
      </c>
      <c r="O395" t="s">
        <v>1000</v>
      </c>
      <c r="P395">
        <v>0</v>
      </c>
      <c r="Q395" s="2">
        <v>0</v>
      </c>
      <c r="R395" t="s">
        <v>1000</v>
      </c>
      <c r="S395">
        <v>0</v>
      </c>
      <c r="T395" s="2">
        <v>0</v>
      </c>
    </row>
    <row r="396" spans="1:20" x14ac:dyDescent="0.25">
      <c r="A396">
        <v>395</v>
      </c>
      <c r="B396">
        <v>766.7</v>
      </c>
      <c r="C396">
        <v>523.5</v>
      </c>
      <c r="D396" t="s">
        <v>1053</v>
      </c>
      <c r="E396">
        <v>0.57601055408212132</v>
      </c>
      <c r="F396" t="s">
        <v>1000</v>
      </c>
      <c r="G396">
        <v>0</v>
      </c>
      <c r="H396" s="2">
        <v>0</v>
      </c>
      <c r="I396" s="12" t="s">
        <v>1000</v>
      </c>
      <c r="J396" s="12">
        <v>0</v>
      </c>
      <c r="K396" s="2">
        <v>0</v>
      </c>
      <c r="L396" s="12" t="s">
        <v>1000</v>
      </c>
      <c r="M396">
        <v>0</v>
      </c>
      <c r="N396" s="2">
        <v>0</v>
      </c>
      <c r="O396" t="s">
        <v>1000</v>
      </c>
      <c r="P396">
        <v>0</v>
      </c>
      <c r="Q396" s="2">
        <v>0</v>
      </c>
      <c r="R396" t="s">
        <v>1000</v>
      </c>
      <c r="S396">
        <v>0</v>
      </c>
      <c r="T396" s="2">
        <v>0</v>
      </c>
    </row>
    <row r="397" spans="1:20" x14ac:dyDescent="0.25">
      <c r="A397">
        <v>396</v>
      </c>
      <c r="B397">
        <v>766.7</v>
      </c>
      <c r="C397">
        <v>493.4</v>
      </c>
      <c r="D397" t="s">
        <v>1054</v>
      </c>
      <c r="E397">
        <v>0.57601055408212132</v>
      </c>
      <c r="F397" t="s">
        <v>1059</v>
      </c>
      <c r="G397">
        <v>1</v>
      </c>
      <c r="H397" s="2">
        <v>3.9733497597999552E-2</v>
      </c>
      <c r="I397" s="12" t="s">
        <v>1060</v>
      </c>
      <c r="J397" s="12">
        <v>2</v>
      </c>
      <c r="K397" s="2">
        <v>1.1847152438000032E-2</v>
      </c>
      <c r="L397" s="12" t="s">
        <v>1000</v>
      </c>
      <c r="M397">
        <v>0</v>
      </c>
      <c r="N397" s="2">
        <v>0</v>
      </c>
      <c r="O397" t="s">
        <v>1000</v>
      </c>
      <c r="P397">
        <v>0</v>
      </c>
      <c r="Q397" s="2">
        <v>0</v>
      </c>
      <c r="R397" t="s">
        <v>1000</v>
      </c>
      <c r="S397">
        <v>0</v>
      </c>
      <c r="T397" s="2">
        <v>0</v>
      </c>
    </row>
    <row r="398" spans="1:20" x14ac:dyDescent="0.25">
      <c r="A398">
        <v>397</v>
      </c>
      <c r="B398">
        <v>766.7</v>
      </c>
      <c r="C398">
        <v>495.4</v>
      </c>
      <c r="D398" t="s">
        <v>1055</v>
      </c>
      <c r="E398">
        <v>0.57601055408212132</v>
      </c>
      <c r="F398" t="s">
        <v>1060</v>
      </c>
      <c r="G398">
        <v>1</v>
      </c>
      <c r="H398" s="2">
        <v>3.97948085470975E-2</v>
      </c>
      <c r="I398" s="12" t="s">
        <v>1000</v>
      </c>
      <c r="J398" s="12">
        <v>0</v>
      </c>
      <c r="K398" s="2">
        <v>0</v>
      </c>
      <c r="L398" s="12" t="s">
        <v>1000</v>
      </c>
      <c r="M398">
        <v>0</v>
      </c>
      <c r="N398" s="2">
        <v>0</v>
      </c>
      <c r="O398" t="s">
        <v>1000</v>
      </c>
      <c r="P398">
        <v>0</v>
      </c>
      <c r="Q398" s="2">
        <v>0</v>
      </c>
      <c r="R398" t="s">
        <v>1000</v>
      </c>
      <c r="S398">
        <v>0</v>
      </c>
      <c r="T398" s="2">
        <v>0</v>
      </c>
    </row>
    <row r="399" spans="1:20" x14ac:dyDescent="0.25">
      <c r="A399">
        <v>398</v>
      </c>
      <c r="B399">
        <v>766.7</v>
      </c>
      <c r="C399">
        <v>467.4</v>
      </c>
      <c r="D399" t="s">
        <v>1056</v>
      </c>
      <c r="E399">
        <v>0.57601055408212132</v>
      </c>
      <c r="F399" t="s">
        <v>1062</v>
      </c>
      <c r="G399">
        <v>2</v>
      </c>
      <c r="H399" s="2">
        <v>1.4355863073810073E-2</v>
      </c>
      <c r="I399" s="12" t="s">
        <v>1061</v>
      </c>
      <c r="J399" s="12">
        <v>1</v>
      </c>
      <c r="K399" s="2">
        <v>3.534541672288094E-2</v>
      </c>
      <c r="L399" s="12" t="s">
        <v>1000</v>
      </c>
      <c r="M399">
        <v>0</v>
      </c>
      <c r="N399" s="2">
        <v>0</v>
      </c>
      <c r="O399" t="s">
        <v>1000</v>
      </c>
      <c r="P399">
        <v>0</v>
      </c>
      <c r="Q399" s="2">
        <v>0</v>
      </c>
      <c r="R399" t="s">
        <v>1000</v>
      </c>
      <c r="S399">
        <v>0</v>
      </c>
      <c r="T399" s="2">
        <v>0</v>
      </c>
    </row>
    <row r="400" spans="1:20" x14ac:dyDescent="0.25">
      <c r="A400">
        <v>399</v>
      </c>
      <c r="B400">
        <v>768.5</v>
      </c>
      <c r="C400">
        <v>653.5</v>
      </c>
      <c r="D400" t="s">
        <v>1757</v>
      </c>
      <c r="E400">
        <v>0.6003748714603353</v>
      </c>
      <c r="F400" t="s">
        <v>1758</v>
      </c>
      <c r="G400">
        <v>1</v>
      </c>
      <c r="H400" s="2">
        <v>7.5442974802059942E-2</v>
      </c>
      <c r="I400" s="12" t="s">
        <v>1000</v>
      </c>
      <c r="J400" s="12">
        <v>0</v>
      </c>
      <c r="K400" s="2">
        <v>0</v>
      </c>
      <c r="L400" s="12" t="s">
        <v>1000</v>
      </c>
      <c r="M400">
        <v>0</v>
      </c>
      <c r="N400" s="2">
        <v>0</v>
      </c>
      <c r="O400" t="s">
        <v>1000</v>
      </c>
      <c r="P400">
        <v>0</v>
      </c>
      <c r="Q400" s="2">
        <v>0</v>
      </c>
      <c r="R400" t="s">
        <v>1000</v>
      </c>
      <c r="S400">
        <v>0</v>
      </c>
      <c r="T400" s="2">
        <v>0</v>
      </c>
    </row>
    <row r="401" spans="1:20" x14ac:dyDescent="0.25">
      <c r="A401">
        <v>400</v>
      </c>
      <c r="B401">
        <v>768.7</v>
      </c>
      <c r="C401">
        <v>551.5</v>
      </c>
      <c r="D401" t="s">
        <v>1047</v>
      </c>
      <c r="E401">
        <v>0.57583776387613417</v>
      </c>
      <c r="F401" t="s">
        <v>1051</v>
      </c>
      <c r="G401">
        <v>1</v>
      </c>
      <c r="H401" s="2">
        <v>4.958081737126753E-2</v>
      </c>
      <c r="I401" s="12" t="s">
        <v>1000</v>
      </c>
      <c r="J401" s="12">
        <v>0</v>
      </c>
      <c r="K401" s="2">
        <v>0</v>
      </c>
      <c r="L401" s="12" t="s">
        <v>1000</v>
      </c>
      <c r="M401">
        <v>0</v>
      </c>
      <c r="N401" s="2">
        <v>0</v>
      </c>
      <c r="O401" t="s">
        <v>1000</v>
      </c>
      <c r="P401">
        <v>0</v>
      </c>
      <c r="Q401" s="2">
        <v>0</v>
      </c>
      <c r="R401" t="s">
        <v>1000</v>
      </c>
      <c r="S401">
        <v>0</v>
      </c>
      <c r="T401" s="2">
        <v>0</v>
      </c>
    </row>
    <row r="402" spans="1:20" x14ac:dyDescent="0.25">
      <c r="A402">
        <v>401</v>
      </c>
      <c r="B402">
        <v>768.7</v>
      </c>
      <c r="C402">
        <v>523.5</v>
      </c>
      <c r="D402" t="s">
        <v>1048</v>
      </c>
      <c r="E402">
        <v>0.57583776387613417</v>
      </c>
      <c r="F402" t="s">
        <v>1052</v>
      </c>
      <c r="G402">
        <v>1</v>
      </c>
      <c r="H402" s="2">
        <v>4.4531538825960428E-2</v>
      </c>
      <c r="I402" s="12" t="s">
        <v>1053</v>
      </c>
      <c r="J402" s="12">
        <v>2</v>
      </c>
      <c r="K402" s="2">
        <v>9.5999634360700529E-3</v>
      </c>
      <c r="L402" s="12" t="s">
        <v>1000</v>
      </c>
      <c r="M402">
        <v>0</v>
      </c>
      <c r="N402" s="2">
        <v>0</v>
      </c>
      <c r="O402" t="s">
        <v>1000</v>
      </c>
      <c r="P402">
        <v>0</v>
      </c>
      <c r="Q402" s="2">
        <v>0</v>
      </c>
      <c r="R402" t="s">
        <v>1000</v>
      </c>
      <c r="S402">
        <v>0</v>
      </c>
      <c r="T402" s="2">
        <v>0</v>
      </c>
    </row>
    <row r="403" spans="1:20" x14ac:dyDescent="0.25">
      <c r="A403">
        <v>402</v>
      </c>
      <c r="B403">
        <v>768.7</v>
      </c>
      <c r="C403">
        <v>495.4</v>
      </c>
      <c r="D403" t="s">
        <v>1049</v>
      </c>
      <c r="E403">
        <v>0.57583776387613417</v>
      </c>
      <c r="F403" t="s">
        <v>1054</v>
      </c>
      <c r="G403">
        <v>1</v>
      </c>
      <c r="H403" s="2">
        <v>3.9782870999916571E-2</v>
      </c>
      <c r="I403" s="12" t="s">
        <v>1055</v>
      </c>
      <c r="J403" s="12">
        <v>2</v>
      </c>
      <c r="K403" s="2">
        <v>1.1843598558829563E-2</v>
      </c>
      <c r="L403" s="12" t="s">
        <v>1000</v>
      </c>
      <c r="M403">
        <v>0</v>
      </c>
      <c r="N403" s="2">
        <v>0</v>
      </c>
      <c r="O403" t="s">
        <v>1000</v>
      </c>
      <c r="P403">
        <v>0</v>
      </c>
      <c r="Q403" s="2">
        <v>0</v>
      </c>
      <c r="R403" t="s">
        <v>1000</v>
      </c>
      <c r="S403">
        <v>0</v>
      </c>
      <c r="T403" s="2">
        <v>0</v>
      </c>
    </row>
    <row r="404" spans="1:20" x14ac:dyDescent="0.25">
      <c r="A404">
        <v>403</v>
      </c>
      <c r="B404">
        <v>768.7</v>
      </c>
      <c r="C404">
        <v>467.4</v>
      </c>
      <c r="D404" t="s">
        <v>1050</v>
      </c>
      <c r="E404">
        <v>0.57583776387613417</v>
      </c>
      <c r="F404" t="s">
        <v>1056</v>
      </c>
      <c r="G404">
        <v>2</v>
      </c>
      <c r="H404" s="2">
        <v>1.4387844400852315E-2</v>
      </c>
      <c r="I404" s="12" t="s">
        <v>1000</v>
      </c>
      <c r="J404" s="12">
        <v>0</v>
      </c>
      <c r="K404" s="2">
        <v>0</v>
      </c>
      <c r="L404" s="12" t="s">
        <v>1000</v>
      </c>
      <c r="M404">
        <v>0</v>
      </c>
      <c r="N404" s="2">
        <v>0</v>
      </c>
      <c r="O404" t="s">
        <v>1000</v>
      </c>
      <c r="P404">
        <v>0</v>
      </c>
      <c r="Q404" s="2">
        <v>0</v>
      </c>
      <c r="R404" t="s">
        <v>1000</v>
      </c>
      <c r="S404">
        <v>0</v>
      </c>
      <c r="T404" s="2">
        <v>0</v>
      </c>
    </row>
    <row r="405" spans="1:20" x14ac:dyDescent="0.25">
      <c r="A405">
        <v>404</v>
      </c>
      <c r="B405">
        <v>770.5</v>
      </c>
      <c r="C405">
        <v>655.5</v>
      </c>
      <c r="D405" t="s">
        <v>1756</v>
      </c>
      <c r="E405">
        <v>0.60019477250733166</v>
      </c>
      <c r="F405" t="s">
        <v>1757</v>
      </c>
      <c r="G405">
        <v>1</v>
      </c>
      <c r="H405" s="2">
        <v>7.550870402359465E-2</v>
      </c>
      <c r="I405" s="12" t="s">
        <v>1000</v>
      </c>
      <c r="J405" s="12">
        <v>0</v>
      </c>
      <c r="K405" s="2">
        <v>0</v>
      </c>
      <c r="L405" s="12" t="s">
        <v>1000</v>
      </c>
      <c r="M405">
        <v>0</v>
      </c>
      <c r="N405" s="2">
        <v>0</v>
      </c>
      <c r="O405" t="s">
        <v>1000</v>
      </c>
      <c r="P405">
        <v>0</v>
      </c>
      <c r="Q405" s="2">
        <v>0</v>
      </c>
      <c r="R405" t="s">
        <v>1000</v>
      </c>
      <c r="S405">
        <v>0</v>
      </c>
      <c r="T405" s="2">
        <v>0</v>
      </c>
    </row>
    <row r="406" spans="1:20" x14ac:dyDescent="0.25">
      <c r="A406">
        <v>405</v>
      </c>
      <c r="B406">
        <v>772.5</v>
      </c>
      <c r="C406">
        <v>657.5</v>
      </c>
      <c r="D406" t="s">
        <v>1755</v>
      </c>
      <c r="E406">
        <v>0.60001472757996188</v>
      </c>
      <c r="F406" t="s">
        <v>1756</v>
      </c>
      <c r="G406">
        <v>1</v>
      </c>
      <c r="H406" s="2">
        <v>7.557444105544335E-2</v>
      </c>
      <c r="I406" s="12" t="s">
        <v>1000</v>
      </c>
      <c r="J406" s="12">
        <v>0</v>
      </c>
      <c r="K406" s="2">
        <v>0</v>
      </c>
      <c r="L406" s="12" t="s">
        <v>1000</v>
      </c>
      <c r="M406">
        <v>0</v>
      </c>
      <c r="N406" s="2">
        <v>0</v>
      </c>
      <c r="O406" t="s">
        <v>1000</v>
      </c>
      <c r="P406">
        <v>0</v>
      </c>
      <c r="Q406" s="2">
        <v>0</v>
      </c>
      <c r="R406" t="s">
        <v>1000</v>
      </c>
      <c r="S406">
        <v>0</v>
      </c>
      <c r="T406" s="2">
        <v>0</v>
      </c>
    </row>
    <row r="407" spans="1:20" x14ac:dyDescent="0.25">
      <c r="A407">
        <v>406</v>
      </c>
      <c r="B407">
        <v>774.5</v>
      </c>
      <c r="C407">
        <v>659.5</v>
      </c>
      <c r="D407" t="s">
        <v>1754</v>
      </c>
      <c r="E407">
        <v>0.59983473666201925</v>
      </c>
      <c r="F407" t="s">
        <v>1755</v>
      </c>
      <c r="G407">
        <v>1</v>
      </c>
      <c r="H407" s="2">
        <v>7.5640185870796656E-2</v>
      </c>
      <c r="I407" s="12" t="s">
        <v>1000</v>
      </c>
      <c r="J407" s="12">
        <v>0</v>
      </c>
      <c r="K407" s="2">
        <v>0</v>
      </c>
      <c r="L407" s="12" t="s">
        <v>1000</v>
      </c>
      <c r="M407">
        <v>0</v>
      </c>
      <c r="N407" s="2">
        <v>0</v>
      </c>
      <c r="O407" t="s">
        <v>1000</v>
      </c>
      <c r="P407">
        <v>0</v>
      </c>
      <c r="Q407" s="2">
        <v>0</v>
      </c>
      <c r="R407" t="s">
        <v>1000</v>
      </c>
      <c r="S407">
        <v>0</v>
      </c>
      <c r="T407" s="2">
        <v>0</v>
      </c>
    </row>
    <row r="408" spans="1:20" x14ac:dyDescent="0.25">
      <c r="A408">
        <v>407</v>
      </c>
      <c r="B408">
        <v>776.5</v>
      </c>
      <c r="C408">
        <v>661.5</v>
      </c>
      <c r="D408" t="s">
        <v>1753</v>
      </c>
      <c r="E408">
        <v>0.59965479973730218</v>
      </c>
      <c r="F408" t="s">
        <v>1754</v>
      </c>
      <c r="G408">
        <v>1</v>
      </c>
      <c r="H408" s="2">
        <v>7.5705938442865231E-2</v>
      </c>
      <c r="I408" s="12" t="s">
        <v>1000</v>
      </c>
      <c r="J408" s="12">
        <v>0</v>
      </c>
      <c r="K408" s="2">
        <v>0</v>
      </c>
      <c r="L408" s="12" t="s">
        <v>1000</v>
      </c>
      <c r="M408">
        <v>0</v>
      </c>
      <c r="N408" s="2">
        <v>0</v>
      </c>
      <c r="O408" t="s">
        <v>1000</v>
      </c>
      <c r="P408">
        <v>0</v>
      </c>
      <c r="Q408" s="2">
        <v>0</v>
      </c>
      <c r="R408" t="s">
        <v>1000</v>
      </c>
      <c r="S408">
        <v>0</v>
      </c>
      <c r="T408" s="2">
        <v>0</v>
      </c>
    </row>
    <row r="409" spans="1:20" x14ac:dyDescent="0.25">
      <c r="A409">
        <v>408</v>
      </c>
      <c r="B409">
        <v>780.7</v>
      </c>
      <c r="C409">
        <v>521.4</v>
      </c>
      <c r="D409" t="s">
        <v>1067</v>
      </c>
      <c r="E409">
        <v>0.5695035484734966</v>
      </c>
      <c r="F409" t="s">
        <v>1000</v>
      </c>
      <c r="G409">
        <v>0</v>
      </c>
      <c r="H409" s="2">
        <v>0</v>
      </c>
      <c r="I409" s="12" t="s">
        <v>1000</v>
      </c>
      <c r="J409" s="12">
        <v>0</v>
      </c>
      <c r="K409" s="2">
        <v>0</v>
      </c>
      <c r="L409" s="12" t="s">
        <v>1000</v>
      </c>
      <c r="M409">
        <v>0</v>
      </c>
      <c r="N409" s="2">
        <v>0</v>
      </c>
      <c r="O409" t="s">
        <v>1000</v>
      </c>
      <c r="P409">
        <v>0</v>
      </c>
      <c r="Q409" s="2">
        <v>0</v>
      </c>
      <c r="R409" t="s">
        <v>1000</v>
      </c>
      <c r="S409">
        <v>0</v>
      </c>
      <c r="T409" s="2">
        <v>0</v>
      </c>
    </row>
    <row r="410" spans="1:20" x14ac:dyDescent="0.25">
      <c r="A410">
        <v>409</v>
      </c>
      <c r="B410">
        <v>780.7</v>
      </c>
      <c r="C410">
        <v>507.4</v>
      </c>
      <c r="D410" t="s">
        <v>1068</v>
      </c>
      <c r="E410">
        <v>0.5695035484734966</v>
      </c>
      <c r="F410" t="s">
        <v>1000</v>
      </c>
      <c r="G410">
        <v>0</v>
      </c>
      <c r="H410" s="2">
        <v>0</v>
      </c>
      <c r="I410" s="12" t="s">
        <v>1000</v>
      </c>
      <c r="J410" s="12">
        <v>0</v>
      </c>
      <c r="K410" s="2">
        <v>0</v>
      </c>
      <c r="L410" s="12" t="s">
        <v>1000</v>
      </c>
      <c r="M410">
        <v>0</v>
      </c>
      <c r="N410" s="2">
        <v>0</v>
      </c>
      <c r="O410" t="s">
        <v>1000</v>
      </c>
      <c r="P410">
        <v>0</v>
      </c>
      <c r="Q410" s="2">
        <v>0</v>
      </c>
      <c r="R410" t="s">
        <v>1000</v>
      </c>
      <c r="S410">
        <v>0</v>
      </c>
      <c r="T410" s="2">
        <v>0</v>
      </c>
    </row>
    <row r="411" spans="1:20" x14ac:dyDescent="0.25">
      <c r="A411">
        <v>410</v>
      </c>
      <c r="B411">
        <v>780.7</v>
      </c>
      <c r="C411">
        <v>481.4</v>
      </c>
      <c r="D411" t="s">
        <v>1069</v>
      </c>
      <c r="E411">
        <v>0.5695035484734966</v>
      </c>
      <c r="F411" t="s">
        <v>1000</v>
      </c>
      <c r="G411">
        <v>0</v>
      </c>
      <c r="H411" s="2">
        <v>0</v>
      </c>
      <c r="I411" s="12" t="s">
        <v>1000</v>
      </c>
      <c r="J411" s="12">
        <v>0</v>
      </c>
      <c r="K411" s="2">
        <v>0</v>
      </c>
      <c r="L411" s="12" t="s">
        <v>1000</v>
      </c>
      <c r="M411">
        <v>0</v>
      </c>
      <c r="N411" s="2">
        <v>0</v>
      </c>
      <c r="O411" t="s">
        <v>1000</v>
      </c>
      <c r="P411">
        <v>0</v>
      </c>
      <c r="Q411" s="2">
        <v>0</v>
      </c>
      <c r="R411" t="s">
        <v>1000</v>
      </c>
      <c r="S411">
        <v>0</v>
      </c>
      <c r="T411" s="2">
        <v>0</v>
      </c>
    </row>
    <row r="412" spans="1:20" x14ac:dyDescent="0.25">
      <c r="A412">
        <v>411</v>
      </c>
      <c r="B412">
        <v>782.7</v>
      </c>
      <c r="C412">
        <v>537.5</v>
      </c>
      <c r="D412" t="s">
        <v>1064</v>
      </c>
      <c r="E412">
        <v>0.56933271022278431</v>
      </c>
      <c r="F412" t="s">
        <v>1000</v>
      </c>
      <c r="G412">
        <v>0</v>
      </c>
      <c r="H412" s="2">
        <v>0</v>
      </c>
      <c r="I412" s="12" t="s">
        <v>1000</v>
      </c>
      <c r="J412" s="12">
        <v>0</v>
      </c>
      <c r="K412" s="2">
        <v>0</v>
      </c>
      <c r="L412" s="12" t="s">
        <v>1000</v>
      </c>
      <c r="M412">
        <v>0</v>
      </c>
      <c r="N412" s="2">
        <v>0</v>
      </c>
      <c r="O412" t="s">
        <v>1000</v>
      </c>
      <c r="P412">
        <v>0</v>
      </c>
      <c r="Q412" s="2">
        <v>0</v>
      </c>
      <c r="R412" t="s">
        <v>1000</v>
      </c>
      <c r="S412">
        <v>0</v>
      </c>
      <c r="T412" s="2">
        <v>0</v>
      </c>
    </row>
    <row r="413" spans="1:20" x14ac:dyDescent="0.25">
      <c r="A413">
        <v>412</v>
      </c>
      <c r="B413">
        <v>782.7</v>
      </c>
      <c r="C413">
        <v>523.4</v>
      </c>
      <c r="D413" t="s">
        <v>1065</v>
      </c>
      <c r="E413">
        <v>0.56933271022278431</v>
      </c>
      <c r="F413" t="s">
        <v>1067</v>
      </c>
      <c r="G413">
        <v>1</v>
      </c>
      <c r="H413" s="2">
        <v>4.402848038224326E-2</v>
      </c>
      <c r="I413" s="12" t="s">
        <v>1000</v>
      </c>
      <c r="J413" s="12">
        <v>0</v>
      </c>
      <c r="K413" s="2">
        <v>0</v>
      </c>
      <c r="L413" s="12" t="s">
        <v>1000</v>
      </c>
      <c r="M413">
        <v>0</v>
      </c>
      <c r="N413" s="2">
        <v>0</v>
      </c>
      <c r="O413" t="s">
        <v>1000</v>
      </c>
      <c r="P413">
        <v>0</v>
      </c>
      <c r="Q413" s="2">
        <v>0</v>
      </c>
      <c r="R413" t="s">
        <v>1000</v>
      </c>
      <c r="S413">
        <v>0</v>
      </c>
      <c r="T413" s="2">
        <v>0</v>
      </c>
    </row>
    <row r="414" spans="1:20" x14ac:dyDescent="0.25">
      <c r="A414">
        <v>413</v>
      </c>
      <c r="B414">
        <v>782.7</v>
      </c>
      <c r="C414">
        <v>509.4</v>
      </c>
      <c r="D414" t="s">
        <v>1066</v>
      </c>
      <c r="E414">
        <v>0.56933271022278431</v>
      </c>
      <c r="F414" t="s">
        <v>1068</v>
      </c>
      <c r="G414">
        <v>1</v>
      </c>
      <c r="H414" s="2">
        <v>4.1643816702196669E-2</v>
      </c>
      <c r="I414" s="12" t="s">
        <v>1000</v>
      </c>
      <c r="J414" s="12">
        <v>0</v>
      </c>
      <c r="K414" s="2">
        <v>0</v>
      </c>
      <c r="L414" s="12" t="s">
        <v>1000</v>
      </c>
      <c r="M414">
        <v>0</v>
      </c>
      <c r="N414" s="2">
        <v>0</v>
      </c>
      <c r="O414" t="s">
        <v>1000</v>
      </c>
      <c r="P414">
        <v>0</v>
      </c>
      <c r="Q414" s="2">
        <v>0</v>
      </c>
      <c r="R414" t="s">
        <v>1000</v>
      </c>
      <c r="S414">
        <v>0</v>
      </c>
      <c r="T414" s="2">
        <v>0</v>
      </c>
    </row>
    <row r="415" spans="1:20" x14ac:dyDescent="0.25">
      <c r="A415">
        <v>414</v>
      </c>
      <c r="B415">
        <v>782.7</v>
      </c>
      <c r="C415">
        <v>264.39999999999998</v>
      </c>
      <c r="D415" t="s">
        <v>1706</v>
      </c>
      <c r="E415">
        <v>0.57999605543755284</v>
      </c>
      <c r="F415" t="s">
        <v>1000</v>
      </c>
      <c r="G415">
        <v>0</v>
      </c>
      <c r="H415" s="2">
        <v>0</v>
      </c>
      <c r="I415" s="12" t="s">
        <v>1000</v>
      </c>
      <c r="J415" s="12">
        <v>0</v>
      </c>
      <c r="K415" s="2">
        <v>0</v>
      </c>
      <c r="L415" s="12" t="s">
        <v>1000</v>
      </c>
      <c r="M415">
        <v>0</v>
      </c>
      <c r="N415" s="2">
        <v>0</v>
      </c>
      <c r="O415" t="s">
        <v>1000</v>
      </c>
      <c r="P415">
        <v>0</v>
      </c>
      <c r="Q415" s="2">
        <v>0</v>
      </c>
      <c r="R415" t="s">
        <v>1000</v>
      </c>
      <c r="S415">
        <v>0</v>
      </c>
      <c r="T415" s="2">
        <v>0</v>
      </c>
    </row>
    <row r="416" spans="1:20" x14ac:dyDescent="0.25">
      <c r="A416">
        <v>415</v>
      </c>
      <c r="B416">
        <v>784.7</v>
      </c>
      <c r="C416">
        <v>264.39999999999998</v>
      </c>
      <c r="D416" t="s">
        <v>1705</v>
      </c>
      <c r="E416">
        <v>0.57982206967083283</v>
      </c>
      <c r="F416" t="s">
        <v>1706</v>
      </c>
      <c r="G416">
        <v>2</v>
      </c>
      <c r="H416" s="2">
        <v>3.8472374857321363E-2</v>
      </c>
      <c r="I416" s="12" t="s">
        <v>1000</v>
      </c>
      <c r="J416" s="12">
        <v>0</v>
      </c>
      <c r="K416" s="2">
        <v>0</v>
      </c>
      <c r="L416" s="12" t="s">
        <v>1000</v>
      </c>
      <c r="M416">
        <v>0</v>
      </c>
      <c r="N416" s="2">
        <v>0</v>
      </c>
      <c r="O416" t="s">
        <v>1000</v>
      </c>
      <c r="P416">
        <v>0</v>
      </c>
      <c r="Q416" s="2">
        <v>0</v>
      </c>
      <c r="R416" t="s">
        <v>1000</v>
      </c>
      <c r="S416">
        <v>0</v>
      </c>
      <c r="T416" s="2">
        <v>0</v>
      </c>
    </row>
    <row r="417" spans="1:20" x14ac:dyDescent="0.25">
      <c r="A417">
        <v>416</v>
      </c>
      <c r="B417" s="129">
        <v>785.7</v>
      </c>
      <c r="C417" s="129">
        <v>500.5</v>
      </c>
      <c r="D417" s="129" t="s">
        <v>1548</v>
      </c>
      <c r="E417">
        <v>0.56993086840959217</v>
      </c>
      <c r="F417" t="s">
        <v>1000</v>
      </c>
      <c r="G417">
        <v>0</v>
      </c>
      <c r="H417" s="2">
        <v>0</v>
      </c>
      <c r="I417" s="12" t="s">
        <v>1000</v>
      </c>
      <c r="J417" s="12">
        <v>0</v>
      </c>
      <c r="K417" s="2">
        <v>0</v>
      </c>
      <c r="L417" s="12" t="s">
        <v>1000</v>
      </c>
      <c r="M417">
        <v>0</v>
      </c>
      <c r="N417" s="2">
        <v>0</v>
      </c>
      <c r="O417" t="s">
        <v>1000</v>
      </c>
      <c r="P417">
        <v>0</v>
      </c>
      <c r="Q417" s="2">
        <v>0</v>
      </c>
      <c r="R417" t="s">
        <v>1000</v>
      </c>
      <c r="S417">
        <v>0</v>
      </c>
      <c r="T417" s="2">
        <v>0</v>
      </c>
    </row>
    <row r="418" spans="1:20" x14ac:dyDescent="0.25">
      <c r="A418">
        <v>417</v>
      </c>
      <c r="B418" s="129">
        <v>785.7</v>
      </c>
      <c r="C418" s="129">
        <v>540.5</v>
      </c>
      <c r="D418" s="129" t="s">
        <v>1557</v>
      </c>
      <c r="E418">
        <v>0.56993086840959217</v>
      </c>
      <c r="F418" t="s">
        <v>1000</v>
      </c>
      <c r="G418">
        <v>0</v>
      </c>
      <c r="H418" s="2">
        <v>0</v>
      </c>
      <c r="I418" s="12" t="s">
        <v>1000</v>
      </c>
      <c r="J418" s="12">
        <v>0</v>
      </c>
      <c r="K418" s="2">
        <v>0</v>
      </c>
      <c r="L418" s="12" t="s">
        <v>1000</v>
      </c>
      <c r="M418">
        <v>0</v>
      </c>
      <c r="N418" s="2">
        <v>0</v>
      </c>
      <c r="O418" t="s">
        <v>1000</v>
      </c>
      <c r="P418">
        <v>0</v>
      </c>
      <c r="Q418" s="2">
        <v>0</v>
      </c>
      <c r="R418" t="s">
        <v>1000</v>
      </c>
      <c r="S418">
        <v>0</v>
      </c>
      <c r="T418" s="2">
        <v>0</v>
      </c>
    </row>
    <row r="419" spans="1:20" x14ac:dyDescent="0.25">
      <c r="A419">
        <v>418</v>
      </c>
      <c r="B419">
        <v>788.7</v>
      </c>
      <c r="C419">
        <v>491.4</v>
      </c>
      <c r="D419" t="s">
        <v>1096</v>
      </c>
      <c r="E419">
        <v>0.56357707961275816</v>
      </c>
      <c r="F419" t="s">
        <v>1000</v>
      </c>
      <c r="G419">
        <v>0</v>
      </c>
      <c r="H419" s="2">
        <v>0</v>
      </c>
      <c r="I419" s="12" t="s">
        <v>1000</v>
      </c>
      <c r="J419" s="12">
        <v>0</v>
      </c>
      <c r="K419" s="2">
        <v>0</v>
      </c>
      <c r="L419" s="12" t="s">
        <v>1000</v>
      </c>
      <c r="M419">
        <v>0</v>
      </c>
      <c r="N419" s="2">
        <v>0</v>
      </c>
      <c r="O419" t="s">
        <v>1000</v>
      </c>
      <c r="P419">
        <v>0</v>
      </c>
      <c r="Q419" s="2">
        <v>0</v>
      </c>
      <c r="R419" t="s">
        <v>1000</v>
      </c>
      <c r="S419">
        <v>0</v>
      </c>
      <c r="T419" s="2">
        <v>0</v>
      </c>
    </row>
    <row r="420" spans="1:20" x14ac:dyDescent="0.25">
      <c r="A420">
        <v>419</v>
      </c>
      <c r="B420">
        <v>790.7</v>
      </c>
      <c r="C420">
        <v>573.5</v>
      </c>
      <c r="D420" t="s">
        <v>1088</v>
      </c>
      <c r="E420">
        <v>0.56340801916935868</v>
      </c>
      <c r="F420" t="s">
        <v>1000</v>
      </c>
      <c r="G420">
        <v>0</v>
      </c>
      <c r="H420" s="2">
        <v>0</v>
      </c>
      <c r="I420" s="12" t="s">
        <v>1000</v>
      </c>
      <c r="J420" s="12">
        <v>0</v>
      </c>
      <c r="K420" s="2">
        <v>0</v>
      </c>
      <c r="L420" s="12" t="s">
        <v>1000</v>
      </c>
      <c r="M420">
        <v>0</v>
      </c>
      <c r="N420" s="2">
        <v>0</v>
      </c>
      <c r="O420" t="s">
        <v>1000</v>
      </c>
      <c r="P420">
        <v>0</v>
      </c>
      <c r="Q420" s="2">
        <v>0</v>
      </c>
      <c r="R420" t="s">
        <v>1000</v>
      </c>
      <c r="S420">
        <v>0</v>
      </c>
      <c r="T420" s="2">
        <v>0</v>
      </c>
    </row>
    <row r="421" spans="1:20" x14ac:dyDescent="0.25">
      <c r="A421">
        <v>420</v>
      </c>
      <c r="B421">
        <v>790.7</v>
      </c>
      <c r="C421">
        <v>545.5</v>
      </c>
      <c r="D421" t="s">
        <v>1089</v>
      </c>
      <c r="E421">
        <v>0.56340801916935868</v>
      </c>
      <c r="F421" t="s">
        <v>1000</v>
      </c>
      <c r="G421">
        <v>0</v>
      </c>
      <c r="H421" s="2">
        <v>0</v>
      </c>
      <c r="I421" s="12" t="s">
        <v>1000</v>
      </c>
      <c r="J421" s="12">
        <v>0</v>
      </c>
      <c r="K421" s="2">
        <v>0</v>
      </c>
      <c r="L421" s="12" t="s">
        <v>1000</v>
      </c>
      <c r="M421">
        <v>0</v>
      </c>
      <c r="N421" s="2">
        <v>0</v>
      </c>
      <c r="O421" t="s">
        <v>1000</v>
      </c>
      <c r="P421">
        <v>0</v>
      </c>
      <c r="Q421" s="2">
        <v>0</v>
      </c>
      <c r="R421" t="s">
        <v>1000</v>
      </c>
      <c r="S421">
        <v>0</v>
      </c>
      <c r="T421" s="2">
        <v>0</v>
      </c>
    </row>
    <row r="422" spans="1:20" x14ac:dyDescent="0.25">
      <c r="A422">
        <v>421</v>
      </c>
      <c r="B422">
        <v>790.7</v>
      </c>
      <c r="C422">
        <v>547.5</v>
      </c>
      <c r="D422" t="s">
        <v>1090</v>
      </c>
      <c r="E422">
        <v>0.56340801916935868</v>
      </c>
      <c r="F422" t="s">
        <v>1000</v>
      </c>
      <c r="G422">
        <v>0</v>
      </c>
      <c r="H422" s="2">
        <v>0</v>
      </c>
      <c r="I422" s="12" t="s">
        <v>1000</v>
      </c>
      <c r="J422" s="12">
        <v>0</v>
      </c>
      <c r="K422" s="2">
        <v>0</v>
      </c>
      <c r="L422" s="12" t="s">
        <v>1000</v>
      </c>
      <c r="M422">
        <v>0</v>
      </c>
      <c r="N422" s="2">
        <v>0</v>
      </c>
      <c r="O422" t="s">
        <v>1000</v>
      </c>
      <c r="P422">
        <v>0</v>
      </c>
      <c r="Q422" s="2">
        <v>0</v>
      </c>
      <c r="R422" t="s">
        <v>1000</v>
      </c>
      <c r="S422">
        <v>0</v>
      </c>
      <c r="T422" s="2">
        <v>0</v>
      </c>
    </row>
    <row r="423" spans="1:20" x14ac:dyDescent="0.25">
      <c r="A423">
        <v>422</v>
      </c>
      <c r="B423">
        <v>790.7</v>
      </c>
      <c r="C423">
        <v>517.4</v>
      </c>
      <c r="D423" t="s">
        <v>1091</v>
      </c>
      <c r="E423">
        <v>0.56340801916935868</v>
      </c>
      <c r="F423" t="s">
        <v>1000</v>
      </c>
      <c r="G423">
        <v>0</v>
      </c>
      <c r="H423" s="2">
        <v>0</v>
      </c>
      <c r="I423" s="12" t="s">
        <v>1000</v>
      </c>
      <c r="J423" s="12">
        <v>0</v>
      </c>
      <c r="K423" s="2">
        <v>0</v>
      </c>
      <c r="L423" s="12" t="s">
        <v>1000</v>
      </c>
      <c r="M423">
        <v>0</v>
      </c>
      <c r="N423" s="2">
        <v>0</v>
      </c>
      <c r="O423" t="s">
        <v>1000</v>
      </c>
      <c r="P423">
        <v>0</v>
      </c>
      <c r="Q423" s="2">
        <v>0</v>
      </c>
      <c r="R423" t="s">
        <v>1000</v>
      </c>
      <c r="S423">
        <v>0</v>
      </c>
      <c r="T423" s="2">
        <v>0</v>
      </c>
    </row>
    <row r="424" spans="1:20" x14ac:dyDescent="0.25">
      <c r="A424">
        <v>423</v>
      </c>
      <c r="B424">
        <v>790.7</v>
      </c>
      <c r="C424">
        <v>519.4</v>
      </c>
      <c r="D424" t="s">
        <v>1092</v>
      </c>
      <c r="E424">
        <v>0.56340801916935868</v>
      </c>
      <c r="F424" t="s">
        <v>1000</v>
      </c>
      <c r="G424">
        <v>0</v>
      </c>
      <c r="H424" s="2">
        <v>0</v>
      </c>
      <c r="I424" s="12" t="s">
        <v>1000</v>
      </c>
      <c r="J424" s="12">
        <v>0</v>
      </c>
      <c r="K424" s="2">
        <v>0</v>
      </c>
      <c r="L424" s="12" t="s">
        <v>1000</v>
      </c>
      <c r="M424">
        <v>0</v>
      </c>
      <c r="N424" s="2">
        <v>0</v>
      </c>
      <c r="O424" t="s">
        <v>1000</v>
      </c>
      <c r="P424">
        <v>0</v>
      </c>
      <c r="Q424" s="2">
        <v>0</v>
      </c>
      <c r="R424" t="s">
        <v>1000</v>
      </c>
      <c r="S424">
        <v>0</v>
      </c>
      <c r="T424" s="2">
        <v>0</v>
      </c>
    </row>
    <row r="425" spans="1:20" x14ac:dyDescent="0.25">
      <c r="A425">
        <v>424</v>
      </c>
      <c r="B425">
        <v>790.7</v>
      </c>
      <c r="C425">
        <v>491.4</v>
      </c>
      <c r="D425" t="s">
        <v>1093</v>
      </c>
      <c r="E425">
        <v>0.56340801916935868</v>
      </c>
      <c r="F425" t="s">
        <v>1096</v>
      </c>
      <c r="G425">
        <v>2</v>
      </c>
      <c r="H425" s="2">
        <v>1.4041771145618184E-2</v>
      </c>
      <c r="I425" s="12" t="s">
        <v>1000</v>
      </c>
      <c r="J425" s="12">
        <v>0</v>
      </c>
      <c r="K425" s="2">
        <v>0</v>
      </c>
      <c r="L425" s="12" t="s">
        <v>1000</v>
      </c>
      <c r="M425">
        <v>0</v>
      </c>
      <c r="N425" s="2">
        <v>0</v>
      </c>
      <c r="O425" t="s">
        <v>1000</v>
      </c>
      <c r="P425">
        <v>0</v>
      </c>
      <c r="Q425" s="2">
        <v>0</v>
      </c>
      <c r="R425" t="s">
        <v>1000</v>
      </c>
      <c r="S425">
        <v>0</v>
      </c>
      <c r="T425" s="2">
        <v>0</v>
      </c>
    </row>
    <row r="426" spans="1:20" x14ac:dyDescent="0.25">
      <c r="A426">
        <v>425</v>
      </c>
      <c r="B426">
        <v>790.7</v>
      </c>
      <c r="C426">
        <v>493.4</v>
      </c>
      <c r="D426" t="s">
        <v>1094</v>
      </c>
      <c r="E426">
        <v>0.56340801916935868</v>
      </c>
      <c r="F426" t="s">
        <v>1096</v>
      </c>
      <c r="G426">
        <v>1</v>
      </c>
      <c r="H426" s="2">
        <v>3.8864168404052934E-2</v>
      </c>
      <c r="I426" s="12" t="s">
        <v>1000</v>
      </c>
      <c r="J426" s="12">
        <v>0</v>
      </c>
      <c r="K426" s="2">
        <v>0</v>
      </c>
      <c r="L426" s="12" t="s">
        <v>1000</v>
      </c>
      <c r="M426">
        <v>0</v>
      </c>
      <c r="N426" s="2">
        <v>0</v>
      </c>
      <c r="O426" t="s">
        <v>1000</v>
      </c>
      <c r="P426">
        <v>0</v>
      </c>
      <c r="Q426" s="2">
        <v>0</v>
      </c>
      <c r="R426" t="s">
        <v>1000</v>
      </c>
      <c r="S426">
        <v>0</v>
      </c>
      <c r="T426" s="2">
        <v>0</v>
      </c>
    </row>
    <row r="427" spans="1:20" x14ac:dyDescent="0.25">
      <c r="A427">
        <v>426</v>
      </c>
      <c r="B427">
        <v>790.7</v>
      </c>
      <c r="C427">
        <v>495.4</v>
      </c>
      <c r="D427" t="s">
        <v>1095</v>
      </c>
      <c r="E427">
        <v>0.56340801916935868</v>
      </c>
      <c r="F427" t="s">
        <v>1000</v>
      </c>
      <c r="G427">
        <v>0</v>
      </c>
      <c r="H427" s="2">
        <v>0</v>
      </c>
      <c r="I427" s="12" t="s">
        <v>1000</v>
      </c>
      <c r="J427" s="12">
        <v>0</v>
      </c>
      <c r="K427" s="2">
        <v>0</v>
      </c>
      <c r="L427" s="12" t="s">
        <v>1000</v>
      </c>
      <c r="M427">
        <v>0</v>
      </c>
      <c r="N427" s="2">
        <v>0</v>
      </c>
      <c r="O427" t="s">
        <v>1000</v>
      </c>
      <c r="P427">
        <v>0</v>
      </c>
      <c r="Q427" s="2">
        <v>0</v>
      </c>
      <c r="R427" t="s">
        <v>1000</v>
      </c>
      <c r="S427">
        <v>0</v>
      </c>
      <c r="T427" s="2">
        <v>0</v>
      </c>
    </row>
    <row r="428" spans="1:20" x14ac:dyDescent="0.25">
      <c r="A428">
        <v>427</v>
      </c>
      <c r="B428">
        <v>792.7</v>
      </c>
      <c r="C428">
        <v>575.5</v>
      </c>
      <c r="D428" t="s">
        <v>1081</v>
      </c>
      <c r="E428">
        <v>0.56323900944028815</v>
      </c>
      <c r="F428" t="s">
        <v>1088</v>
      </c>
      <c r="G428">
        <v>1</v>
      </c>
      <c r="H428" s="2">
        <v>5.358585419725765E-2</v>
      </c>
      <c r="I428" s="12" t="s">
        <v>1000</v>
      </c>
      <c r="J428" s="12">
        <v>0</v>
      </c>
      <c r="K428" s="2">
        <v>0</v>
      </c>
      <c r="L428" s="12" t="s">
        <v>1000</v>
      </c>
      <c r="M428">
        <v>0</v>
      </c>
      <c r="N428" s="2">
        <v>0</v>
      </c>
      <c r="O428" t="s">
        <v>1000</v>
      </c>
      <c r="P428">
        <v>0</v>
      </c>
      <c r="Q428" s="2">
        <v>0</v>
      </c>
      <c r="R428" t="s">
        <v>1000</v>
      </c>
      <c r="S428">
        <v>0</v>
      </c>
      <c r="T428" s="2">
        <v>0</v>
      </c>
    </row>
    <row r="429" spans="1:20" x14ac:dyDescent="0.25">
      <c r="A429">
        <v>428</v>
      </c>
      <c r="B429">
        <v>792.7</v>
      </c>
      <c r="C429">
        <v>547.5</v>
      </c>
      <c r="D429" t="s">
        <v>1082</v>
      </c>
      <c r="E429">
        <v>0.56323900944028815</v>
      </c>
      <c r="F429" t="s">
        <v>1090</v>
      </c>
      <c r="G429">
        <v>2</v>
      </c>
      <c r="H429" s="2">
        <v>9.3899258360522764E-3</v>
      </c>
      <c r="I429" s="12" t="s">
        <v>1089</v>
      </c>
      <c r="J429" s="12">
        <v>1</v>
      </c>
      <c r="K429" s="2">
        <v>4.8360738878361544E-2</v>
      </c>
      <c r="L429" s="12" t="s">
        <v>1000</v>
      </c>
      <c r="M429">
        <v>0</v>
      </c>
      <c r="N429" s="2">
        <v>0</v>
      </c>
      <c r="O429" t="s">
        <v>1000</v>
      </c>
      <c r="P429">
        <v>0</v>
      </c>
      <c r="Q429" s="2">
        <v>0</v>
      </c>
      <c r="R429" t="s">
        <v>1000</v>
      </c>
      <c r="S429">
        <v>0</v>
      </c>
      <c r="T429" s="2">
        <v>0</v>
      </c>
    </row>
    <row r="430" spans="1:20" x14ac:dyDescent="0.25">
      <c r="A430">
        <v>429</v>
      </c>
      <c r="B430">
        <v>792.7</v>
      </c>
      <c r="C430">
        <v>549.5</v>
      </c>
      <c r="D430" t="s">
        <v>1083</v>
      </c>
      <c r="E430">
        <v>0.56323900944028815</v>
      </c>
      <c r="F430" t="s">
        <v>1090</v>
      </c>
      <c r="G430">
        <v>1</v>
      </c>
      <c r="H430" s="2">
        <v>4.8428363412212988E-2</v>
      </c>
      <c r="I430" s="12" t="s">
        <v>1000</v>
      </c>
      <c r="J430" s="12">
        <v>0</v>
      </c>
      <c r="K430" s="2">
        <v>0</v>
      </c>
      <c r="L430" s="12" t="s">
        <v>1000</v>
      </c>
      <c r="M430">
        <v>0</v>
      </c>
      <c r="N430" s="2">
        <v>0</v>
      </c>
      <c r="O430" t="s">
        <v>1000</v>
      </c>
      <c r="P430">
        <v>0</v>
      </c>
      <c r="Q430" s="2">
        <v>0</v>
      </c>
      <c r="R430" t="s">
        <v>1000</v>
      </c>
      <c r="S430">
        <v>0</v>
      </c>
      <c r="T430" s="2">
        <v>0</v>
      </c>
    </row>
    <row r="431" spans="1:20" x14ac:dyDescent="0.25">
      <c r="A431">
        <v>430</v>
      </c>
      <c r="B431">
        <v>792.7</v>
      </c>
      <c r="C431">
        <v>519.4</v>
      </c>
      <c r="D431" t="s">
        <v>1084</v>
      </c>
      <c r="E431">
        <v>0.56323900944028815</v>
      </c>
      <c r="F431" t="s">
        <v>1092</v>
      </c>
      <c r="G431">
        <v>2</v>
      </c>
      <c r="H431" s="2">
        <v>1.1584472465960935E-2</v>
      </c>
      <c r="I431" s="12" t="s">
        <v>1091</v>
      </c>
      <c r="J431" s="12">
        <v>1</v>
      </c>
      <c r="K431" s="2">
        <v>4.3429657216801913E-2</v>
      </c>
      <c r="L431" s="12" t="s">
        <v>1000</v>
      </c>
      <c r="M431">
        <v>0</v>
      </c>
      <c r="N431" s="2">
        <v>0</v>
      </c>
      <c r="O431" t="s">
        <v>1000</v>
      </c>
      <c r="P431">
        <v>0</v>
      </c>
      <c r="Q431" s="2">
        <v>0</v>
      </c>
      <c r="R431" t="s">
        <v>1000</v>
      </c>
      <c r="S431">
        <v>0</v>
      </c>
      <c r="T431" s="2">
        <v>0</v>
      </c>
    </row>
    <row r="432" spans="1:20" x14ac:dyDescent="0.25">
      <c r="A432">
        <v>431</v>
      </c>
      <c r="B432">
        <v>792.7</v>
      </c>
      <c r="C432">
        <v>521.4</v>
      </c>
      <c r="D432" t="s">
        <v>1085</v>
      </c>
      <c r="E432">
        <v>0.56323900944028815</v>
      </c>
      <c r="F432" t="s">
        <v>1092</v>
      </c>
      <c r="G432">
        <v>1</v>
      </c>
      <c r="H432" s="2">
        <v>4.3493419891426001E-2</v>
      </c>
      <c r="I432" s="12" t="s">
        <v>1000</v>
      </c>
      <c r="J432" s="12">
        <v>0</v>
      </c>
      <c r="K432" s="2">
        <v>0</v>
      </c>
      <c r="L432" s="12" t="s">
        <v>1000</v>
      </c>
      <c r="M432">
        <v>0</v>
      </c>
      <c r="N432" s="2">
        <v>0</v>
      </c>
      <c r="O432" t="s">
        <v>1000</v>
      </c>
      <c r="P432">
        <v>0</v>
      </c>
      <c r="Q432" s="2">
        <v>0</v>
      </c>
      <c r="R432" t="s">
        <v>1000</v>
      </c>
      <c r="S432">
        <v>0</v>
      </c>
      <c r="T432" s="2">
        <v>0</v>
      </c>
    </row>
    <row r="433" spans="1:20" x14ac:dyDescent="0.25">
      <c r="A433">
        <v>432</v>
      </c>
      <c r="B433">
        <v>792.7</v>
      </c>
      <c r="C433">
        <v>493.4</v>
      </c>
      <c r="D433" t="s">
        <v>1086</v>
      </c>
      <c r="E433">
        <v>0.56323900944028815</v>
      </c>
      <c r="F433" t="s">
        <v>1094</v>
      </c>
      <c r="G433">
        <v>2</v>
      </c>
      <c r="H433" s="2">
        <v>1.4037558930214349E-2</v>
      </c>
      <c r="I433" s="12" t="s">
        <v>1093</v>
      </c>
      <c r="J433" s="12">
        <v>1</v>
      </c>
      <c r="K433" s="2">
        <v>3.8852510027975511E-2</v>
      </c>
      <c r="L433" s="12" t="s">
        <v>1000</v>
      </c>
      <c r="M433">
        <v>0</v>
      </c>
      <c r="N433" s="2">
        <v>0</v>
      </c>
      <c r="O433" t="s">
        <v>1000</v>
      </c>
      <c r="P433">
        <v>0</v>
      </c>
      <c r="Q433" s="2">
        <v>0</v>
      </c>
      <c r="R433" t="s">
        <v>1000</v>
      </c>
      <c r="S433">
        <v>0</v>
      </c>
      <c r="T433" s="2">
        <v>0</v>
      </c>
    </row>
    <row r="434" spans="1:20" x14ac:dyDescent="0.25">
      <c r="A434">
        <v>433</v>
      </c>
      <c r="B434">
        <v>792.7</v>
      </c>
      <c r="C434">
        <v>495.4</v>
      </c>
      <c r="D434" t="s">
        <v>1087</v>
      </c>
      <c r="E434">
        <v>0.56323900944028815</v>
      </c>
      <c r="F434" t="s">
        <v>1095</v>
      </c>
      <c r="G434">
        <v>2</v>
      </c>
      <c r="H434" s="2">
        <v>1.4002115829159795E-2</v>
      </c>
      <c r="I434" s="12" t="s">
        <v>1094</v>
      </c>
      <c r="J434" s="12">
        <v>1</v>
      </c>
      <c r="K434" s="2">
        <v>3.8912461565309406E-2</v>
      </c>
      <c r="L434" s="12" t="s">
        <v>1000</v>
      </c>
      <c r="M434">
        <v>0</v>
      </c>
      <c r="N434" s="2">
        <v>0</v>
      </c>
      <c r="O434" t="s">
        <v>1000</v>
      </c>
      <c r="P434">
        <v>0</v>
      </c>
      <c r="Q434" s="2">
        <v>0</v>
      </c>
      <c r="R434" t="s">
        <v>1000</v>
      </c>
      <c r="S434">
        <v>0</v>
      </c>
      <c r="T434" s="2">
        <v>0</v>
      </c>
    </row>
    <row r="435" spans="1:20" x14ac:dyDescent="0.25">
      <c r="A435">
        <v>434</v>
      </c>
      <c r="B435">
        <v>794.6</v>
      </c>
      <c r="C435">
        <v>679.6</v>
      </c>
      <c r="D435" t="s">
        <v>1763</v>
      </c>
      <c r="E435">
        <v>0.58706311107964393</v>
      </c>
      <c r="F435" t="s">
        <v>1000</v>
      </c>
      <c r="G435">
        <v>0</v>
      </c>
      <c r="H435" s="2">
        <v>0</v>
      </c>
      <c r="I435" s="12" t="s">
        <v>1000</v>
      </c>
      <c r="J435" s="12">
        <v>0</v>
      </c>
      <c r="K435" s="2">
        <v>0</v>
      </c>
      <c r="L435" s="12" t="s">
        <v>1000</v>
      </c>
      <c r="M435">
        <v>0</v>
      </c>
      <c r="N435" s="2">
        <v>0</v>
      </c>
      <c r="O435" t="s">
        <v>1000</v>
      </c>
      <c r="P435">
        <v>0</v>
      </c>
      <c r="Q435" s="2">
        <v>0</v>
      </c>
      <c r="R435" t="s">
        <v>1000</v>
      </c>
      <c r="S435">
        <v>0</v>
      </c>
      <c r="T435" s="2">
        <v>0</v>
      </c>
    </row>
    <row r="436" spans="1:20" x14ac:dyDescent="0.25">
      <c r="A436">
        <v>435</v>
      </c>
      <c r="B436">
        <v>794.7</v>
      </c>
      <c r="C436">
        <v>577.5</v>
      </c>
      <c r="D436" t="s">
        <v>1074</v>
      </c>
      <c r="E436">
        <v>0.56307005041033376</v>
      </c>
      <c r="F436" t="s">
        <v>1081</v>
      </c>
      <c r="G436">
        <v>1</v>
      </c>
      <c r="H436" s="2">
        <v>5.3641244595449486E-2</v>
      </c>
      <c r="I436" s="12" t="s">
        <v>1000</v>
      </c>
      <c r="J436" s="12">
        <v>0</v>
      </c>
      <c r="K436" s="2">
        <v>0</v>
      </c>
      <c r="L436" s="12" t="s">
        <v>1000</v>
      </c>
      <c r="M436">
        <v>0</v>
      </c>
      <c r="N436" s="2">
        <v>0</v>
      </c>
      <c r="O436" t="s">
        <v>1000</v>
      </c>
      <c r="P436">
        <v>0</v>
      </c>
      <c r="Q436" s="2">
        <v>0</v>
      </c>
      <c r="R436" t="s">
        <v>1000</v>
      </c>
      <c r="S436">
        <v>0</v>
      </c>
      <c r="T436" s="2">
        <v>0</v>
      </c>
    </row>
    <row r="437" spans="1:20" x14ac:dyDescent="0.25">
      <c r="A437">
        <v>436</v>
      </c>
      <c r="B437">
        <v>794.7</v>
      </c>
      <c r="C437">
        <v>549.5</v>
      </c>
      <c r="D437" t="s">
        <v>1075</v>
      </c>
      <c r="E437">
        <v>0.56307005041033376</v>
      </c>
      <c r="F437" t="s">
        <v>1082</v>
      </c>
      <c r="G437">
        <v>1</v>
      </c>
      <c r="H437" s="2">
        <v>4.8413835992827489E-2</v>
      </c>
      <c r="I437" s="12" t="s">
        <v>1083</v>
      </c>
      <c r="J437" s="12">
        <v>2</v>
      </c>
      <c r="K437" s="2">
        <v>9.3871090695747898E-3</v>
      </c>
      <c r="L437" s="12" t="s">
        <v>1000</v>
      </c>
      <c r="M437">
        <v>0</v>
      </c>
      <c r="N437" s="2">
        <v>0</v>
      </c>
      <c r="O437" t="s">
        <v>1000</v>
      </c>
      <c r="P437">
        <v>0</v>
      </c>
      <c r="Q437" s="2">
        <v>0</v>
      </c>
      <c r="R437" t="s">
        <v>1000</v>
      </c>
      <c r="S437">
        <v>0</v>
      </c>
      <c r="T437" s="2">
        <v>0</v>
      </c>
    </row>
    <row r="438" spans="1:20" x14ac:dyDescent="0.25">
      <c r="A438">
        <v>437</v>
      </c>
      <c r="B438">
        <v>794.7</v>
      </c>
      <c r="C438">
        <v>551.5</v>
      </c>
      <c r="D438" t="s">
        <v>1076</v>
      </c>
      <c r="E438">
        <v>0.56307005041033376</v>
      </c>
      <c r="F438" t="s">
        <v>1083</v>
      </c>
      <c r="G438">
        <v>1</v>
      </c>
      <c r="H438" s="2">
        <v>4.8481490947562031E-2</v>
      </c>
      <c r="I438" s="12" t="s">
        <v>1000</v>
      </c>
      <c r="J438" s="12">
        <v>0</v>
      </c>
      <c r="K438" s="2">
        <v>0</v>
      </c>
      <c r="L438" s="12" t="s">
        <v>1000</v>
      </c>
      <c r="M438">
        <v>0</v>
      </c>
      <c r="N438" s="2">
        <v>0</v>
      </c>
      <c r="O438" t="s">
        <v>1000</v>
      </c>
      <c r="P438">
        <v>0</v>
      </c>
      <c r="Q438" s="2">
        <v>0</v>
      </c>
      <c r="R438" t="s">
        <v>1000</v>
      </c>
      <c r="S438">
        <v>0</v>
      </c>
      <c r="T438" s="2">
        <v>0</v>
      </c>
    </row>
    <row r="439" spans="1:20" x14ac:dyDescent="0.25">
      <c r="A439">
        <v>438</v>
      </c>
      <c r="B439">
        <v>794.7</v>
      </c>
      <c r="C439">
        <v>521.4</v>
      </c>
      <c r="D439" t="s">
        <v>1077</v>
      </c>
      <c r="E439">
        <v>0.56307005041033376</v>
      </c>
      <c r="F439" t="s">
        <v>1084</v>
      </c>
      <c r="G439">
        <v>1</v>
      </c>
      <c r="H439" s="2">
        <v>4.3480372844060505E-2</v>
      </c>
      <c r="I439" s="12" t="s">
        <v>1085</v>
      </c>
      <c r="J439" s="12">
        <v>2</v>
      </c>
      <c r="K439" s="2">
        <v>1.1580997384871772E-2</v>
      </c>
      <c r="L439" s="12" t="s">
        <v>1000</v>
      </c>
      <c r="M439">
        <v>0</v>
      </c>
      <c r="N439" s="2">
        <v>0</v>
      </c>
      <c r="O439" t="s">
        <v>1000</v>
      </c>
      <c r="P439">
        <v>0</v>
      </c>
      <c r="Q439" s="2">
        <v>0</v>
      </c>
      <c r="R439" t="s">
        <v>1000</v>
      </c>
      <c r="S439">
        <v>0</v>
      </c>
      <c r="T439" s="2">
        <v>0</v>
      </c>
    </row>
    <row r="440" spans="1:20" x14ac:dyDescent="0.25">
      <c r="A440">
        <v>439</v>
      </c>
      <c r="B440">
        <v>794.7</v>
      </c>
      <c r="C440">
        <v>523.4</v>
      </c>
      <c r="D440" t="s">
        <v>1078</v>
      </c>
      <c r="E440">
        <v>0.56307005041033376</v>
      </c>
      <c r="F440" t="s">
        <v>1085</v>
      </c>
      <c r="G440">
        <v>1</v>
      </c>
      <c r="H440" s="2">
        <v>4.3544167098038586E-2</v>
      </c>
      <c r="I440" s="12" t="s">
        <v>1000</v>
      </c>
      <c r="J440" s="12">
        <v>0</v>
      </c>
      <c r="K440" s="2">
        <v>0</v>
      </c>
      <c r="L440" s="12" t="s">
        <v>1000</v>
      </c>
      <c r="M440">
        <v>0</v>
      </c>
      <c r="N440" s="2">
        <v>0</v>
      </c>
      <c r="O440" t="s">
        <v>1000</v>
      </c>
      <c r="P440">
        <v>0</v>
      </c>
      <c r="Q440" s="2">
        <v>0</v>
      </c>
      <c r="R440" t="s">
        <v>1000</v>
      </c>
      <c r="S440">
        <v>0</v>
      </c>
      <c r="T440" s="2">
        <v>0</v>
      </c>
    </row>
    <row r="441" spans="1:20" x14ac:dyDescent="0.25">
      <c r="A441">
        <v>440</v>
      </c>
      <c r="B441">
        <v>794.7</v>
      </c>
      <c r="C441">
        <v>493.4</v>
      </c>
      <c r="D441" t="s">
        <v>1079</v>
      </c>
      <c r="E441">
        <v>0.56307005041033376</v>
      </c>
      <c r="F441" t="s">
        <v>1086</v>
      </c>
      <c r="G441">
        <v>2</v>
      </c>
      <c r="H441" s="2">
        <v>1.4068831154023791E-2</v>
      </c>
      <c r="I441" s="12" t="s">
        <v>1000</v>
      </c>
      <c r="J441" s="12">
        <v>0</v>
      </c>
      <c r="K441" s="2">
        <v>0</v>
      </c>
      <c r="L441" s="12" t="s">
        <v>1000</v>
      </c>
      <c r="M441">
        <v>0</v>
      </c>
      <c r="N441" s="2">
        <v>0</v>
      </c>
      <c r="O441" t="s">
        <v>1000</v>
      </c>
      <c r="P441">
        <v>0</v>
      </c>
      <c r="Q441" s="2">
        <v>0</v>
      </c>
      <c r="R441" t="s">
        <v>1000</v>
      </c>
      <c r="S441">
        <v>0</v>
      </c>
      <c r="T441" s="2">
        <v>0</v>
      </c>
    </row>
    <row r="442" spans="1:20" x14ac:dyDescent="0.25">
      <c r="A442">
        <v>441</v>
      </c>
      <c r="B442">
        <v>794.7</v>
      </c>
      <c r="C442">
        <v>495.4</v>
      </c>
      <c r="D442" t="s">
        <v>1080</v>
      </c>
      <c r="E442">
        <v>0.56307005041033376</v>
      </c>
      <c r="F442" t="s">
        <v>1087</v>
      </c>
      <c r="G442">
        <v>2</v>
      </c>
      <c r="H442" s="2">
        <v>1.4033347978380359E-2</v>
      </c>
      <c r="I442" s="12" t="s">
        <v>1086</v>
      </c>
      <c r="J442" s="12">
        <v>1</v>
      </c>
      <c r="K442" s="2">
        <v>3.8900788702370188E-2</v>
      </c>
      <c r="L442" s="12" t="s">
        <v>1000</v>
      </c>
      <c r="M442">
        <v>0</v>
      </c>
      <c r="N442" s="2">
        <v>0</v>
      </c>
      <c r="O442" t="s">
        <v>1000</v>
      </c>
      <c r="P442">
        <v>0</v>
      </c>
      <c r="Q442" s="2">
        <v>0</v>
      </c>
      <c r="R442" t="s">
        <v>1000</v>
      </c>
      <c r="S442">
        <v>0</v>
      </c>
      <c r="T442" s="2">
        <v>0</v>
      </c>
    </row>
    <row r="443" spans="1:20" x14ac:dyDescent="0.25">
      <c r="A443">
        <v>442</v>
      </c>
      <c r="B443">
        <v>796.6</v>
      </c>
      <c r="C443">
        <v>681.6</v>
      </c>
      <c r="D443" t="s">
        <v>1762</v>
      </c>
      <c r="E443">
        <v>0.58688700535524008</v>
      </c>
      <c r="F443" t="s">
        <v>1763</v>
      </c>
      <c r="G443">
        <v>1</v>
      </c>
      <c r="H443" s="2">
        <v>8.0406031538763856E-2</v>
      </c>
      <c r="I443" s="12" t="s">
        <v>1000</v>
      </c>
      <c r="J443" s="12">
        <v>0</v>
      </c>
      <c r="K443" s="2">
        <v>0</v>
      </c>
      <c r="L443" s="12" t="s">
        <v>1000</v>
      </c>
      <c r="M443">
        <v>0</v>
      </c>
      <c r="N443" s="2">
        <v>0</v>
      </c>
      <c r="O443" t="s">
        <v>1000</v>
      </c>
      <c r="P443">
        <v>0</v>
      </c>
      <c r="Q443" s="2">
        <v>0</v>
      </c>
      <c r="R443" t="s">
        <v>1000</v>
      </c>
      <c r="S443">
        <v>0</v>
      </c>
      <c r="T443" s="2">
        <v>0</v>
      </c>
    </row>
    <row r="444" spans="1:20" x14ac:dyDescent="0.25">
      <c r="A444">
        <v>443</v>
      </c>
      <c r="B444">
        <v>796.7</v>
      </c>
      <c r="C444">
        <v>579.5</v>
      </c>
      <c r="D444" t="s">
        <v>1070</v>
      </c>
      <c r="E444">
        <v>0.56290114206428676</v>
      </c>
      <c r="F444" t="s">
        <v>1074</v>
      </c>
      <c r="G444">
        <v>1</v>
      </c>
      <c r="H444" s="2">
        <v>5.3696647631402333E-2</v>
      </c>
      <c r="I444" s="12" t="s">
        <v>1000</v>
      </c>
      <c r="J444" s="12">
        <v>0</v>
      </c>
      <c r="K444" s="2">
        <v>0</v>
      </c>
      <c r="L444" s="12" t="s">
        <v>1000</v>
      </c>
      <c r="M444">
        <v>0</v>
      </c>
      <c r="N444" s="2">
        <v>0</v>
      </c>
      <c r="O444" t="s">
        <v>1000</v>
      </c>
      <c r="P444">
        <v>0</v>
      </c>
      <c r="Q444" s="2">
        <v>0</v>
      </c>
      <c r="R444" t="s">
        <v>1000</v>
      </c>
      <c r="S444">
        <v>0</v>
      </c>
      <c r="T444" s="2">
        <v>0</v>
      </c>
    </row>
    <row r="445" spans="1:20" x14ac:dyDescent="0.25">
      <c r="A445">
        <v>444</v>
      </c>
      <c r="B445">
        <v>796.7</v>
      </c>
      <c r="C445">
        <v>551.5</v>
      </c>
      <c r="D445" t="s">
        <v>1071</v>
      </c>
      <c r="E445">
        <v>0.56290114206428676</v>
      </c>
      <c r="F445" t="s">
        <v>1076</v>
      </c>
      <c r="G445">
        <v>2</v>
      </c>
      <c r="H445" s="2">
        <v>9.3842931480638721E-3</v>
      </c>
      <c r="I445" s="12" t="s">
        <v>1075</v>
      </c>
      <c r="J445" s="12">
        <v>1</v>
      </c>
      <c r="K445" s="2">
        <v>4.8466947591111309E-2</v>
      </c>
      <c r="L445" s="12" t="s">
        <v>1000</v>
      </c>
      <c r="M445">
        <v>0</v>
      </c>
      <c r="N445" s="2">
        <v>0</v>
      </c>
      <c r="O445" t="s">
        <v>1000</v>
      </c>
      <c r="P445">
        <v>0</v>
      </c>
      <c r="Q445" s="2">
        <v>0</v>
      </c>
      <c r="R445" t="s">
        <v>1000</v>
      </c>
      <c r="S445">
        <v>0</v>
      </c>
      <c r="T445" s="2">
        <v>0</v>
      </c>
    </row>
    <row r="446" spans="1:20" x14ac:dyDescent="0.25">
      <c r="A446">
        <v>445</v>
      </c>
      <c r="B446">
        <v>796.7</v>
      </c>
      <c r="C446">
        <v>523.4</v>
      </c>
      <c r="D446" t="s">
        <v>1072</v>
      </c>
      <c r="E446">
        <v>0.56290114206428676</v>
      </c>
      <c r="F446" t="s">
        <v>1077</v>
      </c>
      <c r="G446">
        <v>1</v>
      </c>
      <c r="H446" s="2">
        <v>4.3531104827652933E-2</v>
      </c>
      <c r="I446" s="12" t="s">
        <v>1078</v>
      </c>
      <c r="J446" s="12">
        <v>2</v>
      </c>
      <c r="K446" s="2">
        <v>1.1577523346228753E-2</v>
      </c>
      <c r="L446" s="12" t="s">
        <v>1000</v>
      </c>
      <c r="M446">
        <v>0</v>
      </c>
      <c r="N446" s="2">
        <v>0</v>
      </c>
      <c r="O446" t="s">
        <v>1000</v>
      </c>
      <c r="P446">
        <v>0</v>
      </c>
      <c r="Q446" s="2">
        <v>0</v>
      </c>
      <c r="R446" t="s">
        <v>1000</v>
      </c>
      <c r="S446">
        <v>0</v>
      </c>
      <c r="T446" s="2">
        <v>0</v>
      </c>
    </row>
    <row r="447" spans="1:20" x14ac:dyDescent="0.25">
      <c r="A447">
        <v>446</v>
      </c>
      <c r="B447">
        <v>796.7</v>
      </c>
      <c r="C447">
        <v>495.4</v>
      </c>
      <c r="D447" t="s">
        <v>1073</v>
      </c>
      <c r="E447">
        <v>0.56290114206428676</v>
      </c>
      <c r="F447" t="s">
        <v>1080</v>
      </c>
      <c r="G447">
        <v>2</v>
      </c>
      <c r="H447" s="2">
        <v>1.4064610821226285E-2</v>
      </c>
      <c r="I447" s="12" t="s">
        <v>1079</v>
      </c>
      <c r="J447" s="12">
        <v>1</v>
      </c>
      <c r="K447" s="2">
        <v>3.888911934102722E-2</v>
      </c>
      <c r="L447" s="12" t="s">
        <v>1000</v>
      </c>
      <c r="M447">
        <v>0</v>
      </c>
      <c r="N447" s="2">
        <v>0</v>
      </c>
      <c r="O447" t="s">
        <v>1000</v>
      </c>
      <c r="P447">
        <v>0</v>
      </c>
      <c r="Q447" s="2">
        <v>0</v>
      </c>
      <c r="R447" t="s">
        <v>1000</v>
      </c>
      <c r="S447">
        <v>0</v>
      </c>
      <c r="T447" s="2">
        <v>0</v>
      </c>
    </row>
    <row r="448" spans="1:20" x14ac:dyDescent="0.25">
      <c r="A448">
        <v>447</v>
      </c>
      <c r="B448">
        <v>798.6</v>
      </c>
      <c r="C448">
        <v>683.6</v>
      </c>
      <c r="D448" t="s">
        <v>1761</v>
      </c>
      <c r="E448">
        <v>0.58671095245859106</v>
      </c>
      <c r="F448" t="s">
        <v>1762</v>
      </c>
      <c r="G448">
        <v>1</v>
      </c>
      <c r="H448" s="2">
        <v>8.0472309667814032E-2</v>
      </c>
      <c r="I448" s="12" t="s">
        <v>1000</v>
      </c>
      <c r="J448" s="12">
        <v>0</v>
      </c>
      <c r="K448" s="2">
        <v>0</v>
      </c>
      <c r="L448" s="12" t="s">
        <v>1000</v>
      </c>
      <c r="M448">
        <v>0</v>
      </c>
      <c r="N448" s="2">
        <v>0</v>
      </c>
      <c r="O448" t="s">
        <v>1000</v>
      </c>
      <c r="P448">
        <v>0</v>
      </c>
      <c r="Q448" s="2">
        <v>0</v>
      </c>
      <c r="R448" t="s">
        <v>1000</v>
      </c>
      <c r="S448">
        <v>0</v>
      </c>
      <c r="T448" s="2">
        <v>0</v>
      </c>
    </row>
    <row r="449" spans="1:20" x14ac:dyDescent="0.25">
      <c r="A449">
        <v>448</v>
      </c>
      <c r="B449">
        <v>806.7</v>
      </c>
      <c r="C449">
        <v>561.5</v>
      </c>
      <c r="D449" t="s">
        <v>1107</v>
      </c>
      <c r="E449">
        <v>0.55687627985582011</v>
      </c>
      <c r="F449" t="s">
        <v>1000</v>
      </c>
      <c r="G449">
        <v>0</v>
      </c>
      <c r="H449" s="2">
        <v>0</v>
      </c>
      <c r="I449" s="12" t="s">
        <v>1000</v>
      </c>
      <c r="J449" s="12">
        <v>0</v>
      </c>
      <c r="K449" s="2">
        <v>0</v>
      </c>
      <c r="L449" s="12" t="s">
        <v>1000</v>
      </c>
      <c r="M449">
        <v>0</v>
      </c>
      <c r="N449" s="2">
        <v>0</v>
      </c>
      <c r="O449" t="s">
        <v>1000</v>
      </c>
      <c r="P449">
        <v>0</v>
      </c>
      <c r="Q449" s="2">
        <v>0</v>
      </c>
      <c r="R449" t="s">
        <v>1000</v>
      </c>
      <c r="S449">
        <v>0</v>
      </c>
      <c r="T449" s="2">
        <v>0</v>
      </c>
    </row>
    <row r="450" spans="1:20" x14ac:dyDescent="0.25">
      <c r="A450">
        <v>449</v>
      </c>
      <c r="B450">
        <v>806.7</v>
      </c>
      <c r="C450">
        <v>547.4</v>
      </c>
      <c r="D450" t="s">
        <v>1108</v>
      </c>
      <c r="E450">
        <v>0.55687627985582011</v>
      </c>
      <c r="F450" t="s">
        <v>1000</v>
      </c>
      <c r="G450">
        <v>0</v>
      </c>
      <c r="H450" s="2">
        <v>0</v>
      </c>
      <c r="I450" s="12" t="s">
        <v>1000</v>
      </c>
      <c r="J450" s="12">
        <v>0</v>
      </c>
      <c r="K450" s="2">
        <v>0</v>
      </c>
      <c r="L450" s="12" t="s">
        <v>1000</v>
      </c>
      <c r="M450">
        <v>0</v>
      </c>
      <c r="N450" s="2">
        <v>0</v>
      </c>
      <c r="O450" t="s">
        <v>1000</v>
      </c>
      <c r="P450">
        <v>0</v>
      </c>
      <c r="Q450" s="2">
        <v>0</v>
      </c>
      <c r="R450" t="s">
        <v>1000</v>
      </c>
      <c r="S450">
        <v>0</v>
      </c>
      <c r="T450" s="2">
        <v>0</v>
      </c>
    </row>
    <row r="451" spans="1:20" x14ac:dyDescent="0.25">
      <c r="A451">
        <v>450</v>
      </c>
      <c r="B451">
        <v>806.7</v>
      </c>
      <c r="C451">
        <v>535.4</v>
      </c>
      <c r="D451" t="s">
        <v>1109</v>
      </c>
      <c r="E451">
        <v>0.55687627985582011</v>
      </c>
      <c r="F451" t="s">
        <v>1000</v>
      </c>
      <c r="G451">
        <v>0</v>
      </c>
      <c r="H451" s="2">
        <v>0</v>
      </c>
      <c r="I451" s="12" t="s">
        <v>1000</v>
      </c>
      <c r="J451" s="12">
        <v>0</v>
      </c>
      <c r="K451" s="2">
        <v>0</v>
      </c>
      <c r="L451" s="12" t="s">
        <v>1000</v>
      </c>
      <c r="M451">
        <v>0</v>
      </c>
      <c r="N451" s="2">
        <v>0</v>
      </c>
      <c r="O451" t="s">
        <v>1000</v>
      </c>
      <c r="P451">
        <v>0</v>
      </c>
      <c r="Q451" s="2">
        <v>0</v>
      </c>
      <c r="R451" t="s">
        <v>1000</v>
      </c>
      <c r="S451">
        <v>0</v>
      </c>
      <c r="T451" s="2">
        <v>0</v>
      </c>
    </row>
    <row r="452" spans="1:20" x14ac:dyDescent="0.25">
      <c r="A452">
        <v>451</v>
      </c>
      <c r="B452">
        <v>806.7</v>
      </c>
      <c r="C452">
        <v>507.4</v>
      </c>
      <c r="D452" t="s">
        <v>1110</v>
      </c>
      <c r="E452">
        <v>0.55687627985582011</v>
      </c>
      <c r="F452" t="s">
        <v>1000</v>
      </c>
      <c r="G452">
        <v>0</v>
      </c>
      <c r="H452" s="2">
        <v>0</v>
      </c>
      <c r="I452" s="12" t="s">
        <v>1000</v>
      </c>
      <c r="J452" s="12">
        <v>0</v>
      </c>
      <c r="K452" s="2">
        <v>0</v>
      </c>
      <c r="L452" s="12" t="s">
        <v>1000</v>
      </c>
      <c r="M452">
        <v>0</v>
      </c>
      <c r="N452" s="2">
        <v>0</v>
      </c>
      <c r="O452" t="s">
        <v>1000</v>
      </c>
      <c r="P452">
        <v>0</v>
      </c>
      <c r="Q452" s="2">
        <v>0</v>
      </c>
      <c r="R452" t="s">
        <v>1000</v>
      </c>
      <c r="S452">
        <v>0</v>
      </c>
      <c r="T452" s="2">
        <v>0</v>
      </c>
    </row>
    <row r="453" spans="1:20" x14ac:dyDescent="0.25">
      <c r="A453">
        <v>452</v>
      </c>
      <c r="B453">
        <v>806.7</v>
      </c>
      <c r="C453">
        <v>509.4</v>
      </c>
      <c r="D453" t="s">
        <v>1111</v>
      </c>
      <c r="E453">
        <v>0.55687627985582011</v>
      </c>
      <c r="F453" t="s">
        <v>1000</v>
      </c>
      <c r="G453">
        <v>0</v>
      </c>
      <c r="H453" s="2">
        <v>0</v>
      </c>
      <c r="I453" s="12" t="s">
        <v>1000</v>
      </c>
      <c r="J453" s="12">
        <v>0</v>
      </c>
      <c r="K453" s="2">
        <v>0</v>
      </c>
      <c r="L453" s="12" t="s">
        <v>1000</v>
      </c>
      <c r="M453">
        <v>0</v>
      </c>
      <c r="N453" s="2">
        <v>0</v>
      </c>
      <c r="O453" t="s">
        <v>1000</v>
      </c>
      <c r="P453">
        <v>0</v>
      </c>
      <c r="Q453" s="2">
        <v>0</v>
      </c>
      <c r="R453" t="s">
        <v>1000</v>
      </c>
      <c r="S453">
        <v>0</v>
      </c>
      <c r="T453" s="2">
        <v>0</v>
      </c>
    </row>
    <row r="454" spans="1:20" x14ac:dyDescent="0.25">
      <c r="A454">
        <v>453</v>
      </c>
      <c r="B454">
        <v>808.7</v>
      </c>
      <c r="C454">
        <v>563.5</v>
      </c>
      <c r="D454" t="s">
        <v>1101</v>
      </c>
      <c r="E454">
        <v>0.55670922950157975</v>
      </c>
      <c r="F454" t="s">
        <v>1107</v>
      </c>
      <c r="G454">
        <v>1</v>
      </c>
      <c r="H454" s="2">
        <v>5.0414770509339582E-2</v>
      </c>
      <c r="I454" s="12" t="s">
        <v>1000</v>
      </c>
      <c r="J454" s="12">
        <v>0</v>
      </c>
      <c r="K454" s="2">
        <v>0</v>
      </c>
      <c r="L454" s="12" t="s">
        <v>1000</v>
      </c>
      <c r="M454">
        <v>0</v>
      </c>
      <c r="N454" s="2">
        <v>0</v>
      </c>
      <c r="O454" t="s">
        <v>1000</v>
      </c>
      <c r="P454">
        <v>0</v>
      </c>
      <c r="Q454" s="2">
        <v>0</v>
      </c>
      <c r="R454" t="s">
        <v>1000</v>
      </c>
      <c r="S454">
        <v>0</v>
      </c>
      <c r="T454" s="2">
        <v>0</v>
      </c>
    </row>
    <row r="455" spans="1:20" x14ac:dyDescent="0.25">
      <c r="A455">
        <v>454</v>
      </c>
      <c r="B455">
        <v>808.7</v>
      </c>
      <c r="C455">
        <v>549.4</v>
      </c>
      <c r="D455" t="s">
        <v>1102</v>
      </c>
      <c r="E455">
        <v>0.55670922950157975</v>
      </c>
      <c r="F455" t="s">
        <v>1108</v>
      </c>
      <c r="G455">
        <v>1</v>
      </c>
      <c r="H455" s="2">
        <v>4.7866920489096194E-2</v>
      </c>
      <c r="I455" s="12" t="s">
        <v>1000</v>
      </c>
      <c r="J455" s="12">
        <v>0</v>
      </c>
      <c r="K455" s="2">
        <v>0</v>
      </c>
      <c r="L455" s="12" t="s">
        <v>1000</v>
      </c>
      <c r="M455">
        <v>0</v>
      </c>
      <c r="N455" s="2">
        <v>0</v>
      </c>
      <c r="O455" t="s">
        <v>1000</v>
      </c>
      <c r="P455">
        <v>0</v>
      </c>
      <c r="Q455" s="2">
        <v>0</v>
      </c>
      <c r="R455" t="s">
        <v>1000</v>
      </c>
      <c r="S455">
        <v>0</v>
      </c>
      <c r="T455" s="2">
        <v>0</v>
      </c>
    </row>
    <row r="456" spans="1:20" x14ac:dyDescent="0.25">
      <c r="A456">
        <v>455</v>
      </c>
      <c r="B456">
        <v>808.7</v>
      </c>
      <c r="C456">
        <v>535.4</v>
      </c>
      <c r="D456" t="s">
        <v>1103</v>
      </c>
      <c r="E456">
        <v>0.55670922950157975</v>
      </c>
      <c r="F456" t="s">
        <v>1109</v>
      </c>
      <c r="G456">
        <v>2</v>
      </c>
      <c r="H456" s="2">
        <v>1.1450170589420236E-2</v>
      </c>
      <c r="I456" s="12" t="s">
        <v>1000</v>
      </c>
      <c r="J456" s="12">
        <v>0</v>
      </c>
      <c r="K456" s="2">
        <v>0</v>
      </c>
      <c r="L456" s="12" t="s">
        <v>1000</v>
      </c>
      <c r="M456">
        <v>0</v>
      </c>
      <c r="N456" s="2">
        <v>0</v>
      </c>
      <c r="O456" t="s">
        <v>1000</v>
      </c>
      <c r="P456">
        <v>0</v>
      </c>
      <c r="Q456" s="2">
        <v>0</v>
      </c>
      <c r="R456" t="s">
        <v>1000</v>
      </c>
      <c r="S456">
        <v>0</v>
      </c>
      <c r="T456" s="2">
        <v>0</v>
      </c>
    </row>
    <row r="457" spans="1:20" x14ac:dyDescent="0.25">
      <c r="A457">
        <v>456</v>
      </c>
      <c r="B457">
        <v>808.7</v>
      </c>
      <c r="C457">
        <v>537.4</v>
      </c>
      <c r="D457" t="s">
        <v>1104</v>
      </c>
      <c r="E457">
        <v>0.55670922950157975</v>
      </c>
      <c r="F457" t="s">
        <v>1109</v>
      </c>
      <c r="G457">
        <v>1</v>
      </c>
      <c r="H457" s="2">
        <v>4.5456708815230479E-2</v>
      </c>
      <c r="I457" s="12" t="s">
        <v>1000</v>
      </c>
      <c r="J457" s="12">
        <v>0</v>
      </c>
      <c r="K457" s="2">
        <v>0</v>
      </c>
      <c r="L457" s="12" t="s">
        <v>1000</v>
      </c>
      <c r="M457">
        <v>0</v>
      </c>
      <c r="N457" s="2">
        <v>0</v>
      </c>
      <c r="O457" t="s">
        <v>1000</v>
      </c>
      <c r="P457">
        <v>0</v>
      </c>
      <c r="Q457" s="2">
        <v>0</v>
      </c>
      <c r="R457" t="s">
        <v>1000</v>
      </c>
      <c r="S457">
        <v>0</v>
      </c>
      <c r="T457" s="2">
        <v>0</v>
      </c>
    </row>
    <row r="458" spans="1:20" x14ac:dyDescent="0.25">
      <c r="A458">
        <v>457</v>
      </c>
      <c r="B458">
        <v>808.7</v>
      </c>
      <c r="C458">
        <v>521.4</v>
      </c>
      <c r="D458" t="s">
        <v>1105</v>
      </c>
      <c r="E458">
        <v>0.55670922950157975</v>
      </c>
      <c r="F458" t="s">
        <v>1000</v>
      </c>
      <c r="G458">
        <v>0</v>
      </c>
      <c r="H458" s="2">
        <v>0</v>
      </c>
      <c r="I458" s="12" t="s">
        <v>1000</v>
      </c>
      <c r="J458" s="12">
        <v>0</v>
      </c>
      <c r="K458" s="2">
        <v>0</v>
      </c>
      <c r="L458" s="12" t="s">
        <v>1000</v>
      </c>
      <c r="M458">
        <v>0</v>
      </c>
      <c r="N458" s="2">
        <v>0</v>
      </c>
      <c r="O458" t="s">
        <v>1000</v>
      </c>
      <c r="P458">
        <v>0</v>
      </c>
      <c r="Q458" s="2">
        <v>0</v>
      </c>
      <c r="R458" t="s">
        <v>1000</v>
      </c>
      <c r="S458">
        <v>0</v>
      </c>
      <c r="T458" s="2">
        <v>0</v>
      </c>
    </row>
    <row r="459" spans="1:20" x14ac:dyDescent="0.25">
      <c r="A459">
        <v>458</v>
      </c>
      <c r="B459">
        <v>808.7</v>
      </c>
      <c r="C459">
        <v>509.4</v>
      </c>
      <c r="D459" t="s">
        <v>1106</v>
      </c>
      <c r="E459">
        <v>0.55670922950157975</v>
      </c>
      <c r="F459" t="s">
        <v>1110</v>
      </c>
      <c r="G459">
        <v>1</v>
      </c>
      <c r="H459" s="2">
        <v>4.0720472745563903E-2</v>
      </c>
      <c r="I459" s="12" t="s">
        <v>1111</v>
      </c>
      <c r="J459" s="12">
        <v>2</v>
      </c>
      <c r="K459" s="2">
        <v>1.3874817768550063E-2</v>
      </c>
      <c r="L459" s="12" t="s">
        <v>1000</v>
      </c>
      <c r="M459">
        <v>0</v>
      </c>
      <c r="N459" s="2">
        <v>0</v>
      </c>
      <c r="O459" t="s">
        <v>1000</v>
      </c>
      <c r="P459">
        <v>0</v>
      </c>
      <c r="Q459" s="2">
        <v>0</v>
      </c>
      <c r="R459" t="s">
        <v>1000</v>
      </c>
      <c r="S459">
        <v>0</v>
      </c>
      <c r="T459" s="2">
        <v>0</v>
      </c>
    </row>
    <row r="460" spans="1:20" x14ac:dyDescent="0.25">
      <c r="A460">
        <v>459</v>
      </c>
      <c r="B460">
        <v>810.7</v>
      </c>
      <c r="C460">
        <v>565.5</v>
      </c>
      <c r="D460" t="s">
        <v>1097</v>
      </c>
      <c r="E460">
        <v>0.55654222925868679</v>
      </c>
      <c r="F460" t="s">
        <v>1101</v>
      </c>
      <c r="G460">
        <v>1</v>
      </c>
      <c r="H460" s="2">
        <v>5.0468425796645358E-2</v>
      </c>
      <c r="I460" s="12" t="s">
        <v>1000</v>
      </c>
      <c r="J460" s="12">
        <v>0</v>
      </c>
      <c r="K460" s="2">
        <v>0</v>
      </c>
      <c r="L460" s="12" t="s">
        <v>1000</v>
      </c>
      <c r="M460">
        <v>0</v>
      </c>
      <c r="N460" s="2">
        <v>0</v>
      </c>
      <c r="O460" t="s">
        <v>1000</v>
      </c>
      <c r="P460">
        <v>0</v>
      </c>
      <c r="Q460" s="2">
        <v>0</v>
      </c>
      <c r="R460" t="s">
        <v>1000</v>
      </c>
      <c r="S460">
        <v>0</v>
      </c>
      <c r="T460" s="2">
        <v>0</v>
      </c>
    </row>
    <row r="461" spans="1:20" x14ac:dyDescent="0.25">
      <c r="A461">
        <v>460</v>
      </c>
      <c r="B461">
        <v>810.7</v>
      </c>
      <c r="C461">
        <v>551.4</v>
      </c>
      <c r="D461" t="s">
        <v>1098</v>
      </c>
      <c r="E461">
        <v>0.55654222925868679</v>
      </c>
      <c r="F461" t="s">
        <v>1102</v>
      </c>
      <c r="G461">
        <v>1</v>
      </c>
      <c r="H461" s="2">
        <v>4.7919432102769555E-2</v>
      </c>
      <c r="I461" s="12" t="s">
        <v>1000</v>
      </c>
      <c r="J461" s="12">
        <v>0</v>
      </c>
      <c r="K461" s="2">
        <v>0</v>
      </c>
      <c r="L461" s="12" t="s">
        <v>1000</v>
      </c>
      <c r="M461">
        <v>0</v>
      </c>
      <c r="N461" s="2">
        <v>0</v>
      </c>
      <c r="O461" t="s">
        <v>1000</v>
      </c>
      <c r="P461">
        <v>0</v>
      </c>
      <c r="Q461" s="2">
        <v>0</v>
      </c>
      <c r="R461" t="s">
        <v>1000</v>
      </c>
      <c r="S461">
        <v>0</v>
      </c>
      <c r="T461" s="2">
        <v>0</v>
      </c>
    </row>
    <row r="462" spans="1:20" x14ac:dyDescent="0.25">
      <c r="A462">
        <v>461</v>
      </c>
      <c r="B462">
        <v>810.7</v>
      </c>
      <c r="C462">
        <v>537.4</v>
      </c>
      <c r="D462" t="s">
        <v>1099</v>
      </c>
      <c r="E462">
        <v>0.55654222925868679</v>
      </c>
      <c r="F462" t="s">
        <v>1104</v>
      </c>
      <c r="G462">
        <v>2</v>
      </c>
      <c r="H462" s="2">
        <v>1.144673579587225E-2</v>
      </c>
      <c r="I462" s="12" t="s">
        <v>1103</v>
      </c>
      <c r="J462" s="12">
        <v>1</v>
      </c>
      <c r="K462" s="2">
        <v>4.5443072825361863E-2</v>
      </c>
      <c r="L462" s="12" t="s">
        <v>1000</v>
      </c>
      <c r="M462">
        <v>0</v>
      </c>
      <c r="N462" s="2">
        <v>0</v>
      </c>
      <c r="O462" t="s">
        <v>1000</v>
      </c>
      <c r="P462">
        <v>0</v>
      </c>
      <c r="Q462" s="2">
        <v>0</v>
      </c>
      <c r="R462" t="s">
        <v>1000</v>
      </c>
      <c r="S462">
        <v>0</v>
      </c>
      <c r="T462" s="2">
        <v>0</v>
      </c>
    </row>
    <row r="463" spans="1:20" x14ac:dyDescent="0.25">
      <c r="A463">
        <v>462</v>
      </c>
      <c r="B463">
        <v>810.7</v>
      </c>
      <c r="C463">
        <v>523.4</v>
      </c>
      <c r="D463" t="s">
        <v>1100</v>
      </c>
      <c r="E463">
        <v>0.55654222925868679</v>
      </c>
      <c r="F463" t="s">
        <v>1105</v>
      </c>
      <c r="G463">
        <v>1</v>
      </c>
      <c r="H463" s="2">
        <v>4.3039347964422305E-2</v>
      </c>
      <c r="I463" s="12" t="s">
        <v>1000</v>
      </c>
      <c r="J463" s="12">
        <v>0</v>
      </c>
      <c r="K463" s="2">
        <v>0</v>
      </c>
      <c r="L463" s="12" t="s">
        <v>1000</v>
      </c>
      <c r="M463">
        <v>0</v>
      </c>
      <c r="N463" s="2">
        <v>0</v>
      </c>
      <c r="O463" t="s">
        <v>1000</v>
      </c>
      <c r="P463">
        <v>0</v>
      </c>
      <c r="Q463" s="2">
        <v>0</v>
      </c>
      <c r="R463" t="s">
        <v>1000</v>
      </c>
      <c r="S463">
        <v>0</v>
      </c>
      <c r="T463" s="2">
        <v>0</v>
      </c>
    </row>
    <row r="464" spans="1:20" x14ac:dyDescent="0.25">
      <c r="A464">
        <v>463</v>
      </c>
      <c r="B464">
        <v>810.7</v>
      </c>
      <c r="C464">
        <v>264.39999999999998</v>
      </c>
      <c r="D464" t="s">
        <v>1708</v>
      </c>
      <c r="E464">
        <v>0.56696601452628526</v>
      </c>
      <c r="F464" t="s">
        <v>1000</v>
      </c>
      <c r="G464">
        <v>0</v>
      </c>
      <c r="H464" s="2">
        <v>0</v>
      </c>
      <c r="I464" s="12" t="s">
        <v>1000</v>
      </c>
      <c r="J464" s="12">
        <v>0</v>
      </c>
      <c r="K464" s="2">
        <v>0</v>
      </c>
      <c r="L464" s="12" t="s">
        <v>1000</v>
      </c>
      <c r="M464">
        <v>0</v>
      </c>
      <c r="N464" s="2">
        <v>0</v>
      </c>
      <c r="O464" t="s">
        <v>1000</v>
      </c>
      <c r="P464">
        <v>0</v>
      </c>
      <c r="Q464" s="2">
        <v>0</v>
      </c>
      <c r="R464" t="s">
        <v>1000</v>
      </c>
      <c r="S464">
        <v>0</v>
      </c>
      <c r="T464" s="2">
        <v>0</v>
      </c>
    </row>
    <row r="465" spans="1:20" x14ac:dyDescent="0.25">
      <c r="A465">
        <v>464</v>
      </c>
      <c r="B465">
        <v>812.7</v>
      </c>
      <c r="C465">
        <v>264.39999999999998</v>
      </c>
      <c r="D465" t="s">
        <v>1707</v>
      </c>
      <c r="E465">
        <v>0.56679593747866275</v>
      </c>
      <c r="F465" t="s">
        <v>1708</v>
      </c>
      <c r="G465">
        <v>2</v>
      </c>
      <c r="H465" s="2">
        <v>4.1863896456334176E-2</v>
      </c>
      <c r="I465" s="12" t="s">
        <v>1000</v>
      </c>
      <c r="J465" s="12">
        <v>0</v>
      </c>
      <c r="K465" s="2">
        <v>0</v>
      </c>
      <c r="L465" s="12" t="s">
        <v>1000</v>
      </c>
      <c r="M465">
        <v>0</v>
      </c>
      <c r="N465" s="2">
        <v>0</v>
      </c>
      <c r="O465" t="s">
        <v>1000</v>
      </c>
      <c r="P465">
        <v>0</v>
      </c>
      <c r="Q465" s="2">
        <v>0</v>
      </c>
      <c r="R465" t="s">
        <v>1000</v>
      </c>
      <c r="S465">
        <v>0</v>
      </c>
      <c r="T465" s="2">
        <v>0</v>
      </c>
    </row>
    <row r="466" spans="1:20" x14ac:dyDescent="0.25">
      <c r="A466">
        <v>465</v>
      </c>
      <c r="B466" s="129">
        <v>813.8</v>
      </c>
      <c r="C466" s="129">
        <v>556.6</v>
      </c>
      <c r="D466" s="129" t="s">
        <v>1549</v>
      </c>
      <c r="E466">
        <v>0.55712694937885177</v>
      </c>
      <c r="F466" t="s">
        <v>1000</v>
      </c>
      <c r="G466">
        <v>0</v>
      </c>
      <c r="H466" s="2">
        <v>0</v>
      </c>
      <c r="I466" s="12" t="s">
        <v>1000</v>
      </c>
      <c r="J466" s="12">
        <v>0</v>
      </c>
      <c r="K466" s="2">
        <v>0</v>
      </c>
      <c r="L466" s="12" t="s">
        <v>1000</v>
      </c>
      <c r="M466">
        <v>0</v>
      </c>
      <c r="N466" s="2">
        <v>0</v>
      </c>
      <c r="O466" t="s">
        <v>1000</v>
      </c>
      <c r="P466">
        <v>0</v>
      </c>
      <c r="Q466" s="2">
        <v>0</v>
      </c>
      <c r="R466" t="s">
        <v>1000</v>
      </c>
      <c r="S466">
        <v>0</v>
      </c>
      <c r="T466" s="2">
        <v>0</v>
      </c>
    </row>
    <row r="467" spans="1:20" x14ac:dyDescent="0.25">
      <c r="A467">
        <v>466</v>
      </c>
      <c r="B467" s="129">
        <v>813.8</v>
      </c>
      <c r="C467" s="129">
        <v>540.6</v>
      </c>
      <c r="D467" s="129" t="s">
        <v>1558</v>
      </c>
      <c r="E467">
        <v>0.55712694937885177</v>
      </c>
      <c r="F467" t="s">
        <v>1000</v>
      </c>
      <c r="G467">
        <v>0</v>
      </c>
      <c r="H467" s="2">
        <v>0</v>
      </c>
      <c r="I467" s="12" t="s">
        <v>1000</v>
      </c>
      <c r="J467" s="12">
        <v>0</v>
      </c>
      <c r="K467" s="2">
        <v>0</v>
      </c>
      <c r="L467" s="12" t="s">
        <v>1000</v>
      </c>
      <c r="M467">
        <v>0</v>
      </c>
      <c r="N467" s="2">
        <v>0</v>
      </c>
      <c r="O467" t="s">
        <v>1000</v>
      </c>
      <c r="P467">
        <v>0</v>
      </c>
      <c r="Q467" s="2">
        <v>0</v>
      </c>
      <c r="R467" t="s">
        <v>1000</v>
      </c>
      <c r="S467">
        <v>0</v>
      </c>
      <c r="T467" s="2">
        <v>0</v>
      </c>
    </row>
    <row r="468" spans="1:20" x14ac:dyDescent="0.25">
      <c r="A468">
        <v>467</v>
      </c>
      <c r="B468">
        <v>814.7</v>
      </c>
      <c r="C468">
        <v>517.4</v>
      </c>
      <c r="D468" t="s">
        <v>1147</v>
      </c>
      <c r="E468">
        <v>0.55108121511795216</v>
      </c>
      <c r="F468" t="s">
        <v>1000</v>
      </c>
      <c r="G468">
        <v>0</v>
      </c>
      <c r="H468" s="2">
        <v>0</v>
      </c>
      <c r="I468" s="12" t="s">
        <v>1000</v>
      </c>
      <c r="J468" s="12">
        <v>0</v>
      </c>
      <c r="K468" s="2">
        <v>0</v>
      </c>
      <c r="L468" s="12" t="s">
        <v>1000</v>
      </c>
      <c r="M468">
        <v>0</v>
      </c>
      <c r="N468" s="2">
        <v>0</v>
      </c>
      <c r="O468" t="s">
        <v>1000</v>
      </c>
      <c r="P468">
        <v>0</v>
      </c>
      <c r="Q468" s="2">
        <v>0</v>
      </c>
      <c r="R468" t="s">
        <v>1000</v>
      </c>
      <c r="S468">
        <v>0</v>
      </c>
      <c r="T468" s="2">
        <v>0</v>
      </c>
    </row>
    <row r="469" spans="1:20" x14ac:dyDescent="0.25">
      <c r="A469">
        <v>468</v>
      </c>
      <c r="B469">
        <v>814.7</v>
      </c>
      <c r="C469">
        <v>519.4</v>
      </c>
      <c r="D469" t="s">
        <v>1148</v>
      </c>
      <c r="E469">
        <v>0.55108121511795216</v>
      </c>
      <c r="F469" t="s">
        <v>1000</v>
      </c>
      <c r="G469">
        <v>0</v>
      </c>
      <c r="H469" s="2">
        <v>0</v>
      </c>
      <c r="I469" s="12" t="s">
        <v>1000</v>
      </c>
      <c r="J469" s="12">
        <v>0</v>
      </c>
      <c r="K469" s="2">
        <v>0</v>
      </c>
      <c r="L469" s="12" t="s">
        <v>1000</v>
      </c>
      <c r="M469">
        <v>0</v>
      </c>
      <c r="N469" s="2">
        <v>0</v>
      </c>
      <c r="O469" t="s">
        <v>1000</v>
      </c>
      <c r="P469">
        <v>0</v>
      </c>
      <c r="Q469" s="2">
        <v>0</v>
      </c>
      <c r="R469" t="s">
        <v>1000</v>
      </c>
      <c r="S469">
        <v>0</v>
      </c>
      <c r="T469" s="2">
        <v>0</v>
      </c>
    </row>
    <row r="470" spans="1:20" x14ac:dyDescent="0.25">
      <c r="A470">
        <v>469</v>
      </c>
      <c r="B470">
        <v>816.7</v>
      </c>
      <c r="C470">
        <v>599.5</v>
      </c>
      <c r="D470" t="s">
        <v>1138</v>
      </c>
      <c r="E470">
        <v>0.55091590315274419</v>
      </c>
      <c r="F470" t="s">
        <v>1000</v>
      </c>
      <c r="G470">
        <v>0</v>
      </c>
      <c r="H470" s="2">
        <v>0</v>
      </c>
      <c r="I470" s="12" t="s">
        <v>1000</v>
      </c>
      <c r="J470" s="12">
        <v>0</v>
      </c>
      <c r="K470" s="2">
        <v>0</v>
      </c>
      <c r="L470" s="12" t="s">
        <v>1000</v>
      </c>
      <c r="M470">
        <v>0</v>
      </c>
      <c r="N470" s="2">
        <v>0</v>
      </c>
      <c r="O470" t="s">
        <v>1000</v>
      </c>
      <c r="P470">
        <v>0</v>
      </c>
      <c r="Q470" s="2">
        <v>0</v>
      </c>
      <c r="R470" t="s">
        <v>1000</v>
      </c>
      <c r="S470">
        <v>0</v>
      </c>
      <c r="T470" s="2">
        <v>0</v>
      </c>
    </row>
    <row r="471" spans="1:20" x14ac:dyDescent="0.25">
      <c r="A471">
        <v>470</v>
      </c>
      <c r="B471">
        <v>816.7</v>
      </c>
      <c r="C471">
        <v>571.5</v>
      </c>
      <c r="D471" t="s">
        <v>1139</v>
      </c>
      <c r="E471">
        <v>0.55091590315274419</v>
      </c>
      <c r="F471" t="s">
        <v>1000</v>
      </c>
      <c r="G471">
        <v>0</v>
      </c>
      <c r="H471" s="2">
        <v>0</v>
      </c>
      <c r="I471" s="12" t="s">
        <v>1000</v>
      </c>
      <c r="J471" s="12">
        <v>0</v>
      </c>
      <c r="K471" s="2">
        <v>0</v>
      </c>
      <c r="L471" s="12" t="s">
        <v>1000</v>
      </c>
      <c r="M471">
        <v>0</v>
      </c>
      <c r="N471" s="2">
        <v>0</v>
      </c>
      <c r="O471" t="s">
        <v>1000</v>
      </c>
      <c r="P471">
        <v>0</v>
      </c>
      <c r="Q471" s="2">
        <v>0</v>
      </c>
      <c r="R471" t="s">
        <v>1000</v>
      </c>
      <c r="S471">
        <v>0</v>
      </c>
      <c r="T471" s="2">
        <v>0</v>
      </c>
    </row>
    <row r="472" spans="1:20" x14ac:dyDescent="0.25">
      <c r="A472">
        <v>471</v>
      </c>
      <c r="B472">
        <v>816.7</v>
      </c>
      <c r="C472">
        <v>573.5</v>
      </c>
      <c r="D472" t="s">
        <v>1140</v>
      </c>
      <c r="E472">
        <v>0.55091590315274419</v>
      </c>
      <c r="F472" t="s">
        <v>1000</v>
      </c>
      <c r="G472">
        <v>0</v>
      </c>
      <c r="H472" s="2">
        <v>0</v>
      </c>
      <c r="I472" s="12" t="s">
        <v>1000</v>
      </c>
      <c r="J472" s="12">
        <v>0</v>
      </c>
      <c r="K472" s="2">
        <v>0</v>
      </c>
      <c r="L472" s="12" t="s">
        <v>1000</v>
      </c>
      <c r="M472">
        <v>0</v>
      </c>
      <c r="N472" s="2">
        <v>0</v>
      </c>
      <c r="O472" t="s">
        <v>1000</v>
      </c>
      <c r="P472">
        <v>0</v>
      </c>
      <c r="Q472" s="2">
        <v>0</v>
      </c>
      <c r="R472" t="s">
        <v>1000</v>
      </c>
      <c r="S472">
        <v>0</v>
      </c>
      <c r="T472" s="2">
        <v>0</v>
      </c>
    </row>
    <row r="473" spans="1:20" x14ac:dyDescent="0.25">
      <c r="A473">
        <v>472</v>
      </c>
      <c r="B473">
        <v>816.7</v>
      </c>
      <c r="C473">
        <v>543.4</v>
      </c>
      <c r="D473" t="s">
        <v>1141</v>
      </c>
      <c r="E473">
        <v>0.55091590315274419</v>
      </c>
      <c r="F473" t="s">
        <v>1000</v>
      </c>
      <c r="G473">
        <v>0</v>
      </c>
      <c r="H473" s="2">
        <v>0</v>
      </c>
      <c r="I473" s="12" t="s">
        <v>1000</v>
      </c>
      <c r="J473" s="12">
        <v>0</v>
      </c>
      <c r="K473" s="2">
        <v>0</v>
      </c>
      <c r="L473" s="12" t="s">
        <v>1000</v>
      </c>
      <c r="M473">
        <v>0</v>
      </c>
      <c r="N473" s="2">
        <v>0</v>
      </c>
      <c r="O473" t="s">
        <v>1000</v>
      </c>
      <c r="P473">
        <v>0</v>
      </c>
      <c r="Q473" s="2">
        <v>0</v>
      </c>
      <c r="R473" t="s">
        <v>1000</v>
      </c>
      <c r="S473">
        <v>0</v>
      </c>
      <c r="T473" s="2">
        <v>0</v>
      </c>
    </row>
    <row r="474" spans="1:20" x14ac:dyDescent="0.25">
      <c r="A474">
        <v>473</v>
      </c>
      <c r="B474">
        <v>816.7</v>
      </c>
      <c r="C474">
        <v>545.4</v>
      </c>
      <c r="D474" t="s">
        <v>1142</v>
      </c>
      <c r="E474">
        <v>0.55091590315274419</v>
      </c>
      <c r="F474" t="s">
        <v>1000</v>
      </c>
      <c r="G474">
        <v>0</v>
      </c>
      <c r="H474" s="2">
        <v>0</v>
      </c>
      <c r="I474" s="12" t="s">
        <v>1000</v>
      </c>
      <c r="J474" s="12">
        <v>0</v>
      </c>
      <c r="K474" s="2">
        <v>0</v>
      </c>
      <c r="L474" s="12" t="s">
        <v>1000</v>
      </c>
      <c r="M474">
        <v>0</v>
      </c>
      <c r="N474" s="2">
        <v>0</v>
      </c>
      <c r="O474" t="s">
        <v>1000</v>
      </c>
      <c r="P474">
        <v>0</v>
      </c>
      <c r="Q474" s="2">
        <v>0</v>
      </c>
      <c r="R474" t="s">
        <v>1000</v>
      </c>
      <c r="S474">
        <v>0</v>
      </c>
      <c r="T474" s="2">
        <v>0</v>
      </c>
    </row>
    <row r="475" spans="1:20" x14ac:dyDescent="0.25">
      <c r="A475">
        <v>474</v>
      </c>
      <c r="B475">
        <v>816.7</v>
      </c>
      <c r="C475">
        <v>517.4</v>
      </c>
      <c r="D475" t="s">
        <v>1143</v>
      </c>
      <c r="E475">
        <v>0.55091590315274419</v>
      </c>
      <c r="F475" t="s">
        <v>1147</v>
      </c>
      <c r="G475">
        <v>2</v>
      </c>
      <c r="H475" s="2">
        <v>1.3730431178380187E-2</v>
      </c>
      <c r="I475" s="12" t="s">
        <v>1000</v>
      </c>
      <c r="J475" s="12">
        <v>0</v>
      </c>
      <c r="K475" s="2">
        <v>0</v>
      </c>
      <c r="L475" s="12" t="s">
        <v>1000</v>
      </c>
      <c r="M475">
        <v>0</v>
      </c>
      <c r="N475" s="2">
        <v>0</v>
      </c>
      <c r="O475" t="s">
        <v>1000</v>
      </c>
      <c r="P475">
        <v>0</v>
      </c>
      <c r="Q475" s="2">
        <v>0</v>
      </c>
      <c r="R475" t="s">
        <v>1000</v>
      </c>
      <c r="S475">
        <v>0</v>
      </c>
      <c r="T475" s="2">
        <v>0</v>
      </c>
    </row>
    <row r="476" spans="1:20" x14ac:dyDescent="0.25">
      <c r="A476">
        <v>475</v>
      </c>
      <c r="B476">
        <v>816.7</v>
      </c>
      <c r="C476">
        <v>519.4</v>
      </c>
      <c r="D476" t="s">
        <v>1144</v>
      </c>
      <c r="E476">
        <v>0.55091590315274419</v>
      </c>
      <c r="F476" t="s">
        <v>1148</v>
      </c>
      <c r="G476">
        <v>2</v>
      </c>
      <c r="H476" s="2">
        <v>1.3695763536933603E-2</v>
      </c>
      <c r="I476" s="12" t="s">
        <v>1147</v>
      </c>
      <c r="J476" s="12">
        <v>1</v>
      </c>
      <c r="K476" s="2">
        <v>4.2479459746555502E-2</v>
      </c>
      <c r="L476" s="12" t="s">
        <v>1000</v>
      </c>
      <c r="M476">
        <v>0</v>
      </c>
      <c r="N476" s="2">
        <v>0</v>
      </c>
      <c r="O476" t="s">
        <v>1000</v>
      </c>
      <c r="P476">
        <v>0</v>
      </c>
      <c r="Q476" s="2">
        <v>0</v>
      </c>
      <c r="R476" t="s">
        <v>1000</v>
      </c>
      <c r="S476">
        <v>0</v>
      </c>
      <c r="T476" s="2">
        <v>0</v>
      </c>
    </row>
    <row r="477" spans="1:20" x14ac:dyDescent="0.25">
      <c r="A477">
        <v>476</v>
      </c>
      <c r="B477">
        <v>816.7</v>
      </c>
      <c r="C477">
        <v>521.4</v>
      </c>
      <c r="D477" t="s">
        <v>1145</v>
      </c>
      <c r="E477">
        <v>0.55091590315274419</v>
      </c>
      <c r="F477" t="s">
        <v>1148</v>
      </c>
      <c r="G477">
        <v>1</v>
      </c>
      <c r="H477" s="2">
        <v>4.2541827357621478E-2</v>
      </c>
      <c r="I477" s="12" t="s">
        <v>1000</v>
      </c>
      <c r="J477" s="12">
        <v>0</v>
      </c>
      <c r="K477" s="2">
        <v>0</v>
      </c>
      <c r="L477" s="12" t="s">
        <v>1000</v>
      </c>
      <c r="M477">
        <v>0</v>
      </c>
      <c r="N477" s="2">
        <v>0</v>
      </c>
      <c r="O477" t="s">
        <v>1000</v>
      </c>
      <c r="P477">
        <v>0</v>
      </c>
      <c r="Q477" s="2">
        <v>0</v>
      </c>
      <c r="R477" t="s">
        <v>1000</v>
      </c>
      <c r="S477">
        <v>0</v>
      </c>
      <c r="T477" s="2">
        <v>0</v>
      </c>
    </row>
    <row r="478" spans="1:20" x14ac:dyDescent="0.25">
      <c r="A478">
        <v>477</v>
      </c>
      <c r="B478">
        <v>816.7</v>
      </c>
      <c r="C478">
        <v>495.4</v>
      </c>
      <c r="D478" t="s">
        <v>1146</v>
      </c>
      <c r="E478">
        <v>0.55091590315274419</v>
      </c>
      <c r="F478" t="s">
        <v>1000</v>
      </c>
      <c r="G478">
        <v>0</v>
      </c>
      <c r="H478" s="2">
        <v>0</v>
      </c>
      <c r="I478" s="12" t="s">
        <v>1000</v>
      </c>
      <c r="J478" s="12">
        <v>0</v>
      </c>
      <c r="K478" s="2">
        <v>0</v>
      </c>
      <c r="L478" s="12" t="s">
        <v>1000</v>
      </c>
      <c r="M478">
        <v>0</v>
      </c>
      <c r="N478" s="2">
        <v>0</v>
      </c>
      <c r="O478" t="s">
        <v>1000</v>
      </c>
      <c r="P478">
        <v>0</v>
      </c>
      <c r="Q478" s="2">
        <v>0</v>
      </c>
      <c r="R478" t="s">
        <v>1000</v>
      </c>
      <c r="S478">
        <v>0</v>
      </c>
      <c r="T478" s="2">
        <v>0</v>
      </c>
    </row>
    <row r="479" spans="1:20" x14ac:dyDescent="0.25">
      <c r="A479">
        <v>478</v>
      </c>
      <c r="B479">
        <v>818.7</v>
      </c>
      <c r="C479">
        <v>601.5</v>
      </c>
      <c r="D479" t="s">
        <v>1130</v>
      </c>
      <c r="E479">
        <v>0.5507506407774061</v>
      </c>
      <c r="F479" t="s">
        <v>1138</v>
      </c>
      <c r="G479">
        <v>1</v>
      </c>
      <c r="H479" s="2">
        <v>5.7720874554050797E-2</v>
      </c>
      <c r="I479" s="12" t="s">
        <v>1000</v>
      </c>
      <c r="J479" s="12">
        <v>0</v>
      </c>
      <c r="K479" s="2">
        <v>0</v>
      </c>
      <c r="L479" s="12" t="s">
        <v>1000</v>
      </c>
      <c r="M479">
        <v>0</v>
      </c>
      <c r="N479" s="2">
        <v>0</v>
      </c>
      <c r="O479" t="s">
        <v>1000</v>
      </c>
      <c r="P479">
        <v>0</v>
      </c>
      <c r="Q479" s="2">
        <v>0</v>
      </c>
      <c r="R479" t="s">
        <v>1000</v>
      </c>
      <c r="S479">
        <v>0</v>
      </c>
      <c r="T479" s="2">
        <v>0</v>
      </c>
    </row>
    <row r="480" spans="1:20" x14ac:dyDescent="0.25">
      <c r="A480">
        <v>479</v>
      </c>
      <c r="B480">
        <v>818.7</v>
      </c>
      <c r="C480">
        <v>573.5</v>
      </c>
      <c r="D480" t="s">
        <v>1131</v>
      </c>
      <c r="E480">
        <v>0.5507506407774061</v>
      </c>
      <c r="F480" t="s">
        <v>1140</v>
      </c>
      <c r="G480">
        <v>2</v>
      </c>
      <c r="H480" s="2">
        <v>9.1817285102415661E-3</v>
      </c>
      <c r="I480" s="12" t="s">
        <v>1139</v>
      </c>
      <c r="J480" s="12">
        <v>1</v>
      </c>
      <c r="K480" s="2">
        <v>5.2327874667944675E-2</v>
      </c>
      <c r="L480" s="12" t="s">
        <v>1000</v>
      </c>
      <c r="M480">
        <v>0</v>
      </c>
      <c r="N480" s="2">
        <v>0</v>
      </c>
      <c r="O480" t="s">
        <v>1000</v>
      </c>
      <c r="P480">
        <v>0</v>
      </c>
      <c r="Q480" s="2">
        <v>0</v>
      </c>
      <c r="R480" t="s">
        <v>1000</v>
      </c>
      <c r="S480">
        <v>0</v>
      </c>
      <c r="T480" s="2">
        <v>0</v>
      </c>
    </row>
    <row r="481" spans="1:20" x14ac:dyDescent="0.25">
      <c r="A481">
        <v>480</v>
      </c>
      <c r="B481">
        <v>818.7</v>
      </c>
      <c r="C481">
        <v>575.5</v>
      </c>
      <c r="D481" t="s">
        <v>1132</v>
      </c>
      <c r="E481">
        <v>0.5507506407774061</v>
      </c>
      <c r="F481" t="s">
        <v>1140</v>
      </c>
      <c r="G481">
        <v>1</v>
      </c>
      <c r="H481" s="2">
        <v>5.2397726437790483E-2</v>
      </c>
      <c r="I481" s="12" t="s">
        <v>1000</v>
      </c>
      <c r="J481" s="12">
        <v>0</v>
      </c>
      <c r="K481" s="2">
        <v>0</v>
      </c>
      <c r="L481" s="12" t="s">
        <v>1000</v>
      </c>
      <c r="M481">
        <v>0</v>
      </c>
      <c r="N481" s="2">
        <v>0</v>
      </c>
      <c r="O481" t="s">
        <v>1000</v>
      </c>
      <c r="P481">
        <v>0</v>
      </c>
      <c r="Q481" s="2">
        <v>0</v>
      </c>
      <c r="R481" t="s">
        <v>1000</v>
      </c>
      <c r="S481">
        <v>0</v>
      </c>
      <c r="T481" s="2">
        <v>0</v>
      </c>
    </row>
    <row r="482" spans="1:20" x14ac:dyDescent="0.25">
      <c r="A482">
        <v>481</v>
      </c>
      <c r="B482">
        <v>818.7</v>
      </c>
      <c r="C482">
        <v>545.4</v>
      </c>
      <c r="D482" t="s">
        <v>1133</v>
      </c>
      <c r="E482">
        <v>0.5507506407774061</v>
      </c>
      <c r="F482" t="s">
        <v>1142</v>
      </c>
      <c r="G482">
        <v>2</v>
      </c>
      <c r="H482" s="2">
        <v>1.1327616743088166E-2</v>
      </c>
      <c r="I482" s="12" t="s">
        <v>1141</v>
      </c>
      <c r="J482" s="12">
        <v>1</v>
      </c>
      <c r="K482" s="2">
        <v>4.7222389003108683E-2</v>
      </c>
      <c r="L482" s="12" t="s">
        <v>1000</v>
      </c>
      <c r="M482">
        <v>0</v>
      </c>
      <c r="N482" s="2">
        <v>0</v>
      </c>
      <c r="O482" t="s">
        <v>1000</v>
      </c>
      <c r="P482">
        <v>0</v>
      </c>
      <c r="Q482" s="2">
        <v>0</v>
      </c>
      <c r="R482" t="s">
        <v>1000</v>
      </c>
      <c r="S482">
        <v>0</v>
      </c>
      <c r="T482" s="2">
        <v>0</v>
      </c>
    </row>
    <row r="483" spans="1:20" x14ac:dyDescent="0.25">
      <c r="A483">
        <v>482</v>
      </c>
      <c r="B483">
        <v>818.7</v>
      </c>
      <c r="C483">
        <v>547.4</v>
      </c>
      <c r="D483" t="s">
        <v>1134</v>
      </c>
      <c r="E483">
        <v>0.5507506407774061</v>
      </c>
      <c r="F483" t="s">
        <v>1142</v>
      </c>
      <c r="G483">
        <v>1</v>
      </c>
      <c r="H483" s="2">
        <v>4.7288464540469859E-2</v>
      </c>
      <c r="I483" s="12" t="s">
        <v>1000</v>
      </c>
      <c r="J483" s="12">
        <v>0</v>
      </c>
      <c r="K483" s="2">
        <v>0</v>
      </c>
      <c r="L483" s="12" t="s">
        <v>1000</v>
      </c>
      <c r="M483">
        <v>0</v>
      </c>
      <c r="N483" s="2">
        <v>0</v>
      </c>
      <c r="O483" t="s">
        <v>1000</v>
      </c>
      <c r="P483">
        <v>0</v>
      </c>
      <c r="Q483" s="2">
        <v>0</v>
      </c>
      <c r="R483" t="s">
        <v>1000</v>
      </c>
      <c r="S483">
        <v>0</v>
      </c>
      <c r="T483" s="2">
        <v>0</v>
      </c>
    </row>
    <row r="484" spans="1:20" x14ac:dyDescent="0.25">
      <c r="A484">
        <v>483</v>
      </c>
      <c r="B484">
        <v>818.7</v>
      </c>
      <c r="C484">
        <v>519.4</v>
      </c>
      <c r="D484" t="s">
        <v>1135</v>
      </c>
      <c r="E484">
        <v>0.5507506407774061</v>
      </c>
      <c r="F484" t="s">
        <v>1144</v>
      </c>
      <c r="G484">
        <v>2</v>
      </c>
      <c r="H484" s="2">
        <v>1.3726312357961377E-2</v>
      </c>
      <c r="I484" s="12" t="s">
        <v>1143</v>
      </c>
      <c r="J484" s="12">
        <v>1</v>
      </c>
      <c r="K484" s="2">
        <v>4.2466716864419378E-2</v>
      </c>
      <c r="L484" s="12" t="s">
        <v>1000</v>
      </c>
      <c r="M484">
        <v>0</v>
      </c>
      <c r="N484" s="2">
        <v>0</v>
      </c>
      <c r="O484" t="s">
        <v>1000</v>
      </c>
      <c r="P484">
        <v>0</v>
      </c>
      <c r="Q484" s="2">
        <v>0</v>
      </c>
      <c r="R484" t="s">
        <v>1000</v>
      </c>
      <c r="S484">
        <v>0</v>
      </c>
      <c r="T484" s="2">
        <v>0</v>
      </c>
    </row>
    <row r="485" spans="1:20" x14ac:dyDescent="0.25">
      <c r="A485">
        <v>484</v>
      </c>
      <c r="B485">
        <v>818.7</v>
      </c>
      <c r="C485">
        <v>521.4</v>
      </c>
      <c r="D485" t="s">
        <v>1136</v>
      </c>
      <c r="E485">
        <v>0.5507506407774061</v>
      </c>
      <c r="F485" t="s">
        <v>1144</v>
      </c>
      <c r="G485">
        <v>1</v>
      </c>
      <c r="H485" s="2">
        <v>4.2529065766605312E-2</v>
      </c>
      <c r="I485" s="12" t="s">
        <v>1145</v>
      </c>
      <c r="J485" s="12">
        <v>2</v>
      </c>
      <c r="K485" s="2">
        <v>1.3691655116027204E-2</v>
      </c>
      <c r="L485" s="12" t="s">
        <v>1000</v>
      </c>
      <c r="M485">
        <v>0</v>
      </c>
      <c r="N485" s="2">
        <v>0</v>
      </c>
      <c r="O485" t="s">
        <v>1000</v>
      </c>
      <c r="P485">
        <v>0</v>
      </c>
      <c r="Q485" s="2">
        <v>0</v>
      </c>
      <c r="R485" t="s">
        <v>1000</v>
      </c>
      <c r="S485">
        <v>0</v>
      </c>
      <c r="T485" s="2">
        <v>0</v>
      </c>
    </row>
    <row r="486" spans="1:20" x14ac:dyDescent="0.25">
      <c r="A486">
        <v>485</v>
      </c>
      <c r="B486">
        <v>818.7</v>
      </c>
      <c r="C486">
        <v>523.4</v>
      </c>
      <c r="D486" t="s">
        <v>1137</v>
      </c>
      <c r="E486">
        <v>0.5507506407774061</v>
      </c>
      <c r="F486" t="s">
        <v>1145</v>
      </c>
      <c r="G486">
        <v>1</v>
      </c>
      <c r="H486" s="2">
        <v>4.2591464266100609E-2</v>
      </c>
      <c r="I486" s="12" t="s">
        <v>1000</v>
      </c>
      <c r="J486" s="12">
        <v>0</v>
      </c>
      <c r="K486" s="2">
        <v>0</v>
      </c>
      <c r="L486" s="12" t="s">
        <v>1000</v>
      </c>
      <c r="M486">
        <v>0</v>
      </c>
      <c r="N486" s="2">
        <v>0</v>
      </c>
      <c r="O486" t="s">
        <v>1000</v>
      </c>
      <c r="P486">
        <v>0</v>
      </c>
      <c r="Q486" s="2">
        <v>0</v>
      </c>
      <c r="R486" t="s">
        <v>1000</v>
      </c>
      <c r="S486">
        <v>0</v>
      </c>
      <c r="T486" s="2">
        <v>0</v>
      </c>
    </row>
    <row r="487" spans="1:20" x14ac:dyDescent="0.25">
      <c r="A487">
        <v>486</v>
      </c>
      <c r="B487">
        <v>820.7</v>
      </c>
      <c r="C487">
        <v>603.5</v>
      </c>
      <c r="D487" t="s">
        <v>1122</v>
      </c>
      <c r="E487">
        <v>0.55058542797706234</v>
      </c>
      <c r="F487" t="s">
        <v>1130</v>
      </c>
      <c r="G487">
        <v>1</v>
      </c>
      <c r="H487" s="2">
        <v>5.7777165505990623E-2</v>
      </c>
      <c r="I487" s="12" t="s">
        <v>1000</v>
      </c>
      <c r="J487" s="12">
        <v>0</v>
      </c>
      <c r="K487" s="2">
        <v>0</v>
      </c>
      <c r="L487" s="12" t="s">
        <v>1000</v>
      </c>
      <c r="M487">
        <v>0</v>
      </c>
      <c r="N487" s="2">
        <v>0</v>
      </c>
      <c r="O487" t="s">
        <v>1000</v>
      </c>
      <c r="P487">
        <v>0</v>
      </c>
      <c r="Q487" s="2">
        <v>0</v>
      </c>
      <c r="R487" t="s">
        <v>1000</v>
      </c>
      <c r="S487">
        <v>0</v>
      </c>
      <c r="T487" s="2">
        <v>0</v>
      </c>
    </row>
    <row r="488" spans="1:20" x14ac:dyDescent="0.25">
      <c r="A488">
        <v>487</v>
      </c>
      <c r="B488">
        <v>820.7</v>
      </c>
      <c r="C488">
        <v>575.5</v>
      </c>
      <c r="D488" t="s">
        <v>1123</v>
      </c>
      <c r="E488">
        <v>0.55058542797706234</v>
      </c>
      <c r="F488" t="s">
        <v>1132</v>
      </c>
      <c r="G488">
        <v>2</v>
      </c>
      <c r="H488" s="2">
        <v>9.1789741982773836E-3</v>
      </c>
      <c r="I488" s="12" t="s">
        <v>1131</v>
      </c>
      <c r="J488" s="12">
        <v>1</v>
      </c>
      <c r="K488" s="2">
        <v>5.2382008298807972E-2</v>
      </c>
      <c r="L488" s="12" t="s">
        <v>1000</v>
      </c>
      <c r="M488">
        <v>0</v>
      </c>
      <c r="N488" s="2">
        <v>0</v>
      </c>
      <c r="O488" t="s">
        <v>1000</v>
      </c>
      <c r="P488">
        <v>0</v>
      </c>
      <c r="Q488" s="2">
        <v>0</v>
      </c>
      <c r="R488" t="s">
        <v>1000</v>
      </c>
      <c r="S488">
        <v>0</v>
      </c>
      <c r="T488" s="2">
        <v>0</v>
      </c>
    </row>
    <row r="489" spans="1:20" x14ac:dyDescent="0.25">
      <c r="A489">
        <v>488</v>
      </c>
      <c r="B489">
        <v>820.7</v>
      </c>
      <c r="C489">
        <v>577.5</v>
      </c>
      <c r="D489" t="s">
        <v>1124</v>
      </c>
      <c r="E489">
        <v>0.55058542797706234</v>
      </c>
      <c r="F489" t="s">
        <v>1132</v>
      </c>
      <c r="G489">
        <v>1</v>
      </c>
      <c r="H489" s="2">
        <v>5.245188869712579E-2</v>
      </c>
      <c r="I489" s="12" t="s">
        <v>1000</v>
      </c>
      <c r="J489" s="12">
        <v>0</v>
      </c>
      <c r="K489" s="2">
        <v>0</v>
      </c>
      <c r="L489" s="12" t="s">
        <v>1000</v>
      </c>
      <c r="M489">
        <v>0</v>
      </c>
      <c r="N489" s="2">
        <v>0</v>
      </c>
      <c r="O489" t="s">
        <v>1000</v>
      </c>
      <c r="P489">
        <v>0</v>
      </c>
      <c r="Q489" s="2">
        <v>0</v>
      </c>
      <c r="R489" t="s">
        <v>1000</v>
      </c>
      <c r="S489">
        <v>0</v>
      </c>
      <c r="T489" s="2">
        <v>0</v>
      </c>
    </row>
    <row r="490" spans="1:20" x14ac:dyDescent="0.25">
      <c r="A490">
        <v>489</v>
      </c>
      <c r="B490">
        <v>820.7</v>
      </c>
      <c r="C490">
        <v>547.4</v>
      </c>
      <c r="D490" t="s">
        <v>1125</v>
      </c>
      <c r="E490">
        <v>0.55058542797706234</v>
      </c>
      <c r="F490" t="s">
        <v>1134</v>
      </c>
      <c r="G490">
        <v>2</v>
      </c>
      <c r="H490" s="2">
        <v>1.1324218712936615E-2</v>
      </c>
      <c r="I490" s="12" t="s">
        <v>1133</v>
      </c>
      <c r="J490" s="12">
        <v>1</v>
      </c>
      <c r="K490" s="2">
        <v>4.7274279065098165E-2</v>
      </c>
      <c r="L490" s="12" t="s">
        <v>1000</v>
      </c>
      <c r="M490">
        <v>0</v>
      </c>
      <c r="N490" s="2">
        <v>0</v>
      </c>
      <c r="O490" t="s">
        <v>1000</v>
      </c>
      <c r="P490">
        <v>0</v>
      </c>
      <c r="Q490" s="2">
        <v>0</v>
      </c>
      <c r="R490" t="s">
        <v>1000</v>
      </c>
      <c r="S490">
        <v>0</v>
      </c>
      <c r="T490" s="2">
        <v>0</v>
      </c>
    </row>
    <row r="491" spans="1:20" x14ac:dyDescent="0.25">
      <c r="A491">
        <v>490</v>
      </c>
      <c r="B491">
        <v>820.7</v>
      </c>
      <c r="C491">
        <v>549.4</v>
      </c>
      <c r="D491" t="s">
        <v>1126</v>
      </c>
      <c r="E491">
        <v>0.55058542797706234</v>
      </c>
      <c r="F491" t="s">
        <v>1134</v>
      </c>
      <c r="G491">
        <v>1</v>
      </c>
      <c r="H491" s="2">
        <v>4.7340384363716133E-2</v>
      </c>
      <c r="I491" s="12" t="s">
        <v>1000</v>
      </c>
      <c r="J491" s="12">
        <v>0</v>
      </c>
      <c r="K491" s="2">
        <v>0</v>
      </c>
      <c r="L491" s="12" t="s">
        <v>1000</v>
      </c>
      <c r="M491">
        <v>0</v>
      </c>
      <c r="N491" s="2">
        <v>0</v>
      </c>
      <c r="O491" t="s">
        <v>1000</v>
      </c>
      <c r="P491">
        <v>0</v>
      </c>
      <c r="Q491" s="2">
        <v>0</v>
      </c>
      <c r="R491" t="s">
        <v>1000</v>
      </c>
      <c r="S491">
        <v>0</v>
      </c>
      <c r="T491" s="2">
        <v>0</v>
      </c>
    </row>
    <row r="492" spans="1:20" x14ac:dyDescent="0.25">
      <c r="A492">
        <v>491</v>
      </c>
      <c r="B492">
        <v>820.7</v>
      </c>
      <c r="C492">
        <v>519.4</v>
      </c>
      <c r="D492" t="s">
        <v>1127</v>
      </c>
      <c r="E492">
        <v>0.55058542797706234</v>
      </c>
      <c r="F492" t="s">
        <v>1135</v>
      </c>
      <c r="G492">
        <v>2</v>
      </c>
      <c r="H492" s="2">
        <v>1.3756891201068676E-2</v>
      </c>
      <c r="I492" s="12" t="s">
        <v>1000</v>
      </c>
      <c r="J492" s="12">
        <v>0</v>
      </c>
      <c r="K492" s="2">
        <v>0</v>
      </c>
      <c r="L492" s="12" t="s">
        <v>1000</v>
      </c>
      <c r="M492">
        <v>0</v>
      </c>
      <c r="N492" s="2">
        <v>0</v>
      </c>
      <c r="O492" t="s">
        <v>1000</v>
      </c>
      <c r="P492">
        <v>0</v>
      </c>
      <c r="Q492" s="2">
        <v>0</v>
      </c>
      <c r="R492" t="s">
        <v>1000</v>
      </c>
      <c r="S492">
        <v>0</v>
      </c>
      <c r="T492" s="2">
        <v>0</v>
      </c>
    </row>
    <row r="493" spans="1:20" x14ac:dyDescent="0.25">
      <c r="A493">
        <v>492</v>
      </c>
      <c r="B493">
        <v>820.7</v>
      </c>
      <c r="C493">
        <v>521.4</v>
      </c>
      <c r="D493" t="s">
        <v>1128</v>
      </c>
      <c r="E493">
        <v>0.55058542797706234</v>
      </c>
      <c r="F493" t="s">
        <v>1136</v>
      </c>
      <c r="G493">
        <v>2</v>
      </c>
      <c r="H493" s="2">
        <v>1.3722194773096014E-2</v>
      </c>
      <c r="I493" s="12" t="s">
        <v>1135</v>
      </c>
      <c r="J493" s="12">
        <v>1</v>
      </c>
      <c r="K493" s="2">
        <v>4.2516308003779306E-2</v>
      </c>
      <c r="L493" s="12" t="s">
        <v>1000</v>
      </c>
      <c r="M493">
        <v>0</v>
      </c>
      <c r="N493" s="2">
        <v>0</v>
      </c>
      <c r="O493" t="s">
        <v>1000</v>
      </c>
      <c r="P493">
        <v>0</v>
      </c>
      <c r="Q493" s="2">
        <v>0</v>
      </c>
      <c r="R493" t="s">
        <v>1000</v>
      </c>
      <c r="S493">
        <v>0</v>
      </c>
      <c r="T493" s="2">
        <v>0</v>
      </c>
    </row>
    <row r="494" spans="1:20" x14ac:dyDescent="0.25">
      <c r="A494">
        <v>493</v>
      </c>
      <c r="B494">
        <v>820.7</v>
      </c>
      <c r="C494">
        <v>523.4</v>
      </c>
      <c r="D494" t="s">
        <v>1129</v>
      </c>
      <c r="E494">
        <v>0.55058542797706234</v>
      </c>
      <c r="F494" t="s">
        <v>1137</v>
      </c>
      <c r="G494">
        <v>2</v>
      </c>
      <c r="H494" s="2">
        <v>1.3687547927554635E-2</v>
      </c>
      <c r="I494" s="12" t="s">
        <v>1136</v>
      </c>
      <c r="J494" s="12">
        <v>1</v>
      </c>
      <c r="K494" s="2">
        <v>4.2578687785128716E-2</v>
      </c>
      <c r="L494" s="12" t="s">
        <v>1000</v>
      </c>
      <c r="M494">
        <v>0</v>
      </c>
      <c r="N494" s="2">
        <v>0</v>
      </c>
      <c r="O494" t="s">
        <v>1000</v>
      </c>
      <c r="P494">
        <v>0</v>
      </c>
      <c r="Q494" s="2">
        <v>0</v>
      </c>
      <c r="R494" t="s">
        <v>1000</v>
      </c>
      <c r="S494">
        <v>0</v>
      </c>
      <c r="T494" s="2">
        <v>0</v>
      </c>
    </row>
    <row r="495" spans="1:20" x14ac:dyDescent="0.25">
      <c r="A495">
        <v>494</v>
      </c>
      <c r="B495">
        <v>822.7</v>
      </c>
      <c r="C495">
        <v>605.5</v>
      </c>
      <c r="D495" t="s">
        <v>1115</v>
      </c>
      <c r="E495">
        <v>0.55042026473684125</v>
      </c>
      <c r="F495" t="s">
        <v>1122</v>
      </c>
      <c r="G495">
        <v>1</v>
      </c>
      <c r="H495" s="2">
        <v>5.7833467059350559E-2</v>
      </c>
      <c r="I495" s="12" t="s">
        <v>1000</v>
      </c>
      <c r="J495" s="12">
        <v>0</v>
      </c>
      <c r="K495" s="2">
        <v>0</v>
      </c>
      <c r="L495" s="12" t="s">
        <v>1000</v>
      </c>
      <c r="M495">
        <v>0</v>
      </c>
      <c r="N495" s="2">
        <v>0</v>
      </c>
      <c r="O495" t="s">
        <v>1000</v>
      </c>
      <c r="P495">
        <v>0</v>
      </c>
      <c r="Q495" s="2">
        <v>0</v>
      </c>
      <c r="R495" t="s">
        <v>1000</v>
      </c>
      <c r="S495">
        <v>0</v>
      </c>
      <c r="T495" s="2">
        <v>0</v>
      </c>
    </row>
    <row r="496" spans="1:20" x14ac:dyDescent="0.25">
      <c r="A496">
        <v>495</v>
      </c>
      <c r="B496">
        <v>822.7</v>
      </c>
      <c r="C496">
        <v>577.5</v>
      </c>
      <c r="D496" t="s">
        <v>1116</v>
      </c>
      <c r="E496">
        <v>0.55042026473684125</v>
      </c>
      <c r="F496" t="s">
        <v>1123</v>
      </c>
      <c r="G496">
        <v>1</v>
      </c>
      <c r="H496" s="2">
        <v>5.2436154310684151E-2</v>
      </c>
      <c r="I496" s="12" t="s">
        <v>1124</v>
      </c>
      <c r="J496" s="12">
        <v>2</v>
      </c>
      <c r="K496" s="2">
        <v>9.1762207125448206E-3</v>
      </c>
      <c r="L496" s="12" t="s">
        <v>1000</v>
      </c>
      <c r="M496">
        <v>0</v>
      </c>
      <c r="N496" s="2">
        <v>0</v>
      </c>
      <c r="O496" t="s">
        <v>1000</v>
      </c>
      <c r="P496">
        <v>0</v>
      </c>
      <c r="Q496" s="2">
        <v>0</v>
      </c>
      <c r="R496" t="s">
        <v>1000</v>
      </c>
      <c r="S496">
        <v>0</v>
      </c>
      <c r="T496" s="2">
        <v>0</v>
      </c>
    </row>
    <row r="497" spans="1:20" x14ac:dyDescent="0.25">
      <c r="A497">
        <v>496</v>
      </c>
      <c r="B497">
        <v>822.7</v>
      </c>
      <c r="C497">
        <v>579.5</v>
      </c>
      <c r="D497" t="s">
        <v>1117</v>
      </c>
      <c r="E497">
        <v>0.55042026473684125</v>
      </c>
      <c r="F497" t="s">
        <v>1124</v>
      </c>
      <c r="G497">
        <v>1</v>
      </c>
      <c r="H497" s="2">
        <v>5.2506063314012454E-2</v>
      </c>
      <c r="I497" s="12" t="s">
        <v>1000</v>
      </c>
      <c r="J497" s="12">
        <v>0</v>
      </c>
      <c r="K497" s="2">
        <v>0</v>
      </c>
      <c r="L497" s="12" t="s">
        <v>1000</v>
      </c>
      <c r="M497">
        <v>0</v>
      </c>
      <c r="N497" s="2">
        <v>0</v>
      </c>
      <c r="O497" t="s">
        <v>1000</v>
      </c>
      <c r="P497">
        <v>0</v>
      </c>
      <c r="Q497" s="2">
        <v>0</v>
      </c>
      <c r="R497" t="s">
        <v>1000</v>
      </c>
      <c r="S497">
        <v>0</v>
      </c>
      <c r="T497" s="2">
        <v>0</v>
      </c>
    </row>
    <row r="498" spans="1:20" x14ac:dyDescent="0.25">
      <c r="A498">
        <v>497</v>
      </c>
      <c r="B498">
        <v>822.7</v>
      </c>
      <c r="C498">
        <v>549.4</v>
      </c>
      <c r="D498" t="s">
        <v>1118</v>
      </c>
      <c r="E498">
        <v>0.55042026473684125</v>
      </c>
      <c r="F498" t="s">
        <v>1126</v>
      </c>
      <c r="G498">
        <v>2</v>
      </c>
      <c r="H498" s="2">
        <v>1.1320821702117656E-2</v>
      </c>
      <c r="I498" s="12" t="s">
        <v>1125</v>
      </c>
      <c r="J498" s="12">
        <v>1</v>
      </c>
      <c r="K498" s="2">
        <v>4.7326183313565681E-2</v>
      </c>
      <c r="L498" s="12" t="s">
        <v>1000</v>
      </c>
      <c r="M498">
        <v>0</v>
      </c>
      <c r="N498" s="2">
        <v>0</v>
      </c>
      <c r="O498" t="s">
        <v>1000</v>
      </c>
      <c r="P498">
        <v>0</v>
      </c>
      <c r="Q498" s="2">
        <v>0</v>
      </c>
      <c r="R498" t="s">
        <v>1000</v>
      </c>
      <c r="S498">
        <v>0</v>
      </c>
      <c r="T498" s="2">
        <v>0</v>
      </c>
    </row>
    <row r="499" spans="1:20" x14ac:dyDescent="0.25">
      <c r="A499">
        <v>498</v>
      </c>
      <c r="B499">
        <v>822.7</v>
      </c>
      <c r="C499">
        <v>551.4</v>
      </c>
      <c r="D499" t="s">
        <v>1119</v>
      </c>
      <c r="E499">
        <v>0.55042026473684125</v>
      </c>
      <c r="F499" t="s">
        <v>1126</v>
      </c>
      <c r="G499">
        <v>1</v>
      </c>
      <c r="H499" s="2">
        <v>4.7392318349639084E-2</v>
      </c>
      <c r="I499" s="12" t="s">
        <v>1000</v>
      </c>
      <c r="J499" s="12">
        <v>0</v>
      </c>
      <c r="K499" s="2">
        <v>0</v>
      </c>
      <c r="L499" s="12" t="s">
        <v>1000</v>
      </c>
      <c r="M499">
        <v>0</v>
      </c>
      <c r="N499" s="2">
        <v>0</v>
      </c>
      <c r="O499" t="s">
        <v>1000</v>
      </c>
      <c r="P499">
        <v>0</v>
      </c>
      <c r="Q499" s="2">
        <v>0</v>
      </c>
      <c r="R499" t="s">
        <v>1000</v>
      </c>
      <c r="S499">
        <v>0</v>
      </c>
      <c r="T499" s="2">
        <v>0</v>
      </c>
    </row>
    <row r="500" spans="1:20" x14ac:dyDescent="0.25">
      <c r="A500">
        <v>499</v>
      </c>
      <c r="B500">
        <v>822.7</v>
      </c>
      <c r="C500">
        <v>521.4</v>
      </c>
      <c r="D500" t="s">
        <v>1120</v>
      </c>
      <c r="E500">
        <v>0.55042026473684125</v>
      </c>
      <c r="F500" t="s">
        <v>1128</v>
      </c>
      <c r="G500">
        <v>2</v>
      </c>
      <c r="H500" s="2">
        <v>1.3752764443238408E-2</v>
      </c>
      <c r="I500" s="12" t="s">
        <v>1127</v>
      </c>
      <c r="J500" s="12">
        <v>1</v>
      </c>
      <c r="K500" s="2">
        <v>4.2503554067995102E-2</v>
      </c>
      <c r="L500" s="12" t="s">
        <v>1000</v>
      </c>
      <c r="M500">
        <v>0</v>
      </c>
      <c r="N500" s="2">
        <v>0</v>
      </c>
      <c r="O500" t="s">
        <v>1000</v>
      </c>
      <c r="P500">
        <v>0</v>
      </c>
      <c r="Q500" s="2">
        <v>0</v>
      </c>
      <c r="R500" t="s">
        <v>1000</v>
      </c>
      <c r="S500">
        <v>0</v>
      </c>
      <c r="T500" s="2">
        <v>0</v>
      </c>
    </row>
    <row r="501" spans="1:20" x14ac:dyDescent="0.25">
      <c r="A501">
        <v>500</v>
      </c>
      <c r="B501">
        <v>822.7</v>
      </c>
      <c r="C501">
        <v>523.4</v>
      </c>
      <c r="D501" t="s">
        <v>1121</v>
      </c>
      <c r="E501">
        <v>0.55042026473684125</v>
      </c>
      <c r="F501" t="s">
        <v>1129</v>
      </c>
      <c r="G501">
        <v>2</v>
      </c>
      <c r="H501" s="2">
        <v>1.3718078423413469E-2</v>
      </c>
      <c r="I501" s="12" t="s">
        <v>1128</v>
      </c>
      <c r="J501" s="12">
        <v>1</v>
      </c>
      <c r="K501" s="2">
        <v>4.2565915136813653E-2</v>
      </c>
      <c r="L501" s="12" t="s">
        <v>1000</v>
      </c>
      <c r="M501">
        <v>0</v>
      </c>
      <c r="N501" s="2">
        <v>0</v>
      </c>
      <c r="O501" t="s">
        <v>1000</v>
      </c>
      <c r="P501">
        <v>0</v>
      </c>
      <c r="Q501" s="2">
        <v>0</v>
      </c>
      <c r="R501" t="s">
        <v>1000</v>
      </c>
      <c r="S501">
        <v>0</v>
      </c>
      <c r="T501" s="2">
        <v>0</v>
      </c>
    </row>
    <row r="502" spans="1:20" x14ac:dyDescent="0.25">
      <c r="A502">
        <v>501</v>
      </c>
      <c r="B502">
        <v>824.7</v>
      </c>
      <c r="C502">
        <v>579.5</v>
      </c>
      <c r="D502" t="s">
        <v>1112</v>
      </c>
      <c r="E502">
        <v>0.55025515104187617</v>
      </c>
      <c r="F502" t="s">
        <v>1117</v>
      </c>
      <c r="G502">
        <v>2</v>
      </c>
      <c r="H502" s="2">
        <v>9.1734680527960199E-3</v>
      </c>
      <c r="I502" s="12" t="s">
        <v>1116</v>
      </c>
      <c r="J502" s="12">
        <v>1</v>
      </c>
      <c r="K502" s="2">
        <v>5.2490312676404659E-2</v>
      </c>
      <c r="L502" s="12" t="s">
        <v>1000</v>
      </c>
      <c r="M502">
        <v>0</v>
      </c>
      <c r="N502" s="2">
        <v>0</v>
      </c>
      <c r="O502" t="s">
        <v>1000</v>
      </c>
      <c r="P502">
        <v>0</v>
      </c>
      <c r="Q502" s="2">
        <v>0</v>
      </c>
      <c r="R502" t="s">
        <v>1000</v>
      </c>
      <c r="S502">
        <v>0</v>
      </c>
      <c r="T502" s="2">
        <v>0</v>
      </c>
    </row>
    <row r="503" spans="1:20" x14ac:dyDescent="0.25">
      <c r="A503">
        <v>502</v>
      </c>
      <c r="B503">
        <v>824.7</v>
      </c>
      <c r="C503">
        <v>551.4</v>
      </c>
      <c r="D503" t="s">
        <v>1113</v>
      </c>
      <c r="E503">
        <v>0.55025515104187617</v>
      </c>
      <c r="F503" t="s">
        <v>1119</v>
      </c>
      <c r="G503">
        <v>2</v>
      </c>
      <c r="H503" s="2">
        <v>1.1317425710325504E-2</v>
      </c>
      <c r="I503" s="12" t="s">
        <v>1118</v>
      </c>
      <c r="J503" s="12">
        <v>1</v>
      </c>
      <c r="K503" s="2">
        <v>4.7378101720461349E-2</v>
      </c>
      <c r="L503" s="12" t="s">
        <v>1000</v>
      </c>
      <c r="M503">
        <v>0</v>
      </c>
      <c r="N503" s="2">
        <v>0</v>
      </c>
      <c r="O503" t="s">
        <v>1000</v>
      </c>
      <c r="P503">
        <v>0</v>
      </c>
      <c r="Q503" s="2">
        <v>0</v>
      </c>
      <c r="R503" t="s">
        <v>1000</v>
      </c>
      <c r="S503">
        <v>0</v>
      </c>
      <c r="T503" s="2">
        <v>0</v>
      </c>
    </row>
    <row r="504" spans="1:20" x14ac:dyDescent="0.25">
      <c r="A504">
        <v>503</v>
      </c>
      <c r="B504">
        <v>824.7</v>
      </c>
      <c r="C504">
        <v>523.4</v>
      </c>
      <c r="D504" t="s">
        <v>1114</v>
      </c>
      <c r="E504">
        <v>0.55025515104187617</v>
      </c>
      <c r="F504" t="s">
        <v>1121</v>
      </c>
      <c r="G504">
        <v>2</v>
      </c>
      <c r="H504" s="2">
        <v>1.3748638923342634E-2</v>
      </c>
      <c r="I504" s="12" t="s">
        <v>1120</v>
      </c>
      <c r="J504" s="12">
        <v>1</v>
      </c>
      <c r="K504" s="2">
        <v>4.2553146320005696E-2</v>
      </c>
      <c r="L504" s="12" t="s">
        <v>1000</v>
      </c>
      <c r="M504">
        <v>0</v>
      </c>
      <c r="N504" s="2">
        <v>0</v>
      </c>
      <c r="O504" t="s">
        <v>1000</v>
      </c>
      <c r="P504">
        <v>0</v>
      </c>
      <c r="Q504" s="2">
        <v>0</v>
      </c>
      <c r="R504" t="s">
        <v>1000</v>
      </c>
      <c r="S504">
        <v>0</v>
      </c>
      <c r="T504" s="2">
        <v>0</v>
      </c>
    </row>
    <row r="505" spans="1:20" x14ac:dyDescent="0.25">
      <c r="A505">
        <v>504</v>
      </c>
      <c r="B505">
        <v>832.8</v>
      </c>
      <c r="C505">
        <v>573.5</v>
      </c>
      <c r="D505" t="s">
        <v>1166</v>
      </c>
      <c r="E505">
        <v>0.54452898826931462</v>
      </c>
      <c r="F505" t="s">
        <v>1000</v>
      </c>
      <c r="G505">
        <v>0</v>
      </c>
      <c r="H505" s="2">
        <v>0</v>
      </c>
      <c r="I505" s="12" t="s">
        <v>1000</v>
      </c>
      <c r="J505" s="12">
        <v>0</v>
      </c>
      <c r="K505" s="2">
        <v>0</v>
      </c>
      <c r="L505" s="12" t="s">
        <v>1000</v>
      </c>
      <c r="M505">
        <v>0</v>
      </c>
      <c r="N505" s="2">
        <v>0</v>
      </c>
      <c r="O505" t="s">
        <v>1000</v>
      </c>
      <c r="P505">
        <v>0</v>
      </c>
      <c r="Q505" s="2">
        <v>0</v>
      </c>
      <c r="R505" t="s">
        <v>1000</v>
      </c>
      <c r="S505">
        <v>0</v>
      </c>
      <c r="T505" s="2">
        <v>0</v>
      </c>
    </row>
    <row r="506" spans="1:20" x14ac:dyDescent="0.25">
      <c r="A506">
        <v>505</v>
      </c>
      <c r="B506">
        <v>832.8</v>
      </c>
      <c r="C506">
        <v>559.5</v>
      </c>
      <c r="D506" t="s">
        <v>1167</v>
      </c>
      <c r="E506">
        <v>0.54452898826931462</v>
      </c>
      <c r="F506" t="s">
        <v>1000</v>
      </c>
      <c r="G506">
        <v>0</v>
      </c>
      <c r="H506" s="2">
        <v>0</v>
      </c>
      <c r="I506" s="12" t="s">
        <v>1000</v>
      </c>
      <c r="J506" s="12">
        <v>0</v>
      </c>
      <c r="K506" s="2">
        <v>0</v>
      </c>
      <c r="L506" s="12" t="s">
        <v>1000</v>
      </c>
      <c r="M506">
        <v>0</v>
      </c>
      <c r="N506" s="2">
        <v>0</v>
      </c>
      <c r="O506" t="s">
        <v>1000</v>
      </c>
      <c r="P506">
        <v>0</v>
      </c>
      <c r="Q506" s="2">
        <v>0</v>
      </c>
      <c r="R506" t="s">
        <v>1000</v>
      </c>
      <c r="S506">
        <v>0</v>
      </c>
      <c r="T506" s="2">
        <v>0</v>
      </c>
    </row>
    <row r="507" spans="1:20" x14ac:dyDescent="0.25">
      <c r="A507">
        <v>506</v>
      </c>
      <c r="B507">
        <v>832.8</v>
      </c>
      <c r="C507">
        <v>561.5</v>
      </c>
      <c r="D507" t="s">
        <v>1168</v>
      </c>
      <c r="E507">
        <v>0.54452898826931462</v>
      </c>
      <c r="F507" t="s">
        <v>1000</v>
      </c>
      <c r="G507">
        <v>0</v>
      </c>
      <c r="H507" s="2">
        <v>0</v>
      </c>
      <c r="I507" s="12" t="s">
        <v>1000</v>
      </c>
      <c r="J507" s="12">
        <v>0</v>
      </c>
      <c r="K507" s="2">
        <v>0</v>
      </c>
      <c r="L507" s="12" t="s">
        <v>1000</v>
      </c>
      <c r="M507">
        <v>0</v>
      </c>
      <c r="N507" s="2">
        <v>0</v>
      </c>
      <c r="O507" t="s">
        <v>1000</v>
      </c>
      <c r="P507">
        <v>0</v>
      </c>
      <c r="Q507" s="2">
        <v>0</v>
      </c>
      <c r="R507" t="s">
        <v>1000</v>
      </c>
      <c r="S507">
        <v>0</v>
      </c>
      <c r="T507" s="2">
        <v>0</v>
      </c>
    </row>
    <row r="508" spans="1:20" x14ac:dyDescent="0.25">
      <c r="A508">
        <v>507</v>
      </c>
      <c r="B508">
        <v>832.8</v>
      </c>
      <c r="C508">
        <v>535.5</v>
      </c>
      <c r="D508" t="s">
        <v>1169</v>
      </c>
      <c r="E508">
        <v>0.54452898826931462</v>
      </c>
      <c r="F508" t="s">
        <v>1000</v>
      </c>
      <c r="G508">
        <v>0</v>
      </c>
      <c r="H508" s="2">
        <v>0</v>
      </c>
      <c r="I508" s="12" t="s">
        <v>1000</v>
      </c>
      <c r="J508" s="12">
        <v>0</v>
      </c>
      <c r="K508" s="2">
        <v>0</v>
      </c>
      <c r="L508" s="12" t="s">
        <v>1000</v>
      </c>
      <c r="M508">
        <v>0</v>
      </c>
      <c r="N508" s="2">
        <v>0</v>
      </c>
      <c r="O508" t="s">
        <v>1000</v>
      </c>
      <c r="P508">
        <v>0</v>
      </c>
      <c r="Q508" s="2">
        <v>0</v>
      </c>
      <c r="R508" t="s">
        <v>1000</v>
      </c>
      <c r="S508">
        <v>0</v>
      </c>
      <c r="T508" s="2">
        <v>0</v>
      </c>
    </row>
    <row r="509" spans="1:20" x14ac:dyDescent="0.25">
      <c r="A509">
        <v>508</v>
      </c>
      <c r="B509">
        <v>832.8</v>
      </c>
      <c r="C509">
        <v>537.5</v>
      </c>
      <c r="D509" t="s">
        <v>1170</v>
      </c>
      <c r="E509">
        <v>0.54452898826931462</v>
      </c>
      <c r="F509" t="s">
        <v>1000</v>
      </c>
      <c r="G509">
        <v>0</v>
      </c>
      <c r="H509" s="2">
        <v>0</v>
      </c>
      <c r="I509" s="12" t="s">
        <v>1000</v>
      </c>
      <c r="J509" s="12">
        <v>0</v>
      </c>
      <c r="K509" s="2">
        <v>0</v>
      </c>
      <c r="L509" s="12" t="s">
        <v>1000</v>
      </c>
      <c r="M509">
        <v>0</v>
      </c>
      <c r="N509" s="2">
        <v>0</v>
      </c>
      <c r="O509" t="s">
        <v>1000</v>
      </c>
      <c r="P509">
        <v>0</v>
      </c>
      <c r="Q509" s="2">
        <v>0</v>
      </c>
      <c r="R509" t="s">
        <v>1000</v>
      </c>
      <c r="S509">
        <v>0</v>
      </c>
      <c r="T509" s="2">
        <v>0</v>
      </c>
    </row>
    <row r="510" spans="1:20" x14ac:dyDescent="0.25">
      <c r="A510">
        <v>509</v>
      </c>
      <c r="B510" s="131">
        <v>834.6</v>
      </c>
      <c r="C510" s="131">
        <v>264.39999999999998</v>
      </c>
      <c r="D510" s="131" t="s">
        <v>1712</v>
      </c>
      <c r="E510">
        <v>0.58629850774633896</v>
      </c>
      <c r="F510" t="s">
        <v>1000</v>
      </c>
      <c r="G510">
        <v>0</v>
      </c>
      <c r="H510" s="2">
        <v>0</v>
      </c>
      <c r="I510" s="12" t="s">
        <v>1000</v>
      </c>
      <c r="J510" s="12">
        <v>0</v>
      </c>
      <c r="K510" s="2">
        <v>0</v>
      </c>
      <c r="L510" s="12" t="s">
        <v>1000</v>
      </c>
      <c r="M510">
        <v>0</v>
      </c>
      <c r="N510" s="2">
        <v>0</v>
      </c>
      <c r="O510" t="s">
        <v>1000</v>
      </c>
      <c r="P510">
        <v>0</v>
      </c>
      <c r="Q510" s="2">
        <v>0</v>
      </c>
      <c r="R510" t="s">
        <v>1000</v>
      </c>
      <c r="S510">
        <v>0</v>
      </c>
      <c r="T510" s="2">
        <v>0</v>
      </c>
    </row>
    <row r="511" spans="1:20" x14ac:dyDescent="0.25">
      <c r="A511">
        <v>510</v>
      </c>
      <c r="B511">
        <v>834.8</v>
      </c>
      <c r="C511">
        <v>589.6</v>
      </c>
      <c r="D511" t="s">
        <v>1159</v>
      </c>
      <c r="E511">
        <v>0.54436564182473601</v>
      </c>
      <c r="F511" t="s">
        <v>1000</v>
      </c>
      <c r="G511">
        <v>0</v>
      </c>
      <c r="H511" s="2">
        <v>0</v>
      </c>
      <c r="I511" s="12" t="s">
        <v>1000</v>
      </c>
      <c r="J511" s="12">
        <v>0</v>
      </c>
      <c r="K511" s="2">
        <v>0</v>
      </c>
      <c r="L511" s="12" t="s">
        <v>1000</v>
      </c>
      <c r="M511">
        <v>0</v>
      </c>
      <c r="N511" s="2">
        <v>0</v>
      </c>
      <c r="O511" t="s">
        <v>1000</v>
      </c>
      <c r="P511">
        <v>0</v>
      </c>
      <c r="Q511" s="2">
        <v>0</v>
      </c>
      <c r="R511" t="s">
        <v>1000</v>
      </c>
      <c r="S511">
        <v>0</v>
      </c>
      <c r="T511" s="2">
        <v>0</v>
      </c>
    </row>
    <row r="512" spans="1:20" x14ac:dyDescent="0.25">
      <c r="A512">
        <v>511</v>
      </c>
      <c r="B512">
        <v>834.8</v>
      </c>
      <c r="C512">
        <v>575.5</v>
      </c>
      <c r="D512" t="s">
        <v>1160</v>
      </c>
      <c r="E512">
        <v>0.54436564182473601</v>
      </c>
      <c r="F512" t="s">
        <v>1166</v>
      </c>
      <c r="G512">
        <v>1</v>
      </c>
      <c r="H512" s="2">
        <v>5.1790265631289467E-2</v>
      </c>
      <c r="I512" s="12" t="s">
        <v>1000</v>
      </c>
      <c r="J512" s="12">
        <v>0</v>
      </c>
      <c r="K512" s="2">
        <v>0</v>
      </c>
      <c r="L512" s="12" t="s">
        <v>1000</v>
      </c>
      <c r="M512">
        <v>0</v>
      </c>
      <c r="N512" s="2">
        <v>0</v>
      </c>
      <c r="O512" t="s">
        <v>1000</v>
      </c>
      <c r="P512">
        <v>0</v>
      </c>
      <c r="Q512" s="2">
        <v>0</v>
      </c>
      <c r="R512" t="s">
        <v>1000</v>
      </c>
      <c r="S512">
        <v>0</v>
      </c>
      <c r="T512" s="2">
        <v>0</v>
      </c>
    </row>
    <row r="513" spans="1:20" x14ac:dyDescent="0.25">
      <c r="A513">
        <v>512</v>
      </c>
      <c r="B513">
        <v>834.8</v>
      </c>
      <c r="C513">
        <v>561.5</v>
      </c>
      <c r="D513" t="s">
        <v>1161</v>
      </c>
      <c r="E513">
        <v>0.54436564182473601</v>
      </c>
      <c r="F513" t="s">
        <v>1167</v>
      </c>
      <c r="G513">
        <v>1</v>
      </c>
      <c r="H513" s="2">
        <v>4.9229728575986807E-2</v>
      </c>
      <c r="I513" s="12" t="s">
        <v>1168</v>
      </c>
      <c r="J513" s="12">
        <v>2</v>
      </c>
      <c r="K513" s="2">
        <v>1.1196292663394359E-2</v>
      </c>
      <c r="L513" s="12" t="s">
        <v>1000</v>
      </c>
      <c r="M513">
        <v>0</v>
      </c>
      <c r="N513" s="2">
        <v>0</v>
      </c>
      <c r="O513" t="s">
        <v>1000</v>
      </c>
      <c r="P513">
        <v>0</v>
      </c>
      <c r="Q513" s="2">
        <v>0</v>
      </c>
      <c r="R513" t="s">
        <v>1000</v>
      </c>
      <c r="S513">
        <v>0</v>
      </c>
      <c r="T513" s="2">
        <v>0</v>
      </c>
    </row>
    <row r="514" spans="1:20" x14ac:dyDescent="0.25">
      <c r="A514">
        <v>513</v>
      </c>
      <c r="B514">
        <v>834.8</v>
      </c>
      <c r="C514">
        <v>563.5</v>
      </c>
      <c r="D514" t="s">
        <v>1162</v>
      </c>
      <c r="E514">
        <v>0.54436564182473601</v>
      </c>
      <c r="F514" t="s">
        <v>1168</v>
      </c>
      <c r="G514">
        <v>1</v>
      </c>
      <c r="H514" s="2">
        <v>4.9296953331156412E-2</v>
      </c>
      <c r="I514" s="12" t="s">
        <v>1000</v>
      </c>
      <c r="J514" s="12">
        <v>0</v>
      </c>
      <c r="K514" s="2">
        <v>0</v>
      </c>
      <c r="L514" s="12" t="s">
        <v>1000</v>
      </c>
      <c r="M514">
        <v>0</v>
      </c>
      <c r="N514" s="2">
        <v>0</v>
      </c>
      <c r="O514" t="s">
        <v>1000</v>
      </c>
      <c r="P514">
        <v>0</v>
      </c>
      <c r="Q514" s="2">
        <v>0</v>
      </c>
      <c r="R514" t="s">
        <v>1000</v>
      </c>
      <c r="S514">
        <v>0</v>
      </c>
      <c r="T514" s="2">
        <v>0</v>
      </c>
    </row>
    <row r="515" spans="1:20" x14ac:dyDescent="0.25">
      <c r="A515">
        <v>514</v>
      </c>
      <c r="B515">
        <v>834.8</v>
      </c>
      <c r="C515">
        <v>547.5</v>
      </c>
      <c r="D515" t="s">
        <v>1163</v>
      </c>
      <c r="E515">
        <v>0.54436564182473601</v>
      </c>
      <c r="F515" t="s">
        <v>1000</v>
      </c>
      <c r="G515">
        <v>0</v>
      </c>
      <c r="H515" s="2">
        <v>0</v>
      </c>
      <c r="I515" s="12" t="s">
        <v>1000</v>
      </c>
      <c r="J515" s="12">
        <v>0</v>
      </c>
      <c r="K515" s="2">
        <v>0</v>
      </c>
      <c r="L515" s="12" t="s">
        <v>1000</v>
      </c>
      <c r="M515">
        <v>0</v>
      </c>
      <c r="N515" s="2">
        <v>0</v>
      </c>
      <c r="O515" t="s">
        <v>1000</v>
      </c>
      <c r="P515">
        <v>0</v>
      </c>
      <c r="Q515" s="2">
        <v>0</v>
      </c>
      <c r="R515" t="s">
        <v>1000</v>
      </c>
      <c r="S515">
        <v>0</v>
      </c>
      <c r="T515" s="2">
        <v>0</v>
      </c>
    </row>
    <row r="516" spans="1:20" x14ac:dyDescent="0.25">
      <c r="A516">
        <v>515</v>
      </c>
      <c r="B516">
        <v>834.8</v>
      </c>
      <c r="C516">
        <v>535.5</v>
      </c>
      <c r="D516" t="s">
        <v>1164</v>
      </c>
      <c r="E516">
        <v>0.54436564182473601</v>
      </c>
      <c r="F516" t="s">
        <v>1169</v>
      </c>
      <c r="G516">
        <v>2</v>
      </c>
      <c r="H516" s="2">
        <v>1.3567179560755921E-2</v>
      </c>
      <c r="I516" s="12" t="s">
        <v>1000</v>
      </c>
      <c r="J516" s="12">
        <v>0</v>
      </c>
      <c r="K516" s="2">
        <v>0</v>
      </c>
      <c r="L516" s="12" t="s">
        <v>1000</v>
      </c>
      <c r="M516">
        <v>0</v>
      </c>
      <c r="N516" s="2">
        <v>0</v>
      </c>
      <c r="O516" t="s">
        <v>1000</v>
      </c>
      <c r="P516">
        <v>0</v>
      </c>
      <c r="Q516" s="2">
        <v>0</v>
      </c>
      <c r="R516" t="s">
        <v>1000</v>
      </c>
      <c r="S516">
        <v>0</v>
      </c>
      <c r="T516" s="2">
        <v>0</v>
      </c>
    </row>
    <row r="517" spans="1:20" x14ac:dyDescent="0.25">
      <c r="A517">
        <v>516</v>
      </c>
      <c r="B517">
        <v>834.8</v>
      </c>
      <c r="C517">
        <v>537.5</v>
      </c>
      <c r="D517" t="s">
        <v>1165</v>
      </c>
      <c r="E517">
        <v>0.54436564182473601</v>
      </c>
      <c r="F517" t="s">
        <v>1170</v>
      </c>
      <c r="G517">
        <v>2</v>
      </c>
      <c r="H517" s="2">
        <v>1.3532924109463589E-2</v>
      </c>
      <c r="I517" s="12" t="s">
        <v>1169</v>
      </c>
      <c r="J517" s="12">
        <v>1</v>
      </c>
      <c r="K517" s="2">
        <v>4.444882383501577E-2</v>
      </c>
      <c r="L517" s="12" t="s">
        <v>1000</v>
      </c>
      <c r="M517">
        <v>0</v>
      </c>
      <c r="N517" s="2">
        <v>0</v>
      </c>
      <c r="O517" t="s">
        <v>1000</v>
      </c>
      <c r="P517">
        <v>0</v>
      </c>
      <c r="Q517" s="2">
        <v>0</v>
      </c>
      <c r="R517" t="s">
        <v>1000</v>
      </c>
      <c r="S517">
        <v>0</v>
      </c>
      <c r="T517" s="2">
        <v>0</v>
      </c>
    </row>
    <row r="518" spans="1:20" x14ac:dyDescent="0.25">
      <c r="A518">
        <v>517</v>
      </c>
      <c r="B518">
        <v>836.8</v>
      </c>
      <c r="C518">
        <v>591.6</v>
      </c>
      <c r="D518" t="s">
        <v>1153</v>
      </c>
      <c r="E518">
        <v>0.54420234438041548</v>
      </c>
      <c r="F518" t="s">
        <v>1159</v>
      </c>
      <c r="G518">
        <v>1</v>
      </c>
      <c r="H518" s="2">
        <v>5.4476458527992114E-2</v>
      </c>
      <c r="I518" s="12" t="s">
        <v>1000</v>
      </c>
      <c r="J518" s="12">
        <v>0</v>
      </c>
      <c r="K518" s="2">
        <v>0</v>
      </c>
      <c r="L518" s="12" t="s">
        <v>1000</v>
      </c>
      <c r="M518">
        <v>0</v>
      </c>
      <c r="N518" s="2">
        <v>0</v>
      </c>
      <c r="O518" t="s">
        <v>1000</v>
      </c>
      <c r="P518">
        <v>0</v>
      </c>
      <c r="Q518" s="2">
        <v>0</v>
      </c>
      <c r="R518" t="s">
        <v>1000</v>
      </c>
      <c r="S518">
        <v>0</v>
      </c>
      <c r="T518" s="2">
        <v>0</v>
      </c>
    </row>
    <row r="519" spans="1:20" x14ac:dyDescent="0.25">
      <c r="A519">
        <v>518</v>
      </c>
      <c r="B519">
        <v>836.8</v>
      </c>
      <c r="C519">
        <v>577.5</v>
      </c>
      <c r="D519" t="s">
        <v>1154</v>
      </c>
      <c r="E519">
        <v>0.54420234438041548</v>
      </c>
      <c r="F519" t="s">
        <v>1160</v>
      </c>
      <c r="G519">
        <v>1</v>
      </c>
      <c r="H519" s="2">
        <v>5.1843799973118158E-2</v>
      </c>
      <c r="I519" s="12" t="s">
        <v>1000</v>
      </c>
      <c r="J519" s="12">
        <v>0</v>
      </c>
      <c r="K519" s="2">
        <v>0</v>
      </c>
      <c r="L519" s="12" t="s">
        <v>1000</v>
      </c>
      <c r="M519">
        <v>0</v>
      </c>
      <c r="N519" s="2">
        <v>0</v>
      </c>
      <c r="O519" t="s">
        <v>1000</v>
      </c>
      <c r="P519">
        <v>0</v>
      </c>
      <c r="Q519" s="2">
        <v>0</v>
      </c>
      <c r="R519" t="s">
        <v>1000</v>
      </c>
      <c r="S519">
        <v>0</v>
      </c>
      <c r="T519" s="2">
        <v>0</v>
      </c>
    </row>
    <row r="520" spans="1:20" ht="15.75" thickBot="1" x14ac:dyDescent="0.3">
      <c r="A520">
        <v>519</v>
      </c>
      <c r="B520">
        <v>836.8</v>
      </c>
      <c r="C520">
        <v>563.5</v>
      </c>
      <c r="D520" t="s">
        <v>1155</v>
      </c>
      <c r="E520">
        <v>0.54420234438041548</v>
      </c>
      <c r="F520" t="s">
        <v>1161</v>
      </c>
      <c r="G520">
        <v>1</v>
      </c>
      <c r="H520" s="2">
        <v>4.9282165354338506E-2</v>
      </c>
      <c r="I520" s="12" t="s">
        <v>1162</v>
      </c>
      <c r="J520" s="12">
        <v>2</v>
      </c>
      <c r="K520" s="2">
        <v>1.1192934027511925E-2</v>
      </c>
      <c r="L520" s="12" t="s">
        <v>1000</v>
      </c>
      <c r="M520">
        <v>0</v>
      </c>
      <c r="N520" s="2">
        <v>0</v>
      </c>
      <c r="O520" t="s">
        <v>1000</v>
      </c>
      <c r="P520">
        <v>0</v>
      </c>
      <c r="Q520" s="2">
        <v>0</v>
      </c>
      <c r="R520" t="s">
        <v>1000</v>
      </c>
      <c r="S520">
        <v>0</v>
      </c>
      <c r="T520" s="2">
        <v>0</v>
      </c>
    </row>
    <row r="521" spans="1:20" x14ac:dyDescent="0.25">
      <c r="A521">
        <v>520</v>
      </c>
      <c r="B521" s="36">
        <v>836.8</v>
      </c>
      <c r="C521" s="36">
        <v>565.5</v>
      </c>
      <c r="D521" s="110" t="s">
        <v>1156</v>
      </c>
      <c r="E521">
        <v>0.54420234438041548</v>
      </c>
      <c r="F521" t="s">
        <v>1162</v>
      </c>
      <c r="G521">
        <v>1</v>
      </c>
      <c r="H521" s="2">
        <v>4.9349418951203074E-2</v>
      </c>
      <c r="I521" s="12" t="s">
        <v>1000</v>
      </c>
      <c r="J521" s="12">
        <v>0</v>
      </c>
      <c r="K521" s="2">
        <v>0</v>
      </c>
      <c r="L521" s="12" t="s">
        <v>1000</v>
      </c>
      <c r="M521">
        <v>0</v>
      </c>
      <c r="N521" s="2">
        <v>0</v>
      </c>
      <c r="O521" t="s">
        <v>1000</v>
      </c>
      <c r="P521">
        <v>0</v>
      </c>
      <c r="Q521" s="2">
        <v>0</v>
      </c>
      <c r="R521" t="s">
        <v>1000</v>
      </c>
      <c r="S521">
        <v>0</v>
      </c>
      <c r="T521" s="2">
        <v>0</v>
      </c>
    </row>
    <row r="522" spans="1:20" x14ac:dyDescent="0.25">
      <c r="A522">
        <v>521</v>
      </c>
      <c r="B522">
        <v>836.8</v>
      </c>
      <c r="C522">
        <v>549.5</v>
      </c>
      <c r="D522" s="111" t="s">
        <v>1157</v>
      </c>
      <c r="E522">
        <v>0.54420234438041548</v>
      </c>
      <c r="F522" t="s">
        <v>1163</v>
      </c>
      <c r="G522">
        <v>1</v>
      </c>
      <c r="H522" s="2">
        <v>4.6791554671653204E-2</v>
      </c>
      <c r="I522" s="12" t="s">
        <v>1000</v>
      </c>
      <c r="J522" s="12">
        <v>0</v>
      </c>
      <c r="K522" s="2">
        <v>0</v>
      </c>
      <c r="L522" s="12" t="s">
        <v>1000</v>
      </c>
      <c r="M522">
        <v>0</v>
      </c>
      <c r="N522" s="2">
        <v>0</v>
      </c>
      <c r="O522" t="s">
        <v>1000</v>
      </c>
      <c r="P522">
        <v>0</v>
      </c>
      <c r="Q522" s="2">
        <v>0</v>
      </c>
      <c r="R522" t="s">
        <v>1000</v>
      </c>
      <c r="S522">
        <v>0</v>
      </c>
      <c r="T522" s="2">
        <v>0</v>
      </c>
    </row>
    <row r="523" spans="1:20" x14ac:dyDescent="0.25">
      <c r="A523">
        <v>522</v>
      </c>
      <c r="B523">
        <v>836.8</v>
      </c>
      <c r="C523">
        <v>537.5</v>
      </c>
      <c r="D523" s="111" t="s">
        <v>1158</v>
      </c>
      <c r="E523">
        <v>0.54420234438041548</v>
      </c>
      <c r="F523" t="s">
        <v>1164</v>
      </c>
      <c r="G523">
        <v>1</v>
      </c>
      <c r="H523" s="2">
        <v>4.4435490187963791E-2</v>
      </c>
      <c r="I523" s="12" t="s">
        <v>1165</v>
      </c>
      <c r="J523" s="12">
        <v>2</v>
      </c>
      <c r="K523" s="2">
        <v>1.3563109712149232E-2</v>
      </c>
      <c r="L523" s="12" t="s">
        <v>1000</v>
      </c>
      <c r="M523">
        <v>0</v>
      </c>
      <c r="N523" s="2">
        <v>0</v>
      </c>
      <c r="O523" t="s">
        <v>1000</v>
      </c>
      <c r="P523">
        <v>0</v>
      </c>
      <c r="Q523" s="2">
        <v>0</v>
      </c>
      <c r="R523" t="s">
        <v>1000</v>
      </c>
      <c r="S523">
        <v>0</v>
      </c>
      <c r="T523" s="2">
        <v>0</v>
      </c>
    </row>
    <row r="524" spans="1:20" x14ac:dyDescent="0.25">
      <c r="A524">
        <v>523</v>
      </c>
      <c r="B524">
        <v>838.7</v>
      </c>
      <c r="C524">
        <v>264.39999999999998</v>
      </c>
      <c r="D524" s="111" t="s">
        <v>1710</v>
      </c>
      <c r="E524">
        <v>0.55422870313370598</v>
      </c>
      <c r="F524" t="s">
        <v>1000</v>
      </c>
      <c r="G524">
        <v>0</v>
      </c>
      <c r="H524" s="2">
        <v>0</v>
      </c>
      <c r="I524" s="12" t="s">
        <v>1000</v>
      </c>
      <c r="J524" s="12">
        <v>0</v>
      </c>
      <c r="K524" s="2">
        <v>0</v>
      </c>
      <c r="L524" s="12" t="s">
        <v>1000</v>
      </c>
      <c r="M524">
        <v>0</v>
      </c>
      <c r="N524" s="2">
        <v>0</v>
      </c>
      <c r="O524" t="s">
        <v>1000</v>
      </c>
      <c r="P524">
        <v>0</v>
      </c>
      <c r="Q524" s="2">
        <v>0</v>
      </c>
      <c r="R524" t="s">
        <v>1000</v>
      </c>
      <c r="S524">
        <v>0</v>
      </c>
      <c r="T524" s="2">
        <v>0</v>
      </c>
    </row>
    <row r="525" spans="1:20" x14ac:dyDescent="0.25">
      <c r="A525">
        <v>524</v>
      </c>
      <c r="B525">
        <v>838.8</v>
      </c>
      <c r="C525">
        <v>579.5</v>
      </c>
      <c r="D525" s="111" t="s">
        <v>1149</v>
      </c>
      <c r="E525">
        <v>0.54403909592165411</v>
      </c>
      <c r="F525" t="s">
        <v>1154</v>
      </c>
      <c r="G525">
        <v>1</v>
      </c>
      <c r="H525" s="2">
        <v>5.18973465292338E-2</v>
      </c>
      <c r="I525" s="12" t="s">
        <v>1000</v>
      </c>
      <c r="J525" s="12">
        <v>0</v>
      </c>
      <c r="K525" s="2">
        <v>0</v>
      </c>
      <c r="L525" s="12" t="s">
        <v>1000</v>
      </c>
      <c r="M525">
        <v>0</v>
      </c>
      <c r="N525" s="2">
        <v>0</v>
      </c>
      <c r="O525" t="s">
        <v>1000</v>
      </c>
      <c r="P525">
        <v>0</v>
      </c>
      <c r="Q525" s="2">
        <v>0</v>
      </c>
      <c r="R525" t="s">
        <v>1000</v>
      </c>
      <c r="S525">
        <v>0</v>
      </c>
      <c r="T525" s="2">
        <v>0</v>
      </c>
    </row>
    <row r="526" spans="1:20" x14ac:dyDescent="0.25">
      <c r="A526">
        <v>525</v>
      </c>
      <c r="B526">
        <v>838.8</v>
      </c>
      <c r="C526">
        <v>565.5</v>
      </c>
      <c r="D526" s="111" t="s">
        <v>1150</v>
      </c>
      <c r="E526">
        <v>0.54403909592165411</v>
      </c>
      <c r="F526" t="s">
        <v>1156</v>
      </c>
      <c r="G526">
        <v>2</v>
      </c>
      <c r="H526" s="2">
        <v>1.1189576399144686E-2</v>
      </c>
      <c r="I526" s="12" t="s">
        <v>1155</v>
      </c>
      <c r="J526" s="12">
        <v>1</v>
      </c>
      <c r="K526" s="2">
        <v>4.9334615235879627E-2</v>
      </c>
      <c r="L526" s="12" t="s">
        <v>1000</v>
      </c>
      <c r="M526">
        <v>0</v>
      </c>
      <c r="N526" s="2">
        <v>0</v>
      </c>
      <c r="O526" t="s">
        <v>1000</v>
      </c>
      <c r="P526">
        <v>0</v>
      </c>
      <c r="Q526" s="2">
        <v>0</v>
      </c>
      <c r="R526" t="s">
        <v>1000</v>
      </c>
      <c r="S526">
        <v>0</v>
      </c>
      <c r="T526" s="2">
        <v>0</v>
      </c>
    </row>
    <row r="527" spans="1:20" x14ac:dyDescent="0.25">
      <c r="A527">
        <v>526</v>
      </c>
      <c r="B527">
        <v>838.8</v>
      </c>
      <c r="C527">
        <v>551.5</v>
      </c>
      <c r="D527" s="111" t="s">
        <v>1151</v>
      </c>
      <c r="E527">
        <v>0.54403909592165411</v>
      </c>
      <c r="F527" t="s">
        <v>1157</v>
      </c>
      <c r="G527">
        <v>1</v>
      </c>
      <c r="H527" s="2">
        <v>4.6842886573037021E-2</v>
      </c>
      <c r="I527" s="12" t="s">
        <v>1000</v>
      </c>
      <c r="J527" s="12">
        <v>0</v>
      </c>
      <c r="K527" s="2">
        <v>0</v>
      </c>
      <c r="L527" s="12" t="s">
        <v>1000</v>
      </c>
      <c r="M527">
        <v>0</v>
      </c>
      <c r="N527" s="2">
        <v>0</v>
      </c>
      <c r="O527" t="s">
        <v>1000</v>
      </c>
      <c r="P527">
        <v>0</v>
      </c>
      <c r="Q527" s="2">
        <v>0</v>
      </c>
      <c r="R527" t="s">
        <v>1000</v>
      </c>
      <c r="S527">
        <v>0</v>
      </c>
      <c r="T527" s="2">
        <v>0</v>
      </c>
    </row>
    <row r="528" spans="1:20" x14ac:dyDescent="0.25">
      <c r="A528">
        <v>527</v>
      </c>
      <c r="B528">
        <v>838.8</v>
      </c>
      <c r="C528">
        <v>537.5</v>
      </c>
      <c r="D528" s="111" t="s">
        <v>1152</v>
      </c>
      <c r="E528">
        <v>0.54403909592165411</v>
      </c>
      <c r="F528" t="s">
        <v>1158</v>
      </c>
      <c r="G528">
        <v>2</v>
      </c>
      <c r="H528" s="2">
        <v>1.3593324979958896E-2</v>
      </c>
      <c r="I528" s="12" t="s">
        <v>1000</v>
      </c>
      <c r="J528" s="12">
        <v>0</v>
      </c>
      <c r="K528" s="2">
        <v>0</v>
      </c>
      <c r="L528" s="12" t="s">
        <v>1000</v>
      </c>
      <c r="M528">
        <v>0</v>
      </c>
      <c r="N528" s="2">
        <v>0</v>
      </c>
      <c r="O528" t="s">
        <v>1000</v>
      </c>
      <c r="P528">
        <v>0</v>
      </c>
      <c r="Q528" s="2">
        <v>0</v>
      </c>
      <c r="R528" t="s">
        <v>1000</v>
      </c>
      <c r="S528">
        <v>0</v>
      </c>
      <c r="T528" s="2">
        <v>0</v>
      </c>
    </row>
    <row r="529" spans="1:20" x14ac:dyDescent="0.25">
      <c r="A529">
        <v>528</v>
      </c>
      <c r="B529">
        <v>840.7</v>
      </c>
      <c r="C529">
        <v>519.4</v>
      </c>
      <c r="D529" s="111" t="s">
        <v>1214</v>
      </c>
      <c r="E529">
        <v>0.53886241410766533</v>
      </c>
      <c r="F529" t="s">
        <v>1000</v>
      </c>
      <c r="G529">
        <v>0</v>
      </c>
      <c r="H529" s="2">
        <v>0</v>
      </c>
      <c r="I529" s="12" t="s">
        <v>1000</v>
      </c>
      <c r="J529" s="12">
        <v>0</v>
      </c>
      <c r="K529" s="2">
        <v>0</v>
      </c>
      <c r="L529" s="12" t="s">
        <v>1000</v>
      </c>
      <c r="M529">
        <v>0</v>
      </c>
      <c r="N529" s="2">
        <v>0</v>
      </c>
      <c r="O529" t="s">
        <v>1000</v>
      </c>
      <c r="P529">
        <v>0</v>
      </c>
      <c r="Q529" s="2">
        <v>0</v>
      </c>
      <c r="R529" t="s">
        <v>1000</v>
      </c>
      <c r="S529">
        <v>0</v>
      </c>
      <c r="T529" s="2">
        <v>0</v>
      </c>
    </row>
    <row r="530" spans="1:20" x14ac:dyDescent="0.25">
      <c r="A530">
        <v>529</v>
      </c>
      <c r="B530">
        <v>840.7</v>
      </c>
      <c r="C530">
        <v>264.39999999999998</v>
      </c>
      <c r="D530" s="111" t="s">
        <v>1709</v>
      </c>
      <c r="E530">
        <v>0.55406244699291174</v>
      </c>
      <c r="F530" t="s">
        <v>1710</v>
      </c>
      <c r="G530">
        <v>2</v>
      </c>
      <c r="H530" s="2">
        <v>4.5372857712290472E-2</v>
      </c>
      <c r="I530" s="12" t="s">
        <v>1000</v>
      </c>
      <c r="J530" s="12">
        <v>0</v>
      </c>
      <c r="K530" s="2">
        <v>0</v>
      </c>
      <c r="L530" s="12" t="s">
        <v>1000</v>
      </c>
      <c r="M530">
        <v>0</v>
      </c>
      <c r="N530" s="2">
        <v>0</v>
      </c>
      <c r="O530" t="s">
        <v>1000</v>
      </c>
      <c r="P530">
        <v>0</v>
      </c>
      <c r="Q530" s="2">
        <v>0</v>
      </c>
      <c r="R530" t="s">
        <v>1000</v>
      </c>
      <c r="S530">
        <v>0</v>
      </c>
      <c r="T530" s="2">
        <v>0</v>
      </c>
    </row>
    <row r="531" spans="1:20" x14ac:dyDescent="0.25">
      <c r="A531">
        <v>530</v>
      </c>
      <c r="B531" s="129">
        <v>841.8</v>
      </c>
      <c r="C531" s="129">
        <v>556.6</v>
      </c>
      <c r="D531" s="143" t="s">
        <v>1550</v>
      </c>
      <c r="E531">
        <v>0.54461067987129519</v>
      </c>
      <c r="F531" t="s">
        <v>1000</v>
      </c>
      <c r="G531">
        <v>0</v>
      </c>
      <c r="H531" s="2">
        <v>0</v>
      </c>
      <c r="I531" s="12" t="s">
        <v>1000</v>
      </c>
      <c r="J531" s="12">
        <v>0</v>
      </c>
      <c r="K531" s="2">
        <v>0</v>
      </c>
      <c r="L531" s="12" t="s">
        <v>1000</v>
      </c>
      <c r="M531">
        <v>0</v>
      </c>
      <c r="N531" s="2">
        <v>0</v>
      </c>
      <c r="O531" t="s">
        <v>1000</v>
      </c>
      <c r="P531">
        <v>0</v>
      </c>
      <c r="Q531" s="2">
        <v>0</v>
      </c>
      <c r="R531" t="s">
        <v>1000</v>
      </c>
      <c r="S531">
        <v>0</v>
      </c>
      <c r="T531" s="2">
        <v>0</v>
      </c>
    </row>
    <row r="532" spans="1:20" x14ac:dyDescent="0.25">
      <c r="A532">
        <v>531</v>
      </c>
      <c r="B532" s="129">
        <v>841.8</v>
      </c>
      <c r="C532" s="129">
        <v>568.6</v>
      </c>
      <c r="D532" s="143" t="s">
        <v>1559</v>
      </c>
      <c r="E532">
        <v>0.54461067987129519</v>
      </c>
      <c r="F532" t="s">
        <v>1000</v>
      </c>
      <c r="G532">
        <v>0</v>
      </c>
      <c r="H532" s="2">
        <v>0</v>
      </c>
      <c r="I532" s="12" t="s">
        <v>1000</v>
      </c>
      <c r="J532" s="12">
        <v>0</v>
      </c>
      <c r="K532" s="2">
        <v>0</v>
      </c>
      <c r="L532" s="12" t="s">
        <v>1000</v>
      </c>
      <c r="M532">
        <v>0</v>
      </c>
      <c r="N532" s="2">
        <v>0</v>
      </c>
      <c r="O532" t="s">
        <v>1000</v>
      </c>
      <c r="P532">
        <v>0</v>
      </c>
      <c r="Q532" s="2">
        <v>0</v>
      </c>
      <c r="R532" t="s">
        <v>1000</v>
      </c>
      <c r="S532">
        <v>0</v>
      </c>
      <c r="T532" s="2">
        <v>0</v>
      </c>
    </row>
    <row r="533" spans="1:20" x14ac:dyDescent="0.25">
      <c r="A533">
        <v>532</v>
      </c>
      <c r="B533">
        <v>842.6</v>
      </c>
      <c r="C533">
        <v>597.4</v>
      </c>
      <c r="D533" s="111" t="s">
        <v>1206</v>
      </c>
      <c r="E533">
        <v>0.53870076750783724</v>
      </c>
      <c r="F533" t="s">
        <v>1000</v>
      </c>
      <c r="G533">
        <v>0</v>
      </c>
      <c r="H533" s="2">
        <v>0</v>
      </c>
      <c r="I533" s="12" t="s">
        <v>1000</v>
      </c>
      <c r="J533" s="12">
        <v>0</v>
      </c>
      <c r="K533" s="2">
        <v>0</v>
      </c>
      <c r="L533" s="12" t="s">
        <v>1000</v>
      </c>
      <c r="M533">
        <v>0</v>
      </c>
      <c r="N533" s="2">
        <v>0</v>
      </c>
      <c r="O533" t="s">
        <v>1000</v>
      </c>
      <c r="P533">
        <v>0</v>
      </c>
      <c r="Q533" s="2">
        <v>0</v>
      </c>
      <c r="R533" t="s">
        <v>1000</v>
      </c>
      <c r="S533">
        <v>0</v>
      </c>
      <c r="T533" s="2">
        <v>0</v>
      </c>
    </row>
    <row r="534" spans="1:20" x14ac:dyDescent="0.25">
      <c r="A534">
        <v>533</v>
      </c>
      <c r="B534">
        <v>842.6</v>
      </c>
      <c r="C534">
        <v>569.29999999999995</v>
      </c>
      <c r="D534" s="111" t="s">
        <v>1207</v>
      </c>
      <c r="E534">
        <v>0.53870076750783724</v>
      </c>
      <c r="F534" t="s">
        <v>1559</v>
      </c>
      <c r="G534">
        <v>3</v>
      </c>
      <c r="H534" s="2">
        <v>0.22395996144569225</v>
      </c>
      <c r="I534" s="12" t="s">
        <v>1000</v>
      </c>
      <c r="J534" s="12">
        <v>0</v>
      </c>
      <c r="K534" s="2">
        <v>0</v>
      </c>
      <c r="L534" s="12" t="s">
        <v>1000</v>
      </c>
      <c r="M534">
        <v>0</v>
      </c>
      <c r="N534" s="2">
        <v>0</v>
      </c>
      <c r="O534" t="s">
        <v>1000</v>
      </c>
      <c r="P534">
        <v>0</v>
      </c>
      <c r="Q534" s="2">
        <v>0</v>
      </c>
      <c r="R534" t="s">
        <v>1000</v>
      </c>
      <c r="S534">
        <v>0</v>
      </c>
      <c r="T534" s="2">
        <v>0</v>
      </c>
    </row>
    <row r="535" spans="1:20" x14ac:dyDescent="0.25">
      <c r="A535">
        <v>534</v>
      </c>
      <c r="B535">
        <v>842.6</v>
      </c>
      <c r="C535">
        <v>571.29999999999995</v>
      </c>
      <c r="D535" s="111" t="s">
        <v>1208</v>
      </c>
      <c r="E535">
        <v>0.53870076750783724</v>
      </c>
      <c r="F535" t="s">
        <v>1000</v>
      </c>
      <c r="G535">
        <v>0</v>
      </c>
      <c r="H535" s="2">
        <v>0</v>
      </c>
      <c r="I535" s="12" t="s">
        <v>1000</v>
      </c>
      <c r="J535" s="12">
        <v>0</v>
      </c>
      <c r="K535" s="2">
        <v>0</v>
      </c>
      <c r="L535" s="12" t="s">
        <v>1000</v>
      </c>
      <c r="M535">
        <v>0</v>
      </c>
      <c r="N535" s="2">
        <v>0</v>
      </c>
      <c r="O535" t="s">
        <v>1000</v>
      </c>
      <c r="P535">
        <v>0</v>
      </c>
      <c r="Q535" s="2">
        <v>0</v>
      </c>
      <c r="R535" t="s">
        <v>1000</v>
      </c>
      <c r="S535">
        <v>0</v>
      </c>
      <c r="T535" s="2">
        <v>0</v>
      </c>
    </row>
    <row r="536" spans="1:20" x14ac:dyDescent="0.25">
      <c r="A536">
        <v>535</v>
      </c>
      <c r="B536">
        <v>842.6</v>
      </c>
      <c r="C536">
        <v>543.29999999999995</v>
      </c>
      <c r="D536" s="111" t="s">
        <v>1209</v>
      </c>
      <c r="E536">
        <v>0.53870076750783724</v>
      </c>
      <c r="F536" t="s">
        <v>1000</v>
      </c>
      <c r="G536">
        <v>0</v>
      </c>
      <c r="H536" s="2">
        <v>0</v>
      </c>
      <c r="I536" s="12" t="s">
        <v>1000</v>
      </c>
      <c r="J536" s="12">
        <v>0</v>
      </c>
      <c r="K536" s="2">
        <v>0</v>
      </c>
      <c r="L536" s="12" t="s">
        <v>1000</v>
      </c>
      <c r="M536">
        <v>0</v>
      </c>
      <c r="N536" s="2">
        <v>0</v>
      </c>
      <c r="O536" t="s">
        <v>1000</v>
      </c>
      <c r="P536">
        <v>0</v>
      </c>
      <c r="Q536" s="2">
        <v>0</v>
      </c>
      <c r="R536" t="s">
        <v>1000</v>
      </c>
      <c r="S536">
        <v>0</v>
      </c>
      <c r="T536" s="2">
        <v>0</v>
      </c>
    </row>
    <row r="537" spans="1:20" x14ac:dyDescent="0.25">
      <c r="A537">
        <v>536</v>
      </c>
      <c r="B537">
        <v>842.6</v>
      </c>
      <c r="C537">
        <v>545.29999999999995</v>
      </c>
      <c r="D537" s="111" t="s">
        <v>1210</v>
      </c>
      <c r="E537">
        <v>0.53870076750783724</v>
      </c>
      <c r="F537" t="s">
        <v>1000</v>
      </c>
      <c r="G537">
        <v>0</v>
      </c>
      <c r="H537" s="2">
        <v>0</v>
      </c>
      <c r="I537" s="12" t="s">
        <v>1000</v>
      </c>
      <c r="J537" s="12">
        <v>0</v>
      </c>
      <c r="K537" s="2">
        <v>0</v>
      </c>
      <c r="L537" s="12" t="s">
        <v>1000</v>
      </c>
      <c r="M537">
        <v>0</v>
      </c>
      <c r="N537" s="2">
        <v>0</v>
      </c>
      <c r="O537" t="s">
        <v>1000</v>
      </c>
      <c r="P537">
        <v>0</v>
      </c>
      <c r="Q537" s="2">
        <v>0</v>
      </c>
      <c r="R537" t="s">
        <v>1000</v>
      </c>
      <c r="S537">
        <v>0</v>
      </c>
      <c r="T537" s="2">
        <v>0</v>
      </c>
    </row>
    <row r="538" spans="1:20" x14ac:dyDescent="0.25">
      <c r="A538">
        <v>537</v>
      </c>
      <c r="B538">
        <v>842.6</v>
      </c>
      <c r="C538">
        <v>547.29999999999995</v>
      </c>
      <c r="D538" s="111" t="s">
        <v>1211</v>
      </c>
      <c r="E538">
        <v>0.53870076750783724</v>
      </c>
      <c r="F538" t="s">
        <v>1000</v>
      </c>
      <c r="G538">
        <v>0</v>
      </c>
      <c r="H538" s="2">
        <v>0</v>
      </c>
      <c r="I538" s="12" t="s">
        <v>1000</v>
      </c>
      <c r="J538" s="12">
        <v>0</v>
      </c>
      <c r="K538" s="2">
        <v>0</v>
      </c>
      <c r="L538" s="12" t="s">
        <v>1000</v>
      </c>
      <c r="M538">
        <v>0</v>
      </c>
      <c r="N538" s="2">
        <v>0</v>
      </c>
      <c r="O538" t="s">
        <v>1000</v>
      </c>
      <c r="P538">
        <v>0</v>
      </c>
      <c r="Q538" s="2">
        <v>0</v>
      </c>
      <c r="R538" t="s">
        <v>1000</v>
      </c>
      <c r="S538">
        <v>0</v>
      </c>
      <c r="T538" s="2">
        <v>0</v>
      </c>
    </row>
    <row r="539" spans="1:20" x14ac:dyDescent="0.25">
      <c r="A539">
        <v>538</v>
      </c>
      <c r="B539">
        <v>842.6</v>
      </c>
      <c r="C539">
        <v>521.29999999999995</v>
      </c>
      <c r="D539" s="111" t="s">
        <v>1212</v>
      </c>
      <c r="E539">
        <v>0.53870076750783724</v>
      </c>
      <c r="F539" t="s">
        <v>1214</v>
      </c>
      <c r="G539">
        <v>1</v>
      </c>
      <c r="H539" s="2">
        <v>4.159857233669776E-2</v>
      </c>
      <c r="I539" s="12" t="s">
        <v>1000</v>
      </c>
      <c r="J539" s="12">
        <v>0</v>
      </c>
      <c r="K539" s="2">
        <v>0</v>
      </c>
      <c r="L539" s="12" t="s">
        <v>1000</v>
      </c>
      <c r="M539">
        <v>0</v>
      </c>
      <c r="N539" s="2">
        <v>0</v>
      </c>
      <c r="O539" t="s">
        <v>1000</v>
      </c>
      <c r="P539">
        <v>0</v>
      </c>
      <c r="Q539" s="2">
        <v>0</v>
      </c>
      <c r="R539" t="s">
        <v>1000</v>
      </c>
      <c r="S539">
        <v>0</v>
      </c>
      <c r="T539" s="2">
        <v>0</v>
      </c>
    </row>
    <row r="540" spans="1:20" x14ac:dyDescent="0.25">
      <c r="A540">
        <v>539</v>
      </c>
      <c r="B540">
        <v>842.6</v>
      </c>
      <c r="C540">
        <v>523.29999999999995</v>
      </c>
      <c r="D540" s="111" t="s">
        <v>1213</v>
      </c>
      <c r="E540">
        <v>0.53870076750783724</v>
      </c>
      <c r="F540" t="s">
        <v>1000</v>
      </c>
      <c r="G540">
        <v>0</v>
      </c>
      <c r="H540" s="2">
        <v>0</v>
      </c>
      <c r="I540" s="12" t="s">
        <v>1000</v>
      </c>
      <c r="J540" s="12">
        <v>0</v>
      </c>
      <c r="K540" s="2">
        <v>0</v>
      </c>
      <c r="L540" s="12" t="s">
        <v>1000</v>
      </c>
      <c r="M540">
        <v>0</v>
      </c>
      <c r="N540" s="2">
        <v>0</v>
      </c>
      <c r="O540" t="s">
        <v>1000</v>
      </c>
      <c r="P540">
        <v>0</v>
      </c>
      <c r="Q540" s="2">
        <v>0</v>
      </c>
      <c r="R540" t="s">
        <v>1000</v>
      </c>
      <c r="S540">
        <v>0</v>
      </c>
      <c r="T540" s="2">
        <v>0</v>
      </c>
    </row>
    <row r="541" spans="1:20" x14ac:dyDescent="0.25">
      <c r="A541">
        <v>540</v>
      </c>
      <c r="B541">
        <v>844.6</v>
      </c>
      <c r="C541">
        <v>599.4</v>
      </c>
      <c r="D541" s="111" t="s">
        <v>1197</v>
      </c>
      <c r="E541">
        <v>0.53853916939835234</v>
      </c>
      <c r="F541" t="s">
        <v>1206</v>
      </c>
      <c r="G541">
        <v>1</v>
      </c>
      <c r="H541" s="2">
        <v>5.6369116415983828E-2</v>
      </c>
      <c r="I541" s="12" t="s">
        <v>1000</v>
      </c>
      <c r="J541" s="12">
        <v>0</v>
      </c>
      <c r="K541" s="2">
        <v>0</v>
      </c>
      <c r="L541" s="12" t="s">
        <v>1000</v>
      </c>
      <c r="M541">
        <v>0</v>
      </c>
      <c r="N541" s="2">
        <v>0</v>
      </c>
      <c r="O541" t="s">
        <v>1000</v>
      </c>
      <c r="P541">
        <v>0</v>
      </c>
      <c r="Q541" s="2">
        <v>0</v>
      </c>
      <c r="R541" t="s">
        <v>1000</v>
      </c>
      <c r="S541">
        <v>0</v>
      </c>
      <c r="T541" s="2">
        <v>0</v>
      </c>
    </row>
    <row r="542" spans="1:20" ht="15.75" thickBot="1" x14ac:dyDescent="0.3">
      <c r="A542">
        <v>541</v>
      </c>
      <c r="B542" s="39">
        <v>844.6</v>
      </c>
      <c r="C542" s="39">
        <v>601.4</v>
      </c>
      <c r="D542" s="112" t="s">
        <v>1198</v>
      </c>
      <c r="E542">
        <v>0.53853916939835234</v>
      </c>
      <c r="F542" t="s">
        <v>1000</v>
      </c>
      <c r="G542">
        <v>0</v>
      </c>
      <c r="H542" s="2">
        <v>0</v>
      </c>
      <c r="I542" s="12" t="s">
        <v>1000</v>
      </c>
      <c r="J542" s="12">
        <v>0</v>
      </c>
      <c r="K542" s="2">
        <v>0</v>
      </c>
      <c r="L542" s="12" t="s">
        <v>1000</v>
      </c>
      <c r="M542">
        <v>0</v>
      </c>
      <c r="N542" s="2">
        <v>0</v>
      </c>
      <c r="O542" t="s">
        <v>1000</v>
      </c>
      <c r="P542">
        <v>0</v>
      </c>
      <c r="Q542" s="2">
        <v>0</v>
      </c>
      <c r="R542" t="s">
        <v>1000</v>
      </c>
      <c r="S542">
        <v>0</v>
      </c>
      <c r="T542" s="2">
        <v>0</v>
      </c>
    </row>
    <row r="543" spans="1:20" x14ac:dyDescent="0.25">
      <c r="A543">
        <v>542</v>
      </c>
      <c r="B543" s="140">
        <v>844.6</v>
      </c>
      <c r="C543" s="140">
        <v>571.29999999999995</v>
      </c>
      <c r="D543" s="140" t="s">
        <v>1199</v>
      </c>
      <c r="E543">
        <v>0.53853916939835234</v>
      </c>
      <c r="F543" t="s">
        <v>1208</v>
      </c>
      <c r="G543">
        <v>2</v>
      </c>
      <c r="H543" s="2">
        <v>1.1076456131716273E-2</v>
      </c>
      <c r="I543" s="12" t="s">
        <v>1207</v>
      </c>
      <c r="J543" s="12">
        <v>1</v>
      </c>
      <c r="K543" s="2">
        <v>5.1099384861924162E-2</v>
      </c>
      <c r="L543" s="12" t="s">
        <v>1000</v>
      </c>
      <c r="M543">
        <v>0</v>
      </c>
      <c r="N543" s="2">
        <v>0</v>
      </c>
      <c r="O543" t="s">
        <v>1000</v>
      </c>
      <c r="P543">
        <v>0</v>
      </c>
      <c r="Q543" s="2">
        <v>0</v>
      </c>
      <c r="R543" t="s">
        <v>1000</v>
      </c>
      <c r="S543">
        <v>0</v>
      </c>
      <c r="T543" s="2">
        <v>0</v>
      </c>
    </row>
    <row r="544" spans="1:20" x14ac:dyDescent="0.25">
      <c r="A544">
        <v>543</v>
      </c>
      <c r="B544">
        <v>844.6</v>
      </c>
      <c r="C544">
        <v>573.29999999999995</v>
      </c>
      <c r="D544" t="s">
        <v>1200</v>
      </c>
      <c r="E544">
        <v>0.53853916939835234</v>
      </c>
      <c r="F544" t="s">
        <v>1208</v>
      </c>
      <c r="G544">
        <v>1</v>
      </c>
      <c r="H544" s="2">
        <v>5.1167639351772626E-2</v>
      </c>
      <c r="I544" s="12" t="s">
        <v>1000</v>
      </c>
      <c r="J544" s="12">
        <v>0</v>
      </c>
      <c r="K544" s="2">
        <v>0</v>
      </c>
      <c r="L544" s="12" t="s">
        <v>1000</v>
      </c>
      <c r="M544">
        <v>0</v>
      </c>
      <c r="N544" s="2">
        <v>0</v>
      </c>
      <c r="O544" t="s">
        <v>1000</v>
      </c>
      <c r="P544">
        <v>0</v>
      </c>
      <c r="Q544" s="2">
        <v>0</v>
      </c>
      <c r="R544" t="s">
        <v>1000</v>
      </c>
      <c r="S544">
        <v>0</v>
      </c>
      <c r="T544" s="2">
        <v>0</v>
      </c>
    </row>
    <row r="545" spans="1:20" x14ac:dyDescent="0.25">
      <c r="A545">
        <v>544</v>
      </c>
      <c r="B545">
        <v>844.6</v>
      </c>
      <c r="C545">
        <v>545.29999999999995</v>
      </c>
      <c r="D545" t="s">
        <v>1201</v>
      </c>
      <c r="E545">
        <v>0.53853916939835234</v>
      </c>
      <c r="F545" t="s">
        <v>1210</v>
      </c>
      <c r="G545">
        <v>2</v>
      </c>
      <c r="H545" s="2">
        <v>1.3421966873655447E-2</v>
      </c>
      <c r="I545" s="12" t="s">
        <v>1209</v>
      </c>
      <c r="J545" s="12">
        <v>1</v>
      </c>
      <c r="K545" s="2">
        <v>4.6175354630260665E-2</v>
      </c>
      <c r="L545" s="12" t="s">
        <v>1000</v>
      </c>
      <c r="M545">
        <v>0</v>
      </c>
      <c r="N545" s="2">
        <v>0</v>
      </c>
      <c r="O545" t="s">
        <v>1000</v>
      </c>
      <c r="P545">
        <v>0</v>
      </c>
      <c r="Q545" s="2">
        <v>0</v>
      </c>
      <c r="R545" t="s">
        <v>1000</v>
      </c>
      <c r="S545">
        <v>0</v>
      </c>
      <c r="T545" s="2">
        <v>0</v>
      </c>
    </row>
    <row r="546" spans="1:20" x14ac:dyDescent="0.25">
      <c r="A546">
        <v>545</v>
      </c>
      <c r="B546">
        <v>844.6</v>
      </c>
      <c r="C546">
        <v>547.29999999999995</v>
      </c>
      <c r="D546" t="s">
        <v>1202</v>
      </c>
      <c r="E546">
        <v>0.53853916939835234</v>
      </c>
      <c r="F546" t="s">
        <v>1210</v>
      </c>
      <c r="G546">
        <v>1</v>
      </c>
      <c r="H546" s="2">
        <v>4.6239965113432882E-2</v>
      </c>
      <c r="I546" s="12" t="s">
        <v>1211</v>
      </c>
      <c r="J546" s="12">
        <v>2</v>
      </c>
      <c r="K546" s="2">
        <v>1.3388078066447666E-2</v>
      </c>
      <c r="L546" s="12" t="s">
        <v>1000</v>
      </c>
      <c r="M546">
        <v>0</v>
      </c>
      <c r="N546" s="2">
        <v>0</v>
      </c>
      <c r="O546" t="s">
        <v>1000</v>
      </c>
      <c r="P546">
        <v>0</v>
      </c>
      <c r="Q546" s="2">
        <v>0</v>
      </c>
      <c r="R546" t="s">
        <v>1000</v>
      </c>
      <c r="S546">
        <v>0</v>
      </c>
      <c r="T546" s="2">
        <v>0</v>
      </c>
    </row>
    <row r="547" spans="1:20" x14ac:dyDescent="0.25">
      <c r="A547">
        <v>546</v>
      </c>
      <c r="B547">
        <v>844.6</v>
      </c>
      <c r="C547">
        <v>549.29999999999995</v>
      </c>
      <c r="D547" t="s">
        <v>1203</v>
      </c>
      <c r="E547">
        <v>0.53853916939835234</v>
      </c>
      <c r="F547" t="s">
        <v>1211</v>
      </c>
      <c r="G547">
        <v>1</v>
      </c>
      <c r="H547" s="2">
        <v>4.6304624094222396E-2</v>
      </c>
      <c r="I547" s="12" t="s">
        <v>1000</v>
      </c>
      <c r="J547" s="12">
        <v>0</v>
      </c>
      <c r="K547" s="2">
        <v>0</v>
      </c>
      <c r="L547" s="12" t="s">
        <v>1000</v>
      </c>
      <c r="M547">
        <v>0</v>
      </c>
      <c r="N547" s="2">
        <v>0</v>
      </c>
      <c r="O547" t="s">
        <v>1000</v>
      </c>
      <c r="P547">
        <v>0</v>
      </c>
      <c r="Q547" s="2">
        <v>0</v>
      </c>
      <c r="R547" t="s">
        <v>1000</v>
      </c>
      <c r="S547">
        <v>0</v>
      </c>
      <c r="T547" s="2">
        <v>0</v>
      </c>
    </row>
    <row r="548" spans="1:20" x14ac:dyDescent="0.25">
      <c r="A548">
        <v>547</v>
      </c>
      <c r="B548">
        <v>844.6</v>
      </c>
      <c r="C548">
        <v>521.29999999999995</v>
      </c>
      <c r="D548" t="s">
        <v>1204</v>
      </c>
      <c r="E548">
        <v>0.53853916939835234</v>
      </c>
      <c r="F548" t="s">
        <v>1212</v>
      </c>
      <c r="G548">
        <v>2</v>
      </c>
      <c r="H548" s="2">
        <v>1.6003747627582075E-2</v>
      </c>
      <c r="I548" s="12" t="s">
        <v>1000</v>
      </c>
      <c r="J548" s="12">
        <v>0</v>
      </c>
      <c r="K548" s="2">
        <v>0</v>
      </c>
      <c r="L548" s="12" t="s">
        <v>1000</v>
      </c>
      <c r="M548">
        <v>0</v>
      </c>
      <c r="N548" s="2">
        <v>0</v>
      </c>
      <c r="O548" t="s">
        <v>1000</v>
      </c>
      <c r="P548">
        <v>0</v>
      </c>
      <c r="Q548" s="2">
        <v>0</v>
      </c>
      <c r="R548" t="s">
        <v>1000</v>
      </c>
      <c r="S548">
        <v>0</v>
      </c>
      <c r="T548" s="2">
        <v>0</v>
      </c>
    </row>
    <row r="549" spans="1:20" x14ac:dyDescent="0.25">
      <c r="A549">
        <v>548</v>
      </c>
      <c r="B549">
        <v>844.6</v>
      </c>
      <c r="C549">
        <v>523.29999999999995</v>
      </c>
      <c r="D549" t="s">
        <v>1205</v>
      </c>
      <c r="E549">
        <v>0.53853916939835234</v>
      </c>
      <c r="F549" t="s">
        <v>1212</v>
      </c>
      <c r="G549">
        <v>1</v>
      </c>
      <c r="H549" s="2">
        <v>4.1647108675077885E-2</v>
      </c>
      <c r="I549" s="12" t="s">
        <v>1213</v>
      </c>
      <c r="J549" s="12">
        <v>2</v>
      </c>
      <c r="K549" s="2">
        <v>1.5966263311315329E-2</v>
      </c>
      <c r="L549" s="12" t="s">
        <v>1000</v>
      </c>
      <c r="M549">
        <v>0</v>
      </c>
      <c r="N549" s="2">
        <v>0</v>
      </c>
      <c r="O549" t="s">
        <v>1000</v>
      </c>
      <c r="P549">
        <v>0</v>
      </c>
      <c r="Q549" s="2">
        <v>0</v>
      </c>
      <c r="R549" t="s">
        <v>1000</v>
      </c>
      <c r="S549">
        <v>0</v>
      </c>
      <c r="T549" s="2">
        <v>0</v>
      </c>
    </row>
    <row r="550" spans="1:20" x14ac:dyDescent="0.25">
      <c r="A550">
        <v>549</v>
      </c>
      <c r="B550">
        <v>846.8</v>
      </c>
      <c r="C550">
        <v>601.6</v>
      </c>
      <c r="D550" t="s">
        <v>1188</v>
      </c>
      <c r="E550">
        <v>0.53837761976466403</v>
      </c>
      <c r="F550" t="s">
        <v>1197</v>
      </c>
      <c r="G550">
        <v>1</v>
      </c>
      <c r="H550" s="2">
        <v>5.6424132361026703E-2</v>
      </c>
      <c r="I550" s="12" t="s">
        <v>1198</v>
      </c>
      <c r="J550" s="12">
        <v>2</v>
      </c>
      <c r="K550" s="2">
        <v>8.9754541795750552E-3</v>
      </c>
      <c r="L550" s="12" t="s">
        <v>1000</v>
      </c>
      <c r="M550">
        <v>0</v>
      </c>
      <c r="N550" s="2">
        <v>0</v>
      </c>
      <c r="O550" t="s">
        <v>1000</v>
      </c>
      <c r="P550">
        <v>0</v>
      </c>
      <c r="Q550" s="2">
        <v>0</v>
      </c>
      <c r="R550" t="s">
        <v>1000</v>
      </c>
      <c r="S550">
        <v>0</v>
      </c>
      <c r="T550" s="2">
        <v>0</v>
      </c>
    </row>
    <row r="551" spans="1:20" x14ac:dyDescent="0.25">
      <c r="A551">
        <v>550</v>
      </c>
      <c r="B551">
        <v>846.8</v>
      </c>
      <c r="C551">
        <v>603.6</v>
      </c>
      <c r="D551" t="s">
        <v>1189</v>
      </c>
      <c r="E551">
        <v>0.53837761976466403</v>
      </c>
      <c r="F551" t="s">
        <v>1198</v>
      </c>
      <c r="G551">
        <v>1</v>
      </c>
      <c r="H551" s="2">
        <v>5.6496106255758335E-2</v>
      </c>
      <c r="I551" s="12" t="s">
        <v>1000</v>
      </c>
      <c r="J551" s="12">
        <v>0</v>
      </c>
      <c r="K551" s="2">
        <v>0</v>
      </c>
      <c r="L551" s="12" t="s">
        <v>1000</v>
      </c>
      <c r="M551">
        <v>0</v>
      </c>
      <c r="N551" s="2">
        <v>0</v>
      </c>
      <c r="O551" t="s">
        <v>1000</v>
      </c>
      <c r="P551">
        <v>0</v>
      </c>
      <c r="Q551" s="2">
        <v>0</v>
      </c>
      <c r="R551" t="s">
        <v>1000</v>
      </c>
      <c r="S551">
        <v>0</v>
      </c>
      <c r="T551" s="2">
        <v>0</v>
      </c>
    </row>
    <row r="552" spans="1:20" x14ac:dyDescent="0.25">
      <c r="A552">
        <v>551</v>
      </c>
      <c r="B552" s="140">
        <v>846.8</v>
      </c>
      <c r="C552" s="140">
        <v>573.5</v>
      </c>
      <c r="D552" s="140" t="s">
        <v>1190</v>
      </c>
      <c r="E552">
        <v>0.53837761976466403</v>
      </c>
      <c r="F552" t="s">
        <v>1200</v>
      </c>
      <c r="G552">
        <v>2</v>
      </c>
      <c r="H552" s="2">
        <v>1.1073133444097025E-2</v>
      </c>
      <c r="I552" s="12" t="s">
        <v>1199</v>
      </c>
      <c r="J552" s="12">
        <v>1</v>
      </c>
      <c r="K552" s="2">
        <v>5.1152290211239002E-2</v>
      </c>
      <c r="L552" s="12" t="s">
        <v>1000</v>
      </c>
      <c r="M552">
        <v>0</v>
      </c>
      <c r="N552" s="2">
        <v>0</v>
      </c>
      <c r="O552" t="s">
        <v>1000</v>
      </c>
      <c r="P552">
        <v>0</v>
      </c>
      <c r="Q552" s="2">
        <v>0</v>
      </c>
      <c r="R552" t="s">
        <v>1000</v>
      </c>
      <c r="S552">
        <v>0</v>
      </c>
      <c r="T552" s="2">
        <v>0</v>
      </c>
    </row>
    <row r="553" spans="1:20" x14ac:dyDescent="0.25">
      <c r="A553">
        <v>552</v>
      </c>
      <c r="B553">
        <v>846.8</v>
      </c>
      <c r="C553">
        <v>575.5</v>
      </c>
      <c r="D553" t="s">
        <v>1191</v>
      </c>
      <c r="E553">
        <v>0.53837761976466403</v>
      </c>
      <c r="F553" t="s">
        <v>1200</v>
      </c>
      <c r="G553">
        <v>1</v>
      </c>
      <c r="H553" s="2">
        <v>5.1220572709345304E-2</v>
      </c>
      <c r="I553" s="12" t="s">
        <v>1000</v>
      </c>
      <c r="J553" s="12">
        <v>0</v>
      </c>
      <c r="K553" s="2">
        <v>0</v>
      </c>
      <c r="L553" s="12" t="s">
        <v>1000</v>
      </c>
      <c r="M553">
        <v>0</v>
      </c>
      <c r="N553" s="2">
        <v>0</v>
      </c>
      <c r="O553" t="s">
        <v>1000</v>
      </c>
      <c r="P553">
        <v>0</v>
      </c>
      <c r="Q553" s="2">
        <v>0</v>
      </c>
      <c r="R553" t="s">
        <v>1000</v>
      </c>
      <c r="S553">
        <v>0</v>
      </c>
      <c r="T553" s="2">
        <v>0</v>
      </c>
    </row>
    <row r="554" spans="1:20" x14ac:dyDescent="0.25">
      <c r="A554">
        <v>553</v>
      </c>
      <c r="B554">
        <v>846.8</v>
      </c>
      <c r="C554">
        <v>545.5</v>
      </c>
      <c r="D554" t="s">
        <v>1192</v>
      </c>
      <c r="E554">
        <v>0.53837761976466403</v>
      </c>
      <c r="F554" t="s">
        <v>1201</v>
      </c>
      <c r="G554">
        <v>2</v>
      </c>
      <c r="H554" s="2">
        <v>1.3451867709984798E-2</v>
      </c>
      <c r="I554" s="12" t="s">
        <v>1000</v>
      </c>
      <c r="J554" s="12">
        <v>0</v>
      </c>
      <c r="K554" s="2">
        <v>0</v>
      </c>
      <c r="L554" s="12" t="s">
        <v>1000</v>
      </c>
      <c r="M554">
        <v>0</v>
      </c>
      <c r="N554" s="2">
        <v>0</v>
      </c>
      <c r="O554" t="s">
        <v>1000</v>
      </c>
      <c r="P554">
        <v>0</v>
      </c>
      <c r="Q554" s="2">
        <v>0</v>
      </c>
      <c r="R554" t="s">
        <v>1000</v>
      </c>
      <c r="S554">
        <v>0</v>
      </c>
      <c r="T554" s="2">
        <v>0</v>
      </c>
    </row>
    <row r="555" spans="1:20" x14ac:dyDescent="0.25">
      <c r="A555">
        <v>554</v>
      </c>
      <c r="B555">
        <v>846.8</v>
      </c>
      <c r="C555">
        <v>547.5</v>
      </c>
      <c r="D555" t="s">
        <v>1193</v>
      </c>
      <c r="E555">
        <v>0.53837761976466403</v>
      </c>
      <c r="F555" t="s">
        <v>1202</v>
      </c>
      <c r="G555">
        <v>2</v>
      </c>
      <c r="H555" s="2">
        <v>1.3417940585587609E-2</v>
      </c>
      <c r="I555" s="12" t="s">
        <v>1201</v>
      </c>
      <c r="J555" s="12">
        <v>1</v>
      </c>
      <c r="K555" s="2">
        <v>4.6226094164298077E-2</v>
      </c>
      <c r="L555" s="12" t="s">
        <v>1000</v>
      </c>
      <c r="M555">
        <v>0</v>
      </c>
      <c r="N555" s="2">
        <v>0</v>
      </c>
      <c r="O555" t="s">
        <v>1000</v>
      </c>
      <c r="P555">
        <v>0</v>
      </c>
      <c r="Q555" s="2">
        <v>0</v>
      </c>
      <c r="R555" t="s">
        <v>1000</v>
      </c>
      <c r="S555">
        <v>0</v>
      </c>
      <c r="T555" s="2">
        <v>0</v>
      </c>
    </row>
    <row r="556" spans="1:20" x14ac:dyDescent="0.25">
      <c r="A556">
        <v>555</v>
      </c>
      <c r="B556">
        <v>846.8</v>
      </c>
      <c r="C556">
        <v>549.5</v>
      </c>
      <c r="D556" t="s">
        <v>1194</v>
      </c>
      <c r="E556">
        <v>0.53837761976466403</v>
      </c>
      <c r="F556" t="s">
        <v>1203</v>
      </c>
      <c r="G556">
        <v>2</v>
      </c>
      <c r="H556" s="2">
        <v>1.3384061944259493E-2</v>
      </c>
      <c r="I556" s="12" t="s">
        <v>1202</v>
      </c>
      <c r="J556" s="12">
        <v>1</v>
      </c>
      <c r="K556" s="2">
        <v>4.6290733748848185E-2</v>
      </c>
      <c r="L556" s="12" t="s">
        <v>1000</v>
      </c>
      <c r="M556">
        <v>0</v>
      </c>
      <c r="N556" s="2">
        <v>0</v>
      </c>
      <c r="O556" t="s">
        <v>1000</v>
      </c>
      <c r="P556">
        <v>0</v>
      </c>
      <c r="Q556" s="2">
        <v>0</v>
      </c>
      <c r="R556" t="s">
        <v>1000</v>
      </c>
      <c r="S556">
        <v>0</v>
      </c>
      <c r="T556" s="2">
        <v>0</v>
      </c>
    </row>
    <row r="557" spans="1:20" x14ac:dyDescent="0.25">
      <c r="A557">
        <v>556</v>
      </c>
      <c r="B557">
        <v>846.8</v>
      </c>
      <c r="C557">
        <v>551.5</v>
      </c>
      <c r="D557" t="s">
        <v>1195</v>
      </c>
      <c r="E557">
        <v>0.53837761976466403</v>
      </c>
      <c r="F557" t="s">
        <v>1203</v>
      </c>
      <c r="G557">
        <v>1</v>
      </c>
      <c r="H557" s="2">
        <v>4.6355421816467346E-2</v>
      </c>
      <c r="I557" s="12" t="s">
        <v>1000</v>
      </c>
      <c r="J557" s="12">
        <v>0</v>
      </c>
      <c r="K557" s="2">
        <v>0</v>
      </c>
      <c r="L557" s="12" t="s">
        <v>1000</v>
      </c>
      <c r="M557">
        <v>0</v>
      </c>
      <c r="N557" s="2">
        <v>0</v>
      </c>
      <c r="O557" t="s">
        <v>1000</v>
      </c>
      <c r="P557">
        <v>0</v>
      </c>
      <c r="Q557" s="2">
        <v>0</v>
      </c>
      <c r="R557" t="s">
        <v>1000</v>
      </c>
      <c r="S557">
        <v>0</v>
      </c>
      <c r="T557" s="2">
        <v>0</v>
      </c>
    </row>
    <row r="558" spans="1:20" x14ac:dyDescent="0.25">
      <c r="A558">
        <v>557</v>
      </c>
      <c r="B558">
        <v>846.8</v>
      </c>
      <c r="C558">
        <v>523.5</v>
      </c>
      <c r="D558" t="s">
        <v>1196</v>
      </c>
      <c r="E558">
        <v>0.53837761976466403</v>
      </c>
      <c r="F558" t="s">
        <v>1205</v>
      </c>
      <c r="G558">
        <v>2</v>
      </c>
      <c r="H558" s="2">
        <v>1.5998946863378126E-2</v>
      </c>
      <c r="I558" s="12" t="s">
        <v>1204</v>
      </c>
      <c r="J558" s="12">
        <v>1</v>
      </c>
      <c r="K558" s="2">
        <v>4.1634615479535314E-2</v>
      </c>
      <c r="L558" s="12" t="s">
        <v>1000</v>
      </c>
      <c r="M558">
        <v>0</v>
      </c>
      <c r="N558" s="2">
        <v>0</v>
      </c>
      <c r="O558" t="s">
        <v>1000</v>
      </c>
      <c r="P558">
        <v>0</v>
      </c>
      <c r="Q558" s="2">
        <v>0</v>
      </c>
      <c r="R558" t="s">
        <v>1000</v>
      </c>
      <c r="S558">
        <v>0</v>
      </c>
      <c r="T558" s="2">
        <v>0</v>
      </c>
    </row>
    <row r="559" spans="1:20" x14ac:dyDescent="0.25">
      <c r="A559">
        <v>558</v>
      </c>
      <c r="B559">
        <v>848.8</v>
      </c>
      <c r="C559">
        <v>603.6</v>
      </c>
      <c r="D559" t="s">
        <v>1180</v>
      </c>
      <c r="E559">
        <v>0.53821611859223095</v>
      </c>
      <c r="F559" t="s">
        <v>1188</v>
      </c>
      <c r="G559">
        <v>1</v>
      </c>
      <c r="H559" s="2">
        <v>5.6479158695043982E-2</v>
      </c>
      <c r="I559" s="12" t="s">
        <v>1189</v>
      </c>
      <c r="J559" s="12">
        <v>2</v>
      </c>
      <c r="K559" s="2">
        <v>8.9727617452688996E-3</v>
      </c>
      <c r="L559" s="12" t="s">
        <v>1000</v>
      </c>
      <c r="M559">
        <v>0</v>
      </c>
      <c r="N559" s="2">
        <v>0</v>
      </c>
      <c r="O559" t="s">
        <v>1000</v>
      </c>
      <c r="P559">
        <v>0</v>
      </c>
      <c r="Q559" s="2">
        <v>0</v>
      </c>
      <c r="R559" t="s">
        <v>1000</v>
      </c>
      <c r="S559">
        <v>0</v>
      </c>
      <c r="T559" s="2">
        <v>0</v>
      </c>
    </row>
    <row r="560" spans="1:20" x14ac:dyDescent="0.25">
      <c r="A560">
        <v>559</v>
      </c>
      <c r="B560" s="141">
        <v>848.8</v>
      </c>
      <c r="C560" s="141">
        <v>605.6</v>
      </c>
      <c r="D560" s="141" t="s">
        <v>1181</v>
      </c>
      <c r="E560">
        <v>0.53821611859223095</v>
      </c>
      <c r="F560" t="s">
        <v>1189</v>
      </c>
      <c r="G560">
        <v>1</v>
      </c>
      <c r="H560" s="2">
        <v>5.6551159467751862E-2</v>
      </c>
      <c r="I560" s="12" t="s">
        <v>1000</v>
      </c>
      <c r="J560" s="12">
        <v>0</v>
      </c>
      <c r="K560" s="2">
        <v>0</v>
      </c>
      <c r="L560" s="12" t="s">
        <v>1000</v>
      </c>
      <c r="M560">
        <v>0</v>
      </c>
      <c r="N560" s="2">
        <v>0</v>
      </c>
      <c r="O560" t="s">
        <v>1000</v>
      </c>
      <c r="P560">
        <v>0</v>
      </c>
      <c r="Q560" s="2">
        <v>0</v>
      </c>
      <c r="R560" t="s">
        <v>1000</v>
      </c>
      <c r="S560">
        <v>0</v>
      </c>
      <c r="T560" s="2">
        <v>0</v>
      </c>
    </row>
    <row r="561" spans="1:20" x14ac:dyDescent="0.25">
      <c r="A561">
        <v>560</v>
      </c>
      <c r="B561">
        <v>848.8</v>
      </c>
      <c r="C561">
        <v>575.5</v>
      </c>
      <c r="D561" t="s">
        <v>1182</v>
      </c>
      <c r="E561">
        <v>0.53821611859223095</v>
      </c>
      <c r="F561" t="s">
        <v>1190</v>
      </c>
      <c r="G561">
        <v>1</v>
      </c>
      <c r="H561" s="2">
        <v>5.1205207689995376E-2</v>
      </c>
      <c r="I561" s="12" t="s">
        <v>1191</v>
      </c>
      <c r="J561" s="12">
        <v>2</v>
      </c>
      <c r="K561" s="2">
        <v>1.1069811753209298E-2</v>
      </c>
      <c r="L561" s="12" t="s">
        <v>1000</v>
      </c>
      <c r="M561">
        <v>0</v>
      </c>
      <c r="N561" s="2">
        <v>0</v>
      </c>
      <c r="O561" t="s">
        <v>1000</v>
      </c>
      <c r="P561">
        <v>0</v>
      </c>
      <c r="Q561" s="2">
        <v>0</v>
      </c>
      <c r="R561" t="s">
        <v>1000</v>
      </c>
      <c r="S561">
        <v>0</v>
      </c>
      <c r="T561" s="2">
        <v>0</v>
      </c>
    </row>
    <row r="562" spans="1:20" x14ac:dyDescent="0.25">
      <c r="A562">
        <v>561</v>
      </c>
      <c r="B562">
        <v>848.8</v>
      </c>
      <c r="C562">
        <v>577.5</v>
      </c>
      <c r="D562" t="s">
        <v>1183</v>
      </c>
      <c r="E562">
        <v>0.53821611859223095</v>
      </c>
      <c r="F562" t="s">
        <v>1191</v>
      </c>
      <c r="G562">
        <v>1</v>
      </c>
      <c r="H562" s="2">
        <v>5.1273518173413871E-2</v>
      </c>
      <c r="I562" s="12" t="s">
        <v>1000</v>
      </c>
      <c r="J562" s="12">
        <v>0</v>
      </c>
      <c r="K562" s="2">
        <v>0</v>
      </c>
      <c r="L562" s="12" t="s">
        <v>1000</v>
      </c>
      <c r="M562">
        <v>0</v>
      </c>
      <c r="N562" s="2">
        <v>0</v>
      </c>
      <c r="O562" t="s">
        <v>1000</v>
      </c>
      <c r="P562">
        <v>0</v>
      </c>
      <c r="Q562" s="2">
        <v>0</v>
      </c>
      <c r="R562" t="s">
        <v>1000</v>
      </c>
      <c r="S562">
        <v>0</v>
      </c>
      <c r="T562" s="2">
        <v>0</v>
      </c>
    </row>
    <row r="563" spans="1:20" x14ac:dyDescent="0.25">
      <c r="A563">
        <v>562</v>
      </c>
      <c r="B563">
        <v>848.8</v>
      </c>
      <c r="C563">
        <v>547.5</v>
      </c>
      <c r="D563" t="s">
        <v>1184</v>
      </c>
      <c r="E563">
        <v>0.53821611859223095</v>
      </c>
      <c r="F563" t="s">
        <v>1192</v>
      </c>
      <c r="G563">
        <v>1</v>
      </c>
      <c r="H563" s="2">
        <v>4.6212227376135902E-2</v>
      </c>
      <c r="I563" s="12" t="s">
        <v>1193</v>
      </c>
      <c r="J563" s="12">
        <v>2</v>
      </c>
      <c r="K563" s="2">
        <v>1.3447832452338822E-2</v>
      </c>
      <c r="L563" s="12" t="s">
        <v>1000</v>
      </c>
      <c r="M563">
        <v>0</v>
      </c>
      <c r="N563" s="2">
        <v>0</v>
      </c>
      <c r="O563" t="s">
        <v>1000</v>
      </c>
      <c r="P563">
        <v>0</v>
      </c>
      <c r="Q563" s="2">
        <v>0</v>
      </c>
      <c r="R563" t="s">
        <v>1000</v>
      </c>
      <c r="S563">
        <v>0</v>
      </c>
      <c r="T563" s="2">
        <v>0</v>
      </c>
    </row>
    <row r="564" spans="1:20" x14ac:dyDescent="0.25">
      <c r="A564">
        <v>563</v>
      </c>
      <c r="B564">
        <v>848.8</v>
      </c>
      <c r="C564">
        <v>549.5</v>
      </c>
      <c r="D564" t="s">
        <v>1185</v>
      </c>
      <c r="E564">
        <v>0.53821611859223095</v>
      </c>
      <c r="F564" t="s">
        <v>1193</v>
      </c>
      <c r="G564">
        <v>1</v>
      </c>
      <c r="H564" s="2">
        <v>4.6276847570265033E-2</v>
      </c>
      <c r="I564" s="12" t="s">
        <v>1194</v>
      </c>
      <c r="J564" s="12">
        <v>2</v>
      </c>
      <c r="K564" s="2">
        <v>1.3413915505315593E-2</v>
      </c>
      <c r="L564" s="12" t="s">
        <v>1000</v>
      </c>
      <c r="M564">
        <v>0</v>
      </c>
      <c r="N564" s="2">
        <v>0</v>
      </c>
      <c r="O564" t="s">
        <v>1000</v>
      </c>
      <c r="P564">
        <v>0</v>
      </c>
      <c r="Q564" s="2">
        <v>0</v>
      </c>
      <c r="R564" t="s">
        <v>1000</v>
      </c>
      <c r="S564">
        <v>0</v>
      </c>
      <c r="T564" s="2">
        <v>0</v>
      </c>
    </row>
    <row r="565" spans="1:20" x14ac:dyDescent="0.25">
      <c r="A565">
        <v>564</v>
      </c>
      <c r="B565">
        <v>848.8</v>
      </c>
      <c r="C565">
        <v>551.5</v>
      </c>
      <c r="D565" t="s">
        <v>1186</v>
      </c>
      <c r="E565">
        <v>0.53821611859223095</v>
      </c>
      <c r="F565" t="s">
        <v>1194</v>
      </c>
      <c r="G565">
        <v>1</v>
      </c>
      <c r="H565" s="2">
        <v>4.6341516232919391E-2</v>
      </c>
      <c r="I565" s="12" t="s">
        <v>1195</v>
      </c>
      <c r="J565" s="12">
        <v>2</v>
      </c>
      <c r="K565" s="2">
        <v>1.3380047026817606E-2</v>
      </c>
      <c r="L565" s="12" t="s">
        <v>1000</v>
      </c>
      <c r="M565">
        <v>0</v>
      </c>
      <c r="N565" s="2">
        <v>0</v>
      </c>
      <c r="O565" t="s">
        <v>1000</v>
      </c>
      <c r="P565">
        <v>0</v>
      </c>
      <c r="Q565" s="2">
        <v>0</v>
      </c>
      <c r="R565" t="s">
        <v>1000</v>
      </c>
      <c r="S565">
        <v>0</v>
      </c>
      <c r="T565" s="2">
        <v>0</v>
      </c>
    </row>
    <row r="566" spans="1:20" x14ac:dyDescent="0.25">
      <c r="A566">
        <v>565</v>
      </c>
      <c r="B566">
        <v>848.8</v>
      </c>
      <c r="C566">
        <v>523.5</v>
      </c>
      <c r="D566" t="s">
        <v>1187</v>
      </c>
      <c r="E566">
        <v>0.53821611859223095</v>
      </c>
      <c r="F566" t="s">
        <v>1196</v>
      </c>
      <c r="G566">
        <v>2</v>
      </c>
      <c r="H566" s="2">
        <v>1.603165783855752E-2</v>
      </c>
      <c r="I566" s="12" t="s">
        <v>1000</v>
      </c>
      <c r="J566" s="12">
        <v>0</v>
      </c>
      <c r="K566" s="2">
        <v>0</v>
      </c>
      <c r="L566" s="12" t="s">
        <v>1000</v>
      </c>
      <c r="M566">
        <v>0</v>
      </c>
      <c r="N566" s="2">
        <v>0</v>
      </c>
      <c r="O566" t="s">
        <v>1000</v>
      </c>
      <c r="P566">
        <v>0</v>
      </c>
      <c r="Q566" s="2">
        <v>0</v>
      </c>
      <c r="R566" t="s">
        <v>1000</v>
      </c>
      <c r="S566">
        <v>0</v>
      </c>
      <c r="T566" s="2">
        <v>0</v>
      </c>
    </row>
    <row r="567" spans="1:20" x14ac:dyDescent="0.25">
      <c r="A567">
        <v>566</v>
      </c>
      <c r="B567">
        <v>850.8</v>
      </c>
      <c r="C567">
        <v>605.6</v>
      </c>
      <c r="D567" t="s">
        <v>1174</v>
      </c>
      <c r="E567">
        <v>0.53805466586651607</v>
      </c>
      <c r="F567" t="s">
        <v>1181</v>
      </c>
      <c r="G567">
        <v>2</v>
      </c>
      <c r="H567" s="2">
        <v>8.9700701186324564E-3</v>
      </c>
      <c r="I567" s="12" t="s">
        <v>1180</v>
      </c>
      <c r="J567" s="12">
        <v>1</v>
      </c>
      <c r="K567" s="2">
        <v>5.6534195392312608E-2</v>
      </c>
      <c r="L567" s="12" t="s">
        <v>1000</v>
      </c>
      <c r="M567">
        <v>0</v>
      </c>
      <c r="N567" s="2">
        <v>0</v>
      </c>
      <c r="O567" t="s">
        <v>1000</v>
      </c>
      <c r="P567">
        <v>0</v>
      </c>
      <c r="Q567" s="2">
        <v>0</v>
      </c>
      <c r="R567" t="s">
        <v>1000</v>
      </c>
      <c r="S567">
        <v>0</v>
      </c>
      <c r="T567" s="2">
        <v>0</v>
      </c>
    </row>
    <row r="568" spans="1:20" x14ac:dyDescent="0.25">
      <c r="A568">
        <v>567</v>
      </c>
      <c r="B568">
        <v>850.8</v>
      </c>
      <c r="C568">
        <v>577.5</v>
      </c>
      <c r="D568" t="s">
        <v>1175</v>
      </c>
      <c r="E568">
        <v>0.53805466586651607</v>
      </c>
      <c r="F568" t="s">
        <v>1183</v>
      </c>
      <c r="G568">
        <v>2</v>
      </c>
      <c r="H568" s="2">
        <v>1.1066491058754095E-2</v>
      </c>
      <c r="I568" s="12" t="s">
        <v>1182</v>
      </c>
      <c r="J568" s="12">
        <v>1</v>
      </c>
      <c r="K568" s="2">
        <v>5.1258137271615996E-2</v>
      </c>
      <c r="L568" s="12" t="s">
        <v>1000</v>
      </c>
      <c r="M568">
        <v>0</v>
      </c>
      <c r="N568" s="2">
        <v>0</v>
      </c>
      <c r="O568" t="s">
        <v>1000</v>
      </c>
      <c r="P568">
        <v>0</v>
      </c>
      <c r="Q568" s="2">
        <v>0</v>
      </c>
      <c r="R568" t="s">
        <v>1000</v>
      </c>
      <c r="S568">
        <v>0</v>
      </c>
      <c r="T568" s="2">
        <v>0</v>
      </c>
    </row>
    <row r="569" spans="1:20" x14ac:dyDescent="0.25">
      <c r="A569">
        <v>568</v>
      </c>
      <c r="B569">
        <v>850.8</v>
      </c>
      <c r="C569">
        <v>579.5</v>
      </c>
      <c r="D569" t="s">
        <v>1176</v>
      </c>
      <c r="E569">
        <v>0.53805466586651607</v>
      </c>
      <c r="F569" t="s">
        <v>1183</v>
      </c>
      <c r="G569">
        <v>1</v>
      </c>
      <c r="H569" s="2">
        <v>5.132647571741223E-2</v>
      </c>
      <c r="I569" s="12" t="s">
        <v>1000</v>
      </c>
      <c r="J569" s="12">
        <v>0</v>
      </c>
      <c r="K569" s="2">
        <v>0</v>
      </c>
      <c r="L569" s="12" t="s">
        <v>1000</v>
      </c>
      <c r="M569">
        <v>0</v>
      </c>
      <c r="N569" s="2">
        <v>0</v>
      </c>
      <c r="O569" t="s">
        <v>1000</v>
      </c>
      <c r="P569">
        <v>0</v>
      </c>
      <c r="Q569" s="2">
        <v>0</v>
      </c>
      <c r="R569" t="s">
        <v>1000</v>
      </c>
      <c r="S569">
        <v>0</v>
      </c>
      <c r="T569" s="2">
        <v>0</v>
      </c>
    </row>
    <row r="570" spans="1:20" x14ac:dyDescent="0.25">
      <c r="A570">
        <v>569</v>
      </c>
      <c r="B570">
        <v>850.8</v>
      </c>
      <c r="C570">
        <v>549.5</v>
      </c>
      <c r="D570" t="s">
        <v>1177</v>
      </c>
      <c r="E570">
        <v>0.53805466586651607</v>
      </c>
      <c r="F570" t="s">
        <v>1185</v>
      </c>
      <c r="G570">
        <v>2</v>
      </c>
      <c r="H570" s="2">
        <v>1.344379840517935E-2</v>
      </c>
      <c r="I570" s="12" t="s">
        <v>1184</v>
      </c>
      <c r="J570" s="12">
        <v>1</v>
      </c>
      <c r="K570" s="2">
        <v>4.6262965557223007E-2</v>
      </c>
      <c r="L570" s="12" t="s">
        <v>1000</v>
      </c>
      <c r="M570">
        <v>0</v>
      </c>
      <c r="N570" s="2">
        <v>0</v>
      </c>
      <c r="O570" t="s">
        <v>1000</v>
      </c>
      <c r="P570">
        <v>0</v>
      </c>
      <c r="Q570" s="2">
        <v>0</v>
      </c>
      <c r="R570" t="s">
        <v>1000</v>
      </c>
      <c r="S570">
        <v>0</v>
      </c>
      <c r="T570" s="2">
        <v>0</v>
      </c>
    </row>
    <row r="571" spans="1:20" x14ac:dyDescent="0.25">
      <c r="A571">
        <v>570</v>
      </c>
      <c r="B571">
        <v>850.8</v>
      </c>
      <c r="C571">
        <v>551.5</v>
      </c>
      <c r="D571" t="s">
        <v>1178</v>
      </c>
      <c r="E571">
        <v>0.53805466586651607</v>
      </c>
      <c r="F571" t="s">
        <v>1186</v>
      </c>
      <c r="G571">
        <v>2</v>
      </c>
      <c r="H571" s="2">
        <v>1.3409891632477093E-2</v>
      </c>
      <c r="I571" s="12" t="s">
        <v>1185</v>
      </c>
      <c r="J571" s="12">
        <v>1</v>
      </c>
      <c r="K571" s="2">
        <v>4.6327614820733616E-2</v>
      </c>
      <c r="L571" s="12" t="s">
        <v>1000</v>
      </c>
      <c r="M571">
        <v>0</v>
      </c>
      <c r="N571" s="2">
        <v>0</v>
      </c>
      <c r="O571" t="s">
        <v>1000</v>
      </c>
      <c r="P571">
        <v>0</v>
      </c>
      <c r="Q571" s="2">
        <v>0</v>
      </c>
      <c r="R571" t="s">
        <v>1000</v>
      </c>
      <c r="S571">
        <v>0</v>
      </c>
      <c r="T571" s="2">
        <v>0</v>
      </c>
    </row>
    <row r="572" spans="1:20" x14ac:dyDescent="0.25">
      <c r="A572">
        <v>571</v>
      </c>
      <c r="B572">
        <v>850.8</v>
      </c>
      <c r="C572">
        <v>523.5</v>
      </c>
      <c r="D572" t="s">
        <v>1179</v>
      </c>
      <c r="E572">
        <v>0.53805466586651607</v>
      </c>
      <c r="F572" t="s">
        <v>1187</v>
      </c>
      <c r="G572">
        <v>2</v>
      </c>
      <c r="H572" s="2">
        <v>1.6064396202920342E-2</v>
      </c>
      <c r="I572" s="12" t="s">
        <v>1000</v>
      </c>
      <c r="J572" s="12">
        <v>0</v>
      </c>
      <c r="K572" s="2">
        <v>0</v>
      </c>
      <c r="L572" s="12" t="s">
        <v>1000</v>
      </c>
      <c r="M572">
        <v>0</v>
      </c>
      <c r="N572" s="2">
        <v>0</v>
      </c>
      <c r="O572" t="s">
        <v>1000</v>
      </c>
      <c r="P572">
        <v>0</v>
      </c>
      <c r="Q572" s="2">
        <v>0</v>
      </c>
      <c r="R572" t="s">
        <v>1000</v>
      </c>
      <c r="S572">
        <v>0</v>
      </c>
      <c r="T572" s="2">
        <v>0</v>
      </c>
    </row>
    <row r="573" spans="1:20" x14ac:dyDescent="0.25">
      <c r="A573">
        <v>572</v>
      </c>
      <c r="B573">
        <v>852.8</v>
      </c>
      <c r="C573">
        <v>607.6</v>
      </c>
      <c r="D573" t="s">
        <v>1171</v>
      </c>
      <c r="E573">
        <v>0.537893261572986</v>
      </c>
      <c r="F573" t="s">
        <v>1174</v>
      </c>
      <c r="G573">
        <v>1</v>
      </c>
      <c r="H573" s="2">
        <v>5.6589242427128345E-2</v>
      </c>
      <c r="I573" s="12" t="s">
        <v>1000</v>
      </c>
      <c r="J573" s="12">
        <v>0</v>
      </c>
      <c r="K573" s="2">
        <v>0</v>
      </c>
      <c r="L573" s="12" t="s">
        <v>1000</v>
      </c>
      <c r="M573">
        <v>0</v>
      </c>
      <c r="N573" s="2">
        <v>0</v>
      </c>
      <c r="O573" t="s">
        <v>1000</v>
      </c>
      <c r="P573">
        <v>0</v>
      </c>
      <c r="Q573" s="2">
        <v>0</v>
      </c>
      <c r="R573" t="s">
        <v>1000</v>
      </c>
      <c r="S573">
        <v>0</v>
      </c>
      <c r="T573" s="2">
        <v>0</v>
      </c>
    </row>
    <row r="574" spans="1:20" x14ac:dyDescent="0.25">
      <c r="A574">
        <v>573</v>
      </c>
      <c r="B574">
        <v>852.8</v>
      </c>
      <c r="C574">
        <v>579.5</v>
      </c>
      <c r="D574" t="s">
        <v>1172</v>
      </c>
      <c r="E574">
        <v>0.537893261572986</v>
      </c>
      <c r="F574" t="s">
        <v>1175</v>
      </c>
      <c r="G574">
        <v>1</v>
      </c>
      <c r="H574" s="2">
        <v>5.1311078929542717E-2</v>
      </c>
      <c r="I574" s="12" t="s">
        <v>1176</v>
      </c>
      <c r="J574" s="12">
        <v>2</v>
      </c>
      <c r="K574" s="2">
        <v>1.1063171360432521E-2</v>
      </c>
      <c r="L574" s="12" t="s">
        <v>1000</v>
      </c>
      <c r="M574">
        <v>0</v>
      </c>
      <c r="N574" s="2">
        <v>0</v>
      </c>
      <c r="O574" t="s">
        <v>1000</v>
      </c>
      <c r="P574">
        <v>0</v>
      </c>
      <c r="Q574" s="2">
        <v>0</v>
      </c>
      <c r="R574" t="s">
        <v>1000</v>
      </c>
      <c r="S574">
        <v>0</v>
      </c>
      <c r="T574" s="2">
        <v>0</v>
      </c>
    </row>
    <row r="575" spans="1:20" x14ac:dyDescent="0.25">
      <c r="A575">
        <v>574</v>
      </c>
      <c r="B575">
        <v>852.8</v>
      </c>
      <c r="C575">
        <v>551.5</v>
      </c>
      <c r="D575" t="s">
        <v>1173</v>
      </c>
      <c r="E575">
        <v>0.537893261572986</v>
      </c>
      <c r="F575" t="s">
        <v>1177</v>
      </c>
      <c r="G575">
        <v>1</v>
      </c>
      <c r="H575" s="2">
        <v>4.6313717578658743E-2</v>
      </c>
      <c r="I575" s="12" t="s">
        <v>1178</v>
      </c>
      <c r="J575" s="12">
        <v>2</v>
      </c>
      <c r="K575" s="2">
        <v>1.3439765568143263E-2</v>
      </c>
      <c r="L575" s="12" t="s">
        <v>1000</v>
      </c>
      <c r="M575">
        <v>0</v>
      </c>
      <c r="N575" s="2">
        <v>0</v>
      </c>
      <c r="O575" t="s">
        <v>1000</v>
      </c>
      <c r="P575">
        <v>0</v>
      </c>
      <c r="Q575" s="2">
        <v>0</v>
      </c>
      <c r="R575" t="s">
        <v>1000</v>
      </c>
      <c r="S575">
        <v>0</v>
      </c>
      <c r="T575" s="2">
        <v>0</v>
      </c>
    </row>
    <row r="576" spans="1:20" x14ac:dyDescent="0.25">
      <c r="A576">
        <v>575</v>
      </c>
      <c r="B576" s="120">
        <v>855.7</v>
      </c>
      <c r="C576" s="120">
        <v>271.39999999999998</v>
      </c>
      <c r="D576" s="129" t="s">
        <v>1724</v>
      </c>
      <c r="E576">
        <v>0.58028430684687848</v>
      </c>
      <c r="F576" t="s">
        <v>1000</v>
      </c>
      <c r="G576">
        <v>0</v>
      </c>
      <c r="H576" s="2">
        <v>0</v>
      </c>
      <c r="I576" s="12" t="s">
        <v>1000</v>
      </c>
      <c r="J576" s="12">
        <v>0</v>
      </c>
      <c r="K576" s="2">
        <v>0</v>
      </c>
      <c r="L576" s="12" t="s">
        <v>1000</v>
      </c>
      <c r="M576">
        <v>0</v>
      </c>
      <c r="N576" s="2">
        <v>0</v>
      </c>
      <c r="O576" t="s">
        <v>1000</v>
      </c>
      <c r="P576">
        <v>0</v>
      </c>
      <c r="Q576" s="2">
        <v>0</v>
      </c>
      <c r="R576" t="s">
        <v>1000</v>
      </c>
      <c r="S576">
        <v>0</v>
      </c>
      <c r="T576" s="2">
        <v>0</v>
      </c>
    </row>
    <row r="577" spans="1:20" x14ac:dyDescent="0.25">
      <c r="A577">
        <v>576</v>
      </c>
      <c r="B577">
        <v>856.8</v>
      </c>
      <c r="C577">
        <v>559.5</v>
      </c>
      <c r="D577" t="s">
        <v>1239</v>
      </c>
      <c r="E577">
        <v>0.53261523853497028</v>
      </c>
      <c r="F577" t="s">
        <v>1000</v>
      </c>
      <c r="G577">
        <v>0</v>
      </c>
      <c r="H577" s="2">
        <v>0</v>
      </c>
      <c r="I577" s="12" t="s">
        <v>1000</v>
      </c>
      <c r="J577" s="12">
        <v>0</v>
      </c>
      <c r="K577" s="2">
        <v>0</v>
      </c>
      <c r="L577" s="12" t="s">
        <v>1000</v>
      </c>
      <c r="M577">
        <v>0</v>
      </c>
      <c r="N577" s="2">
        <v>0</v>
      </c>
      <c r="O577" t="s">
        <v>1000</v>
      </c>
      <c r="P577">
        <v>0</v>
      </c>
      <c r="Q577" s="2">
        <v>0</v>
      </c>
      <c r="R577" t="s">
        <v>1000</v>
      </c>
      <c r="S577">
        <v>0</v>
      </c>
      <c r="T577" s="2">
        <v>0</v>
      </c>
    </row>
    <row r="578" spans="1:20" x14ac:dyDescent="0.25">
      <c r="A578">
        <v>577</v>
      </c>
      <c r="B578">
        <v>856.8</v>
      </c>
      <c r="C578">
        <v>561.5</v>
      </c>
      <c r="D578" t="s">
        <v>1240</v>
      </c>
      <c r="E578">
        <v>0.53261523853497028</v>
      </c>
      <c r="F578" t="s">
        <v>1000</v>
      </c>
      <c r="G578">
        <v>0</v>
      </c>
      <c r="H578" s="2">
        <v>0</v>
      </c>
      <c r="I578" s="12" t="s">
        <v>1000</v>
      </c>
      <c r="J578" s="12">
        <v>0</v>
      </c>
      <c r="K578" s="2">
        <v>0</v>
      </c>
      <c r="L578" s="12" t="s">
        <v>1000</v>
      </c>
      <c r="M578">
        <v>0</v>
      </c>
      <c r="N578" s="2">
        <v>0</v>
      </c>
      <c r="O578" t="s">
        <v>1000</v>
      </c>
      <c r="P578">
        <v>0</v>
      </c>
      <c r="Q578" s="2">
        <v>0</v>
      </c>
      <c r="R578" t="s">
        <v>1000</v>
      </c>
      <c r="S578">
        <v>0</v>
      </c>
      <c r="T578" s="2">
        <v>0</v>
      </c>
    </row>
    <row r="579" spans="1:20" x14ac:dyDescent="0.25">
      <c r="A579">
        <v>578</v>
      </c>
      <c r="B579">
        <v>858.8</v>
      </c>
      <c r="C579">
        <v>599.5</v>
      </c>
      <c r="D579" t="s">
        <v>1234</v>
      </c>
      <c r="E579">
        <v>0.53245546594725268</v>
      </c>
      <c r="F579" t="s">
        <v>1000</v>
      </c>
      <c r="G579">
        <v>0</v>
      </c>
      <c r="H579" s="2">
        <v>0</v>
      </c>
      <c r="I579" s="12" t="s">
        <v>1000</v>
      </c>
      <c r="J579" s="12">
        <v>0</v>
      </c>
      <c r="K579" s="2">
        <v>0</v>
      </c>
      <c r="L579" s="12" t="s">
        <v>1000</v>
      </c>
      <c r="M579">
        <v>0</v>
      </c>
      <c r="N579" s="2">
        <v>0</v>
      </c>
      <c r="O579" t="s">
        <v>1000</v>
      </c>
      <c r="P579">
        <v>0</v>
      </c>
      <c r="Q579" s="2">
        <v>0</v>
      </c>
      <c r="R579" t="s">
        <v>1000</v>
      </c>
      <c r="S579">
        <v>0</v>
      </c>
      <c r="T579" s="2">
        <v>0</v>
      </c>
    </row>
    <row r="580" spans="1:20" x14ac:dyDescent="0.25">
      <c r="A580">
        <v>579</v>
      </c>
      <c r="B580">
        <v>858.8</v>
      </c>
      <c r="C580">
        <v>587.5</v>
      </c>
      <c r="D580" t="s">
        <v>1235</v>
      </c>
      <c r="E580">
        <v>0.53245546594725268</v>
      </c>
      <c r="F580" t="s">
        <v>1000</v>
      </c>
      <c r="G580">
        <v>0</v>
      </c>
      <c r="H580" s="2">
        <v>0</v>
      </c>
      <c r="I580" s="12" t="s">
        <v>1000</v>
      </c>
      <c r="J580" s="12">
        <v>0</v>
      </c>
      <c r="K580" s="2">
        <v>0</v>
      </c>
      <c r="L580" s="12" t="s">
        <v>1000</v>
      </c>
      <c r="M580">
        <v>0</v>
      </c>
      <c r="N580" s="2">
        <v>0</v>
      </c>
      <c r="O580" t="s">
        <v>1000</v>
      </c>
      <c r="P580">
        <v>0</v>
      </c>
      <c r="Q580" s="2">
        <v>0</v>
      </c>
      <c r="R580" t="s">
        <v>1000</v>
      </c>
      <c r="S580">
        <v>0</v>
      </c>
      <c r="T580" s="2">
        <v>0</v>
      </c>
    </row>
    <row r="581" spans="1:20" x14ac:dyDescent="0.25">
      <c r="A581">
        <v>580</v>
      </c>
      <c r="B581">
        <v>858.8</v>
      </c>
      <c r="C581">
        <v>561.5</v>
      </c>
      <c r="D581" t="s">
        <v>1236</v>
      </c>
      <c r="E581">
        <v>0.53245546594725268</v>
      </c>
      <c r="F581" t="s">
        <v>1240</v>
      </c>
      <c r="G581">
        <v>2</v>
      </c>
      <c r="H581" s="2">
        <v>1.3236837262872635E-2</v>
      </c>
      <c r="I581" s="12" t="s">
        <v>1239</v>
      </c>
      <c r="J581" s="12">
        <v>1</v>
      </c>
      <c r="K581" s="2">
        <v>4.8152631344472792E-2</v>
      </c>
      <c r="L581" s="12" t="s">
        <v>1000</v>
      </c>
      <c r="M581">
        <v>0</v>
      </c>
      <c r="N581" s="2">
        <v>0</v>
      </c>
      <c r="O581" t="s">
        <v>1000</v>
      </c>
      <c r="P581">
        <v>0</v>
      </c>
      <c r="Q581" s="2">
        <v>0</v>
      </c>
      <c r="R581" t="s">
        <v>1000</v>
      </c>
      <c r="S581">
        <v>0</v>
      </c>
      <c r="T581" s="2">
        <v>0</v>
      </c>
    </row>
    <row r="582" spans="1:20" x14ac:dyDescent="0.25">
      <c r="A582">
        <v>581</v>
      </c>
      <c r="B582">
        <v>858.8</v>
      </c>
      <c r="C582">
        <v>563.5</v>
      </c>
      <c r="D582" t="s">
        <v>1237</v>
      </c>
      <c r="E582">
        <v>0.53245546594725268</v>
      </c>
      <c r="F582" t="s">
        <v>1240</v>
      </c>
      <c r="G582">
        <v>1</v>
      </c>
      <c r="H582" s="2">
        <v>4.8218385289224043E-2</v>
      </c>
      <c r="I582" s="12" t="s">
        <v>1000</v>
      </c>
      <c r="J582" s="12">
        <v>0</v>
      </c>
      <c r="K582" s="2">
        <v>0</v>
      </c>
      <c r="L582" s="12" t="s">
        <v>1000</v>
      </c>
      <c r="M582">
        <v>0</v>
      </c>
      <c r="N582" s="2">
        <v>0</v>
      </c>
      <c r="O582" t="s">
        <v>1000</v>
      </c>
      <c r="P582">
        <v>0</v>
      </c>
      <c r="Q582" s="2">
        <v>0</v>
      </c>
      <c r="R582" t="s">
        <v>1000</v>
      </c>
      <c r="S582">
        <v>0</v>
      </c>
      <c r="T582" s="2">
        <v>0</v>
      </c>
    </row>
    <row r="583" spans="1:20" x14ac:dyDescent="0.25">
      <c r="A583">
        <v>582</v>
      </c>
      <c r="B583">
        <v>858.8</v>
      </c>
      <c r="C583">
        <v>537.5</v>
      </c>
      <c r="D583" t="s">
        <v>1238</v>
      </c>
      <c r="E583">
        <v>0.53245546594725268</v>
      </c>
      <c r="F583" t="s">
        <v>1000</v>
      </c>
      <c r="G583">
        <v>0</v>
      </c>
      <c r="H583" s="2">
        <v>0</v>
      </c>
      <c r="I583" s="12" t="s">
        <v>1000</v>
      </c>
      <c r="J583" s="12">
        <v>0</v>
      </c>
      <c r="K583" s="2">
        <v>0</v>
      </c>
      <c r="L583" s="12" t="s">
        <v>1000</v>
      </c>
      <c r="M583">
        <v>0</v>
      </c>
      <c r="N583" s="2">
        <v>0</v>
      </c>
      <c r="O583" t="s">
        <v>1000</v>
      </c>
      <c r="P583">
        <v>0</v>
      </c>
      <c r="Q583" s="2">
        <v>0</v>
      </c>
      <c r="R583" t="s">
        <v>1000</v>
      </c>
      <c r="S583">
        <v>0</v>
      </c>
      <c r="T583" s="2">
        <v>0</v>
      </c>
    </row>
    <row r="584" spans="1:20" x14ac:dyDescent="0.25">
      <c r="A584">
        <v>583</v>
      </c>
      <c r="B584">
        <v>860.8</v>
      </c>
      <c r="C584">
        <v>601.5</v>
      </c>
      <c r="D584" t="s">
        <v>1229</v>
      </c>
      <c r="E584">
        <v>0.5322957412877164</v>
      </c>
      <c r="F584" t="s">
        <v>1234</v>
      </c>
      <c r="G584">
        <v>1</v>
      </c>
      <c r="H584" s="2">
        <v>5.5786727120561888E-2</v>
      </c>
      <c r="I584" s="12" t="s">
        <v>1000</v>
      </c>
      <c r="J584" s="12">
        <v>0</v>
      </c>
      <c r="K584" s="2">
        <v>0</v>
      </c>
      <c r="L584" s="12" t="s">
        <v>1000</v>
      </c>
      <c r="M584">
        <v>0</v>
      </c>
      <c r="N584" s="2">
        <v>0</v>
      </c>
      <c r="O584" t="s">
        <v>1000</v>
      </c>
      <c r="P584">
        <v>0</v>
      </c>
      <c r="Q584" s="2">
        <v>0</v>
      </c>
      <c r="R584" t="s">
        <v>1000</v>
      </c>
      <c r="S584">
        <v>0</v>
      </c>
      <c r="T584" s="2">
        <v>0</v>
      </c>
    </row>
    <row r="585" spans="1:20" x14ac:dyDescent="0.25">
      <c r="A585">
        <v>584</v>
      </c>
      <c r="B585">
        <v>860.8</v>
      </c>
      <c r="C585">
        <v>589.5</v>
      </c>
      <c r="D585" t="s">
        <v>1230</v>
      </c>
      <c r="E585">
        <v>0.5322957412877164</v>
      </c>
      <c r="F585" t="s">
        <v>1235</v>
      </c>
      <c r="G585">
        <v>1</v>
      </c>
      <c r="H585" s="2">
        <v>5.3215184175703714E-2</v>
      </c>
      <c r="I585" s="12" t="s">
        <v>1000</v>
      </c>
      <c r="J585" s="12">
        <v>0</v>
      </c>
      <c r="K585" s="2">
        <v>0</v>
      </c>
      <c r="L585" s="12" t="s">
        <v>1000</v>
      </c>
      <c r="M585">
        <v>0</v>
      </c>
      <c r="N585" s="2">
        <v>0</v>
      </c>
      <c r="O585" t="s">
        <v>1000</v>
      </c>
      <c r="P585">
        <v>0</v>
      </c>
      <c r="Q585" s="2">
        <v>0</v>
      </c>
      <c r="R585" t="s">
        <v>1000</v>
      </c>
      <c r="S585">
        <v>0</v>
      </c>
      <c r="T585" s="2">
        <v>0</v>
      </c>
    </row>
    <row r="586" spans="1:20" x14ac:dyDescent="0.25">
      <c r="A586">
        <v>585</v>
      </c>
      <c r="B586">
        <v>860.8</v>
      </c>
      <c r="C586">
        <v>573.5</v>
      </c>
      <c r="D586" t="s">
        <v>1231</v>
      </c>
      <c r="E586">
        <v>0.5322957412877164</v>
      </c>
      <c r="F586" t="s">
        <v>1000</v>
      </c>
      <c r="G586">
        <v>0</v>
      </c>
      <c r="H586" s="2">
        <v>0</v>
      </c>
      <c r="I586" s="12" t="s">
        <v>1000</v>
      </c>
      <c r="J586" s="12">
        <v>0</v>
      </c>
      <c r="K586" s="2">
        <v>0</v>
      </c>
      <c r="L586" s="12" t="s">
        <v>1000</v>
      </c>
      <c r="M586">
        <v>0</v>
      </c>
      <c r="N586" s="2">
        <v>0</v>
      </c>
      <c r="O586" t="s">
        <v>1000</v>
      </c>
      <c r="P586">
        <v>0</v>
      </c>
      <c r="Q586" s="2">
        <v>0</v>
      </c>
      <c r="R586" t="s">
        <v>1000</v>
      </c>
      <c r="S586">
        <v>0</v>
      </c>
      <c r="T586" s="2">
        <v>0</v>
      </c>
    </row>
    <row r="587" spans="1:20" x14ac:dyDescent="0.25">
      <c r="A587">
        <v>586</v>
      </c>
      <c r="B587">
        <v>860.8</v>
      </c>
      <c r="C587">
        <v>563.5</v>
      </c>
      <c r="D587" t="s">
        <v>1232</v>
      </c>
      <c r="E587">
        <v>0.5322957412877164</v>
      </c>
      <c r="F587" t="s">
        <v>1237</v>
      </c>
      <c r="G587">
        <v>2</v>
      </c>
      <c r="H587" s="2">
        <v>1.3232866509522613E-2</v>
      </c>
      <c r="I587" s="12" t="s">
        <v>1236</v>
      </c>
      <c r="J587" s="12">
        <v>1</v>
      </c>
      <c r="K587" s="2">
        <v>4.8203920858550936E-2</v>
      </c>
      <c r="L587" s="12" t="s">
        <v>1000</v>
      </c>
      <c r="M587">
        <v>0</v>
      </c>
      <c r="N587" s="2">
        <v>0</v>
      </c>
      <c r="O587" t="s">
        <v>1000</v>
      </c>
      <c r="P587">
        <v>0</v>
      </c>
      <c r="Q587" s="2">
        <v>0</v>
      </c>
      <c r="R587" t="s">
        <v>1000</v>
      </c>
      <c r="S587">
        <v>0</v>
      </c>
      <c r="T587" s="2">
        <v>0</v>
      </c>
    </row>
    <row r="588" spans="1:20" x14ac:dyDescent="0.25">
      <c r="A588">
        <v>587</v>
      </c>
      <c r="B588">
        <v>860.8</v>
      </c>
      <c r="C588">
        <v>565.5</v>
      </c>
      <c r="D588" t="s">
        <v>1233</v>
      </c>
      <c r="E588">
        <v>0.5322957412877164</v>
      </c>
      <c r="F588" t="s">
        <v>1237</v>
      </c>
      <c r="G588">
        <v>1</v>
      </c>
      <c r="H588" s="2">
        <v>4.8269703013969698E-2</v>
      </c>
      <c r="I588" s="12" t="s">
        <v>1000</v>
      </c>
      <c r="J588" s="12">
        <v>0</v>
      </c>
      <c r="K588" s="2">
        <v>0</v>
      </c>
      <c r="L588" s="12" t="s">
        <v>1000</v>
      </c>
      <c r="M588">
        <v>0</v>
      </c>
      <c r="N588" s="2">
        <v>0</v>
      </c>
      <c r="O588" t="s">
        <v>1000</v>
      </c>
      <c r="P588">
        <v>0</v>
      </c>
      <c r="Q588" s="2">
        <v>0</v>
      </c>
      <c r="R588" t="s">
        <v>1000</v>
      </c>
      <c r="S588">
        <v>0</v>
      </c>
      <c r="T588" s="2">
        <v>0</v>
      </c>
    </row>
    <row r="589" spans="1:20" x14ac:dyDescent="0.25">
      <c r="A589">
        <v>588</v>
      </c>
      <c r="B589" s="131">
        <v>862.6</v>
      </c>
      <c r="C589" s="131">
        <v>264.39999999999998</v>
      </c>
      <c r="D589" s="131" t="s">
        <v>1713</v>
      </c>
      <c r="E589">
        <v>0.573126877576567</v>
      </c>
      <c r="F589" t="s">
        <v>1000</v>
      </c>
      <c r="G589">
        <v>0</v>
      </c>
      <c r="H589" s="2">
        <v>0</v>
      </c>
      <c r="I589" s="12" t="s">
        <v>1000</v>
      </c>
      <c r="J589" s="12">
        <v>0</v>
      </c>
      <c r="K589" s="2">
        <v>0</v>
      </c>
      <c r="L589" s="12" t="s">
        <v>1000</v>
      </c>
      <c r="M589">
        <v>0</v>
      </c>
      <c r="N589" s="2">
        <v>0</v>
      </c>
      <c r="O589" t="s">
        <v>1000</v>
      </c>
      <c r="P589">
        <v>0</v>
      </c>
      <c r="Q589" s="2">
        <v>0</v>
      </c>
      <c r="R589" t="s">
        <v>1000</v>
      </c>
      <c r="S589">
        <v>0</v>
      </c>
      <c r="T589" s="2">
        <v>0</v>
      </c>
    </row>
    <row r="590" spans="1:20" x14ac:dyDescent="0.25">
      <c r="A590">
        <v>589</v>
      </c>
      <c r="B590">
        <v>862.8</v>
      </c>
      <c r="C590">
        <v>603.5</v>
      </c>
      <c r="D590" t="s">
        <v>1223</v>
      </c>
      <c r="E590">
        <v>0.53213606454198414</v>
      </c>
      <c r="F590" t="s">
        <v>1229</v>
      </c>
      <c r="G590">
        <v>1</v>
      </c>
      <c r="H590" s="2">
        <v>5.5841131839816142E-2</v>
      </c>
      <c r="I590" s="12" t="s">
        <v>1000</v>
      </c>
      <c r="J590" s="12">
        <v>0</v>
      </c>
      <c r="K590" s="2">
        <v>0</v>
      </c>
      <c r="L590" s="12" t="s">
        <v>1000</v>
      </c>
      <c r="M590">
        <v>0</v>
      </c>
      <c r="N590" s="2">
        <v>0</v>
      </c>
      <c r="O590" t="s">
        <v>1000</v>
      </c>
      <c r="P590">
        <v>0</v>
      </c>
      <c r="Q590" s="2">
        <v>0</v>
      </c>
      <c r="R590" t="s">
        <v>1000</v>
      </c>
      <c r="S590">
        <v>0</v>
      </c>
      <c r="T590" s="2">
        <v>0</v>
      </c>
    </row>
    <row r="591" spans="1:20" x14ac:dyDescent="0.25">
      <c r="A591">
        <v>590</v>
      </c>
      <c r="B591">
        <v>862.8</v>
      </c>
      <c r="C591">
        <v>589.5</v>
      </c>
      <c r="D591" t="s">
        <v>1224</v>
      </c>
      <c r="E591">
        <v>0.53213606454198414</v>
      </c>
      <c r="F591" t="s">
        <v>1230</v>
      </c>
      <c r="G591">
        <v>2</v>
      </c>
      <c r="H591" s="2">
        <v>1.0944759657107799E-2</v>
      </c>
      <c r="I591" s="12" t="s">
        <v>1000</v>
      </c>
      <c r="J591" s="12">
        <v>0</v>
      </c>
      <c r="K591" s="2">
        <v>0</v>
      </c>
      <c r="L591" s="12" t="s">
        <v>1000</v>
      </c>
      <c r="M591">
        <v>0</v>
      </c>
      <c r="N591" s="2">
        <v>0</v>
      </c>
      <c r="O591" t="s">
        <v>1000</v>
      </c>
      <c r="P591">
        <v>0</v>
      </c>
      <c r="Q591" s="2">
        <v>0</v>
      </c>
      <c r="R591" t="s">
        <v>1000</v>
      </c>
      <c r="S591">
        <v>0</v>
      </c>
      <c r="T591" s="2">
        <v>0</v>
      </c>
    </row>
    <row r="592" spans="1:20" x14ac:dyDescent="0.25">
      <c r="A592">
        <v>591</v>
      </c>
      <c r="B592">
        <v>862.8</v>
      </c>
      <c r="C592">
        <v>591.5</v>
      </c>
      <c r="D592" t="s">
        <v>1225</v>
      </c>
      <c r="E592">
        <v>0.53213606454198414</v>
      </c>
      <c r="F592" t="s">
        <v>1230</v>
      </c>
      <c r="G592">
        <v>1</v>
      </c>
      <c r="H592" s="2">
        <v>5.3268583920333408E-2</v>
      </c>
      <c r="I592" s="12" t="s">
        <v>1000</v>
      </c>
      <c r="J592" s="12">
        <v>0</v>
      </c>
      <c r="K592" s="2">
        <v>0</v>
      </c>
      <c r="L592" s="12" t="s">
        <v>1000</v>
      </c>
      <c r="M592">
        <v>0</v>
      </c>
      <c r="N592" s="2">
        <v>0</v>
      </c>
      <c r="O592" t="s">
        <v>1000</v>
      </c>
      <c r="P592">
        <v>0</v>
      </c>
      <c r="Q592" s="2">
        <v>0</v>
      </c>
      <c r="R592" t="s">
        <v>1000</v>
      </c>
      <c r="S592">
        <v>0</v>
      </c>
      <c r="T592" s="2">
        <v>0</v>
      </c>
    </row>
    <row r="593" spans="1:20" x14ac:dyDescent="0.25">
      <c r="A593">
        <v>592</v>
      </c>
      <c r="B593">
        <v>862.8</v>
      </c>
      <c r="C593">
        <v>575.5</v>
      </c>
      <c r="D593" t="s">
        <v>1226</v>
      </c>
      <c r="E593">
        <v>0.53213606454198414</v>
      </c>
      <c r="F593" t="s">
        <v>1231</v>
      </c>
      <c r="G593">
        <v>1</v>
      </c>
      <c r="H593" s="2">
        <v>5.0626758959727673E-2</v>
      </c>
      <c r="I593" s="12" t="s">
        <v>1000</v>
      </c>
      <c r="J593" s="12">
        <v>0</v>
      </c>
      <c r="K593" s="2">
        <v>0</v>
      </c>
      <c r="L593" s="12" t="s">
        <v>1000</v>
      </c>
      <c r="M593">
        <v>0</v>
      </c>
      <c r="N593" s="2">
        <v>0</v>
      </c>
      <c r="O593" t="s">
        <v>1000</v>
      </c>
      <c r="P593">
        <v>0</v>
      </c>
      <c r="Q593" s="2">
        <v>0</v>
      </c>
      <c r="R593" t="s">
        <v>1000</v>
      </c>
      <c r="S593">
        <v>0</v>
      </c>
      <c r="T593" s="2">
        <v>0</v>
      </c>
    </row>
    <row r="594" spans="1:20" x14ac:dyDescent="0.25">
      <c r="A594">
        <v>593</v>
      </c>
      <c r="B594">
        <v>862.8</v>
      </c>
      <c r="C594">
        <v>563.5</v>
      </c>
      <c r="D594" t="s">
        <v>1227</v>
      </c>
      <c r="E594">
        <v>0.53213606454198414</v>
      </c>
      <c r="F594" t="s">
        <v>1232</v>
      </c>
      <c r="G594">
        <v>2</v>
      </c>
      <c r="H594" s="2">
        <v>1.3262382824519846E-2</v>
      </c>
      <c r="I594" s="12" t="s">
        <v>1000</v>
      </c>
      <c r="J594" s="12">
        <v>0</v>
      </c>
      <c r="K594" s="2">
        <v>0</v>
      </c>
      <c r="L594" s="12" t="s">
        <v>1000</v>
      </c>
      <c r="M594">
        <v>0</v>
      </c>
      <c r="N594" s="2">
        <v>0</v>
      </c>
      <c r="O594" t="s">
        <v>1000</v>
      </c>
      <c r="P594">
        <v>0</v>
      </c>
      <c r="Q594" s="2">
        <v>0</v>
      </c>
      <c r="R594" t="s">
        <v>1000</v>
      </c>
      <c r="S594">
        <v>0</v>
      </c>
      <c r="T594" s="2">
        <v>0</v>
      </c>
    </row>
    <row r="595" spans="1:20" x14ac:dyDescent="0.25">
      <c r="A595">
        <v>594</v>
      </c>
      <c r="B595">
        <v>862.8</v>
      </c>
      <c r="C595">
        <v>565.5</v>
      </c>
      <c r="D595" t="s">
        <v>1228</v>
      </c>
      <c r="E595">
        <v>0.53213606454198414</v>
      </c>
      <c r="F595" t="s">
        <v>1233</v>
      </c>
      <c r="G595">
        <v>2</v>
      </c>
      <c r="H595" s="2">
        <v>1.3228896947309251E-2</v>
      </c>
      <c r="I595" s="12" t="s">
        <v>1232</v>
      </c>
      <c r="J595" s="12">
        <v>1</v>
      </c>
      <c r="K595" s="2">
        <v>4.8255223189133827E-2</v>
      </c>
      <c r="L595" s="12" t="s">
        <v>1000</v>
      </c>
      <c r="M595">
        <v>0</v>
      </c>
      <c r="N595" s="2">
        <v>0</v>
      </c>
      <c r="O595" t="s">
        <v>1000</v>
      </c>
      <c r="P595">
        <v>0</v>
      </c>
      <c r="Q595" s="2">
        <v>0</v>
      </c>
      <c r="R595" t="s">
        <v>1000</v>
      </c>
      <c r="S595">
        <v>0</v>
      </c>
      <c r="T595" s="2">
        <v>0</v>
      </c>
    </row>
    <row r="596" spans="1:20" x14ac:dyDescent="0.25">
      <c r="A596">
        <v>595</v>
      </c>
      <c r="B596">
        <v>864.8</v>
      </c>
      <c r="C596">
        <v>605.5</v>
      </c>
      <c r="D596" t="s">
        <v>1218</v>
      </c>
      <c r="E596">
        <v>0.5319764356956832</v>
      </c>
      <c r="F596" t="s">
        <v>1223</v>
      </c>
      <c r="G596">
        <v>1</v>
      </c>
      <c r="H596" s="2">
        <v>5.5895546805251439E-2</v>
      </c>
      <c r="I596" s="12" t="s">
        <v>1000</v>
      </c>
      <c r="J596" s="12">
        <v>0</v>
      </c>
      <c r="K596" s="2">
        <v>0</v>
      </c>
      <c r="L596" s="12" t="s">
        <v>1000</v>
      </c>
      <c r="M596">
        <v>0</v>
      </c>
      <c r="N596" s="2">
        <v>0</v>
      </c>
      <c r="O596" t="s">
        <v>1000</v>
      </c>
      <c r="P596">
        <v>0</v>
      </c>
      <c r="Q596" s="2">
        <v>0</v>
      </c>
      <c r="R596" t="s">
        <v>1000</v>
      </c>
      <c r="S596">
        <v>0</v>
      </c>
      <c r="T596" s="2">
        <v>0</v>
      </c>
    </row>
    <row r="597" spans="1:20" x14ac:dyDescent="0.25">
      <c r="A597">
        <v>596</v>
      </c>
      <c r="B597">
        <v>864.8</v>
      </c>
      <c r="C597">
        <v>591.5</v>
      </c>
      <c r="D597" t="s">
        <v>1219</v>
      </c>
      <c r="E597">
        <v>0.5319764356956832</v>
      </c>
      <c r="F597" t="s">
        <v>1224</v>
      </c>
      <c r="G597">
        <v>1</v>
      </c>
      <c r="H597" s="2">
        <v>5.325260454370042E-2</v>
      </c>
      <c r="I597" s="12" t="s">
        <v>1225</v>
      </c>
      <c r="J597" s="12">
        <v>2</v>
      </c>
      <c r="K597" s="2">
        <v>1.0941476475467758E-2</v>
      </c>
      <c r="L597" s="12" t="s">
        <v>1000</v>
      </c>
      <c r="M597">
        <v>0</v>
      </c>
      <c r="N597" s="2">
        <v>0</v>
      </c>
      <c r="O597" t="s">
        <v>1000</v>
      </c>
      <c r="P597">
        <v>0</v>
      </c>
      <c r="Q597" s="2">
        <v>0</v>
      </c>
      <c r="R597" t="s">
        <v>1000</v>
      </c>
      <c r="S597">
        <v>0</v>
      </c>
      <c r="T597" s="2">
        <v>0</v>
      </c>
    </row>
    <row r="598" spans="1:20" x14ac:dyDescent="0.25">
      <c r="A598">
        <v>597</v>
      </c>
      <c r="B598">
        <v>864.8</v>
      </c>
      <c r="C598">
        <v>577.5</v>
      </c>
      <c r="D598" t="s">
        <v>1220</v>
      </c>
      <c r="E598">
        <v>0.5319764356956832</v>
      </c>
      <c r="F598" t="s">
        <v>1226</v>
      </c>
      <c r="G598">
        <v>1</v>
      </c>
      <c r="H598" s="2">
        <v>5.0679090612921425E-2</v>
      </c>
      <c r="I598" s="12" t="s">
        <v>1000</v>
      </c>
      <c r="J598" s="12">
        <v>0</v>
      </c>
      <c r="K598" s="2">
        <v>0</v>
      </c>
      <c r="L598" s="12" t="s">
        <v>1000</v>
      </c>
      <c r="M598">
        <v>0</v>
      </c>
      <c r="N598" s="2">
        <v>0</v>
      </c>
      <c r="O598" t="s">
        <v>1000</v>
      </c>
      <c r="P598">
        <v>0</v>
      </c>
      <c r="Q598" s="2">
        <v>0</v>
      </c>
      <c r="R598" t="s">
        <v>1000</v>
      </c>
      <c r="S598">
        <v>0</v>
      </c>
      <c r="T598" s="2">
        <v>0</v>
      </c>
    </row>
    <row r="599" spans="1:20" x14ac:dyDescent="0.25">
      <c r="A599">
        <v>598</v>
      </c>
      <c r="B599">
        <v>864.8</v>
      </c>
      <c r="C599">
        <v>563.5</v>
      </c>
      <c r="D599" t="s">
        <v>1221</v>
      </c>
      <c r="E599">
        <v>0.5319764356956832</v>
      </c>
      <c r="F599" t="s">
        <v>1227</v>
      </c>
      <c r="G599">
        <v>2</v>
      </c>
      <c r="H599" s="2">
        <v>1.3291928146893679E-2</v>
      </c>
      <c r="I599" s="12" t="s">
        <v>1000</v>
      </c>
      <c r="J599" s="12">
        <v>0</v>
      </c>
      <c r="K599" s="2">
        <v>0</v>
      </c>
      <c r="L599" s="12" t="s">
        <v>1000</v>
      </c>
      <c r="M599">
        <v>0</v>
      </c>
      <c r="N599" s="2">
        <v>0</v>
      </c>
      <c r="O599" t="s">
        <v>1000</v>
      </c>
      <c r="P599">
        <v>0</v>
      </c>
      <c r="Q599" s="2">
        <v>0</v>
      </c>
      <c r="R599" t="s">
        <v>1000</v>
      </c>
      <c r="S599">
        <v>0</v>
      </c>
      <c r="T599" s="2">
        <v>0</v>
      </c>
    </row>
    <row r="600" spans="1:20" x14ac:dyDescent="0.25">
      <c r="A600">
        <v>599</v>
      </c>
      <c r="B600">
        <v>864.8</v>
      </c>
      <c r="C600">
        <v>565.5</v>
      </c>
      <c r="D600" t="s">
        <v>1222</v>
      </c>
      <c r="E600">
        <v>0.5319764356956832</v>
      </c>
      <c r="F600" t="s">
        <v>1228</v>
      </c>
      <c r="G600">
        <v>2</v>
      </c>
      <c r="H600" s="2">
        <v>1.32584044080761E-2</v>
      </c>
      <c r="I600" s="12" t="s">
        <v>1227</v>
      </c>
      <c r="J600" s="12">
        <v>1</v>
      </c>
      <c r="K600" s="2">
        <v>4.8240747707919591E-2</v>
      </c>
      <c r="L600" s="12" t="s">
        <v>1000</v>
      </c>
      <c r="M600">
        <v>0</v>
      </c>
      <c r="N600" s="2">
        <v>0</v>
      </c>
      <c r="O600" t="s">
        <v>1000</v>
      </c>
      <c r="P600">
        <v>0</v>
      </c>
      <c r="Q600" s="2">
        <v>0</v>
      </c>
      <c r="R600" t="s">
        <v>1000</v>
      </c>
      <c r="S600">
        <v>0</v>
      </c>
      <c r="T600" s="2">
        <v>0</v>
      </c>
    </row>
    <row r="601" spans="1:20" x14ac:dyDescent="0.25">
      <c r="A601">
        <v>600</v>
      </c>
      <c r="B601">
        <v>864.8</v>
      </c>
      <c r="C601">
        <v>593.5</v>
      </c>
      <c r="D601" t="s">
        <v>1307</v>
      </c>
      <c r="E601">
        <v>0.52707264334940362</v>
      </c>
      <c r="F601" t="s">
        <v>1225</v>
      </c>
      <c r="G601">
        <v>1</v>
      </c>
      <c r="H601" s="2">
        <v>5.3321994745487822E-2</v>
      </c>
      <c r="I601" s="12" t="s">
        <v>1000</v>
      </c>
      <c r="J601" s="12">
        <v>0</v>
      </c>
      <c r="K601" s="2">
        <v>0</v>
      </c>
      <c r="L601" s="12" t="s">
        <v>1000</v>
      </c>
      <c r="M601">
        <v>0</v>
      </c>
      <c r="N601" s="2">
        <v>0</v>
      </c>
      <c r="O601" t="s">
        <v>1000</v>
      </c>
      <c r="P601">
        <v>0</v>
      </c>
      <c r="Q601" s="2">
        <v>0</v>
      </c>
      <c r="R601" t="s">
        <v>1000</v>
      </c>
      <c r="S601">
        <v>0</v>
      </c>
      <c r="T601" s="2">
        <v>0</v>
      </c>
    </row>
    <row r="602" spans="1:20" x14ac:dyDescent="0.25">
      <c r="A602">
        <v>601</v>
      </c>
      <c r="B602">
        <v>864.8</v>
      </c>
      <c r="C602">
        <v>567.5</v>
      </c>
      <c r="D602" t="s">
        <v>1308</v>
      </c>
      <c r="E602">
        <v>0.52707264334940362</v>
      </c>
      <c r="F602" t="s">
        <v>1228</v>
      </c>
      <c r="G602">
        <v>1</v>
      </c>
      <c r="H602" s="2">
        <v>4.830653830954152E-2</v>
      </c>
      <c r="I602" s="12" t="s">
        <v>1000</v>
      </c>
      <c r="J602" s="12">
        <v>0</v>
      </c>
      <c r="K602" s="2">
        <v>0</v>
      </c>
      <c r="L602" s="12" t="s">
        <v>1000</v>
      </c>
      <c r="M602">
        <v>0</v>
      </c>
      <c r="N602" s="2">
        <v>0</v>
      </c>
      <c r="O602" t="s">
        <v>1000</v>
      </c>
      <c r="P602">
        <v>0</v>
      </c>
      <c r="Q602" s="2">
        <v>0</v>
      </c>
      <c r="R602" t="s">
        <v>1000</v>
      </c>
      <c r="S602">
        <v>0</v>
      </c>
      <c r="T602" s="2">
        <v>0</v>
      </c>
    </row>
    <row r="603" spans="1:20" x14ac:dyDescent="0.25">
      <c r="A603">
        <v>602</v>
      </c>
      <c r="B603">
        <v>866.7</v>
      </c>
      <c r="C603">
        <v>593.4</v>
      </c>
      <c r="D603" t="s">
        <v>1303</v>
      </c>
      <c r="E603">
        <v>0.52691453341553329</v>
      </c>
      <c r="F603" t="s">
        <v>1219</v>
      </c>
      <c r="G603">
        <v>1</v>
      </c>
      <c r="H603" s="2">
        <v>5.3305999346809081E-2</v>
      </c>
      <c r="I603" s="12" t="s">
        <v>1307</v>
      </c>
      <c r="J603" s="12">
        <v>2</v>
      </c>
      <c r="K603" s="2">
        <v>1.0837365313763862E-2</v>
      </c>
      <c r="L603" s="12" t="s">
        <v>1000</v>
      </c>
      <c r="M603">
        <v>0</v>
      </c>
      <c r="N603" s="2">
        <v>0</v>
      </c>
      <c r="O603" t="s">
        <v>1000</v>
      </c>
      <c r="P603">
        <v>0</v>
      </c>
      <c r="Q603" s="2">
        <v>0</v>
      </c>
      <c r="R603" t="s">
        <v>1000</v>
      </c>
      <c r="S603">
        <v>0</v>
      </c>
      <c r="T603" s="2">
        <v>0</v>
      </c>
    </row>
    <row r="604" spans="1:20" x14ac:dyDescent="0.25">
      <c r="A604">
        <v>603</v>
      </c>
      <c r="B604">
        <v>866.7</v>
      </c>
      <c r="C604">
        <v>567.4</v>
      </c>
      <c r="D604" t="s">
        <v>1304</v>
      </c>
      <c r="E604">
        <v>0.52691453341553329</v>
      </c>
      <c r="F604" t="s">
        <v>1308</v>
      </c>
      <c r="G604">
        <v>2</v>
      </c>
      <c r="H604" s="2">
        <v>1.31322470390629E-2</v>
      </c>
      <c r="I604" s="12" t="s">
        <v>1222</v>
      </c>
      <c r="J604" s="12">
        <v>1</v>
      </c>
      <c r="K604" s="2">
        <v>4.8292047434945785E-2</v>
      </c>
      <c r="L604" s="12" t="s">
        <v>1000</v>
      </c>
      <c r="M604">
        <v>0</v>
      </c>
      <c r="N604" s="2">
        <v>0</v>
      </c>
      <c r="O604" t="s">
        <v>1000</v>
      </c>
      <c r="P604">
        <v>0</v>
      </c>
      <c r="Q604" s="2">
        <v>0</v>
      </c>
      <c r="R604" t="s">
        <v>1000</v>
      </c>
      <c r="S604">
        <v>0</v>
      </c>
      <c r="T604" s="2">
        <v>0</v>
      </c>
    </row>
    <row r="605" spans="1:20" x14ac:dyDescent="0.25">
      <c r="A605">
        <v>604</v>
      </c>
      <c r="B605">
        <v>866.7</v>
      </c>
      <c r="C605">
        <v>547.4</v>
      </c>
      <c r="D605" t="s">
        <v>1305</v>
      </c>
      <c r="E605">
        <v>0.52691453341553329</v>
      </c>
      <c r="F605" t="s">
        <v>1000</v>
      </c>
      <c r="G605">
        <v>0</v>
      </c>
      <c r="H605" s="2">
        <v>0</v>
      </c>
      <c r="I605" s="12" t="s">
        <v>1000</v>
      </c>
      <c r="J605" s="12">
        <v>0</v>
      </c>
      <c r="K605" s="2">
        <v>0</v>
      </c>
      <c r="L605" s="12" t="s">
        <v>1000</v>
      </c>
      <c r="M605">
        <v>0</v>
      </c>
      <c r="N605" s="2">
        <v>0</v>
      </c>
      <c r="O605" t="s">
        <v>1000</v>
      </c>
      <c r="P605">
        <v>0</v>
      </c>
      <c r="Q605" s="2">
        <v>0</v>
      </c>
      <c r="R605" t="s">
        <v>1000</v>
      </c>
      <c r="S605">
        <v>0</v>
      </c>
      <c r="T605" s="2">
        <v>0</v>
      </c>
    </row>
    <row r="606" spans="1:20" x14ac:dyDescent="0.25">
      <c r="A606">
        <v>605</v>
      </c>
      <c r="B606">
        <v>866.7</v>
      </c>
      <c r="C606">
        <v>521.4</v>
      </c>
      <c r="D606" t="s">
        <v>1306</v>
      </c>
      <c r="E606">
        <v>0.52691453341553329</v>
      </c>
      <c r="F606" t="s">
        <v>1000</v>
      </c>
      <c r="G606">
        <v>0</v>
      </c>
      <c r="H606" s="2">
        <v>0</v>
      </c>
      <c r="I606" s="12" t="s">
        <v>1000</v>
      </c>
      <c r="J606" s="12">
        <v>0</v>
      </c>
      <c r="K606" s="2">
        <v>0</v>
      </c>
      <c r="L606" s="12" t="s">
        <v>1000</v>
      </c>
      <c r="M606">
        <v>0</v>
      </c>
      <c r="N606" s="2">
        <v>0</v>
      </c>
      <c r="O606" t="s">
        <v>1000</v>
      </c>
      <c r="P606">
        <v>0</v>
      </c>
      <c r="Q606" s="2">
        <v>0</v>
      </c>
      <c r="R606" t="s">
        <v>1000</v>
      </c>
      <c r="S606">
        <v>0</v>
      </c>
      <c r="T606" s="2">
        <v>0</v>
      </c>
    </row>
    <row r="607" spans="1:20" x14ac:dyDescent="0.25">
      <c r="A607">
        <v>606</v>
      </c>
      <c r="B607">
        <v>866.8</v>
      </c>
      <c r="C607">
        <v>593.5</v>
      </c>
      <c r="D607" t="s">
        <v>1215</v>
      </c>
      <c r="E607">
        <v>0.53181685473444407</v>
      </c>
      <c r="F607" t="s">
        <v>1219</v>
      </c>
      <c r="G607">
        <v>1</v>
      </c>
      <c r="H607" s="2">
        <v>5.3305999346809081E-2</v>
      </c>
      <c r="I607" s="12" t="s">
        <v>1307</v>
      </c>
      <c r="J607" s="12">
        <v>2</v>
      </c>
      <c r="K607" s="2">
        <v>1.0837365313763862E-2</v>
      </c>
      <c r="L607" s="12" t="s">
        <v>1000</v>
      </c>
      <c r="M607">
        <v>0</v>
      </c>
      <c r="N607" s="2">
        <v>0</v>
      </c>
      <c r="O607" t="s">
        <v>1000</v>
      </c>
      <c r="P607">
        <v>0</v>
      </c>
      <c r="Q607" s="2">
        <v>0</v>
      </c>
      <c r="R607" t="s">
        <v>1000</v>
      </c>
      <c r="S607">
        <v>0</v>
      </c>
      <c r="T607" s="2">
        <v>0</v>
      </c>
    </row>
    <row r="608" spans="1:20" x14ac:dyDescent="0.25">
      <c r="A608">
        <v>607</v>
      </c>
      <c r="B608">
        <v>866.8</v>
      </c>
      <c r="C608">
        <v>579.5</v>
      </c>
      <c r="D608" t="s">
        <v>1216</v>
      </c>
      <c r="E608">
        <v>0.53181685473444407</v>
      </c>
      <c r="F608" t="s">
        <v>1220</v>
      </c>
      <c r="G608">
        <v>1</v>
      </c>
      <c r="H608" s="2">
        <v>5.0731434205999126E-2</v>
      </c>
      <c r="I608" s="12" t="s">
        <v>1000</v>
      </c>
      <c r="J608" s="12">
        <v>0</v>
      </c>
      <c r="K608" s="2">
        <v>0</v>
      </c>
      <c r="L608" s="12" t="s">
        <v>1000</v>
      </c>
      <c r="M608">
        <v>0</v>
      </c>
      <c r="N608" s="2">
        <v>0</v>
      </c>
      <c r="O608" t="s">
        <v>1000</v>
      </c>
      <c r="P608">
        <v>0</v>
      </c>
      <c r="Q608" s="2">
        <v>0</v>
      </c>
      <c r="R608" t="s">
        <v>1000</v>
      </c>
      <c r="S608">
        <v>0</v>
      </c>
      <c r="T608" s="2">
        <v>0</v>
      </c>
    </row>
    <row r="609" spans="1:20" x14ac:dyDescent="0.25">
      <c r="A609">
        <v>608</v>
      </c>
      <c r="B609">
        <v>866.8</v>
      </c>
      <c r="C609">
        <v>565.5</v>
      </c>
      <c r="D609" t="s">
        <v>1217</v>
      </c>
      <c r="E609">
        <v>0.53181685473444407</v>
      </c>
      <c r="F609" t="s">
        <v>1221</v>
      </c>
      <c r="G609">
        <v>1</v>
      </c>
      <c r="H609" s="2">
        <v>4.8226276569024062E-2</v>
      </c>
      <c r="I609" s="12" t="s">
        <v>1222</v>
      </c>
      <c r="J609" s="12">
        <v>2</v>
      </c>
      <c r="K609" s="2">
        <v>1.3287940867518002E-2</v>
      </c>
      <c r="L609" s="12" t="s">
        <v>1000</v>
      </c>
      <c r="M609">
        <v>0</v>
      </c>
      <c r="N609" s="2">
        <v>0</v>
      </c>
      <c r="O609" t="s">
        <v>1000</v>
      </c>
      <c r="P609">
        <v>0</v>
      </c>
      <c r="Q609" s="2">
        <v>0</v>
      </c>
      <c r="R609" t="s">
        <v>1000</v>
      </c>
      <c r="S609">
        <v>0</v>
      </c>
      <c r="T609" s="2">
        <v>0</v>
      </c>
    </row>
    <row r="610" spans="1:20" x14ac:dyDescent="0.25">
      <c r="A610">
        <v>609</v>
      </c>
      <c r="B610" s="129">
        <v>867.8</v>
      </c>
      <c r="C610" s="129">
        <v>556.6</v>
      </c>
      <c r="D610" s="129" t="s">
        <v>1551</v>
      </c>
      <c r="E610">
        <v>0.53253534624919008</v>
      </c>
      <c r="F610" t="s">
        <v>1000</v>
      </c>
      <c r="G610">
        <v>0</v>
      </c>
      <c r="H610" s="2">
        <v>0</v>
      </c>
      <c r="I610" s="12" t="s">
        <v>1000</v>
      </c>
      <c r="J610" s="12">
        <v>0</v>
      </c>
      <c r="K610" s="2">
        <v>0</v>
      </c>
      <c r="L610" s="12" t="s">
        <v>1000</v>
      </c>
      <c r="M610">
        <v>0</v>
      </c>
      <c r="N610" s="2">
        <v>0</v>
      </c>
      <c r="O610" t="s">
        <v>1000</v>
      </c>
      <c r="P610">
        <v>0</v>
      </c>
      <c r="Q610" s="2">
        <v>0</v>
      </c>
      <c r="R610" t="s">
        <v>1000</v>
      </c>
      <c r="S610">
        <v>0</v>
      </c>
      <c r="T610" s="2">
        <v>0</v>
      </c>
    </row>
    <row r="611" spans="1:20" x14ac:dyDescent="0.25">
      <c r="A611">
        <v>610</v>
      </c>
      <c r="B611" s="129">
        <v>867.8</v>
      </c>
      <c r="C611" s="129">
        <v>594.6</v>
      </c>
      <c r="D611" s="129" t="s">
        <v>1560</v>
      </c>
      <c r="E611">
        <v>0.53253534624919008</v>
      </c>
      <c r="F611" t="s">
        <v>1303</v>
      </c>
      <c r="G611">
        <v>3</v>
      </c>
      <c r="H611" s="2">
        <v>0.2341853124227426</v>
      </c>
      <c r="I611" s="12" t="s">
        <v>1215</v>
      </c>
      <c r="J611" s="12">
        <v>3</v>
      </c>
      <c r="K611" s="2">
        <v>0.2314064948906224</v>
      </c>
      <c r="L611" s="12" t="s">
        <v>1000</v>
      </c>
      <c r="M611">
        <v>0</v>
      </c>
      <c r="N611" s="2">
        <v>0</v>
      </c>
      <c r="O611" t="s">
        <v>1000</v>
      </c>
      <c r="P611">
        <v>0</v>
      </c>
      <c r="Q611" s="2">
        <v>0</v>
      </c>
      <c r="R611" t="s">
        <v>1000</v>
      </c>
      <c r="S611">
        <v>0</v>
      </c>
      <c r="T611" s="2">
        <v>0</v>
      </c>
    </row>
    <row r="612" spans="1:20" x14ac:dyDescent="0.25">
      <c r="A612">
        <v>611</v>
      </c>
      <c r="B612">
        <v>868.8</v>
      </c>
      <c r="C612">
        <v>623.6</v>
      </c>
      <c r="D612" t="s">
        <v>1294</v>
      </c>
      <c r="E612">
        <v>0.52675647091108557</v>
      </c>
      <c r="F612" t="s">
        <v>1000</v>
      </c>
      <c r="G612">
        <v>0</v>
      </c>
      <c r="H612" s="2">
        <v>0</v>
      </c>
      <c r="I612" s="12" t="s">
        <v>1000</v>
      </c>
      <c r="J612" s="12">
        <v>0</v>
      </c>
      <c r="K612" s="2">
        <v>0</v>
      </c>
      <c r="L612" s="12" t="s">
        <v>1000</v>
      </c>
      <c r="M612">
        <v>0</v>
      </c>
      <c r="N612" s="2">
        <v>0</v>
      </c>
      <c r="O612" t="s">
        <v>1000</v>
      </c>
      <c r="P612">
        <v>0</v>
      </c>
      <c r="Q612" s="2">
        <v>0</v>
      </c>
      <c r="R612" t="s">
        <v>1000</v>
      </c>
      <c r="S612">
        <v>0</v>
      </c>
      <c r="T612" s="2">
        <v>0</v>
      </c>
    </row>
    <row r="613" spans="1:20" x14ac:dyDescent="0.25">
      <c r="A613">
        <v>612</v>
      </c>
      <c r="B613">
        <v>868.8</v>
      </c>
      <c r="C613">
        <v>595.5</v>
      </c>
      <c r="D613" t="s">
        <v>1295</v>
      </c>
      <c r="E613">
        <v>0.52675647091108557</v>
      </c>
      <c r="F613" t="s">
        <v>1303</v>
      </c>
      <c r="G613">
        <v>1</v>
      </c>
      <c r="H613" s="2">
        <v>5.4995213095817917E-2</v>
      </c>
      <c r="I613" s="12" t="s">
        <v>1215</v>
      </c>
      <c r="J613" s="12">
        <v>1</v>
      </c>
      <c r="K613" s="2">
        <v>5.3359405201302286E-2</v>
      </c>
      <c r="L613" s="12" t="s">
        <v>1560</v>
      </c>
      <c r="M613">
        <v>3</v>
      </c>
      <c r="N613" s="2">
        <v>0.23100009751470124</v>
      </c>
      <c r="O613" t="s">
        <v>1000</v>
      </c>
      <c r="P613">
        <v>0</v>
      </c>
      <c r="Q613" s="2">
        <v>0</v>
      </c>
      <c r="R613" t="s">
        <v>1000</v>
      </c>
      <c r="S613">
        <v>0</v>
      </c>
      <c r="T613" s="2">
        <v>0</v>
      </c>
    </row>
    <row r="614" spans="1:20" x14ac:dyDescent="0.25">
      <c r="A614">
        <v>613</v>
      </c>
      <c r="B614">
        <v>868.8</v>
      </c>
      <c r="C614">
        <v>597.5</v>
      </c>
      <c r="D614" t="s">
        <v>1296</v>
      </c>
      <c r="E614">
        <v>0.52675647091108557</v>
      </c>
      <c r="F614" t="s">
        <v>1000</v>
      </c>
      <c r="G614">
        <v>0</v>
      </c>
      <c r="H614" s="2">
        <v>0</v>
      </c>
      <c r="I614" s="12" t="s">
        <v>1000</v>
      </c>
      <c r="J614" s="12">
        <v>0</v>
      </c>
      <c r="K614" s="2">
        <v>0</v>
      </c>
      <c r="L614" s="12" t="s">
        <v>1000</v>
      </c>
      <c r="M614">
        <v>0</v>
      </c>
      <c r="N614" s="2">
        <v>0</v>
      </c>
      <c r="O614" t="s">
        <v>1000</v>
      </c>
      <c r="P614">
        <v>0</v>
      </c>
      <c r="Q614" s="2">
        <v>0</v>
      </c>
      <c r="R614" t="s">
        <v>1000</v>
      </c>
      <c r="S614">
        <v>0</v>
      </c>
      <c r="T614" s="2">
        <v>0</v>
      </c>
    </row>
    <row r="615" spans="1:20" x14ac:dyDescent="0.25">
      <c r="A615">
        <v>614</v>
      </c>
      <c r="B615">
        <v>868.8</v>
      </c>
      <c r="C615">
        <v>569.5</v>
      </c>
      <c r="D615" t="s">
        <v>1297</v>
      </c>
      <c r="E615">
        <v>0.52675647091108557</v>
      </c>
      <c r="F615" t="s">
        <v>1304</v>
      </c>
      <c r="G615">
        <v>1</v>
      </c>
      <c r="H615" s="2">
        <v>4.9914667707202952E-2</v>
      </c>
      <c r="I615" s="12" t="s">
        <v>1000</v>
      </c>
      <c r="J615" s="12">
        <v>0</v>
      </c>
      <c r="K615" s="2">
        <v>0</v>
      </c>
      <c r="L615" s="12" t="s">
        <v>1000</v>
      </c>
      <c r="M615">
        <v>0</v>
      </c>
      <c r="N615" s="2">
        <v>0</v>
      </c>
      <c r="O615" t="s">
        <v>1000</v>
      </c>
      <c r="P615">
        <v>0</v>
      </c>
      <c r="Q615" s="2">
        <v>0</v>
      </c>
      <c r="R615" t="s">
        <v>1000</v>
      </c>
      <c r="S615">
        <v>0</v>
      </c>
      <c r="T615" s="2">
        <v>0</v>
      </c>
    </row>
    <row r="616" spans="1:20" x14ac:dyDescent="0.25">
      <c r="A616">
        <v>615</v>
      </c>
      <c r="B616">
        <v>868.8</v>
      </c>
      <c r="C616">
        <v>571.5</v>
      </c>
      <c r="D616" t="s">
        <v>1298</v>
      </c>
      <c r="E616">
        <v>0.52675647091108557</v>
      </c>
      <c r="F616" t="s">
        <v>1000</v>
      </c>
      <c r="G616">
        <v>0</v>
      </c>
      <c r="H616" s="2">
        <v>0</v>
      </c>
      <c r="I616" s="12" t="s">
        <v>1000</v>
      </c>
      <c r="J616" s="12">
        <v>0</v>
      </c>
      <c r="K616" s="2">
        <v>0</v>
      </c>
      <c r="L616" s="12" t="s">
        <v>1000</v>
      </c>
      <c r="M616">
        <v>0</v>
      </c>
      <c r="N616" s="2">
        <v>0</v>
      </c>
      <c r="O616" t="s">
        <v>1000</v>
      </c>
      <c r="P616">
        <v>0</v>
      </c>
      <c r="Q616" s="2">
        <v>0</v>
      </c>
      <c r="R616" t="s">
        <v>1000</v>
      </c>
      <c r="S616">
        <v>0</v>
      </c>
      <c r="T616" s="2">
        <v>0</v>
      </c>
    </row>
    <row r="617" spans="1:20" x14ac:dyDescent="0.25">
      <c r="A617">
        <v>616</v>
      </c>
      <c r="B617">
        <v>868.8</v>
      </c>
      <c r="C617">
        <v>573.5</v>
      </c>
      <c r="D617" t="s">
        <v>1299</v>
      </c>
      <c r="E617">
        <v>0.52675647091108557</v>
      </c>
      <c r="F617" t="s">
        <v>1000</v>
      </c>
      <c r="G617">
        <v>0</v>
      </c>
      <c r="H617" s="2">
        <v>0</v>
      </c>
      <c r="I617" s="12" t="s">
        <v>1000</v>
      </c>
      <c r="J617" s="12">
        <v>0</v>
      </c>
      <c r="K617" s="2">
        <v>0</v>
      </c>
      <c r="L617" s="12" t="s">
        <v>1000</v>
      </c>
      <c r="M617">
        <v>0</v>
      </c>
      <c r="N617" s="2">
        <v>0</v>
      </c>
      <c r="O617" t="s">
        <v>1000</v>
      </c>
      <c r="P617">
        <v>0</v>
      </c>
      <c r="Q617" s="2">
        <v>0</v>
      </c>
      <c r="R617" t="s">
        <v>1000</v>
      </c>
      <c r="S617">
        <v>0</v>
      </c>
      <c r="T617" s="2">
        <v>0</v>
      </c>
    </row>
    <row r="618" spans="1:20" x14ac:dyDescent="0.25">
      <c r="A618">
        <v>617</v>
      </c>
      <c r="B618">
        <v>868.8</v>
      </c>
      <c r="C618">
        <v>547.5</v>
      </c>
      <c r="D618" t="s">
        <v>1300</v>
      </c>
      <c r="E618">
        <v>0.52675647091108557</v>
      </c>
      <c r="F618" t="s">
        <v>1305</v>
      </c>
      <c r="G618">
        <v>2</v>
      </c>
      <c r="H618" s="2">
        <v>1.561693743632706E-2</v>
      </c>
      <c r="I618" s="12" t="s">
        <v>1000</v>
      </c>
      <c r="J618" s="12">
        <v>0</v>
      </c>
      <c r="K618" s="2">
        <v>0</v>
      </c>
      <c r="L618" s="12" t="s">
        <v>1000</v>
      </c>
      <c r="M618">
        <v>0</v>
      </c>
      <c r="N618" s="2">
        <v>0</v>
      </c>
      <c r="O618" t="s">
        <v>1000</v>
      </c>
      <c r="P618">
        <v>0</v>
      </c>
      <c r="Q618" s="2">
        <v>0</v>
      </c>
      <c r="R618" t="s">
        <v>1000</v>
      </c>
      <c r="S618">
        <v>0</v>
      </c>
      <c r="T618" s="2">
        <v>0</v>
      </c>
    </row>
    <row r="619" spans="1:20" x14ac:dyDescent="0.25">
      <c r="A619">
        <v>618</v>
      </c>
      <c r="B619">
        <v>868.8</v>
      </c>
      <c r="C619">
        <v>549.5</v>
      </c>
      <c r="D619" t="s">
        <v>1301</v>
      </c>
      <c r="E619">
        <v>0.52675647091108557</v>
      </c>
      <c r="F619" t="s">
        <v>1305</v>
      </c>
      <c r="G619">
        <v>1</v>
      </c>
      <c r="H619" s="2">
        <v>4.5291525223664905E-2</v>
      </c>
      <c r="I619" s="12" t="s">
        <v>1000</v>
      </c>
      <c r="J619" s="12">
        <v>0</v>
      </c>
      <c r="K619" s="2">
        <v>0</v>
      </c>
      <c r="L619" s="12" t="s">
        <v>1000</v>
      </c>
      <c r="M619">
        <v>0</v>
      </c>
      <c r="N619" s="2">
        <v>0</v>
      </c>
      <c r="O619" t="s">
        <v>1000</v>
      </c>
      <c r="P619">
        <v>0</v>
      </c>
      <c r="Q619" s="2">
        <v>0</v>
      </c>
      <c r="R619" t="s">
        <v>1000</v>
      </c>
      <c r="S619">
        <v>0</v>
      </c>
      <c r="T619" s="2">
        <v>0</v>
      </c>
    </row>
    <row r="620" spans="1:20" x14ac:dyDescent="0.25">
      <c r="A620">
        <v>619</v>
      </c>
      <c r="B620">
        <v>868.8</v>
      </c>
      <c r="C620">
        <v>523.5</v>
      </c>
      <c r="D620" t="s">
        <v>1302</v>
      </c>
      <c r="E620">
        <v>0.52675647091108557</v>
      </c>
      <c r="F620" t="s">
        <v>1306</v>
      </c>
      <c r="G620">
        <v>1</v>
      </c>
      <c r="H620" s="2">
        <v>4.0735911584375853E-2</v>
      </c>
      <c r="I620" s="12" t="s">
        <v>1000</v>
      </c>
      <c r="J620" s="12">
        <v>0</v>
      </c>
      <c r="K620" s="2">
        <v>0</v>
      </c>
      <c r="L620" s="12" t="s">
        <v>1000</v>
      </c>
      <c r="M620">
        <v>0</v>
      </c>
      <c r="N620" s="2">
        <v>0</v>
      </c>
      <c r="O620" t="s">
        <v>1000</v>
      </c>
      <c r="P620">
        <v>0</v>
      </c>
      <c r="Q620" s="2">
        <v>0</v>
      </c>
      <c r="R620" t="s">
        <v>1000</v>
      </c>
      <c r="S620">
        <v>0</v>
      </c>
      <c r="T620" s="2">
        <v>0</v>
      </c>
    </row>
    <row r="621" spans="1:20" x14ac:dyDescent="0.25">
      <c r="A621">
        <v>620</v>
      </c>
      <c r="B621">
        <v>870.8</v>
      </c>
      <c r="C621">
        <v>625.6</v>
      </c>
      <c r="D621" t="s">
        <v>1284</v>
      </c>
      <c r="E621">
        <v>0.52659845582183284</v>
      </c>
      <c r="F621" t="s">
        <v>1294</v>
      </c>
      <c r="G621">
        <v>1</v>
      </c>
      <c r="H621" s="2">
        <v>6.047315672951261E-2</v>
      </c>
      <c r="I621" s="12" t="s">
        <v>1000</v>
      </c>
      <c r="J621" s="12">
        <v>0</v>
      </c>
      <c r="K621" s="2">
        <v>0</v>
      </c>
      <c r="L621" s="12" t="s">
        <v>1000</v>
      </c>
      <c r="M621">
        <v>0</v>
      </c>
      <c r="N621" s="2">
        <v>0</v>
      </c>
      <c r="O621" t="s">
        <v>1000</v>
      </c>
      <c r="P621">
        <v>0</v>
      </c>
      <c r="Q621" s="2">
        <v>0</v>
      </c>
      <c r="R621" t="s">
        <v>1000</v>
      </c>
      <c r="S621">
        <v>0</v>
      </c>
      <c r="T621" s="2">
        <v>0</v>
      </c>
    </row>
    <row r="622" spans="1:20" x14ac:dyDescent="0.25">
      <c r="A622">
        <v>621</v>
      </c>
      <c r="B622">
        <v>870.8</v>
      </c>
      <c r="C622">
        <v>597.5</v>
      </c>
      <c r="D622" t="s">
        <v>1285</v>
      </c>
      <c r="E622">
        <v>0.52659845582183284</v>
      </c>
      <c r="F622" t="s">
        <v>1296</v>
      </c>
      <c r="G622">
        <v>2</v>
      </c>
      <c r="H622" s="2">
        <v>1.0830864357473623E-2</v>
      </c>
      <c r="I622" s="12" t="s">
        <v>1295</v>
      </c>
      <c r="J622" s="12">
        <v>1</v>
      </c>
      <c r="K622" s="2">
        <v>5.5048972680246236E-2</v>
      </c>
      <c r="L622" s="12" t="s">
        <v>1000</v>
      </c>
      <c r="M622">
        <v>0</v>
      </c>
      <c r="N622" s="2">
        <v>0</v>
      </c>
      <c r="O622" t="s">
        <v>1000</v>
      </c>
      <c r="P622">
        <v>0</v>
      </c>
      <c r="Q622" s="2">
        <v>0</v>
      </c>
      <c r="R622" t="s">
        <v>1000</v>
      </c>
      <c r="S622">
        <v>0</v>
      </c>
      <c r="T622" s="2">
        <v>0</v>
      </c>
    </row>
    <row r="623" spans="1:20" x14ac:dyDescent="0.25">
      <c r="A623">
        <v>622</v>
      </c>
      <c r="B623">
        <v>870.8</v>
      </c>
      <c r="C623">
        <v>599.5</v>
      </c>
      <c r="D623" t="s">
        <v>1286</v>
      </c>
      <c r="E623">
        <v>0.52659845582183284</v>
      </c>
      <c r="F623" t="s">
        <v>1296</v>
      </c>
      <c r="G623">
        <v>1</v>
      </c>
      <c r="H623" s="2">
        <v>5.5119277013519007E-2</v>
      </c>
      <c r="I623" s="12" t="s">
        <v>1000</v>
      </c>
      <c r="J623" s="12">
        <v>0</v>
      </c>
      <c r="K623" s="2">
        <v>0</v>
      </c>
      <c r="L623" s="12" t="s">
        <v>1000</v>
      </c>
      <c r="M623">
        <v>0</v>
      </c>
      <c r="N623" s="2">
        <v>0</v>
      </c>
      <c r="O623" t="s">
        <v>1000</v>
      </c>
      <c r="P623">
        <v>0</v>
      </c>
      <c r="Q623" s="2">
        <v>0</v>
      </c>
      <c r="R623" t="s">
        <v>1000</v>
      </c>
      <c r="S623">
        <v>0</v>
      </c>
      <c r="T623" s="2">
        <v>0</v>
      </c>
    </row>
    <row r="624" spans="1:20" x14ac:dyDescent="0.25">
      <c r="A624">
        <v>623</v>
      </c>
      <c r="B624">
        <v>870.8</v>
      </c>
      <c r="C624">
        <v>571.5</v>
      </c>
      <c r="D624" t="s">
        <v>1287</v>
      </c>
      <c r="E624">
        <v>0.52659845582183284</v>
      </c>
      <c r="F624" t="s">
        <v>1298</v>
      </c>
      <c r="G624">
        <v>2</v>
      </c>
      <c r="H624" s="2">
        <v>1.3124369463515532E-2</v>
      </c>
      <c r="I624" s="12" t="s">
        <v>1297</v>
      </c>
      <c r="J624" s="12">
        <v>1</v>
      </c>
      <c r="K624" s="2">
        <v>4.9966388130685033E-2</v>
      </c>
      <c r="L624" s="12" t="s">
        <v>1000</v>
      </c>
      <c r="M624">
        <v>0</v>
      </c>
      <c r="N624" s="2">
        <v>0</v>
      </c>
      <c r="O624" t="s">
        <v>1000</v>
      </c>
      <c r="P624">
        <v>0</v>
      </c>
      <c r="Q624" s="2">
        <v>0</v>
      </c>
      <c r="R624" t="s">
        <v>1000</v>
      </c>
      <c r="S624">
        <v>0</v>
      </c>
      <c r="T624" s="2">
        <v>0</v>
      </c>
    </row>
    <row r="625" spans="1:20" x14ac:dyDescent="0.25">
      <c r="A625">
        <v>624</v>
      </c>
      <c r="B625">
        <v>870.8</v>
      </c>
      <c r="C625">
        <v>573.5</v>
      </c>
      <c r="D625" t="s">
        <v>1288</v>
      </c>
      <c r="E625">
        <v>0.52659845582183284</v>
      </c>
      <c r="F625" t="s">
        <v>1298</v>
      </c>
      <c r="G625">
        <v>1</v>
      </c>
      <c r="H625" s="2">
        <v>5.0033129253707287E-2</v>
      </c>
      <c r="I625" s="12" t="s">
        <v>1299</v>
      </c>
      <c r="J625" s="12">
        <v>2</v>
      </c>
      <c r="K625" s="2">
        <v>1.3091232052981036E-2</v>
      </c>
      <c r="L625" s="12" t="s">
        <v>1000</v>
      </c>
      <c r="M625">
        <v>0</v>
      </c>
      <c r="N625" s="2">
        <v>0</v>
      </c>
      <c r="O625" t="s">
        <v>1000</v>
      </c>
      <c r="P625">
        <v>0</v>
      </c>
      <c r="Q625" s="2">
        <v>0</v>
      </c>
      <c r="R625" t="s">
        <v>1000</v>
      </c>
      <c r="S625">
        <v>0</v>
      </c>
      <c r="T625" s="2">
        <v>0</v>
      </c>
    </row>
    <row r="626" spans="1:20" x14ac:dyDescent="0.25">
      <c r="A626">
        <v>625</v>
      </c>
      <c r="B626">
        <v>870.8</v>
      </c>
      <c r="C626">
        <v>575.5</v>
      </c>
      <c r="D626" t="s">
        <v>1289</v>
      </c>
      <c r="E626">
        <v>0.52659845582183284</v>
      </c>
      <c r="F626" t="s">
        <v>1299</v>
      </c>
      <c r="G626">
        <v>1</v>
      </c>
      <c r="H626" s="2">
        <v>5.0099917799037524E-2</v>
      </c>
      <c r="I626" s="12" t="s">
        <v>1000</v>
      </c>
      <c r="J626" s="12">
        <v>0</v>
      </c>
      <c r="K626" s="2">
        <v>0</v>
      </c>
      <c r="L626" s="12" t="s">
        <v>1000</v>
      </c>
      <c r="M626">
        <v>0</v>
      </c>
      <c r="N626" s="2">
        <v>0</v>
      </c>
      <c r="O626" t="s">
        <v>1000</v>
      </c>
      <c r="P626">
        <v>0</v>
      </c>
      <c r="Q626" s="2">
        <v>0</v>
      </c>
      <c r="R626" t="s">
        <v>1000</v>
      </c>
      <c r="S626">
        <v>0</v>
      </c>
      <c r="T626" s="2">
        <v>0</v>
      </c>
    </row>
    <row r="627" spans="1:20" x14ac:dyDescent="0.25">
      <c r="A627">
        <v>626</v>
      </c>
      <c r="B627">
        <v>870.8</v>
      </c>
      <c r="C627">
        <v>547.5</v>
      </c>
      <c r="D627" t="s">
        <v>1290</v>
      </c>
      <c r="E627">
        <v>0.52659845582183284</v>
      </c>
      <c r="F627" t="s">
        <v>1300</v>
      </c>
      <c r="G627">
        <v>2</v>
      </c>
      <c r="H627" s="2">
        <v>1.5648905904954269E-2</v>
      </c>
      <c r="I627" s="12" t="s">
        <v>1000</v>
      </c>
      <c r="J627" s="12">
        <v>0</v>
      </c>
      <c r="K627" s="2">
        <v>0</v>
      </c>
      <c r="L627" s="12" t="s">
        <v>1000</v>
      </c>
      <c r="M627">
        <v>0</v>
      </c>
      <c r="N627" s="2">
        <v>0</v>
      </c>
      <c r="O627" t="s">
        <v>1000</v>
      </c>
      <c r="P627">
        <v>0</v>
      </c>
      <c r="Q627" s="2">
        <v>0</v>
      </c>
      <c r="R627" t="s">
        <v>1000</v>
      </c>
      <c r="S627">
        <v>0</v>
      </c>
      <c r="T627" s="2">
        <v>0</v>
      </c>
    </row>
    <row r="628" spans="1:20" x14ac:dyDescent="0.25">
      <c r="A628">
        <v>627</v>
      </c>
      <c r="B628">
        <v>870.8</v>
      </c>
      <c r="C628">
        <v>549.5</v>
      </c>
      <c r="D628" t="s">
        <v>1291</v>
      </c>
      <c r="E628">
        <v>0.52659845582183284</v>
      </c>
      <c r="F628" t="s">
        <v>1301</v>
      </c>
      <c r="G628">
        <v>2</v>
      </c>
      <c r="H628" s="2">
        <v>1.5612252706477254E-2</v>
      </c>
      <c r="I628" s="12" t="s">
        <v>1300</v>
      </c>
      <c r="J628" s="12">
        <v>1</v>
      </c>
      <c r="K628" s="2">
        <v>4.5277938785157117E-2</v>
      </c>
      <c r="L628" s="12" t="s">
        <v>1000</v>
      </c>
      <c r="M628">
        <v>0</v>
      </c>
      <c r="N628" s="2">
        <v>0</v>
      </c>
      <c r="O628" t="s">
        <v>1000</v>
      </c>
      <c r="P628">
        <v>0</v>
      </c>
      <c r="Q628" s="2">
        <v>0</v>
      </c>
      <c r="R628" t="s">
        <v>1000</v>
      </c>
      <c r="S628">
        <v>0</v>
      </c>
      <c r="T628" s="2">
        <v>0</v>
      </c>
    </row>
    <row r="629" spans="1:20" x14ac:dyDescent="0.25">
      <c r="A629">
        <v>628</v>
      </c>
      <c r="B629">
        <v>870.8</v>
      </c>
      <c r="C629">
        <v>551.5</v>
      </c>
      <c r="D629" t="s">
        <v>1292</v>
      </c>
      <c r="E629">
        <v>0.52659845582183284</v>
      </c>
      <c r="F629" t="s">
        <v>1301</v>
      </c>
      <c r="G629">
        <v>1</v>
      </c>
      <c r="H629" s="2">
        <v>4.5341211542544842E-2</v>
      </c>
      <c r="I629" s="12" t="s">
        <v>1000</v>
      </c>
      <c r="J629" s="12">
        <v>0</v>
      </c>
      <c r="K629" s="2">
        <v>0</v>
      </c>
      <c r="L629" s="12" t="s">
        <v>1000</v>
      </c>
      <c r="M629">
        <v>0</v>
      </c>
      <c r="N629" s="2">
        <v>0</v>
      </c>
      <c r="O629" t="s">
        <v>1000</v>
      </c>
      <c r="P629">
        <v>0</v>
      </c>
      <c r="Q629" s="2">
        <v>0</v>
      </c>
      <c r="R629" t="s">
        <v>1000</v>
      </c>
      <c r="S629">
        <v>0</v>
      </c>
      <c r="T629" s="2">
        <v>0</v>
      </c>
    </row>
    <row r="630" spans="1:20" x14ac:dyDescent="0.25">
      <c r="A630">
        <v>629</v>
      </c>
      <c r="B630">
        <v>870.8</v>
      </c>
      <c r="C630">
        <v>523.5</v>
      </c>
      <c r="D630" t="s">
        <v>1293</v>
      </c>
      <c r="E630">
        <v>0.52659845582183284</v>
      </c>
      <c r="F630" t="s">
        <v>1302</v>
      </c>
      <c r="G630">
        <v>2</v>
      </c>
      <c r="H630" s="2">
        <v>1.8434095304381812E-2</v>
      </c>
      <c r="I630" s="12" t="s">
        <v>1000</v>
      </c>
      <c r="J630" s="12">
        <v>0</v>
      </c>
      <c r="K630" s="2">
        <v>0</v>
      </c>
      <c r="L630" s="12" t="s">
        <v>1000</v>
      </c>
      <c r="M630">
        <v>0</v>
      </c>
      <c r="N630" s="2">
        <v>0</v>
      </c>
      <c r="O630" t="s">
        <v>1000</v>
      </c>
      <c r="P630">
        <v>0</v>
      </c>
      <c r="Q630" s="2">
        <v>0</v>
      </c>
      <c r="R630" t="s">
        <v>1000</v>
      </c>
      <c r="S630">
        <v>0</v>
      </c>
      <c r="T630" s="2">
        <v>0</v>
      </c>
    </row>
    <row r="631" spans="1:20" x14ac:dyDescent="0.25">
      <c r="A631">
        <v>630</v>
      </c>
      <c r="B631">
        <v>872.8</v>
      </c>
      <c r="C631">
        <v>627.6</v>
      </c>
      <c r="D631" t="s">
        <v>1271</v>
      </c>
      <c r="E631">
        <v>0.5264404881335516</v>
      </c>
      <c r="F631" t="s">
        <v>1284</v>
      </c>
      <c r="G631">
        <v>1</v>
      </c>
      <c r="H631" s="2">
        <v>6.0528908936144432E-2</v>
      </c>
      <c r="I631" s="12" t="s">
        <v>1000</v>
      </c>
      <c r="J631" s="12">
        <v>0</v>
      </c>
      <c r="K631" s="2">
        <v>0</v>
      </c>
      <c r="L631" s="12" t="s">
        <v>1000</v>
      </c>
      <c r="M631">
        <v>0</v>
      </c>
      <c r="N631" s="2">
        <v>0</v>
      </c>
      <c r="O631" t="s">
        <v>1000</v>
      </c>
      <c r="P631">
        <v>0</v>
      </c>
      <c r="Q631" s="2">
        <v>0</v>
      </c>
      <c r="R631" t="s">
        <v>1000</v>
      </c>
      <c r="S631">
        <v>0</v>
      </c>
      <c r="T631" s="2">
        <v>0</v>
      </c>
    </row>
    <row r="632" spans="1:20" x14ac:dyDescent="0.25">
      <c r="A632">
        <v>631</v>
      </c>
      <c r="B632">
        <v>872.8</v>
      </c>
      <c r="C632">
        <v>599.5</v>
      </c>
      <c r="D632" t="s">
        <v>1272</v>
      </c>
      <c r="E632">
        <v>0.5264404881335516</v>
      </c>
      <c r="F632" t="s">
        <v>1286</v>
      </c>
      <c r="G632">
        <v>2</v>
      </c>
      <c r="H632" s="2">
        <v>1.0827615341860828E-2</v>
      </c>
      <c r="I632" s="12" t="s">
        <v>1285</v>
      </c>
      <c r="J632" s="12">
        <v>1</v>
      </c>
      <c r="K632" s="2">
        <v>5.5102742470598688E-2</v>
      </c>
      <c r="L632" s="12" t="s">
        <v>1000</v>
      </c>
      <c r="M632">
        <v>0</v>
      </c>
      <c r="N632" s="2">
        <v>0</v>
      </c>
      <c r="O632" t="s">
        <v>1000</v>
      </c>
      <c r="P632">
        <v>0</v>
      </c>
      <c r="Q632" s="2">
        <v>0</v>
      </c>
      <c r="R632" t="s">
        <v>1000</v>
      </c>
      <c r="S632">
        <v>0</v>
      </c>
      <c r="T632" s="2">
        <v>0</v>
      </c>
    </row>
    <row r="633" spans="1:20" x14ac:dyDescent="0.25">
      <c r="A633">
        <v>632</v>
      </c>
      <c r="B633">
        <v>872.8</v>
      </c>
      <c r="C633">
        <v>601.5</v>
      </c>
      <c r="D633" t="s">
        <v>1273</v>
      </c>
      <c r="E633">
        <v>0.5264404881335516</v>
      </c>
      <c r="F633" t="s">
        <v>1286</v>
      </c>
      <c r="G633">
        <v>1</v>
      </c>
      <c r="H633" s="2">
        <v>5.5173073122235704E-2</v>
      </c>
      <c r="I633" s="12" t="s">
        <v>1000</v>
      </c>
      <c r="J633" s="12">
        <v>0</v>
      </c>
      <c r="K633" s="2">
        <v>0</v>
      </c>
      <c r="L633" s="12" t="s">
        <v>1000</v>
      </c>
      <c r="M633">
        <v>0</v>
      </c>
      <c r="N633" s="2">
        <v>0</v>
      </c>
      <c r="O633" t="s">
        <v>1000</v>
      </c>
      <c r="P633">
        <v>0</v>
      </c>
      <c r="Q633" s="2">
        <v>0</v>
      </c>
      <c r="R633" t="s">
        <v>1000</v>
      </c>
      <c r="S633">
        <v>0</v>
      </c>
      <c r="T633" s="2">
        <v>0</v>
      </c>
    </row>
    <row r="634" spans="1:20" x14ac:dyDescent="0.25">
      <c r="A634">
        <v>633</v>
      </c>
      <c r="B634">
        <v>872.8</v>
      </c>
      <c r="C634">
        <v>571.5</v>
      </c>
      <c r="D634" t="s">
        <v>1274</v>
      </c>
      <c r="E634">
        <v>0.5264404881335516</v>
      </c>
      <c r="F634" t="s">
        <v>1287</v>
      </c>
      <c r="G634">
        <v>2</v>
      </c>
      <c r="H634" s="2">
        <v>1.31536073261141E-2</v>
      </c>
      <c r="I634" s="12" t="s">
        <v>1000</v>
      </c>
      <c r="J634" s="12">
        <v>0</v>
      </c>
      <c r="K634" s="2">
        <v>0</v>
      </c>
      <c r="L634" s="12" t="s">
        <v>1000</v>
      </c>
      <c r="M634">
        <v>0</v>
      </c>
      <c r="N634" s="2">
        <v>0</v>
      </c>
      <c r="O634" t="s">
        <v>1000</v>
      </c>
      <c r="P634">
        <v>0</v>
      </c>
      <c r="Q634" s="2">
        <v>0</v>
      </c>
      <c r="R634" t="s">
        <v>1000</v>
      </c>
      <c r="S634">
        <v>0</v>
      </c>
      <c r="T634" s="2">
        <v>0</v>
      </c>
    </row>
    <row r="635" spans="1:20" x14ac:dyDescent="0.25">
      <c r="A635">
        <v>634</v>
      </c>
      <c r="B635">
        <v>872.8</v>
      </c>
      <c r="C635">
        <v>573.5</v>
      </c>
      <c r="D635" t="s">
        <v>1275</v>
      </c>
      <c r="E635">
        <v>0.5264404881335516</v>
      </c>
      <c r="F635" t="s">
        <v>1288</v>
      </c>
      <c r="G635">
        <v>2</v>
      </c>
      <c r="H635" s="2">
        <v>1.3120432447974791E-2</v>
      </c>
      <c r="I635" s="12" t="s">
        <v>1287</v>
      </c>
      <c r="J635" s="12">
        <v>1</v>
      </c>
      <c r="K635" s="2">
        <v>5.0018120440676578E-2</v>
      </c>
      <c r="L635" s="12" t="s">
        <v>1000</v>
      </c>
      <c r="M635">
        <v>0</v>
      </c>
      <c r="N635" s="2">
        <v>0</v>
      </c>
      <c r="O635" t="s">
        <v>1000</v>
      </c>
      <c r="P635">
        <v>0</v>
      </c>
      <c r="Q635" s="2">
        <v>0</v>
      </c>
      <c r="R635" t="s">
        <v>1000</v>
      </c>
      <c r="S635">
        <v>0</v>
      </c>
      <c r="T635" s="2">
        <v>0</v>
      </c>
    </row>
    <row r="636" spans="1:20" x14ac:dyDescent="0.25">
      <c r="A636">
        <v>635</v>
      </c>
      <c r="B636">
        <v>872.8</v>
      </c>
      <c r="C636">
        <v>575.5</v>
      </c>
      <c r="D636" t="s">
        <v>1276</v>
      </c>
      <c r="E636">
        <v>0.5264404881335516</v>
      </c>
      <c r="F636" t="s">
        <v>1288</v>
      </c>
      <c r="G636">
        <v>1</v>
      </c>
      <c r="H636" s="2">
        <v>5.0084888950945955E-2</v>
      </c>
      <c r="I636" s="12" t="s">
        <v>1289</v>
      </c>
      <c r="J636" s="12">
        <v>2</v>
      </c>
      <c r="K636" s="2">
        <v>1.3087304977917861E-2</v>
      </c>
      <c r="L636" s="12" t="s">
        <v>1000</v>
      </c>
      <c r="M636">
        <v>0</v>
      </c>
      <c r="N636" s="2">
        <v>0</v>
      </c>
      <c r="O636" t="s">
        <v>1000</v>
      </c>
      <c r="P636">
        <v>0</v>
      </c>
      <c r="Q636" s="2">
        <v>0</v>
      </c>
      <c r="R636" t="s">
        <v>1000</v>
      </c>
      <c r="S636">
        <v>0</v>
      </c>
      <c r="T636" s="2">
        <v>0</v>
      </c>
    </row>
    <row r="637" spans="1:20" x14ac:dyDescent="0.25">
      <c r="A637">
        <v>636</v>
      </c>
      <c r="B637">
        <v>872.8</v>
      </c>
      <c r="C637">
        <v>577.5</v>
      </c>
      <c r="D637" t="s">
        <v>1277</v>
      </c>
      <c r="E637">
        <v>0.5264404881335516</v>
      </c>
      <c r="F637" t="s">
        <v>1289</v>
      </c>
      <c r="G637">
        <v>1</v>
      </c>
      <c r="H637" s="2">
        <v>5.0151704869297743E-2</v>
      </c>
      <c r="I637" s="12" t="s">
        <v>1000</v>
      </c>
      <c r="J637" s="12">
        <v>0</v>
      </c>
      <c r="K637" s="2">
        <v>0</v>
      </c>
      <c r="L637" s="12" t="s">
        <v>1000</v>
      </c>
      <c r="M637">
        <v>0</v>
      </c>
      <c r="N637" s="2">
        <v>0</v>
      </c>
      <c r="O637" t="s">
        <v>1000</v>
      </c>
      <c r="P637">
        <v>0</v>
      </c>
      <c r="Q637" s="2">
        <v>0</v>
      </c>
      <c r="R637" t="s">
        <v>1000</v>
      </c>
      <c r="S637">
        <v>0</v>
      </c>
      <c r="T637" s="2">
        <v>0</v>
      </c>
    </row>
    <row r="638" spans="1:20" x14ac:dyDescent="0.25">
      <c r="A638">
        <v>637</v>
      </c>
      <c r="B638">
        <v>872.8</v>
      </c>
      <c r="C638">
        <v>543.5</v>
      </c>
      <c r="D638" t="s">
        <v>1278</v>
      </c>
      <c r="E638">
        <v>0.5264404881335516</v>
      </c>
      <c r="F638" t="s">
        <v>1000</v>
      </c>
      <c r="G638">
        <v>0</v>
      </c>
      <c r="H638" s="2">
        <v>0</v>
      </c>
      <c r="I638" s="12" t="s">
        <v>1000</v>
      </c>
      <c r="J638" s="12">
        <v>0</v>
      </c>
      <c r="K638" s="2">
        <v>0</v>
      </c>
      <c r="L638" s="12" t="s">
        <v>1000</v>
      </c>
      <c r="M638">
        <v>0</v>
      </c>
      <c r="N638" s="2">
        <v>0</v>
      </c>
      <c r="O638" t="s">
        <v>1000</v>
      </c>
      <c r="P638">
        <v>0</v>
      </c>
      <c r="Q638" s="2">
        <v>0</v>
      </c>
      <c r="R638" t="s">
        <v>1000</v>
      </c>
      <c r="S638">
        <v>0</v>
      </c>
      <c r="T638" s="2">
        <v>0</v>
      </c>
    </row>
    <row r="639" spans="1:20" x14ac:dyDescent="0.25">
      <c r="A639">
        <v>638</v>
      </c>
      <c r="B639">
        <v>872.8</v>
      </c>
      <c r="C639">
        <v>547.5</v>
      </c>
      <c r="D639" t="s">
        <v>1279</v>
      </c>
      <c r="E639">
        <v>0.5264404881335516</v>
      </c>
      <c r="F639" t="s">
        <v>1290</v>
      </c>
      <c r="G639">
        <v>2</v>
      </c>
      <c r="H639" s="2">
        <v>1.5680901196707717E-2</v>
      </c>
      <c r="I639" s="12" t="s">
        <v>1000</v>
      </c>
      <c r="J639" s="12">
        <v>0</v>
      </c>
      <c r="K639" s="2">
        <v>0</v>
      </c>
      <c r="L639" s="12" t="s">
        <v>1000</v>
      </c>
      <c r="M639">
        <v>0</v>
      </c>
      <c r="N639" s="2">
        <v>0</v>
      </c>
      <c r="O639" t="s">
        <v>1000</v>
      </c>
      <c r="P639">
        <v>0</v>
      </c>
      <c r="Q639" s="2">
        <v>0</v>
      </c>
      <c r="R639" t="s">
        <v>1000</v>
      </c>
      <c r="S639">
        <v>0</v>
      </c>
      <c r="T639" s="2">
        <v>0</v>
      </c>
    </row>
    <row r="640" spans="1:20" x14ac:dyDescent="0.25">
      <c r="A640">
        <v>639</v>
      </c>
      <c r="B640">
        <v>872.8</v>
      </c>
      <c r="C640">
        <v>549.5</v>
      </c>
      <c r="D640" t="s">
        <v>1280</v>
      </c>
      <c r="E640">
        <v>0.5264404881335516</v>
      </c>
      <c r="F640" t="s">
        <v>1291</v>
      </c>
      <c r="G640">
        <v>2</v>
      </c>
      <c r="H640" s="2">
        <v>1.5644211585283167E-2</v>
      </c>
      <c r="I640" s="12" t="s">
        <v>1290</v>
      </c>
      <c r="J640" s="12">
        <v>1</v>
      </c>
      <c r="K640" s="2">
        <v>4.5264356422275193E-2</v>
      </c>
      <c r="L640" s="12" t="s">
        <v>1000</v>
      </c>
      <c r="M640">
        <v>0</v>
      </c>
      <c r="N640" s="2">
        <v>0</v>
      </c>
      <c r="O640" t="s">
        <v>1000</v>
      </c>
      <c r="P640">
        <v>0</v>
      </c>
      <c r="Q640" s="2">
        <v>0</v>
      </c>
      <c r="R640" t="s">
        <v>1000</v>
      </c>
      <c r="S640">
        <v>0</v>
      </c>
      <c r="T640" s="2">
        <v>0</v>
      </c>
    </row>
    <row r="641" spans="1:20" x14ac:dyDescent="0.25">
      <c r="A641">
        <v>640</v>
      </c>
      <c r="B641">
        <v>872.8</v>
      </c>
      <c r="C641">
        <v>551.5</v>
      </c>
      <c r="D641" t="s">
        <v>1281</v>
      </c>
      <c r="E641">
        <v>0.5264404881335516</v>
      </c>
      <c r="F641" t="s">
        <v>1291</v>
      </c>
      <c r="G641">
        <v>1</v>
      </c>
      <c r="H641" s="2">
        <v>4.5327610199259336E-2</v>
      </c>
      <c r="I641" s="12" t="s">
        <v>1292</v>
      </c>
      <c r="J641" s="12">
        <v>2</v>
      </c>
      <c r="K641" s="2">
        <v>1.5607569381940994E-2</v>
      </c>
      <c r="L641" s="12" t="s">
        <v>1000</v>
      </c>
      <c r="M641">
        <v>0</v>
      </c>
      <c r="N641" s="2">
        <v>0</v>
      </c>
      <c r="O641" t="s">
        <v>1000</v>
      </c>
      <c r="P641">
        <v>0</v>
      </c>
      <c r="Q641" s="2">
        <v>0</v>
      </c>
      <c r="R641" t="s">
        <v>1000</v>
      </c>
      <c r="S641">
        <v>0</v>
      </c>
      <c r="T641" s="2">
        <v>0</v>
      </c>
    </row>
    <row r="642" spans="1:20" x14ac:dyDescent="0.25">
      <c r="A642">
        <v>641</v>
      </c>
      <c r="B642">
        <v>872.8</v>
      </c>
      <c r="C642">
        <v>517.5</v>
      </c>
      <c r="D642" t="s">
        <v>1282</v>
      </c>
      <c r="E642">
        <v>0.5264404881335516</v>
      </c>
      <c r="F642" t="s">
        <v>1000</v>
      </c>
      <c r="G642">
        <v>0</v>
      </c>
      <c r="H642" s="2">
        <v>0</v>
      </c>
      <c r="I642" s="12" t="s">
        <v>1000</v>
      </c>
      <c r="J642" s="12">
        <v>0</v>
      </c>
      <c r="K642" s="2">
        <v>0</v>
      </c>
      <c r="L642" s="12" t="s">
        <v>1000</v>
      </c>
      <c r="M642">
        <v>0</v>
      </c>
      <c r="N642" s="2">
        <v>0</v>
      </c>
      <c r="O642" t="s">
        <v>1000</v>
      </c>
      <c r="P642">
        <v>0</v>
      </c>
      <c r="Q642" s="2">
        <v>0</v>
      </c>
      <c r="R642" t="s">
        <v>1000</v>
      </c>
      <c r="S642">
        <v>0</v>
      </c>
      <c r="T642" s="2">
        <v>0</v>
      </c>
    </row>
    <row r="643" spans="1:20" x14ac:dyDescent="0.25">
      <c r="A643">
        <v>642</v>
      </c>
      <c r="B643">
        <v>872.8</v>
      </c>
      <c r="C643">
        <v>523.5</v>
      </c>
      <c r="D643" t="s">
        <v>1283</v>
      </c>
      <c r="E643">
        <v>0.5264404881335516</v>
      </c>
      <c r="F643" t="s">
        <v>1293</v>
      </c>
      <c r="G643">
        <v>2</v>
      </c>
      <c r="H643" s="2">
        <v>1.8468769835267445E-2</v>
      </c>
      <c r="I643" s="12" t="s">
        <v>1000</v>
      </c>
      <c r="J643" s="12">
        <v>0</v>
      </c>
      <c r="K643" s="2">
        <v>0</v>
      </c>
      <c r="L643" s="12" t="s">
        <v>1000</v>
      </c>
      <c r="M643">
        <v>0</v>
      </c>
      <c r="N643" s="2">
        <v>0</v>
      </c>
      <c r="O643" t="s">
        <v>1000</v>
      </c>
      <c r="P643">
        <v>0</v>
      </c>
      <c r="Q643" s="2">
        <v>0</v>
      </c>
      <c r="R643" t="s">
        <v>1000</v>
      </c>
      <c r="S643">
        <v>0</v>
      </c>
      <c r="T643" s="2">
        <v>0</v>
      </c>
    </row>
    <row r="644" spans="1:20" x14ac:dyDescent="0.25">
      <c r="A644">
        <v>643</v>
      </c>
      <c r="B644">
        <v>874.8</v>
      </c>
      <c r="C644">
        <v>629.6</v>
      </c>
      <c r="D644" t="s">
        <v>1259</v>
      </c>
      <c r="E644">
        <v>0.52628256783202254</v>
      </c>
      <c r="F644" t="s">
        <v>1271</v>
      </c>
      <c r="G644">
        <v>1</v>
      </c>
      <c r="H644" s="2">
        <v>6.0584669646054412E-2</v>
      </c>
      <c r="I644" s="12" t="s">
        <v>1000</v>
      </c>
      <c r="J644" s="12">
        <v>0</v>
      </c>
      <c r="K644" s="2">
        <v>0</v>
      </c>
      <c r="L644" s="12" t="s">
        <v>1000</v>
      </c>
      <c r="M644">
        <v>0</v>
      </c>
      <c r="N644" s="2">
        <v>0</v>
      </c>
      <c r="O644" t="s">
        <v>1000</v>
      </c>
      <c r="P644">
        <v>0</v>
      </c>
      <c r="Q644" s="2">
        <v>0</v>
      </c>
      <c r="R644" t="s">
        <v>1000</v>
      </c>
      <c r="S644">
        <v>0</v>
      </c>
      <c r="T644" s="2">
        <v>0</v>
      </c>
    </row>
    <row r="645" spans="1:20" x14ac:dyDescent="0.25">
      <c r="A645">
        <v>644</v>
      </c>
      <c r="B645">
        <v>874.8</v>
      </c>
      <c r="C645">
        <v>601.5</v>
      </c>
      <c r="D645" t="s">
        <v>1260</v>
      </c>
      <c r="E645">
        <v>0.52628256783202254</v>
      </c>
      <c r="F645" t="s">
        <v>1273</v>
      </c>
      <c r="G645">
        <v>2</v>
      </c>
      <c r="H645" s="2">
        <v>1.0824367300879616E-2</v>
      </c>
      <c r="I645" s="12" t="s">
        <v>1272</v>
      </c>
      <c r="J645" s="12">
        <v>1</v>
      </c>
      <c r="K645" s="2">
        <v>5.5156522441693175E-2</v>
      </c>
      <c r="L645" s="12" t="s">
        <v>1000</v>
      </c>
      <c r="M645">
        <v>0</v>
      </c>
      <c r="N645" s="2">
        <v>0</v>
      </c>
      <c r="O645" t="s">
        <v>1000</v>
      </c>
      <c r="P645">
        <v>0</v>
      </c>
      <c r="Q645" s="2">
        <v>0</v>
      </c>
      <c r="R645" t="s">
        <v>1000</v>
      </c>
      <c r="S645">
        <v>0</v>
      </c>
      <c r="T645" s="2">
        <v>0</v>
      </c>
    </row>
    <row r="646" spans="1:20" x14ac:dyDescent="0.25">
      <c r="A646">
        <v>645</v>
      </c>
      <c r="B646">
        <v>874.8</v>
      </c>
      <c r="C646">
        <v>603.5</v>
      </c>
      <c r="D646" t="s">
        <v>1261</v>
      </c>
      <c r="E646">
        <v>0.52628256783202254</v>
      </c>
      <c r="F646" t="s">
        <v>1273</v>
      </c>
      <c r="G646">
        <v>1</v>
      </c>
      <c r="H646" s="2">
        <v>5.5226879389578168E-2</v>
      </c>
      <c r="I646" s="12" t="s">
        <v>1000</v>
      </c>
      <c r="J646" s="12">
        <v>0</v>
      </c>
      <c r="K646" s="2">
        <v>0</v>
      </c>
      <c r="L646" s="12" t="s">
        <v>1000</v>
      </c>
      <c r="M646">
        <v>0</v>
      </c>
      <c r="N646" s="2">
        <v>0</v>
      </c>
      <c r="O646" t="s">
        <v>1000</v>
      </c>
      <c r="P646">
        <v>0</v>
      </c>
      <c r="Q646" s="2">
        <v>0</v>
      </c>
      <c r="R646" t="s">
        <v>1000</v>
      </c>
      <c r="S646">
        <v>0</v>
      </c>
      <c r="T646" s="2">
        <v>0</v>
      </c>
    </row>
    <row r="647" spans="1:20" x14ac:dyDescent="0.25">
      <c r="A647">
        <v>646</v>
      </c>
      <c r="B647">
        <v>874.8</v>
      </c>
      <c r="C647">
        <v>573.5</v>
      </c>
      <c r="D647" t="s">
        <v>1262</v>
      </c>
      <c r="E647">
        <v>0.52628256783202254</v>
      </c>
      <c r="F647" t="s">
        <v>1275</v>
      </c>
      <c r="G647">
        <v>2</v>
      </c>
      <c r="H647" s="2">
        <v>1.3149661539872433E-2</v>
      </c>
      <c r="I647" s="12" t="s">
        <v>1274</v>
      </c>
      <c r="J647" s="12">
        <v>1</v>
      </c>
      <c r="K647" s="2">
        <v>5.0003116129952091E-2</v>
      </c>
      <c r="L647" s="12" t="s">
        <v>1000</v>
      </c>
      <c r="M647">
        <v>0</v>
      </c>
      <c r="N647" s="2">
        <v>0</v>
      </c>
      <c r="O647" t="s">
        <v>1000</v>
      </c>
      <c r="P647">
        <v>0</v>
      </c>
      <c r="Q647" s="2">
        <v>0</v>
      </c>
      <c r="R647" t="s">
        <v>1000</v>
      </c>
      <c r="S647">
        <v>0</v>
      </c>
      <c r="T647" s="2">
        <v>0</v>
      </c>
    </row>
    <row r="648" spans="1:20" x14ac:dyDescent="0.25">
      <c r="A648">
        <v>647</v>
      </c>
      <c r="B648">
        <v>874.8</v>
      </c>
      <c r="C648">
        <v>575.5</v>
      </c>
      <c r="D648" t="s">
        <v>1263</v>
      </c>
      <c r="E648">
        <v>0.52628256783202254</v>
      </c>
      <c r="F648" t="s">
        <v>1276</v>
      </c>
      <c r="G648">
        <v>2</v>
      </c>
      <c r="H648" s="2">
        <v>1.3116496613450131E-2</v>
      </c>
      <c r="I648" s="12" t="s">
        <v>1275</v>
      </c>
      <c r="J648" s="12">
        <v>1</v>
      </c>
      <c r="K648" s="2">
        <v>5.0069864611170682E-2</v>
      </c>
      <c r="L648" s="12" t="s">
        <v>1000</v>
      </c>
      <c r="M648">
        <v>0</v>
      </c>
      <c r="N648" s="2">
        <v>0</v>
      </c>
      <c r="O648" t="s">
        <v>1000</v>
      </c>
      <c r="P648">
        <v>0</v>
      </c>
      <c r="Q648" s="2">
        <v>0</v>
      </c>
      <c r="R648" t="s">
        <v>1000</v>
      </c>
      <c r="S648">
        <v>0</v>
      </c>
      <c r="T648" s="2">
        <v>0</v>
      </c>
    </row>
    <row r="649" spans="1:20" x14ac:dyDescent="0.25">
      <c r="A649">
        <v>648</v>
      </c>
      <c r="B649">
        <v>874.8</v>
      </c>
      <c r="C649">
        <v>577.5</v>
      </c>
      <c r="D649" t="s">
        <v>1264</v>
      </c>
      <c r="E649">
        <v>0.52628256783202254</v>
      </c>
      <c r="F649" t="s">
        <v>1276</v>
      </c>
      <c r="G649">
        <v>1</v>
      </c>
      <c r="H649" s="2">
        <v>5.013666048625031E-2</v>
      </c>
      <c r="I649" s="12" t="s">
        <v>1277</v>
      </c>
      <c r="J649" s="12">
        <v>2</v>
      </c>
      <c r="K649" s="2">
        <v>1.3083379080888849E-2</v>
      </c>
      <c r="L649" s="12" t="s">
        <v>1000</v>
      </c>
      <c r="M649">
        <v>0</v>
      </c>
      <c r="N649" s="2">
        <v>0</v>
      </c>
      <c r="O649" t="s">
        <v>1000</v>
      </c>
      <c r="P649">
        <v>0</v>
      </c>
      <c r="Q649" s="2">
        <v>0</v>
      </c>
      <c r="R649" t="s">
        <v>1000</v>
      </c>
      <c r="S649">
        <v>0</v>
      </c>
      <c r="T649" s="2">
        <v>0</v>
      </c>
    </row>
    <row r="650" spans="1:20" x14ac:dyDescent="0.25">
      <c r="A650">
        <v>649</v>
      </c>
      <c r="B650">
        <v>874.8</v>
      </c>
      <c r="C650">
        <v>579.5</v>
      </c>
      <c r="D650" t="s">
        <v>1265</v>
      </c>
      <c r="E650">
        <v>0.52628256783202254</v>
      </c>
      <c r="F650" t="s">
        <v>1277</v>
      </c>
      <c r="G650">
        <v>1</v>
      </c>
      <c r="H650" s="2">
        <v>5.0203503755190969E-2</v>
      </c>
      <c r="I650" s="12" t="s">
        <v>1000</v>
      </c>
      <c r="J650" s="12">
        <v>0</v>
      </c>
      <c r="K650" s="2">
        <v>0</v>
      </c>
      <c r="L650" s="12" t="s">
        <v>1000</v>
      </c>
      <c r="M650">
        <v>0</v>
      </c>
      <c r="N650" s="2">
        <v>0</v>
      </c>
      <c r="O650" t="s">
        <v>1000</v>
      </c>
      <c r="P650">
        <v>0</v>
      </c>
      <c r="Q650" s="2">
        <v>0</v>
      </c>
      <c r="R650" t="s">
        <v>1000</v>
      </c>
      <c r="S650">
        <v>0</v>
      </c>
      <c r="T650" s="2">
        <v>0</v>
      </c>
    </row>
    <row r="651" spans="1:20" x14ac:dyDescent="0.25">
      <c r="A651">
        <v>650</v>
      </c>
      <c r="B651">
        <v>874.8</v>
      </c>
      <c r="C651">
        <v>545.5</v>
      </c>
      <c r="D651" t="s">
        <v>1266</v>
      </c>
      <c r="E651">
        <v>0.52628256783202254</v>
      </c>
      <c r="F651" t="s">
        <v>1278</v>
      </c>
      <c r="G651">
        <v>1</v>
      </c>
      <c r="H651" s="2">
        <v>4.5124450710831085E-2</v>
      </c>
      <c r="I651" s="12" t="s">
        <v>1000</v>
      </c>
      <c r="J651" s="12">
        <v>0</v>
      </c>
      <c r="K651" s="2">
        <v>0</v>
      </c>
      <c r="L651" s="12" t="s">
        <v>1000</v>
      </c>
      <c r="M651">
        <v>0</v>
      </c>
      <c r="N651" s="2">
        <v>0</v>
      </c>
      <c r="O651" t="s">
        <v>1000</v>
      </c>
      <c r="P651">
        <v>0</v>
      </c>
      <c r="Q651" s="2">
        <v>0</v>
      </c>
      <c r="R651" t="s">
        <v>1000</v>
      </c>
      <c r="S651">
        <v>0</v>
      </c>
      <c r="T651" s="2">
        <v>0</v>
      </c>
    </row>
    <row r="652" spans="1:20" x14ac:dyDescent="0.25">
      <c r="A652">
        <v>651</v>
      </c>
      <c r="B652">
        <v>874.8</v>
      </c>
      <c r="C652">
        <v>547.5</v>
      </c>
      <c r="D652" t="s">
        <v>1267</v>
      </c>
      <c r="E652">
        <v>0.52628256783202254</v>
      </c>
      <c r="F652" t="s">
        <v>1279</v>
      </c>
      <c r="G652">
        <v>2</v>
      </c>
      <c r="H652" s="2">
        <v>1.571292327839665E-2</v>
      </c>
      <c r="I652" s="12" t="s">
        <v>1000</v>
      </c>
      <c r="J652" s="12">
        <v>0</v>
      </c>
      <c r="K652" s="2">
        <v>0</v>
      </c>
      <c r="L652" s="12" t="s">
        <v>1000</v>
      </c>
      <c r="M652">
        <v>0</v>
      </c>
      <c r="N652" s="2">
        <v>0</v>
      </c>
      <c r="O652" t="s">
        <v>1000</v>
      </c>
      <c r="P652">
        <v>0</v>
      </c>
      <c r="Q652" s="2">
        <v>0</v>
      </c>
      <c r="R652" t="s">
        <v>1000</v>
      </c>
      <c r="S652">
        <v>0</v>
      </c>
      <c r="T652" s="2">
        <v>0</v>
      </c>
    </row>
    <row r="653" spans="1:20" x14ac:dyDescent="0.25">
      <c r="A653">
        <v>652</v>
      </c>
      <c r="B653">
        <v>874.8</v>
      </c>
      <c r="C653">
        <v>549.5</v>
      </c>
      <c r="D653" t="s">
        <v>1268</v>
      </c>
      <c r="E653">
        <v>0.52628256783202254</v>
      </c>
      <c r="F653" t="s">
        <v>1279</v>
      </c>
      <c r="G653">
        <v>1</v>
      </c>
      <c r="H653" s="2">
        <v>4.5250778133796535E-2</v>
      </c>
      <c r="I653" s="12" t="s">
        <v>1280</v>
      </c>
      <c r="J653" s="12">
        <v>2</v>
      </c>
      <c r="K653" s="2">
        <v>1.5676197279168982E-2</v>
      </c>
      <c r="L653" s="12" t="s">
        <v>1000</v>
      </c>
      <c r="M653">
        <v>0</v>
      </c>
      <c r="N653" s="2">
        <v>0</v>
      </c>
      <c r="O653" t="s">
        <v>1000</v>
      </c>
      <c r="P653">
        <v>0</v>
      </c>
      <c r="Q653" s="2">
        <v>0</v>
      </c>
      <c r="R653" t="s">
        <v>1000</v>
      </c>
      <c r="S653">
        <v>0</v>
      </c>
      <c r="T653" s="2">
        <v>0</v>
      </c>
    </row>
    <row r="654" spans="1:20" x14ac:dyDescent="0.25">
      <c r="A654">
        <v>653</v>
      </c>
      <c r="B654">
        <v>874.8</v>
      </c>
      <c r="C654">
        <v>551.5</v>
      </c>
      <c r="D654" t="s">
        <v>1269</v>
      </c>
      <c r="E654">
        <v>0.52628256783202254</v>
      </c>
      <c r="F654" t="s">
        <v>1281</v>
      </c>
      <c r="G654">
        <v>2</v>
      </c>
      <c r="H654" s="2">
        <v>1.5639518673802345E-2</v>
      </c>
      <c r="I654" s="12" t="s">
        <v>1280</v>
      </c>
      <c r="J654" s="12">
        <v>1</v>
      </c>
      <c r="K654" s="2">
        <v>4.5314012936070798E-2</v>
      </c>
      <c r="L654" s="12" t="s">
        <v>1000</v>
      </c>
      <c r="M654">
        <v>0</v>
      </c>
      <c r="N654" s="2">
        <v>0</v>
      </c>
      <c r="O654" t="s">
        <v>1000</v>
      </c>
      <c r="P654">
        <v>0</v>
      </c>
      <c r="Q654" s="2">
        <v>0</v>
      </c>
      <c r="R654" t="s">
        <v>1000</v>
      </c>
      <c r="S654">
        <v>0</v>
      </c>
      <c r="T654" s="2">
        <v>0</v>
      </c>
    </row>
    <row r="655" spans="1:20" x14ac:dyDescent="0.25">
      <c r="A655">
        <v>654</v>
      </c>
      <c r="B655">
        <v>874.8</v>
      </c>
      <c r="C655">
        <v>519.5</v>
      </c>
      <c r="D655" t="s">
        <v>1270</v>
      </c>
      <c r="E655">
        <v>0.52628256783202254</v>
      </c>
      <c r="F655" t="s">
        <v>1282</v>
      </c>
      <c r="G655">
        <v>1</v>
      </c>
      <c r="H655" s="2">
        <v>4.0580057732215985E-2</v>
      </c>
      <c r="I655" s="12" t="s">
        <v>1000</v>
      </c>
      <c r="J655" s="12">
        <v>0</v>
      </c>
      <c r="K655" s="2">
        <v>0</v>
      </c>
      <c r="L655" s="12" t="s">
        <v>1000</v>
      </c>
      <c r="M655">
        <v>0</v>
      </c>
      <c r="N655" s="2">
        <v>0</v>
      </c>
      <c r="O655" t="s">
        <v>1000</v>
      </c>
      <c r="P655">
        <v>0</v>
      </c>
      <c r="Q655" s="2">
        <v>0</v>
      </c>
      <c r="R655" t="s">
        <v>1000</v>
      </c>
      <c r="S655">
        <v>0</v>
      </c>
      <c r="T655" s="2">
        <v>0</v>
      </c>
    </row>
    <row r="656" spans="1:20" x14ac:dyDescent="0.25">
      <c r="A656">
        <v>655</v>
      </c>
      <c r="B656">
        <v>876.8</v>
      </c>
      <c r="C656">
        <v>631.6</v>
      </c>
      <c r="D656" t="s">
        <v>1250</v>
      </c>
      <c r="E656">
        <v>0.5261246949030306</v>
      </c>
      <c r="F656" t="s">
        <v>1259</v>
      </c>
      <c r="G656">
        <v>1</v>
      </c>
      <c r="H656" s="2">
        <v>6.0640438834906892E-2</v>
      </c>
      <c r="I656" s="12" t="s">
        <v>1000</v>
      </c>
      <c r="J656" s="12">
        <v>0</v>
      </c>
      <c r="K656" s="2">
        <v>0</v>
      </c>
      <c r="L656" s="12" t="s">
        <v>1000</v>
      </c>
      <c r="M656">
        <v>0</v>
      </c>
      <c r="N656" s="2">
        <v>0</v>
      </c>
      <c r="O656" t="s">
        <v>1000</v>
      </c>
      <c r="P656">
        <v>0</v>
      </c>
      <c r="Q656" s="2">
        <v>0</v>
      </c>
      <c r="R656" t="s">
        <v>1000</v>
      </c>
      <c r="S656">
        <v>0</v>
      </c>
      <c r="T656" s="2">
        <v>0</v>
      </c>
    </row>
    <row r="657" spans="1:20" x14ac:dyDescent="0.25">
      <c r="A657">
        <v>656</v>
      </c>
      <c r="B657">
        <v>876.8</v>
      </c>
      <c r="C657">
        <v>603.5</v>
      </c>
      <c r="D657" t="s">
        <v>1251</v>
      </c>
      <c r="E657">
        <v>0.5261246949030306</v>
      </c>
      <c r="F657" t="s">
        <v>1261</v>
      </c>
      <c r="G657">
        <v>2</v>
      </c>
      <c r="H657" s="2">
        <v>1.0821120234237617E-2</v>
      </c>
      <c r="I657" s="12" t="s">
        <v>1260</v>
      </c>
      <c r="J657" s="12">
        <v>1</v>
      </c>
      <c r="K657" s="2">
        <v>5.5210312568366095E-2</v>
      </c>
      <c r="L657" s="12" t="s">
        <v>1000</v>
      </c>
      <c r="M657">
        <v>0</v>
      </c>
      <c r="N657" s="2">
        <v>0</v>
      </c>
      <c r="O657" t="s">
        <v>1000</v>
      </c>
      <c r="P657">
        <v>0</v>
      </c>
      <c r="Q657" s="2">
        <v>0</v>
      </c>
      <c r="R657" t="s">
        <v>1000</v>
      </c>
      <c r="S657">
        <v>0</v>
      </c>
      <c r="T657" s="2">
        <v>0</v>
      </c>
    </row>
    <row r="658" spans="1:20" x14ac:dyDescent="0.25">
      <c r="A658">
        <v>657</v>
      </c>
      <c r="B658">
        <v>876.8</v>
      </c>
      <c r="C658">
        <v>605.5</v>
      </c>
      <c r="D658" t="s">
        <v>1252</v>
      </c>
      <c r="E658">
        <v>0.5261246949030306</v>
      </c>
      <c r="F658" t="s">
        <v>1261</v>
      </c>
      <c r="G658">
        <v>1</v>
      </c>
      <c r="H658" s="2">
        <v>5.5280695790393707E-2</v>
      </c>
      <c r="I658" s="12" t="s">
        <v>1000</v>
      </c>
      <c r="J658" s="12">
        <v>0</v>
      </c>
      <c r="K658" s="2">
        <v>0</v>
      </c>
      <c r="L658" s="12" t="s">
        <v>1000</v>
      </c>
      <c r="M658">
        <v>0</v>
      </c>
      <c r="N658" s="2">
        <v>0</v>
      </c>
      <c r="O658" t="s">
        <v>1000</v>
      </c>
      <c r="P658">
        <v>0</v>
      </c>
      <c r="Q658" s="2">
        <v>0</v>
      </c>
      <c r="R658" t="s">
        <v>1000</v>
      </c>
      <c r="S658">
        <v>0</v>
      </c>
      <c r="T658" s="2">
        <v>0</v>
      </c>
    </row>
    <row r="659" spans="1:20" x14ac:dyDescent="0.25">
      <c r="A659">
        <v>658</v>
      </c>
      <c r="B659">
        <v>876.8</v>
      </c>
      <c r="C659">
        <v>575.5</v>
      </c>
      <c r="D659" t="s">
        <v>1253</v>
      </c>
      <c r="E659">
        <v>0.5261246949030306</v>
      </c>
      <c r="F659" t="s">
        <v>1262</v>
      </c>
      <c r="G659">
        <v>1</v>
      </c>
      <c r="H659" s="2">
        <v>5.0054844778359288E-2</v>
      </c>
      <c r="I659" s="12" t="s">
        <v>1263</v>
      </c>
      <c r="J659" s="12">
        <v>2</v>
      </c>
      <c r="K659" s="2">
        <v>1.3145716937277854E-2</v>
      </c>
      <c r="L659" s="12" t="s">
        <v>1000</v>
      </c>
      <c r="M659">
        <v>0</v>
      </c>
      <c r="N659" s="2">
        <v>0</v>
      </c>
      <c r="O659" t="s">
        <v>1000</v>
      </c>
      <c r="P659">
        <v>0</v>
      </c>
      <c r="Q659" s="2">
        <v>0</v>
      </c>
      <c r="R659" t="s">
        <v>1000</v>
      </c>
      <c r="S659">
        <v>0</v>
      </c>
      <c r="T659" s="2">
        <v>0</v>
      </c>
    </row>
    <row r="660" spans="1:20" x14ac:dyDescent="0.25">
      <c r="A660">
        <v>659</v>
      </c>
      <c r="B660">
        <v>876.8</v>
      </c>
      <c r="C660">
        <v>577.5</v>
      </c>
      <c r="D660" t="s">
        <v>1254</v>
      </c>
      <c r="E660">
        <v>0.5261246949030306</v>
      </c>
      <c r="F660" t="s">
        <v>1263</v>
      </c>
      <c r="G660">
        <v>1</v>
      </c>
      <c r="H660" s="2">
        <v>5.0121620616179308E-2</v>
      </c>
      <c r="I660" s="12" t="s">
        <v>1264</v>
      </c>
      <c r="J660" s="12">
        <v>2</v>
      </c>
      <c r="K660" s="2">
        <v>1.3112561959587269E-2</v>
      </c>
      <c r="L660" s="12" t="s">
        <v>1000</v>
      </c>
      <c r="M660">
        <v>0</v>
      </c>
      <c r="N660" s="2">
        <v>0</v>
      </c>
      <c r="O660" t="s">
        <v>1000</v>
      </c>
      <c r="P660">
        <v>0</v>
      </c>
      <c r="Q660" s="2">
        <v>0</v>
      </c>
      <c r="R660" t="s">
        <v>1000</v>
      </c>
      <c r="S660">
        <v>0</v>
      </c>
      <c r="T660" s="2">
        <v>0</v>
      </c>
    </row>
    <row r="661" spans="1:20" x14ac:dyDescent="0.25">
      <c r="A661">
        <v>660</v>
      </c>
      <c r="B661">
        <v>876.8</v>
      </c>
      <c r="C661">
        <v>579.5</v>
      </c>
      <c r="D661" t="s">
        <v>1255</v>
      </c>
      <c r="E661">
        <v>0.5261246949030306</v>
      </c>
      <c r="F661" t="s">
        <v>1264</v>
      </c>
      <c r="G661">
        <v>1</v>
      </c>
      <c r="H661" s="2">
        <v>5.0188443833643258E-2</v>
      </c>
      <c r="I661" s="12" t="s">
        <v>1265</v>
      </c>
      <c r="J661" s="12">
        <v>2</v>
      </c>
      <c r="K661" s="2">
        <v>1.3079454361540612E-2</v>
      </c>
      <c r="L661" s="12" t="s">
        <v>1000</v>
      </c>
      <c r="M661">
        <v>0</v>
      </c>
      <c r="N661" s="2">
        <v>0</v>
      </c>
      <c r="O661" t="s">
        <v>1000</v>
      </c>
      <c r="P661">
        <v>0</v>
      </c>
      <c r="Q661" s="2">
        <v>0</v>
      </c>
      <c r="R661" t="s">
        <v>1000</v>
      </c>
      <c r="S661">
        <v>0</v>
      </c>
      <c r="T661" s="2">
        <v>0</v>
      </c>
    </row>
    <row r="662" spans="1:20" x14ac:dyDescent="0.25">
      <c r="A662">
        <v>661</v>
      </c>
      <c r="B662">
        <v>876.8</v>
      </c>
      <c r="C662">
        <v>547.5</v>
      </c>
      <c r="D662" t="s">
        <v>1256</v>
      </c>
      <c r="E662">
        <v>0.5261246949030306</v>
      </c>
      <c r="F662" t="s">
        <v>1266</v>
      </c>
      <c r="G662">
        <v>1</v>
      </c>
      <c r="H662" s="2">
        <v>4.5174035464886464E-2</v>
      </c>
      <c r="I662" s="12" t="s">
        <v>1267</v>
      </c>
      <c r="J662" s="12">
        <v>2</v>
      </c>
      <c r="K662" s="2">
        <v>1.5744972116852076E-2</v>
      </c>
      <c r="L662" s="12" t="s">
        <v>1000</v>
      </c>
      <c r="M662">
        <v>0</v>
      </c>
      <c r="N662" s="2">
        <v>0</v>
      </c>
      <c r="O662" t="s">
        <v>1000</v>
      </c>
      <c r="P662">
        <v>0</v>
      </c>
      <c r="Q662" s="2">
        <v>0</v>
      </c>
      <c r="R662" t="s">
        <v>1000</v>
      </c>
      <c r="S662">
        <v>0</v>
      </c>
      <c r="T662" s="2">
        <v>0</v>
      </c>
    </row>
    <row r="663" spans="1:20" x14ac:dyDescent="0.25">
      <c r="A663">
        <v>662</v>
      </c>
      <c r="B663">
        <v>876.8</v>
      </c>
      <c r="C663">
        <v>549.5</v>
      </c>
      <c r="D663" t="s">
        <v>1257</v>
      </c>
      <c r="E663">
        <v>0.5261246949030306</v>
      </c>
      <c r="F663" t="s">
        <v>1267</v>
      </c>
      <c r="G663">
        <v>1</v>
      </c>
      <c r="H663" s="2">
        <v>4.5237203918498906E-2</v>
      </c>
      <c r="I663" s="12" t="s">
        <v>1268</v>
      </c>
      <c r="J663" s="12">
        <v>2</v>
      </c>
      <c r="K663" s="2">
        <v>1.5708209754953909E-2</v>
      </c>
      <c r="L663" s="12" t="s">
        <v>1000</v>
      </c>
      <c r="M663">
        <v>0</v>
      </c>
      <c r="N663" s="2">
        <v>0</v>
      </c>
      <c r="O663" t="s">
        <v>1000</v>
      </c>
      <c r="P663">
        <v>0</v>
      </c>
      <c r="Q663" s="2">
        <v>0</v>
      </c>
      <c r="R663" t="s">
        <v>1000</v>
      </c>
      <c r="S663">
        <v>0</v>
      </c>
      <c r="T663" s="2">
        <v>0</v>
      </c>
    </row>
    <row r="664" spans="1:20" x14ac:dyDescent="0.25">
      <c r="A664">
        <v>663</v>
      </c>
      <c r="B664">
        <v>876.8</v>
      </c>
      <c r="C664">
        <v>551.5</v>
      </c>
      <c r="D664" t="s">
        <v>1258</v>
      </c>
      <c r="E664">
        <v>0.5261246949030306</v>
      </c>
      <c r="F664" t="s">
        <v>1269</v>
      </c>
      <c r="G664">
        <v>2</v>
      </c>
      <c r="H664" s="2">
        <v>1.5671494772699669E-2</v>
      </c>
      <c r="I664" s="12" t="s">
        <v>1268</v>
      </c>
      <c r="J664" s="12">
        <v>1</v>
      </c>
      <c r="K664" s="2">
        <v>4.5300419751755264E-2</v>
      </c>
      <c r="L664" s="12" t="s">
        <v>1000</v>
      </c>
      <c r="M664">
        <v>0</v>
      </c>
      <c r="N664" s="2">
        <v>0</v>
      </c>
      <c r="O664" t="s">
        <v>1000</v>
      </c>
      <c r="P664">
        <v>0</v>
      </c>
      <c r="Q664" s="2">
        <v>0</v>
      </c>
      <c r="R664" t="s">
        <v>1000</v>
      </c>
      <c r="S664">
        <v>0</v>
      </c>
      <c r="T664" s="2">
        <v>0</v>
      </c>
    </row>
    <row r="665" spans="1:20" x14ac:dyDescent="0.25">
      <c r="A665">
        <v>664</v>
      </c>
      <c r="B665">
        <v>878.8</v>
      </c>
      <c r="C665">
        <v>605.5</v>
      </c>
      <c r="D665" t="s">
        <v>1244</v>
      </c>
      <c r="E665">
        <v>0.52596686933236525</v>
      </c>
      <c r="F665" t="s">
        <v>1251</v>
      </c>
      <c r="G665">
        <v>1</v>
      </c>
      <c r="H665" s="2">
        <v>5.5264112825472229E-2</v>
      </c>
      <c r="I665" s="12" t="s">
        <v>1252</v>
      </c>
      <c r="J665" s="12">
        <v>2</v>
      </c>
      <c r="K665" s="2">
        <v>1.0817874141642548E-2</v>
      </c>
      <c r="L665" s="12" t="s">
        <v>1000</v>
      </c>
      <c r="M665">
        <v>0</v>
      </c>
      <c r="N665" s="2">
        <v>0</v>
      </c>
      <c r="O665" t="s">
        <v>1000</v>
      </c>
      <c r="P665">
        <v>0</v>
      </c>
      <c r="Q665" s="2">
        <v>0</v>
      </c>
      <c r="R665" t="s">
        <v>1000</v>
      </c>
      <c r="S665">
        <v>0</v>
      </c>
      <c r="T665" s="2">
        <v>0</v>
      </c>
    </row>
    <row r="666" spans="1:20" x14ac:dyDescent="0.25">
      <c r="A666">
        <v>665</v>
      </c>
      <c r="B666">
        <v>878.8</v>
      </c>
      <c r="C666">
        <v>607.5</v>
      </c>
      <c r="D666" t="s">
        <v>1245</v>
      </c>
      <c r="E666">
        <v>0.52596686933236525</v>
      </c>
      <c r="F666" t="s">
        <v>1252</v>
      </c>
      <c r="G666">
        <v>1</v>
      </c>
      <c r="H666" s="2">
        <v>5.5334522299547911E-2</v>
      </c>
      <c r="I666" s="12" t="s">
        <v>1000</v>
      </c>
      <c r="J666" s="12">
        <v>0</v>
      </c>
      <c r="K666" s="2">
        <v>0</v>
      </c>
      <c r="L666" s="12" t="s">
        <v>1000</v>
      </c>
      <c r="M666">
        <v>0</v>
      </c>
      <c r="N666" s="2">
        <v>0</v>
      </c>
      <c r="O666" t="s">
        <v>1000</v>
      </c>
      <c r="P666">
        <v>0</v>
      </c>
      <c r="Q666" s="2">
        <v>0</v>
      </c>
      <c r="R666" t="s">
        <v>1000</v>
      </c>
      <c r="S666">
        <v>0</v>
      </c>
      <c r="T666" s="2">
        <v>0</v>
      </c>
    </row>
    <row r="667" spans="1:20" x14ac:dyDescent="0.25">
      <c r="A667">
        <v>666</v>
      </c>
      <c r="B667">
        <v>878.8</v>
      </c>
      <c r="C667">
        <v>577.5</v>
      </c>
      <c r="D667" t="s">
        <v>1246</v>
      </c>
      <c r="E667">
        <v>0.52596686933236525</v>
      </c>
      <c r="F667" t="s">
        <v>1253</v>
      </c>
      <c r="G667">
        <v>1</v>
      </c>
      <c r="H667" s="2">
        <v>5.0106585257730908E-2</v>
      </c>
      <c r="I667" s="12" t="s">
        <v>1254</v>
      </c>
      <c r="J667" s="12">
        <v>2</v>
      </c>
      <c r="K667" s="2">
        <v>1.31417735179753E-2</v>
      </c>
      <c r="L667" s="12" t="s">
        <v>1000</v>
      </c>
      <c r="M667">
        <v>0</v>
      </c>
      <c r="N667" s="2">
        <v>0</v>
      </c>
      <c r="O667" t="s">
        <v>1000</v>
      </c>
      <c r="P667">
        <v>0</v>
      </c>
      <c r="Q667" s="2">
        <v>0</v>
      </c>
      <c r="R667" t="s">
        <v>1000</v>
      </c>
      <c r="S667">
        <v>0</v>
      </c>
      <c r="T667" s="2">
        <v>0</v>
      </c>
    </row>
    <row r="668" spans="1:20" x14ac:dyDescent="0.25">
      <c r="A668">
        <v>667</v>
      </c>
      <c r="B668">
        <v>878.8</v>
      </c>
      <c r="C668">
        <v>579.5</v>
      </c>
      <c r="D668" t="s">
        <v>1247</v>
      </c>
      <c r="E668">
        <v>0.52596686933236525</v>
      </c>
      <c r="F668" t="s">
        <v>1254</v>
      </c>
      <c r="G668">
        <v>1</v>
      </c>
      <c r="H668" s="2">
        <v>5.017338842973313E-2</v>
      </c>
      <c r="I668" s="12" t="s">
        <v>1255</v>
      </c>
      <c r="J668" s="12">
        <v>2</v>
      </c>
      <c r="K668" s="2">
        <v>1.3108628486032035E-2</v>
      </c>
      <c r="L668" s="12" t="s">
        <v>1000</v>
      </c>
      <c r="M668">
        <v>0</v>
      </c>
      <c r="N668" s="2">
        <v>0</v>
      </c>
      <c r="O668" t="s">
        <v>1000</v>
      </c>
      <c r="P668">
        <v>0</v>
      </c>
      <c r="Q668" s="2">
        <v>0</v>
      </c>
      <c r="R668" t="s">
        <v>1000</v>
      </c>
      <c r="S668">
        <v>0</v>
      </c>
      <c r="T668" s="2">
        <v>0</v>
      </c>
    </row>
    <row r="669" spans="1:20" x14ac:dyDescent="0.25">
      <c r="A669">
        <v>668</v>
      </c>
      <c r="B669">
        <v>878.8</v>
      </c>
      <c r="C669">
        <v>549.5</v>
      </c>
      <c r="D669" t="s">
        <v>1248</v>
      </c>
      <c r="E669">
        <v>0.52596686933236525</v>
      </c>
      <c r="F669" t="s">
        <v>1256</v>
      </c>
      <c r="G669">
        <v>1</v>
      </c>
      <c r="H669" s="2">
        <v>4.5223633775160435E-2</v>
      </c>
      <c r="I669" s="12" t="s">
        <v>1257</v>
      </c>
      <c r="J669" s="12">
        <v>2</v>
      </c>
      <c r="K669" s="2">
        <v>1.5740248979478885E-2</v>
      </c>
      <c r="L669" s="12" t="s">
        <v>1000</v>
      </c>
      <c r="M669">
        <v>0</v>
      </c>
      <c r="N669" s="2">
        <v>0</v>
      </c>
      <c r="O669" t="s">
        <v>1000</v>
      </c>
      <c r="P669">
        <v>0</v>
      </c>
      <c r="Q669" s="2">
        <v>0</v>
      </c>
      <c r="R669" t="s">
        <v>1000</v>
      </c>
      <c r="S669">
        <v>0</v>
      </c>
      <c r="T669" s="2">
        <v>0</v>
      </c>
    </row>
    <row r="670" spans="1:20" x14ac:dyDescent="0.25">
      <c r="A670">
        <v>669</v>
      </c>
      <c r="B670">
        <v>878.8</v>
      </c>
      <c r="C670">
        <v>551.5</v>
      </c>
      <c r="D670" t="s">
        <v>1249</v>
      </c>
      <c r="E670">
        <v>0.52596686933236525</v>
      </c>
      <c r="F670" t="s">
        <v>1258</v>
      </c>
      <c r="G670">
        <v>2</v>
      </c>
      <c r="H670" s="2">
        <v>1.5703497645462139E-2</v>
      </c>
      <c r="I670" s="12" t="s">
        <v>1257</v>
      </c>
      <c r="J670" s="12">
        <v>1</v>
      </c>
      <c r="K670" s="2">
        <v>4.5286830645089177E-2</v>
      </c>
      <c r="L670" s="12" t="s">
        <v>1000</v>
      </c>
      <c r="M670">
        <v>0</v>
      </c>
      <c r="N670" s="2">
        <v>0</v>
      </c>
      <c r="O670" t="s">
        <v>1000</v>
      </c>
      <c r="P670">
        <v>0</v>
      </c>
      <c r="Q670" s="2">
        <v>0</v>
      </c>
      <c r="R670" t="s">
        <v>1000</v>
      </c>
      <c r="S670">
        <v>0</v>
      </c>
      <c r="T670" s="2">
        <v>0</v>
      </c>
    </row>
    <row r="671" spans="1:20" x14ac:dyDescent="0.25">
      <c r="A671">
        <v>670</v>
      </c>
      <c r="B671" s="124">
        <v>880.7</v>
      </c>
      <c r="C671" s="124">
        <v>585.40000000000009</v>
      </c>
      <c r="D671" s="142" t="s">
        <v>1535</v>
      </c>
      <c r="E671">
        <v>0.5209621497310637</v>
      </c>
      <c r="F671" t="s">
        <v>1000</v>
      </c>
      <c r="G671">
        <v>0</v>
      </c>
      <c r="H671" s="2">
        <v>0</v>
      </c>
      <c r="I671" s="12" t="s">
        <v>1000</v>
      </c>
      <c r="J671" s="12">
        <v>0</v>
      </c>
      <c r="K671" s="2">
        <v>0</v>
      </c>
      <c r="L671" s="12" t="s">
        <v>1000</v>
      </c>
      <c r="M671">
        <v>0</v>
      </c>
      <c r="N671" s="2">
        <v>0</v>
      </c>
      <c r="O671" t="s">
        <v>1000</v>
      </c>
      <c r="P671">
        <v>0</v>
      </c>
      <c r="Q671" s="2">
        <v>0</v>
      </c>
      <c r="R671" t="s">
        <v>1000</v>
      </c>
      <c r="S671">
        <v>0</v>
      </c>
      <c r="T671" s="2">
        <v>0</v>
      </c>
    </row>
    <row r="672" spans="1:20" x14ac:dyDescent="0.25">
      <c r="A672">
        <v>671</v>
      </c>
      <c r="B672">
        <v>880.8</v>
      </c>
      <c r="C672">
        <v>607.5</v>
      </c>
      <c r="D672" t="s">
        <v>1241</v>
      </c>
      <c r="E672">
        <v>0.52580909110582019</v>
      </c>
      <c r="F672" t="s">
        <v>1244</v>
      </c>
      <c r="G672">
        <v>1</v>
      </c>
      <c r="H672" s="2">
        <v>5.5317923187884789E-2</v>
      </c>
      <c r="I672" s="12" t="s">
        <v>1245</v>
      </c>
      <c r="J672" s="12">
        <v>2</v>
      </c>
      <c r="K672" s="2">
        <v>1.0814629022802223E-2</v>
      </c>
      <c r="L672" s="12" t="s">
        <v>1000</v>
      </c>
      <c r="M672">
        <v>0</v>
      </c>
      <c r="N672" s="2">
        <v>0</v>
      </c>
      <c r="O672" t="s">
        <v>1000</v>
      </c>
      <c r="P672">
        <v>0</v>
      </c>
      <c r="Q672" s="2">
        <v>0</v>
      </c>
      <c r="R672" t="s">
        <v>1000</v>
      </c>
      <c r="S672">
        <v>0</v>
      </c>
      <c r="T672" s="2">
        <v>0</v>
      </c>
    </row>
    <row r="673" spans="1:20" x14ac:dyDescent="0.25">
      <c r="A673">
        <v>672</v>
      </c>
      <c r="B673">
        <v>880.8</v>
      </c>
      <c r="C673">
        <v>579.5</v>
      </c>
      <c r="D673" t="s">
        <v>1242</v>
      </c>
      <c r="E673">
        <v>0.52580909110582019</v>
      </c>
      <c r="F673" t="s">
        <v>1246</v>
      </c>
      <c r="G673">
        <v>1</v>
      </c>
      <c r="H673" s="2">
        <v>5.0158337542105455E-2</v>
      </c>
      <c r="I673" s="12" t="s">
        <v>1247</v>
      </c>
      <c r="J673" s="12">
        <v>2</v>
      </c>
      <c r="K673" s="2">
        <v>1.3137831281609811E-2</v>
      </c>
      <c r="L673" s="12" t="s">
        <v>1000</v>
      </c>
      <c r="M673">
        <v>0</v>
      </c>
      <c r="N673" s="2">
        <v>0</v>
      </c>
      <c r="O673" t="s">
        <v>1000</v>
      </c>
      <c r="P673">
        <v>0</v>
      </c>
      <c r="Q673" s="2">
        <v>0</v>
      </c>
      <c r="R673" t="s">
        <v>1000</v>
      </c>
      <c r="S673">
        <v>0</v>
      </c>
      <c r="T673" s="2">
        <v>0</v>
      </c>
    </row>
    <row r="674" spans="1:20" x14ac:dyDescent="0.25">
      <c r="A674">
        <v>673</v>
      </c>
      <c r="B674">
        <v>880.8</v>
      </c>
      <c r="C674">
        <v>551.5</v>
      </c>
      <c r="D674" t="s">
        <v>1243</v>
      </c>
      <c r="E674">
        <v>0.52580909110582019</v>
      </c>
      <c r="F674" t="s">
        <v>1248</v>
      </c>
      <c r="G674">
        <v>1</v>
      </c>
      <c r="H674" s="2">
        <v>4.5273245614849328E-2</v>
      </c>
      <c r="I674" s="12" t="s">
        <v>1249</v>
      </c>
      <c r="J674" s="12">
        <v>2</v>
      </c>
      <c r="K674" s="2">
        <v>1.5735527258940642E-2</v>
      </c>
      <c r="L674" s="12" t="s">
        <v>1000</v>
      </c>
      <c r="M674">
        <v>0</v>
      </c>
      <c r="N674" s="2">
        <v>0</v>
      </c>
      <c r="O674" t="s">
        <v>1000</v>
      </c>
      <c r="P674">
        <v>0</v>
      </c>
      <c r="Q674" s="2">
        <v>0</v>
      </c>
      <c r="R674" t="s">
        <v>1000</v>
      </c>
      <c r="S674">
        <v>0</v>
      </c>
      <c r="T674" s="2">
        <v>0</v>
      </c>
    </row>
    <row r="675" spans="1:20" x14ac:dyDescent="0.25">
      <c r="A675">
        <v>674</v>
      </c>
      <c r="B675">
        <v>882.8</v>
      </c>
      <c r="C675">
        <v>561.5</v>
      </c>
      <c r="D675" t="s">
        <v>1327</v>
      </c>
      <c r="E675">
        <v>0.52080587280779278</v>
      </c>
      <c r="F675" t="s">
        <v>1000</v>
      </c>
      <c r="G675">
        <v>0</v>
      </c>
      <c r="H675" s="2">
        <v>0</v>
      </c>
      <c r="I675" s="12" t="s">
        <v>1000</v>
      </c>
      <c r="J675" s="12">
        <v>0</v>
      </c>
      <c r="K675" s="2">
        <v>0</v>
      </c>
      <c r="L675" s="12" t="s">
        <v>1000</v>
      </c>
      <c r="M675">
        <v>0</v>
      </c>
      <c r="N675" s="2">
        <v>0</v>
      </c>
      <c r="O675" t="s">
        <v>1000</v>
      </c>
      <c r="P675">
        <v>0</v>
      </c>
      <c r="Q675" s="2">
        <v>0</v>
      </c>
      <c r="R675" t="s">
        <v>1000</v>
      </c>
      <c r="S675">
        <v>0</v>
      </c>
      <c r="T675" s="2">
        <v>0</v>
      </c>
    </row>
    <row r="676" spans="1:20" x14ac:dyDescent="0.25">
      <c r="A676">
        <v>675</v>
      </c>
      <c r="B676" s="124">
        <v>882.8</v>
      </c>
      <c r="C676" s="124">
        <v>583.5</v>
      </c>
      <c r="D676" s="142" t="s">
        <v>1532</v>
      </c>
      <c r="E676">
        <v>0.52080587280779278</v>
      </c>
      <c r="F676" t="s">
        <v>1000</v>
      </c>
      <c r="G676">
        <v>0</v>
      </c>
      <c r="H676" s="2">
        <v>0</v>
      </c>
      <c r="I676" s="12" t="s">
        <v>1000</v>
      </c>
      <c r="J676" s="12">
        <v>0</v>
      </c>
      <c r="K676" s="2">
        <v>0</v>
      </c>
      <c r="L676" s="12" t="s">
        <v>1000</v>
      </c>
      <c r="M676">
        <v>0</v>
      </c>
      <c r="N676" s="2">
        <v>0</v>
      </c>
      <c r="O676" t="s">
        <v>1000</v>
      </c>
      <c r="P676">
        <v>0</v>
      </c>
      <c r="Q676" s="2">
        <v>0</v>
      </c>
      <c r="R676" t="s">
        <v>1000</v>
      </c>
      <c r="S676">
        <v>0</v>
      </c>
      <c r="T676" s="2">
        <v>0</v>
      </c>
    </row>
    <row r="677" spans="1:20" x14ac:dyDescent="0.25">
      <c r="A677">
        <v>676</v>
      </c>
      <c r="B677" s="124">
        <v>882.8</v>
      </c>
      <c r="C677" s="124">
        <v>585.5</v>
      </c>
      <c r="D677" s="142" t="s">
        <v>1533</v>
      </c>
      <c r="E677">
        <v>0.52080587280779278</v>
      </c>
      <c r="F677" t="s">
        <v>1535</v>
      </c>
      <c r="G677">
        <v>2</v>
      </c>
      <c r="H677" s="2">
        <v>1.2947228500398245E-2</v>
      </c>
      <c r="I677" s="12" t="s">
        <v>1000</v>
      </c>
      <c r="J677" s="12">
        <v>0</v>
      </c>
      <c r="K677" s="2">
        <v>0</v>
      </c>
      <c r="L677" s="12" t="s">
        <v>1000</v>
      </c>
      <c r="M677">
        <v>0</v>
      </c>
      <c r="N677" s="2">
        <v>0</v>
      </c>
      <c r="O677" t="s">
        <v>1000</v>
      </c>
      <c r="P677">
        <v>0</v>
      </c>
      <c r="Q677" s="2">
        <v>0</v>
      </c>
      <c r="R677" t="s">
        <v>1000</v>
      </c>
      <c r="S677">
        <v>0</v>
      </c>
      <c r="T677" s="2">
        <v>0</v>
      </c>
    </row>
    <row r="678" spans="1:20" x14ac:dyDescent="0.25">
      <c r="A678">
        <v>677</v>
      </c>
      <c r="B678" s="124">
        <v>882.8</v>
      </c>
      <c r="C678" s="124">
        <v>587.5</v>
      </c>
      <c r="D678" s="142" t="s">
        <v>1534</v>
      </c>
      <c r="E678">
        <v>0.52080587280779278</v>
      </c>
      <c r="F678" t="s">
        <v>1535</v>
      </c>
      <c r="G678">
        <v>1</v>
      </c>
      <c r="H678" s="2">
        <v>5.1998668612877844E-2</v>
      </c>
      <c r="I678" s="12" t="s">
        <v>1000</v>
      </c>
      <c r="J678" s="12">
        <v>0</v>
      </c>
      <c r="K678" s="2">
        <v>0</v>
      </c>
      <c r="L678" s="12" t="s">
        <v>1000</v>
      </c>
      <c r="M678">
        <v>0</v>
      </c>
      <c r="N678" s="2">
        <v>0</v>
      </c>
      <c r="O678" t="s">
        <v>1000</v>
      </c>
      <c r="P678">
        <v>0</v>
      </c>
      <c r="Q678" s="2">
        <v>0</v>
      </c>
      <c r="R678" t="s">
        <v>1000</v>
      </c>
      <c r="S678">
        <v>0</v>
      </c>
      <c r="T678" s="2">
        <v>0</v>
      </c>
    </row>
    <row r="679" spans="1:20" x14ac:dyDescent="0.25">
      <c r="A679">
        <v>678</v>
      </c>
      <c r="B679">
        <v>884.8</v>
      </c>
      <c r="C679">
        <v>563.5</v>
      </c>
      <c r="D679" t="s">
        <v>1326</v>
      </c>
      <c r="E679">
        <v>0.52064964276408243</v>
      </c>
      <c r="F679" t="s">
        <v>1327</v>
      </c>
      <c r="G679">
        <v>1</v>
      </c>
      <c r="H679" s="2">
        <v>4.7149267274086706E-2</v>
      </c>
      <c r="I679" s="12" t="s">
        <v>1000</v>
      </c>
      <c r="J679" s="12">
        <v>0</v>
      </c>
      <c r="K679" s="2">
        <v>0</v>
      </c>
      <c r="L679" s="12" t="s">
        <v>1000</v>
      </c>
      <c r="M679">
        <v>0</v>
      </c>
      <c r="N679" s="2">
        <v>0</v>
      </c>
      <c r="O679" t="s">
        <v>1000</v>
      </c>
      <c r="P679">
        <v>0</v>
      </c>
      <c r="Q679" s="2">
        <v>0</v>
      </c>
      <c r="R679" t="s">
        <v>1000</v>
      </c>
      <c r="S679">
        <v>0</v>
      </c>
      <c r="T679" s="2">
        <v>0</v>
      </c>
    </row>
    <row r="680" spans="1:20" x14ac:dyDescent="0.25">
      <c r="A680">
        <v>679</v>
      </c>
      <c r="B680" s="124">
        <v>884.8</v>
      </c>
      <c r="C680" s="124">
        <v>585.5</v>
      </c>
      <c r="D680" s="142" t="s">
        <v>1529</v>
      </c>
      <c r="E680">
        <v>0.52064964276408243</v>
      </c>
      <c r="F680" t="s">
        <v>1532</v>
      </c>
      <c r="G680">
        <v>1</v>
      </c>
      <c r="H680" s="2">
        <v>5.1915298089998056E-2</v>
      </c>
      <c r="I680" s="12" t="s">
        <v>1533</v>
      </c>
      <c r="J680" s="12">
        <v>2</v>
      </c>
      <c r="K680" s="2">
        <v>1.2976107691047069E-2</v>
      </c>
      <c r="L680" s="12" t="s">
        <v>1000</v>
      </c>
      <c r="M680">
        <v>0</v>
      </c>
      <c r="N680" s="2">
        <v>0</v>
      </c>
      <c r="O680" t="s">
        <v>1000</v>
      </c>
      <c r="P680">
        <v>0</v>
      </c>
      <c r="Q680" s="2">
        <v>0</v>
      </c>
      <c r="R680" t="s">
        <v>1000</v>
      </c>
      <c r="S680">
        <v>0</v>
      </c>
      <c r="T680" s="2">
        <v>0</v>
      </c>
    </row>
    <row r="681" spans="1:20" x14ac:dyDescent="0.25">
      <c r="A681">
        <v>680</v>
      </c>
      <c r="B681" s="124">
        <v>884.8</v>
      </c>
      <c r="C681" s="124">
        <v>587.5</v>
      </c>
      <c r="D681" s="142" t="s">
        <v>1530</v>
      </c>
      <c r="E681">
        <v>0.52064964276408243</v>
      </c>
      <c r="F681" t="s">
        <v>1534</v>
      </c>
      <c r="G681">
        <v>2</v>
      </c>
      <c r="H681" s="2">
        <v>1.2943344623160767E-2</v>
      </c>
      <c r="I681" s="12" t="s">
        <v>1533</v>
      </c>
      <c r="J681" s="12">
        <v>1</v>
      </c>
      <c r="K681" s="2">
        <v>5.198307018226403E-2</v>
      </c>
      <c r="L681" s="12" t="s">
        <v>1000</v>
      </c>
      <c r="M681">
        <v>0</v>
      </c>
      <c r="N681" s="2">
        <v>0</v>
      </c>
      <c r="O681" t="s">
        <v>1000</v>
      </c>
      <c r="P681">
        <v>0</v>
      </c>
      <c r="Q681" s="2">
        <v>0</v>
      </c>
      <c r="R681" t="s">
        <v>1000</v>
      </c>
      <c r="S681">
        <v>0</v>
      </c>
      <c r="T681" s="2">
        <v>0</v>
      </c>
    </row>
    <row r="682" spans="1:20" x14ac:dyDescent="0.25">
      <c r="A682">
        <v>681</v>
      </c>
      <c r="B682" s="124">
        <v>884.8</v>
      </c>
      <c r="C682" s="124">
        <v>589.5</v>
      </c>
      <c r="D682" s="142" t="s">
        <v>1531</v>
      </c>
      <c r="E682">
        <v>0.52064964276408243</v>
      </c>
      <c r="F682" t="s">
        <v>1534</v>
      </c>
      <c r="G682">
        <v>1</v>
      </c>
      <c r="H682" s="2">
        <v>5.2050889161123493E-2</v>
      </c>
      <c r="I682" s="12" t="s">
        <v>1000</v>
      </c>
      <c r="J682" s="12">
        <v>0</v>
      </c>
      <c r="K682" s="2">
        <v>0</v>
      </c>
      <c r="L682" s="12" t="s">
        <v>1000</v>
      </c>
      <c r="M682">
        <v>0</v>
      </c>
      <c r="N682" s="2">
        <v>0</v>
      </c>
      <c r="O682" t="s">
        <v>1000</v>
      </c>
      <c r="P682">
        <v>0</v>
      </c>
      <c r="Q682" s="2">
        <v>0</v>
      </c>
      <c r="R682" t="s">
        <v>1000</v>
      </c>
      <c r="S682">
        <v>0</v>
      </c>
      <c r="T682" s="2">
        <v>0</v>
      </c>
    </row>
    <row r="683" spans="1:20" x14ac:dyDescent="0.25">
      <c r="A683">
        <v>682</v>
      </c>
      <c r="B683">
        <v>886.8</v>
      </c>
      <c r="C683">
        <v>613.5</v>
      </c>
      <c r="D683" t="s">
        <v>1321</v>
      </c>
      <c r="E683">
        <v>0.52049345958587034</v>
      </c>
      <c r="F683" t="s">
        <v>1000</v>
      </c>
      <c r="G683">
        <v>0</v>
      </c>
      <c r="H683" s="2">
        <v>0</v>
      </c>
      <c r="I683" s="12" t="s">
        <v>1000</v>
      </c>
      <c r="J683" s="12">
        <v>0</v>
      </c>
      <c r="K683" s="2">
        <v>0</v>
      </c>
      <c r="L683" s="12" t="s">
        <v>1000</v>
      </c>
      <c r="M683">
        <v>0</v>
      </c>
      <c r="N683" s="2">
        <v>0</v>
      </c>
      <c r="O683" t="s">
        <v>1000</v>
      </c>
      <c r="P683">
        <v>0</v>
      </c>
      <c r="Q683" s="2">
        <v>0</v>
      </c>
      <c r="R683" t="s">
        <v>1000</v>
      </c>
      <c r="S683">
        <v>0</v>
      </c>
      <c r="T683" s="2">
        <v>0</v>
      </c>
    </row>
    <row r="684" spans="1:20" x14ac:dyDescent="0.25">
      <c r="A684">
        <v>683</v>
      </c>
      <c r="B684">
        <v>886.8</v>
      </c>
      <c r="C684">
        <v>599.5</v>
      </c>
      <c r="D684" t="s">
        <v>1322</v>
      </c>
      <c r="E684">
        <v>0.52049345958587034</v>
      </c>
      <c r="F684" t="s">
        <v>1000</v>
      </c>
      <c r="G684">
        <v>0</v>
      </c>
      <c r="H684" s="2">
        <v>0</v>
      </c>
      <c r="I684" s="12" t="s">
        <v>1000</v>
      </c>
      <c r="J684" s="12">
        <v>0</v>
      </c>
      <c r="K684" s="2">
        <v>0</v>
      </c>
      <c r="L684" s="12" t="s">
        <v>1000</v>
      </c>
      <c r="M684">
        <v>0</v>
      </c>
      <c r="N684" s="2">
        <v>0</v>
      </c>
      <c r="O684" t="s">
        <v>1000</v>
      </c>
      <c r="P684">
        <v>0</v>
      </c>
      <c r="Q684" s="2">
        <v>0</v>
      </c>
      <c r="R684" t="s">
        <v>1000</v>
      </c>
      <c r="S684">
        <v>0</v>
      </c>
      <c r="T684" s="2">
        <v>0</v>
      </c>
    </row>
    <row r="685" spans="1:20" x14ac:dyDescent="0.25">
      <c r="A685">
        <v>684</v>
      </c>
      <c r="B685">
        <v>886.8</v>
      </c>
      <c r="C685">
        <v>589.5</v>
      </c>
      <c r="D685" t="s">
        <v>1323</v>
      </c>
      <c r="E685">
        <v>0.52049345958587034</v>
      </c>
      <c r="F685" t="s">
        <v>1531</v>
      </c>
      <c r="G685">
        <v>2</v>
      </c>
      <c r="H685" s="2">
        <v>1.2939461910999071E-2</v>
      </c>
      <c r="I685" s="12" t="s">
        <v>1530</v>
      </c>
      <c r="J685" s="12">
        <v>1</v>
      </c>
      <c r="K685" s="2">
        <v>5.2035275065520151E-2</v>
      </c>
      <c r="L685" s="12" t="s">
        <v>1000</v>
      </c>
      <c r="M685">
        <v>0</v>
      </c>
      <c r="N685" s="2">
        <v>0</v>
      </c>
      <c r="O685" t="s">
        <v>1000</v>
      </c>
      <c r="P685">
        <v>0</v>
      </c>
      <c r="Q685" s="2">
        <v>0</v>
      </c>
      <c r="R685" t="s">
        <v>1000</v>
      </c>
      <c r="S685">
        <v>0</v>
      </c>
      <c r="T685" s="2">
        <v>0</v>
      </c>
    </row>
    <row r="686" spans="1:20" x14ac:dyDescent="0.25">
      <c r="A686">
        <v>685</v>
      </c>
      <c r="B686">
        <v>886.8</v>
      </c>
      <c r="C686">
        <v>591.5</v>
      </c>
      <c r="D686" t="s">
        <v>1324</v>
      </c>
      <c r="E686">
        <v>0.52049345958587034</v>
      </c>
      <c r="F686" t="s">
        <v>1531</v>
      </c>
      <c r="G686">
        <v>1</v>
      </c>
      <c r="H686" s="2">
        <v>5.2103120572740427E-2</v>
      </c>
      <c r="I686" s="12" t="s">
        <v>1000</v>
      </c>
      <c r="J686" s="12">
        <v>0</v>
      </c>
      <c r="K686" s="2">
        <v>0</v>
      </c>
      <c r="L686" s="12" t="s">
        <v>1000</v>
      </c>
      <c r="M686">
        <v>0</v>
      </c>
      <c r="N686" s="2">
        <v>0</v>
      </c>
      <c r="O686" t="s">
        <v>1000</v>
      </c>
      <c r="P686">
        <v>0</v>
      </c>
      <c r="Q686" s="2">
        <v>0</v>
      </c>
      <c r="R686" t="s">
        <v>1000</v>
      </c>
      <c r="S686">
        <v>0</v>
      </c>
      <c r="T686" s="2">
        <v>0</v>
      </c>
    </row>
    <row r="687" spans="1:20" x14ac:dyDescent="0.25">
      <c r="A687">
        <v>686</v>
      </c>
      <c r="B687">
        <v>886.8</v>
      </c>
      <c r="C687">
        <v>565.5</v>
      </c>
      <c r="D687" t="s">
        <v>1325</v>
      </c>
      <c r="E687">
        <v>0.52049345958587034</v>
      </c>
      <c r="F687" t="s">
        <v>1326</v>
      </c>
      <c r="G687">
        <v>1</v>
      </c>
      <c r="H687" s="2">
        <v>4.7199447160978764E-2</v>
      </c>
      <c r="I687" s="12" t="s">
        <v>1000</v>
      </c>
      <c r="J687" s="12">
        <v>0</v>
      </c>
      <c r="K687" s="2">
        <v>0</v>
      </c>
      <c r="L687" s="12" t="s">
        <v>1000</v>
      </c>
      <c r="M687">
        <v>0</v>
      </c>
      <c r="N687" s="2">
        <v>0</v>
      </c>
      <c r="O687" t="s">
        <v>1000</v>
      </c>
      <c r="P687">
        <v>0</v>
      </c>
      <c r="Q687" s="2">
        <v>0</v>
      </c>
      <c r="R687" t="s">
        <v>1000</v>
      </c>
      <c r="S687">
        <v>0</v>
      </c>
      <c r="T687" s="2">
        <v>0</v>
      </c>
    </row>
    <row r="688" spans="1:20" x14ac:dyDescent="0.25">
      <c r="A688">
        <v>687</v>
      </c>
      <c r="B688" s="124">
        <v>886.8</v>
      </c>
      <c r="C688" s="124">
        <v>585.5</v>
      </c>
      <c r="D688" s="142" t="s">
        <v>1527</v>
      </c>
      <c r="E688">
        <v>0.52049345958587034</v>
      </c>
      <c r="F688" t="s">
        <v>1529</v>
      </c>
      <c r="G688">
        <v>2</v>
      </c>
      <c r="H688" s="2">
        <v>1.3005015262933833E-2</v>
      </c>
      <c r="I688" s="12" t="s">
        <v>1000</v>
      </c>
      <c r="J688" s="12">
        <v>0</v>
      </c>
      <c r="K688" s="2">
        <v>0</v>
      </c>
      <c r="L688" s="12" t="s">
        <v>1000</v>
      </c>
      <c r="M688">
        <v>0</v>
      </c>
      <c r="N688" s="2">
        <v>0</v>
      </c>
      <c r="O688" t="s">
        <v>1000</v>
      </c>
      <c r="P688">
        <v>0</v>
      </c>
      <c r="Q688" s="2">
        <v>0</v>
      </c>
      <c r="R688" t="s">
        <v>1000</v>
      </c>
      <c r="S688">
        <v>0</v>
      </c>
      <c r="T688" s="2">
        <v>0</v>
      </c>
    </row>
    <row r="689" spans="1:20" x14ac:dyDescent="0.25">
      <c r="A689">
        <v>688</v>
      </c>
      <c r="B689" s="124">
        <v>886.8</v>
      </c>
      <c r="C689" s="124">
        <v>587.5</v>
      </c>
      <c r="D689" s="142" t="s">
        <v>1528</v>
      </c>
      <c r="E689">
        <v>0.52049345958587034</v>
      </c>
      <c r="F689" t="s">
        <v>1530</v>
      </c>
      <c r="G689">
        <v>2</v>
      </c>
      <c r="H689" s="2">
        <v>1.2972215150702175E-2</v>
      </c>
      <c r="I689" s="12" t="s">
        <v>1529</v>
      </c>
      <c r="J689" s="12">
        <v>1</v>
      </c>
      <c r="K689" s="2">
        <v>5.196747643082842E-2</v>
      </c>
      <c r="L689" s="12" t="s">
        <v>1000</v>
      </c>
      <c r="M689">
        <v>0</v>
      </c>
      <c r="N689" s="2">
        <v>0</v>
      </c>
      <c r="O689" t="s">
        <v>1000</v>
      </c>
      <c r="P689">
        <v>0</v>
      </c>
      <c r="Q689" s="2">
        <v>0</v>
      </c>
      <c r="R689" t="s">
        <v>1000</v>
      </c>
      <c r="S689">
        <v>0</v>
      </c>
      <c r="T689" s="2">
        <v>0</v>
      </c>
    </row>
    <row r="690" spans="1:20" x14ac:dyDescent="0.25">
      <c r="A690">
        <v>689</v>
      </c>
      <c r="B690" s="131">
        <v>888.6</v>
      </c>
      <c r="C690" s="131">
        <v>264.39999999999998</v>
      </c>
      <c r="D690" s="131" t="s">
        <v>1715</v>
      </c>
      <c r="E690">
        <v>0.56041927100490008</v>
      </c>
      <c r="F690" t="s">
        <v>1000</v>
      </c>
      <c r="G690">
        <v>0</v>
      </c>
      <c r="H690" s="2">
        <v>0</v>
      </c>
      <c r="I690" s="12" t="s">
        <v>1000</v>
      </c>
      <c r="J690" s="12">
        <v>0</v>
      </c>
      <c r="K690" s="2">
        <v>0</v>
      </c>
      <c r="L690" s="12" t="s">
        <v>1000</v>
      </c>
      <c r="M690">
        <v>0</v>
      </c>
      <c r="N690" s="2">
        <v>0</v>
      </c>
      <c r="O690" t="s">
        <v>1000</v>
      </c>
      <c r="P690">
        <v>0</v>
      </c>
      <c r="Q690" s="2">
        <v>0</v>
      </c>
      <c r="R690" t="s">
        <v>1000</v>
      </c>
      <c r="S690">
        <v>0</v>
      </c>
      <c r="T690" s="2">
        <v>0</v>
      </c>
    </row>
    <row r="691" spans="1:20" x14ac:dyDescent="0.25">
      <c r="A691">
        <v>690</v>
      </c>
      <c r="B691">
        <v>888.8</v>
      </c>
      <c r="C691">
        <v>615.5</v>
      </c>
      <c r="D691" t="s">
        <v>1318</v>
      </c>
      <c r="E691">
        <v>0.52033732325909732</v>
      </c>
      <c r="F691" t="s">
        <v>1321</v>
      </c>
      <c r="G691">
        <v>1</v>
      </c>
      <c r="H691" s="2">
        <v>5.7182895915148906E-2</v>
      </c>
      <c r="I691" s="12" t="s">
        <v>1000</v>
      </c>
      <c r="J691" s="12">
        <v>0</v>
      </c>
      <c r="K691" s="2">
        <v>0</v>
      </c>
      <c r="L691" s="12" t="s">
        <v>1000</v>
      </c>
      <c r="M691">
        <v>0</v>
      </c>
      <c r="N691" s="2">
        <v>0</v>
      </c>
      <c r="O691" t="s">
        <v>1000</v>
      </c>
      <c r="P691">
        <v>0</v>
      </c>
      <c r="Q691" s="2">
        <v>0</v>
      </c>
      <c r="R691" t="s">
        <v>1000</v>
      </c>
      <c r="S691">
        <v>0</v>
      </c>
      <c r="T691" s="2">
        <v>0</v>
      </c>
    </row>
    <row r="692" spans="1:20" x14ac:dyDescent="0.25">
      <c r="A692">
        <v>691</v>
      </c>
      <c r="B692">
        <v>888.8</v>
      </c>
      <c r="C692">
        <v>601.5</v>
      </c>
      <c r="D692" t="s">
        <v>1319</v>
      </c>
      <c r="E692">
        <v>0.52033732325909732</v>
      </c>
      <c r="F692" t="s">
        <v>1322</v>
      </c>
      <c r="G692">
        <v>1</v>
      </c>
      <c r="H692" s="2">
        <v>5.4533436981996634E-2</v>
      </c>
      <c r="I692" s="12" t="s">
        <v>1000</v>
      </c>
      <c r="J692" s="12">
        <v>0</v>
      </c>
      <c r="K692" s="2">
        <v>0</v>
      </c>
      <c r="L692" s="12" t="s">
        <v>1000</v>
      </c>
      <c r="M692">
        <v>0</v>
      </c>
      <c r="N692" s="2">
        <v>0</v>
      </c>
      <c r="O692" t="s">
        <v>1000</v>
      </c>
      <c r="P692">
        <v>0</v>
      </c>
      <c r="Q692" s="2">
        <v>0</v>
      </c>
      <c r="R692" t="s">
        <v>1000</v>
      </c>
      <c r="S692">
        <v>0</v>
      </c>
      <c r="T692" s="2">
        <v>0</v>
      </c>
    </row>
    <row r="693" spans="1:20" x14ac:dyDescent="0.25">
      <c r="A693">
        <v>692</v>
      </c>
      <c r="B693">
        <v>888.8</v>
      </c>
      <c r="C693">
        <v>591.5</v>
      </c>
      <c r="D693" t="s">
        <v>1320</v>
      </c>
      <c r="E693">
        <v>0.52033732325909732</v>
      </c>
      <c r="F693" t="s">
        <v>1324</v>
      </c>
      <c r="G693">
        <v>2</v>
      </c>
      <c r="H693" s="2">
        <v>1.2935580363563667E-2</v>
      </c>
      <c r="I693" s="12" t="s">
        <v>1323</v>
      </c>
      <c r="J693" s="12">
        <v>1</v>
      </c>
      <c r="K693" s="2">
        <v>5.2087490808888831E-2</v>
      </c>
      <c r="L693" s="12" t="s">
        <v>1000</v>
      </c>
      <c r="M693">
        <v>0</v>
      </c>
      <c r="N693" s="2">
        <v>0</v>
      </c>
      <c r="O693" t="s">
        <v>1000</v>
      </c>
      <c r="P693">
        <v>0</v>
      </c>
      <c r="Q693" s="2">
        <v>0</v>
      </c>
      <c r="R693" t="s">
        <v>1000</v>
      </c>
      <c r="S693">
        <v>0</v>
      </c>
      <c r="T693" s="2">
        <v>0</v>
      </c>
    </row>
    <row r="694" spans="1:20" x14ac:dyDescent="0.25">
      <c r="A694">
        <v>693</v>
      </c>
      <c r="B694" s="124">
        <v>888.8</v>
      </c>
      <c r="C694" s="124">
        <v>587.5</v>
      </c>
      <c r="D694" s="142" t="s">
        <v>1525</v>
      </c>
      <c r="E694">
        <v>0.52033732325909732</v>
      </c>
      <c r="F694" t="s">
        <v>1527</v>
      </c>
      <c r="G694">
        <v>1</v>
      </c>
      <c r="H694" s="2">
        <v>5.1951887357167395E-2</v>
      </c>
      <c r="I694" s="12" t="s">
        <v>1528</v>
      </c>
      <c r="J694" s="12">
        <v>2</v>
      </c>
      <c r="K694" s="2">
        <v>1.3001114050967801E-2</v>
      </c>
      <c r="L694" s="12" t="s">
        <v>1000</v>
      </c>
      <c r="M694">
        <v>0</v>
      </c>
      <c r="N694" s="2">
        <v>0</v>
      </c>
      <c r="O694" t="s">
        <v>1000</v>
      </c>
      <c r="P694">
        <v>0</v>
      </c>
      <c r="Q694" s="2">
        <v>0</v>
      </c>
      <c r="R694" t="s">
        <v>1000</v>
      </c>
      <c r="S694">
        <v>0</v>
      </c>
      <c r="T694" s="2">
        <v>0</v>
      </c>
    </row>
    <row r="695" spans="1:20" x14ac:dyDescent="0.25">
      <c r="A695">
        <v>694</v>
      </c>
      <c r="B695" s="124">
        <v>888.8</v>
      </c>
      <c r="C695" s="124">
        <v>589.5</v>
      </c>
      <c r="D695" s="142" t="s">
        <v>1526</v>
      </c>
      <c r="E695">
        <v>0.52033732325909732</v>
      </c>
      <c r="F695" t="s">
        <v>1323</v>
      </c>
      <c r="G695">
        <v>2</v>
      </c>
      <c r="H695" s="2">
        <v>1.2968323778031811E-2</v>
      </c>
      <c r="I695" s="12" t="s">
        <v>1528</v>
      </c>
      <c r="J695" s="12">
        <v>1</v>
      </c>
      <c r="K695" s="2">
        <v>5.2019665653794192E-2</v>
      </c>
      <c r="L695" s="12" t="s">
        <v>1000</v>
      </c>
      <c r="M695">
        <v>0</v>
      </c>
      <c r="N695" s="2">
        <v>0</v>
      </c>
      <c r="O695" t="s">
        <v>1000</v>
      </c>
      <c r="P695">
        <v>0</v>
      </c>
      <c r="Q695" s="2">
        <v>0</v>
      </c>
      <c r="R695" t="s">
        <v>1000</v>
      </c>
      <c r="S695">
        <v>0</v>
      </c>
      <c r="T695" s="2">
        <v>0</v>
      </c>
    </row>
    <row r="696" spans="1:20" x14ac:dyDescent="0.25">
      <c r="A696">
        <v>695</v>
      </c>
      <c r="B696" s="131">
        <v>890.6</v>
      </c>
      <c r="C696" s="131">
        <v>264.39999999999998</v>
      </c>
      <c r="D696" s="131" t="s">
        <v>1714</v>
      </c>
      <c r="E696">
        <v>0.56025115783303214</v>
      </c>
      <c r="F696" t="s">
        <v>1715</v>
      </c>
      <c r="G696">
        <v>2</v>
      </c>
      <c r="H696" s="2">
        <v>4.7309184041645996E-2</v>
      </c>
      <c r="I696" s="12" t="s">
        <v>1000</v>
      </c>
      <c r="J696" s="12">
        <v>0</v>
      </c>
      <c r="K696" s="2">
        <v>0</v>
      </c>
      <c r="L696" s="12" t="s">
        <v>1000</v>
      </c>
      <c r="M696">
        <v>0</v>
      </c>
      <c r="N696" s="2">
        <v>0</v>
      </c>
      <c r="O696" t="s">
        <v>1000</v>
      </c>
      <c r="P696">
        <v>0</v>
      </c>
      <c r="Q696" s="2">
        <v>0</v>
      </c>
      <c r="R696" t="s">
        <v>1000</v>
      </c>
      <c r="S696">
        <v>0</v>
      </c>
      <c r="T696" s="2">
        <v>0</v>
      </c>
    </row>
    <row r="697" spans="1:20" x14ac:dyDescent="0.25">
      <c r="A697">
        <v>696</v>
      </c>
      <c r="B697">
        <v>890.8</v>
      </c>
      <c r="C697">
        <v>617.5</v>
      </c>
      <c r="D697" t="s">
        <v>1314</v>
      </c>
      <c r="E697">
        <v>0.52018123376970926</v>
      </c>
      <c r="F697" t="s">
        <v>1318</v>
      </c>
      <c r="G697">
        <v>1</v>
      </c>
      <c r="H697" s="2">
        <v>5.723706693040298E-2</v>
      </c>
      <c r="I697" s="12" t="s">
        <v>1000</v>
      </c>
      <c r="J697" s="12">
        <v>0</v>
      </c>
      <c r="K697" s="2">
        <v>0</v>
      </c>
      <c r="L697" s="12" t="s">
        <v>1000</v>
      </c>
      <c r="M697">
        <v>0</v>
      </c>
      <c r="N697" s="2">
        <v>0</v>
      </c>
      <c r="O697" t="s">
        <v>1000</v>
      </c>
      <c r="P697">
        <v>0</v>
      </c>
      <c r="Q697" s="2">
        <v>0</v>
      </c>
      <c r="R697" t="s">
        <v>1000</v>
      </c>
      <c r="S697">
        <v>0</v>
      </c>
      <c r="T697" s="2">
        <v>0</v>
      </c>
    </row>
    <row r="698" spans="1:20" x14ac:dyDescent="0.25">
      <c r="A698">
        <v>697</v>
      </c>
      <c r="B698">
        <v>890.8</v>
      </c>
      <c r="C698">
        <v>603.5</v>
      </c>
      <c r="D698" t="s">
        <v>1315</v>
      </c>
      <c r="E698">
        <v>0.52018123376970926</v>
      </c>
      <c r="F698" t="s">
        <v>1319</v>
      </c>
      <c r="G698">
        <v>1</v>
      </c>
      <c r="H698" s="2">
        <v>5.4586619458942498E-2</v>
      </c>
      <c r="I698" s="12" t="s">
        <v>1000</v>
      </c>
      <c r="J698" s="12">
        <v>0</v>
      </c>
      <c r="K698" s="2">
        <v>0</v>
      </c>
      <c r="L698" s="12" t="s">
        <v>1000</v>
      </c>
      <c r="M698">
        <v>0</v>
      </c>
      <c r="N698" s="2">
        <v>0</v>
      </c>
      <c r="O698" t="s">
        <v>1000</v>
      </c>
      <c r="P698">
        <v>0</v>
      </c>
      <c r="Q698" s="2">
        <v>0</v>
      </c>
      <c r="R698" t="s">
        <v>1000</v>
      </c>
      <c r="S698">
        <v>0</v>
      </c>
      <c r="T698" s="2">
        <v>0</v>
      </c>
    </row>
    <row r="699" spans="1:20" x14ac:dyDescent="0.25">
      <c r="A699">
        <v>698</v>
      </c>
      <c r="B699">
        <v>890.8</v>
      </c>
      <c r="C699">
        <v>591.5</v>
      </c>
      <c r="D699" t="s">
        <v>1316</v>
      </c>
      <c r="E699">
        <v>0.52018123376970926</v>
      </c>
      <c r="F699" t="s">
        <v>1320</v>
      </c>
      <c r="G699">
        <v>2</v>
      </c>
      <c r="H699" s="2">
        <v>1.2964433572685684E-2</v>
      </c>
      <c r="I699" s="12" t="s">
        <v>1526</v>
      </c>
      <c r="J699" s="12">
        <v>1</v>
      </c>
      <c r="K699" s="2">
        <v>5.2071865733614692E-2</v>
      </c>
      <c r="L699" s="12" t="s">
        <v>1000</v>
      </c>
      <c r="M699">
        <v>0</v>
      </c>
      <c r="N699" s="2">
        <v>0</v>
      </c>
      <c r="O699" t="s">
        <v>1000</v>
      </c>
      <c r="P699">
        <v>0</v>
      </c>
      <c r="Q699" s="2">
        <v>0</v>
      </c>
      <c r="R699" t="s">
        <v>1000</v>
      </c>
      <c r="S699">
        <v>0</v>
      </c>
      <c r="T699" s="2">
        <v>0</v>
      </c>
    </row>
    <row r="700" spans="1:20" x14ac:dyDescent="0.25">
      <c r="A700">
        <v>699</v>
      </c>
      <c r="B700">
        <v>890.8</v>
      </c>
      <c r="C700">
        <v>593.5</v>
      </c>
      <c r="D700" t="s">
        <v>1317</v>
      </c>
      <c r="E700">
        <v>0.52018123376970926</v>
      </c>
      <c r="F700" t="s">
        <v>1320</v>
      </c>
      <c r="G700">
        <v>1</v>
      </c>
      <c r="H700" s="2">
        <v>5.2139717387100243E-2</v>
      </c>
      <c r="I700" s="12" t="s">
        <v>1000</v>
      </c>
      <c r="J700" s="12">
        <v>0</v>
      </c>
      <c r="K700" s="2">
        <v>0</v>
      </c>
      <c r="L700" s="12" t="s">
        <v>1000</v>
      </c>
      <c r="M700">
        <v>0</v>
      </c>
      <c r="N700" s="2">
        <v>0</v>
      </c>
      <c r="O700" t="s">
        <v>1000</v>
      </c>
      <c r="P700">
        <v>0</v>
      </c>
      <c r="Q700" s="2">
        <v>0</v>
      </c>
      <c r="R700" t="s">
        <v>1000</v>
      </c>
      <c r="S700">
        <v>0</v>
      </c>
      <c r="T700" s="2">
        <v>0</v>
      </c>
    </row>
    <row r="701" spans="1:20" x14ac:dyDescent="0.25">
      <c r="A701">
        <v>700</v>
      </c>
      <c r="B701" s="124">
        <v>890.8</v>
      </c>
      <c r="C701" s="124">
        <v>589.5</v>
      </c>
      <c r="D701" s="142" t="s">
        <v>1523</v>
      </c>
      <c r="E701">
        <v>0.52018123376970926</v>
      </c>
      <c r="F701" t="s">
        <v>1526</v>
      </c>
      <c r="G701">
        <v>2</v>
      </c>
      <c r="H701" s="2">
        <v>1.2997214009277572E-2</v>
      </c>
      <c r="I701" s="12" t="s">
        <v>1525</v>
      </c>
      <c r="J701" s="12">
        <v>1</v>
      </c>
      <c r="K701" s="2">
        <v>5.2004060924540525E-2</v>
      </c>
      <c r="L701" s="12" t="s">
        <v>1000</v>
      </c>
      <c r="M701">
        <v>0</v>
      </c>
      <c r="N701" s="2">
        <v>0</v>
      </c>
      <c r="O701" t="s">
        <v>1000</v>
      </c>
      <c r="P701">
        <v>0</v>
      </c>
      <c r="Q701" s="2">
        <v>0</v>
      </c>
      <c r="R701" t="s">
        <v>1000</v>
      </c>
      <c r="S701">
        <v>0</v>
      </c>
      <c r="T701" s="2">
        <v>0</v>
      </c>
    </row>
    <row r="702" spans="1:20" x14ac:dyDescent="0.25">
      <c r="A702">
        <v>701</v>
      </c>
      <c r="B702">
        <v>892.8</v>
      </c>
      <c r="C702">
        <v>619.5</v>
      </c>
      <c r="D702" t="s">
        <v>1310</v>
      </c>
      <c r="E702">
        <v>0.52002519110365619</v>
      </c>
      <c r="F702" t="s">
        <v>1314</v>
      </c>
      <c r="G702">
        <v>1</v>
      </c>
      <c r="H702" s="2">
        <v>5.7291247130156035E-2</v>
      </c>
      <c r="I702" s="12" t="s">
        <v>1000</v>
      </c>
      <c r="J702" s="12">
        <v>0</v>
      </c>
      <c r="K702" s="2">
        <v>0</v>
      </c>
      <c r="L702" s="12" t="s">
        <v>1000</v>
      </c>
      <c r="M702">
        <v>0</v>
      </c>
      <c r="N702" s="2">
        <v>0</v>
      </c>
      <c r="O702" t="s">
        <v>1000</v>
      </c>
      <c r="P702">
        <v>0</v>
      </c>
      <c r="Q702" s="2">
        <v>0</v>
      </c>
      <c r="R702" t="s">
        <v>1000</v>
      </c>
      <c r="S702">
        <v>0</v>
      </c>
      <c r="T702" s="2">
        <v>0</v>
      </c>
    </row>
    <row r="703" spans="1:20" x14ac:dyDescent="0.25">
      <c r="A703">
        <v>702</v>
      </c>
      <c r="B703">
        <v>892.8</v>
      </c>
      <c r="C703">
        <v>605.5</v>
      </c>
      <c r="D703" t="s">
        <v>1311</v>
      </c>
      <c r="E703">
        <v>0.52002519110365619</v>
      </c>
      <c r="F703" t="s">
        <v>1315</v>
      </c>
      <c r="G703">
        <v>1</v>
      </c>
      <c r="H703" s="2">
        <v>5.4639811951881376E-2</v>
      </c>
      <c r="I703" s="12" t="s">
        <v>1000</v>
      </c>
      <c r="J703" s="12">
        <v>0</v>
      </c>
      <c r="K703" s="2">
        <v>0</v>
      </c>
      <c r="L703" s="12" t="s">
        <v>1000</v>
      </c>
      <c r="M703">
        <v>0</v>
      </c>
      <c r="N703" s="2">
        <v>0</v>
      </c>
      <c r="O703" t="s">
        <v>1000</v>
      </c>
      <c r="P703">
        <v>0</v>
      </c>
      <c r="Q703" s="2">
        <v>0</v>
      </c>
      <c r="R703" t="s">
        <v>1000</v>
      </c>
      <c r="S703">
        <v>0</v>
      </c>
      <c r="T703" s="2">
        <v>0</v>
      </c>
    </row>
    <row r="704" spans="1:20" x14ac:dyDescent="0.25">
      <c r="A704">
        <v>703</v>
      </c>
      <c r="B704">
        <v>892.8</v>
      </c>
      <c r="C704">
        <v>591.5</v>
      </c>
      <c r="D704" t="s">
        <v>1312</v>
      </c>
      <c r="E704">
        <v>0.52002519110365619</v>
      </c>
      <c r="F704" t="s">
        <v>1523</v>
      </c>
      <c r="G704">
        <v>1</v>
      </c>
      <c r="H704" s="2">
        <v>5.2056245345511586E-2</v>
      </c>
      <c r="I704" s="12" t="s">
        <v>1316</v>
      </c>
      <c r="J704" s="12">
        <v>2</v>
      </c>
      <c r="K704" s="2">
        <v>1.2993315137512102E-2</v>
      </c>
      <c r="L704" s="12" t="s">
        <v>1000</v>
      </c>
      <c r="M704">
        <v>0</v>
      </c>
      <c r="N704" s="2">
        <v>0</v>
      </c>
      <c r="O704" t="s">
        <v>1000</v>
      </c>
      <c r="P704">
        <v>0</v>
      </c>
      <c r="Q704" s="2">
        <v>0</v>
      </c>
      <c r="R704" t="s">
        <v>1000</v>
      </c>
      <c r="S704">
        <v>0</v>
      </c>
      <c r="T704" s="2">
        <v>0</v>
      </c>
    </row>
    <row r="705" spans="1:20" x14ac:dyDescent="0.25">
      <c r="A705">
        <v>704</v>
      </c>
      <c r="B705">
        <v>892.8</v>
      </c>
      <c r="C705">
        <v>593.5</v>
      </c>
      <c r="D705" t="s">
        <v>1313</v>
      </c>
      <c r="E705">
        <v>0.52002519110365619</v>
      </c>
      <c r="F705" t="s">
        <v>1317</v>
      </c>
      <c r="G705">
        <v>2</v>
      </c>
      <c r="H705" s="2">
        <v>1.2960544534313631E-2</v>
      </c>
      <c r="I705" s="12" t="s">
        <v>1316</v>
      </c>
      <c r="J705" s="12">
        <v>1</v>
      </c>
      <c r="K705" s="2">
        <v>5.2124076645027738E-2</v>
      </c>
      <c r="L705" s="12" t="s">
        <v>1000</v>
      </c>
      <c r="M705">
        <v>0</v>
      </c>
      <c r="N705" s="2">
        <v>0</v>
      </c>
      <c r="O705" t="s">
        <v>1000</v>
      </c>
      <c r="P705">
        <v>0</v>
      </c>
      <c r="Q705" s="2">
        <v>0</v>
      </c>
      <c r="R705" t="s">
        <v>1000</v>
      </c>
      <c r="S705">
        <v>0</v>
      </c>
      <c r="T705" s="2">
        <v>0</v>
      </c>
    </row>
    <row r="706" spans="1:20" x14ac:dyDescent="0.25">
      <c r="A706">
        <v>705</v>
      </c>
      <c r="B706">
        <v>892.8</v>
      </c>
      <c r="C706">
        <v>595.5</v>
      </c>
      <c r="D706" t="s">
        <v>1394</v>
      </c>
      <c r="E706">
        <v>0.51523156608402199</v>
      </c>
      <c r="F706" t="s">
        <v>1317</v>
      </c>
      <c r="G706">
        <v>1</v>
      </c>
      <c r="H706" s="2">
        <v>5.2191954774903002E-2</v>
      </c>
      <c r="I706" s="12" t="s">
        <v>1000</v>
      </c>
      <c r="J706" s="12">
        <v>0</v>
      </c>
      <c r="K706" s="2">
        <v>0</v>
      </c>
      <c r="L706" s="12" t="s">
        <v>1000</v>
      </c>
      <c r="M706">
        <v>0</v>
      </c>
      <c r="N706" s="2">
        <v>0</v>
      </c>
      <c r="O706" t="s">
        <v>1000</v>
      </c>
      <c r="P706">
        <v>0</v>
      </c>
      <c r="Q706" s="2">
        <v>0</v>
      </c>
      <c r="R706" t="s">
        <v>1000</v>
      </c>
      <c r="S706">
        <v>0</v>
      </c>
      <c r="T706" s="2">
        <v>0</v>
      </c>
    </row>
    <row r="707" spans="1:20" x14ac:dyDescent="0.25">
      <c r="A707">
        <v>706</v>
      </c>
      <c r="B707">
        <v>892.8</v>
      </c>
      <c r="C707">
        <v>597.5</v>
      </c>
      <c r="D707" t="s">
        <v>1395</v>
      </c>
      <c r="E707">
        <v>0.51523156608402199</v>
      </c>
      <c r="F707" t="s">
        <v>1000</v>
      </c>
      <c r="G707">
        <v>0</v>
      </c>
      <c r="H707" s="2">
        <v>0</v>
      </c>
      <c r="I707" s="12" t="s">
        <v>1000</v>
      </c>
      <c r="J707" s="12">
        <v>0</v>
      </c>
      <c r="K707" s="2">
        <v>0</v>
      </c>
      <c r="L707" s="12" t="s">
        <v>1000</v>
      </c>
      <c r="M707">
        <v>0</v>
      </c>
      <c r="N707" s="2">
        <v>0</v>
      </c>
      <c r="O707" t="s">
        <v>1000</v>
      </c>
      <c r="P707">
        <v>0</v>
      </c>
      <c r="Q707" s="2">
        <v>0</v>
      </c>
      <c r="R707" t="s">
        <v>1000</v>
      </c>
      <c r="S707">
        <v>0</v>
      </c>
      <c r="T707" s="2">
        <v>0</v>
      </c>
    </row>
    <row r="708" spans="1:20" x14ac:dyDescent="0.25">
      <c r="A708">
        <v>707</v>
      </c>
      <c r="B708">
        <v>892.8</v>
      </c>
      <c r="C708">
        <v>571.5</v>
      </c>
      <c r="D708" t="s">
        <v>1396</v>
      </c>
      <c r="E708">
        <v>0.51523156608402199</v>
      </c>
      <c r="F708" t="s">
        <v>1000</v>
      </c>
      <c r="G708">
        <v>0</v>
      </c>
      <c r="H708" s="2">
        <v>0</v>
      </c>
      <c r="I708" s="12" t="s">
        <v>1000</v>
      </c>
      <c r="J708" s="12">
        <v>0</v>
      </c>
      <c r="K708" s="2">
        <v>0</v>
      </c>
      <c r="L708" s="12" t="s">
        <v>1000</v>
      </c>
      <c r="M708">
        <v>0</v>
      </c>
      <c r="N708" s="2">
        <v>0</v>
      </c>
      <c r="O708" t="s">
        <v>1000</v>
      </c>
      <c r="P708">
        <v>0</v>
      </c>
      <c r="Q708" s="2">
        <v>0</v>
      </c>
      <c r="R708" t="s">
        <v>1000</v>
      </c>
      <c r="S708">
        <v>0</v>
      </c>
      <c r="T708" s="2">
        <v>0</v>
      </c>
    </row>
    <row r="709" spans="1:20" x14ac:dyDescent="0.25">
      <c r="A709">
        <v>708</v>
      </c>
      <c r="B709">
        <v>892.8</v>
      </c>
      <c r="C709">
        <v>573.5</v>
      </c>
      <c r="D709" t="s">
        <v>1397</v>
      </c>
      <c r="E709">
        <v>0.51523156608402199</v>
      </c>
      <c r="F709" t="s">
        <v>1000</v>
      </c>
      <c r="G709">
        <v>0</v>
      </c>
      <c r="H709" s="2">
        <v>0</v>
      </c>
      <c r="I709" s="12" t="s">
        <v>1000</v>
      </c>
      <c r="J709" s="12">
        <v>0</v>
      </c>
      <c r="K709" s="2">
        <v>0</v>
      </c>
      <c r="L709" s="12" t="s">
        <v>1000</v>
      </c>
      <c r="M709">
        <v>0</v>
      </c>
      <c r="N709" s="2">
        <v>0</v>
      </c>
      <c r="O709" t="s">
        <v>1000</v>
      </c>
      <c r="P709">
        <v>0</v>
      </c>
      <c r="Q709" s="2">
        <v>0</v>
      </c>
      <c r="R709" t="s">
        <v>1000</v>
      </c>
      <c r="S709">
        <v>0</v>
      </c>
      <c r="T709" s="2">
        <v>0</v>
      </c>
    </row>
    <row r="710" spans="1:20" x14ac:dyDescent="0.25">
      <c r="A710">
        <v>709</v>
      </c>
      <c r="B710">
        <v>892.8</v>
      </c>
      <c r="C710">
        <v>547.5</v>
      </c>
      <c r="D710" t="s">
        <v>1398</v>
      </c>
      <c r="E710">
        <v>0.51523156608402199</v>
      </c>
      <c r="F710" t="s">
        <v>1000</v>
      </c>
      <c r="G710">
        <v>0</v>
      </c>
      <c r="H710" s="2">
        <v>0</v>
      </c>
      <c r="I710" s="12" t="s">
        <v>1000</v>
      </c>
      <c r="J710" s="12">
        <v>0</v>
      </c>
      <c r="K710" s="2">
        <v>0</v>
      </c>
      <c r="L710" s="12" t="s">
        <v>1000</v>
      </c>
      <c r="M710">
        <v>0</v>
      </c>
      <c r="N710" s="2">
        <v>0</v>
      </c>
      <c r="O710" t="s">
        <v>1000</v>
      </c>
      <c r="P710">
        <v>0</v>
      </c>
      <c r="Q710" s="2">
        <v>0</v>
      </c>
      <c r="R710" t="s">
        <v>1000</v>
      </c>
      <c r="S710">
        <v>0</v>
      </c>
      <c r="T710" s="2">
        <v>0</v>
      </c>
    </row>
    <row r="711" spans="1:20" x14ac:dyDescent="0.25">
      <c r="A711">
        <v>710</v>
      </c>
      <c r="B711" s="129">
        <v>893.8</v>
      </c>
      <c r="C711" s="129">
        <v>608.6</v>
      </c>
      <c r="D711" s="129" t="s">
        <v>1552</v>
      </c>
      <c r="E711">
        <v>0.52072775192687148</v>
      </c>
      <c r="F711" t="s">
        <v>1000</v>
      </c>
      <c r="G711">
        <v>0</v>
      </c>
      <c r="H711" s="2">
        <v>0</v>
      </c>
      <c r="I711" s="12" t="s">
        <v>1000</v>
      </c>
      <c r="J711" s="12">
        <v>0</v>
      </c>
      <c r="K711" s="2">
        <v>0</v>
      </c>
      <c r="L711" s="12" t="s">
        <v>1000</v>
      </c>
      <c r="M711">
        <v>0</v>
      </c>
      <c r="N711" s="2">
        <v>0</v>
      </c>
      <c r="O711" t="s">
        <v>1000</v>
      </c>
      <c r="P711">
        <v>0</v>
      </c>
      <c r="Q711" s="2">
        <v>0</v>
      </c>
      <c r="R711" t="s">
        <v>1000</v>
      </c>
      <c r="S711">
        <v>0</v>
      </c>
      <c r="T711" s="2">
        <v>0</v>
      </c>
    </row>
    <row r="712" spans="1:20" x14ac:dyDescent="0.25">
      <c r="A712">
        <v>711</v>
      </c>
      <c r="B712" s="129">
        <v>893.8</v>
      </c>
      <c r="C712" s="129">
        <v>594.6</v>
      </c>
      <c r="D712" s="129" t="s">
        <v>1561</v>
      </c>
      <c r="E712">
        <v>0.52072775192687148</v>
      </c>
      <c r="F712" t="s">
        <v>1313</v>
      </c>
      <c r="G712">
        <v>3</v>
      </c>
      <c r="H712" s="2">
        <v>0.22627565421598383</v>
      </c>
      <c r="I712" s="12" t="s">
        <v>1000</v>
      </c>
      <c r="J712" s="12">
        <v>0</v>
      </c>
      <c r="K712" s="2">
        <v>0</v>
      </c>
      <c r="L712" s="12" t="s">
        <v>1000</v>
      </c>
      <c r="M712">
        <v>0</v>
      </c>
      <c r="N712" s="2">
        <v>0</v>
      </c>
      <c r="O712" t="s">
        <v>1000</v>
      </c>
      <c r="P712">
        <v>0</v>
      </c>
      <c r="Q712" s="2">
        <v>0</v>
      </c>
      <c r="R712" t="s">
        <v>1000</v>
      </c>
      <c r="S712">
        <v>0</v>
      </c>
      <c r="T712" s="2">
        <v>0</v>
      </c>
    </row>
    <row r="713" spans="1:20" x14ac:dyDescent="0.25">
      <c r="A713">
        <v>712</v>
      </c>
      <c r="B713">
        <v>894.8</v>
      </c>
      <c r="C713">
        <v>621.5</v>
      </c>
      <c r="D713" t="s">
        <v>1309</v>
      </c>
      <c r="E713">
        <v>0.51986919524689179</v>
      </c>
      <c r="F713" t="s">
        <v>1310</v>
      </c>
      <c r="G713">
        <v>1</v>
      </c>
      <c r="H713" s="2">
        <v>5.7345436489975019E-2</v>
      </c>
      <c r="I713" s="12" t="s">
        <v>1000</v>
      </c>
      <c r="J713" s="12">
        <v>0</v>
      </c>
      <c r="K713" s="2">
        <v>0</v>
      </c>
      <c r="L713" s="12" t="s">
        <v>1000</v>
      </c>
      <c r="M713">
        <v>0</v>
      </c>
      <c r="N713" s="2">
        <v>0</v>
      </c>
      <c r="O713" t="s">
        <v>1000</v>
      </c>
      <c r="P713">
        <v>0</v>
      </c>
      <c r="Q713" s="2">
        <v>0</v>
      </c>
      <c r="R713" t="s">
        <v>1000</v>
      </c>
      <c r="S713">
        <v>0</v>
      </c>
      <c r="T713" s="2">
        <v>0</v>
      </c>
    </row>
    <row r="714" spans="1:20" x14ac:dyDescent="0.25">
      <c r="A714">
        <v>713</v>
      </c>
      <c r="B714">
        <v>894.8</v>
      </c>
      <c r="C714">
        <v>623.5</v>
      </c>
      <c r="D714" t="s">
        <v>1386</v>
      </c>
      <c r="E714">
        <v>0.51507700820690694</v>
      </c>
      <c r="F714" t="s">
        <v>1000</v>
      </c>
      <c r="G714">
        <v>0</v>
      </c>
      <c r="H714" s="2">
        <v>0</v>
      </c>
      <c r="I714" s="12" t="s">
        <v>1000</v>
      </c>
      <c r="J714" s="12">
        <v>0</v>
      </c>
      <c r="K714" s="2">
        <v>0</v>
      </c>
      <c r="L714" s="12" t="s">
        <v>1000</v>
      </c>
      <c r="M714">
        <v>0</v>
      </c>
      <c r="N714" s="2">
        <v>0</v>
      </c>
      <c r="O714" t="s">
        <v>1000</v>
      </c>
      <c r="P714">
        <v>0</v>
      </c>
      <c r="Q714" s="2">
        <v>0</v>
      </c>
      <c r="R714" t="s">
        <v>1000</v>
      </c>
      <c r="S714">
        <v>0</v>
      </c>
      <c r="T714" s="2">
        <v>0</v>
      </c>
    </row>
    <row r="715" spans="1:20" x14ac:dyDescent="0.25">
      <c r="A715">
        <v>714</v>
      </c>
      <c r="B715">
        <v>894.8</v>
      </c>
      <c r="C715">
        <v>595.5</v>
      </c>
      <c r="D715" t="s">
        <v>1387</v>
      </c>
      <c r="E715">
        <v>0.51507700820690694</v>
      </c>
      <c r="F715" t="s">
        <v>1394</v>
      </c>
      <c r="G715">
        <v>2</v>
      </c>
      <c r="H715" s="2">
        <v>1.2837221384023278E-2</v>
      </c>
      <c r="I715" s="12" t="s">
        <v>1313</v>
      </c>
      <c r="J715" s="12">
        <v>1</v>
      </c>
      <c r="K715" s="2">
        <v>5.217629836278951E-2</v>
      </c>
      <c r="L715" s="12" t="s">
        <v>1561</v>
      </c>
      <c r="M715">
        <v>3</v>
      </c>
      <c r="N715" s="2">
        <v>0.22587826765104874</v>
      </c>
      <c r="O715" t="s">
        <v>1000</v>
      </c>
      <c r="P715">
        <v>0</v>
      </c>
      <c r="Q715" s="2">
        <v>0</v>
      </c>
      <c r="R715" t="s">
        <v>1000</v>
      </c>
      <c r="S715">
        <v>0</v>
      </c>
      <c r="T715" s="2">
        <v>0</v>
      </c>
    </row>
    <row r="716" spans="1:20" x14ac:dyDescent="0.25">
      <c r="A716">
        <v>715</v>
      </c>
      <c r="B716">
        <v>894.8</v>
      </c>
      <c r="C716">
        <v>597.5</v>
      </c>
      <c r="D716" t="s">
        <v>1388</v>
      </c>
      <c r="E716">
        <v>0.51507700820690694</v>
      </c>
      <c r="F716" t="s">
        <v>1394</v>
      </c>
      <c r="G716">
        <v>1</v>
      </c>
      <c r="H716" s="2">
        <v>5.3844556206975133E-2</v>
      </c>
      <c r="I716" s="12" t="s">
        <v>1395</v>
      </c>
      <c r="J716" s="12">
        <v>2</v>
      </c>
      <c r="K716" s="2">
        <v>1.2804808986893863E-2</v>
      </c>
      <c r="L716" s="12" t="s">
        <v>1000</v>
      </c>
      <c r="M716">
        <v>0</v>
      </c>
      <c r="N716" s="2">
        <v>0</v>
      </c>
      <c r="O716" t="s">
        <v>1000</v>
      </c>
      <c r="P716">
        <v>0</v>
      </c>
      <c r="Q716" s="2">
        <v>0</v>
      </c>
      <c r="R716" t="s">
        <v>1000</v>
      </c>
      <c r="S716">
        <v>0</v>
      </c>
      <c r="T716" s="2">
        <v>0</v>
      </c>
    </row>
    <row r="717" spans="1:20" x14ac:dyDescent="0.25">
      <c r="A717">
        <v>716</v>
      </c>
      <c r="B717">
        <v>894.8</v>
      </c>
      <c r="C717">
        <v>599.5</v>
      </c>
      <c r="D717" t="s">
        <v>1389</v>
      </c>
      <c r="E717">
        <v>0.51507700820690694</v>
      </c>
      <c r="F717" t="s">
        <v>1395</v>
      </c>
      <c r="G717">
        <v>1</v>
      </c>
      <c r="H717" s="2">
        <v>5.3913322351740234E-2</v>
      </c>
      <c r="I717" s="12" t="s">
        <v>1000</v>
      </c>
      <c r="J717" s="12">
        <v>0</v>
      </c>
      <c r="K717" s="2">
        <v>0</v>
      </c>
      <c r="L717" s="12" t="s">
        <v>1000</v>
      </c>
      <c r="M717">
        <v>0</v>
      </c>
      <c r="N717" s="2">
        <v>0</v>
      </c>
      <c r="O717" t="s">
        <v>1000</v>
      </c>
      <c r="P717">
        <v>0</v>
      </c>
      <c r="Q717" s="2">
        <v>0</v>
      </c>
      <c r="R717" t="s">
        <v>1000</v>
      </c>
      <c r="S717">
        <v>0</v>
      </c>
      <c r="T717" s="2">
        <v>0</v>
      </c>
    </row>
    <row r="718" spans="1:20" x14ac:dyDescent="0.25">
      <c r="A718">
        <v>717</v>
      </c>
      <c r="B718">
        <v>894.8</v>
      </c>
      <c r="C718">
        <v>573.5</v>
      </c>
      <c r="D718" t="s">
        <v>1390</v>
      </c>
      <c r="E718">
        <v>0.51507700820690694</v>
      </c>
      <c r="F718" t="s">
        <v>1397</v>
      </c>
      <c r="G718">
        <v>2</v>
      </c>
      <c r="H718" s="2">
        <v>1.5270672229512236E-2</v>
      </c>
      <c r="I718" s="12" t="s">
        <v>1396</v>
      </c>
      <c r="J718" s="12">
        <v>1</v>
      </c>
      <c r="K718" s="2">
        <v>4.8938454418765424E-2</v>
      </c>
      <c r="L718" s="12" t="s">
        <v>1000</v>
      </c>
      <c r="M718">
        <v>0</v>
      </c>
      <c r="N718" s="2">
        <v>0</v>
      </c>
      <c r="O718" t="s">
        <v>1000</v>
      </c>
      <c r="P718">
        <v>0</v>
      </c>
      <c r="Q718" s="2">
        <v>0</v>
      </c>
      <c r="R718" t="s">
        <v>1000</v>
      </c>
      <c r="S718">
        <v>0</v>
      </c>
      <c r="T718" s="2">
        <v>0</v>
      </c>
    </row>
    <row r="719" spans="1:20" x14ac:dyDescent="0.25">
      <c r="A719">
        <v>718</v>
      </c>
      <c r="B719">
        <v>894.8</v>
      </c>
      <c r="C719">
        <v>575.5</v>
      </c>
      <c r="D719" t="s">
        <v>1391</v>
      </c>
      <c r="E719">
        <v>0.51507700820690694</v>
      </c>
      <c r="F719" t="s">
        <v>1397</v>
      </c>
      <c r="G719">
        <v>1</v>
      </c>
      <c r="H719" s="2">
        <v>4.9003781697512384E-2</v>
      </c>
      <c r="I719" s="12" t="s">
        <v>1000</v>
      </c>
      <c r="J719" s="12">
        <v>0</v>
      </c>
      <c r="K719" s="2">
        <v>0</v>
      </c>
      <c r="L719" s="12" t="s">
        <v>1000</v>
      </c>
      <c r="M719">
        <v>0</v>
      </c>
      <c r="N719" s="2">
        <v>0</v>
      </c>
      <c r="O719" t="s">
        <v>1000</v>
      </c>
      <c r="P719">
        <v>0</v>
      </c>
      <c r="Q719" s="2">
        <v>0</v>
      </c>
      <c r="R719" t="s">
        <v>1000</v>
      </c>
      <c r="S719">
        <v>0</v>
      </c>
      <c r="T719" s="2">
        <v>0</v>
      </c>
    </row>
    <row r="720" spans="1:20" x14ac:dyDescent="0.25">
      <c r="A720">
        <v>719</v>
      </c>
      <c r="B720">
        <v>894.8</v>
      </c>
      <c r="C720">
        <v>547.5</v>
      </c>
      <c r="D720" t="s">
        <v>1392</v>
      </c>
      <c r="E720">
        <v>0.51507700820690694</v>
      </c>
      <c r="F720" t="s">
        <v>1398</v>
      </c>
      <c r="G720">
        <v>2</v>
      </c>
      <c r="H720" s="2">
        <v>1.8030775733217243E-2</v>
      </c>
      <c r="I720" s="12" t="s">
        <v>1000</v>
      </c>
      <c r="J720" s="12">
        <v>0</v>
      </c>
      <c r="K720" s="2">
        <v>0</v>
      </c>
      <c r="L720" s="12" t="s">
        <v>1000</v>
      </c>
      <c r="M720">
        <v>0</v>
      </c>
      <c r="N720" s="2">
        <v>0</v>
      </c>
      <c r="O720" t="s">
        <v>1000</v>
      </c>
      <c r="P720">
        <v>0</v>
      </c>
      <c r="Q720" s="2">
        <v>0</v>
      </c>
      <c r="R720" t="s">
        <v>1000</v>
      </c>
      <c r="S720">
        <v>0</v>
      </c>
      <c r="T720" s="2">
        <v>0</v>
      </c>
    </row>
    <row r="721" spans="1:20" x14ac:dyDescent="0.25">
      <c r="A721">
        <v>720</v>
      </c>
      <c r="B721">
        <v>894.8</v>
      </c>
      <c r="C721">
        <v>549.5</v>
      </c>
      <c r="D721" t="s">
        <v>1393</v>
      </c>
      <c r="E721">
        <v>0.51507700820690694</v>
      </c>
      <c r="F721" t="s">
        <v>1398</v>
      </c>
      <c r="G721">
        <v>1</v>
      </c>
      <c r="H721" s="2">
        <v>4.4287302762476673E-2</v>
      </c>
      <c r="I721" s="12" t="s">
        <v>1000</v>
      </c>
      <c r="J721" s="12">
        <v>0</v>
      </c>
      <c r="K721" s="2">
        <v>0</v>
      </c>
      <c r="L721" s="12" t="s">
        <v>1000</v>
      </c>
      <c r="M721">
        <v>0</v>
      </c>
      <c r="N721" s="2">
        <v>0</v>
      </c>
      <c r="O721" t="s">
        <v>1000</v>
      </c>
      <c r="P721">
        <v>0</v>
      </c>
      <c r="Q721" s="2">
        <v>0</v>
      </c>
      <c r="R721" t="s">
        <v>1000</v>
      </c>
      <c r="S721">
        <v>0</v>
      </c>
      <c r="T721" s="2">
        <v>0</v>
      </c>
    </row>
    <row r="722" spans="1:20" x14ac:dyDescent="0.25">
      <c r="A722">
        <v>721</v>
      </c>
      <c r="B722">
        <v>896.8</v>
      </c>
      <c r="C722">
        <v>623.5</v>
      </c>
      <c r="D722" t="s">
        <v>1376</v>
      </c>
      <c r="E722">
        <v>0.51492249669367751</v>
      </c>
      <c r="F722" t="s">
        <v>1309</v>
      </c>
      <c r="G722">
        <v>1</v>
      </c>
      <c r="H722" s="2">
        <v>5.7399634985444994E-2</v>
      </c>
      <c r="I722" s="12" t="s">
        <v>1386</v>
      </c>
      <c r="J722" s="12">
        <v>2</v>
      </c>
      <c r="K722" s="2">
        <v>1.0590717945796255E-2</v>
      </c>
      <c r="L722" s="12" t="s">
        <v>1000</v>
      </c>
      <c r="M722">
        <v>0</v>
      </c>
      <c r="N722" s="2">
        <v>0</v>
      </c>
      <c r="O722" t="s">
        <v>1000</v>
      </c>
      <c r="P722">
        <v>0</v>
      </c>
      <c r="Q722" s="2">
        <v>0</v>
      </c>
      <c r="R722" t="s">
        <v>1000</v>
      </c>
      <c r="S722">
        <v>0</v>
      </c>
      <c r="T722" s="2">
        <v>0</v>
      </c>
    </row>
    <row r="723" spans="1:20" x14ac:dyDescent="0.25">
      <c r="A723">
        <v>722</v>
      </c>
      <c r="B723">
        <v>896.8</v>
      </c>
      <c r="C723">
        <v>625.5</v>
      </c>
      <c r="D723" t="s">
        <v>1377</v>
      </c>
      <c r="E723">
        <v>0.51492249669367751</v>
      </c>
      <c r="F723" t="s">
        <v>1386</v>
      </c>
      <c r="G723">
        <v>1</v>
      </c>
      <c r="H723" s="2">
        <v>5.9132320844944034E-2</v>
      </c>
      <c r="I723" s="12" t="s">
        <v>1000</v>
      </c>
      <c r="J723" s="12">
        <v>0</v>
      </c>
      <c r="K723" s="2">
        <v>0</v>
      </c>
      <c r="L723" s="12" t="s">
        <v>1000</v>
      </c>
      <c r="M723">
        <v>0</v>
      </c>
      <c r="N723" s="2">
        <v>0</v>
      </c>
      <c r="O723" t="s">
        <v>1000</v>
      </c>
      <c r="P723">
        <v>0</v>
      </c>
      <c r="Q723" s="2">
        <v>0</v>
      </c>
      <c r="R723" t="s">
        <v>1000</v>
      </c>
      <c r="S723">
        <v>0</v>
      </c>
      <c r="T723" s="2">
        <v>0</v>
      </c>
    </row>
    <row r="724" spans="1:20" x14ac:dyDescent="0.25">
      <c r="A724">
        <v>723</v>
      </c>
      <c r="B724">
        <v>896.8</v>
      </c>
      <c r="C724">
        <v>597.5</v>
      </c>
      <c r="D724" t="s">
        <v>1378</v>
      </c>
      <c r="E724">
        <v>0.51492249669367751</v>
      </c>
      <c r="F724" t="s">
        <v>1388</v>
      </c>
      <c r="G724">
        <v>2</v>
      </c>
      <c r="H724" s="2">
        <v>1.2833370506445549E-2</v>
      </c>
      <c r="I724" s="12" t="s">
        <v>1387</v>
      </c>
      <c r="J724" s="12">
        <v>1</v>
      </c>
      <c r="K724" s="2">
        <v>5.3828404051615548E-2</v>
      </c>
      <c r="L724" s="12" t="s">
        <v>1000</v>
      </c>
      <c r="M724">
        <v>0</v>
      </c>
      <c r="N724" s="2">
        <v>0</v>
      </c>
      <c r="O724" t="s">
        <v>1000</v>
      </c>
      <c r="P724">
        <v>0</v>
      </c>
      <c r="Q724" s="2">
        <v>0</v>
      </c>
      <c r="R724" t="s">
        <v>1000</v>
      </c>
      <c r="S724">
        <v>0</v>
      </c>
      <c r="T724" s="2">
        <v>0</v>
      </c>
    </row>
    <row r="725" spans="1:20" x14ac:dyDescent="0.25">
      <c r="A725">
        <v>724</v>
      </c>
      <c r="B725">
        <v>896.8</v>
      </c>
      <c r="C725">
        <v>599.5</v>
      </c>
      <c r="D725" t="s">
        <v>1379</v>
      </c>
      <c r="E725">
        <v>0.51492249669367751</v>
      </c>
      <c r="F725" t="s">
        <v>1388</v>
      </c>
      <c r="G725">
        <v>1</v>
      </c>
      <c r="H725" s="2">
        <v>5.389714956808446E-2</v>
      </c>
      <c r="I725" s="12" t="s">
        <v>1389</v>
      </c>
      <c r="J725" s="12">
        <v>2</v>
      </c>
      <c r="K725" s="2">
        <v>1.2800967832305997E-2</v>
      </c>
      <c r="L725" s="12" t="s">
        <v>1000</v>
      </c>
      <c r="M725">
        <v>0</v>
      </c>
      <c r="N725" s="2">
        <v>0</v>
      </c>
      <c r="O725" t="s">
        <v>1000</v>
      </c>
      <c r="P725">
        <v>0</v>
      </c>
      <c r="Q725" s="2">
        <v>0</v>
      </c>
      <c r="R725" t="s">
        <v>1000</v>
      </c>
      <c r="S725">
        <v>0</v>
      </c>
      <c r="T725" s="2">
        <v>0</v>
      </c>
    </row>
    <row r="726" spans="1:20" x14ac:dyDescent="0.25">
      <c r="A726">
        <v>725</v>
      </c>
      <c r="B726">
        <v>896.8</v>
      </c>
      <c r="C726">
        <v>601.5</v>
      </c>
      <c r="D726" t="s">
        <v>1380</v>
      </c>
      <c r="E726">
        <v>0.51492249669367751</v>
      </c>
      <c r="F726" t="s">
        <v>1389</v>
      </c>
      <c r="G726">
        <v>1</v>
      </c>
      <c r="H726" s="2">
        <v>5.3965941455394302E-2</v>
      </c>
      <c r="I726" s="12" t="s">
        <v>1000</v>
      </c>
      <c r="J726" s="12">
        <v>0</v>
      </c>
      <c r="K726" s="2">
        <v>0</v>
      </c>
      <c r="L726" s="12" t="s">
        <v>1000</v>
      </c>
      <c r="M726">
        <v>0</v>
      </c>
      <c r="N726" s="2">
        <v>0</v>
      </c>
      <c r="O726" t="s">
        <v>1000</v>
      </c>
      <c r="P726">
        <v>0</v>
      </c>
      <c r="Q726" s="2">
        <v>0</v>
      </c>
      <c r="R726" t="s">
        <v>1000</v>
      </c>
      <c r="S726">
        <v>0</v>
      </c>
      <c r="T726" s="2">
        <v>0</v>
      </c>
    </row>
    <row r="727" spans="1:20" x14ac:dyDescent="0.25">
      <c r="A727">
        <v>726</v>
      </c>
      <c r="B727">
        <v>896.8</v>
      </c>
      <c r="C727">
        <v>573.5</v>
      </c>
      <c r="D727" t="s">
        <v>1381</v>
      </c>
      <c r="E727">
        <v>0.51492249669367751</v>
      </c>
      <c r="F727" t="s">
        <v>1390</v>
      </c>
      <c r="G727">
        <v>2</v>
      </c>
      <c r="H727" s="2">
        <v>1.5301931880008756E-2</v>
      </c>
      <c r="I727" s="12" t="s">
        <v>1000</v>
      </c>
      <c r="J727" s="12">
        <v>0</v>
      </c>
      <c r="K727" s="2">
        <v>0</v>
      </c>
      <c r="L727" s="12" t="s">
        <v>1000</v>
      </c>
      <c r="M727">
        <v>0</v>
      </c>
      <c r="N727" s="2">
        <v>0</v>
      </c>
      <c r="O727" t="s">
        <v>1000</v>
      </c>
      <c r="P727">
        <v>0</v>
      </c>
      <c r="Q727" s="2">
        <v>0</v>
      </c>
      <c r="R727" t="s">
        <v>1000</v>
      </c>
      <c r="S727">
        <v>0</v>
      </c>
      <c r="T727" s="2">
        <v>0</v>
      </c>
    </row>
    <row r="728" spans="1:20" x14ac:dyDescent="0.25">
      <c r="A728">
        <v>727</v>
      </c>
      <c r="B728">
        <v>896.8</v>
      </c>
      <c r="C728">
        <v>575.5</v>
      </c>
      <c r="D728" t="s">
        <v>1382</v>
      </c>
      <c r="E728">
        <v>0.51492249669367751</v>
      </c>
      <c r="F728" t="s">
        <v>1391</v>
      </c>
      <c r="G728">
        <v>2</v>
      </c>
      <c r="H728" s="2">
        <v>1.5266091371433506E-2</v>
      </c>
      <c r="I728" s="12" t="s">
        <v>1390</v>
      </c>
      <c r="J728" s="12">
        <v>1</v>
      </c>
      <c r="K728" s="2">
        <v>4.8989081665588206E-2</v>
      </c>
      <c r="L728" s="12" t="s">
        <v>1000</v>
      </c>
      <c r="M728">
        <v>0</v>
      </c>
      <c r="N728" s="2">
        <v>0</v>
      </c>
      <c r="O728" t="s">
        <v>1000</v>
      </c>
      <c r="P728">
        <v>0</v>
      </c>
      <c r="Q728" s="2">
        <v>0</v>
      </c>
      <c r="R728" t="s">
        <v>1000</v>
      </c>
      <c r="S728">
        <v>0</v>
      </c>
      <c r="T728" s="2">
        <v>0</v>
      </c>
    </row>
    <row r="729" spans="1:20" x14ac:dyDescent="0.25">
      <c r="A729">
        <v>728</v>
      </c>
      <c r="B729">
        <v>896.8</v>
      </c>
      <c r="C729">
        <v>577.5</v>
      </c>
      <c r="D729" t="s">
        <v>1383</v>
      </c>
      <c r="E729">
        <v>0.51492249669367751</v>
      </c>
      <c r="F729" t="s">
        <v>1391</v>
      </c>
      <c r="G729">
        <v>1</v>
      </c>
      <c r="H729" s="2">
        <v>4.9054435718462373E-2</v>
      </c>
      <c r="I729" s="12" t="s">
        <v>1000</v>
      </c>
      <c r="J729" s="12">
        <v>0</v>
      </c>
      <c r="K729" s="2">
        <v>0</v>
      </c>
      <c r="L729" s="12" t="s">
        <v>1000</v>
      </c>
      <c r="M729">
        <v>0</v>
      </c>
      <c r="N729" s="2">
        <v>0</v>
      </c>
      <c r="O729" t="s">
        <v>1000</v>
      </c>
      <c r="P729">
        <v>0</v>
      </c>
      <c r="Q729" s="2">
        <v>0</v>
      </c>
      <c r="R729" t="s">
        <v>1000</v>
      </c>
      <c r="S729">
        <v>0</v>
      </c>
      <c r="T729" s="2">
        <v>0</v>
      </c>
    </row>
    <row r="730" spans="1:20" x14ac:dyDescent="0.25">
      <c r="A730">
        <v>729</v>
      </c>
      <c r="B730">
        <v>896.8</v>
      </c>
      <c r="C730">
        <v>549.5</v>
      </c>
      <c r="D730" t="s">
        <v>1384</v>
      </c>
      <c r="E730">
        <v>0.51492249669367751</v>
      </c>
      <c r="F730" t="s">
        <v>1392</v>
      </c>
      <c r="G730">
        <v>1</v>
      </c>
      <c r="H730" s="2">
        <v>4.427401756811223E-2</v>
      </c>
      <c r="I730" s="12" t="s">
        <v>1393</v>
      </c>
      <c r="J730" s="12">
        <v>2</v>
      </c>
      <c r="K730" s="2">
        <v>1.8025366906189728E-2</v>
      </c>
      <c r="L730" s="12" t="s">
        <v>1000</v>
      </c>
      <c r="M730">
        <v>0</v>
      </c>
      <c r="N730" s="2">
        <v>0</v>
      </c>
      <c r="O730" t="s">
        <v>1000</v>
      </c>
      <c r="P730">
        <v>0</v>
      </c>
      <c r="Q730" s="2">
        <v>0</v>
      </c>
      <c r="R730" t="s">
        <v>1000</v>
      </c>
      <c r="S730">
        <v>0</v>
      </c>
      <c r="T730" s="2">
        <v>0</v>
      </c>
    </row>
    <row r="731" spans="1:20" x14ac:dyDescent="0.25">
      <c r="A731">
        <v>730</v>
      </c>
      <c r="B731">
        <v>896.8</v>
      </c>
      <c r="C731">
        <v>551.5</v>
      </c>
      <c r="D731" t="s">
        <v>1385</v>
      </c>
      <c r="E731">
        <v>0.51492249669367751</v>
      </c>
      <c r="F731" t="s">
        <v>1393</v>
      </c>
      <c r="G731">
        <v>1</v>
      </c>
      <c r="H731" s="2">
        <v>4.4335887415709742E-2</v>
      </c>
      <c r="I731" s="12" t="s">
        <v>1000</v>
      </c>
      <c r="J731" s="12">
        <v>0</v>
      </c>
      <c r="K731" s="2">
        <v>0</v>
      </c>
      <c r="L731" s="12" t="s">
        <v>1000</v>
      </c>
      <c r="M731">
        <v>0</v>
      </c>
      <c r="N731" s="2">
        <v>0</v>
      </c>
      <c r="O731" t="s">
        <v>1000</v>
      </c>
      <c r="P731">
        <v>0</v>
      </c>
      <c r="Q731" s="2">
        <v>0</v>
      </c>
      <c r="R731" t="s">
        <v>1000</v>
      </c>
      <c r="S731">
        <v>0</v>
      </c>
      <c r="T731" s="2">
        <v>0</v>
      </c>
    </row>
    <row r="732" spans="1:20" x14ac:dyDescent="0.25">
      <c r="A732">
        <v>731</v>
      </c>
      <c r="B732">
        <v>898.8</v>
      </c>
      <c r="C732">
        <v>625.5</v>
      </c>
      <c r="D732" t="s">
        <v>1363</v>
      </c>
      <c r="E732">
        <v>0.51476803153042561</v>
      </c>
      <c r="F732" t="s">
        <v>1377</v>
      </c>
      <c r="G732">
        <v>2</v>
      </c>
      <c r="H732" s="2">
        <v>1.0587540968703669E-2</v>
      </c>
      <c r="I732" s="12" t="s">
        <v>1376</v>
      </c>
      <c r="J732" s="12">
        <v>1</v>
      </c>
      <c r="K732" s="2">
        <v>5.9114582479167767E-2</v>
      </c>
      <c r="L732" s="12" t="s">
        <v>1000</v>
      </c>
      <c r="M732">
        <v>0</v>
      </c>
      <c r="N732" s="2">
        <v>0</v>
      </c>
      <c r="O732" t="s">
        <v>1000</v>
      </c>
      <c r="P732">
        <v>0</v>
      </c>
      <c r="Q732" s="2">
        <v>0</v>
      </c>
      <c r="R732" t="s">
        <v>1000</v>
      </c>
      <c r="S732">
        <v>0</v>
      </c>
      <c r="T732" s="2">
        <v>0</v>
      </c>
    </row>
    <row r="733" spans="1:20" x14ac:dyDescent="0.25">
      <c r="A733">
        <v>732</v>
      </c>
      <c r="B733">
        <v>898.8</v>
      </c>
      <c r="C733">
        <v>627.5</v>
      </c>
      <c r="D733" t="s">
        <v>1364</v>
      </c>
      <c r="E733">
        <v>0.51476803153042561</v>
      </c>
      <c r="F733" t="s">
        <v>1377</v>
      </c>
      <c r="G733">
        <v>1</v>
      </c>
      <c r="H733" s="2">
        <v>5.9186836890552694E-2</v>
      </c>
      <c r="I733" s="12" t="s">
        <v>1000</v>
      </c>
      <c r="J733" s="12">
        <v>0</v>
      </c>
      <c r="K733" s="2">
        <v>0</v>
      </c>
      <c r="L733" s="12" t="s">
        <v>1000</v>
      </c>
      <c r="M733">
        <v>0</v>
      </c>
      <c r="N733" s="2">
        <v>0</v>
      </c>
      <c r="O733" t="s">
        <v>1000</v>
      </c>
      <c r="P733">
        <v>0</v>
      </c>
      <c r="Q733" s="2">
        <v>0</v>
      </c>
      <c r="R733" t="s">
        <v>1000</v>
      </c>
      <c r="S733">
        <v>0</v>
      </c>
      <c r="T733" s="2">
        <v>0</v>
      </c>
    </row>
    <row r="734" spans="1:20" x14ac:dyDescent="0.25">
      <c r="A734">
        <v>733</v>
      </c>
      <c r="B734">
        <v>898.8</v>
      </c>
      <c r="C734">
        <v>597.5</v>
      </c>
      <c r="D734" t="s">
        <v>1365</v>
      </c>
      <c r="E734">
        <v>0.51476803153042561</v>
      </c>
      <c r="F734" t="s">
        <v>1378</v>
      </c>
      <c r="G734">
        <v>2</v>
      </c>
      <c r="H734" s="2">
        <v>1.286196009504156E-2</v>
      </c>
      <c r="I734" s="12" t="s">
        <v>1000</v>
      </c>
      <c r="J734" s="12">
        <v>0</v>
      </c>
      <c r="K734" s="2">
        <v>0</v>
      </c>
      <c r="L734" s="12" t="s">
        <v>1000</v>
      </c>
      <c r="M734">
        <v>0</v>
      </c>
      <c r="N734" s="2">
        <v>0</v>
      </c>
      <c r="O734" t="s">
        <v>1000</v>
      </c>
      <c r="P734">
        <v>0</v>
      </c>
      <c r="Q734" s="2">
        <v>0</v>
      </c>
      <c r="R734" t="s">
        <v>1000</v>
      </c>
      <c r="S734">
        <v>0</v>
      </c>
      <c r="T734" s="2">
        <v>0</v>
      </c>
    </row>
    <row r="735" spans="1:20" x14ac:dyDescent="0.25">
      <c r="A735">
        <v>734</v>
      </c>
      <c r="B735">
        <v>898.8</v>
      </c>
      <c r="C735">
        <v>599.5</v>
      </c>
      <c r="D735" t="s">
        <v>1366</v>
      </c>
      <c r="E735">
        <v>0.51476803153042561</v>
      </c>
      <c r="F735" t="s">
        <v>1378</v>
      </c>
      <c r="G735">
        <v>1</v>
      </c>
      <c r="H735" s="2">
        <v>5.388098163589989E-2</v>
      </c>
      <c r="I735" s="12" t="s">
        <v>1379</v>
      </c>
      <c r="J735" s="12">
        <v>2</v>
      </c>
      <c r="K735" s="2">
        <v>1.2829520784044453E-2</v>
      </c>
      <c r="L735" s="12" t="s">
        <v>1000</v>
      </c>
      <c r="M735">
        <v>0</v>
      </c>
      <c r="N735" s="2">
        <v>0</v>
      </c>
      <c r="O735" t="s">
        <v>1000</v>
      </c>
      <c r="P735">
        <v>0</v>
      </c>
      <c r="Q735" s="2">
        <v>0</v>
      </c>
      <c r="R735" t="s">
        <v>1000</v>
      </c>
      <c r="S735">
        <v>0</v>
      </c>
      <c r="T735" s="2">
        <v>0</v>
      </c>
    </row>
    <row r="736" spans="1:20" x14ac:dyDescent="0.25">
      <c r="A736">
        <v>735</v>
      </c>
      <c r="B736">
        <v>898.8</v>
      </c>
      <c r="C736">
        <v>601.5</v>
      </c>
      <c r="D736" t="s">
        <v>1367</v>
      </c>
      <c r="E736">
        <v>0.51476803153042561</v>
      </c>
      <c r="F736" t="s">
        <v>1380</v>
      </c>
      <c r="G736">
        <v>2</v>
      </c>
      <c r="H736" s="2">
        <v>1.2797127829978079E-2</v>
      </c>
      <c r="I736" s="12" t="s">
        <v>1379</v>
      </c>
      <c r="J736" s="12">
        <v>1</v>
      </c>
      <c r="K736" s="2">
        <v>5.3949752887191366E-2</v>
      </c>
      <c r="L736" s="12" t="s">
        <v>1000</v>
      </c>
      <c r="M736">
        <v>0</v>
      </c>
      <c r="N736" s="2">
        <v>0</v>
      </c>
      <c r="O736" t="s">
        <v>1000</v>
      </c>
      <c r="P736">
        <v>0</v>
      </c>
      <c r="Q736" s="2">
        <v>0</v>
      </c>
      <c r="R736" t="s">
        <v>1000</v>
      </c>
      <c r="S736">
        <v>0</v>
      </c>
      <c r="T736" s="2">
        <v>0</v>
      </c>
    </row>
    <row r="737" spans="1:20" x14ac:dyDescent="0.25">
      <c r="A737">
        <v>736</v>
      </c>
      <c r="B737">
        <v>898.8</v>
      </c>
      <c r="C737">
        <v>603.5</v>
      </c>
      <c r="D737" t="s">
        <v>1368</v>
      </c>
      <c r="E737">
        <v>0.51476803153042561</v>
      </c>
      <c r="F737" t="s">
        <v>1380</v>
      </c>
      <c r="G737">
        <v>1</v>
      </c>
      <c r="H737" s="2">
        <v>5.401857049541358E-2</v>
      </c>
      <c r="I737" s="12" t="s">
        <v>1000</v>
      </c>
      <c r="J737" s="12">
        <v>0</v>
      </c>
      <c r="K737" s="2">
        <v>0</v>
      </c>
      <c r="L737" s="12" t="s">
        <v>1000</v>
      </c>
      <c r="M737">
        <v>0</v>
      </c>
      <c r="N737" s="2">
        <v>0</v>
      </c>
      <c r="O737" t="s">
        <v>1000</v>
      </c>
      <c r="P737">
        <v>0</v>
      </c>
      <c r="Q737" s="2">
        <v>0</v>
      </c>
      <c r="R737" t="s">
        <v>1000</v>
      </c>
      <c r="S737">
        <v>0</v>
      </c>
      <c r="T737" s="2">
        <v>0</v>
      </c>
    </row>
    <row r="738" spans="1:20" x14ac:dyDescent="0.25">
      <c r="A738">
        <v>737</v>
      </c>
      <c r="B738">
        <v>898.8</v>
      </c>
      <c r="C738">
        <v>573.5</v>
      </c>
      <c r="D738" t="s">
        <v>1369</v>
      </c>
      <c r="E738">
        <v>0.51476803153042561</v>
      </c>
      <c r="F738" t="s">
        <v>1381</v>
      </c>
      <c r="G738">
        <v>2</v>
      </c>
      <c r="H738" s="2">
        <v>1.5333217758898043E-2</v>
      </c>
      <c r="I738" s="12" t="s">
        <v>1000</v>
      </c>
      <c r="J738" s="12">
        <v>0</v>
      </c>
      <c r="K738" s="2">
        <v>0</v>
      </c>
      <c r="L738" s="12" t="s">
        <v>1000</v>
      </c>
      <c r="M738">
        <v>0</v>
      </c>
      <c r="N738" s="2">
        <v>0</v>
      </c>
      <c r="O738" t="s">
        <v>1000</v>
      </c>
      <c r="P738">
        <v>0</v>
      </c>
      <c r="Q738" s="2">
        <v>0</v>
      </c>
      <c r="R738" t="s">
        <v>1000</v>
      </c>
      <c r="S738">
        <v>0</v>
      </c>
      <c r="T738" s="2">
        <v>0</v>
      </c>
    </row>
    <row r="739" spans="1:20" x14ac:dyDescent="0.25">
      <c r="A739">
        <v>738</v>
      </c>
      <c r="B739">
        <v>898.8</v>
      </c>
      <c r="C739">
        <v>575.5</v>
      </c>
      <c r="D739" t="s">
        <v>1370</v>
      </c>
      <c r="E739">
        <v>0.51476803153042561</v>
      </c>
      <c r="F739" t="s">
        <v>1382</v>
      </c>
      <c r="G739">
        <v>2</v>
      </c>
      <c r="H739" s="2">
        <v>1.529734164473822E-2</v>
      </c>
      <c r="I739" s="12" t="s">
        <v>1381</v>
      </c>
      <c r="J739" s="12">
        <v>1</v>
      </c>
      <c r="K739" s="2">
        <v>4.8974386043342866E-2</v>
      </c>
      <c r="L739" s="12" t="s">
        <v>1000</v>
      </c>
      <c r="M739">
        <v>0</v>
      </c>
      <c r="N739" s="2">
        <v>0</v>
      </c>
      <c r="O739" t="s">
        <v>1000</v>
      </c>
      <c r="P739">
        <v>0</v>
      </c>
      <c r="Q739" s="2">
        <v>0</v>
      </c>
      <c r="R739" t="s">
        <v>1000</v>
      </c>
      <c r="S739">
        <v>0</v>
      </c>
      <c r="T739" s="2">
        <v>0</v>
      </c>
    </row>
    <row r="740" spans="1:20" x14ac:dyDescent="0.25">
      <c r="A740">
        <v>739</v>
      </c>
      <c r="B740">
        <v>898.8</v>
      </c>
      <c r="C740">
        <v>577.5</v>
      </c>
      <c r="D740" t="s">
        <v>1371</v>
      </c>
      <c r="E740">
        <v>0.51476803153042561</v>
      </c>
      <c r="F740" t="s">
        <v>1382</v>
      </c>
      <c r="G740">
        <v>1</v>
      </c>
      <c r="H740" s="2">
        <v>4.9039720491471636E-2</v>
      </c>
      <c r="I740" s="12" t="s">
        <v>1383</v>
      </c>
      <c r="J740" s="12">
        <v>2</v>
      </c>
      <c r="K740" s="2">
        <v>1.5261511887509132E-2</v>
      </c>
      <c r="L740" s="12" t="s">
        <v>1000</v>
      </c>
      <c r="M740">
        <v>0</v>
      </c>
      <c r="N740" s="2">
        <v>0</v>
      </c>
      <c r="O740" t="s">
        <v>1000</v>
      </c>
      <c r="P740">
        <v>0</v>
      </c>
      <c r="Q740" s="2">
        <v>0</v>
      </c>
      <c r="R740" t="s">
        <v>1000</v>
      </c>
      <c r="S740">
        <v>0</v>
      </c>
      <c r="T740" s="2">
        <v>0</v>
      </c>
    </row>
    <row r="741" spans="1:20" x14ac:dyDescent="0.25">
      <c r="A741">
        <v>740</v>
      </c>
      <c r="B741">
        <v>898.8</v>
      </c>
      <c r="C741">
        <v>579.5</v>
      </c>
      <c r="D741" s="144" t="s">
        <v>1372</v>
      </c>
      <c r="E741">
        <v>0.51476803153042561</v>
      </c>
      <c r="F741" t="s">
        <v>1383</v>
      </c>
      <c r="G741">
        <v>1</v>
      </c>
      <c r="H741" s="2">
        <v>4.9105101296531138E-2</v>
      </c>
      <c r="I741" s="12" t="s">
        <v>1000</v>
      </c>
      <c r="J741" s="12">
        <v>0</v>
      </c>
      <c r="K741" s="2">
        <v>0</v>
      </c>
      <c r="L741" s="12" t="s">
        <v>1000</v>
      </c>
      <c r="M741">
        <v>0</v>
      </c>
      <c r="N741" s="2">
        <v>0</v>
      </c>
      <c r="O741" t="s">
        <v>1000</v>
      </c>
      <c r="P741">
        <v>0</v>
      </c>
      <c r="Q741" s="2">
        <v>0</v>
      </c>
      <c r="R741" t="s">
        <v>1000</v>
      </c>
      <c r="S741">
        <v>0</v>
      </c>
      <c r="T741" s="2">
        <v>0</v>
      </c>
    </row>
    <row r="742" spans="1:20" x14ac:dyDescent="0.25">
      <c r="A742">
        <v>741</v>
      </c>
      <c r="B742">
        <v>898.8</v>
      </c>
      <c r="C742">
        <v>543.5</v>
      </c>
      <c r="D742" t="s">
        <v>1373</v>
      </c>
      <c r="E742">
        <v>0.51476803153042561</v>
      </c>
      <c r="F742" t="s">
        <v>1000</v>
      </c>
      <c r="G742">
        <v>0</v>
      </c>
      <c r="H742" s="2">
        <v>0</v>
      </c>
      <c r="I742" s="12" t="s">
        <v>1000</v>
      </c>
      <c r="J742" s="12">
        <v>0</v>
      </c>
      <c r="K742" s="2">
        <v>0</v>
      </c>
      <c r="L742" s="12" t="s">
        <v>1000</v>
      </c>
      <c r="M742">
        <v>0</v>
      </c>
      <c r="N742" s="2">
        <v>0</v>
      </c>
      <c r="O742" t="s">
        <v>1000</v>
      </c>
      <c r="P742">
        <v>0</v>
      </c>
      <c r="Q742" s="2">
        <v>0</v>
      </c>
      <c r="R742" t="s">
        <v>1000</v>
      </c>
      <c r="S742">
        <v>0</v>
      </c>
      <c r="T742" s="2">
        <v>0</v>
      </c>
    </row>
    <row r="743" spans="1:20" x14ac:dyDescent="0.25">
      <c r="A743">
        <v>742</v>
      </c>
      <c r="B743">
        <v>898.8</v>
      </c>
      <c r="C743">
        <v>549.5</v>
      </c>
      <c r="D743" t="s">
        <v>1374</v>
      </c>
      <c r="E743">
        <v>0.51476803153042561</v>
      </c>
      <c r="F743" t="s">
        <v>1384</v>
      </c>
      <c r="G743">
        <v>2</v>
      </c>
      <c r="H743" s="2">
        <v>1.8059272619011173E-2</v>
      </c>
      <c r="I743" s="12" t="s">
        <v>1000</v>
      </c>
      <c r="J743" s="12">
        <v>0</v>
      </c>
      <c r="K743" s="2">
        <v>0</v>
      </c>
      <c r="L743" s="12" t="s">
        <v>1000</v>
      </c>
      <c r="M743">
        <v>0</v>
      </c>
      <c r="N743" s="2">
        <v>0</v>
      </c>
      <c r="O743" t="s">
        <v>1000</v>
      </c>
      <c r="P743">
        <v>0</v>
      </c>
      <c r="Q743" s="2">
        <v>0</v>
      </c>
      <c r="R743" t="s">
        <v>1000</v>
      </c>
      <c r="S743">
        <v>0</v>
      </c>
      <c r="T743" s="2">
        <v>0</v>
      </c>
    </row>
    <row r="744" spans="1:20" x14ac:dyDescent="0.25">
      <c r="A744">
        <v>743</v>
      </c>
      <c r="B744">
        <v>898.8</v>
      </c>
      <c r="C744">
        <v>551.5</v>
      </c>
      <c r="D744" t="s">
        <v>1375</v>
      </c>
      <c r="E744">
        <v>0.51476803153042561</v>
      </c>
      <c r="F744" t="s">
        <v>1385</v>
      </c>
      <c r="G744">
        <v>2</v>
      </c>
      <c r="H744" s="2">
        <v>1.8019959701688626E-2</v>
      </c>
      <c r="I744" s="12" t="s">
        <v>1384</v>
      </c>
      <c r="J744" s="12">
        <v>1</v>
      </c>
      <c r="K744" s="2">
        <v>4.4322587647042493E-2</v>
      </c>
      <c r="L744" s="12" t="s">
        <v>1000</v>
      </c>
      <c r="M744">
        <v>0</v>
      </c>
      <c r="N744" s="2">
        <v>0</v>
      </c>
      <c r="O744" t="s">
        <v>1000</v>
      </c>
      <c r="P744">
        <v>0</v>
      </c>
      <c r="Q744" s="2">
        <v>0</v>
      </c>
      <c r="R744" t="s">
        <v>1000</v>
      </c>
      <c r="S744">
        <v>0</v>
      </c>
      <c r="T744" s="2">
        <v>0</v>
      </c>
    </row>
    <row r="745" spans="1:20" x14ac:dyDescent="0.25">
      <c r="A745">
        <v>744</v>
      </c>
      <c r="B745">
        <v>900.8</v>
      </c>
      <c r="C745">
        <v>627.5</v>
      </c>
      <c r="D745" t="s">
        <v>1351</v>
      </c>
      <c r="E745">
        <v>0.51461361270324713</v>
      </c>
      <c r="F745" t="s">
        <v>1364</v>
      </c>
      <c r="G745">
        <v>2</v>
      </c>
      <c r="H745" s="2">
        <v>1.058436494463273E-2</v>
      </c>
      <c r="I745" s="12" t="s">
        <v>1363</v>
      </c>
      <c r="J745" s="12">
        <v>1</v>
      </c>
      <c r="K745" s="2">
        <v>5.9169082171189352E-2</v>
      </c>
      <c r="L745" s="12" t="s">
        <v>1000</v>
      </c>
      <c r="M745">
        <v>0</v>
      </c>
      <c r="N745" s="2">
        <v>0</v>
      </c>
      <c r="O745" t="s">
        <v>1000</v>
      </c>
      <c r="P745">
        <v>0</v>
      </c>
      <c r="Q745" s="2">
        <v>0</v>
      </c>
      <c r="R745" t="s">
        <v>1000</v>
      </c>
      <c r="S745">
        <v>0</v>
      </c>
      <c r="T745" s="2">
        <v>0</v>
      </c>
    </row>
    <row r="746" spans="1:20" x14ac:dyDescent="0.25">
      <c r="A746">
        <v>745</v>
      </c>
      <c r="B746">
        <v>900.8</v>
      </c>
      <c r="C746">
        <v>629.5</v>
      </c>
      <c r="D746" t="s">
        <v>1352</v>
      </c>
      <c r="E746">
        <v>0.51461361270324713</v>
      </c>
      <c r="F746" t="s">
        <v>1364</v>
      </c>
      <c r="G746">
        <v>1</v>
      </c>
      <c r="H746" s="2">
        <v>5.9241361250901313E-2</v>
      </c>
      <c r="I746" s="12" t="s">
        <v>1000</v>
      </c>
      <c r="J746" s="12">
        <v>0</v>
      </c>
      <c r="K746" s="2">
        <v>0</v>
      </c>
      <c r="L746" s="12" t="s">
        <v>1000</v>
      </c>
      <c r="M746">
        <v>0</v>
      </c>
      <c r="N746" s="2">
        <v>0</v>
      </c>
      <c r="O746" t="s">
        <v>1000</v>
      </c>
      <c r="P746">
        <v>0</v>
      </c>
      <c r="Q746" s="2">
        <v>0</v>
      </c>
      <c r="R746" t="s">
        <v>1000</v>
      </c>
      <c r="S746">
        <v>0</v>
      </c>
      <c r="T746" s="2">
        <v>0</v>
      </c>
    </row>
    <row r="747" spans="1:20" x14ac:dyDescent="0.25">
      <c r="A747">
        <v>746</v>
      </c>
      <c r="B747">
        <v>900.8</v>
      </c>
      <c r="C747">
        <v>599.5</v>
      </c>
      <c r="D747" t="s">
        <v>1353</v>
      </c>
      <c r="E747">
        <v>0.51461361270324713</v>
      </c>
      <c r="F747" t="s">
        <v>1366</v>
      </c>
      <c r="G747">
        <v>2</v>
      </c>
      <c r="H747" s="2">
        <v>1.2858101796407151E-2</v>
      </c>
      <c r="I747" s="12" t="s">
        <v>1365</v>
      </c>
      <c r="J747" s="12">
        <v>1</v>
      </c>
      <c r="K747" s="2">
        <v>5.3864818553731209E-2</v>
      </c>
      <c r="L747" s="12" t="s">
        <v>1000</v>
      </c>
      <c r="M747">
        <v>0</v>
      </c>
      <c r="N747" s="2">
        <v>0</v>
      </c>
      <c r="O747" t="s">
        <v>1000</v>
      </c>
      <c r="P747">
        <v>0</v>
      </c>
      <c r="Q747" s="2">
        <v>0</v>
      </c>
      <c r="R747" t="s">
        <v>1000</v>
      </c>
      <c r="S747">
        <v>0</v>
      </c>
      <c r="T747" s="2">
        <v>0</v>
      </c>
    </row>
    <row r="748" spans="1:20" x14ac:dyDescent="0.25">
      <c r="A748">
        <v>747</v>
      </c>
      <c r="B748">
        <v>900.8</v>
      </c>
      <c r="C748">
        <v>601.5</v>
      </c>
      <c r="D748" t="s">
        <v>1354</v>
      </c>
      <c r="E748">
        <v>0.51461361270324713</v>
      </c>
      <c r="F748" t="s">
        <v>1367</v>
      </c>
      <c r="G748">
        <v>2</v>
      </c>
      <c r="H748" s="2">
        <v>1.2825672216473455E-2</v>
      </c>
      <c r="I748" s="12" t="s">
        <v>1366</v>
      </c>
      <c r="J748" s="12">
        <v>1</v>
      </c>
      <c r="K748" s="2">
        <v>5.3933569175194644E-2</v>
      </c>
      <c r="L748" s="12" t="s">
        <v>1000</v>
      </c>
      <c r="M748">
        <v>0</v>
      </c>
      <c r="N748" s="2">
        <v>0</v>
      </c>
      <c r="O748" t="s">
        <v>1000</v>
      </c>
      <c r="P748">
        <v>0</v>
      </c>
      <c r="Q748" s="2">
        <v>0</v>
      </c>
      <c r="R748" t="s">
        <v>1000</v>
      </c>
      <c r="S748">
        <v>0</v>
      </c>
      <c r="T748" s="2">
        <v>0</v>
      </c>
    </row>
    <row r="749" spans="1:20" x14ac:dyDescent="0.25">
      <c r="A749">
        <v>748</v>
      </c>
      <c r="B749">
        <v>900.8</v>
      </c>
      <c r="C749">
        <v>603.5</v>
      </c>
      <c r="D749" t="s">
        <v>1355</v>
      </c>
      <c r="E749">
        <v>0.51461361270324713</v>
      </c>
      <c r="F749" t="s">
        <v>1368</v>
      </c>
      <c r="G749">
        <v>2</v>
      </c>
      <c r="H749" s="2">
        <v>1.2793288979564464E-2</v>
      </c>
      <c r="I749" s="12" t="s">
        <v>1367</v>
      </c>
      <c r="J749" s="12">
        <v>1</v>
      </c>
      <c r="K749" s="2">
        <v>5.4002366139682789E-2</v>
      </c>
      <c r="L749" s="12" t="s">
        <v>1000</v>
      </c>
      <c r="M749">
        <v>0</v>
      </c>
      <c r="N749" s="2">
        <v>0</v>
      </c>
      <c r="O749" t="s">
        <v>1000</v>
      </c>
      <c r="P749">
        <v>0</v>
      </c>
      <c r="Q749" s="2">
        <v>0</v>
      </c>
      <c r="R749" t="s">
        <v>1000</v>
      </c>
      <c r="S749">
        <v>0</v>
      </c>
      <c r="T749" s="2">
        <v>0</v>
      </c>
    </row>
    <row r="750" spans="1:20" x14ac:dyDescent="0.25">
      <c r="A750">
        <v>749</v>
      </c>
      <c r="B750">
        <v>900.8</v>
      </c>
      <c r="C750">
        <v>605.5</v>
      </c>
      <c r="D750" t="s">
        <v>1356</v>
      </c>
      <c r="E750">
        <v>0.51461361270324713</v>
      </c>
      <c r="F750" t="s">
        <v>1368</v>
      </c>
      <c r="G750">
        <v>1</v>
      </c>
      <c r="H750" s="2">
        <v>5.4071209447195658E-2</v>
      </c>
      <c r="I750" s="12" t="s">
        <v>1000</v>
      </c>
      <c r="J750" s="12">
        <v>0</v>
      </c>
      <c r="K750" s="2">
        <v>0</v>
      </c>
      <c r="L750" s="12" t="s">
        <v>1000</v>
      </c>
      <c r="M750">
        <v>0</v>
      </c>
      <c r="N750" s="2">
        <v>0</v>
      </c>
      <c r="O750" t="s">
        <v>1000</v>
      </c>
      <c r="P750">
        <v>0</v>
      </c>
      <c r="Q750" s="2">
        <v>0</v>
      </c>
      <c r="R750" t="s">
        <v>1000</v>
      </c>
      <c r="S750">
        <v>0</v>
      </c>
      <c r="T750" s="2">
        <v>0</v>
      </c>
    </row>
    <row r="751" spans="1:20" x14ac:dyDescent="0.25">
      <c r="A751">
        <v>750</v>
      </c>
      <c r="B751">
        <v>900.8</v>
      </c>
      <c r="C751">
        <v>573.5</v>
      </c>
      <c r="D751" t="s">
        <v>1357</v>
      </c>
      <c r="E751">
        <v>0.51461361270324713</v>
      </c>
      <c r="F751" t="s">
        <v>1369</v>
      </c>
      <c r="G751">
        <v>2</v>
      </c>
      <c r="H751" s="2">
        <v>1.5364529833725268E-2</v>
      </c>
      <c r="I751" s="12" t="s">
        <v>1000</v>
      </c>
      <c r="J751" s="12">
        <v>0</v>
      </c>
      <c r="K751" s="2">
        <v>0</v>
      </c>
      <c r="L751" s="12" t="s">
        <v>1000</v>
      </c>
      <c r="M751">
        <v>0</v>
      </c>
      <c r="N751" s="2">
        <v>0</v>
      </c>
      <c r="O751" t="s">
        <v>1000</v>
      </c>
      <c r="P751">
        <v>0</v>
      </c>
      <c r="Q751" s="2">
        <v>0</v>
      </c>
      <c r="R751" t="s">
        <v>1000</v>
      </c>
      <c r="S751">
        <v>0</v>
      </c>
      <c r="T751" s="2">
        <v>0</v>
      </c>
    </row>
    <row r="752" spans="1:20" x14ac:dyDescent="0.25">
      <c r="A752">
        <v>751</v>
      </c>
      <c r="B752">
        <v>900.8</v>
      </c>
      <c r="C752">
        <v>575.5</v>
      </c>
      <c r="D752" t="s">
        <v>1358</v>
      </c>
      <c r="E752">
        <v>0.51461361270324713</v>
      </c>
      <c r="F752" t="s">
        <v>1370</v>
      </c>
      <c r="G752">
        <v>2</v>
      </c>
      <c r="H752" s="2">
        <v>1.5328618138567774E-2</v>
      </c>
      <c r="I752" s="12" t="s">
        <v>1369</v>
      </c>
      <c r="J752" s="12">
        <v>1</v>
      </c>
      <c r="K752" s="2">
        <v>4.8959694829453553E-2</v>
      </c>
      <c r="L752" s="12" t="s">
        <v>1000</v>
      </c>
      <c r="M752">
        <v>0</v>
      </c>
      <c r="N752" s="2">
        <v>0</v>
      </c>
      <c r="O752" t="s">
        <v>1000</v>
      </c>
      <c r="P752">
        <v>0</v>
      </c>
      <c r="Q752" s="2">
        <v>0</v>
      </c>
      <c r="R752" t="s">
        <v>1000</v>
      </c>
      <c r="S752">
        <v>0</v>
      </c>
      <c r="T752" s="2">
        <v>0</v>
      </c>
    </row>
    <row r="753" spans="1:20" x14ac:dyDescent="0.25">
      <c r="A753">
        <v>752</v>
      </c>
      <c r="B753">
        <v>900.8</v>
      </c>
      <c r="C753">
        <v>577.5</v>
      </c>
      <c r="D753" t="s">
        <v>1359</v>
      </c>
      <c r="E753">
        <v>0.51461361270324713</v>
      </c>
      <c r="F753" t="s">
        <v>1370</v>
      </c>
      <c r="G753">
        <v>1</v>
      </c>
      <c r="H753" s="2">
        <v>4.9025009678717903E-2</v>
      </c>
      <c r="I753" s="12" t="s">
        <v>1371</v>
      </c>
      <c r="J753" s="12">
        <v>2</v>
      </c>
      <c r="K753" s="2">
        <v>1.5292752786434985E-2</v>
      </c>
      <c r="L753" s="12" t="s">
        <v>1000</v>
      </c>
      <c r="M753">
        <v>0</v>
      </c>
      <c r="N753" s="2">
        <v>0</v>
      </c>
      <c r="O753" t="s">
        <v>1000</v>
      </c>
      <c r="P753">
        <v>0</v>
      </c>
      <c r="Q753" s="2">
        <v>0</v>
      </c>
      <c r="R753" t="s">
        <v>1000</v>
      </c>
      <c r="S753">
        <v>0</v>
      </c>
      <c r="T753" s="2">
        <v>0</v>
      </c>
    </row>
    <row r="754" spans="1:20" x14ac:dyDescent="0.25">
      <c r="A754">
        <v>753</v>
      </c>
      <c r="B754">
        <v>900.8</v>
      </c>
      <c r="C754">
        <v>579.5</v>
      </c>
      <c r="D754" t="s">
        <v>1360</v>
      </c>
      <c r="E754">
        <v>0.51461361270324713</v>
      </c>
      <c r="F754" t="s">
        <v>1371</v>
      </c>
      <c r="G754">
        <v>1</v>
      </c>
      <c r="H754" s="2">
        <v>4.9090370871006955E-2</v>
      </c>
      <c r="I754" s="12" t="s">
        <v>1372</v>
      </c>
      <c r="J754" s="12">
        <v>2</v>
      </c>
      <c r="K754" s="2">
        <v>1.5256933777326898E-2</v>
      </c>
      <c r="L754" s="12" t="s">
        <v>1000</v>
      </c>
      <c r="M754">
        <v>0</v>
      </c>
      <c r="N754" s="2">
        <v>0</v>
      </c>
      <c r="O754" t="s">
        <v>1000</v>
      </c>
      <c r="P754">
        <v>0</v>
      </c>
      <c r="Q754" s="2">
        <v>0</v>
      </c>
      <c r="R754" t="s">
        <v>1000</v>
      </c>
      <c r="S754">
        <v>0</v>
      </c>
      <c r="T754" s="2">
        <v>0</v>
      </c>
    </row>
    <row r="755" spans="1:20" x14ac:dyDescent="0.25">
      <c r="A755">
        <v>754</v>
      </c>
      <c r="B755">
        <v>900.8</v>
      </c>
      <c r="C755">
        <v>545.5</v>
      </c>
      <c r="D755" t="s">
        <v>1361</v>
      </c>
      <c r="E755">
        <v>0.51461361270324713</v>
      </c>
      <c r="F755" t="s">
        <v>1373</v>
      </c>
      <c r="G755">
        <v>1</v>
      </c>
      <c r="H755" s="2">
        <v>4.4123932694959067E-2</v>
      </c>
      <c r="I755" s="12" t="s">
        <v>1000</v>
      </c>
      <c r="J755" s="12">
        <v>0</v>
      </c>
      <c r="K755" s="2">
        <v>0</v>
      </c>
      <c r="L755" s="12" t="s">
        <v>1000</v>
      </c>
      <c r="M755">
        <v>0</v>
      </c>
      <c r="N755" s="2">
        <v>0</v>
      </c>
      <c r="O755" t="s">
        <v>1000</v>
      </c>
      <c r="P755">
        <v>0</v>
      </c>
      <c r="Q755" s="2">
        <v>0</v>
      </c>
      <c r="R755" t="s">
        <v>1000</v>
      </c>
      <c r="S755">
        <v>0</v>
      </c>
      <c r="T755" s="2">
        <v>0</v>
      </c>
    </row>
    <row r="756" spans="1:20" x14ac:dyDescent="0.25">
      <c r="A756">
        <v>755</v>
      </c>
      <c r="B756">
        <v>900.8</v>
      </c>
      <c r="C756">
        <v>551.5</v>
      </c>
      <c r="D756" t="s">
        <v>1362</v>
      </c>
      <c r="E756">
        <v>0.51461361270324713</v>
      </c>
      <c r="F756" t="s">
        <v>1374</v>
      </c>
      <c r="G756">
        <v>1</v>
      </c>
      <c r="H756" s="2">
        <v>4.4309291868006605E-2</v>
      </c>
      <c r="I756" s="12" t="s">
        <v>1375</v>
      </c>
      <c r="J756" s="12">
        <v>2</v>
      </c>
      <c r="K756" s="2">
        <v>1.8053855243559108E-2</v>
      </c>
      <c r="L756" s="12" t="s">
        <v>1000</v>
      </c>
      <c r="M756">
        <v>0</v>
      </c>
      <c r="N756" s="2">
        <v>0</v>
      </c>
      <c r="O756" t="s">
        <v>1000</v>
      </c>
      <c r="P756">
        <v>0</v>
      </c>
      <c r="Q756" s="2">
        <v>0</v>
      </c>
      <c r="R756" t="s">
        <v>1000</v>
      </c>
      <c r="S756">
        <v>0</v>
      </c>
      <c r="T756" s="2">
        <v>0</v>
      </c>
    </row>
    <row r="757" spans="1:20" x14ac:dyDescent="0.25">
      <c r="A757">
        <v>756</v>
      </c>
      <c r="B757">
        <v>902.8</v>
      </c>
      <c r="C757">
        <v>629.5</v>
      </c>
      <c r="D757" t="s">
        <v>1342</v>
      </c>
      <c r="E757">
        <v>0.51445924019824241</v>
      </c>
      <c r="F757" t="s">
        <v>1351</v>
      </c>
      <c r="G757">
        <v>1</v>
      </c>
      <c r="H757" s="2">
        <v>5.9223590175456656E-2</v>
      </c>
      <c r="I757" s="12" t="s">
        <v>1352</v>
      </c>
      <c r="J757" s="12">
        <v>2</v>
      </c>
      <c r="K757" s="2">
        <v>1.058118987329755E-2</v>
      </c>
      <c r="L757" s="12" t="s">
        <v>1000</v>
      </c>
      <c r="M757">
        <v>0</v>
      </c>
      <c r="N757" s="2">
        <v>0</v>
      </c>
      <c r="O757" t="s">
        <v>1000</v>
      </c>
      <c r="P757">
        <v>0</v>
      </c>
      <c r="Q757" s="2">
        <v>0</v>
      </c>
      <c r="R757" t="s">
        <v>1000</v>
      </c>
      <c r="S757">
        <v>0</v>
      </c>
      <c r="T757" s="2">
        <v>0</v>
      </c>
    </row>
    <row r="758" spans="1:20" x14ac:dyDescent="0.25">
      <c r="A758">
        <v>757</v>
      </c>
      <c r="B758">
        <v>902.8</v>
      </c>
      <c r="C758">
        <v>631.5</v>
      </c>
      <c r="D758" t="s">
        <v>1343</v>
      </c>
      <c r="E758">
        <v>0.51445924019824241</v>
      </c>
      <c r="F758" t="s">
        <v>1352</v>
      </c>
      <c r="G758">
        <v>1</v>
      </c>
      <c r="H758" s="2">
        <v>5.9295893902193801E-2</v>
      </c>
      <c r="I758" s="12" t="s">
        <v>1000</v>
      </c>
      <c r="J758" s="12">
        <v>0</v>
      </c>
      <c r="K758" s="2">
        <v>0</v>
      </c>
      <c r="L758" s="12" t="s">
        <v>1000</v>
      </c>
      <c r="M758">
        <v>0</v>
      </c>
      <c r="N758" s="2">
        <v>0</v>
      </c>
      <c r="O758" t="s">
        <v>1000</v>
      </c>
      <c r="P758">
        <v>0</v>
      </c>
      <c r="Q758" s="2">
        <v>0</v>
      </c>
      <c r="R758" t="s">
        <v>1000</v>
      </c>
      <c r="S758">
        <v>0</v>
      </c>
      <c r="T758" s="2">
        <v>0</v>
      </c>
    </row>
    <row r="759" spans="1:20" x14ac:dyDescent="0.25">
      <c r="A759">
        <v>758</v>
      </c>
      <c r="B759">
        <v>902.8</v>
      </c>
      <c r="C759">
        <v>601.5</v>
      </c>
      <c r="D759" t="s">
        <v>1344</v>
      </c>
      <c r="E759">
        <v>0.51445924019824241</v>
      </c>
      <c r="F759" t="s">
        <v>1353</v>
      </c>
      <c r="G759">
        <v>1</v>
      </c>
      <c r="H759" s="2">
        <v>5.3917390317947386E-2</v>
      </c>
      <c r="I759" s="12" t="s">
        <v>1354</v>
      </c>
      <c r="J759" s="12">
        <v>2</v>
      </c>
      <c r="K759" s="2">
        <v>1.2854244655175519E-2</v>
      </c>
      <c r="L759" s="12" t="s">
        <v>1000</v>
      </c>
      <c r="M759">
        <v>0</v>
      </c>
      <c r="N759" s="2">
        <v>0</v>
      </c>
      <c r="O759" t="s">
        <v>1000</v>
      </c>
      <c r="P759">
        <v>0</v>
      </c>
      <c r="Q759" s="2">
        <v>0</v>
      </c>
      <c r="R759" t="s">
        <v>1000</v>
      </c>
      <c r="S759">
        <v>0</v>
      </c>
      <c r="T759" s="2">
        <v>0</v>
      </c>
    </row>
    <row r="760" spans="1:20" x14ac:dyDescent="0.25">
      <c r="A760">
        <v>759</v>
      </c>
      <c r="B760">
        <v>902.8</v>
      </c>
      <c r="C760">
        <v>603.5</v>
      </c>
      <c r="D760" t="s">
        <v>1345</v>
      </c>
      <c r="E760">
        <v>0.51445924019824241</v>
      </c>
      <c r="F760" t="s">
        <v>1355</v>
      </c>
      <c r="G760">
        <v>2</v>
      </c>
      <c r="H760" s="2">
        <v>1.2821824803386138E-2</v>
      </c>
      <c r="I760" s="12" t="s">
        <v>1354</v>
      </c>
      <c r="J760" s="12">
        <v>1</v>
      </c>
      <c r="K760" s="2">
        <v>5.3986166644894119E-2</v>
      </c>
      <c r="L760" s="12" t="s">
        <v>1000</v>
      </c>
      <c r="M760">
        <v>0</v>
      </c>
      <c r="N760" s="2">
        <v>0</v>
      </c>
      <c r="O760" t="s">
        <v>1000</v>
      </c>
      <c r="P760">
        <v>0</v>
      </c>
      <c r="Q760" s="2">
        <v>0</v>
      </c>
      <c r="R760" t="s">
        <v>1000</v>
      </c>
      <c r="S760">
        <v>0</v>
      </c>
      <c r="T760" s="2">
        <v>0</v>
      </c>
    </row>
    <row r="761" spans="1:20" x14ac:dyDescent="0.25">
      <c r="A761">
        <v>760</v>
      </c>
      <c r="B761">
        <v>902.8</v>
      </c>
      <c r="C761">
        <v>605.5</v>
      </c>
      <c r="D761" t="s">
        <v>1346</v>
      </c>
      <c r="E761">
        <v>0.51445924019824241</v>
      </c>
      <c r="F761" t="s">
        <v>1356</v>
      </c>
      <c r="G761">
        <v>2</v>
      </c>
      <c r="H761" s="2">
        <v>1.2789451280719595E-2</v>
      </c>
      <c r="I761" s="12" t="s">
        <v>1355</v>
      </c>
      <c r="J761" s="12">
        <v>1</v>
      </c>
      <c r="K761" s="2">
        <v>5.405498930096371E-2</v>
      </c>
      <c r="L761" s="12" t="s">
        <v>1000</v>
      </c>
      <c r="M761">
        <v>0</v>
      </c>
      <c r="N761" s="2">
        <v>0</v>
      </c>
      <c r="O761" t="s">
        <v>1000</v>
      </c>
      <c r="P761">
        <v>0</v>
      </c>
      <c r="Q761" s="2">
        <v>0</v>
      </c>
      <c r="R761" t="s">
        <v>1000</v>
      </c>
      <c r="S761">
        <v>0</v>
      </c>
      <c r="T761" s="2">
        <v>0</v>
      </c>
    </row>
    <row r="762" spans="1:20" x14ac:dyDescent="0.25">
      <c r="A762">
        <v>761</v>
      </c>
      <c r="B762">
        <v>902.8</v>
      </c>
      <c r="C762">
        <v>607.5</v>
      </c>
      <c r="D762" t="s">
        <v>1347</v>
      </c>
      <c r="E762">
        <v>0.51445924019824241</v>
      </c>
      <c r="F762" t="s">
        <v>1356</v>
      </c>
      <c r="G762">
        <v>1</v>
      </c>
      <c r="H762" s="2">
        <v>5.4123858286156096E-2</v>
      </c>
      <c r="I762" s="12" t="s">
        <v>1000</v>
      </c>
      <c r="J762" s="12">
        <v>0</v>
      </c>
      <c r="K762" s="2">
        <v>0</v>
      </c>
      <c r="L762" s="12" t="s">
        <v>1000</v>
      </c>
      <c r="M762">
        <v>0</v>
      </c>
      <c r="N762" s="2">
        <v>0</v>
      </c>
      <c r="O762" t="s">
        <v>1000</v>
      </c>
      <c r="P762">
        <v>0</v>
      </c>
      <c r="Q762" s="2">
        <v>0</v>
      </c>
      <c r="R762" t="s">
        <v>1000</v>
      </c>
      <c r="S762">
        <v>0</v>
      </c>
      <c r="T762" s="2">
        <v>0</v>
      </c>
    </row>
    <row r="763" spans="1:20" x14ac:dyDescent="0.25">
      <c r="A763">
        <v>762</v>
      </c>
      <c r="B763">
        <v>902.8</v>
      </c>
      <c r="C763">
        <v>575.5</v>
      </c>
      <c r="D763" t="s">
        <v>1348</v>
      </c>
      <c r="E763">
        <v>0.51445924019824241</v>
      </c>
      <c r="F763" t="s">
        <v>1357</v>
      </c>
      <c r="G763">
        <v>1</v>
      </c>
      <c r="H763" s="2">
        <v>4.8945008022597845E-2</v>
      </c>
      <c r="I763" s="12" t="s">
        <v>1358</v>
      </c>
      <c r="J763" s="12">
        <v>2</v>
      </c>
      <c r="K763" s="2">
        <v>1.5359920820477069E-2</v>
      </c>
      <c r="L763" s="12" t="s">
        <v>1000</v>
      </c>
      <c r="M763">
        <v>0</v>
      </c>
      <c r="N763" s="2">
        <v>0</v>
      </c>
      <c r="O763" t="s">
        <v>1000</v>
      </c>
      <c r="P763">
        <v>0</v>
      </c>
      <c r="Q763" s="2">
        <v>0</v>
      </c>
      <c r="R763" t="s">
        <v>1000</v>
      </c>
      <c r="S763">
        <v>0</v>
      </c>
      <c r="T763" s="2">
        <v>0</v>
      </c>
    </row>
    <row r="764" spans="1:20" x14ac:dyDescent="0.25">
      <c r="A764">
        <v>763</v>
      </c>
      <c r="B764">
        <v>902.8</v>
      </c>
      <c r="C764">
        <v>577.5</v>
      </c>
      <c r="D764" t="s">
        <v>1349</v>
      </c>
      <c r="E764">
        <v>0.51445924019824241</v>
      </c>
      <c r="F764" t="s">
        <v>1359</v>
      </c>
      <c r="G764">
        <v>2</v>
      </c>
      <c r="H764" s="2">
        <v>1.5324019898020109E-2</v>
      </c>
      <c r="I764" s="12" t="s">
        <v>1358</v>
      </c>
      <c r="J764" s="12">
        <v>1</v>
      </c>
      <c r="K764" s="2">
        <v>4.9010303278877003E-2</v>
      </c>
      <c r="L764" s="12" t="s">
        <v>1000</v>
      </c>
      <c r="M764">
        <v>0</v>
      </c>
      <c r="N764" s="2">
        <v>0</v>
      </c>
      <c r="O764" t="s">
        <v>1000</v>
      </c>
      <c r="P764">
        <v>0</v>
      </c>
      <c r="Q764" s="2">
        <v>0</v>
      </c>
      <c r="R764" t="s">
        <v>1000</v>
      </c>
      <c r="S764">
        <v>0</v>
      </c>
      <c r="T764" s="2">
        <v>0</v>
      </c>
    </row>
    <row r="765" spans="1:20" x14ac:dyDescent="0.25">
      <c r="A765">
        <v>764</v>
      </c>
      <c r="B765">
        <v>902.8</v>
      </c>
      <c r="C765">
        <v>579.5</v>
      </c>
      <c r="D765" t="s">
        <v>1350</v>
      </c>
      <c r="E765">
        <v>0.51445924019824241</v>
      </c>
      <c r="F765" t="s">
        <v>1360</v>
      </c>
      <c r="G765">
        <v>2</v>
      </c>
      <c r="H765" s="2">
        <v>1.5288165304685991E-2</v>
      </c>
      <c r="I765" s="12" t="s">
        <v>1359</v>
      </c>
      <c r="J765" s="12">
        <v>1</v>
      </c>
      <c r="K765" s="2">
        <v>4.9075644864278997E-2</v>
      </c>
      <c r="L765" s="12" t="s">
        <v>1000</v>
      </c>
      <c r="M765">
        <v>0</v>
      </c>
      <c r="N765" s="2">
        <v>0</v>
      </c>
      <c r="O765" t="s">
        <v>1000</v>
      </c>
      <c r="P765">
        <v>0</v>
      </c>
      <c r="Q765" s="2">
        <v>0</v>
      </c>
      <c r="R765" t="s">
        <v>1000</v>
      </c>
      <c r="S765">
        <v>0</v>
      </c>
      <c r="T765" s="2">
        <v>0</v>
      </c>
    </row>
    <row r="766" spans="1:20" x14ac:dyDescent="0.25">
      <c r="A766">
        <v>765</v>
      </c>
      <c r="B766">
        <v>904.8</v>
      </c>
      <c r="C766">
        <v>631.5</v>
      </c>
      <c r="D766" t="s">
        <v>1335</v>
      </c>
      <c r="E766">
        <v>0.5143049140015159</v>
      </c>
      <c r="F766" t="s">
        <v>1343</v>
      </c>
      <c r="G766">
        <v>2</v>
      </c>
      <c r="H766" s="2">
        <v>1.0578015754412331E-2</v>
      </c>
      <c r="I766" s="12" t="s">
        <v>1342</v>
      </c>
      <c r="J766" s="12">
        <v>1</v>
      </c>
      <c r="K766" s="2">
        <v>5.9278106468180755E-2</v>
      </c>
      <c r="L766" s="12" t="s">
        <v>1000</v>
      </c>
      <c r="M766">
        <v>0</v>
      </c>
      <c r="N766" s="2">
        <v>0</v>
      </c>
      <c r="O766" t="s">
        <v>1000</v>
      </c>
      <c r="P766">
        <v>0</v>
      </c>
      <c r="Q766" s="2">
        <v>0</v>
      </c>
      <c r="R766" t="s">
        <v>1000</v>
      </c>
      <c r="S766">
        <v>0</v>
      </c>
      <c r="T766" s="2">
        <v>0</v>
      </c>
    </row>
    <row r="767" spans="1:20" x14ac:dyDescent="0.25">
      <c r="A767">
        <v>766</v>
      </c>
      <c r="B767">
        <v>904.8</v>
      </c>
      <c r="C767">
        <v>603.5</v>
      </c>
      <c r="D767" t="s">
        <v>1336</v>
      </c>
      <c r="E767">
        <v>0.5143049140015159</v>
      </c>
      <c r="F767" t="s">
        <v>1344</v>
      </c>
      <c r="G767">
        <v>1</v>
      </c>
      <c r="H767" s="2">
        <v>5.3969972009589397E-2</v>
      </c>
      <c r="I767" s="12" t="s">
        <v>1345</v>
      </c>
      <c r="J767" s="12">
        <v>2</v>
      </c>
      <c r="K767" s="2">
        <v>1.2850388670999469E-2</v>
      </c>
      <c r="L767" s="12" t="s">
        <v>1000</v>
      </c>
      <c r="M767">
        <v>0</v>
      </c>
      <c r="N767" s="2">
        <v>0</v>
      </c>
      <c r="O767" t="s">
        <v>1000</v>
      </c>
      <c r="P767">
        <v>0</v>
      </c>
      <c r="Q767" s="2">
        <v>0</v>
      </c>
      <c r="R767" t="s">
        <v>1000</v>
      </c>
      <c r="S767">
        <v>0</v>
      </c>
      <c r="T767" s="2">
        <v>0</v>
      </c>
    </row>
    <row r="768" spans="1:20" x14ac:dyDescent="0.25">
      <c r="A768">
        <v>767</v>
      </c>
      <c r="B768">
        <v>904.8</v>
      </c>
      <c r="C768">
        <v>605.5</v>
      </c>
      <c r="D768" t="s">
        <v>1337</v>
      </c>
      <c r="E768">
        <v>0.5143049140015159</v>
      </c>
      <c r="F768" t="s">
        <v>1345</v>
      </c>
      <c r="G768">
        <v>1</v>
      </c>
      <c r="H768" s="2">
        <v>5.4038774020410678E-2</v>
      </c>
      <c r="I768" s="12" t="s">
        <v>1346</v>
      </c>
      <c r="J768" s="12">
        <v>2</v>
      </c>
      <c r="K768" s="2">
        <v>1.2817978544436179E-2</v>
      </c>
      <c r="L768" s="12" t="s">
        <v>1000</v>
      </c>
      <c r="M768">
        <v>0</v>
      </c>
      <c r="N768" s="2">
        <v>0</v>
      </c>
      <c r="O768" t="s">
        <v>1000</v>
      </c>
      <c r="P768">
        <v>0</v>
      </c>
      <c r="Q768" s="2">
        <v>0</v>
      </c>
      <c r="R768" t="s">
        <v>1000</v>
      </c>
      <c r="S768">
        <v>0</v>
      </c>
      <c r="T768" s="2">
        <v>0</v>
      </c>
    </row>
    <row r="769" spans="1:20" x14ac:dyDescent="0.25">
      <c r="A769">
        <v>768</v>
      </c>
      <c r="B769">
        <v>904.8</v>
      </c>
      <c r="C769">
        <v>607.5</v>
      </c>
      <c r="D769" t="s">
        <v>1338</v>
      </c>
      <c r="E769">
        <v>0.5143049140015159</v>
      </c>
      <c r="F769" t="s">
        <v>1347</v>
      </c>
      <c r="G769">
        <v>2</v>
      </c>
      <c r="H769" s="2">
        <v>1.2785614733098031E-2</v>
      </c>
      <c r="I769" s="12" t="s">
        <v>1346</v>
      </c>
      <c r="J769" s="12">
        <v>1</v>
      </c>
      <c r="K769" s="2">
        <v>5.4107622346457059E-2</v>
      </c>
      <c r="L769" s="12" t="s">
        <v>1000</v>
      </c>
      <c r="M769">
        <v>0</v>
      </c>
      <c r="N769" s="2">
        <v>0</v>
      </c>
      <c r="O769" t="s">
        <v>1000</v>
      </c>
      <c r="P769">
        <v>0</v>
      </c>
      <c r="Q769" s="2">
        <v>0</v>
      </c>
      <c r="R769" t="s">
        <v>1000</v>
      </c>
      <c r="S769">
        <v>0</v>
      </c>
      <c r="T769" s="2">
        <v>0</v>
      </c>
    </row>
    <row r="770" spans="1:20" x14ac:dyDescent="0.25">
      <c r="A770">
        <v>769</v>
      </c>
      <c r="B770">
        <v>904.8</v>
      </c>
      <c r="C770">
        <v>575.5</v>
      </c>
      <c r="D770" t="s">
        <v>1339</v>
      </c>
      <c r="E770">
        <v>0.5143049140015159</v>
      </c>
      <c r="F770" t="s">
        <v>1348</v>
      </c>
      <c r="G770">
        <v>2</v>
      </c>
      <c r="H770" s="2">
        <v>1.5391249658042281E-2</v>
      </c>
      <c r="I770" s="12" t="s">
        <v>1000</v>
      </c>
      <c r="J770" s="12">
        <v>0</v>
      </c>
      <c r="K770" s="2">
        <v>0</v>
      </c>
      <c r="L770" s="12" t="s">
        <v>1000</v>
      </c>
      <c r="M770">
        <v>0</v>
      </c>
      <c r="N770" s="2">
        <v>0</v>
      </c>
      <c r="O770" t="s">
        <v>1000</v>
      </c>
      <c r="P770">
        <v>0</v>
      </c>
      <c r="Q770" s="2">
        <v>0</v>
      </c>
      <c r="R770" t="s">
        <v>1000</v>
      </c>
      <c r="S770">
        <v>0</v>
      </c>
      <c r="T770" s="2">
        <v>0</v>
      </c>
    </row>
    <row r="771" spans="1:20" x14ac:dyDescent="0.25">
      <c r="A771">
        <v>770</v>
      </c>
      <c r="B771">
        <v>904.8</v>
      </c>
      <c r="C771">
        <v>577.5</v>
      </c>
      <c r="D771" t="s">
        <v>1340</v>
      </c>
      <c r="E771">
        <v>0.5143049140015159</v>
      </c>
      <c r="F771" t="s">
        <v>1348</v>
      </c>
      <c r="G771">
        <v>1</v>
      </c>
      <c r="H771" s="2">
        <v>4.8995601290625156E-2</v>
      </c>
      <c r="I771" s="12" t="s">
        <v>1349</v>
      </c>
      <c r="J771" s="12">
        <v>2</v>
      </c>
      <c r="K771" s="2">
        <v>1.5355313189829144E-2</v>
      </c>
      <c r="L771" s="12" t="s">
        <v>1000</v>
      </c>
      <c r="M771">
        <v>0</v>
      </c>
      <c r="N771" s="2">
        <v>0</v>
      </c>
      <c r="O771" t="s">
        <v>1000</v>
      </c>
      <c r="P771">
        <v>0</v>
      </c>
      <c r="Q771" s="2">
        <v>0</v>
      </c>
      <c r="R771" t="s">
        <v>1000</v>
      </c>
      <c r="S771">
        <v>0</v>
      </c>
      <c r="T771" s="2">
        <v>0</v>
      </c>
    </row>
    <row r="772" spans="1:20" x14ac:dyDescent="0.25">
      <c r="A772">
        <v>771</v>
      </c>
      <c r="B772">
        <v>904.8</v>
      </c>
      <c r="C772">
        <v>579.5</v>
      </c>
      <c r="D772" t="s">
        <v>1341</v>
      </c>
      <c r="E772">
        <v>0.5143049140015159</v>
      </c>
      <c r="F772" t="s">
        <v>1350</v>
      </c>
      <c r="G772">
        <v>2</v>
      </c>
      <c r="H772" s="2">
        <v>1.5319423036841149E-2</v>
      </c>
      <c r="I772" s="12" t="s">
        <v>1349</v>
      </c>
      <c r="J772" s="12">
        <v>1</v>
      </c>
      <c r="K772" s="2">
        <v>4.906092327502172E-2</v>
      </c>
      <c r="L772" s="12" t="s">
        <v>1000</v>
      </c>
      <c r="M772">
        <v>0</v>
      </c>
      <c r="N772" s="2">
        <v>0</v>
      </c>
      <c r="O772" t="s">
        <v>1000</v>
      </c>
      <c r="P772">
        <v>0</v>
      </c>
      <c r="Q772" s="2">
        <v>0</v>
      </c>
      <c r="R772" t="s">
        <v>1000</v>
      </c>
      <c r="S772">
        <v>0</v>
      </c>
      <c r="T772" s="2">
        <v>0</v>
      </c>
    </row>
    <row r="773" spans="1:20" x14ac:dyDescent="0.25">
      <c r="A773">
        <v>772</v>
      </c>
      <c r="B773">
        <v>906.8</v>
      </c>
      <c r="C773">
        <v>633.5</v>
      </c>
      <c r="D773" t="s">
        <v>1330</v>
      </c>
      <c r="E773">
        <v>0.51415063409917605</v>
      </c>
      <c r="F773" t="s">
        <v>1335</v>
      </c>
      <c r="G773">
        <v>1</v>
      </c>
      <c r="H773" s="2">
        <v>5.933263102559045E-2</v>
      </c>
      <c r="I773" s="12" t="s">
        <v>1000</v>
      </c>
      <c r="J773" s="12">
        <v>0</v>
      </c>
      <c r="K773" s="2">
        <v>0</v>
      </c>
      <c r="L773" s="12" t="s">
        <v>1000</v>
      </c>
      <c r="M773">
        <v>0</v>
      </c>
      <c r="N773" s="2">
        <v>0</v>
      </c>
      <c r="O773" t="s">
        <v>1000</v>
      </c>
      <c r="P773">
        <v>0</v>
      </c>
      <c r="Q773" s="2">
        <v>0</v>
      </c>
      <c r="R773" t="s">
        <v>1000</v>
      </c>
      <c r="S773">
        <v>0</v>
      </c>
      <c r="T773" s="2">
        <v>0</v>
      </c>
    </row>
    <row r="774" spans="1:20" x14ac:dyDescent="0.25">
      <c r="A774">
        <v>773</v>
      </c>
      <c r="B774">
        <v>906.8</v>
      </c>
      <c r="C774">
        <v>605.5</v>
      </c>
      <c r="D774" t="s">
        <v>1331</v>
      </c>
      <c r="E774">
        <v>0.51415063409917605</v>
      </c>
      <c r="F774" t="s">
        <v>1336</v>
      </c>
      <c r="G774">
        <v>1</v>
      </c>
      <c r="H774" s="2">
        <v>5.4022563604076979E-2</v>
      </c>
      <c r="I774" s="12" t="s">
        <v>1337</v>
      </c>
      <c r="J774" s="12">
        <v>2</v>
      </c>
      <c r="K774" s="2">
        <v>1.2846533843531916E-2</v>
      </c>
      <c r="L774" s="12" t="s">
        <v>1000</v>
      </c>
      <c r="M774">
        <v>0</v>
      </c>
      <c r="N774" s="2">
        <v>0</v>
      </c>
      <c r="O774" t="s">
        <v>1000</v>
      </c>
      <c r="P774">
        <v>0</v>
      </c>
      <c r="Q774" s="2">
        <v>0</v>
      </c>
      <c r="R774" t="s">
        <v>1000</v>
      </c>
      <c r="S774">
        <v>0</v>
      </c>
      <c r="T774" s="2">
        <v>0</v>
      </c>
    </row>
    <row r="775" spans="1:20" x14ac:dyDescent="0.25">
      <c r="A775">
        <v>774</v>
      </c>
      <c r="B775">
        <v>906.8</v>
      </c>
      <c r="C775">
        <v>607.5</v>
      </c>
      <c r="D775" t="s">
        <v>1332</v>
      </c>
      <c r="E775">
        <v>0.51415063409917605</v>
      </c>
      <c r="F775" t="s">
        <v>1337</v>
      </c>
      <c r="G775">
        <v>1</v>
      </c>
      <c r="H775" s="2">
        <v>5.4091391277174633E-2</v>
      </c>
      <c r="I775" s="12" t="s">
        <v>1338</v>
      </c>
      <c r="J775" s="12">
        <v>2</v>
      </c>
      <c r="K775" s="2">
        <v>1.2814133439277366E-2</v>
      </c>
      <c r="L775" s="12" t="s">
        <v>1000</v>
      </c>
      <c r="M775">
        <v>0</v>
      </c>
      <c r="N775" s="2">
        <v>0</v>
      </c>
      <c r="O775" t="s">
        <v>1000</v>
      </c>
      <c r="P775">
        <v>0</v>
      </c>
      <c r="Q775" s="2">
        <v>0</v>
      </c>
      <c r="R775" t="s">
        <v>1000</v>
      </c>
      <c r="S775">
        <v>0</v>
      </c>
      <c r="T775" s="2">
        <v>0</v>
      </c>
    </row>
    <row r="776" spans="1:20" x14ac:dyDescent="0.25">
      <c r="A776">
        <v>775</v>
      </c>
      <c r="B776">
        <v>906.8</v>
      </c>
      <c r="C776">
        <v>577.5</v>
      </c>
      <c r="D776" t="s">
        <v>1333</v>
      </c>
      <c r="E776">
        <v>0.51415063409917605</v>
      </c>
      <c r="F776" t="s">
        <v>1340</v>
      </c>
      <c r="G776">
        <v>2</v>
      </c>
      <c r="H776" s="2">
        <v>1.5386632629447988E-2</v>
      </c>
      <c r="I776" s="12" t="s">
        <v>1339</v>
      </c>
      <c r="J776" s="12">
        <v>1</v>
      </c>
      <c r="K776" s="2">
        <v>4.898090371263901E-2</v>
      </c>
      <c r="L776" s="12" t="s">
        <v>1000</v>
      </c>
      <c r="M776">
        <v>0</v>
      </c>
      <c r="N776" s="2">
        <v>0</v>
      </c>
      <c r="O776" t="s">
        <v>1000</v>
      </c>
      <c r="P776">
        <v>0</v>
      </c>
      <c r="Q776" s="2">
        <v>0</v>
      </c>
      <c r="R776" t="s">
        <v>1000</v>
      </c>
      <c r="S776">
        <v>0</v>
      </c>
      <c r="T776" s="2">
        <v>0</v>
      </c>
    </row>
    <row r="777" spans="1:20" x14ac:dyDescent="0.25">
      <c r="A777">
        <v>776</v>
      </c>
      <c r="B777">
        <v>906.8</v>
      </c>
      <c r="C777">
        <v>579.5</v>
      </c>
      <c r="D777" t="s">
        <v>1334</v>
      </c>
      <c r="E777">
        <v>0.51415063409917605</v>
      </c>
      <c r="F777" t="s">
        <v>1340</v>
      </c>
      <c r="G777">
        <v>1</v>
      </c>
      <c r="H777" s="2">
        <v>4.9046206101909996E-2</v>
      </c>
      <c r="I777" s="12" t="s">
        <v>1341</v>
      </c>
      <c r="J777" s="12">
        <v>2</v>
      </c>
      <c r="K777" s="2">
        <v>1.5350706941366744E-2</v>
      </c>
      <c r="L777" s="12" t="s">
        <v>1000</v>
      </c>
      <c r="M777">
        <v>0</v>
      </c>
      <c r="N777" s="2">
        <v>0</v>
      </c>
      <c r="O777" t="s">
        <v>1000</v>
      </c>
      <c r="P777">
        <v>0</v>
      </c>
      <c r="Q777" s="2">
        <v>0</v>
      </c>
      <c r="R777" t="s">
        <v>1000</v>
      </c>
      <c r="S777">
        <v>0</v>
      </c>
      <c r="T777" s="2">
        <v>0</v>
      </c>
    </row>
    <row r="778" spans="1:20" x14ac:dyDescent="0.25">
      <c r="A778">
        <v>777</v>
      </c>
      <c r="B778" s="124">
        <v>906.8</v>
      </c>
      <c r="C778" s="124">
        <v>585.5</v>
      </c>
      <c r="D778" s="142" t="s">
        <v>1542</v>
      </c>
      <c r="E778">
        <v>0.50941116111663109</v>
      </c>
      <c r="F778" t="s">
        <v>1000</v>
      </c>
      <c r="G778">
        <v>0</v>
      </c>
      <c r="H778" s="2">
        <v>0</v>
      </c>
      <c r="I778" s="12" t="s">
        <v>1000</v>
      </c>
      <c r="J778" s="12">
        <v>0</v>
      </c>
      <c r="K778" s="2">
        <v>0</v>
      </c>
      <c r="L778" s="12" t="s">
        <v>1000</v>
      </c>
      <c r="M778">
        <v>0</v>
      </c>
      <c r="N778" s="2">
        <v>0</v>
      </c>
      <c r="O778" t="s">
        <v>1000</v>
      </c>
      <c r="P778">
        <v>0</v>
      </c>
      <c r="Q778" s="2">
        <v>0</v>
      </c>
      <c r="R778" t="s">
        <v>1000</v>
      </c>
      <c r="S778">
        <v>0</v>
      </c>
      <c r="T778" s="2">
        <v>0</v>
      </c>
    </row>
    <row r="779" spans="1:20" x14ac:dyDescent="0.25">
      <c r="A779">
        <v>778</v>
      </c>
      <c r="B779">
        <v>908.8</v>
      </c>
      <c r="C779">
        <v>635.5</v>
      </c>
      <c r="D779" t="s">
        <v>1328</v>
      </c>
      <c r="E779">
        <v>0.51399640047733552</v>
      </c>
      <c r="F779" t="s">
        <v>1330</v>
      </c>
      <c r="G779">
        <v>1</v>
      </c>
      <c r="H779" s="2">
        <v>5.9387163823932221E-2</v>
      </c>
      <c r="I779" s="12" t="s">
        <v>1000</v>
      </c>
      <c r="J779" s="12">
        <v>0</v>
      </c>
      <c r="K779" s="2">
        <v>0</v>
      </c>
      <c r="L779" s="12" t="s">
        <v>1000</v>
      </c>
      <c r="M779">
        <v>0</v>
      </c>
      <c r="N779" s="2">
        <v>0</v>
      </c>
      <c r="O779" t="s">
        <v>1000</v>
      </c>
      <c r="P779">
        <v>0</v>
      </c>
      <c r="Q779" s="2">
        <v>0</v>
      </c>
      <c r="R779" t="s">
        <v>1000</v>
      </c>
      <c r="S779">
        <v>0</v>
      </c>
      <c r="T779" s="2">
        <v>0</v>
      </c>
    </row>
    <row r="780" spans="1:20" x14ac:dyDescent="0.25">
      <c r="A780">
        <v>779</v>
      </c>
      <c r="B780">
        <v>908.8</v>
      </c>
      <c r="C780">
        <v>607.5</v>
      </c>
      <c r="D780" t="s">
        <v>1329</v>
      </c>
      <c r="E780">
        <v>0.51399640047733552</v>
      </c>
      <c r="F780" t="s">
        <v>1332</v>
      </c>
      <c r="G780">
        <v>2</v>
      </c>
      <c r="H780" s="2">
        <v>1.2842680172425869E-2</v>
      </c>
      <c r="I780" s="12" t="s">
        <v>1331</v>
      </c>
      <c r="J780" s="12">
        <v>1</v>
      </c>
      <c r="K780" s="2">
        <v>5.407516507684778E-2</v>
      </c>
      <c r="L780" s="12" t="s">
        <v>1000</v>
      </c>
      <c r="M780">
        <v>0</v>
      </c>
      <c r="N780" s="2">
        <v>0</v>
      </c>
      <c r="O780" t="s">
        <v>1000</v>
      </c>
      <c r="P780">
        <v>0</v>
      </c>
      <c r="Q780" s="2">
        <v>0</v>
      </c>
      <c r="R780" t="s">
        <v>1000</v>
      </c>
      <c r="S780">
        <v>0</v>
      </c>
      <c r="T780" s="2">
        <v>0</v>
      </c>
    </row>
    <row r="781" spans="1:20" x14ac:dyDescent="0.25">
      <c r="A781">
        <v>780</v>
      </c>
      <c r="B781">
        <v>908.8</v>
      </c>
      <c r="C781">
        <v>649.5</v>
      </c>
      <c r="D781" t="s">
        <v>1410</v>
      </c>
      <c r="E781">
        <v>0.5092583492300472</v>
      </c>
      <c r="F781" t="s">
        <v>1000</v>
      </c>
      <c r="G781">
        <v>0</v>
      </c>
      <c r="H781" s="2">
        <v>0</v>
      </c>
      <c r="I781" s="12" t="s">
        <v>1000</v>
      </c>
      <c r="J781" s="12">
        <v>0</v>
      </c>
      <c r="K781" s="2">
        <v>0</v>
      </c>
      <c r="L781" s="12" t="s">
        <v>1000</v>
      </c>
      <c r="M781">
        <v>0</v>
      </c>
      <c r="N781" s="2">
        <v>0</v>
      </c>
      <c r="O781" t="s">
        <v>1000</v>
      </c>
      <c r="P781">
        <v>0</v>
      </c>
      <c r="Q781" s="2">
        <v>0</v>
      </c>
      <c r="R781" t="s">
        <v>1000</v>
      </c>
      <c r="S781">
        <v>0</v>
      </c>
      <c r="T781" s="2">
        <v>0</v>
      </c>
    </row>
    <row r="782" spans="1:20" x14ac:dyDescent="0.25">
      <c r="A782">
        <v>781</v>
      </c>
      <c r="B782">
        <v>908.8</v>
      </c>
      <c r="C782">
        <v>563.5</v>
      </c>
      <c r="D782" t="s">
        <v>1411</v>
      </c>
      <c r="E782">
        <v>0.5092583492300472</v>
      </c>
      <c r="F782" t="s">
        <v>1000</v>
      </c>
      <c r="G782">
        <v>0</v>
      </c>
      <c r="H782" s="2">
        <v>0</v>
      </c>
      <c r="I782" s="12" t="s">
        <v>1000</v>
      </c>
      <c r="J782" s="12">
        <v>0</v>
      </c>
      <c r="K782" s="2">
        <v>0</v>
      </c>
      <c r="L782" s="12" t="s">
        <v>1000</v>
      </c>
      <c r="M782">
        <v>0</v>
      </c>
      <c r="N782" s="2">
        <v>0</v>
      </c>
      <c r="O782" t="s">
        <v>1000</v>
      </c>
      <c r="P782">
        <v>0</v>
      </c>
      <c r="Q782" s="2">
        <v>0</v>
      </c>
      <c r="R782" t="s">
        <v>1000</v>
      </c>
      <c r="S782">
        <v>0</v>
      </c>
      <c r="T782" s="2">
        <v>0</v>
      </c>
    </row>
    <row r="783" spans="1:20" x14ac:dyDescent="0.25">
      <c r="A783">
        <v>782</v>
      </c>
      <c r="B783" s="124">
        <v>908.8</v>
      </c>
      <c r="C783" s="124">
        <v>609.5</v>
      </c>
      <c r="D783" s="142" t="s">
        <v>1539</v>
      </c>
      <c r="E783">
        <v>0.5092583492300472</v>
      </c>
      <c r="F783" t="s">
        <v>1332</v>
      </c>
      <c r="G783">
        <v>1</v>
      </c>
      <c r="H783" s="2">
        <v>5.4144018390634416E-2</v>
      </c>
      <c r="I783" s="12" t="s">
        <v>1000</v>
      </c>
      <c r="J783" s="12">
        <v>0</v>
      </c>
      <c r="K783" s="2">
        <v>0</v>
      </c>
      <c r="L783" s="12" t="s">
        <v>1000</v>
      </c>
      <c r="M783">
        <v>0</v>
      </c>
      <c r="N783" s="2">
        <v>0</v>
      </c>
      <c r="O783" t="s">
        <v>1000</v>
      </c>
      <c r="P783">
        <v>0</v>
      </c>
      <c r="Q783" s="2">
        <v>0</v>
      </c>
      <c r="R783" t="s">
        <v>1000</v>
      </c>
      <c r="S783">
        <v>0</v>
      </c>
      <c r="T783" s="2">
        <v>0</v>
      </c>
    </row>
    <row r="784" spans="1:20" x14ac:dyDescent="0.25">
      <c r="A784">
        <v>783</v>
      </c>
      <c r="B784" s="124">
        <v>908.8</v>
      </c>
      <c r="C784" s="124">
        <v>585.5</v>
      </c>
      <c r="D784" s="142" t="s">
        <v>1540</v>
      </c>
      <c r="E784">
        <v>0.5092583492300472</v>
      </c>
      <c r="F784" t="s">
        <v>1542</v>
      </c>
      <c r="G784">
        <v>2</v>
      </c>
      <c r="H784" s="2">
        <v>1.5133610629328663E-2</v>
      </c>
      <c r="I784" s="12" t="s">
        <v>1000</v>
      </c>
      <c r="J784" s="12">
        <v>0</v>
      </c>
      <c r="K784" s="2">
        <v>0</v>
      </c>
      <c r="L784" s="12" t="s">
        <v>1000</v>
      </c>
      <c r="M784">
        <v>0</v>
      </c>
      <c r="N784" s="2">
        <v>0</v>
      </c>
      <c r="O784" t="s">
        <v>1000</v>
      </c>
      <c r="P784">
        <v>0</v>
      </c>
      <c r="Q784" s="2">
        <v>0</v>
      </c>
      <c r="R784" t="s">
        <v>1000</v>
      </c>
      <c r="S784">
        <v>0</v>
      </c>
      <c r="T784" s="2">
        <v>0</v>
      </c>
    </row>
    <row r="785" spans="1:20" x14ac:dyDescent="0.25">
      <c r="A785">
        <v>784</v>
      </c>
      <c r="B785" s="124">
        <v>908.8</v>
      </c>
      <c r="C785" s="124">
        <v>587.5</v>
      </c>
      <c r="D785" s="142" t="s">
        <v>1541</v>
      </c>
      <c r="E785">
        <v>0.5092583492300472</v>
      </c>
      <c r="F785" t="s">
        <v>1542</v>
      </c>
      <c r="G785">
        <v>1</v>
      </c>
      <c r="H785" s="2">
        <v>5.0845732589746277E-2</v>
      </c>
      <c r="I785" s="12" t="s">
        <v>1000</v>
      </c>
      <c r="J785" s="12">
        <v>0</v>
      </c>
      <c r="K785" s="2">
        <v>0</v>
      </c>
      <c r="L785" s="12" t="s">
        <v>1000</v>
      </c>
      <c r="M785">
        <v>0</v>
      </c>
      <c r="N785" s="2">
        <v>0</v>
      </c>
      <c r="O785" t="s">
        <v>1000</v>
      </c>
      <c r="P785">
        <v>0</v>
      </c>
      <c r="Q785" s="2">
        <v>0</v>
      </c>
      <c r="R785" t="s">
        <v>1000</v>
      </c>
      <c r="S785">
        <v>0</v>
      </c>
      <c r="T785" s="2">
        <v>0</v>
      </c>
    </row>
    <row r="786" spans="1:20" x14ac:dyDescent="0.25">
      <c r="A786">
        <v>785</v>
      </c>
      <c r="B786" s="124">
        <v>910.8</v>
      </c>
      <c r="C786" s="124">
        <v>611.5</v>
      </c>
      <c r="D786" s="142" t="s">
        <v>1536</v>
      </c>
      <c r="E786">
        <v>0.50910558318359111</v>
      </c>
      <c r="F786" t="s">
        <v>1539</v>
      </c>
      <c r="G786">
        <v>1</v>
      </c>
      <c r="H786" s="2">
        <v>5.5809100268586147E-2</v>
      </c>
      <c r="I786" s="12" t="s">
        <v>1000</v>
      </c>
      <c r="J786" s="12">
        <v>0</v>
      </c>
      <c r="K786" s="2">
        <v>0</v>
      </c>
      <c r="L786" s="12" t="s">
        <v>1000</v>
      </c>
      <c r="M786">
        <v>0</v>
      </c>
      <c r="N786" s="2">
        <v>0</v>
      </c>
      <c r="O786" t="s">
        <v>1000</v>
      </c>
      <c r="P786">
        <v>0</v>
      </c>
      <c r="Q786" s="2">
        <v>0</v>
      </c>
      <c r="R786" t="s">
        <v>1000</v>
      </c>
      <c r="S786">
        <v>0</v>
      </c>
      <c r="T786" s="2">
        <v>0</v>
      </c>
    </row>
    <row r="787" spans="1:20" x14ac:dyDescent="0.25">
      <c r="A787">
        <v>786</v>
      </c>
      <c r="B787" s="124">
        <v>910.8</v>
      </c>
      <c r="C787" s="124">
        <v>587.5</v>
      </c>
      <c r="D787" s="142" t="s">
        <v>1537</v>
      </c>
      <c r="E787">
        <v>0.50910558318359111</v>
      </c>
      <c r="F787" t="s">
        <v>1541</v>
      </c>
      <c r="G787">
        <v>2</v>
      </c>
      <c r="H787" s="2">
        <v>1.5129070886646103E-2</v>
      </c>
      <c r="I787" s="12" t="s">
        <v>1540</v>
      </c>
      <c r="J787" s="12">
        <v>1</v>
      </c>
      <c r="K787" s="2">
        <v>5.0830480013998328E-2</v>
      </c>
      <c r="L787" s="12" t="s">
        <v>1000</v>
      </c>
      <c r="M787">
        <v>0</v>
      </c>
      <c r="N787" s="2">
        <v>0</v>
      </c>
      <c r="O787" t="s">
        <v>1000</v>
      </c>
      <c r="P787">
        <v>0</v>
      </c>
      <c r="Q787" s="2">
        <v>0</v>
      </c>
      <c r="R787" t="s">
        <v>1000</v>
      </c>
      <c r="S787">
        <v>0</v>
      </c>
      <c r="T787" s="2">
        <v>0</v>
      </c>
    </row>
    <row r="788" spans="1:20" x14ac:dyDescent="0.25">
      <c r="A788">
        <v>787</v>
      </c>
      <c r="B788" s="124">
        <v>910.8</v>
      </c>
      <c r="C788" s="124">
        <v>589.5</v>
      </c>
      <c r="D788" s="142" t="s">
        <v>1538</v>
      </c>
      <c r="E788">
        <v>0.50910558318359111</v>
      </c>
      <c r="F788" t="s">
        <v>1541</v>
      </c>
      <c r="G788">
        <v>1</v>
      </c>
      <c r="H788" s="2">
        <v>5.0896795282361643E-2</v>
      </c>
      <c r="I788" s="12" t="s">
        <v>1000</v>
      </c>
      <c r="J788" s="12">
        <v>0</v>
      </c>
      <c r="K788" s="2">
        <v>0</v>
      </c>
      <c r="L788" s="12" t="s">
        <v>1000</v>
      </c>
      <c r="M788">
        <v>0</v>
      </c>
      <c r="N788" s="2">
        <v>0</v>
      </c>
      <c r="O788" t="s">
        <v>1000</v>
      </c>
      <c r="P788">
        <v>0</v>
      </c>
      <c r="Q788" s="2">
        <v>0</v>
      </c>
      <c r="R788" t="s">
        <v>1000</v>
      </c>
      <c r="S788">
        <v>0</v>
      </c>
      <c r="T788" s="2">
        <v>0</v>
      </c>
    </row>
    <row r="789" spans="1:20" x14ac:dyDescent="0.25">
      <c r="A789">
        <v>788</v>
      </c>
      <c r="B789">
        <v>912.8</v>
      </c>
      <c r="C789">
        <v>613.5</v>
      </c>
      <c r="D789" t="s">
        <v>1407</v>
      </c>
      <c r="E789">
        <v>0.50895286296351161</v>
      </c>
      <c r="F789" t="s">
        <v>1536</v>
      </c>
      <c r="G789">
        <v>1</v>
      </c>
      <c r="H789" s="2">
        <v>5.5862052148190115E-2</v>
      </c>
      <c r="I789" s="12" t="s">
        <v>1000</v>
      </c>
      <c r="J789" s="12">
        <v>0</v>
      </c>
      <c r="K789" s="2">
        <v>0</v>
      </c>
      <c r="L789" s="12" t="s">
        <v>1000</v>
      </c>
      <c r="M789">
        <v>0</v>
      </c>
      <c r="N789" s="2">
        <v>0</v>
      </c>
      <c r="O789" t="s">
        <v>1000</v>
      </c>
      <c r="P789">
        <v>0</v>
      </c>
      <c r="Q789" s="2">
        <v>0</v>
      </c>
      <c r="R789" t="s">
        <v>1000</v>
      </c>
      <c r="S789">
        <v>0</v>
      </c>
      <c r="T789" s="2">
        <v>0</v>
      </c>
    </row>
    <row r="790" spans="1:20" x14ac:dyDescent="0.25">
      <c r="A790">
        <v>789</v>
      </c>
      <c r="B790">
        <v>912.8</v>
      </c>
      <c r="C790">
        <v>615.5</v>
      </c>
      <c r="D790" t="s">
        <v>1408</v>
      </c>
      <c r="E790">
        <v>0.50895286296351161</v>
      </c>
      <c r="F790" t="s">
        <v>1000</v>
      </c>
      <c r="G790">
        <v>0</v>
      </c>
      <c r="H790" s="2">
        <v>0</v>
      </c>
      <c r="I790" s="12" t="s">
        <v>1000</v>
      </c>
      <c r="J790" s="12">
        <v>0</v>
      </c>
      <c r="K790" s="2">
        <v>0</v>
      </c>
      <c r="L790" s="12" t="s">
        <v>1000</v>
      </c>
      <c r="M790">
        <v>0</v>
      </c>
      <c r="N790" s="2">
        <v>0</v>
      </c>
      <c r="O790" t="s">
        <v>1000</v>
      </c>
      <c r="P790">
        <v>0</v>
      </c>
      <c r="Q790" s="2">
        <v>0</v>
      </c>
      <c r="R790" t="s">
        <v>1000</v>
      </c>
      <c r="S790">
        <v>0</v>
      </c>
      <c r="T790" s="2">
        <v>0</v>
      </c>
    </row>
    <row r="791" spans="1:20" x14ac:dyDescent="0.25">
      <c r="A791">
        <v>790</v>
      </c>
      <c r="B791">
        <v>912.8</v>
      </c>
      <c r="C791">
        <v>591.5</v>
      </c>
      <c r="D791" t="s">
        <v>1409</v>
      </c>
      <c r="E791">
        <v>0.50895286296351161</v>
      </c>
      <c r="F791" t="s">
        <v>1538</v>
      </c>
      <c r="G791">
        <v>1</v>
      </c>
      <c r="H791" s="2">
        <v>5.0947868597481155E-2</v>
      </c>
      <c r="I791" s="12" t="s">
        <v>1000</v>
      </c>
      <c r="J791" s="12">
        <v>0</v>
      </c>
      <c r="K791" s="2">
        <v>0</v>
      </c>
      <c r="L791" s="12" t="s">
        <v>1000</v>
      </c>
      <c r="M791">
        <v>0</v>
      </c>
      <c r="N791" s="2">
        <v>0</v>
      </c>
      <c r="O791" t="s">
        <v>1000</v>
      </c>
      <c r="P791">
        <v>0</v>
      </c>
      <c r="Q791" s="2">
        <v>0</v>
      </c>
      <c r="R791" t="s">
        <v>1000</v>
      </c>
      <c r="S791">
        <v>0</v>
      </c>
      <c r="T791" s="2">
        <v>0</v>
      </c>
    </row>
    <row r="792" spans="1:20" x14ac:dyDescent="0.25">
      <c r="A792">
        <v>791</v>
      </c>
      <c r="B792">
        <v>914.8</v>
      </c>
      <c r="C792">
        <v>615.5</v>
      </c>
      <c r="D792" t="s">
        <v>1405</v>
      </c>
      <c r="E792">
        <v>0.50880018855606191</v>
      </c>
      <c r="F792" t="s">
        <v>1407</v>
      </c>
      <c r="G792">
        <v>1</v>
      </c>
      <c r="H792" s="2">
        <v>5.5915013056486024E-2</v>
      </c>
      <c r="I792" s="12" t="s">
        <v>1408</v>
      </c>
      <c r="J792" s="12">
        <v>2</v>
      </c>
      <c r="K792" s="2">
        <v>1.2680784730548896E-2</v>
      </c>
      <c r="L792" s="12" t="s">
        <v>1000</v>
      </c>
      <c r="M792">
        <v>0</v>
      </c>
      <c r="N792" s="2">
        <v>0</v>
      </c>
      <c r="O792" t="s">
        <v>1000</v>
      </c>
      <c r="P792">
        <v>0</v>
      </c>
      <c r="Q792" s="2">
        <v>0</v>
      </c>
      <c r="R792" t="s">
        <v>1000</v>
      </c>
      <c r="S792">
        <v>0</v>
      </c>
      <c r="T792" s="2">
        <v>0</v>
      </c>
    </row>
    <row r="793" spans="1:20" x14ac:dyDescent="0.25">
      <c r="A793">
        <v>792</v>
      </c>
      <c r="B793">
        <v>914.8</v>
      </c>
      <c r="C793">
        <v>617.5</v>
      </c>
      <c r="D793" t="s">
        <v>1406</v>
      </c>
      <c r="E793">
        <v>0.50880018855606191</v>
      </c>
      <c r="F793" t="s">
        <v>1408</v>
      </c>
      <c r="G793">
        <v>1</v>
      </c>
      <c r="H793" s="2">
        <v>5.5984777143032703E-2</v>
      </c>
      <c r="I793" s="12" t="s">
        <v>1000</v>
      </c>
      <c r="J793" s="12">
        <v>0</v>
      </c>
      <c r="K793" s="2">
        <v>0</v>
      </c>
      <c r="L793" s="12" t="s">
        <v>1000</v>
      </c>
      <c r="M793">
        <v>0</v>
      </c>
      <c r="N793" s="2">
        <v>0</v>
      </c>
      <c r="O793" t="s">
        <v>1000</v>
      </c>
      <c r="P793">
        <v>0</v>
      </c>
      <c r="Q793" s="2">
        <v>0</v>
      </c>
      <c r="R793" t="s">
        <v>1000</v>
      </c>
      <c r="S793">
        <v>0</v>
      </c>
      <c r="T793" s="2">
        <v>0</v>
      </c>
    </row>
    <row r="794" spans="1:20" x14ac:dyDescent="0.25">
      <c r="A794">
        <v>793</v>
      </c>
      <c r="B794">
        <v>916.7</v>
      </c>
      <c r="C794">
        <v>619.4</v>
      </c>
      <c r="D794" t="s">
        <v>1412</v>
      </c>
      <c r="E794">
        <v>0.50395881464966963</v>
      </c>
      <c r="F794" t="s">
        <v>1406</v>
      </c>
      <c r="G794">
        <v>1</v>
      </c>
      <c r="H794" s="2">
        <v>5.6037771934195374E-2</v>
      </c>
      <c r="I794" s="12" t="s">
        <v>1000</v>
      </c>
      <c r="J794" s="12">
        <v>0</v>
      </c>
      <c r="K794" s="2">
        <v>0</v>
      </c>
      <c r="L794" s="12" t="s">
        <v>1000</v>
      </c>
      <c r="M794">
        <v>0</v>
      </c>
      <c r="N794" s="2">
        <v>0</v>
      </c>
      <c r="O794" t="s">
        <v>1000</v>
      </c>
      <c r="P794">
        <v>0</v>
      </c>
      <c r="Q794" s="2">
        <v>0</v>
      </c>
      <c r="R794" t="s">
        <v>1000</v>
      </c>
      <c r="S794">
        <v>0</v>
      </c>
      <c r="T794" s="2">
        <v>0</v>
      </c>
    </row>
    <row r="795" spans="1:20" x14ac:dyDescent="0.25">
      <c r="A795">
        <v>794</v>
      </c>
      <c r="B795" s="131">
        <v>916.7</v>
      </c>
      <c r="C795" s="131">
        <v>264.39999999999998</v>
      </c>
      <c r="D795" s="131" t="s">
        <v>1717</v>
      </c>
      <c r="E795">
        <v>0.54782903705383001</v>
      </c>
      <c r="F795" t="s">
        <v>1000</v>
      </c>
      <c r="G795">
        <v>0</v>
      </c>
      <c r="H795" s="2">
        <v>0</v>
      </c>
      <c r="I795" s="12" t="s">
        <v>1000</v>
      </c>
      <c r="J795" s="12">
        <v>0</v>
      </c>
      <c r="K795" s="2">
        <v>0</v>
      </c>
      <c r="L795" s="12" t="s">
        <v>1000</v>
      </c>
      <c r="M795">
        <v>0</v>
      </c>
      <c r="N795" s="2">
        <v>0</v>
      </c>
      <c r="O795" t="s">
        <v>1000</v>
      </c>
      <c r="P795">
        <v>0</v>
      </c>
      <c r="Q795" s="2">
        <v>0</v>
      </c>
      <c r="R795" t="s">
        <v>1000</v>
      </c>
      <c r="S795">
        <v>0</v>
      </c>
      <c r="T795" s="2">
        <v>0</v>
      </c>
    </row>
    <row r="796" spans="1:20" x14ac:dyDescent="0.25">
      <c r="A796">
        <v>795</v>
      </c>
      <c r="B796">
        <v>916.8</v>
      </c>
      <c r="C796">
        <v>617.5</v>
      </c>
      <c r="D796" t="s">
        <v>1403</v>
      </c>
      <c r="E796">
        <v>0.50864755994749933</v>
      </c>
      <c r="F796" t="s">
        <v>1406</v>
      </c>
      <c r="G796">
        <v>2</v>
      </c>
      <c r="H796" s="2">
        <v>1.2676980780447386E-2</v>
      </c>
      <c r="I796" s="12" t="s">
        <v>1405</v>
      </c>
      <c r="J796" s="12">
        <v>1</v>
      </c>
      <c r="K796" s="2">
        <v>5.5967982969547275E-2</v>
      </c>
      <c r="L796" s="12" t="s">
        <v>1000</v>
      </c>
      <c r="M796">
        <v>0</v>
      </c>
      <c r="N796" s="2">
        <v>0</v>
      </c>
      <c r="O796" t="s">
        <v>1000</v>
      </c>
      <c r="P796">
        <v>0</v>
      </c>
      <c r="Q796" s="2">
        <v>0</v>
      </c>
      <c r="R796" t="s">
        <v>1000</v>
      </c>
      <c r="S796">
        <v>0</v>
      </c>
      <c r="T796" s="2">
        <v>0</v>
      </c>
    </row>
    <row r="797" spans="1:20" x14ac:dyDescent="0.25">
      <c r="A797">
        <v>796</v>
      </c>
      <c r="B797">
        <v>916.8</v>
      </c>
      <c r="C797">
        <v>619.5</v>
      </c>
      <c r="D797" t="s">
        <v>1404</v>
      </c>
      <c r="E797">
        <v>0.50864755994749933</v>
      </c>
      <c r="F797" t="s">
        <v>1406</v>
      </c>
      <c r="G797">
        <v>1</v>
      </c>
      <c r="H797" s="2">
        <v>5.6037771934195374E-2</v>
      </c>
      <c r="I797" s="12" t="s">
        <v>1000</v>
      </c>
      <c r="J797" s="12">
        <v>0</v>
      </c>
      <c r="K797" s="2">
        <v>0</v>
      </c>
      <c r="L797" s="12" t="s">
        <v>1000</v>
      </c>
      <c r="M797">
        <v>0</v>
      </c>
      <c r="N797" s="2">
        <v>0</v>
      </c>
      <c r="O797" t="s">
        <v>1000</v>
      </c>
      <c r="P797">
        <v>0</v>
      </c>
      <c r="Q797" s="2">
        <v>0</v>
      </c>
      <c r="R797" t="s">
        <v>1000</v>
      </c>
      <c r="S797">
        <v>0</v>
      </c>
      <c r="T797" s="2">
        <v>0</v>
      </c>
    </row>
    <row r="798" spans="1:20" x14ac:dyDescent="0.25">
      <c r="A798">
        <v>797</v>
      </c>
      <c r="B798" s="131">
        <v>918.7</v>
      </c>
      <c r="C798" s="131">
        <v>264.39999999999998</v>
      </c>
      <c r="D798" s="131" t="s">
        <v>1716</v>
      </c>
      <c r="E798">
        <v>0.54766470066886719</v>
      </c>
      <c r="F798" t="s">
        <v>1717</v>
      </c>
      <c r="G798">
        <v>2</v>
      </c>
      <c r="H798" s="2">
        <v>5.0664515233277876E-2</v>
      </c>
      <c r="I798" s="12" t="s">
        <v>1000</v>
      </c>
      <c r="J798" s="12">
        <v>0</v>
      </c>
      <c r="K798" s="2">
        <v>0</v>
      </c>
      <c r="L798" s="12" t="s">
        <v>1000</v>
      </c>
      <c r="M798">
        <v>0</v>
      </c>
      <c r="N798" s="2">
        <v>0</v>
      </c>
      <c r="O798" t="s">
        <v>1000</v>
      </c>
      <c r="P798">
        <v>0</v>
      </c>
      <c r="Q798" s="2">
        <v>0</v>
      </c>
      <c r="R798" t="s">
        <v>1000</v>
      </c>
      <c r="S798">
        <v>0</v>
      </c>
      <c r="T798" s="2">
        <v>0</v>
      </c>
    </row>
    <row r="799" spans="1:20" x14ac:dyDescent="0.25">
      <c r="A799">
        <v>798</v>
      </c>
      <c r="B799">
        <v>918.8</v>
      </c>
      <c r="C799">
        <v>619.5</v>
      </c>
      <c r="D799" t="s">
        <v>1401</v>
      </c>
      <c r="E799">
        <v>0.5084949771240852</v>
      </c>
      <c r="F799" t="s">
        <v>1412</v>
      </c>
      <c r="G799">
        <v>2</v>
      </c>
      <c r="H799" s="2">
        <v>1.255635581736223E-2</v>
      </c>
      <c r="I799" s="12" t="s">
        <v>1404</v>
      </c>
      <c r="J799" s="12">
        <v>2</v>
      </c>
      <c r="K799" s="2">
        <v>1.2673177971445319E-2</v>
      </c>
      <c r="L799" s="12" t="s">
        <v>1403</v>
      </c>
      <c r="M799">
        <v>1</v>
      </c>
      <c r="N799" s="2">
        <v>5.6020961863464974E-2</v>
      </c>
      <c r="O799" t="s">
        <v>1000</v>
      </c>
      <c r="P799">
        <v>0</v>
      </c>
      <c r="Q799" s="2">
        <v>0</v>
      </c>
      <c r="R799" t="s">
        <v>1000</v>
      </c>
      <c r="S799">
        <v>0</v>
      </c>
      <c r="T799" s="2">
        <v>0</v>
      </c>
    </row>
    <row r="800" spans="1:20" x14ac:dyDescent="0.25">
      <c r="A800">
        <v>799</v>
      </c>
      <c r="B800">
        <v>918.8</v>
      </c>
      <c r="C800">
        <v>621.5</v>
      </c>
      <c r="D800" t="s">
        <v>1402</v>
      </c>
      <c r="E800">
        <v>0.5084949771240852</v>
      </c>
      <c r="F800" t="s">
        <v>1412</v>
      </c>
      <c r="G800">
        <v>1</v>
      </c>
      <c r="H800" s="2">
        <v>5.7714624426892888E-2</v>
      </c>
      <c r="I800" s="12" t="s">
        <v>1404</v>
      </c>
      <c r="J800" s="12">
        <v>1</v>
      </c>
      <c r="K800" s="2">
        <v>5.609077568501087E-2</v>
      </c>
      <c r="L800" s="12" t="s">
        <v>1000</v>
      </c>
      <c r="M800">
        <v>0</v>
      </c>
      <c r="N800" s="2">
        <v>0</v>
      </c>
      <c r="O800" t="s">
        <v>1000</v>
      </c>
      <c r="P800">
        <v>0</v>
      </c>
      <c r="Q800" s="2">
        <v>0</v>
      </c>
      <c r="R800" t="s">
        <v>1000</v>
      </c>
      <c r="S800">
        <v>0</v>
      </c>
      <c r="T800" s="2">
        <v>0</v>
      </c>
    </row>
    <row r="801" spans="1:20" x14ac:dyDescent="0.25">
      <c r="A801">
        <v>800</v>
      </c>
      <c r="B801">
        <v>918.8</v>
      </c>
      <c r="C801">
        <v>623.5</v>
      </c>
      <c r="D801" t="s">
        <v>1478</v>
      </c>
      <c r="E801">
        <v>0.50380763834434816</v>
      </c>
      <c r="F801" t="s">
        <v>1000</v>
      </c>
      <c r="G801">
        <v>0</v>
      </c>
      <c r="H801" s="2">
        <v>0</v>
      </c>
      <c r="I801" s="12" t="s">
        <v>1000</v>
      </c>
      <c r="J801" s="12">
        <v>0</v>
      </c>
      <c r="K801" s="2">
        <v>0</v>
      </c>
      <c r="L801" s="12" t="s">
        <v>1000</v>
      </c>
      <c r="M801">
        <v>0</v>
      </c>
      <c r="N801" s="2">
        <v>0</v>
      </c>
      <c r="O801" t="s">
        <v>1000</v>
      </c>
      <c r="P801">
        <v>0</v>
      </c>
      <c r="Q801" s="2">
        <v>0</v>
      </c>
      <c r="R801" t="s">
        <v>1000</v>
      </c>
      <c r="S801">
        <v>0</v>
      </c>
      <c r="T801" s="2">
        <v>0</v>
      </c>
    </row>
    <row r="802" spans="1:20" x14ac:dyDescent="0.25">
      <c r="A802">
        <v>801</v>
      </c>
      <c r="B802">
        <v>918.8</v>
      </c>
      <c r="C802">
        <v>597.5</v>
      </c>
      <c r="D802" t="s">
        <v>1479</v>
      </c>
      <c r="E802">
        <v>0.50380763834434816</v>
      </c>
      <c r="F802" t="s">
        <v>1000</v>
      </c>
      <c r="G802">
        <v>0</v>
      </c>
      <c r="H802" s="2">
        <v>0</v>
      </c>
      <c r="I802" s="12" t="s">
        <v>1000</v>
      </c>
      <c r="J802" s="12">
        <v>0</v>
      </c>
      <c r="K802" s="2">
        <v>0</v>
      </c>
      <c r="L802" s="12" t="s">
        <v>1000</v>
      </c>
      <c r="M802">
        <v>0</v>
      </c>
      <c r="N802" s="2">
        <v>0</v>
      </c>
      <c r="O802" t="s">
        <v>1000</v>
      </c>
      <c r="P802">
        <v>0</v>
      </c>
      <c r="Q802" s="2">
        <v>0</v>
      </c>
      <c r="R802" t="s">
        <v>1000</v>
      </c>
      <c r="S802">
        <v>0</v>
      </c>
      <c r="T802" s="2">
        <v>0</v>
      </c>
    </row>
    <row r="803" spans="1:20" x14ac:dyDescent="0.25">
      <c r="A803">
        <v>802</v>
      </c>
      <c r="B803">
        <v>918.8</v>
      </c>
      <c r="C803">
        <v>599.5</v>
      </c>
      <c r="D803" t="s">
        <v>1480</v>
      </c>
      <c r="E803">
        <v>0.50380763834434816</v>
      </c>
      <c r="F803" t="s">
        <v>1000</v>
      </c>
      <c r="G803">
        <v>0</v>
      </c>
      <c r="H803" s="2">
        <v>0</v>
      </c>
      <c r="I803" s="12" t="s">
        <v>1000</v>
      </c>
      <c r="J803" s="12">
        <v>0</v>
      </c>
      <c r="K803" s="2">
        <v>0</v>
      </c>
      <c r="L803" s="12" t="s">
        <v>1000</v>
      </c>
      <c r="M803">
        <v>0</v>
      </c>
      <c r="N803" s="2">
        <v>0</v>
      </c>
      <c r="O803" t="s">
        <v>1000</v>
      </c>
      <c r="P803">
        <v>0</v>
      </c>
      <c r="Q803" s="2">
        <v>0</v>
      </c>
      <c r="R803" t="s">
        <v>1000</v>
      </c>
      <c r="S803">
        <v>0</v>
      </c>
      <c r="T803" s="2">
        <v>0</v>
      </c>
    </row>
    <row r="804" spans="1:20" x14ac:dyDescent="0.25">
      <c r="A804">
        <v>803</v>
      </c>
      <c r="B804">
        <v>918.8</v>
      </c>
      <c r="C804">
        <v>573.5</v>
      </c>
      <c r="D804" t="s">
        <v>1481</v>
      </c>
      <c r="E804">
        <v>0.50380763834434816</v>
      </c>
      <c r="F804" t="s">
        <v>1000</v>
      </c>
      <c r="G804">
        <v>0</v>
      </c>
      <c r="H804" s="2">
        <v>0</v>
      </c>
      <c r="I804" s="12" t="s">
        <v>1000</v>
      </c>
      <c r="J804" s="12">
        <v>0</v>
      </c>
      <c r="K804" s="2">
        <v>0</v>
      </c>
      <c r="L804" s="12" t="s">
        <v>1000</v>
      </c>
      <c r="M804">
        <v>0</v>
      </c>
      <c r="N804" s="2">
        <v>0</v>
      </c>
      <c r="O804" t="s">
        <v>1000</v>
      </c>
      <c r="P804">
        <v>0</v>
      </c>
      <c r="Q804" s="2">
        <v>0</v>
      </c>
      <c r="R804" t="s">
        <v>1000</v>
      </c>
      <c r="S804">
        <v>0</v>
      </c>
      <c r="T804" s="2">
        <v>0</v>
      </c>
    </row>
    <row r="805" spans="1:20" x14ac:dyDescent="0.25">
      <c r="A805">
        <v>804</v>
      </c>
      <c r="B805" s="129">
        <v>919.8</v>
      </c>
      <c r="C805" s="129">
        <v>608.6</v>
      </c>
      <c r="D805" s="129" t="s">
        <v>1553</v>
      </c>
      <c r="E805">
        <v>0.50918196047766273</v>
      </c>
      <c r="F805" t="s">
        <v>1000</v>
      </c>
      <c r="G805">
        <v>0</v>
      </c>
      <c r="H805" s="2">
        <v>0</v>
      </c>
      <c r="I805" s="12" t="s">
        <v>1000</v>
      </c>
      <c r="J805" s="12">
        <v>0</v>
      </c>
      <c r="K805" s="2">
        <v>0</v>
      </c>
      <c r="L805" s="12" t="s">
        <v>1000</v>
      </c>
      <c r="M805">
        <v>0</v>
      </c>
      <c r="N805" s="2">
        <v>0</v>
      </c>
      <c r="O805" t="s">
        <v>1000</v>
      </c>
      <c r="P805">
        <v>0</v>
      </c>
      <c r="Q805" s="2">
        <v>0</v>
      </c>
      <c r="R805" t="s">
        <v>1000</v>
      </c>
      <c r="S805">
        <v>0</v>
      </c>
      <c r="T805" s="2">
        <v>0</v>
      </c>
    </row>
    <row r="806" spans="1:20" x14ac:dyDescent="0.25">
      <c r="A806">
        <v>805</v>
      </c>
      <c r="B806" s="129">
        <v>919.8</v>
      </c>
      <c r="C806" s="129">
        <v>620.6</v>
      </c>
      <c r="D806" s="129" t="s">
        <v>1562</v>
      </c>
      <c r="E806">
        <v>0.50918196047766273</v>
      </c>
      <c r="F806" t="s">
        <v>1401</v>
      </c>
      <c r="G806">
        <v>3</v>
      </c>
      <c r="H806" s="2">
        <v>0.23272246199547678</v>
      </c>
      <c r="I806" s="12" t="s">
        <v>1000</v>
      </c>
      <c r="J806" s="12">
        <v>0</v>
      </c>
      <c r="K806" s="2">
        <v>0</v>
      </c>
      <c r="L806" s="12" t="s">
        <v>1000</v>
      </c>
      <c r="M806">
        <v>0</v>
      </c>
      <c r="N806" s="2">
        <v>0</v>
      </c>
      <c r="O806" t="s">
        <v>1000</v>
      </c>
      <c r="P806">
        <v>0</v>
      </c>
      <c r="Q806" s="2">
        <v>0</v>
      </c>
      <c r="R806" t="s">
        <v>1000</v>
      </c>
      <c r="S806">
        <v>0</v>
      </c>
      <c r="T806" s="2">
        <v>0</v>
      </c>
    </row>
    <row r="807" spans="1:20" x14ac:dyDescent="0.25">
      <c r="A807">
        <v>806</v>
      </c>
      <c r="B807">
        <v>920.8</v>
      </c>
      <c r="C807">
        <v>647.5</v>
      </c>
      <c r="D807" t="s">
        <v>1469</v>
      </c>
      <c r="E807">
        <v>0.50365650738851664</v>
      </c>
      <c r="F807" t="s">
        <v>1000</v>
      </c>
      <c r="G807">
        <v>0</v>
      </c>
      <c r="H807" s="2">
        <v>0</v>
      </c>
      <c r="I807" s="12" t="s">
        <v>1000</v>
      </c>
      <c r="J807" s="12">
        <v>0</v>
      </c>
      <c r="K807" s="2">
        <v>0</v>
      </c>
      <c r="L807" s="12" t="s">
        <v>1000</v>
      </c>
      <c r="M807">
        <v>0</v>
      </c>
      <c r="N807" s="2">
        <v>0</v>
      </c>
      <c r="O807" t="s">
        <v>1000</v>
      </c>
      <c r="P807">
        <v>0</v>
      </c>
      <c r="Q807" s="2">
        <v>0</v>
      </c>
      <c r="R807" t="s">
        <v>1000</v>
      </c>
      <c r="S807">
        <v>0</v>
      </c>
      <c r="T807" s="2">
        <v>0</v>
      </c>
    </row>
    <row r="808" spans="1:20" x14ac:dyDescent="0.25">
      <c r="A808">
        <v>807</v>
      </c>
      <c r="B808">
        <v>920.8</v>
      </c>
      <c r="C808">
        <v>649.5</v>
      </c>
      <c r="D808" t="s">
        <v>1470</v>
      </c>
      <c r="E808">
        <v>0.50365650738851664</v>
      </c>
      <c r="F808" t="s">
        <v>1000</v>
      </c>
      <c r="G808">
        <v>0</v>
      </c>
      <c r="H808" s="2">
        <v>0</v>
      </c>
      <c r="I808" s="12" t="s">
        <v>1000</v>
      </c>
      <c r="J808" s="12">
        <v>0</v>
      </c>
      <c r="K808" s="2">
        <v>0</v>
      </c>
      <c r="L808" s="12" t="s">
        <v>1000</v>
      </c>
      <c r="M808">
        <v>0</v>
      </c>
      <c r="N808" s="2">
        <v>0</v>
      </c>
      <c r="O808" t="s">
        <v>1000</v>
      </c>
      <c r="P808">
        <v>0</v>
      </c>
      <c r="Q808" s="2">
        <v>0</v>
      </c>
      <c r="R808" t="s">
        <v>1000</v>
      </c>
      <c r="S808">
        <v>0</v>
      </c>
      <c r="T808" s="2">
        <v>0</v>
      </c>
    </row>
    <row r="809" spans="1:20" x14ac:dyDescent="0.25">
      <c r="A809">
        <v>808</v>
      </c>
      <c r="B809">
        <v>920.8</v>
      </c>
      <c r="C809">
        <v>621.5</v>
      </c>
      <c r="D809" t="s">
        <v>1471</v>
      </c>
      <c r="E809">
        <v>0.50365650738851664</v>
      </c>
      <c r="F809" t="s">
        <v>1401</v>
      </c>
      <c r="G809">
        <v>1</v>
      </c>
      <c r="H809" s="2">
        <v>5.6073949714347822E-2</v>
      </c>
      <c r="I809" s="12" t="s">
        <v>1402</v>
      </c>
      <c r="J809" s="12">
        <v>2</v>
      </c>
      <c r="K809" s="2">
        <v>1.266937630320039E-2</v>
      </c>
      <c r="L809" s="12" t="s">
        <v>1562</v>
      </c>
      <c r="M809">
        <v>3</v>
      </c>
      <c r="N809" s="2">
        <v>0.23234937430885858</v>
      </c>
      <c r="O809" t="s">
        <v>1000</v>
      </c>
      <c r="P809">
        <v>0</v>
      </c>
      <c r="Q809" s="2">
        <v>0</v>
      </c>
      <c r="R809" t="s">
        <v>1000</v>
      </c>
      <c r="S809">
        <v>0</v>
      </c>
      <c r="T809" s="2">
        <v>0</v>
      </c>
    </row>
    <row r="810" spans="1:20" x14ac:dyDescent="0.25">
      <c r="A810">
        <v>809</v>
      </c>
      <c r="B810">
        <v>920.8</v>
      </c>
      <c r="C810">
        <v>623.5</v>
      </c>
      <c r="D810" t="s">
        <v>1472</v>
      </c>
      <c r="E810">
        <v>0.50365650738851664</v>
      </c>
      <c r="F810" t="s">
        <v>1478</v>
      </c>
      <c r="G810">
        <v>2</v>
      </c>
      <c r="H810" s="2">
        <v>1.2520895457102976E-2</v>
      </c>
      <c r="I810" s="12" t="s">
        <v>1402</v>
      </c>
      <c r="J810" s="12">
        <v>1</v>
      </c>
      <c r="K810" s="2">
        <v>5.6143788371598467E-2</v>
      </c>
      <c r="L810" s="12" t="s">
        <v>1000</v>
      </c>
      <c r="M810">
        <v>0</v>
      </c>
      <c r="N810" s="2">
        <v>0</v>
      </c>
      <c r="O810" t="s">
        <v>1000</v>
      </c>
      <c r="P810">
        <v>0</v>
      </c>
      <c r="Q810" s="2">
        <v>0</v>
      </c>
      <c r="R810" t="s">
        <v>1000</v>
      </c>
      <c r="S810">
        <v>0</v>
      </c>
      <c r="T810" s="2">
        <v>0</v>
      </c>
    </row>
    <row r="811" spans="1:20" x14ac:dyDescent="0.25">
      <c r="A811">
        <v>810</v>
      </c>
      <c r="B811">
        <v>920.8</v>
      </c>
      <c r="C811">
        <v>625.5</v>
      </c>
      <c r="D811" t="s">
        <v>1473</v>
      </c>
      <c r="E811">
        <v>0.50365650738851664</v>
      </c>
      <c r="F811" t="s">
        <v>1478</v>
      </c>
      <c r="G811">
        <v>1</v>
      </c>
      <c r="H811" s="2">
        <v>5.7838564797177514E-2</v>
      </c>
      <c r="I811" s="12" t="s">
        <v>1000</v>
      </c>
      <c r="J811" s="12">
        <v>0</v>
      </c>
      <c r="K811" s="2">
        <v>0</v>
      </c>
      <c r="L811" s="12" t="s">
        <v>1000</v>
      </c>
      <c r="M811">
        <v>0</v>
      </c>
      <c r="N811" s="2">
        <v>0</v>
      </c>
      <c r="O811" t="s">
        <v>1000</v>
      </c>
      <c r="P811">
        <v>0</v>
      </c>
      <c r="Q811" s="2">
        <v>0</v>
      </c>
      <c r="R811" t="s">
        <v>1000</v>
      </c>
      <c r="S811">
        <v>0</v>
      </c>
      <c r="T811" s="2">
        <v>0</v>
      </c>
    </row>
    <row r="812" spans="1:20" x14ac:dyDescent="0.25">
      <c r="A812">
        <v>811</v>
      </c>
      <c r="B812">
        <v>920.8</v>
      </c>
      <c r="C812">
        <v>599.5</v>
      </c>
      <c r="D812" t="s">
        <v>1474</v>
      </c>
      <c r="E812">
        <v>0.50365650738851664</v>
      </c>
      <c r="F812" t="s">
        <v>1480</v>
      </c>
      <c r="G812">
        <v>2</v>
      </c>
      <c r="H812" s="2">
        <v>1.4932084558317916E-2</v>
      </c>
      <c r="I812" s="12" t="s">
        <v>1479</v>
      </c>
      <c r="J812" s="12">
        <v>1</v>
      </c>
      <c r="K812" s="2">
        <v>5.2717933832684347E-2</v>
      </c>
      <c r="L812" s="12" t="s">
        <v>1000</v>
      </c>
      <c r="M812">
        <v>0</v>
      </c>
      <c r="N812" s="2">
        <v>0</v>
      </c>
      <c r="O812" t="s">
        <v>1000</v>
      </c>
      <c r="P812">
        <v>0</v>
      </c>
      <c r="Q812" s="2">
        <v>0</v>
      </c>
      <c r="R812" t="s">
        <v>1000</v>
      </c>
      <c r="S812">
        <v>0</v>
      </c>
      <c r="T812" s="2">
        <v>0</v>
      </c>
    </row>
    <row r="813" spans="1:20" x14ac:dyDescent="0.25">
      <c r="A813">
        <v>812</v>
      </c>
      <c r="B813">
        <v>920.8</v>
      </c>
      <c r="C813">
        <v>601.5</v>
      </c>
      <c r="D813" t="s">
        <v>1475</v>
      </c>
      <c r="E813">
        <v>0.50365650738851664</v>
      </c>
      <c r="F813" t="s">
        <v>1480</v>
      </c>
      <c r="G813">
        <v>1</v>
      </c>
      <c r="H813" s="2">
        <v>5.2785220622291747E-2</v>
      </c>
      <c r="I813" s="12" t="s">
        <v>1000</v>
      </c>
      <c r="J813" s="12">
        <v>0</v>
      </c>
      <c r="K813" s="2">
        <v>0</v>
      </c>
      <c r="L813" s="12" t="s">
        <v>1000</v>
      </c>
      <c r="M813">
        <v>0</v>
      </c>
      <c r="N813" s="2">
        <v>0</v>
      </c>
      <c r="O813" t="s">
        <v>1000</v>
      </c>
      <c r="P813">
        <v>0</v>
      </c>
      <c r="Q813" s="2">
        <v>0</v>
      </c>
      <c r="R813" t="s">
        <v>1000</v>
      </c>
      <c r="S813">
        <v>0</v>
      </c>
      <c r="T813" s="2">
        <v>0</v>
      </c>
    </row>
    <row r="814" spans="1:20" x14ac:dyDescent="0.25">
      <c r="A814">
        <v>813</v>
      </c>
      <c r="B814">
        <v>920.8</v>
      </c>
      <c r="C814">
        <v>573.5</v>
      </c>
      <c r="D814" t="s">
        <v>1476</v>
      </c>
      <c r="E814">
        <v>0.50365650738851664</v>
      </c>
      <c r="F814" t="s">
        <v>1481</v>
      </c>
      <c r="G814">
        <v>2</v>
      </c>
      <c r="H814" s="2">
        <v>1.7630989903649211E-2</v>
      </c>
      <c r="I814" s="12" t="s">
        <v>1000</v>
      </c>
      <c r="J814" s="12">
        <v>0</v>
      </c>
      <c r="K814" s="2">
        <v>0</v>
      </c>
      <c r="L814" s="12" t="s">
        <v>1000</v>
      </c>
      <c r="M814">
        <v>0</v>
      </c>
      <c r="N814" s="2">
        <v>0</v>
      </c>
      <c r="O814" t="s">
        <v>1000</v>
      </c>
      <c r="P814">
        <v>0</v>
      </c>
      <c r="Q814" s="2">
        <v>0</v>
      </c>
      <c r="R814" t="s">
        <v>1000</v>
      </c>
      <c r="S814">
        <v>0</v>
      </c>
      <c r="T814" s="2">
        <v>0</v>
      </c>
    </row>
    <row r="815" spans="1:20" x14ac:dyDescent="0.25">
      <c r="A815">
        <v>814</v>
      </c>
      <c r="B815">
        <v>920.8</v>
      </c>
      <c r="C815">
        <v>575.5</v>
      </c>
      <c r="D815" t="s">
        <v>1477</v>
      </c>
      <c r="E815">
        <v>0.50365650738851664</v>
      </c>
      <c r="F815" t="s">
        <v>1481</v>
      </c>
      <c r="G815">
        <v>1</v>
      </c>
      <c r="H815" s="2">
        <v>4.7917249547826821E-2</v>
      </c>
      <c r="I815" s="12" t="s">
        <v>1000</v>
      </c>
      <c r="J815" s="12">
        <v>0</v>
      </c>
      <c r="K815" s="2">
        <v>0</v>
      </c>
      <c r="L815" s="12" t="s">
        <v>1000</v>
      </c>
      <c r="M815">
        <v>0</v>
      </c>
      <c r="N815" s="2">
        <v>0</v>
      </c>
      <c r="O815" t="s">
        <v>1000</v>
      </c>
      <c r="P815">
        <v>0</v>
      </c>
      <c r="Q815" s="2">
        <v>0</v>
      </c>
      <c r="R815" t="s">
        <v>1000</v>
      </c>
      <c r="S815">
        <v>0</v>
      </c>
      <c r="T815" s="2">
        <v>0</v>
      </c>
    </row>
    <row r="816" spans="1:20" x14ac:dyDescent="0.25">
      <c r="A816">
        <v>815</v>
      </c>
      <c r="B816">
        <v>920.9</v>
      </c>
      <c r="C816">
        <v>647.6</v>
      </c>
      <c r="D816" t="s">
        <v>1399</v>
      </c>
      <c r="E816">
        <v>0.50834244007208507</v>
      </c>
      <c r="F816" t="s">
        <v>1000</v>
      </c>
      <c r="G816">
        <v>0</v>
      </c>
      <c r="H816" s="2">
        <v>0</v>
      </c>
      <c r="I816" s="12" t="s">
        <v>1000</v>
      </c>
      <c r="J816" s="12">
        <v>0</v>
      </c>
      <c r="K816" s="2">
        <v>0</v>
      </c>
      <c r="L816" s="12" t="s">
        <v>1000</v>
      </c>
      <c r="M816">
        <v>0</v>
      </c>
      <c r="N816" s="2">
        <v>0</v>
      </c>
      <c r="O816" t="s">
        <v>1000</v>
      </c>
      <c r="P816">
        <v>0</v>
      </c>
      <c r="Q816" s="2">
        <v>0</v>
      </c>
      <c r="R816" t="s">
        <v>1000</v>
      </c>
      <c r="S816">
        <v>0</v>
      </c>
      <c r="T816" s="2">
        <v>0</v>
      </c>
    </row>
    <row r="817" spans="1:20" x14ac:dyDescent="0.25">
      <c r="A817">
        <v>816</v>
      </c>
      <c r="B817">
        <v>920.9</v>
      </c>
      <c r="C817">
        <v>621.6</v>
      </c>
      <c r="D817" t="s">
        <v>1400</v>
      </c>
      <c r="E817">
        <v>0.50834244007208507</v>
      </c>
      <c r="F817" t="s">
        <v>1401</v>
      </c>
      <c r="G817">
        <v>1</v>
      </c>
      <c r="H817" s="2">
        <v>5.6073949714347822E-2</v>
      </c>
      <c r="I817" s="12" t="s">
        <v>1402</v>
      </c>
      <c r="J817" s="12">
        <v>2</v>
      </c>
      <c r="K817" s="2">
        <v>1.266937630320039E-2</v>
      </c>
      <c r="L817" s="12" t="s">
        <v>1562</v>
      </c>
      <c r="M817">
        <v>3</v>
      </c>
      <c r="N817" s="2">
        <v>0.23234937430885858</v>
      </c>
      <c r="O817" t="s">
        <v>1000</v>
      </c>
      <c r="P817">
        <v>0</v>
      </c>
      <c r="Q817" s="2">
        <v>0</v>
      </c>
      <c r="R817" t="s">
        <v>1000</v>
      </c>
      <c r="S817">
        <v>0</v>
      </c>
      <c r="T817" s="2">
        <v>0</v>
      </c>
    </row>
    <row r="818" spans="1:20" x14ac:dyDescent="0.25">
      <c r="A818">
        <v>817</v>
      </c>
      <c r="B818">
        <v>922.8</v>
      </c>
      <c r="C818">
        <v>649.5</v>
      </c>
      <c r="D818" t="s">
        <v>1457</v>
      </c>
      <c r="E818">
        <v>0.50350542176857149</v>
      </c>
      <c r="F818" t="s">
        <v>1469</v>
      </c>
      <c r="G818">
        <v>1</v>
      </c>
      <c r="H818" s="2">
        <v>6.312226530283932E-2</v>
      </c>
      <c r="I818" s="12" t="s">
        <v>1470</v>
      </c>
      <c r="J818" s="12">
        <v>2</v>
      </c>
      <c r="K818" s="2">
        <v>1.0355896159849403E-2</v>
      </c>
      <c r="L818" s="12" t="s">
        <v>1399</v>
      </c>
      <c r="M818">
        <v>1</v>
      </c>
      <c r="N818" s="2">
        <v>6.1441767505165452E-2</v>
      </c>
      <c r="O818" t="s">
        <v>1000</v>
      </c>
      <c r="P818">
        <v>0</v>
      </c>
      <c r="Q818" s="2">
        <v>0</v>
      </c>
      <c r="R818" t="s">
        <v>1000</v>
      </c>
      <c r="S818">
        <v>0</v>
      </c>
      <c r="T818" s="2">
        <v>0</v>
      </c>
    </row>
    <row r="819" spans="1:20" x14ac:dyDescent="0.25">
      <c r="A819">
        <v>818</v>
      </c>
      <c r="B819">
        <v>922.8</v>
      </c>
      <c r="C819">
        <v>651.5</v>
      </c>
      <c r="D819" t="s">
        <v>1458</v>
      </c>
      <c r="E819">
        <v>0.50350542176857149</v>
      </c>
      <c r="F819" t="s">
        <v>1470</v>
      </c>
      <c r="G819">
        <v>1</v>
      </c>
      <c r="H819" s="2">
        <v>6.3196300469303898E-2</v>
      </c>
      <c r="I819" s="12" t="s">
        <v>1000</v>
      </c>
      <c r="J819" s="12">
        <v>0</v>
      </c>
      <c r="K819" s="2">
        <v>0</v>
      </c>
      <c r="L819" s="12" t="s">
        <v>1000</v>
      </c>
      <c r="M819">
        <v>0</v>
      </c>
      <c r="N819" s="2">
        <v>0</v>
      </c>
      <c r="O819" t="s">
        <v>1000</v>
      </c>
      <c r="P819">
        <v>0</v>
      </c>
      <c r="Q819" s="2">
        <v>0</v>
      </c>
      <c r="R819" t="s">
        <v>1000</v>
      </c>
      <c r="S819">
        <v>0</v>
      </c>
      <c r="T819" s="2">
        <v>0</v>
      </c>
    </row>
    <row r="820" spans="1:20" x14ac:dyDescent="0.25">
      <c r="A820">
        <v>819</v>
      </c>
      <c r="B820">
        <v>922.8</v>
      </c>
      <c r="C820">
        <v>621.5</v>
      </c>
      <c r="D820" t="s">
        <v>1459</v>
      </c>
      <c r="E820">
        <v>0.50350542176857149</v>
      </c>
      <c r="F820" t="s">
        <v>1471</v>
      </c>
      <c r="G820">
        <v>2</v>
      </c>
      <c r="H820" s="2">
        <v>1.2580553270122148E-2</v>
      </c>
      <c r="I820" s="12" t="s">
        <v>1400</v>
      </c>
      <c r="J820" s="12">
        <v>2</v>
      </c>
      <c r="K820" s="2">
        <v>1.2697600553103769E-2</v>
      </c>
      <c r="L820" s="12" t="s">
        <v>1000</v>
      </c>
      <c r="M820">
        <v>0</v>
      </c>
      <c r="N820" s="2">
        <v>0</v>
      </c>
      <c r="O820" t="s">
        <v>1000</v>
      </c>
      <c r="P820">
        <v>0</v>
      </c>
      <c r="Q820" s="2">
        <v>0</v>
      </c>
      <c r="R820" t="s">
        <v>1000</v>
      </c>
      <c r="S820">
        <v>0</v>
      </c>
      <c r="T820" s="2">
        <v>0</v>
      </c>
    </row>
    <row r="821" spans="1:20" x14ac:dyDescent="0.25">
      <c r="A821">
        <v>820</v>
      </c>
      <c r="B821">
        <v>922.8</v>
      </c>
      <c r="C821">
        <v>623.5</v>
      </c>
      <c r="D821" t="s">
        <v>1460</v>
      </c>
      <c r="E821">
        <v>0.50350542176857149</v>
      </c>
      <c r="F821" t="s">
        <v>1472</v>
      </c>
      <c r="G821">
        <v>2</v>
      </c>
      <c r="H821" s="2">
        <v>1.2548823698810345E-2</v>
      </c>
      <c r="I821" s="12" t="s">
        <v>1471</v>
      </c>
      <c r="J821" s="12">
        <v>1</v>
      </c>
      <c r="K821" s="2">
        <v>5.7750586314675285E-2</v>
      </c>
      <c r="L821" s="12" t="s">
        <v>1400</v>
      </c>
      <c r="M821">
        <v>1</v>
      </c>
      <c r="N821" s="2">
        <v>5.6126946498322235E-2</v>
      </c>
      <c r="O821" t="s">
        <v>1000</v>
      </c>
      <c r="P821">
        <v>0</v>
      </c>
      <c r="Q821" s="2">
        <v>0</v>
      </c>
      <c r="R821" t="s">
        <v>1000</v>
      </c>
      <c r="S821">
        <v>0</v>
      </c>
      <c r="T821" s="2">
        <v>0</v>
      </c>
    </row>
    <row r="822" spans="1:20" x14ac:dyDescent="0.25">
      <c r="A822">
        <v>821</v>
      </c>
      <c r="B822">
        <v>922.8</v>
      </c>
      <c r="C822">
        <v>625.5</v>
      </c>
      <c r="D822" t="s">
        <v>1461</v>
      </c>
      <c r="E822">
        <v>0.50350542176857149</v>
      </c>
      <c r="F822" t="s">
        <v>1473</v>
      </c>
      <c r="G822">
        <v>2</v>
      </c>
      <c r="H822" s="2">
        <v>1.2517139470185991E-2</v>
      </c>
      <c r="I822" s="12" t="s">
        <v>1472</v>
      </c>
      <c r="J822" s="12">
        <v>1</v>
      </c>
      <c r="K822" s="2">
        <v>5.782121452910606E-2</v>
      </c>
      <c r="L822" s="12" t="s">
        <v>1000</v>
      </c>
      <c r="M822">
        <v>0</v>
      </c>
      <c r="N822" s="2">
        <v>0</v>
      </c>
      <c r="O822" t="s">
        <v>1000</v>
      </c>
      <c r="P822">
        <v>0</v>
      </c>
      <c r="Q822" s="2">
        <v>0</v>
      </c>
      <c r="R822" t="s">
        <v>1000</v>
      </c>
      <c r="S822">
        <v>0</v>
      </c>
      <c r="T822" s="2">
        <v>0</v>
      </c>
    </row>
    <row r="823" spans="1:20" x14ac:dyDescent="0.25">
      <c r="A823">
        <v>822</v>
      </c>
      <c r="B823">
        <v>922.8</v>
      </c>
      <c r="C823">
        <v>627.5</v>
      </c>
      <c r="D823" t="s">
        <v>1462</v>
      </c>
      <c r="E823">
        <v>0.50350542176857149</v>
      </c>
      <c r="F823" t="s">
        <v>1473</v>
      </c>
      <c r="G823">
        <v>1</v>
      </c>
      <c r="H823" s="2">
        <v>5.7891888086224294E-2</v>
      </c>
      <c r="I823" s="12" t="s">
        <v>1000</v>
      </c>
      <c r="J823" s="12">
        <v>0</v>
      </c>
      <c r="K823" s="2">
        <v>0</v>
      </c>
      <c r="L823" s="12" t="s">
        <v>1000</v>
      </c>
      <c r="M823">
        <v>0</v>
      </c>
      <c r="N823" s="2">
        <v>0</v>
      </c>
      <c r="O823" t="s">
        <v>1000</v>
      </c>
      <c r="P823">
        <v>0</v>
      </c>
      <c r="Q823" s="2">
        <v>0</v>
      </c>
      <c r="R823" t="s">
        <v>1000</v>
      </c>
      <c r="S823">
        <v>0</v>
      </c>
      <c r="T823" s="2">
        <v>0</v>
      </c>
    </row>
    <row r="824" spans="1:20" x14ac:dyDescent="0.25">
      <c r="A824">
        <v>823</v>
      </c>
      <c r="B824">
        <v>922.8</v>
      </c>
      <c r="C824">
        <v>599.5</v>
      </c>
      <c r="D824" t="s">
        <v>1463</v>
      </c>
      <c r="E824">
        <v>0.50350542176857149</v>
      </c>
      <c r="F824" t="s">
        <v>1474</v>
      </c>
      <c r="G824">
        <v>2</v>
      </c>
      <c r="H824" s="2">
        <v>1.4962651106892995E-2</v>
      </c>
      <c r="I824" s="12" t="s">
        <v>1000</v>
      </c>
      <c r="J824" s="12">
        <v>0</v>
      </c>
      <c r="K824" s="2">
        <v>0</v>
      </c>
      <c r="L824" s="12" t="s">
        <v>1000</v>
      </c>
      <c r="M824">
        <v>0</v>
      </c>
      <c r="N824" s="2">
        <v>0</v>
      </c>
      <c r="O824" t="s">
        <v>1000</v>
      </c>
      <c r="P824">
        <v>0</v>
      </c>
      <c r="Q824" s="2">
        <v>0</v>
      </c>
      <c r="R824" t="s">
        <v>1000</v>
      </c>
      <c r="S824">
        <v>0</v>
      </c>
      <c r="T824" s="2">
        <v>0</v>
      </c>
    </row>
    <row r="825" spans="1:20" x14ac:dyDescent="0.25">
      <c r="A825">
        <v>824</v>
      </c>
      <c r="B825">
        <v>922.8</v>
      </c>
      <c r="C825">
        <v>601.5</v>
      </c>
      <c r="D825" t="s">
        <v>1464</v>
      </c>
      <c r="E825">
        <v>0.50350542176857149</v>
      </c>
      <c r="F825" t="s">
        <v>1475</v>
      </c>
      <c r="G825">
        <v>2</v>
      </c>
      <c r="H825" s="2">
        <v>1.492760526892232E-2</v>
      </c>
      <c r="I825" s="12" t="s">
        <v>1474</v>
      </c>
      <c r="J825" s="12">
        <v>1</v>
      </c>
      <c r="K825" s="2">
        <v>5.2769386243772511E-2</v>
      </c>
      <c r="L825" s="12" t="s">
        <v>1000</v>
      </c>
      <c r="M825">
        <v>0</v>
      </c>
      <c r="N825" s="2">
        <v>0</v>
      </c>
      <c r="O825" t="s">
        <v>1000</v>
      </c>
      <c r="P825">
        <v>0</v>
      </c>
      <c r="Q825" s="2">
        <v>0</v>
      </c>
      <c r="R825" t="s">
        <v>1000</v>
      </c>
      <c r="S825">
        <v>0</v>
      </c>
      <c r="T825" s="2">
        <v>0</v>
      </c>
    </row>
    <row r="826" spans="1:20" x14ac:dyDescent="0.25">
      <c r="A826">
        <v>825</v>
      </c>
      <c r="B826">
        <v>922.8</v>
      </c>
      <c r="C826">
        <v>603.5</v>
      </c>
      <c r="D826" t="s">
        <v>1465</v>
      </c>
      <c r="E826">
        <v>0.50350542176857149</v>
      </c>
      <c r="F826" t="s">
        <v>1475</v>
      </c>
      <c r="G826">
        <v>1</v>
      </c>
      <c r="H826" s="2">
        <v>5.2836698191544434E-2</v>
      </c>
      <c r="I826" s="12" t="s">
        <v>1000</v>
      </c>
      <c r="J826" s="12">
        <v>0</v>
      </c>
      <c r="K826" s="2">
        <v>0</v>
      </c>
      <c r="L826" s="12" t="s">
        <v>1000</v>
      </c>
      <c r="M826">
        <v>0</v>
      </c>
      <c r="N826" s="2">
        <v>0</v>
      </c>
      <c r="O826" t="s">
        <v>1000</v>
      </c>
      <c r="P826">
        <v>0</v>
      </c>
      <c r="Q826" s="2">
        <v>0</v>
      </c>
      <c r="R826" t="s">
        <v>1000</v>
      </c>
      <c r="S826">
        <v>0</v>
      </c>
      <c r="T826" s="2">
        <v>0</v>
      </c>
    </row>
    <row r="827" spans="1:20" x14ac:dyDescent="0.25">
      <c r="A827">
        <v>826</v>
      </c>
      <c r="B827">
        <v>922.8</v>
      </c>
      <c r="C827">
        <v>573.5</v>
      </c>
      <c r="D827" t="s">
        <v>1466</v>
      </c>
      <c r="E827">
        <v>0.50350542176857149</v>
      </c>
      <c r="F827" t="s">
        <v>1476</v>
      </c>
      <c r="G827">
        <v>2</v>
      </c>
      <c r="H827" s="2">
        <v>1.7664153793379832E-2</v>
      </c>
      <c r="I827" s="12" t="s">
        <v>1000</v>
      </c>
      <c r="J827" s="12">
        <v>0</v>
      </c>
      <c r="K827" s="2">
        <v>0</v>
      </c>
      <c r="L827" s="12" t="s">
        <v>1000</v>
      </c>
      <c r="M827">
        <v>0</v>
      </c>
      <c r="N827" s="2">
        <v>0</v>
      </c>
      <c r="O827" t="s">
        <v>1000</v>
      </c>
      <c r="P827">
        <v>0</v>
      </c>
      <c r="Q827" s="2">
        <v>0</v>
      </c>
      <c r="R827" t="s">
        <v>1000</v>
      </c>
      <c r="S827">
        <v>0</v>
      </c>
      <c r="T827" s="2">
        <v>0</v>
      </c>
    </row>
    <row r="828" spans="1:20" x14ac:dyDescent="0.25">
      <c r="A828">
        <v>827</v>
      </c>
      <c r="B828">
        <v>922.8</v>
      </c>
      <c r="C828">
        <v>575.5</v>
      </c>
      <c r="D828" t="s">
        <v>1467</v>
      </c>
      <c r="E828">
        <v>0.50350542176857149</v>
      </c>
      <c r="F828" t="s">
        <v>1477</v>
      </c>
      <c r="G828">
        <v>2</v>
      </c>
      <c r="H828" s="2">
        <v>1.7625701003375387E-2</v>
      </c>
      <c r="I828" s="12" t="s">
        <v>1476</v>
      </c>
      <c r="J828" s="12">
        <v>1</v>
      </c>
      <c r="K828" s="2">
        <v>4.7902875451100578E-2</v>
      </c>
      <c r="L828" s="12" t="s">
        <v>1000</v>
      </c>
      <c r="M828">
        <v>0</v>
      </c>
      <c r="N828" s="2">
        <v>0</v>
      </c>
      <c r="O828" t="s">
        <v>1000</v>
      </c>
      <c r="P828">
        <v>0</v>
      </c>
      <c r="Q828" s="2">
        <v>0</v>
      </c>
      <c r="R828" t="s">
        <v>1000</v>
      </c>
      <c r="S828">
        <v>0</v>
      </c>
      <c r="T828" s="2">
        <v>0</v>
      </c>
    </row>
    <row r="829" spans="1:20" x14ac:dyDescent="0.25">
      <c r="A829">
        <v>828</v>
      </c>
      <c r="B829">
        <v>922.8</v>
      </c>
      <c r="C829">
        <v>577.5</v>
      </c>
      <c r="D829" t="s">
        <v>1468</v>
      </c>
      <c r="E829">
        <v>0.50350542176857149</v>
      </c>
      <c r="F829" t="s">
        <v>1477</v>
      </c>
      <c r="G829">
        <v>1</v>
      </c>
      <c r="H829" s="2">
        <v>4.7966780446838733E-2</v>
      </c>
      <c r="I829" s="12" t="s">
        <v>1000</v>
      </c>
      <c r="J829" s="12">
        <v>0</v>
      </c>
      <c r="K829" s="2">
        <v>0</v>
      </c>
      <c r="L829" s="12" t="s">
        <v>1000</v>
      </c>
      <c r="M829">
        <v>0</v>
      </c>
      <c r="N829" s="2">
        <v>0</v>
      </c>
      <c r="O829" t="s">
        <v>1000</v>
      </c>
      <c r="P829">
        <v>0</v>
      </c>
      <c r="Q829" s="2">
        <v>0</v>
      </c>
      <c r="R829" t="s">
        <v>1000</v>
      </c>
      <c r="S829">
        <v>0</v>
      </c>
      <c r="T829" s="2">
        <v>0</v>
      </c>
    </row>
    <row r="830" spans="1:20" x14ac:dyDescent="0.25">
      <c r="A830">
        <v>829</v>
      </c>
      <c r="B830">
        <v>924.8</v>
      </c>
      <c r="C830">
        <v>651.5</v>
      </c>
      <c r="D830" t="s">
        <v>1445</v>
      </c>
      <c r="E830">
        <v>0.50335438147091305</v>
      </c>
      <c r="F830" t="s">
        <v>1458</v>
      </c>
      <c r="G830">
        <v>2</v>
      </c>
      <c r="H830" s="2">
        <v>1.0352789624009113E-2</v>
      </c>
      <c r="I830" s="12" t="s">
        <v>1457</v>
      </c>
      <c r="J830" s="12">
        <v>1</v>
      </c>
      <c r="K830" s="2">
        <v>6.3177343001079869E-2</v>
      </c>
      <c r="L830" s="12" t="s">
        <v>1000</v>
      </c>
      <c r="M830">
        <v>0</v>
      </c>
      <c r="N830" s="2">
        <v>0</v>
      </c>
      <c r="O830" t="s">
        <v>1000</v>
      </c>
      <c r="P830">
        <v>0</v>
      </c>
      <c r="Q830" s="2">
        <v>0</v>
      </c>
      <c r="R830" t="s">
        <v>1000</v>
      </c>
      <c r="S830">
        <v>0</v>
      </c>
      <c r="T830" s="2">
        <v>0</v>
      </c>
    </row>
    <row r="831" spans="1:20" x14ac:dyDescent="0.25">
      <c r="A831">
        <v>830</v>
      </c>
      <c r="B831">
        <v>924.8</v>
      </c>
      <c r="C831">
        <v>623.5</v>
      </c>
      <c r="D831" t="s">
        <v>1446</v>
      </c>
      <c r="E831">
        <v>0.50335438147091305</v>
      </c>
      <c r="F831" t="s">
        <v>1460</v>
      </c>
      <c r="G831">
        <v>2</v>
      </c>
      <c r="H831" s="2">
        <v>1.2576779387203559E-2</v>
      </c>
      <c r="I831" s="12" t="s">
        <v>1459</v>
      </c>
      <c r="J831" s="12">
        <v>1</v>
      </c>
      <c r="K831" s="2">
        <v>5.7733262438169071E-2</v>
      </c>
      <c r="L831" s="12" t="s">
        <v>1000</v>
      </c>
      <c r="M831">
        <v>0</v>
      </c>
      <c r="N831" s="2">
        <v>0</v>
      </c>
      <c r="O831" t="s">
        <v>1000</v>
      </c>
      <c r="P831">
        <v>0</v>
      </c>
      <c r="Q831" s="2">
        <v>0</v>
      </c>
      <c r="R831" t="s">
        <v>1000</v>
      </c>
      <c r="S831">
        <v>0</v>
      </c>
      <c r="T831" s="2">
        <v>0</v>
      </c>
    </row>
    <row r="832" spans="1:20" x14ac:dyDescent="0.25">
      <c r="A832">
        <v>831</v>
      </c>
      <c r="B832">
        <v>924.8</v>
      </c>
      <c r="C832">
        <v>625.5</v>
      </c>
      <c r="D832" t="s">
        <v>1447</v>
      </c>
      <c r="E832">
        <v>0.50335438147091305</v>
      </c>
      <c r="F832" t="s">
        <v>1461</v>
      </c>
      <c r="G832">
        <v>2</v>
      </c>
      <c r="H832" s="2">
        <v>1.2545059334049235E-2</v>
      </c>
      <c r="I832" s="12" t="s">
        <v>1460</v>
      </c>
      <c r="J832" s="12">
        <v>1</v>
      </c>
      <c r="K832" s="2">
        <v>5.7803869465724654E-2</v>
      </c>
      <c r="L832" s="12" t="s">
        <v>1000</v>
      </c>
      <c r="M832">
        <v>0</v>
      </c>
      <c r="N832" s="2">
        <v>0</v>
      </c>
      <c r="O832" t="s">
        <v>1000</v>
      </c>
      <c r="P832">
        <v>0</v>
      </c>
      <c r="Q832" s="2">
        <v>0</v>
      </c>
      <c r="R832" t="s">
        <v>1000</v>
      </c>
      <c r="S832">
        <v>0</v>
      </c>
      <c r="T832" s="2">
        <v>0</v>
      </c>
    </row>
    <row r="833" spans="1:20" x14ac:dyDescent="0.25">
      <c r="A833">
        <v>832</v>
      </c>
      <c r="B833">
        <v>924.8</v>
      </c>
      <c r="C833">
        <v>627.5</v>
      </c>
      <c r="D833" t="s">
        <v>1448</v>
      </c>
      <c r="E833">
        <v>0.50335438147091305</v>
      </c>
      <c r="F833" t="s">
        <v>1462</v>
      </c>
      <c r="G833">
        <v>2</v>
      </c>
      <c r="H833" s="2">
        <v>1.2513384609980574E-2</v>
      </c>
      <c r="I833" s="12" t="s">
        <v>1461</v>
      </c>
      <c r="J833" s="12">
        <v>1</v>
      </c>
      <c r="K833" s="2">
        <v>5.787452182236591E-2</v>
      </c>
      <c r="L833" s="12" t="s">
        <v>1000</v>
      </c>
      <c r="M833">
        <v>0</v>
      </c>
      <c r="N833" s="2">
        <v>0</v>
      </c>
      <c r="O833" t="s">
        <v>1000</v>
      </c>
      <c r="P833">
        <v>0</v>
      </c>
      <c r="Q833" s="2">
        <v>0</v>
      </c>
      <c r="R833" t="s">
        <v>1000</v>
      </c>
      <c r="S833">
        <v>0</v>
      </c>
      <c r="T833" s="2">
        <v>0</v>
      </c>
    </row>
    <row r="834" spans="1:20" x14ac:dyDescent="0.25">
      <c r="A834">
        <v>833</v>
      </c>
      <c r="B834">
        <v>924.8</v>
      </c>
      <c r="C834">
        <v>629.5</v>
      </c>
      <c r="D834" t="s">
        <v>1449</v>
      </c>
      <c r="E834">
        <v>0.50335438147091305</v>
      </c>
      <c r="F834" t="s">
        <v>1462</v>
      </c>
      <c r="G834">
        <v>1</v>
      </c>
      <c r="H834" s="2">
        <v>5.7945219508092838E-2</v>
      </c>
      <c r="I834" s="12" t="s">
        <v>1000</v>
      </c>
      <c r="J834" s="12">
        <v>0</v>
      </c>
      <c r="K834" s="2">
        <v>0</v>
      </c>
      <c r="L834" s="12" t="s">
        <v>1000</v>
      </c>
      <c r="M834">
        <v>0</v>
      </c>
      <c r="N834" s="2">
        <v>0</v>
      </c>
      <c r="O834" t="s">
        <v>1000</v>
      </c>
      <c r="P834">
        <v>0</v>
      </c>
      <c r="Q834" s="2">
        <v>0</v>
      </c>
      <c r="R834" t="s">
        <v>1000</v>
      </c>
      <c r="S834">
        <v>0</v>
      </c>
      <c r="T834" s="2">
        <v>0</v>
      </c>
    </row>
    <row r="835" spans="1:20" x14ac:dyDescent="0.25">
      <c r="A835">
        <v>834</v>
      </c>
      <c r="B835">
        <v>924.8</v>
      </c>
      <c r="C835">
        <v>599.5</v>
      </c>
      <c r="D835" t="s">
        <v>1450</v>
      </c>
      <c r="E835">
        <v>0.50335438147091305</v>
      </c>
      <c r="F835" t="s">
        <v>1463</v>
      </c>
      <c r="G835">
        <v>2</v>
      </c>
      <c r="H835" s="2">
        <v>1.499324330231405E-2</v>
      </c>
      <c r="I835" s="12" t="s">
        <v>1000</v>
      </c>
      <c r="J835" s="12">
        <v>0</v>
      </c>
      <c r="K835" s="2">
        <v>0</v>
      </c>
      <c r="L835" s="12" t="s">
        <v>1000</v>
      </c>
      <c r="M835">
        <v>0</v>
      </c>
      <c r="N835" s="2">
        <v>0</v>
      </c>
      <c r="O835" t="s">
        <v>1000</v>
      </c>
      <c r="P835">
        <v>0</v>
      </c>
      <c r="Q835" s="2">
        <v>0</v>
      </c>
      <c r="R835" t="s">
        <v>1000</v>
      </c>
      <c r="S835">
        <v>0</v>
      </c>
      <c r="T835" s="2">
        <v>0</v>
      </c>
    </row>
    <row r="836" spans="1:20" x14ac:dyDescent="0.25">
      <c r="A836">
        <v>835</v>
      </c>
      <c r="B836">
        <v>924.8</v>
      </c>
      <c r="C836">
        <v>601.5</v>
      </c>
      <c r="D836" t="s">
        <v>1451</v>
      </c>
      <c r="E836">
        <v>0.50335438147091305</v>
      </c>
      <c r="F836" t="s">
        <v>1464</v>
      </c>
      <c r="G836">
        <v>2</v>
      </c>
      <c r="H836" s="2">
        <v>1.4958162648220577E-2</v>
      </c>
      <c r="I836" s="12" t="s">
        <v>1463</v>
      </c>
      <c r="J836" s="12">
        <v>1</v>
      </c>
      <c r="K836" s="2">
        <v>5.275355661521057E-2</v>
      </c>
      <c r="L836" s="12" t="s">
        <v>1000</v>
      </c>
      <c r="M836">
        <v>0</v>
      </c>
      <c r="N836" s="2">
        <v>0</v>
      </c>
      <c r="O836" t="s">
        <v>1000</v>
      </c>
      <c r="P836">
        <v>0</v>
      </c>
      <c r="Q836" s="2">
        <v>0</v>
      </c>
      <c r="R836" t="s">
        <v>1000</v>
      </c>
      <c r="S836">
        <v>0</v>
      </c>
      <c r="T836" s="2">
        <v>0</v>
      </c>
    </row>
    <row r="837" spans="1:20" x14ac:dyDescent="0.25">
      <c r="A837">
        <v>836</v>
      </c>
      <c r="B837">
        <v>924.8</v>
      </c>
      <c r="C837">
        <v>603.5</v>
      </c>
      <c r="D837" t="s">
        <v>1452</v>
      </c>
      <c r="E837">
        <v>0.50335438147091305</v>
      </c>
      <c r="F837" t="s">
        <v>1465</v>
      </c>
      <c r="G837">
        <v>2</v>
      </c>
      <c r="H837" s="2">
        <v>1.4923127323212765E-2</v>
      </c>
      <c r="I837" s="12" t="s">
        <v>1464</v>
      </c>
      <c r="J837" s="12">
        <v>1</v>
      </c>
      <c r="K837" s="2">
        <v>5.2820848370912679E-2</v>
      </c>
      <c r="L837" s="12" t="s">
        <v>1000</v>
      </c>
      <c r="M837">
        <v>0</v>
      </c>
      <c r="N837" s="2">
        <v>0</v>
      </c>
      <c r="O837" t="s">
        <v>1000</v>
      </c>
      <c r="P837">
        <v>0</v>
      </c>
      <c r="Q837" s="2">
        <v>0</v>
      </c>
      <c r="R837" t="s">
        <v>1000</v>
      </c>
      <c r="S837">
        <v>0</v>
      </c>
      <c r="T837" s="2">
        <v>0</v>
      </c>
    </row>
    <row r="838" spans="1:20" x14ac:dyDescent="0.25">
      <c r="A838">
        <v>837</v>
      </c>
      <c r="B838">
        <v>924.8</v>
      </c>
      <c r="C838">
        <v>605.5</v>
      </c>
      <c r="D838" t="s">
        <v>1453</v>
      </c>
      <c r="E838">
        <v>0.50335438147091305</v>
      </c>
      <c r="F838" t="s">
        <v>1465</v>
      </c>
      <c r="G838">
        <v>1</v>
      </c>
      <c r="H838" s="2">
        <v>5.2888185455700475E-2</v>
      </c>
      <c r="I838" s="12" t="s">
        <v>1000</v>
      </c>
      <c r="J838" s="12">
        <v>0</v>
      </c>
      <c r="K838" s="2">
        <v>0</v>
      </c>
      <c r="L838" s="12" t="s">
        <v>1000</v>
      </c>
      <c r="M838">
        <v>0</v>
      </c>
      <c r="N838" s="2">
        <v>0</v>
      </c>
      <c r="O838" t="s">
        <v>1000</v>
      </c>
      <c r="P838">
        <v>0</v>
      </c>
      <c r="Q838" s="2">
        <v>0</v>
      </c>
      <c r="R838" t="s">
        <v>1000</v>
      </c>
      <c r="S838">
        <v>0</v>
      </c>
      <c r="T838" s="2">
        <v>0</v>
      </c>
    </row>
    <row r="839" spans="1:20" x14ac:dyDescent="0.25">
      <c r="A839">
        <v>838</v>
      </c>
      <c r="B839">
        <v>924.8</v>
      </c>
      <c r="C839">
        <v>575.5</v>
      </c>
      <c r="D839" t="s">
        <v>1454</v>
      </c>
      <c r="E839">
        <v>0.50335438147091305</v>
      </c>
      <c r="F839" t="s">
        <v>1467</v>
      </c>
      <c r="G839">
        <v>2</v>
      </c>
      <c r="H839" s="2">
        <v>1.765885494468528E-2</v>
      </c>
      <c r="I839" s="12" t="s">
        <v>1466</v>
      </c>
      <c r="J839" s="12">
        <v>1</v>
      </c>
      <c r="K839" s="2">
        <v>4.7888505666279939E-2</v>
      </c>
      <c r="L839" s="12" t="s">
        <v>1000</v>
      </c>
      <c r="M839">
        <v>0</v>
      </c>
      <c r="N839" s="2">
        <v>0</v>
      </c>
      <c r="O839" t="s">
        <v>1000</v>
      </c>
      <c r="P839">
        <v>0</v>
      </c>
      <c r="Q839" s="2">
        <v>0</v>
      </c>
      <c r="R839" t="s">
        <v>1000</v>
      </c>
      <c r="S839">
        <v>0</v>
      </c>
      <c r="T839" s="2">
        <v>0</v>
      </c>
    </row>
    <row r="840" spans="1:20" x14ac:dyDescent="0.25">
      <c r="A840">
        <v>839</v>
      </c>
      <c r="B840">
        <v>924.8</v>
      </c>
      <c r="C840">
        <v>577.5</v>
      </c>
      <c r="D840" t="s">
        <v>1455</v>
      </c>
      <c r="E840">
        <v>0.50335438147091305</v>
      </c>
      <c r="F840" t="s">
        <v>1468</v>
      </c>
      <c r="G840">
        <v>2</v>
      </c>
      <c r="H840" s="2">
        <v>1.7620413689652645E-2</v>
      </c>
      <c r="I840" s="12" t="s">
        <v>1467</v>
      </c>
      <c r="J840" s="12">
        <v>1</v>
      </c>
      <c r="K840" s="2">
        <v>4.7952391491957243E-2</v>
      </c>
      <c r="L840" s="12" t="s">
        <v>1000</v>
      </c>
      <c r="M840">
        <v>0</v>
      </c>
      <c r="N840" s="2">
        <v>0</v>
      </c>
      <c r="O840" t="s">
        <v>1000</v>
      </c>
      <c r="P840">
        <v>0</v>
      </c>
      <c r="Q840" s="2">
        <v>0</v>
      </c>
      <c r="R840" t="s">
        <v>1000</v>
      </c>
      <c r="S840">
        <v>0</v>
      </c>
      <c r="T840" s="2">
        <v>0</v>
      </c>
    </row>
    <row r="841" spans="1:20" x14ac:dyDescent="0.25">
      <c r="A841">
        <v>840</v>
      </c>
      <c r="B841">
        <v>924.8</v>
      </c>
      <c r="C841">
        <v>579.5</v>
      </c>
      <c r="D841" t="s">
        <v>1456</v>
      </c>
      <c r="E841">
        <v>0.50335438147091305</v>
      </c>
      <c r="F841" t="s">
        <v>1468</v>
      </c>
      <c r="G841">
        <v>1</v>
      </c>
      <c r="H841" s="2">
        <v>4.8016322646720205E-2</v>
      </c>
      <c r="I841" s="12" t="s">
        <v>1000</v>
      </c>
      <c r="J841" s="12">
        <v>0</v>
      </c>
      <c r="K841" s="2">
        <v>0</v>
      </c>
      <c r="L841" s="12" t="s">
        <v>1000</v>
      </c>
      <c r="M841">
        <v>0</v>
      </c>
      <c r="N841" s="2">
        <v>0</v>
      </c>
      <c r="O841" t="s">
        <v>1000</v>
      </c>
      <c r="P841">
        <v>0</v>
      </c>
      <c r="Q841" s="2">
        <v>0</v>
      </c>
      <c r="R841" t="s">
        <v>1000</v>
      </c>
      <c r="S841">
        <v>0</v>
      </c>
      <c r="T841" s="2">
        <v>0</v>
      </c>
    </row>
    <row r="842" spans="1:20" x14ac:dyDescent="0.25">
      <c r="A842">
        <v>841</v>
      </c>
      <c r="B842">
        <v>926.8</v>
      </c>
      <c r="C842">
        <v>653.5</v>
      </c>
      <c r="D842" t="s">
        <v>1435</v>
      </c>
      <c r="E842">
        <v>0.50320338648194518</v>
      </c>
      <c r="F842" t="s">
        <v>1445</v>
      </c>
      <c r="G842">
        <v>1</v>
      </c>
      <c r="H842" s="2">
        <v>6.3232427290516161E-2</v>
      </c>
      <c r="I842" s="12" t="s">
        <v>1000</v>
      </c>
      <c r="J842" s="12">
        <v>0</v>
      </c>
      <c r="K842" s="2">
        <v>0</v>
      </c>
      <c r="L842" s="12" t="s">
        <v>1000</v>
      </c>
      <c r="M842">
        <v>0</v>
      </c>
      <c r="N842" s="2">
        <v>0</v>
      </c>
      <c r="O842" t="s">
        <v>1000</v>
      </c>
      <c r="P842">
        <v>0</v>
      </c>
      <c r="Q842" s="2">
        <v>0</v>
      </c>
      <c r="R842" t="s">
        <v>1000</v>
      </c>
      <c r="S842">
        <v>0</v>
      </c>
      <c r="T842" s="2">
        <v>0</v>
      </c>
    </row>
    <row r="843" spans="1:20" x14ac:dyDescent="0.25">
      <c r="A843">
        <v>842</v>
      </c>
      <c r="B843">
        <v>926.8</v>
      </c>
      <c r="C843">
        <v>625.5</v>
      </c>
      <c r="D843" t="s">
        <v>1436</v>
      </c>
      <c r="E843">
        <v>0.50320338648194518</v>
      </c>
      <c r="F843" t="s">
        <v>1447</v>
      </c>
      <c r="G843">
        <v>2</v>
      </c>
      <c r="H843" s="2">
        <v>1.2573006636364939E-2</v>
      </c>
      <c r="I843" s="12" t="s">
        <v>1446</v>
      </c>
      <c r="J843" s="12">
        <v>1</v>
      </c>
      <c r="K843" s="2">
        <v>5.7786529605472016E-2</v>
      </c>
      <c r="L843" s="12" t="s">
        <v>1000</v>
      </c>
      <c r="M843">
        <v>0</v>
      </c>
      <c r="N843" s="2">
        <v>0</v>
      </c>
      <c r="O843" t="s">
        <v>1000</v>
      </c>
      <c r="P843">
        <v>0</v>
      </c>
      <c r="Q843" s="2">
        <v>0</v>
      </c>
      <c r="R843" t="s">
        <v>1000</v>
      </c>
      <c r="S843">
        <v>0</v>
      </c>
      <c r="T843" s="2">
        <v>0</v>
      </c>
    </row>
    <row r="844" spans="1:20" x14ac:dyDescent="0.25">
      <c r="A844">
        <v>843</v>
      </c>
      <c r="B844">
        <v>926.8</v>
      </c>
      <c r="C844">
        <v>627.5</v>
      </c>
      <c r="D844" t="s">
        <v>1437</v>
      </c>
      <c r="E844">
        <v>0.50320338648194518</v>
      </c>
      <c r="F844" t="s">
        <v>1447</v>
      </c>
      <c r="G844">
        <v>1</v>
      </c>
      <c r="H844" s="2">
        <v>5.7857160767995963E-2</v>
      </c>
      <c r="I844" s="12" t="s">
        <v>1448</v>
      </c>
      <c r="J844" s="12">
        <v>2</v>
      </c>
      <c r="K844" s="2">
        <v>1.254129609851286E-2</v>
      </c>
      <c r="L844" s="12" t="s">
        <v>1000</v>
      </c>
      <c r="M844">
        <v>0</v>
      </c>
      <c r="N844" s="2">
        <v>0</v>
      </c>
      <c r="O844" t="s">
        <v>1000</v>
      </c>
      <c r="P844">
        <v>0</v>
      </c>
      <c r="Q844" s="2">
        <v>0</v>
      </c>
      <c r="R844" t="s">
        <v>1000</v>
      </c>
      <c r="S844">
        <v>0</v>
      </c>
      <c r="T844" s="2">
        <v>0</v>
      </c>
    </row>
    <row r="845" spans="1:20" x14ac:dyDescent="0.25">
      <c r="A845">
        <v>844</v>
      </c>
      <c r="B845">
        <v>926.8</v>
      </c>
      <c r="C845">
        <v>629.5</v>
      </c>
      <c r="D845" t="s">
        <v>1438</v>
      </c>
      <c r="E845">
        <v>0.50320338648194518</v>
      </c>
      <c r="F845" t="s">
        <v>1448</v>
      </c>
      <c r="G845">
        <v>1</v>
      </c>
      <c r="H845" s="2">
        <v>5.792783724600787E-2</v>
      </c>
      <c r="I845" s="12" t="s">
        <v>1449</v>
      </c>
      <c r="J845" s="12">
        <v>2</v>
      </c>
      <c r="K845" s="2">
        <v>1.2509630876148736E-2</v>
      </c>
      <c r="L845" s="12" t="s">
        <v>1000</v>
      </c>
      <c r="M845">
        <v>0</v>
      </c>
      <c r="N845" s="2">
        <v>0</v>
      </c>
      <c r="O845" t="s">
        <v>1000</v>
      </c>
      <c r="P845">
        <v>0</v>
      </c>
      <c r="Q845" s="2">
        <v>0</v>
      </c>
      <c r="R845" t="s">
        <v>1000</v>
      </c>
      <c r="S845">
        <v>0</v>
      </c>
      <c r="T845" s="2">
        <v>0</v>
      </c>
    </row>
    <row r="846" spans="1:20" x14ac:dyDescent="0.25">
      <c r="A846">
        <v>845</v>
      </c>
      <c r="B846">
        <v>926.8</v>
      </c>
      <c r="C846">
        <v>599.5</v>
      </c>
      <c r="D846" t="s">
        <v>1439</v>
      </c>
      <c r="E846">
        <v>0.50320338648194518</v>
      </c>
      <c r="F846" t="s">
        <v>1450</v>
      </c>
      <c r="G846">
        <v>2</v>
      </c>
      <c r="H846" s="2">
        <v>1.5023861112845859E-2</v>
      </c>
      <c r="I846" s="12" t="s">
        <v>1000</v>
      </c>
      <c r="J846" s="12">
        <v>0</v>
      </c>
      <c r="K846" s="2">
        <v>0</v>
      </c>
      <c r="L846" s="12" t="s">
        <v>1000</v>
      </c>
      <c r="M846">
        <v>0</v>
      </c>
      <c r="N846" s="2">
        <v>0</v>
      </c>
      <c r="O846" t="s">
        <v>1000</v>
      </c>
      <c r="P846">
        <v>0</v>
      </c>
      <c r="Q846" s="2">
        <v>0</v>
      </c>
      <c r="R846" t="s">
        <v>1000</v>
      </c>
      <c r="S846">
        <v>0</v>
      </c>
      <c r="T846" s="2">
        <v>0</v>
      </c>
    </row>
    <row r="847" spans="1:20" x14ac:dyDescent="0.25">
      <c r="A847">
        <v>846</v>
      </c>
      <c r="B847">
        <v>926.8</v>
      </c>
      <c r="C847">
        <v>601.5</v>
      </c>
      <c r="D847" t="s">
        <v>1440</v>
      </c>
      <c r="E847">
        <v>0.50320338648194518</v>
      </c>
      <c r="F847" t="s">
        <v>1450</v>
      </c>
      <c r="G847">
        <v>1</v>
      </c>
      <c r="H847" s="2">
        <v>5.2737731735181044E-2</v>
      </c>
      <c r="I847" s="12" t="s">
        <v>1451</v>
      </c>
      <c r="J847" s="12">
        <v>2</v>
      </c>
      <c r="K847" s="2">
        <v>1.4988745666671334E-2</v>
      </c>
      <c r="L847" s="12" t="s">
        <v>1000</v>
      </c>
      <c r="M847">
        <v>0</v>
      </c>
      <c r="N847" s="2">
        <v>0</v>
      </c>
      <c r="O847" t="s">
        <v>1000</v>
      </c>
      <c r="P847">
        <v>0</v>
      </c>
      <c r="Q847" s="2">
        <v>0</v>
      </c>
      <c r="R847" t="s">
        <v>1000</v>
      </c>
      <c r="S847">
        <v>0</v>
      </c>
      <c r="T847" s="2">
        <v>0</v>
      </c>
    </row>
    <row r="848" spans="1:20" x14ac:dyDescent="0.25">
      <c r="A848">
        <v>847</v>
      </c>
      <c r="B848">
        <v>926.8</v>
      </c>
      <c r="C848">
        <v>603.5</v>
      </c>
      <c r="D848" t="s">
        <v>1441</v>
      </c>
      <c r="E848">
        <v>0.50320338648194518</v>
      </c>
      <c r="F848" t="s">
        <v>1451</v>
      </c>
      <c r="G848">
        <v>1</v>
      </c>
      <c r="H848" s="2">
        <v>5.2805003304870507E-2</v>
      </c>
      <c r="I848" s="12" t="s">
        <v>1452</v>
      </c>
      <c r="J848" s="12">
        <v>2</v>
      </c>
      <c r="K848" s="2">
        <v>1.4953675535984775E-2</v>
      </c>
      <c r="L848" s="12" t="s">
        <v>1000</v>
      </c>
      <c r="M848">
        <v>0</v>
      </c>
      <c r="N848" s="2">
        <v>0</v>
      </c>
      <c r="O848" t="s">
        <v>1000</v>
      </c>
      <c r="P848">
        <v>0</v>
      </c>
      <c r="Q848" s="2">
        <v>0</v>
      </c>
      <c r="R848" t="s">
        <v>1000</v>
      </c>
      <c r="S848">
        <v>0</v>
      </c>
      <c r="T848" s="2">
        <v>0</v>
      </c>
    </row>
    <row r="849" spans="1:20" x14ac:dyDescent="0.25">
      <c r="A849">
        <v>848</v>
      </c>
      <c r="B849">
        <v>926.8</v>
      </c>
      <c r="C849">
        <v>605.5</v>
      </c>
      <c r="D849" t="s">
        <v>1442</v>
      </c>
      <c r="E849">
        <v>0.50320338648194518</v>
      </c>
      <c r="F849" t="s">
        <v>1453</v>
      </c>
      <c r="G849">
        <v>2</v>
      </c>
      <c r="H849" s="2">
        <v>1.4918650720786169E-2</v>
      </c>
      <c r="I849" s="12" t="s">
        <v>1452</v>
      </c>
      <c r="J849" s="12">
        <v>1</v>
      </c>
      <c r="K849" s="2">
        <v>5.2872320190047957E-2</v>
      </c>
      <c r="L849" s="12" t="s">
        <v>1000</v>
      </c>
      <c r="M849">
        <v>0</v>
      </c>
      <c r="N849" s="2">
        <v>0</v>
      </c>
      <c r="O849" t="s">
        <v>1000</v>
      </c>
      <c r="P849">
        <v>0</v>
      </c>
      <c r="Q849" s="2">
        <v>0</v>
      </c>
      <c r="R849" t="s">
        <v>1000</v>
      </c>
      <c r="S849">
        <v>0</v>
      </c>
      <c r="T849" s="2">
        <v>0</v>
      </c>
    </row>
    <row r="850" spans="1:20" x14ac:dyDescent="0.25">
      <c r="A850">
        <v>849</v>
      </c>
      <c r="B850">
        <v>926.8</v>
      </c>
      <c r="C850">
        <v>577.5</v>
      </c>
      <c r="D850" t="s">
        <v>1443</v>
      </c>
      <c r="E850">
        <v>0.50320338648194518</v>
      </c>
      <c r="F850" t="s">
        <v>1454</v>
      </c>
      <c r="G850">
        <v>1</v>
      </c>
      <c r="H850" s="2">
        <v>4.7938006853438478E-2</v>
      </c>
      <c r="I850" s="12" t="s">
        <v>1455</v>
      </c>
      <c r="J850" s="12">
        <v>2</v>
      </c>
      <c r="K850" s="2">
        <v>1.7653557685526115E-2</v>
      </c>
      <c r="L850" s="12" t="s">
        <v>1000</v>
      </c>
      <c r="M850">
        <v>0</v>
      </c>
      <c r="N850" s="2">
        <v>0</v>
      </c>
      <c r="O850" t="s">
        <v>1000</v>
      </c>
      <c r="P850">
        <v>0</v>
      </c>
      <c r="Q850" s="2">
        <v>0</v>
      </c>
      <c r="R850" t="s">
        <v>1000</v>
      </c>
      <c r="S850">
        <v>0</v>
      </c>
      <c r="T850" s="2">
        <v>0</v>
      </c>
    </row>
    <row r="851" spans="1:20" x14ac:dyDescent="0.25">
      <c r="A851">
        <v>850</v>
      </c>
      <c r="B851">
        <v>926.8</v>
      </c>
      <c r="C851">
        <v>579.5</v>
      </c>
      <c r="D851" t="s">
        <v>1444</v>
      </c>
      <c r="E851">
        <v>0.50320338648194518</v>
      </c>
      <c r="F851" t="s">
        <v>1455</v>
      </c>
      <c r="G851">
        <v>1</v>
      </c>
      <c r="H851" s="2">
        <v>4.8001918830293457E-2</v>
      </c>
      <c r="I851" s="12" t="s">
        <v>1456</v>
      </c>
      <c r="J851" s="12">
        <v>2</v>
      </c>
      <c r="K851" s="2">
        <v>1.7615127962005064E-2</v>
      </c>
      <c r="L851" s="12" t="s">
        <v>1000</v>
      </c>
      <c r="M851">
        <v>0</v>
      </c>
      <c r="N851" s="2">
        <v>0</v>
      </c>
      <c r="O851" t="s">
        <v>1000</v>
      </c>
      <c r="P851">
        <v>0</v>
      </c>
      <c r="Q851" s="2">
        <v>0</v>
      </c>
      <c r="R851" t="s">
        <v>1000</v>
      </c>
      <c r="S851">
        <v>0</v>
      </c>
      <c r="T851" s="2">
        <v>0</v>
      </c>
    </row>
    <row r="852" spans="1:20" x14ac:dyDescent="0.25">
      <c r="A852">
        <v>851</v>
      </c>
      <c r="B852">
        <v>928.8</v>
      </c>
      <c r="C852">
        <v>655.5</v>
      </c>
      <c r="D852" t="s">
        <v>1426</v>
      </c>
      <c r="E852">
        <v>0.50305243678807687</v>
      </c>
      <c r="F852" t="s">
        <v>1435</v>
      </c>
      <c r="G852">
        <v>1</v>
      </c>
      <c r="H852" s="2">
        <v>6.3287518148643876E-2</v>
      </c>
      <c r="I852" s="12" t="s">
        <v>1000</v>
      </c>
      <c r="J852" s="12">
        <v>0</v>
      </c>
      <c r="K852" s="2">
        <v>0</v>
      </c>
      <c r="L852" s="12" t="s">
        <v>1000</v>
      </c>
      <c r="M852">
        <v>0</v>
      </c>
      <c r="N852" s="2">
        <v>0</v>
      </c>
      <c r="O852" t="s">
        <v>1000</v>
      </c>
      <c r="P852">
        <v>0</v>
      </c>
      <c r="Q852" s="2">
        <v>0</v>
      </c>
      <c r="R852" t="s">
        <v>1000</v>
      </c>
      <c r="S852">
        <v>0</v>
      </c>
      <c r="T852" s="2">
        <v>0</v>
      </c>
    </row>
    <row r="853" spans="1:20" x14ac:dyDescent="0.25">
      <c r="A853">
        <v>852</v>
      </c>
      <c r="B853">
        <v>928.8</v>
      </c>
      <c r="C853">
        <v>627.5</v>
      </c>
      <c r="D853" t="s">
        <v>1427</v>
      </c>
      <c r="E853">
        <v>0.50305243678807687</v>
      </c>
      <c r="F853" t="s">
        <v>1436</v>
      </c>
      <c r="G853">
        <v>1</v>
      </c>
      <c r="H853" s="2">
        <v>5.7839804921551663E-2</v>
      </c>
      <c r="I853" s="12" t="s">
        <v>1437</v>
      </c>
      <c r="J853" s="12">
        <v>2</v>
      </c>
      <c r="K853" s="2">
        <v>1.2569235017266674E-2</v>
      </c>
      <c r="L853" s="12" t="s">
        <v>1000</v>
      </c>
      <c r="M853">
        <v>0</v>
      </c>
      <c r="N853" s="2">
        <v>0</v>
      </c>
      <c r="O853" t="s">
        <v>1000</v>
      </c>
      <c r="P853">
        <v>0</v>
      </c>
      <c r="Q853" s="2">
        <v>0</v>
      </c>
      <c r="R853" t="s">
        <v>1000</v>
      </c>
      <c r="S853">
        <v>0</v>
      </c>
      <c r="T853" s="2">
        <v>0</v>
      </c>
    </row>
    <row r="854" spans="1:20" x14ac:dyDescent="0.25">
      <c r="A854">
        <v>853</v>
      </c>
      <c r="B854">
        <v>928.8</v>
      </c>
      <c r="C854">
        <v>629.5</v>
      </c>
      <c r="D854" t="s">
        <v>1428</v>
      </c>
      <c r="E854">
        <v>0.50305243678807687</v>
      </c>
      <c r="F854" t="s">
        <v>1437</v>
      </c>
      <c r="G854">
        <v>1</v>
      </c>
      <c r="H854" s="2">
        <v>5.7910460198210383E-2</v>
      </c>
      <c r="I854" s="12" t="s">
        <v>1438</v>
      </c>
      <c r="J854" s="12">
        <v>2</v>
      </c>
      <c r="K854" s="2">
        <v>1.2537533991862464E-2</v>
      </c>
      <c r="L854" s="12" t="s">
        <v>1000</v>
      </c>
      <c r="M854">
        <v>0</v>
      </c>
      <c r="N854" s="2">
        <v>0</v>
      </c>
      <c r="O854" t="s">
        <v>1000</v>
      </c>
      <c r="P854">
        <v>0</v>
      </c>
      <c r="Q854" s="2">
        <v>0</v>
      </c>
      <c r="R854" t="s">
        <v>1000</v>
      </c>
      <c r="S854">
        <v>0</v>
      </c>
      <c r="T854" s="2">
        <v>0</v>
      </c>
    </row>
    <row r="855" spans="1:20" x14ac:dyDescent="0.25">
      <c r="A855">
        <v>854</v>
      </c>
      <c r="B855">
        <v>928.8</v>
      </c>
      <c r="C855">
        <v>631.5</v>
      </c>
      <c r="D855" t="s">
        <v>1429</v>
      </c>
      <c r="E855">
        <v>0.50305243678807687</v>
      </c>
      <c r="F855" t="s">
        <v>1438</v>
      </c>
      <c r="G855">
        <v>1</v>
      </c>
      <c r="H855" s="2">
        <v>5.7981160776763449E-2</v>
      </c>
      <c r="I855" s="12" t="s">
        <v>1000</v>
      </c>
      <c r="J855" s="12">
        <v>0</v>
      </c>
      <c r="K855" s="2">
        <v>0</v>
      </c>
      <c r="L855" s="12" t="s">
        <v>1000</v>
      </c>
      <c r="M855">
        <v>0</v>
      </c>
      <c r="N855" s="2">
        <v>0</v>
      </c>
      <c r="O855" t="s">
        <v>1000</v>
      </c>
      <c r="P855">
        <v>0</v>
      </c>
      <c r="Q855" s="2">
        <v>0</v>
      </c>
      <c r="R855" t="s">
        <v>1000</v>
      </c>
      <c r="S855">
        <v>0</v>
      </c>
      <c r="T855" s="2">
        <v>0</v>
      </c>
    </row>
    <row r="856" spans="1:20" x14ac:dyDescent="0.25">
      <c r="A856">
        <v>855</v>
      </c>
      <c r="B856">
        <v>928.8</v>
      </c>
      <c r="C856">
        <v>601.5</v>
      </c>
      <c r="D856" t="s">
        <v>1430</v>
      </c>
      <c r="E856">
        <v>0.50305243678807687</v>
      </c>
      <c r="F856" t="s">
        <v>1439</v>
      </c>
      <c r="G856">
        <v>1</v>
      </c>
      <c r="H856" s="2">
        <v>5.272191160225944E-2</v>
      </c>
      <c r="I856" s="12" t="s">
        <v>1440</v>
      </c>
      <c r="J856" s="12">
        <v>2</v>
      </c>
      <c r="K856" s="2">
        <v>1.5019354292548876E-2</v>
      </c>
      <c r="L856" s="12" t="s">
        <v>1000</v>
      </c>
      <c r="M856">
        <v>0</v>
      </c>
      <c r="N856" s="2">
        <v>0</v>
      </c>
      <c r="O856" t="s">
        <v>1000</v>
      </c>
      <c r="P856">
        <v>0</v>
      </c>
      <c r="Q856" s="2">
        <v>0</v>
      </c>
      <c r="R856" t="s">
        <v>1000</v>
      </c>
      <c r="S856">
        <v>0</v>
      </c>
      <c r="T856" s="2">
        <v>0</v>
      </c>
    </row>
    <row r="857" spans="1:20" x14ac:dyDescent="0.25">
      <c r="A857">
        <v>856</v>
      </c>
      <c r="B857">
        <v>928.8</v>
      </c>
      <c r="C857">
        <v>603.5</v>
      </c>
      <c r="D857" t="s">
        <v>1431</v>
      </c>
      <c r="E857">
        <v>0.50305243678807687</v>
      </c>
      <c r="F857" t="s">
        <v>1440</v>
      </c>
      <c r="G857">
        <v>1</v>
      </c>
      <c r="H857" s="2">
        <v>5.2789162991991601E-2</v>
      </c>
      <c r="I857" s="12" t="s">
        <v>1441</v>
      </c>
      <c r="J857" s="12">
        <v>2</v>
      </c>
      <c r="K857" s="2">
        <v>1.4984249380218103E-2</v>
      </c>
      <c r="L857" s="12" t="s">
        <v>1000</v>
      </c>
      <c r="M857">
        <v>0</v>
      </c>
      <c r="N857" s="2">
        <v>0</v>
      </c>
      <c r="O857" t="s">
        <v>1000</v>
      </c>
      <c r="P857">
        <v>0</v>
      </c>
      <c r="Q857" s="2">
        <v>0</v>
      </c>
      <c r="R857" t="s">
        <v>1000</v>
      </c>
      <c r="S857">
        <v>0</v>
      </c>
      <c r="T857" s="2">
        <v>0</v>
      </c>
    </row>
    <row r="858" spans="1:20" x14ac:dyDescent="0.25">
      <c r="A858">
        <v>857</v>
      </c>
      <c r="B858">
        <v>928.8</v>
      </c>
      <c r="C858">
        <v>605.5</v>
      </c>
      <c r="D858" t="s">
        <v>1432</v>
      </c>
      <c r="E858">
        <v>0.50305243678807687</v>
      </c>
      <c r="F858" t="s">
        <v>1441</v>
      </c>
      <c r="G858">
        <v>1</v>
      </c>
      <c r="H858" s="2">
        <v>5.2856459683618129E-2</v>
      </c>
      <c r="I858" s="12" t="s">
        <v>1442</v>
      </c>
      <c r="J858" s="12">
        <v>2</v>
      </c>
      <c r="K858" s="2">
        <v>1.4949189769781674E-2</v>
      </c>
      <c r="L858" s="12" t="s">
        <v>1000</v>
      </c>
      <c r="M858">
        <v>0</v>
      </c>
      <c r="N858" s="2">
        <v>0</v>
      </c>
      <c r="O858" t="s">
        <v>1000</v>
      </c>
      <c r="P858">
        <v>0</v>
      </c>
      <c r="Q858" s="2">
        <v>0</v>
      </c>
      <c r="R858" t="s">
        <v>1000</v>
      </c>
      <c r="S858">
        <v>0</v>
      </c>
      <c r="T858" s="2">
        <v>0</v>
      </c>
    </row>
    <row r="859" spans="1:20" x14ac:dyDescent="0.25">
      <c r="A859">
        <v>858</v>
      </c>
      <c r="B859">
        <v>928.8</v>
      </c>
      <c r="C859">
        <v>607.5</v>
      </c>
      <c r="D859" t="s">
        <v>1433</v>
      </c>
      <c r="E859">
        <v>0.50305243678807687</v>
      </c>
      <c r="F859" t="s">
        <v>1442</v>
      </c>
      <c r="G859">
        <v>1</v>
      </c>
      <c r="H859" s="2">
        <v>5.2923801677138935E-2</v>
      </c>
      <c r="I859" s="12" t="s">
        <v>1000</v>
      </c>
      <c r="J859" s="12">
        <v>0</v>
      </c>
      <c r="K859" s="2">
        <v>0</v>
      </c>
      <c r="L859" s="12" t="s">
        <v>1000</v>
      </c>
      <c r="M859">
        <v>0</v>
      </c>
      <c r="N859" s="2">
        <v>0</v>
      </c>
      <c r="O859" t="s">
        <v>1000</v>
      </c>
      <c r="P859">
        <v>0</v>
      </c>
      <c r="Q859" s="2">
        <v>0</v>
      </c>
      <c r="R859" t="s">
        <v>1000</v>
      </c>
      <c r="S859">
        <v>0</v>
      </c>
      <c r="T859" s="2">
        <v>0</v>
      </c>
    </row>
    <row r="860" spans="1:20" x14ac:dyDescent="0.25">
      <c r="A860">
        <v>859</v>
      </c>
      <c r="B860">
        <v>928.8</v>
      </c>
      <c r="C860">
        <v>579.5</v>
      </c>
      <c r="D860" t="s">
        <v>1434</v>
      </c>
      <c r="E860">
        <v>0.50305243678807687</v>
      </c>
      <c r="F860" t="s">
        <v>1443</v>
      </c>
      <c r="G860">
        <v>1</v>
      </c>
      <c r="H860" s="2">
        <v>4.7987519334687534E-2</v>
      </c>
      <c r="I860" s="12" t="s">
        <v>1444</v>
      </c>
      <c r="J860" s="12">
        <v>2</v>
      </c>
      <c r="K860" s="2">
        <v>1.7648262015425496E-2</v>
      </c>
      <c r="L860" s="12" t="s">
        <v>1000</v>
      </c>
      <c r="M860">
        <v>0</v>
      </c>
      <c r="N860" s="2">
        <v>0</v>
      </c>
      <c r="O860" t="s">
        <v>1000</v>
      </c>
      <c r="P860">
        <v>0</v>
      </c>
      <c r="Q860" s="2">
        <v>0</v>
      </c>
      <c r="R860" t="s">
        <v>1000</v>
      </c>
      <c r="S860">
        <v>0</v>
      </c>
      <c r="T860" s="2">
        <v>0</v>
      </c>
    </row>
    <row r="861" spans="1:20" x14ac:dyDescent="0.25">
      <c r="A861">
        <v>860</v>
      </c>
      <c r="B861" s="121">
        <v>930.7</v>
      </c>
      <c r="C861" s="121">
        <v>585.5</v>
      </c>
      <c r="D861" t="s">
        <v>1482</v>
      </c>
      <c r="E861">
        <v>0.49826575432256037</v>
      </c>
      <c r="F861" t="s">
        <v>1000</v>
      </c>
      <c r="G861">
        <v>0</v>
      </c>
      <c r="H861" s="2">
        <v>0</v>
      </c>
      <c r="I861" s="12" t="s">
        <v>1000</v>
      </c>
      <c r="J861" s="12">
        <v>0</v>
      </c>
      <c r="K861" s="2">
        <v>0</v>
      </c>
      <c r="L861" s="12" t="s">
        <v>1000</v>
      </c>
      <c r="M861">
        <v>0</v>
      </c>
      <c r="N861" s="2">
        <v>0</v>
      </c>
      <c r="O861" t="s">
        <v>1000</v>
      </c>
      <c r="P861">
        <v>0</v>
      </c>
      <c r="Q861" s="2">
        <v>0</v>
      </c>
      <c r="R861" t="s">
        <v>1000</v>
      </c>
      <c r="S861">
        <v>0</v>
      </c>
      <c r="T861" s="2">
        <v>0</v>
      </c>
    </row>
    <row r="862" spans="1:20" x14ac:dyDescent="0.25">
      <c r="A862">
        <v>861</v>
      </c>
      <c r="B862">
        <v>930.8</v>
      </c>
      <c r="C862">
        <v>657.5</v>
      </c>
      <c r="D862" t="s">
        <v>1419</v>
      </c>
      <c r="E862">
        <v>0.50290153237572022</v>
      </c>
      <c r="F862" t="s">
        <v>1426</v>
      </c>
      <c r="G862">
        <v>1</v>
      </c>
      <c r="H862" s="2">
        <v>6.3342615552975753E-2</v>
      </c>
      <c r="I862" s="12" t="s">
        <v>1000</v>
      </c>
      <c r="J862" s="12">
        <v>0</v>
      </c>
      <c r="K862" s="2">
        <v>0</v>
      </c>
      <c r="L862" s="12" t="s">
        <v>1000</v>
      </c>
      <c r="M862">
        <v>0</v>
      </c>
      <c r="N862" s="2">
        <v>0</v>
      </c>
      <c r="O862" t="s">
        <v>1000</v>
      </c>
      <c r="P862">
        <v>0</v>
      </c>
      <c r="Q862" s="2">
        <v>0</v>
      </c>
      <c r="R862" t="s">
        <v>1000</v>
      </c>
      <c r="S862">
        <v>0</v>
      </c>
      <c r="T862" s="2">
        <v>0</v>
      </c>
    </row>
    <row r="863" spans="1:20" x14ac:dyDescent="0.25">
      <c r="A863">
        <v>862</v>
      </c>
      <c r="B863">
        <v>930.8</v>
      </c>
      <c r="C863">
        <v>629.5</v>
      </c>
      <c r="D863" t="s">
        <v>1420</v>
      </c>
      <c r="E863">
        <v>0.50290153237572022</v>
      </c>
      <c r="F863" t="s">
        <v>1428</v>
      </c>
      <c r="G863">
        <v>2</v>
      </c>
      <c r="H863" s="2">
        <v>1.2565464529569283E-2</v>
      </c>
      <c r="I863" s="12" t="s">
        <v>1427</v>
      </c>
      <c r="J863" s="12">
        <v>1</v>
      </c>
      <c r="K863" s="2">
        <v>5.789308836313628E-2</v>
      </c>
      <c r="L863" s="12" t="s">
        <v>1000</v>
      </c>
      <c r="M863">
        <v>0</v>
      </c>
      <c r="N863" s="2">
        <v>0</v>
      </c>
      <c r="O863" t="s">
        <v>1000</v>
      </c>
      <c r="P863">
        <v>0</v>
      </c>
      <c r="Q863" s="2">
        <v>0</v>
      </c>
      <c r="R863" t="s">
        <v>1000</v>
      </c>
      <c r="S863">
        <v>0</v>
      </c>
      <c r="T863" s="2">
        <v>0</v>
      </c>
    </row>
    <row r="864" spans="1:20" x14ac:dyDescent="0.25">
      <c r="A864">
        <v>863</v>
      </c>
      <c r="B864">
        <v>930.8</v>
      </c>
      <c r="C864">
        <v>631.5</v>
      </c>
      <c r="D864" t="s">
        <v>1421</v>
      </c>
      <c r="E864">
        <v>0.50290153237572022</v>
      </c>
      <c r="F864" t="s">
        <v>1429</v>
      </c>
      <c r="G864">
        <v>2</v>
      </c>
      <c r="H864" s="2">
        <v>1.2533773013759422E-2</v>
      </c>
      <c r="I864" s="12" t="s">
        <v>1428</v>
      </c>
      <c r="J864" s="12">
        <v>1</v>
      </c>
      <c r="K864" s="2">
        <v>5.796376773310654E-2</v>
      </c>
      <c r="L864" s="12" t="s">
        <v>1000</v>
      </c>
      <c r="M864">
        <v>0</v>
      </c>
      <c r="N864" s="2">
        <v>0</v>
      </c>
      <c r="O864" t="s">
        <v>1000</v>
      </c>
      <c r="P864">
        <v>0</v>
      </c>
      <c r="Q864" s="2">
        <v>0</v>
      </c>
      <c r="R864" t="s">
        <v>1000</v>
      </c>
      <c r="S864">
        <v>0</v>
      </c>
      <c r="T864" s="2">
        <v>0</v>
      </c>
    </row>
    <row r="865" spans="1:20" x14ac:dyDescent="0.25">
      <c r="A865">
        <v>864</v>
      </c>
      <c r="B865">
        <v>930.8</v>
      </c>
      <c r="C865">
        <v>633.5</v>
      </c>
      <c r="D865" t="s">
        <v>1422</v>
      </c>
      <c r="E865">
        <v>0.50290153237572022</v>
      </c>
      <c r="F865" t="s">
        <v>1429</v>
      </c>
      <c r="G865">
        <v>1</v>
      </c>
      <c r="H865" s="2">
        <v>5.8034492391381573E-2</v>
      </c>
      <c r="I865" s="12" t="s">
        <v>1000</v>
      </c>
      <c r="J865" s="12">
        <v>0</v>
      </c>
      <c r="K865" s="2">
        <v>0</v>
      </c>
      <c r="L865" s="12" t="s">
        <v>1000</v>
      </c>
      <c r="M865">
        <v>0</v>
      </c>
      <c r="N865" s="2">
        <v>0</v>
      </c>
      <c r="O865" t="s">
        <v>1000</v>
      </c>
      <c r="P865">
        <v>0</v>
      </c>
      <c r="Q865" s="2">
        <v>0</v>
      </c>
      <c r="R865" t="s">
        <v>1000</v>
      </c>
      <c r="S865">
        <v>0</v>
      </c>
      <c r="T865" s="2">
        <v>0</v>
      </c>
    </row>
    <row r="866" spans="1:20" x14ac:dyDescent="0.25">
      <c r="A866">
        <v>865</v>
      </c>
      <c r="B866">
        <v>930.8</v>
      </c>
      <c r="C866">
        <v>601.5</v>
      </c>
      <c r="D866" t="s">
        <v>1423</v>
      </c>
      <c r="E866">
        <v>0.50290153237572022</v>
      </c>
      <c r="F866" t="s">
        <v>1430</v>
      </c>
      <c r="G866">
        <v>2</v>
      </c>
      <c r="H866" s="2">
        <v>1.5049988494148299E-2</v>
      </c>
      <c r="I866" s="12" t="s">
        <v>1000</v>
      </c>
      <c r="J866" s="12">
        <v>0</v>
      </c>
      <c r="K866" s="2">
        <v>0</v>
      </c>
      <c r="L866" s="12" t="s">
        <v>1000</v>
      </c>
      <c r="M866">
        <v>0</v>
      </c>
      <c r="N866" s="2">
        <v>0</v>
      </c>
      <c r="O866" t="s">
        <v>1000</v>
      </c>
      <c r="P866">
        <v>0</v>
      </c>
      <c r="Q866" s="2">
        <v>0</v>
      </c>
      <c r="R866" t="s">
        <v>1000</v>
      </c>
      <c r="S866">
        <v>0</v>
      </c>
      <c r="T866" s="2">
        <v>0</v>
      </c>
    </row>
    <row r="867" spans="1:20" x14ac:dyDescent="0.25">
      <c r="A867">
        <v>866</v>
      </c>
      <c r="B867">
        <v>930.8</v>
      </c>
      <c r="C867">
        <v>603.5</v>
      </c>
      <c r="D867" t="s">
        <v>1424</v>
      </c>
      <c r="E867">
        <v>0.50290153237572022</v>
      </c>
      <c r="F867" t="s">
        <v>1431</v>
      </c>
      <c r="G867">
        <v>2</v>
      </c>
      <c r="H867" s="2">
        <v>1.5014848824196585E-2</v>
      </c>
      <c r="I867" s="12" t="s">
        <v>1430</v>
      </c>
      <c r="J867" s="12">
        <v>1</v>
      </c>
      <c r="K867" s="2">
        <v>5.2773327430850184E-2</v>
      </c>
      <c r="L867" s="12" t="s">
        <v>1000</v>
      </c>
      <c r="M867">
        <v>0</v>
      </c>
      <c r="N867" s="2">
        <v>0</v>
      </c>
      <c r="O867" t="s">
        <v>1000</v>
      </c>
      <c r="P867">
        <v>0</v>
      </c>
      <c r="Q867" s="2">
        <v>0</v>
      </c>
      <c r="R867" t="s">
        <v>1000</v>
      </c>
      <c r="S867">
        <v>0</v>
      </c>
      <c r="T867" s="2">
        <v>0</v>
      </c>
    </row>
    <row r="868" spans="1:20" x14ac:dyDescent="0.25">
      <c r="A868">
        <v>867</v>
      </c>
      <c r="B868">
        <v>930.8</v>
      </c>
      <c r="C868">
        <v>605.5</v>
      </c>
      <c r="D868" t="s">
        <v>1425</v>
      </c>
      <c r="E868">
        <v>0.50290153237572022</v>
      </c>
      <c r="F868" t="s">
        <v>1431</v>
      </c>
      <c r="G868">
        <v>1</v>
      </c>
      <c r="H868" s="2">
        <v>5.2840603934983396E-2</v>
      </c>
      <c r="I868" s="12" t="s">
        <v>1432</v>
      </c>
      <c r="J868" s="12">
        <v>2</v>
      </c>
      <c r="K868" s="2">
        <v>1.4979754442549653E-2</v>
      </c>
      <c r="L868" s="12" t="s">
        <v>1000</v>
      </c>
      <c r="M868">
        <v>0</v>
      </c>
      <c r="N868" s="2">
        <v>0</v>
      </c>
      <c r="O868" t="s">
        <v>1000</v>
      </c>
      <c r="P868">
        <v>0</v>
      </c>
      <c r="Q868" s="2">
        <v>0</v>
      </c>
      <c r="R868" t="s">
        <v>1000</v>
      </c>
      <c r="S868">
        <v>0</v>
      </c>
      <c r="T868" s="2">
        <v>0</v>
      </c>
    </row>
    <row r="869" spans="1:20" x14ac:dyDescent="0.25">
      <c r="A869">
        <v>868</v>
      </c>
      <c r="B869" s="124">
        <v>932.8</v>
      </c>
      <c r="C869" s="124">
        <v>587.5</v>
      </c>
      <c r="D869" s="142" t="s">
        <v>1545</v>
      </c>
      <c r="E869">
        <v>0.49811628580724293</v>
      </c>
      <c r="F869" t="s">
        <v>1482</v>
      </c>
      <c r="G869">
        <v>1</v>
      </c>
      <c r="H869" s="2">
        <v>4.9733278806415218E-2</v>
      </c>
      <c r="I869" s="12" t="s">
        <v>1000</v>
      </c>
      <c r="J869" s="12">
        <v>0</v>
      </c>
      <c r="K869" s="2">
        <v>0</v>
      </c>
      <c r="L869" s="12" t="s">
        <v>1000</v>
      </c>
      <c r="M869">
        <v>0</v>
      </c>
      <c r="N869" s="2">
        <v>0</v>
      </c>
      <c r="O869" t="s">
        <v>1000</v>
      </c>
      <c r="P869">
        <v>0</v>
      </c>
      <c r="Q869" s="2">
        <v>0</v>
      </c>
      <c r="R869" t="s">
        <v>1000</v>
      </c>
      <c r="S869">
        <v>0</v>
      </c>
      <c r="T869" s="2">
        <v>0</v>
      </c>
    </row>
    <row r="870" spans="1:20" x14ac:dyDescent="0.25">
      <c r="A870">
        <v>869</v>
      </c>
      <c r="B870">
        <v>932.9</v>
      </c>
      <c r="C870">
        <v>659.6</v>
      </c>
      <c r="D870" t="s">
        <v>1415</v>
      </c>
      <c r="E870">
        <v>0.50275067323129197</v>
      </c>
      <c r="F870" t="s">
        <v>1419</v>
      </c>
      <c r="G870">
        <v>1</v>
      </c>
      <c r="H870" s="2">
        <v>6.3397719481041462E-2</v>
      </c>
      <c r="I870" s="12" t="s">
        <v>1000</v>
      </c>
      <c r="J870" s="12">
        <v>0</v>
      </c>
      <c r="K870" s="2">
        <v>0</v>
      </c>
      <c r="L870" s="12" t="s">
        <v>1000</v>
      </c>
      <c r="M870">
        <v>0</v>
      </c>
      <c r="N870" s="2">
        <v>0</v>
      </c>
      <c r="O870" t="s">
        <v>1000</v>
      </c>
      <c r="P870">
        <v>0</v>
      </c>
      <c r="Q870" s="2">
        <v>0</v>
      </c>
      <c r="R870" t="s">
        <v>1000</v>
      </c>
      <c r="S870">
        <v>0</v>
      </c>
      <c r="T870" s="2">
        <v>0</v>
      </c>
    </row>
    <row r="871" spans="1:20" x14ac:dyDescent="0.25">
      <c r="A871">
        <v>870</v>
      </c>
      <c r="B871">
        <v>932.9</v>
      </c>
      <c r="C871">
        <v>631.6</v>
      </c>
      <c r="D871" t="s">
        <v>1416</v>
      </c>
      <c r="E871">
        <v>0.50275067323129197</v>
      </c>
      <c r="F871" t="s">
        <v>1421</v>
      </c>
      <c r="G871">
        <v>2</v>
      </c>
      <c r="H871" s="2">
        <v>1.2561695172933363E-2</v>
      </c>
      <c r="I871" s="12" t="s">
        <v>1420</v>
      </c>
      <c r="J871" s="12">
        <v>1</v>
      </c>
      <c r="K871" s="2">
        <v>5.7946379906971372E-2</v>
      </c>
      <c r="L871" s="12" t="s">
        <v>1000</v>
      </c>
      <c r="M871">
        <v>0</v>
      </c>
      <c r="N871" s="2">
        <v>0</v>
      </c>
      <c r="O871" t="s">
        <v>1000</v>
      </c>
      <c r="P871">
        <v>0</v>
      </c>
      <c r="Q871" s="2">
        <v>0</v>
      </c>
      <c r="R871" t="s">
        <v>1000</v>
      </c>
      <c r="S871">
        <v>0</v>
      </c>
      <c r="T871" s="2">
        <v>0</v>
      </c>
    </row>
    <row r="872" spans="1:20" x14ac:dyDescent="0.25">
      <c r="A872">
        <v>871</v>
      </c>
      <c r="B872">
        <v>932.9</v>
      </c>
      <c r="C872">
        <v>603.6</v>
      </c>
      <c r="D872" t="s">
        <v>1417</v>
      </c>
      <c r="E872">
        <v>0.50275067323129197</v>
      </c>
      <c r="F872" t="s">
        <v>1424</v>
      </c>
      <c r="G872">
        <v>2</v>
      </c>
      <c r="H872" s="2">
        <v>1.5045473836224794E-2</v>
      </c>
      <c r="I872" s="12" t="s">
        <v>1423</v>
      </c>
      <c r="J872" s="12">
        <v>1</v>
      </c>
      <c r="K872" s="2">
        <v>5.2757496620020786E-2</v>
      </c>
      <c r="L872" s="12" t="s">
        <v>1000</v>
      </c>
      <c r="M872">
        <v>0</v>
      </c>
      <c r="N872" s="2">
        <v>0</v>
      </c>
      <c r="O872" t="s">
        <v>1000</v>
      </c>
      <c r="P872">
        <v>0</v>
      </c>
      <c r="Q872" s="2">
        <v>0</v>
      </c>
      <c r="R872" t="s">
        <v>1000</v>
      </c>
      <c r="S872">
        <v>0</v>
      </c>
      <c r="T872" s="2">
        <v>0</v>
      </c>
    </row>
    <row r="873" spans="1:20" x14ac:dyDescent="0.25">
      <c r="A873">
        <v>872</v>
      </c>
      <c r="B873">
        <v>932.9</v>
      </c>
      <c r="C873">
        <v>605.6</v>
      </c>
      <c r="D873" t="s">
        <v>1418</v>
      </c>
      <c r="E873">
        <v>0.50275067323129197</v>
      </c>
      <c r="F873" t="s">
        <v>1424</v>
      </c>
      <c r="G873">
        <v>1</v>
      </c>
      <c r="H873" s="2">
        <v>5.2824752942716477E-2</v>
      </c>
      <c r="I873" s="12" t="s">
        <v>1425</v>
      </c>
      <c r="J873" s="12">
        <v>2</v>
      </c>
      <c r="K873" s="2">
        <v>1.5010344707383421E-2</v>
      </c>
      <c r="L873" s="12" t="s">
        <v>1000</v>
      </c>
      <c r="M873">
        <v>0</v>
      </c>
      <c r="N873" s="2">
        <v>0</v>
      </c>
      <c r="O873" t="s">
        <v>1000</v>
      </c>
      <c r="P873">
        <v>0</v>
      </c>
      <c r="Q873" s="2">
        <v>0</v>
      </c>
      <c r="R873" t="s">
        <v>1000</v>
      </c>
      <c r="S873">
        <v>0</v>
      </c>
      <c r="T873" s="2">
        <v>0</v>
      </c>
    </row>
    <row r="874" spans="1:20" x14ac:dyDescent="0.25">
      <c r="A874">
        <v>873</v>
      </c>
      <c r="B874" s="124">
        <v>932.9</v>
      </c>
      <c r="C874" s="124">
        <v>633.59999999999991</v>
      </c>
      <c r="D874" s="142" t="s">
        <v>1543</v>
      </c>
      <c r="E874">
        <v>0.50275067323129197</v>
      </c>
      <c r="F874" t="s">
        <v>1422</v>
      </c>
      <c r="G874">
        <v>2</v>
      </c>
      <c r="H874" s="2">
        <v>1.2530013163865185E-2</v>
      </c>
      <c r="I874" s="12" t="s">
        <v>1421</v>
      </c>
      <c r="J874" s="12">
        <v>1</v>
      </c>
      <c r="K874" s="2">
        <v>5.8017083349440231E-2</v>
      </c>
      <c r="L874" s="12" t="s">
        <v>1000</v>
      </c>
      <c r="M874">
        <v>0</v>
      </c>
      <c r="N874" s="2">
        <v>0</v>
      </c>
      <c r="O874" t="s">
        <v>1000</v>
      </c>
      <c r="P874">
        <v>0</v>
      </c>
      <c r="Q874" s="2">
        <v>0</v>
      </c>
      <c r="R874" t="s">
        <v>1000</v>
      </c>
      <c r="S874">
        <v>0</v>
      </c>
      <c r="T874" s="2">
        <v>0</v>
      </c>
    </row>
    <row r="875" spans="1:20" x14ac:dyDescent="0.25">
      <c r="A875">
        <v>874</v>
      </c>
      <c r="B875" s="124">
        <v>934.8</v>
      </c>
      <c r="C875" s="124">
        <v>589.5</v>
      </c>
      <c r="D875" s="142" t="s">
        <v>1544</v>
      </c>
      <c r="E875">
        <v>0.49796686212911728</v>
      </c>
      <c r="F875" t="s">
        <v>1545</v>
      </c>
      <c r="G875">
        <v>1</v>
      </c>
      <c r="H875" s="2">
        <v>4.978322429837885E-2</v>
      </c>
      <c r="I875" s="12" t="s">
        <v>1000</v>
      </c>
      <c r="J875" s="12">
        <v>0</v>
      </c>
      <c r="K875" s="2">
        <v>0</v>
      </c>
      <c r="L875" s="12" t="s">
        <v>1000</v>
      </c>
      <c r="M875">
        <v>0</v>
      </c>
      <c r="N875" s="2">
        <v>0</v>
      </c>
      <c r="O875" t="s">
        <v>1000</v>
      </c>
      <c r="P875">
        <v>0</v>
      </c>
      <c r="Q875" s="2">
        <v>0</v>
      </c>
      <c r="R875" t="s">
        <v>1000</v>
      </c>
      <c r="S875">
        <v>0</v>
      </c>
      <c r="T875" s="2">
        <v>0</v>
      </c>
    </row>
    <row r="876" spans="1:20" x14ac:dyDescent="0.25">
      <c r="A876">
        <v>875</v>
      </c>
      <c r="B876">
        <v>934.9</v>
      </c>
      <c r="C876">
        <v>661.6</v>
      </c>
      <c r="D876" t="s">
        <v>1413</v>
      </c>
      <c r="E876">
        <v>0.50259985934121276</v>
      </c>
      <c r="F876" t="s">
        <v>1415</v>
      </c>
      <c r="G876">
        <v>1</v>
      </c>
      <c r="H876" s="2">
        <v>6.3452829910387601E-2</v>
      </c>
      <c r="I876" s="12" t="s">
        <v>1000</v>
      </c>
      <c r="J876" s="12">
        <v>0</v>
      </c>
      <c r="K876" s="2">
        <v>0</v>
      </c>
      <c r="L876" s="12" t="s">
        <v>1000</v>
      </c>
      <c r="M876">
        <v>0</v>
      </c>
      <c r="N876" s="2">
        <v>0</v>
      </c>
      <c r="O876" t="s">
        <v>1000</v>
      </c>
      <c r="P876">
        <v>0</v>
      </c>
      <c r="Q876" s="2">
        <v>0</v>
      </c>
      <c r="R876" t="s">
        <v>1000</v>
      </c>
      <c r="S876">
        <v>0</v>
      </c>
      <c r="T876" s="2">
        <v>0</v>
      </c>
    </row>
    <row r="877" spans="1:20" x14ac:dyDescent="0.25">
      <c r="A877">
        <v>876</v>
      </c>
      <c r="B877">
        <v>934.9</v>
      </c>
      <c r="C877">
        <v>635.6</v>
      </c>
      <c r="D877" t="s">
        <v>1414</v>
      </c>
      <c r="E877">
        <v>0.50259985934121276</v>
      </c>
      <c r="F877" t="s">
        <v>1543</v>
      </c>
      <c r="G877">
        <v>1</v>
      </c>
      <c r="H877" s="2">
        <v>5.8070407023984638E-2</v>
      </c>
      <c r="I877" s="12" t="s">
        <v>1000</v>
      </c>
      <c r="J877" s="12">
        <v>0</v>
      </c>
      <c r="K877" s="2">
        <v>0</v>
      </c>
      <c r="L877" s="12" t="s">
        <v>1000</v>
      </c>
      <c r="M877">
        <v>0</v>
      </c>
      <c r="N877" s="2">
        <v>0</v>
      </c>
      <c r="O877" t="s">
        <v>1000</v>
      </c>
      <c r="P877">
        <v>0</v>
      </c>
      <c r="Q877" s="2">
        <v>0</v>
      </c>
      <c r="R877" t="s">
        <v>1000</v>
      </c>
      <c r="S877">
        <v>0</v>
      </c>
      <c r="T877" s="2">
        <v>0</v>
      </c>
    </row>
    <row r="878" spans="1:20" x14ac:dyDescent="0.25">
      <c r="A878">
        <v>877</v>
      </c>
      <c r="B878" s="131">
        <v>944.7</v>
      </c>
      <c r="C878" s="131">
        <v>264.39999999999998</v>
      </c>
      <c r="D878" s="131" t="s">
        <v>1719</v>
      </c>
      <c r="E878">
        <v>0.53552165203238089</v>
      </c>
      <c r="F878" t="s">
        <v>1000</v>
      </c>
      <c r="G878">
        <v>0</v>
      </c>
      <c r="H878" s="2">
        <v>0</v>
      </c>
      <c r="I878" s="12" t="s">
        <v>1000</v>
      </c>
      <c r="J878" s="12">
        <v>0</v>
      </c>
      <c r="K878" s="2">
        <v>0</v>
      </c>
      <c r="L878" s="12" t="s">
        <v>1000</v>
      </c>
      <c r="M878">
        <v>0</v>
      </c>
      <c r="N878" s="2">
        <v>0</v>
      </c>
      <c r="O878" t="s">
        <v>1000</v>
      </c>
      <c r="P878">
        <v>0</v>
      </c>
      <c r="Q878" s="2">
        <v>0</v>
      </c>
      <c r="R878" t="s">
        <v>1000</v>
      </c>
      <c r="S878">
        <v>0</v>
      </c>
      <c r="T878" s="2">
        <v>0</v>
      </c>
    </row>
    <row r="879" spans="1:20" x14ac:dyDescent="0.25">
      <c r="A879">
        <v>878</v>
      </c>
      <c r="B879">
        <v>944.8</v>
      </c>
      <c r="C879">
        <v>647.5</v>
      </c>
      <c r="D879" t="s">
        <v>1485</v>
      </c>
      <c r="E879">
        <v>0.4926370066633633</v>
      </c>
      <c r="F879" t="s">
        <v>1000</v>
      </c>
      <c r="G879">
        <v>0</v>
      </c>
      <c r="H879" s="2">
        <v>0</v>
      </c>
      <c r="I879" s="12" t="s">
        <v>1000</v>
      </c>
      <c r="J879" s="12">
        <v>0</v>
      </c>
      <c r="K879" s="2">
        <v>0</v>
      </c>
      <c r="L879" s="12" t="s">
        <v>1000</v>
      </c>
      <c r="M879">
        <v>0</v>
      </c>
      <c r="N879" s="2">
        <v>0</v>
      </c>
      <c r="O879" t="s">
        <v>1000</v>
      </c>
      <c r="P879">
        <v>0</v>
      </c>
      <c r="Q879" s="2">
        <v>0</v>
      </c>
      <c r="R879" t="s">
        <v>1000</v>
      </c>
      <c r="S879">
        <v>0</v>
      </c>
      <c r="T879" s="2">
        <v>0</v>
      </c>
    </row>
    <row r="880" spans="1:20" x14ac:dyDescent="0.25">
      <c r="A880">
        <v>879</v>
      </c>
      <c r="B880">
        <v>944.8</v>
      </c>
      <c r="C880">
        <v>623.5</v>
      </c>
      <c r="D880" t="s">
        <v>1486</v>
      </c>
      <c r="E880">
        <v>0.4926370066633633</v>
      </c>
      <c r="F880" t="s">
        <v>1000</v>
      </c>
      <c r="G880">
        <v>0</v>
      </c>
      <c r="H880" s="2">
        <v>0</v>
      </c>
      <c r="I880" s="12" t="s">
        <v>1000</v>
      </c>
      <c r="J880" s="12">
        <v>0</v>
      </c>
      <c r="K880" s="2">
        <v>0</v>
      </c>
      <c r="L880" s="12" t="s">
        <v>1000</v>
      </c>
      <c r="M880">
        <v>0</v>
      </c>
      <c r="N880" s="2">
        <v>0</v>
      </c>
      <c r="O880" t="s">
        <v>1000</v>
      </c>
      <c r="P880">
        <v>0</v>
      </c>
      <c r="Q880" s="2">
        <v>0</v>
      </c>
      <c r="R880" t="s">
        <v>1000</v>
      </c>
      <c r="S880">
        <v>0</v>
      </c>
      <c r="T880" s="2">
        <v>0</v>
      </c>
    </row>
    <row r="881" spans="1:20" x14ac:dyDescent="0.25">
      <c r="A881">
        <v>880</v>
      </c>
      <c r="B881">
        <v>944.8</v>
      </c>
      <c r="C881">
        <v>625.5</v>
      </c>
      <c r="D881" t="s">
        <v>1487</v>
      </c>
      <c r="E881">
        <v>0.4926370066633633</v>
      </c>
      <c r="F881" t="s">
        <v>1000</v>
      </c>
      <c r="G881">
        <v>0</v>
      </c>
      <c r="H881" s="2">
        <v>0</v>
      </c>
      <c r="I881" s="12" t="s">
        <v>1000</v>
      </c>
      <c r="J881" s="12">
        <v>0</v>
      </c>
      <c r="K881" s="2">
        <v>0</v>
      </c>
      <c r="L881" s="12" t="s">
        <v>1000</v>
      </c>
      <c r="M881">
        <v>0</v>
      </c>
      <c r="N881" s="2">
        <v>0</v>
      </c>
      <c r="O881" t="s">
        <v>1000</v>
      </c>
      <c r="P881">
        <v>0</v>
      </c>
      <c r="Q881" s="2">
        <v>0</v>
      </c>
      <c r="R881" t="s">
        <v>1000</v>
      </c>
      <c r="S881">
        <v>0</v>
      </c>
      <c r="T881" s="2">
        <v>0</v>
      </c>
    </row>
    <row r="882" spans="1:20" x14ac:dyDescent="0.25">
      <c r="A882">
        <v>881</v>
      </c>
      <c r="B882">
        <v>944.8</v>
      </c>
      <c r="C882">
        <v>597.5</v>
      </c>
      <c r="D882" t="s">
        <v>1488</v>
      </c>
      <c r="E882">
        <v>0.4926370066633633</v>
      </c>
      <c r="F882" t="s">
        <v>1000</v>
      </c>
      <c r="G882">
        <v>0</v>
      </c>
      <c r="H882" s="2">
        <v>0</v>
      </c>
      <c r="I882" s="12" t="s">
        <v>1000</v>
      </c>
      <c r="J882" s="12">
        <v>0</v>
      </c>
      <c r="K882" s="2">
        <v>0</v>
      </c>
      <c r="L882" s="12" t="s">
        <v>1000</v>
      </c>
      <c r="M882">
        <v>0</v>
      </c>
      <c r="N882" s="2">
        <v>0</v>
      </c>
      <c r="O882" t="s">
        <v>1000</v>
      </c>
      <c r="P882">
        <v>0</v>
      </c>
      <c r="Q882" s="2">
        <v>0</v>
      </c>
      <c r="R882" t="s">
        <v>1000</v>
      </c>
      <c r="S882">
        <v>0</v>
      </c>
      <c r="T882" s="2">
        <v>0</v>
      </c>
    </row>
    <row r="883" spans="1:20" x14ac:dyDescent="0.25">
      <c r="A883">
        <v>882</v>
      </c>
      <c r="B883">
        <v>944.8</v>
      </c>
      <c r="C883">
        <v>599.5</v>
      </c>
      <c r="D883" t="s">
        <v>1489</v>
      </c>
      <c r="E883">
        <v>0.4926370066633633</v>
      </c>
      <c r="F883" t="s">
        <v>1000</v>
      </c>
      <c r="G883">
        <v>0</v>
      </c>
      <c r="H883" s="2">
        <v>0</v>
      </c>
      <c r="I883" s="12" t="s">
        <v>1000</v>
      </c>
      <c r="J883" s="12">
        <v>0</v>
      </c>
      <c r="K883" s="2">
        <v>0</v>
      </c>
      <c r="L883" s="12" t="s">
        <v>1000</v>
      </c>
      <c r="M883">
        <v>0</v>
      </c>
      <c r="N883" s="2">
        <v>0</v>
      </c>
      <c r="O883" t="s">
        <v>1000</v>
      </c>
      <c r="P883">
        <v>0</v>
      </c>
      <c r="Q883" s="2">
        <v>0</v>
      </c>
      <c r="R883" t="s">
        <v>1000</v>
      </c>
      <c r="S883">
        <v>0</v>
      </c>
      <c r="T883" s="2">
        <v>0</v>
      </c>
    </row>
    <row r="884" spans="1:20" x14ac:dyDescent="0.25">
      <c r="A884">
        <v>883</v>
      </c>
      <c r="B884">
        <v>944.9</v>
      </c>
      <c r="C884">
        <v>647.6</v>
      </c>
      <c r="D884" t="s">
        <v>1484</v>
      </c>
      <c r="E884">
        <v>0.49722041582574783</v>
      </c>
      <c r="F884" t="s">
        <v>1000</v>
      </c>
      <c r="G884">
        <v>0</v>
      </c>
      <c r="H884" s="2">
        <v>0</v>
      </c>
      <c r="I884" s="12" t="s">
        <v>1000</v>
      </c>
      <c r="J884" s="12">
        <v>0</v>
      </c>
      <c r="K884" s="2">
        <v>0</v>
      </c>
      <c r="L884" s="12" t="s">
        <v>1000</v>
      </c>
      <c r="M884">
        <v>0</v>
      </c>
      <c r="N884" s="2">
        <v>0</v>
      </c>
      <c r="O884" t="s">
        <v>1000</v>
      </c>
      <c r="P884">
        <v>0</v>
      </c>
      <c r="Q884" s="2">
        <v>0</v>
      </c>
      <c r="R884" t="s">
        <v>1000</v>
      </c>
      <c r="S884">
        <v>0</v>
      </c>
      <c r="T884" s="2">
        <v>0</v>
      </c>
    </row>
    <row r="885" spans="1:20" x14ac:dyDescent="0.25">
      <c r="A885">
        <v>884</v>
      </c>
      <c r="B885" s="131">
        <v>946.7</v>
      </c>
      <c r="C885" s="131">
        <v>264.39999999999998</v>
      </c>
      <c r="D885" s="131" t="s">
        <v>1718</v>
      </c>
      <c r="E885">
        <v>0.53536100758600835</v>
      </c>
      <c r="F885" t="s">
        <v>1719</v>
      </c>
      <c r="G885">
        <v>2</v>
      </c>
      <c r="H885" s="2">
        <v>5.4124689237379418E-2</v>
      </c>
      <c r="I885" s="12" t="s">
        <v>1000</v>
      </c>
      <c r="J885" s="12">
        <v>0</v>
      </c>
      <c r="K885" s="2">
        <v>0</v>
      </c>
      <c r="L885" s="12" t="s">
        <v>1000</v>
      </c>
      <c r="M885">
        <v>0</v>
      </c>
      <c r="N885" s="2">
        <v>0</v>
      </c>
      <c r="O885" t="s">
        <v>1000</v>
      </c>
      <c r="P885">
        <v>0</v>
      </c>
      <c r="Q885" s="2">
        <v>0</v>
      </c>
      <c r="R885" t="s">
        <v>1000</v>
      </c>
      <c r="S885">
        <v>0</v>
      </c>
      <c r="T885" s="2">
        <v>0</v>
      </c>
    </row>
    <row r="886" spans="1:20" x14ac:dyDescent="0.25">
      <c r="A886">
        <v>885</v>
      </c>
      <c r="B886">
        <v>946.8</v>
      </c>
      <c r="C886">
        <v>647.5</v>
      </c>
      <c r="D886" t="s">
        <v>1513</v>
      </c>
      <c r="E886">
        <v>0.492489226645697</v>
      </c>
      <c r="F886" t="s">
        <v>1485</v>
      </c>
      <c r="G886">
        <v>2</v>
      </c>
      <c r="H886" s="2">
        <v>1.2274267985104075E-2</v>
      </c>
      <c r="I886" s="12" t="s">
        <v>1484</v>
      </c>
      <c r="J886" s="12">
        <v>2</v>
      </c>
      <c r="K886" s="2">
        <v>1.2388465642981069E-2</v>
      </c>
      <c r="L886" s="12" t="s">
        <v>1000</v>
      </c>
      <c r="M886">
        <v>0</v>
      </c>
      <c r="N886" s="2">
        <v>0</v>
      </c>
      <c r="O886" t="s">
        <v>1000</v>
      </c>
      <c r="P886">
        <v>0</v>
      </c>
      <c r="Q886" s="2">
        <v>0</v>
      </c>
      <c r="R886" t="s">
        <v>1000</v>
      </c>
      <c r="S886">
        <v>0</v>
      </c>
      <c r="T886" s="2">
        <v>0</v>
      </c>
    </row>
    <row r="887" spans="1:20" x14ac:dyDescent="0.25">
      <c r="A887">
        <v>886</v>
      </c>
      <c r="B887">
        <v>946.8</v>
      </c>
      <c r="C887">
        <v>649.5</v>
      </c>
      <c r="D887" t="s">
        <v>1514</v>
      </c>
      <c r="E887">
        <v>0.492489226645697</v>
      </c>
      <c r="F887" t="s">
        <v>1485</v>
      </c>
      <c r="G887">
        <v>1</v>
      </c>
      <c r="H887" s="2">
        <v>6.1741213260278503E-2</v>
      </c>
      <c r="I887" s="12" t="s">
        <v>1484</v>
      </c>
      <c r="J887" s="12">
        <v>1</v>
      </c>
      <c r="K887" s="2">
        <v>6.0097483073919933E-2</v>
      </c>
      <c r="L887" s="12" t="s">
        <v>1000</v>
      </c>
      <c r="M887">
        <v>0</v>
      </c>
      <c r="N887" s="2">
        <v>0</v>
      </c>
      <c r="O887" t="s">
        <v>1000</v>
      </c>
      <c r="P887">
        <v>0</v>
      </c>
      <c r="Q887" s="2">
        <v>0</v>
      </c>
      <c r="R887" t="s">
        <v>1000</v>
      </c>
      <c r="S887">
        <v>0</v>
      </c>
      <c r="T887" s="2">
        <v>0</v>
      </c>
    </row>
    <row r="888" spans="1:20" x14ac:dyDescent="0.25">
      <c r="A888">
        <v>887</v>
      </c>
      <c r="B888">
        <v>946.8</v>
      </c>
      <c r="C888">
        <v>625.5</v>
      </c>
      <c r="D888" t="s">
        <v>1515</v>
      </c>
      <c r="E888">
        <v>0.492489226645697</v>
      </c>
      <c r="F888" t="s">
        <v>1486</v>
      </c>
      <c r="G888">
        <v>1</v>
      </c>
      <c r="H888" s="2">
        <v>5.6556144176423753E-2</v>
      </c>
      <c r="I888" s="12" t="s">
        <v>1487</v>
      </c>
      <c r="J888" s="12">
        <v>2</v>
      </c>
      <c r="K888" s="2">
        <v>1.4601004193243571E-2</v>
      </c>
      <c r="L888" s="12" t="s">
        <v>1000</v>
      </c>
      <c r="M888">
        <v>0</v>
      </c>
      <c r="N888" s="2">
        <v>0</v>
      </c>
      <c r="O888" t="s">
        <v>1000</v>
      </c>
      <c r="P888">
        <v>0</v>
      </c>
      <c r="Q888" s="2">
        <v>0</v>
      </c>
      <c r="R888" t="s">
        <v>1000</v>
      </c>
      <c r="S888">
        <v>0</v>
      </c>
      <c r="T888" s="2">
        <v>0</v>
      </c>
    </row>
    <row r="889" spans="1:20" x14ac:dyDescent="0.25">
      <c r="A889">
        <v>888</v>
      </c>
      <c r="B889">
        <v>946.8</v>
      </c>
      <c r="C889">
        <v>599.5</v>
      </c>
      <c r="D889" t="s">
        <v>1516</v>
      </c>
      <c r="E889">
        <v>0.492489226645697</v>
      </c>
      <c r="F889" t="s">
        <v>1489</v>
      </c>
      <c r="G889">
        <v>2</v>
      </c>
      <c r="H889" s="2">
        <v>1.7240068291122533E-2</v>
      </c>
      <c r="I889" s="12" t="s">
        <v>1488</v>
      </c>
      <c r="J889" s="12">
        <v>1</v>
      </c>
      <c r="K889" s="2">
        <v>5.1549049963113186E-2</v>
      </c>
      <c r="L889" s="12" t="s">
        <v>1000</v>
      </c>
      <c r="M889">
        <v>0</v>
      </c>
      <c r="N889" s="2">
        <v>0</v>
      </c>
      <c r="O889" t="s">
        <v>1000</v>
      </c>
      <c r="P889">
        <v>0</v>
      </c>
      <c r="Q889" s="2">
        <v>0</v>
      </c>
      <c r="R889" t="s">
        <v>1000</v>
      </c>
      <c r="S889">
        <v>0</v>
      </c>
      <c r="T889" s="2">
        <v>0</v>
      </c>
    </row>
    <row r="890" spans="1:20" x14ac:dyDescent="0.25">
      <c r="A890">
        <v>889</v>
      </c>
      <c r="B890">
        <v>946.8</v>
      </c>
      <c r="C890">
        <v>601.5</v>
      </c>
      <c r="D890" t="s">
        <v>1517</v>
      </c>
      <c r="E890">
        <v>0.492489226645697</v>
      </c>
      <c r="F890" t="s">
        <v>1489</v>
      </c>
      <c r="G890">
        <v>1</v>
      </c>
      <c r="H890" s="2">
        <v>5.161484484214502E-2</v>
      </c>
      <c r="I890" s="12" t="s">
        <v>1000</v>
      </c>
      <c r="J890" s="12">
        <v>0</v>
      </c>
      <c r="K890" s="2">
        <v>0</v>
      </c>
      <c r="L890" s="12" t="s">
        <v>1000</v>
      </c>
      <c r="M890">
        <v>0</v>
      </c>
      <c r="N890" s="2">
        <v>0</v>
      </c>
      <c r="O890" t="s">
        <v>1000</v>
      </c>
      <c r="P890">
        <v>0</v>
      </c>
      <c r="Q890" s="2">
        <v>0</v>
      </c>
      <c r="R890" t="s">
        <v>1000</v>
      </c>
      <c r="S890">
        <v>0</v>
      </c>
      <c r="T890" s="2">
        <v>0</v>
      </c>
    </row>
    <row r="891" spans="1:20" x14ac:dyDescent="0.25">
      <c r="A891">
        <v>890</v>
      </c>
      <c r="B891">
        <v>946.9</v>
      </c>
      <c r="C891">
        <v>647.6</v>
      </c>
      <c r="D891" t="s">
        <v>1483</v>
      </c>
      <c r="E891">
        <v>0.49707126088845943</v>
      </c>
      <c r="F891" t="s">
        <v>1485</v>
      </c>
      <c r="G891">
        <v>2</v>
      </c>
      <c r="H891" s="2">
        <v>1.2274267985104075E-2</v>
      </c>
      <c r="I891" s="12" t="s">
        <v>1484</v>
      </c>
      <c r="J891" s="12">
        <v>2</v>
      </c>
      <c r="K891" s="2">
        <v>1.2388465642981069E-2</v>
      </c>
      <c r="L891" s="12" t="s">
        <v>1000</v>
      </c>
      <c r="M891">
        <v>0</v>
      </c>
      <c r="N891" s="2">
        <v>0</v>
      </c>
      <c r="O891" t="s">
        <v>1000</v>
      </c>
      <c r="P891">
        <v>0</v>
      </c>
      <c r="Q891" s="2">
        <v>0</v>
      </c>
      <c r="R891" t="s">
        <v>1000</v>
      </c>
      <c r="S891">
        <v>0</v>
      </c>
      <c r="T891" s="2">
        <v>0</v>
      </c>
    </row>
    <row r="892" spans="1:20" x14ac:dyDescent="0.25">
      <c r="A892">
        <v>891</v>
      </c>
      <c r="B892" s="129">
        <v>947.9</v>
      </c>
      <c r="C892" s="129">
        <v>608.70000000000005</v>
      </c>
      <c r="D892" s="129" t="s">
        <v>1554</v>
      </c>
      <c r="E892">
        <v>0.49774281065224169</v>
      </c>
      <c r="F892" t="s">
        <v>1000</v>
      </c>
      <c r="G892">
        <v>0</v>
      </c>
      <c r="H892" s="2">
        <v>0</v>
      </c>
      <c r="I892" s="12" t="s">
        <v>1000</v>
      </c>
      <c r="J892" s="12">
        <v>0</v>
      </c>
      <c r="K892" s="2">
        <v>0</v>
      </c>
      <c r="L892" s="12" t="s">
        <v>1000</v>
      </c>
      <c r="M892">
        <v>0</v>
      </c>
      <c r="N892" s="2">
        <v>0</v>
      </c>
      <c r="O892" t="s">
        <v>1000</v>
      </c>
      <c r="P892">
        <v>0</v>
      </c>
      <c r="Q892" s="2">
        <v>0</v>
      </c>
      <c r="R892" t="s">
        <v>1000</v>
      </c>
      <c r="S892">
        <v>0</v>
      </c>
      <c r="T892" s="2">
        <v>0</v>
      </c>
    </row>
    <row r="893" spans="1:20" x14ac:dyDescent="0.25">
      <c r="A893">
        <v>892</v>
      </c>
      <c r="B893" s="129">
        <v>947.9</v>
      </c>
      <c r="C893" s="129">
        <v>648.70000000000005</v>
      </c>
      <c r="D893" s="129" t="s">
        <v>1563</v>
      </c>
      <c r="E893">
        <v>0.49774281065224169</v>
      </c>
      <c r="F893" t="s">
        <v>1513</v>
      </c>
      <c r="G893">
        <v>3</v>
      </c>
      <c r="H893" s="2">
        <v>0.24123895455767252</v>
      </c>
      <c r="I893" s="12" t="s">
        <v>1483</v>
      </c>
      <c r="J893" s="12">
        <v>3</v>
      </c>
      <c r="K893" s="2">
        <v>0.23884966394536805</v>
      </c>
      <c r="L893" s="12" t="s">
        <v>1000</v>
      </c>
      <c r="M893">
        <v>0</v>
      </c>
      <c r="N893" s="2">
        <v>0</v>
      </c>
      <c r="O893" t="s">
        <v>1000</v>
      </c>
      <c r="P893">
        <v>0</v>
      </c>
      <c r="Q893" s="2">
        <v>0</v>
      </c>
      <c r="R893" t="s">
        <v>1000</v>
      </c>
      <c r="S893">
        <v>0</v>
      </c>
      <c r="T893" s="2">
        <v>0</v>
      </c>
    </row>
    <row r="894" spans="1:20" x14ac:dyDescent="0.25">
      <c r="A894">
        <v>893</v>
      </c>
      <c r="B894">
        <v>948.8</v>
      </c>
      <c r="C894">
        <v>649.5</v>
      </c>
      <c r="D894" t="s">
        <v>1507</v>
      </c>
      <c r="E894">
        <v>0.49234149095871077</v>
      </c>
      <c r="F894" t="s">
        <v>1513</v>
      </c>
      <c r="G894">
        <v>1</v>
      </c>
      <c r="H894" s="2">
        <v>6.1722692285477714E-2</v>
      </c>
      <c r="I894" s="12" t="s">
        <v>1514</v>
      </c>
      <c r="J894" s="12">
        <v>2</v>
      </c>
      <c r="K894" s="2">
        <v>1.2270585980879576E-2</v>
      </c>
      <c r="L894" s="12" t="s">
        <v>1483</v>
      </c>
      <c r="M894">
        <v>1</v>
      </c>
      <c r="N894" s="2">
        <v>6.0079455181191121E-2</v>
      </c>
      <c r="O894" t="s">
        <v>1563</v>
      </c>
      <c r="P894">
        <v>3</v>
      </c>
      <c r="Q894" s="2">
        <v>0.23850029935762745</v>
      </c>
      <c r="R894" t="s">
        <v>1000</v>
      </c>
      <c r="S894">
        <v>0</v>
      </c>
      <c r="T894" s="2">
        <v>0</v>
      </c>
    </row>
    <row r="895" spans="1:20" x14ac:dyDescent="0.25">
      <c r="A895">
        <v>894</v>
      </c>
      <c r="B895">
        <v>948.8</v>
      </c>
      <c r="C895">
        <v>651.5</v>
      </c>
      <c r="D895" t="s">
        <v>1508</v>
      </c>
      <c r="E895">
        <v>0.49234149095871077</v>
      </c>
      <c r="F895" t="s">
        <v>1514</v>
      </c>
      <c r="G895">
        <v>1</v>
      </c>
      <c r="H895" s="2">
        <v>6.1795085913559249E-2</v>
      </c>
      <c r="I895" s="12" t="s">
        <v>1000</v>
      </c>
      <c r="J895" s="12">
        <v>0</v>
      </c>
      <c r="K895" s="2">
        <v>0</v>
      </c>
      <c r="L895" s="12" t="s">
        <v>1000</v>
      </c>
      <c r="M895">
        <v>0</v>
      </c>
      <c r="N895" s="2">
        <v>0</v>
      </c>
      <c r="O895" t="s">
        <v>1000</v>
      </c>
      <c r="P895">
        <v>0</v>
      </c>
      <c r="Q895" s="2">
        <v>0</v>
      </c>
      <c r="R895" t="s">
        <v>1000</v>
      </c>
      <c r="S895">
        <v>0</v>
      </c>
      <c r="T895" s="2">
        <v>0</v>
      </c>
    </row>
    <row r="896" spans="1:20" x14ac:dyDescent="0.25">
      <c r="A896">
        <v>895</v>
      </c>
      <c r="B896">
        <v>948.8</v>
      </c>
      <c r="C896">
        <v>625.5</v>
      </c>
      <c r="D896" t="s">
        <v>1509</v>
      </c>
      <c r="E896">
        <v>0.49234149095871077</v>
      </c>
      <c r="F896" t="s">
        <v>1515</v>
      </c>
      <c r="G896">
        <v>2</v>
      </c>
      <c r="H896" s="2">
        <v>1.463089300764016E-2</v>
      </c>
      <c r="I896" s="12" t="s">
        <v>1000</v>
      </c>
      <c r="J896" s="12">
        <v>0</v>
      </c>
      <c r="K896" s="2">
        <v>0</v>
      </c>
      <c r="L896" s="12" t="s">
        <v>1000</v>
      </c>
      <c r="M896">
        <v>0</v>
      </c>
      <c r="N896" s="2">
        <v>0</v>
      </c>
      <c r="O896" t="s">
        <v>1000</v>
      </c>
      <c r="P896">
        <v>0</v>
      </c>
      <c r="Q896" s="2">
        <v>0</v>
      </c>
      <c r="R896" t="s">
        <v>1000</v>
      </c>
      <c r="S896">
        <v>0</v>
      </c>
      <c r="T896" s="2">
        <v>0</v>
      </c>
    </row>
    <row r="897" spans="1:20" x14ac:dyDescent="0.25">
      <c r="A897">
        <v>896</v>
      </c>
      <c r="B897">
        <v>948.8</v>
      </c>
      <c r="C897">
        <v>627.5</v>
      </c>
      <c r="D897" t="s">
        <v>1510</v>
      </c>
      <c r="E897">
        <v>0.49234149095871077</v>
      </c>
      <c r="F897" t="s">
        <v>1515</v>
      </c>
      <c r="G897">
        <v>1</v>
      </c>
      <c r="H897" s="2">
        <v>5.6608285159414379E-2</v>
      </c>
      <c r="I897" s="12" t="s">
        <v>1000</v>
      </c>
      <c r="J897" s="12">
        <v>0</v>
      </c>
      <c r="K897" s="2">
        <v>0</v>
      </c>
      <c r="L897" s="12" t="s">
        <v>1000</v>
      </c>
      <c r="M897">
        <v>0</v>
      </c>
      <c r="N897" s="2">
        <v>0</v>
      </c>
      <c r="O897" t="s">
        <v>1000</v>
      </c>
      <c r="P897">
        <v>0</v>
      </c>
      <c r="Q897" s="2">
        <v>0</v>
      </c>
      <c r="R897" t="s">
        <v>1000</v>
      </c>
      <c r="S897">
        <v>0</v>
      </c>
      <c r="T897" s="2">
        <v>0</v>
      </c>
    </row>
    <row r="898" spans="1:20" x14ac:dyDescent="0.25">
      <c r="A898">
        <v>897</v>
      </c>
      <c r="B898">
        <v>948.8</v>
      </c>
      <c r="C898">
        <v>601.5</v>
      </c>
      <c r="D898" t="s">
        <v>1511</v>
      </c>
      <c r="E898">
        <v>0.49234149095871077</v>
      </c>
      <c r="F898" t="s">
        <v>1517</v>
      </c>
      <c r="G898">
        <v>2</v>
      </c>
      <c r="H898" s="2">
        <v>1.7234896658536739E-2</v>
      </c>
      <c r="I898" s="12" t="s">
        <v>1516</v>
      </c>
      <c r="J898" s="12">
        <v>1</v>
      </c>
      <c r="K898" s="2">
        <v>5.1599361550026389E-2</v>
      </c>
      <c r="L898" s="12" t="s">
        <v>1000</v>
      </c>
      <c r="M898">
        <v>0</v>
      </c>
      <c r="N898" s="2">
        <v>0</v>
      </c>
      <c r="O898" t="s">
        <v>1000</v>
      </c>
      <c r="P898">
        <v>0</v>
      </c>
      <c r="Q898" s="2">
        <v>0</v>
      </c>
      <c r="R898" t="s">
        <v>1000</v>
      </c>
      <c r="S898">
        <v>0</v>
      </c>
      <c r="T898" s="2">
        <v>0</v>
      </c>
    </row>
    <row r="899" spans="1:20" x14ac:dyDescent="0.25">
      <c r="A899">
        <v>898</v>
      </c>
      <c r="B899">
        <v>948.8</v>
      </c>
      <c r="C899">
        <v>603.5</v>
      </c>
      <c r="D899" t="s">
        <v>1512</v>
      </c>
      <c r="E899">
        <v>0.49234149095871077</v>
      </c>
      <c r="F899" t="s">
        <v>1517</v>
      </c>
      <c r="G899">
        <v>1</v>
      </c>
      <c r="H899" s="2">
        <v>5.1665181029405496E-2</v>
      </c>
      <c r="I899" s="12" t="s">
        <v>1000</v>
      </c>
      <c r="J899" s="12">
        <v>0</v>
      </c>
      <c r="K899" s="2">
        <v>0</v>
      </c>
      <c r="L899" s="12" t="s">
        <v>1000</v>
      </c>
      <c r="M899">
        <v>0</v>
      </c>
      <c r="N899" s="2">
        <v>0</v>
      </c>
      <c r="O899" t="s">
        <v>1000</v>
      </c>
      <c r="P899">
        <v>0</v>
      </c>
      <c r="Q899" s="2">
        <v>0</v>
      </c>
      <c r="R899" t="s">
        <v>1000</v>
      </c>
      <c r="S899">
        <v>0</v>
      </c>
      <c r="T899" s="2">
        <v>0</v>
      </c>
    </row>
    <row r="900" spans="1:20" x14ac:dyDescent="0.25">
      <c r="A900">
        <v>899</v>
      </c>
      <c r="B900">
        <v>950.8</v>
      </c>
      <c r="C900">
        <v>677.5</v>
      </c>
      <c r="D900" t="s">
        <v>1499</v>
      </c>
      <c r="E900">
        <v>0.49219379958910675</v>
      </c>
      <c r="F900" t="s">
        <v>1000</v>
      </c>
      <c r="G900">
        <v>0</v>
      </c>
      <c r="H900" s="2">
        <v>0</v>
      </c>
      <c r="I900" s="12" t="s">
        <v>1000</v>
      </c>
      <c r="J900" s="12">
        <v>0</v>
      </c>
      <c r="K900" s="2">
        <v>0</v>
      </c>
      <c r="L900" s="12" t="s">
        <v>1000</v>
      </c>
      <c r="M900">
        <v>0</v>
      </c>
      <c r="N900" s="2">
        <v>0</v>
      </c>
      <c r="O900" t="s">
        <v>1000</v>
      </c>
      <c r="P900">
        <v>0</v>
      </c>
      <c r="Q900" s="2">
        <v>0</v>
      </c>
      <c r="R900" t="s">
        <v>1000</v>
      </c>
      <c r="S900">
        <v>0</v>
      </c>
      <c r="T900" s="2">
        <v>0</v>
      </c>
    </row>
    <row r="901" spans="1:20" x14ac:dyDescent="0.25">
      <c r="A901">
        <v>900</v>
      </c>
      <c r="B901">
        <v>950.8</v>
      </c>
      <c r="C901">
        <v>649.5</v>
      </c>
      <c r="D901" t="s">
        <v>1500</v>
      </c>
      <c r="E901">
        <v>0.49219379958910675</v>
      </c>
      <c r="F901" t="s">
        <v>1507</v>
      </c>
      <c r="G901">
        <v>2</v>
      </c>
      <c r="H901" s="2">
        <v>1.2297921824167907E-2</v>
      </c>
      <c r="I901" s="12" t="s">
        <v>1000</v>
      </c>
      <c r="J901" s="12">
        <v>0</v>
      </c>
      <c r="K901" s="2">
        <v>0</v>
      </c>
      <c r="L901" s="12" t="s">
        <v>1000</v>
      </c>
      <c r="M901">
        <v>0</v>
      </c>
      <c r="N901" s="2">
        <v>0</v>
      </c>
      <c r="O901" t="s">
        <v>1000</v>
      </c>
      <c r="P901">
        <v>0</v>
      </c>
      <c r="Q901" s="2">
        <v>0</v>
      </c>
      <c r="R901" t="s">
        <v>1000</v>
      </c>
      <c r="S901">
        <v>0</v>
      </c>
      <c r="T901" s="2">
        <v>0</v>
      </c>
    </row>
    <row r="902" spans="1:20" x14ac:dyDescent="0.25">
      <c r="A902">
        <v>901</v>
      </c>
      <c r="B902">
        <v>950.8</v>
      </c>
      <c r="C902">
        <v>651.5</v>
      </c>
      <c r="D902" t="s">
        <v>1501</v>
      </c>
      <c r="E902">
        <v>0.49219379958910675</v>
      </c>
      <c r="F902" t="s">
        <v>1507</v>
      </c>
      <c r="G902">
        <v>1</v>
      </c>
      <c r="H902" s="2">
        <v>6.1776548778174595E-2</v>
      </c>
      <c r="I902" s="12" t="s">
        <v>1508</v>
      </c>
      <c r="J902" s="12">
        <v>2</v>
      </c>
      <c r="K902" s="2">
        <v>1.2266905081173493E-2</v>
      </c>
      <c r="L902" s="12" t="s">
        <v>1000</v>
      </c>
      <c r="M902">
        <v>0</v>
      </c>
      <c r="N902" s="2">
        <v>0</v>
      </c>
      <c r="O902" t="s">
        <v>1000</v>
      </c>
      <c r="P902">
        <v>0</v>
      </c>
      <c r="Q902" s="2">
        <v>0</v>
      </c>
      <c r="R902" t="s">
        <v>1000</v>
      </c>
      <c r="S902">
        <v>0</v>
      </c>
      <c r="T902" s="2">
        <v>0</v>
      </c>
    </row>
    <row r="903" spans="1:20" x14ac:dyDescent="0.25">
      <c r="A903">
        <v>902</v>
      </c>
      <c r="B903">
        <v>950.8</v>
      </c>
      <c r="C903">
        <v>653.5</v>
      </c>
      <c r="D903" t="s">
        <v>1502</v>
      </c>
      <c r="E903">
        <v>0.49219379958910675</v>
      </c>
      <c r="F903" t="s">
        <v>1508</v>
      </c>
      <c r="G903">
        <v>1</v>
      </c>
      <c r="H903" s="2">
        <v>6.1848965013826938E-2</v>
      </c>
      <c r="I903" s="12" t="s">
        <v>1000</v>
      </c>
      <c r="J903" s="12">
        <v>0</v>
      </c>
      <c r="K903" s="2">
        <v>0</v>
      </c>
      <c r="L903" s="12" t="s">
        <v>1000</v>
      </c>
      <c r="M903">
        <v>0</v>
      </c>
      <c r="N903" s="2">
        <v>0</v>
      </c>
      <c r="O903" t="s">
        <v>1000</v>
      </c>
      <c r="P903">
        <v>0</v>
      </c>
      <c r="Q903" s="2">
        <v>0</v>
      </c>
      <c r="R903" t="s">
        <v>1000</v>
      </c>
      <c r="S903">
        <v>0</v>
      </c>
      <c r="T903" s="2">
        <v>0</v>
      </c>
    </row>
    <row r="904" spans="1:20" x14ac:dyDescent="0.25">
      <c r="A904">
        <v>903</v>
      </c>
      <c r="B904">
        <v>950.8</v>
      </c>
      <c r="C904">
        <v>629.5</v>
      </c>
      <c r="D904" t="s">
        <v>1503</v>
      </c>
      <c r="E904">
        <v>0.49219379958910675</v>
      </c>
      <c r="F904" t="s">
        <v>1510</v>
      </c>
      <c r="G904">
        <v>1</v>
      </c>
      <c r="H904" s="2">
        <v>5.666043409490245E-2</v>
      </c>
      <c r="I904" s="12" t="s">
        <v>1000</v>
      </c>
      <c r="J904" s="12">
        <v>0</v>
      </c>
      <c r="K904" s="2">
        <v>0</v>
      </c>
      <c r="L904" s="12" t="s">
        <v>1000</v>
      </c>
      <c r="M904">
        <v>0</v>
      </c>
      <c r="N904" s="2">
        <v>0</v>
      </c>
      <c r="O904" t="s">
        <v>1000</v>
      </c>
      <c r="P904">
        <v>0</v>
      </c>
      <c r="Q904" s="2">
        <v>0</v>
      </c>
      <c r="R904" t="s">
        <v>1000</v>
      </c>
      <c r="S904">
        <v>0</v>
      </c>
      <c r="T904" s="2">
        <v>0</v>
      </c>
    </row>
    <row r="905" spans="1:20" x14ac:dyDescent="0.25">
      <c r="A905">
        <v>904</v>
      </c>
      <c r="B905">
        <v>950.8</v>
      </c>
      <c r="C905">
        <v>601.5</v>
      </c>
      <c r="D905" t="s">
        <v>1504</v>
      </c>
      <c r="E905">
        <v>0.49219379958910675</v>
      </c>
      <c r="F905" t="s">
        <v>1511</v>
      </c>
      <c r="G905">
        <v>2</v>
      </c>
      <c r="H905" s="2">
        <v>1.7267315496924483E-2</v>
      </c>
      <c r="I905" s="12" t="s">
        <v>1000</v>
      </c>
      <c r="J905" s="12">
        <v>0</v>
      </c>
      <c r="K905" s="2">
        <v>0</v>
      </c>
      <c r="L905" s="12" t="s">
        <v>1000</v>
      </c>
      <c r="M905">
        <v>0</v>
      </c>
      <c r="N905" s="2">
        <v>0</v>
      </c>
      <c r="O905" t="s">
        <v>1000</v>
      </c>
      <c r="P905">
        <v>0</v>
      </c>
      <c r="Q905" s="2">
        <v>0</v>
      </c>
      <c r="R905" t="s">
        <v>1000</v>
      </c>
      <c r="S905">
        <v>0</v>
      </c>
      <c r="T905" s="2">
        <v>0</v>
      </c>
    </row>
    <row r="906" spans="1:20" x14ac:dyDescent="0.25">
      <c r="A906">
        <v>905</v>
      </c>
      <c r="B906">
        <v>950.8</v>
      </c>
      <c r="C906">
        <v>603.5</v>
      </c>
      <c r="D906" t="s">
        <v>1505</v>
      </c>
      <c r="E906">
        <v>0.49219379958910675</v>
      </c>
      <c r="F906" t="s">
        <v>1512</v>
      </c>
      <c r="G906">
        <v>2</v>
      </c>
      <c r="H906" s="2">
        <v>1.7229726577324345E-2</v>
      </c>
      <c r="I906" s="12" t="s">
        <v>1511</v>
      </c>
      <c r="J906" s="12">
        <v>1</v>
      </c>
      <c r="K906" s="2">
        <v>5.1649682637563234E-2</v>
      </c>
      <c r="L906" s="12" t="s">
        <v>1000</v>
      </c>
      <c r="M906">
        <v>0</v>
      </c>
      <c r="N906" s="2">
        <v>0</v>
      </c>
      <c r="O906" t="s">
        <v>1000</v>
      </c>
      <c r="P906">
        <v>0</v>
      </c>
      <c r="Q906" s="2">
        <v>0</v>
      </c>
      <c r="R906" t="s">
        <v>1000</v>
      </c>
      <c r="S906">
        <v>0</v>
      </c>
      <c r="T906" s="2">
        <v>0</v>
      </c>
    </row>
    <row r="907" spans="1:20" x14ac:dyDescent="0.25">
      <c r="A907">
        <v>906</v>
      </c>
      <c r="B907">
        <v>950.8</v>
      </c>
      <c r="C907">
        <v>605.5</v>
      </c>
      <c r="D907" t="s">
        <v>1506</v>
      </c>
      <c r="E907">
        <v>0.49219379958910675</v>
      </c>
      <c r="F907" t="s">
        <v>1512</v>
      </c>
      <c r="G907">
        <v>1</v>
      </c>
      <c r="H907" s="2">
        <v>5.1715526696609872E-2</v>
      </c>
      <c r="I907" s="12" t="s">
        <v>1000</v>
      </c>
      <c r="J907" s="12">
        <v>0</v>
      </c>
      <c r="K907" s="2">
        <v>0</v>
      </c>
      <c r="L907" s="12" t="s">
        <v>1000</v>
      </c>
      <c r="M907">
        <v>0</v>
      </c>
      <c r="N907" s="2">
        <v>0</v>
      </c>
      <c r="O907" t="s">
        <v>1000</v>
      </c>
      <c r="P907">
        <v>0</v>
      </c>
      <c r="Q907" s="2">
        <v>0</v>
      </c>
      <c r="R907" t="s">
        <v>1000</v>
      </c>
      <c r="S907">
        <v>0</v>
      </c>
      <c r="T907" s="2">
        <v>0</v>
      </c>
    </row>
    <row r="908" spans="1:20" x14ac:dyDescent="0.25">
      <c r="A908">
        <v>907</v>
      </c>
      <c r="B908">
        <v>952.8</v>
      </c>
      <c r="C908">
        <v>679.5</v>
      </c>
      <c r="D908" t="s">
        <v>1493</v>
      </c>
      <c r="E908">
        <v>0.49204615252359052</v>
      </c>
      <c r="F908" t="s">
        <v>1499</v>
      </c>
      <c r="G908">
        <v>1</v>
      </c>
      <c r="H908" s="2">
        <v>6.7336660557068023E-2</v>
      </c>
      <c r="I908" s="12" t="s">
        <v>1000</v>
      </c>
      <c r="J908" s="12">
        <v>0</v>
      </c>
      <c r="K908" s="2">
        <v>0</v>
      </c>
      <c r="L908" s="12" t="s">
        <v>1000</v>
      </c>
      <c r="M908">
        <v>0</v>
      </c>
      <c r="N908" s="2">
        <v>0</v>
      </c>
      <c r="O908" t="s">
        <v>1000</v>
      </c>
      <c r="P908">
        <v>0</v>
      </c>
      <c r="Q908" s="2">
        <v>0</v>
      </c>
      <c r="R908" t="s">
        <v>1000</v>
      </c>
      <c r="S908">
        <v>0</v>
      </c>
      <c r="T908" s="2">
        <v>0</v>
      </c>
    </row>
    <row r="909" spans="1:20" x14ac:dyDescent="0.25">
      <c r="A909">
        <v>908</v>
      </c>
      <c r="B909">
        <v>952.8</v>
      </c>
      <c r="C909">
        <v>651.5</v>
      </c>
      <c r="D909" t="s">
        <v>1494</v>
      </c>
      <c r="E909">
        <v>0.49204615252359052</v>
      </c>
      <c r="F909" t="s">
        <v>1501</v>
      </c>
      <c r="G909">
        <v>2</v>
      </c>
      <c r="H909" s="2">
        <v>1.2294232724323898E-2</v>
      </c>
      <c r="I909" s="12" t="s">
        <v>1500</v>
      </c>
      <c r="J909" s="12">
        <v>1</v>
      </c>
      <c r="K909" s="2">
        <v>6.1758017203513496E-2</v>
      </c>
      <c r="L909" s="12" t="s">
        <v>1000</v>
      </c>
      <c r="M909">
        <v>0</v>
      </c>
      <c r="N909" s="2">
        <v>0</v>
      </c>
      <c r="O909" t="s">
        <v>1000</v>
      </c>
      <c r="P909">
        <v>0</v>
      </c>
      <c r="Q909" s="2">
        <v>0</v>
      </c>
      <c r="R909" t="s">
        <v>1000</v>
      </c>
      <c r="S909">
        <v>0</v>
      </c>
      <c r="T909" s="2">
        <v>0</v>
      </c>
    </row>
    <row r="910" spans="1:20" x14ac:dyDescent="0.25">
      <c r="A910">
        <v>909</v>
      </c>
      <c r="B910">
        <v>952.8</v>
      </c>
      <c r="C910">
        <v>653.5</v>
      </c>
      <c r="D910" t="s">
        <v>1495</v>
      </c>
      <c r="E910">
        <v>0.49204615252359052</v>
      </c>
      <c r="F910" t="s">
        <v>1501</v>
      </c>
      <c r="G910">
        <v>1</v>
      </c>
      <c r="H910" s="2">
        <v>6.1830411715924516E-2</v>
      </c>
      <c r="I910" s="12" t="s">
        <v>1502</v>
      </c>
      <c r="J910" s="12">
        <v>2</v>
      </c>
      <c r="K910" s="2">
        <v>1.2263225285654504E-2</v>
      </c>
      <c r="L910" s="12" t="s">
        <v>1000</v>
      </c>
      <c r="M910">
        <v>0</v>
      </c>
      <c r="N910" s="2">
        <v>0</v>
      </c>
      <c r="O910" t="s">
        <v>1000</v>
      </c>
      <c r="P910">
        <v>0</v>
      </c>
      <c r="Q910" s="2">
        <v>0</v>
      </c>
      <c r="R910" t="s">
        <v>1000</v>
      </c>
      <c r="S910">
        <v>0</v>
      </c>
      <c r="T910" s="2">
        <v>0</v>
      </c>
    </row>
    <row r="911" spans="1:20" x14ac:dyDescent="0.25">
      <c r="A911">
        <v>910</v>
      </c>
      <c r="B911">
        <v>952.8</v>
      </c>
      <c r="C911">
        <v>631.5</v>
      </c>
      <c r="D911" t="s">
        <v>1496</v>
      </c>
      <c r="E911">
        <v>0.49204615252359052</v>
      </c>
      <c r="F911" t="s">
        <v>1503</v>
      </c>
      <c r="G911">
        <v>1</v>
      </c>
      <c r="H911" s="2">
        <v>5.6712590960128643E-2</v>
      </c>
      <c r="I911" s="12" t="s">
        <v>1000</v>
      </c>
      <c r="J911" s="12">
        <v>0</v>
      </c>
      <c r="K911" s="2">
        <v>0</v>
      </c>
      <c r="L911" s="12" t="s">
        <v>1000</v>
      </c>
      <c r="M911">
        <v>0</v>
      </c>
      <c r="N911" s="2">
        <v>0</v>
      </c>
      <c r="O911" t="s">
        <v>1000</v>
      </c>
      <c r="P911">
        <v>0</v>
      </c>
      <c r="Q911" s="2">
        <v>0</v>
      </c>
      <c r="R911" t="s">
        <v>1000</v>
      </c>
      <c r="S911">
        <v>0</v>
      </c>
      <c r="T911" s="2">
        <v>0</v>
      </c>
    </row>
    <row r="912" spans="1:20" x14ac:dyDescent="0.25">
      <c r="A912">
        <v>911</v>
      </c>
      <c r="B912">
        <v>952.8</v>
      </c>
      <c r="C912">
        <v>603.5</v>
      </c>
      <c r="D912" t="s">
        <v>1497</v>
      </c>
      <c r="E912">
        <v>0.49204615252359052</v>
      </c>
      <c r="F912" t="s">
        <v>1504</v>
      </c>
      <c r="G912">
        <v>1</v>
      </c>
      <c r="H912" s="2">
        <v>5.1634188894889833E-2</v>
      </c>
      <c r="I912" s="12" t="s">
        <v>1505</v>
      </c>
      <c r="J912" s="12">
        <v>2</v>
      </c>
      <c r="K912" s="2">
        <v>1.7262135690790003E-2</v>
      </c>
      <c r="L912" s="12" t="s">
        <v>1000</v>
      </c>
      <c r="M912">
        <v>0</v>
      </c>
      <c r="N912" s="2">
        <v>0</v>
      </c>
      <c r="O912" t="s">
        <v>1000</v>
      </c>
      <c r="P912">
        <v>0</v>
      </c>
      <c r="Q912" s="2">
        <v>0</v>
      </c>
      <c r="R912" t="s">
        <v>1000</v>
      </c>
      <c r="S912">
        <v>0</v>
      </c>
      <c r="T912" s="2">
        <v>0</v>
      </c>
    </row>
    <row r="913" spans="1:20" x14ac:dyDescent="0.25">
      <c r="A913">
        <v>912</v>
      </c>
      <c r="B913">
        <v>952.8</v>
      </c>
      <c r="C913">
        <v>605.5</v>
      </c>
      <c r="D913" t="s">
        <v>1498</v>
      </c>
      <c r="E913">
        <v>0.49204615252359052</v>
      </c>
      <c r="F913" t="s">
        <v>1505</v>
      </c>
      <c r="G913">
        <v>1</v>
      </c>
      <c r="H913" s="2">
        <v>5.1700013202200253E-2</v>
      </c>
      <c r="I913" s="12" t="s">
        <v>1506</v>
      </c>
      <c r="J913" s="12">
        <v>2</v>
      </c>
      <c r="K913" s="2">
        <v>1.722455804702E-2</v>
      </c>
      <c r="L913" s="12" t="s">
        <v>1000</v>
      </c>
      <c r="M913">
        <v>0</v>
      </c>
      <c r="N913" s="2">
        <v>0</v>
      </c>
      <c r="O913" t="s">
        <v>1000</v>
      </c>
      <c r="P913">
        <v>0</v>
      </c>
      <c r="Q913" s="2">
        <v>0</v>
      </c>
      <c r="R913" t="s">
        <v>1000</v>
      </c>
      <c r="S913">
        <v>0</v>
      </c>
      <c r="T913" s="2">
        <v>0</v>
      </c>
    </row>
    <row r="914" spans="1:20" x14ac:dyDescent="0.25">
      <c r="A914">
        <v>913</v>
      </c>
      <c r="B914">
        <v>954.9</v>
      </c>
      <c r="C914">
        <v>655.6</v>
      </c>
      <c r="D914" t="s">
        <v>1492</v>
      </c>
      <c r="E914">
        <v>0.49189854974887187</v>
      </c>
      <c r="F914" t="s">
        <v>1495</v>
      </c>
      <c r="G914">
        <v>1</v>
      </c>
      <c r="H914" s="2">
        <v>6.1884281076722121E-2</v>
      </c>
      <c r="I914" s="12" t="s">
        <v>1000</v>
      </c>
      <c r="J914" s="12">
        <v>0</v>
      </c>
      <c r="K914" s="2">
        <v>0</v>
      </c>
      <c r="L914" s="12" t="s">
        <v>1000</v>
      </c>
      <c r="M914">
        <v>0</v>
      </c>
      <c r="N914" s="2">
        <v>0</v>
      </c>
      <c r="O914" t="s">
        <v>1000</v>
      </c>
      <c r="P914">
        <v>0</v>
      </c>
      <c r="Q914" s="2">
        <v>0</v>
      </c>
      <c r="R914" t="s">
        <v>1000</v>
      </c>
      <c r="S914">
        <v>0</v>
      </c>
      <c r="T914" s="2">
        <v>0</v>
      </c>
    </row>
    <row r="915" spans="1:20" x14ac:dyDescent="0.25">
      <c r="A915">
        <v>914</v>
      </c>
      <c r="B915">
        <v>958.9</v>
      </c>
      <c r="C915">
        <v>659.6</v>
      </c>
      <c r="D915" t="s">
        <v>1491</v>
      </c>
      <c r="E915">
        <v>0.49160347701868629</v>
      </c>
      <c r="F915" t="s">
        <v>1000</v>
      </c>
      <c r="G915">
        <v>0</v>
      </c>
      <c r="H915" s="2">
        <v>0</v>
      </c>
      <c r="I915" s="12" t="s">
        <v>1000</v>
      </c>
      <c r="J915" s="12">
        <v>0</v>
      </c>
      <c r="K915" s="2">
        <v>0</v>
      </c>
      <c r="L915" s="12" t="s">
        <v>1000</v>
      </c>
      <c r="M915">
        <v>0</v>
      </c>
      <c r="N915" s="2">
        <v>0</v>
      </c>
      <c r="O915" t="s">
        <v>1000</v>
      </c>
      <c r="P915">
        <v>0</v>
      </c>
      <c r="Q915" s="2">
        <v>0</v>
      </c>
      <c r="R915" t="s">
        <v>1000</v>
      </c>
      <c r="S915">
        <v>0</v>
      </c>
      <c r="T915" s="2">
        <v>0</v>
      </c>
    </row>
    <row r="916" spans="1:20" x14ac:dyDescent="0.25">
      <c r="A916">
        <v>915</v>
      </c>
      <c r="B916">
        <v>960.9</v>
      </c>
      <c r="C916">
        <v>661.6</v>
      </c>
      <c r="D916" t="s">
        <v>1490</v>
      </c>
      <c r="E916">
        <v>0.49145600703665898</v>
      </c>
      <c r="F916" t="s">
        <v>1491</v>
      </c>
      <c r="G916">
        <v>1</v>
      </c>
      <c r="H916" s="2">
        <v>6.2045927477597067E-2</v>
      </c>
      <c r="I916" s="12" t="s">
        <v>1000</v>
      </c>
      <c r="J916" s="12">
        <v>0</v>
      </c>
      <c r="K916" s="2">
        <v>0</v>
      </c>
      <c r="L916" s="12" t="s">
        <v>1000</v>
      </c>
      <c r="M916">
        <v>0</v>
      </c>
      <c r="N916" s="2">
        <v>0</v>
      </c>
      <c r="O916" t="s">
        <v>1000</v>
      </c>
      <c r="P916">
        <v>0</v>
      </c>
      <c r="Q916" s="2">
        <v>0</v>
      </c>
      <c r="R916" t="s">
        <v>1000</v>
      </c>
      <c r="S916">
        <v>0</v>
      </c>
      <c r="T916" s="2">
        <v>0</v>
      </c>
    </row>
    <row r="917" spans="1:20" x14ac:dyDescent="0.25">
      <c r="A917">
        <v>916</v>
      </c>
      <c r="B917">
        <v>968.8</v>
      </c>
      <c r="C917">
        <v>623.5</v>
      </c>
      <c r="D917" t="s">
        <v>1522</v>
      </c>
      <c r="E917">
        <v>0.48185860159457555</v>
      </c>
      <c r="F917" t="s">
        <v>1000</v>
      </c>
      <c r="G917">
        <v>0</v>
      </c>
      <c r="H917" s="2">
        <v>0</v>
      </c>
      <c r="I917" s="12" t="s">
        <v>1000</v>
      </c>
      <c r="J917" s="12">
        <v>0</v>
      </c>
      <c r="K917" s="2">
        <v>0</v>
      </c>
      <c r="L917" s="12" t="s">
        <v>1000</v>
      </c>
      <c r="M917">
        <v>0</v>
      </c>
      <c r="N917" s="2">
        <v>0</v>
      </c>
      <c r="O917" t="s">
        <v>1000</v>
      </c>
      <c r="P917">
        <v>0</v>
      </c>
      <c r="Q917" s="2">
        <v>0</v>
      </c>
      <c r="R917" t="s">
        <v>1000</v>
      </c>
      <c r="S917">
        <v>0</v>
      </c>
      <c r="T917" s="2">
        <v>0</v>
      </c>
    </row>
    <row r="918" spans="1:20" x14ac:dyDescent="0.25">
      <c r="A918">
        <v>917</v>
      </c>
      <c r="B918">
        <v>970.8</v>
      </c>
      <c r="C918">
        <v>623.5</v>
      </c>
      <c r="D918" t="s">
        <v>1520</v>
      </c>
      <c r="E918">
        <v>0.48171405485591579</v>
      </c>
      <c r="F918" t="s">
        <v>1522</v>
      </c>
      <c r="G918">
        <v>2</v>
      </c>
      <c r="H918" s="2">
        <v>1.6862872836981065E-2</v>
      </c>
      <c r="I918" s="12" t="s">
        <v>1000</v>
      </c>
      <c r="J918" s="12">
        <v>0</v>
      </c>
      <c r="K918" s="2">
        <v>0</v>
      </c>
      <c r="L918" s="12" t="s">
        <v>1000</v>
      </c>
      <c r="M918">
        <v>0</v>
      </c>
      <c r="N918" s="2">
        <v>0</v>
      </c>
      <c r="O918" t="s">
        <v>1000</v>
      </c>
      <c r="P918">
        <v>0</v>
      </c>
      <c r="Q918" s="2">
        <v>0</v>
      </c>
      <c r="R918" t="s">
        <v>1000</v>
      </c>
      <c r="S918">
        <v>0</v>
      </c>
      <c r="T918" s="2">
        <v>0</v>
      </c>
    </row>
    <row r="919" spans="1:20" x14ac:dyDescent="0.25">
      <c r="A919">
        <v>918</v>
      </c>
      <c r="B919">
        <v>970.8</v>
      </c>
      <c r="C919">
        <v>625.5</v>
      </c>
      <c r="D919" t="s">
        <v>1521</v>
      </c>
      <c r="E919">
        <v>0.48171405485591579</v>
      </c>
      <c r="F919" t="s">
        <v>1522</v>
      </c>
      <c r="G919">
        <v>1</v>
      </c>
      <c r="H919" s="2">
        <v>5.5318752297987772E-2</v>
      </c>
      <c r="I919" s="12" t="s">
        <v>1000</v>
      </c>
      <c r="J919" s="12">
        <v>0</v>
      </c>
      <c r="K919" s="2">
        <v>0</v>
      </c>
      <c r="L919" s="12" t="s">
        <v>1000</v>
      </c>
      <c r="M919">
        <v>0</v>
      </c>
      <c r="N919" s="2">
        <v>0</v>
      </c>
      <c r="O919" t="s">
        <v>1000</v>
      </c>
      <c r="P919">
        <v>0</v>
      </c>
      <c r="Q919" s="2">
        <v>0</v>
      </c>
      <c r="R919" t="s">
        <v>1000</v>
      </c>
      <c r="S919">
        <v>0</v>
      </c>
      <c r="T919" s="2">
        <v>0</v>
      </c>
    </row>
    <row r="920" spans="1:20" x14ac:dyDescent="0.25">
      <c r="A920">
        <v>919</v>
      </c>
      <c r="B920" s="131">
        <v>972.7</v>
      </c>
      <c r="C920" s="131">
        <v>264.39999999999998</v>
      </c>
      <c r="D920" s="131" t="s">
        <v>1721</v>
      </c>
      <c r="E920">
        <v>0.52349076152988017</v>
      </c>
      <c r="F920" t="s">
        <v>1000</v>
      </c>
      <c r="G920">
        <v>0</v>
      </c>
      <c r="H920" s="2">
        <v>0</v>
      </c>
      <c r="I920" s="12" t="s">
        <v>1000</v>
      </c>
      <c r="J920" s="12">
        <v>0</v>
      </c>
      <c r="K920" s="2">
        <v>0</v>
      </c>
      <c r="L920" s="12" t="s">
        <v>1000</v>
      </c>
      <c r="M920">
        <v>0</v>
      </c>
      <c r="N920" s="2">
        <v>0</v>
      </c>
      <c r="O920" t="s">
        <v>1000</v>
      </c>
      <c r="P920">
        <v>0</v>
      </c>
      <c r="Q920" s="2">
        <v>0</v>
      </c>
      <c r="R920" t="s">
        <v>1000</v>
      </c>
      <c r="S920">
        <v>0</v>
      </c>
      <c r="T920" s="2">
        <v>0</v>
      </c>
    </row>
    <row r="921" spans="1:20" x14ac:dyDescent="0.25">
      <c r="A921">
        <v>920</v>
      </c>
      <c r="B921">
        <v>972.8</v>
      </c>
      <c r="C921">
        <v>625.5</v>
      </c>
      <c r="D921" t="s">
        <v>1518</v>
      </c>
      <c r="E921">
        <v>0.48156955147802516</v>
      </c>
      <c r="F921" t="s">
        <v>1520</v>
      </c>
      <c r="G921">
        <v>1</v>
      </c>
      <c r="H921" s="2">
        <v>5.530215791697031E-2</v>
      </c>
      <c r="I921" s="12" t="s">
        <v>1521</v>
      </c>
      <c r="J921" s="12">
        <v>2</v>
      </c>
      <c r="K921" s="2">
        <v>1.6857814354544611E-2</v>
      </c>
      <c r="L921" s="12" t="s">
        <v>1000</v>
      </c>
      <c r="M921">
        <v>0</v>
      </c>
      <c r="N921" s="2">
        <v>0</v>
      </c>
      <c r="O921" t="s">
        <v>1000</v>
      </c>
      <c r="P921">
        <v>0</v>
      </c>
      <c r="Q921" s="2">
        <v>0</v>
      </c>
      <c r="R921" t="s">
        <v>1000</v>
      </c>
      <c r="S921">
        <v>0</v>
      </c>
      <c r="T921" s="2">
        <v>0</v>
      </c>
    </row>
    <row r="922" spans="1:20" x14ac:dyDescent="0.25">
      <c r="A922">
        <v>921</v>
      </c>
      <c r="B922">
        <v>972.8</v>
      </c>
      <c r="C922">
        <v>627.5</v>
      </c>
      <c r="D922" t="s">
        <v>1519</v>
      </c>
      <c r="E922">
        <v>0.48156955147802516</v>
      </c>
      <c r="F922" t="s">
        <v>1521</v>
      </c>
      <c r="G922">
        <v>1</v>
      </c>
      <c r="H922" s="2">
        <v>5.5369752488411556E-2</v>
      </c>
      <c r="I922" s="12" t="s">
        <v>1000</v>
      </c>
      <c r="J922" s="12">
        <v>0</v>
      </c>
      <c r="K922" s="2">
        <v>0</v>
      </c>
      <c r="L922" s="12" t="s">
        <v>1000</v>
      </c>
      <c r="M922">
        <v>0</v>
      </c>
      <c r="N922" s="2">
        <v>0</v>
      </c>
      <c r="O922" t="s">
        <v>1000</v>
      </c>
      <c r="P922">
        <v>0</v>
      </c>
      <c r="Q922" s="2">
        <v>0</v>
      </c>
      <c r="R922" t="s">
        <v>1000</v>
      </c>
      <c r="S922">
        <v>0</v>
      </c>
      <c r="T922" s="2">
        <v>0</v>
      </c>
    </row>
    <row r="923" spans="1:20" x14ac:dyDescent="0.25">
      <c r="A923">
        <v>922</v>
      </c>
      <c r="B923" s="131">
        <v>974.7</v>
      </c>
      <c r="C923" s="131">
        <v>264.39999999999998</v>
      </c>
      <c r="D923" s="131" t="s">
        <v>1720</v>
      </c>
      <c r="E923">
        <v>0.52333372607996331</v>
      </c>
      <c r="F923" t="s">
        <v>1721</v>
      </c>
      <c r="G923">
        <v>2</v>
      </c>
      <c r="H923" s="2">
        <v>5.7677023113746409E-2</v>
      </c>
      <c r="I923" s="12" t="s">
        <v>1000</v>
      </c>
      <c r="J923" s="12">
        <v>0</v>
      </c>
      <c r="K923" s="2">
        <v>0</v>
      </c>
      <c r="L923" s="12" t="s">
        <v>1000</v>
      </c>
      <c r="M923">
        <v>0</v>
      </c>
      <c r="N923" s="2">
        <v>0</v>
      </c>
      <c r="O923" t="s">
        <v>1000</v>
      </c>
      <c r="P923">
        <v>0</v>
      </c>
      <c r="Q923" s="2">
        <v>0</v>
      </c>
      <c r="R923" t="s">
        <v>1000</v>
      </c>
      <c r="S923">
        <v>0</v>
      </c>
      <c r="T923" s="2">
        <v>0</v>
      </c>
    </row>
    <row r="924" spans="1:20" x14ac:dyDescent="0.25">
      <c r="A924">
        <v>923</v>
      </c>
      <c r="B924" s="131">
        <v>1000.8</v>
      </c>
      <c r="C924" s="131">
        <v>264.39999999999998</v>
      </c>
      <c r="D924" s="131" t="s">
        <v>1723</v>
      </c>
      <c r="E924">
        <v>0.51173015389219723</v>
      </c>
      <c r="F924" t="s">
        <v>1000</v>
      </c>
      <c r="G924">
        <v>0</v>
      </c>
      <c r="H924" s="2">
        <v>0</v>
      </c>
      <c r="I924" s="12" t="s">
        <v>1000</v>
      </c>
      <c r="J924" s="12">
        <v>0</v>
      </c>
      <c r="K924" s="2">
        <v>0</v>
      </c>
      <c r="L924" s="12" t="s">
        <v>1000</v>
      </c>
      <c r="M924">
        <v>0</v>
      </c>
      <c r="N924" s="2">
        <v>0</v>
      </c>
      <c r="O924" t="s">
        <v>1000</v>
      </c>
      <c r="P924">
        <v>0</v>
      </c>
      <c r="Q924" s="2">
        <v>0</v>
      </c>
      <c r="R924" t="s">
        <v>1000</v>
      </c>
      <c r="S924">
        <v>0</v>
      </c>
      <c r="T924" s="2">
        <v>0</v>
      </c>
    </row>
    <row r="925" spans="1:20" x14ac:dyDescent="0.25">
      <c r="A925">
        <v>924</v>
      </c>
      <c r="B925" s="131">
        <v>1002.8</v>
      </c>
      <c r="C925" s="131">
        <v>264.39999999999998</v>
      </c>
      <c r="D925" s="131" t="s">
        <v>1722</v>
      </c>
      <c r="E925">
        <v>0.51157664635995792</v>
      </c>
      <c r="F925" t="s">
        <v>1723</v>
      </c>
      <c r="G925">
        <v>2</v>
      </c>
      <c r="H925" s="2">
        <v>6.1309491926615174E-2</v>
      </c>
      <c r="I925" s="12" t="s">
        <v>1000</v>
      </c>
      <c r="J925" s="12">
        <v>0</v>
      </c>
      <c r="K925" s="2">
        <v>0</v>
      </c>
      <c r="L925" s="12" t="s">
        <v>1000</v>
      </c>
      <c r="M925">
        <v>0</v>
      </c>
      <c r="N925" s="2">
        <v>0</v>
      </c>
      <c r="O925" t="s">
        <v>1000</v>
      </c>
      <c r="P925">
        <v>0</v>
      </c>
      <c r="Q925" s="2">
        <v>0</v>
      </c>
      <c r="R925" t="s">
        <v>1000</v>
      </c>
      <c r="S925">
        <v>0</v>
      </c>
      <c r="T925" s="2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"/>
  <sheetViews>
    <sheetView tabSelected="1" workbookViewId="0">
      <selection sqref="A1:T3"/>
    </sheetView>
  </sheetViews>
  <sheetFormatPr defaultRowHeight="15" x14ac:dyDescent="0.25"/>
  <sheetData>
    <row r="1" spans="1:20" x14ac:dyDescent="0.25">
      <c r="A1" s="145"/>
      <c r="B1" s="146" t="s">
        <v>0</v>
      </c>
      <c r="C1" s="146" t="s">
        <v>1</v>
      </c>
      <c r="D1" s="146" t="s">
        <v>6</v>
      </c>
      <c r="E1" s="146" t="s">
        <v>10</v>
      </c>
      <c r="F1" s="147" t="s">
        <v>47</v>
      </c>
      <c r="G1" s="147" t="s">
        <v>1917</v>
      </c>
      <c r="H1" s="147" t="s">
        <v>48</v>
      </c>
      <c r="I1" s="148" t="s">
        <v>49</v>
      </c>
      <c r="J1" s="149" t="s">
        <v>1918</v>
      </c>
      <c r="K1" s="148" t="s">
        <v>50</v>
      </c>
      <c r="L1" s="147" t="s">
        <v>81</v>
      </c>
      <c r="M1" s="147" t="s">
        <v>1919</v>
      </c>
      <c r="N1" s="147" t="s">
        <v>82</v>
      </c>
      <c r="O1" s="148" t="s">
        <v>1920</v>
      </c>
      <c r="P1" s="148" t="s">
        <v>1921</v>
      </c>
      <c r="Q1" s="148" t="s">
        <v>1922</v>
      </c>
      <c r="R1" s="147" t="s">
        <v>1923</v>
      </c>
      <c r="S1" s="147" t="s">
        <v>1924</v>
      </c>
      <c r="T1" s="147" t="s">
        <v>1925</v>
      </c>
    </row>
    <row r="2" spans="1:20" x14ac:dyDescent="0.25">
      <c r="A2" s="42">
        <v>1</v>
      </c>
      <c r="B2">
        <v>446.4</v>
      </c>
      <c r="C2">
        <v>369.3</v>
      </c>
      <c r="D2" t="s">
        <v>1926</v>
      </c>
      <c r="E2" s="42">
        <v>1</v>
      </c>
      <c r="F2" t="s">
        <v>1926</v>
      </c>
      <c r="G2" s="42">
        <v>0</v>
      </c>
      <c r="H2" s="150">
        <v>0</v>
      </c>
      <c r="I2" t="s">
        <v>1926</v>
      </c>
      <c r="J2" s="42">
        <v>0</v>
      </c>
      <c r="K2" s="150">
        <v>0</v>
      </c>
      <c r="L2" t="s">
        <v>1926</v>
      </c>
      <c r="M2" s="42">
        <v>0</v>
      </c>
      <c r="N2" s="150">
        <v>0</v>
      </c>
      <c r="O2" t="s">
        <v>1926</v>
      </c>
      <c r="P2" s="42">
        <v>0</v>
      </c>
      <c r="Q2" s="150">
        <v>0</v>
      </c>
      <c r="R2" t="s">
        <v>1926</v>
      </c>
      <c r="S2" s="42">
        <v>0</v>
      </c>
      <c r="T2" s="150">
        <v>0</v>
      </c>
    </row>
    <row r="3" spans="1:20" x14ac:dyDescent="0.25">
      <c r="A3">
        <v>2</v>
      </c>
      <c r="B3">
        <v>453.4</v>
      </c>
      <c r="C3">
        <v>376.3</v>
      </c>
      <c r="D3" t="s">
        <v>1927</v>
      </c>
      <c r="E3">
        <v>1</v>
      </c>
      <c r="F3" t="s">
        <v>1926</v>
      </c>
      <c r="G3" s="42">
        <v>0</v>
      </c>
      <c r="H3" s="150">
        <v>0</v>
      </c>
      <c r="I3" t="s">
        <v>1926</v>
      </c>
      <c r="J3" s="42">
        <v>0</v>
      </c>
      <c r="K3" s="150">
        <v>0</v>
      </c>
      <c r="L3" t="s">
        <v>1926</v>
      </c>
      <c r="M3" s="42">
        <v>0</v>
      </c>
      <c r="N3" s="150">
        <v>0</v>
      </c>
      <c r="O3" t="s">
        <v>1926</v>
      </c>
      <c r="P3" s="42">
        <v>0</v>
      </c>
      <c r="Q3" s="150">
        <v>0</v>
      </c>
      <c r="R3" t="s">
        <v>1926</v>
      </c>
      <c r="S3" s="42">
        <v>0</v>
      </c>
      <c r="T3" s="1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0"/>
  <sheetViews>
    <sheetView workbookViewId="0">
      <selection activeCell="D1" sqref="D1:D1048576"/>
    </sheetView>
  </sheetViews>
  <sheetFormatPr defaultRowHeight="15" x14ac:dyDescent="0.25"/>
  <cols>
    <col min="1" max="1" width="4" bestFit="1" customWidth="1"/>
    <col min="3" max="4" width="16.140625" bestFit="1" customWidth="1"/>
    <col min="8" max="8" width="13.5703125" bestFit="1" customWidth="1"/>
    <col min="9" max="9" width="14.5703125" bestFit="1" customWidth="1"/>
    <col min="10" max="10" width="12.42578125" bestFit="1" customWidth="1"/>
    <col min="11" max="11" width="12.42578125" customWidth="1"/>
    <col min="12" max="12" width="12.42578125" bestFit="1" customWidth="1"/>
    <col min="13" max="13" width="11.85546875" customWidth="1"/>
    <col min="20" max="23" width="12" bestFit="1" customWidth="1"/>
  </cols>
  <sheetData>
    <row r="1" spans="1:23" x14ac:dyDescent="0.25">
      <c r="B1" s="3" t="s">
        <v>0</v>
      </c>
      <c r="C1" s="3" t="s">
        <v>1</v>
      </c>
      <c r="D1" s="3" t="s">
        <v>6</v>
      </c>
      <c r="E1" s="3" t="s">
        <v>79</v>
      </c>
      <c r="F1" s="3" t="s">
        <v>3</v>
      </c>
      <c r="G1" s="16" t="s">
        <v>4</v>
      </c>
      <c r="H1" s="16" t="s">
        <v>5</v>
      </c>
      <c r="I1" s="3" t="s">
        <v>7</v>
      </c>
      <c r="J1" s="3" t="s">
        <v>8</v>
      </c>
      <c r="K1" s="3" t="s">
        <v>9</v>
      </c>
      <c r="L1" s="3" t="s">
        <v>13</v>
      </c>
      <c r="M1" s="16" t="s">
        <v>10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86</v>
      </c>
      <c r="S1" s="16" t="s">
        <v>87</v>
      </c>
      <c r="T1" s="17" t="s">
        <v>18</v>
      </c>
      <c r="U1" s="17" t="s">
        <v>19</v>
      </c>
      <c r="V1" s="18" t="s">
        <v>88</v>
      </c>
      <c r="W1" s="18" t="s">
        <v>89</v>
      </c>
    </row>
    <row r="2" spans="1:23" x14ac:dyDescent="0.25">
      <c r="A2">
        <v>1</v>
      </c>
      <c r="B2">
        <v>-526.29999999999995</v>
      </c>
      <c r="C2">
        <v>227.2</v>
      </c>
      <c r="D2" t="s">
        <v>90</v>
      </c>
      <c r="F2">
        <f>ROUNDUP((INT(C2)-31)/14,0)</f>
        <v>14</v>
      </c>
      <c r="G2" s="19" t="e">
        <v>#N/A</v>
      </c>
      <c r="H2" s="19" t="e">
        <v>#N/A</v>
      </c>
      <c r="I2" t="str">
        <f t="shared" ref="I2:I6" si="0">"C"&amp;8+MID(D2,5,2)&amp;"H"&amp;18+MID(D2,5,2)*2-MID(D2,8,1)*2&amp;"NO7P"</f>
        <v>C22H46NO7P</v>
      </c>
      <c r="J2" t="str">
        <f t="shared" ref="J2:J6" si="1">"C"&amp;2+8+MID(D2,5,2)&amp;"H"&amp;3+18+MID(D2,5,2)*2-MID(D2,8,1)*2&amp;"NO9P"</f>
        <v>C24H49NO9P</v>
      </c>
      <c r="K2" t="str">
        <f t="shared" ref="K2:K6" si="2">"C"&amp;MID(D2,5,2)&amp;"H"&amp;MID(D2,5,2)*2-1-MID(D2,8,1)*2&amp;"O2"</f>
        <v>C14H27O2</v>
      </c>
      <c r="L2" t="str">
        <f t="shared" ref="L2:L29" si="3">"C"&amp;MID(J2,2,2)-MID(K2,2,2)&amp;"H"&amp;MID(J2,5,2)-MID(K2,5,2)&amp;"NO7P"</f>
        <v>C10H22NO7P</v>
      </c>
      <c r="M2">
        <v>0.74235661917920381</v>
      </c>
      <c r="N2">
        <v>1.3607566533507585E-2</v>
      </c>
      <c r="O2">
        <v>1.8109330901608392E-2</v>
      </c>
      <c r="P2">
        <v>0.84902279804027836</v>
      </c>
      <c r="Q2">
        <v>0.87436594269637735</v>
      </c>
      <c r="R2">
        <v>0.13628960706555063</v>
      </c>
      <c r="S2">
        <v>0.1056791413064247</v>
      </c>
      <c r="T2" s="15">
        <f>N2*M2/P2</f>
        <v>1.1897992739874033E-2</v>
      </c>
      <c r="U2" s="15">
        <f>O2*M2/Q2</f>
        <v>1.537523479272083E-2</v>
      </c>
      <c r="V2" s="8">
        <f>R2*Q2</f>
        <v>0.11916699076158903</v>
      </c>
      <c r="W2" s="8">
        <f>S2*P2</f>
        <v>8.9724000246474658E-2</v>
      </c>
    </row>
    <row r="3" spans="1:23" x14ac:dyDescent="0.25">
      <c r="A3">
        <v>2</v>
      </c>
      <c r="B3">
        <v>-524.29999999999995</v>
      </c>
      <c r="C3">
        <v>225.2</v>
      </c>
      <c r="D3" t="s">
        <v>91</v>
      </c>
      <c r="F3">
        <f t="shared" ref="F3:F66" si="4">ROUNDUP((INT(C3)-31)/14,0)</f>
        <v>14</v>
      </c>
      <c r="G3" s="19" t="e">
        <v>#N/A</v>
      </c>
      <c r="H3" s="19" t="e">
        <v>#N/A</v>
      </c>
      <c r="I3" t="str">
        <f t="shared" si="0"/>
        <v>C22H44NO7P</v>
      </c>
      <c r="J3" t="str">
        <f t="shared" si="1"/>
        <v>C24H47NO9P</v>
      </c>
      <c r="K3" t="str">
        <f t="shared" si="2"/>
        <v>C14H25O2</v>
      </c>
      <c r="L3" t="str">
        <f t="shared" si="3"/>
        <v>C10H22NO7P</v>
      </c>
      <c r="M3">
        <v>0.74257937628405313</v>
      </c>
      <c r="N3">
        <v>1.357080177886158E-2</v>
      </c>
      <c r="O3">
        <v>1.8109330901608392E-2</v>
      </c>
      <c r="P3">
        <v>0.84927756220019335</v>
      </c>
      <c r="Q3">
        <v>0.87436594269637735</v>
      </c>
      <c r="R3">
        <v>0.13607568165717518</v>
      </c>
      <c r="S3">
        <v>0.1056791413064247</v>
      </c>
      <c r="T3" s="15">
        <f t="shared" ref="T3:T66" si="5">N3*M3/P3</f>
        <v>1.1865846890519978E-2</v>
      </c>
      <c r="U3" s="15">
        <f t="shared" ref="U3:U66" si="6">O3*M3/Q3</f>
        <v>1.5379848401194602E-2</v>
      </c>
      <c r="V3" s="8">
        <f t="shared" ref="V3:V66" si="7">R3*Q3</f>
        <v>0.11897994167022811</v>
      </c>
      <c r="W3" s="8">
        <f t="shared" ref="W3:W66" si="8">S3*P3</f>
        <v>8.9750923504130123E-2</v>
      </c>
    </row>
    <row r="4" spans="1:23" x14ac:dyDescent="0.25">
      <c r="A4">
        <v>3</v>
      </c>
      <c r="B4">
        <v>-540.29999999999995</v>
      </c>
      <c r="C4">
        <v>241.2</v>
      </c>
      <c r="D4" t="s">
        <v>92</v>
      </c>
      <c r="F4">
        <f t="shared" si="4"/>
        <v>15</v>
      </c>
      <c r="G4" s="19" t="e">
        <v>#N/A</v>
      </c>
      <c r="H4" s="19" t="e">
        <v>#N/A</v>
      </c>
      <c r="I4" t="str">
        <f t="shared" si="0"/>
        <v>C23H48NO7P</v>
      </c>
      <c r="J4" t="str">
        <f t="shared" si="1"/>
        <v>C25H51NO9P</v>
      </c>
      <c r="K4" t="str">
        <f t="shared" si="2"/>
        <v>C15H29O2</v>
      </c>
      <c r="L4" t="str">
        <f t="shared" si="3"/>
        <v>C10H22NO7P</v>
      </c>
      <c r="M4">
        <v>0.73397045567861263</v>
      </c>
      <c r="N4">
        <v>1.4995833503894751E-2</v>
      </c>
      <c r="O4">
        <v>1.8109330901608392E-2</v>
      </c>
      <c r="P4">
        <v>0.83943166109053646</v>
      </c>
      <c r="Q4">
        <v>0.87436594269637735</v>
      </c>
      <c r="R4">
        <v>0.1443383037859593</v>
      </c>
      <c r="S4">
        <v>0.1056791413064247</v>
      </c>
      <c r="T4" s="15">
        <f t="shared" si="5"/>
        <v>1.3111846098150848E-2</v>
      </c>
      <c r="U4" s="15">
        <f t="shared" si="6"/>
        <v>1.5201545719975309E-2</v>
      </c>
      <c r="V4" s="8">
        <f t="shared" si="7"/>
        <v>0.1262044970570064</v>
      </c>
      <c r="W4" s="8">
        <f t="shared" si="8"/>
        <v>8.8710417129473612E-2</v>
      </c>
    </row>
    <row r="5" spans="1:23" x14ac:dyDescent="0.25">
      <c r="A5">
        <v>4</v>
      </c>
      <c r="B5">
        <v>-554.29999999999995</v>
      </c>
      <c r="C5">
        <v>255.2</v>
      </c>
      <c r="D5" t="s">
        <v>93</v>
      </c>
      <c r="F5">
        <f t="shared" si="4"/>
        <v>16</v>
      </c>
      <c r="G5" s="19" t="e">
        <v>#N/A</v>
      </c>
      <c r="H5" s="19" t="e">
        <v>#N/A</v>
      </c>
      <c r="I5" t="str">
        <f t="shared" si="0"/>
        <v>C24H50NO7P</v>
      </c>
      <c r="J5" t="str">
        <f t="shared" si="1"/>
        <v>C26H53NO9P</v>
      </c>
      <c r="K5" t="str">
        <f t="shared" si="2"/>
        <v>C16H31O2</v>
      </c>
      <c r="L5" t="str">
        <f t="shared" si="3"/>
        <v>C10H22NO7P</v>
      </c>
      <c r="M5">
        <v>0.7256790279646258</v>
      </c>
      <c r="N5">
        <v>1.6459282605585927E-2</v>
      </c>
      <c r="O5">
        <v>1.8109330901608392E-2</v>
      </c>
      <c r="P5">
        <v>0.82994887212414814</v>
      </c>
      <c r="Q5">
        <v>0.87436594269637735</v>
      </c>
      <c r="R5">
        <v>0.15218776085168167</v>
      </c>
      <c r="S5">
        <v>0.1056791413064247</v>
      </c>
      <c r="T5" s="15">
        <f t="shared" si="5"/>
        <v>1.4391436151539224E-2</v>
      </c>
      <c r="U5" s="15">
        <f t="shared" si="6"/>
        <v>1.5029818756712865E-2</v>
      </c>
      <c r="V5" s="8">
        <f t="shared" si="7"/>
        <v>0.13306779498393148</v>
      </c>
      <c r="W5" s="8">
        <f t="shared" si="8"/>
        <v>8.7708284134315653E-2</v>
      </c>
    </row>
    <row r="6" spans="1:23" x14ac:dyDescent="0.25">
      <c r="A6">
        <v>5</v>
      </c>
      <c r="B6">
        <v>-552.29999999999995</v>
      </c>
      <c r="C6">
        <v>253.2</v>
      </c>
      <c r="D6" t="s">
        <v>94</v>
      </c>
      <c r="F6">
        <f t="shared" si="4"/>
        <v>16</v>
      </c>
      <c r="G6" s="19" t="e">
        <v>#N/A</v>
      </c>
      <c r="H6" s="19" t="e">
        <v>#N/A</v>
      </c>
      <c r="I6" t="str">
        <f t="shared" si="0"/>
        <v>C24H48NO7P</v>
      </c>
      <c r="J6" t="str">
        <f t="shared" si="1"/>
        <v>C26H51NO9P</v>
      </c>
      <c r="K6" t="str">
        <f t="shared" si="2"/>
        <v>C16H29O2</v>
      </c>
      <c r="L6" t="str">
        <f t="shared" si="3"/>
        <v>C10H22NO7P</v>
      </c>
      <c r="M6">
        <v>0.72589678066614804</v>
      </c>
      <c r="N6">
        <v>1.641860067699746E-2</v>
      </c>
      <c r="O6">
        <v>1.8109330901608392E-2</v>
      </c>
      <c r="P6">
        <v>0.83019791281854061</v>
      </c>
      <c r="Q6">
        <v>0.87436594269637735</v>
      </c>
      <c r="R6">
        <v>0.15198433071630962</v>
      </c>
      <c r="S6">
        <v>0.1056791413064247</v>
      </c>
      <c r="T6" s="15">
        <f t="shared" si="5"/>
        <v>1.4355865258698261E-2</v>
      </c>
      <c r="U6" s="15">
        <f t="shared" si="6"/>
        <v>1.5034328717055585E-2</v>
      </c>
      <c r="V6" s="8">
        <f t="shared" si="7"/>
        <v>0.13288992260184404</v>
      </c>
      <c r="W6" s="8">
        <f t="shared" si="8"/>
        <v>8.7734602541049408E-2</v>
      </c>
    </row>
    <row r="7" spans="1:23" x14ac:dyDescent="0.25">
      <c r="A7">
        <v>6</v>
      </c>
      <c r="B7" s="20">
        <v>-545.4</v>
      </c>
      <c r="C7" s="20">
        <v>241.2</v>
      </c>
      <c r="D7" s="20" t="s">
        <v>95</v>
      </c>
      <c r="F7">
        <f t="shared" si="4"/>
        <v>15</v>
      </c>
      <c r="G7" s="19" t="e">
        <v>#N/A</v>
      </c>
      <c r="H7" s="19" t="e">
        <v>#N/A</v>
      </c>
      <c r="I7" s="1" t="str">
        <f>"C"&amp;8+MID(D7,6,2)&amp;"H"&amp;-5+18+MID(D7,6,2)*2-MID(D7,9,1)*2&amp;"NO7P"</f>
        <v>C23H43NO7P</v>
      </c>
      <c r="J7" s="1" t="str">
        <f>"C"&amp;2+8+MID(D7,6,2)&amp;"H"&amp;-5+3+18+MID(D7,6,2)*2-MID(D7,9,1)*2&amp;"NO9P"</f>
        <v>C25H46NO9P</v>
      </c>
      <c r="K7" s="1" t="str">
        <f>"C"&amp;MID(D7,6,2)&amp;"H"&amp;MID(D7,6,2)*2-1-MID(D7,9,1)*2&amp;"O2"</f>
        <v>C15H29O2</v>
      </c>
      <c r="L7" s="1" t="str">
        <f t="shared" si="3"/>
        <v>C10H17NO7P</v>
      </c>
      <c r="M7">
        <v>0.73452118132212685</v>
      </c>
      <c r="N7">
        <v>1.4995833503894751E-2</v>
      </c>
      <c r="O7">
        <v>1.804388369550344E-2</v>
      </c>
      <c r="P7">
        <v>0.83943166109053646</v>
      </c>
      <c r="Q7">
        <v>0.8750220123552207</v>
      </c>
      <c r="R7">
        <v>0.1443383037859593</v>
      </c>
      <c r="S7">
        <v>0.10510207137759078</v>
      </c>
      <c r="T7" s="15">
        <f t="shared" si="5"/>
        <v>1.3121684409521824E-2</v>
      </c>
      <c r="U7" s="15">
        <f t="shared" si="6"/>
        <v>1.5146607263040899E-2</v>
      </c>
      <c r="V7" s="8">
        <f t="shared" si="7"/>
        <v>0.12629919303872927</v>
      </c>
      <c r="W7" s="8">
        <f t="shared" si="8"/>
        <v>8.8226006360547157E-2</v>
      </c>
    </row>
    <row r="8" spans="1:23" x14ac:dyDescent="0.25">
      <c r="A8">
        <v>7</v>
      </c>
      <c r="B8">
        <v>-568.29999999999995</v>
      </c>
      <c r="C8">
        <v>269.2</v>
      </c>
      <c r="D8" t="s">
        <v>96</v>
      </c>
      <c r="F8">
        <f t="shared" si="4"/>
        <v>17</v>
      </c>
      <c r="G8" s="19" t="e">
        <v>#N/A</v>
      </c>
      <c r="H8" s="19" t="e">
        <v>#N/A</v>
      </c>
      <c r="I8" t="str">
        <f t="shared" ref="I8:I27" si="9">"C"&amp;8+MID(D8,5,2)&amp;"H"&amp;18+MID(D8,5,2)*2-MID(D8,8,1)*2&amp;"NO7P"</f>
        <v>C25H52NO7P</v>
      </c>
      <c r="J8" t="str">
        <f t="shared" ref="J8:J27" si="10">"C"&amp;2+8+MID(D8,5,2)&amp;"H"&amp;3+18+MID(D8,5,2)*2-MID(D8,8,1)*2&amp;"NO9P"</f>
        <v>C27H55NO9P</v>
      </c>
      <c r="K8" t="str">
        <f t="shared" ref="K8:K27" si="11">"C"&amp;MID(D8,5,2)&amp;"H"&amp;MID(D8,5,2)*2-1-MID(D8,8,1)*2&amp;"O2"</f>
        <v>C17H33O2</v>
      </c>
      <c r="L8" t="str">
        <f t="shared" si="3"/>
        <v>C10H22NO7P</v>
      </c>
      <c r="M8">
        <v>0.71748126583759031</v>
      </c>
      <c r="N8">
        <v>1.799481480587874E-2</v>
      </c>
      <c r="O8">
        <v>1.8109330901608392E-2</v>
      </c>
      <c r="P8">
        <v>0.82057320716886051</v>
      </c>
      <c r="Q8">
        <v>0.87436594269637735</v>
      </c>
      <c r="R8">
        <v>0.15984145262121127</v>
      </c>
      <c r="S8">
        <v>0.1056791413064247</v>
      </c>
      <c r="T8" s="15">
        <f t="shared" si="5"/>
        <v>1.573405321138889E-2</v>
      </c>
      <c r="U8" s="15">
        <f t="shared" si="6"/>
        <v>1.4860031737614948E-2</v>
      </c>
      <c r="V8" s="8">
        <f t="shared" si="7"/>
        <v>0.13975992240310373</v>
      </c>
      <c r="W8" s="8">
        <f t="shared" si="8"/>
        <v>8.6717471912664115E-2</v>
      </c>
    </row>
    <row r="9" spans="1:23" x14ac:dyDescent="0.25">
      <c r="A9">
        <v>8</v>
      </c>
      <c r="B9">
        <v>-582.4</v>
      </c>
      <c r="C9">
        <v>283.3</v>
      </c>
      <c r="D9" t="s">
        <v>97</v>
      </c>
      <c r="F9">
        <f t="shared" si="4"/>
        <v>18</v>
      </c>
      <c r="G9" s="19" t="e">
        <v>#N/A</v>
      </c>
      <c r="H9" s="19" t="e">
        <v>#N/A</v>
      </c>
      <c r="I9" t="str">
        <f t="shared" si="9"/>
        <v>C26H54NO7P</v>
      </c>
      <c r="J9" t="str">
        <f t="shared" si="10"/>
        <v>C28H57NO9P</v>
      </c>
      <c r="K9" t="str">
        <f t="shared" si="11"/>
        <v>C18H35O2</v>
      </c>
      <c r="L9" t="str">
        <f t="shared" si="3"/>
        <v>C10H22NO7P</v>
      </c>
      <c r="M9">
        <v>0.70937611118755484</v>
      </c>
      <c r="N9">
        <v>1.9599405313945297E-2</v>
      </c>
      <c r="O9">
        <v>1.8109330901608392E-2</v>
      </c>
      <c r="P9">
        <v>0.81130345607924126</v>
      </c>
      <c r="Q9">
        <v>0.87436594269637735</v>
      </c>
      <c r="R9">
        <v>0.16730280038157924</v>
      </c>
      <c r="S9">
        <v>0.1056791413064247</v>
      </c>
      <c r="T9" s="15">
        <f t="shared" si="5"/>
        <v>1.7137052503616169E-2</v>
      </c>
      <c r="U9" s="15">
        <f t="shared" si="6"/>
        <v>1.4692162747757493E-2</v>
      </c>
      <c r="V9" s="8">
        <f t="shared" si="7"/>
        <v>0.14628387077138338</v>
      </c>
      <c r="W9" s="8">
        <f t="shared" si="8"/>
        <v>8.5737852577388862E-2</v>
      </c>
    </row>
    <row r="10" spans="1:23" x14ac:dyDescent="0.25">
      <c r="A10">
        <v>9</v>
      </c>
      <c r="B10">
        <v>-580.4</v>
      </c>
      <c r="C10">
        <v>281.2</v>
      </c>
      <c r="D10" t="s">
        <v>98</v>
      </c>
      <c r="F10">
        <f t="shared" si="4"/>
        <v>18</v>
      </c>
      <c r="G10" s="19" t="e">
        <v>#N/A</v>
      </c>
      <c r="H10" s="19" t="e">
        <v>#N/A</v>
      </c>
      <c r="I10" t="str">
        <f t="shared" si="9"/>
        <v>C26H52NO7P</v>
      </c>
      <c r="J10" t="str">
        <f t="shared" si="10"/>
        <v>C28H55NO9P</v>
      </c>
      <c r="K10" t="str">
        <f t="shared" si="11"/>
        <v>C18H33O2</v>
      </c>
      <c r="L10" t="str">
        <f t="shared" si="3"/>
        <v>C10H22NO7P</v>
      </c>
      <c r="M10">
        <v>0.70958897191337689</v>
      </c>
      <c r="N10">
        <v>1.9555127821847394E-2</v>
      </c>
      <c r="O10">
        <v>1.8109330901608392E-2</v>
      </c>
      <c r="P10">
        <v>0.811546901890003</v>
      </c>
      <c r="Q10">
        <v>0.87436594269637735</v>
      </c>
      <c r="R10">
        <v>0.16710950192123541</v>
      </c>
      <c r="S10">
        <v>0.1056791413064247</v>
      </c>
      <c r="T10" s="15">
        <f t="shared" si="5"/>
        <v>1.7098337772497751E-2</v>
      </c>
      <c r="U10" s="15">
        <f t="shared" si="6"/>
        <v>1.4696571388501185E-2</v>
      </c>
      <c r="V10" s="8">
        <f t="shared" si="7"/>
        <v>0.14611485718088307</v>
      </c>
      <c r="W10" s="8">
        <f t="shared" si="8"/>
        <v>8.5763579721624808E-2</v>
      </c>
    </row>
    <row r="11" spans="1:23" x14ac:dyDescent="0.25">
      <c r="A11">
        <v>10</v>
      </c>
      <c r="B11">
        <v>-578.29999999999995</v>
      </c>
      <c r="C11">
        <v>279.2</v>
      </c>
      <c r="D11" t="s">
        <v>99</v>
      </c>
      <c r="F11">
        <f t="shared" si="4"/>
        <v>18</v>
      </c>
      <c r="G11" s="19" t="e">
        <v>#N/A</v>
      </c>
      <c r="H11" s="19" t="e">
        <v>#N/A</v>
      </c>
      <c r="I11" t="str">
        <f t="shared" si="9"/>
        <v>C26H50NO7P</v>
      </c>
      <c r="J11" t="str">
        <f t="shared" si="10"/>
        <v>C28H53NO9P</v>
      </c>
      <c r="K11" t="str">
        <f t="shared" si="11"/>
        <v>C18H31O2</v>
      </c>
      <c r="L11" t="str">
        <f t="shared" si="3"/>
        <v>C10H22NO7P</v>
      </c>
      <c r="M11">
        <v>0.70980189651178782</v>
      </c>
      <c r="N11">
        <v>1.9510895075596228E-2</v>
      </c>
      <c r="O11">
        <v>1.8109330901608392E-2</v>
      </c>
      <c r="P11">
        <v>0.81179042075094388</v>
      </c>
      <c r="Q11">
        <v>0.87436594269637735</v>
      </c>
      <c r="R11">
        <v>0.16691607239168496</v>
      </c>
      <c r="S11">
        <v>0.1056791413064247</v>
      </c>
      <c r="T11" s="15">
        <f t="shared" si="5"/>
        <v>1.7059662165623803E-2</v>
      </c>
      <c r="U11" s="15">
        <f t="shared" si="6"/>
        <v>1.4700981352134745E-2</v>
      </c>
      <c r="V11" s="8">
        <f t="shared" si="7"/>
        <v>0.1459457289879324</v>
      </c>
      <c r="W11" s="8">
        <f t="shared" si="8"/>
        <v>8.5789314585740961E-2</v>
      </c>
    </row>
    <row r="12" spans="1:23" x14ac:dyDescent="0.25">
      <c r="A12">
        <v>11</v>
      </c>
      <c r="B12">
        <v>-576.29999999999995</v>
      </c>
      <c r="C12">
        <v>277.2</v>
      </c>
      <c r="D12" t="s">
        <v>100</v>
      </c>
      <c r="F12">
        <f t="shared" si="4"/>
        <v>18</v>
      </c>
      <c r="G12" s="19" t="e">
        <v>#N/A</v>
      </c>
      <c r="H12" s="19" t="e">
        <v>#N/A</v>
      </c>
      <c r="I12" t="str">
        <f t="shared" si="9"/>
        <v>C26H48NO7P</v>
      </c>
      <c r="J12" t="str">
        <f t="shared" si="10"/>
        <v>C28H51NO9P</v>
      </c>
      <c r="K12" t="str">
        <f t="shared" si="11"/>
        <v>C18H29O2</v>
      </c>
      <c r="L12" t="str">
        <f t="shared" si="3"/>
        <v>C10H22NO7P</v>
      </c>
      <c r="M12">
        <v>0.71001488500195342</v>
      </c>
      <c r="N12">
        <v>1.9466707127961943E-2</v>
      </c>
      <c r="O12">
        <v>1.8109330901608392E-2</v>
      </c>
      <c r="P12">
        <v>0.81203401268398379</v>
      </c>
      <c r="Q12">
        <v>0.87436594269637735</v>
      </c>
      <c r="R12">
        <v>0.1667225117316733</v>
      </c>
      <c r="S12">
        <v>0.1056791413064247</v>
      </c>
      <c r="T12" s="15">
        <f t="shared" si="5"/>
        <v>1.702102572913473E-2</v>
      </c>
      <c r="U12" s="15">
        <f t="shared" si="6"/>
        <v>1.4705392639055128E-2</v>
      </c>
      <c r="V12" s="8">
        <f t="shared" si="7"/>
        <v>0.14577648613897234</v>
      </c>
      <c r="W12" s="8">
        <f t="shared" si="8"/>
        <v>8.5815057172053788E-2</v>
      </c>
    </row>
    <row r="13" spans="1:23" x14ac:dyDescent="0.25">
      <c r="A13">
        <v>12</v>
      </c>
      <c r="B13">
        <v>-574.29999999999995</v>
      </c>
      <c r="C13">
        <v>275.2</v>
      </c>
      <c r="D13" t="s">
        <v>101</v>
      </c>
      <c r="F13">
        <f t="shared" si="4"/>
        <v>18</v>
      </c>
      <c r="G13" s="19" t="e">
        <v>#N/A</v>
      </c>
      <c r="H13" s="19" t="e">
        <v>#N/A</v>
      </c>
      <c r="I13" t="str">
        <f t="shared" si="9"/>
        <v>C26H46NO7P</v>
      </c>
      <c r="J13" t="str">
        <f t="shared" si="10"/>
        <v>C28H49NO9P</v>
      </c>
      <c r="K13" t="str">
        <f t="shared" si="11"/>
        <v>C18H27O2</v>
      </c>
      <c r="L13" t="str">
        <f t="shared" si="3"/>
        <v>C10H22NO7P</v>
      </c>
      <c r="M13">
        <v>0.71022793740304579</v>
      </c>
      <c r="N13">
        <v>1.942256403174895E-2</v>
      </c>
      <c r="O13">
        <v>1.8109330901608392E-2</v>
      </c>
      <c r="P13">
        <v>0.81227767771104942</v>
      </c>
      <c r="Q13">
        <v>0.87436594269637735</v>
      </c>
      <c r="R13">
        <v>0.16652881987992105</v>
      </c>
      <c r="S13">
        <v>0.1056791413064247</v>
      </c>
      <c r="T13" s="15">
        <f t="shared" si="5"/>
        <v>1.6982428509200918E-2</v>
      </c>
      <c r="U13" s="15">
        <f t="shared" si="6"/>
        <v>1.4709805249659407E-2</v>
      </c>
      <c r="V13" s="8">
        <f t="shared" si="7"/>
        <v>0.14560712858042238</v>
      </c>
      <c r="W13" s="8">
        <f t="shared" si="8"/>
        <v>8.5840807482880491E-2</v>
      </c>
    </row>
    <row r="14" spans="1:23" x14ac:dyDescent="0.25">
      <c r="A14">
        <v>13</v>
      </c>
      <c r="B14">
        <v>-610.4</v>
      </c>
      <c r="C14">
        <v>311.3</v>
      </c>
      <c r="D14" t="s">
        <v>102</v>
      </c>
      <c r="F14">
        <f t="shared" si="4"/>
        <v>20</v>
      </c>
      <c r="G14" s="19" t="e">
        <v>#N/A</v>
      </c>
      <c r="H14" s="19" t="e">
        <v>#N/A</v>
      </c>
      <c r="I14" t="str">
        <f t="shared" si="9"/>
        <v>C28H58NO7P</v>
      </c>
      <c r="J14" t="str">
        <f t="shared" si="10"/>
        <v>C30H61NO9P</v>
      </c>
      <c r="K14" t="str">
        <f t="shared" si="11"/>
        <v>C20H39O2</v>
      </c>
      <c r="L14" t="str">
        <f t="shared" si="3"/>
        <v>C10H22NO7P</v>
      </c>
      <c r="M14">
        <v>0.69343945150928055</v>
      </c>
      <c r="N14">
        <v>2.3004024696265616E-2</v>
      </c>
      <c r="O14">
        <v>1.8109330901608392E-2</v>
      </c>
      <c r="P14">
        <v>0.79307692311396072</v>
      </c>
      <c r="Q14">
        <v>0.87436594269637735</v>
      </c>
      <c r="R14">
        <v>0.18166188818943702</v>
      </c>
      <c r="S14">
        <v>0.1056791413064247</v>
      </c>
      <c r="T14" s="15">
        <f t="shared" si="5"/>
        <v>2.011393573936103E-2</v>
      </c>
      <c r="U14" s="15">
        <f t="shared" si="6"/>
        <v>1.4362092431100149E-2</v>
      </c>
      <c r="V14" s="8">
        <f t="shared" si="7"/>
        <v>0.158838968118761</v>
      </c>
      <c r="W14" s="8">
        <f t="shared" si="8"/>
        <v>8.3811688224624772E-2</v>
      </c>
    </row>
    <row r="15" spans="1:23" x14ac:dyDescent="0.25">
      <c r="A15">
        <v>14</v>
      </c>
      <c r="B15">
        <v>-608.4</v>
      </c>
      <c r="C15">
        <v>309.3</v>
      </c>
      <c r="D15" t="s">
        <v>103</v>
      </c>
      <c r="F15">
        <f t="shared" si="4"/>
        <v>20</v>
      </c>
      <c r="G15" s="19" t="e">
        <v>#N/A</v>
      </c>
      <c r="H15" s="19" t="e">
        <v>#N/A</v>
      </c>
      <c r="I15" t="str">
        <f t="shared" si="9"/>
        <v>C28H56NO7P</v>
      </c>
      <c r="J15" t="str">
        <f t="shared" si="10"/>
        <v>C30H59NO9P</v>
      </c>
      <c r="K15" t="str">
        <f t="shared" si="11"/>
        <v>C20H37O2</v>
      </c>
      <c r="L15" t="str">
        <f t="shared" si="3"/>
        <v>C10H22NO7P</v>
      </c>
      <c r="M15">
        <v>0.69364753016125957</v>
      </c>
      <c r="N15">
        <v>2.2956457923409865E-2</v>
      </c>
      <c r="O15">
        <v>1.8109330901608392E-2</v>
      </c>
      <c r="P15">
        <v>0.79331489973429581</v>
      </c>
      <c r="Q15">
        <v>0.87436594269637735</v>
      </c>
      <c r="R15">
        <v>0.18147836884607774</v>
      </c>
      <c r="S15">
        <v>0.1056791413064247</v>
      </c>
      <c r="T15" s="15">
        <f t="shared" si="5"/>
        <v>2.0072344973171986E-2</v>
      </c>
      <c r="U15" s="15">
        <f t="shared" si="6"/>
        <v>1.4366402028464646E-2</v>
      </c>
      <c r="V15" s="8">
        <f t="shared" si="7"/>
        <v>0.15867850505510164</v>
      </c>
      <c r="W15" s="8">
        <f t="shared" si="8"/>
        <v>8.3836837389512781E-2</v>
      </c>
    </row>
    <row r="16" spans="1:23" x14ac:dyDescent="0.25">
      <c r="A16">
        <v>15</v>
      </c>
      <c r="B16">
        <v>-606.4</v>
      </c>
      <c r="C16">
        <v>307.3</v>
      </c>
      <c r="D16" t="s">
        <v>104</v>
      </c>
      <c r="F16">
        <f t="shared" si="4"/>
        <v>20</v>
      </c>
      <c r="G16" s="19" t="e">
        <v>#N/A</v>
      </c>
      <c r="H16" s="19" t="e">
        <v>#N/A</v>
      </c>
      <c r="I16" t="str">
        <f t="shared" si="9"/>
        <v>C28H54NO7P</v>
      </c>
      <c r="J16" t="str">
        <f t="shared" si="10"/>
        <v>C30H57NO9P</v>
      </c>
      <c r="K16" t="str">
        <f t="shared" si="11"/>
        <v>C20H35O2</v>
      </c>
      <c r="L16" t="str">
        <f t="shared" si="3"/>
        <v>C10H22NO7P</v>
      </c>
      <c r="M16">
        <v>0.69385567125088221</v>
      </c>
      <c r="N16">
        <v>2.2908931973969478E-2</v>
      </c>
      <c r="O16">
        <v>1.8109330901608392E-2</v>
      </c>
      <c r="P16">
        <v>0.79355294776368368</v>
      </c>
      <c r="Q16">
        <v>0.87436594269637735</v>
      </c>
      <c r="R16">
        <v>0.18129472300940283</v>
      </c>
      <c r="S16">
        <v>0.1056791413064247</v>
      </c>
      <c r="T16" s="15">
        <f t="shared" si="5"/>
        <v>2.0030789901586996E-2</v>
      </c>
      <c r="U16" s="15">
        <f t="shared" si="6"/>
        <v>1.4370712918999303E-2</v>
      </c>
      <c r="V16" s="8">
        <f t="shared" si="7"/>
        <v>0.15851793138999512</v>
      </c>
      <c r="W16" s="8">
        <f t="shared" si="8"/>
        <v>8.3861994100848186E-2</v>
      </c>
    </row>
    <row r="17" spans="1:23" x14ac:dyDescent="0.25">
      <c r="A17">
        <v>16</v>
      </c>
      <c r="B17">
        <v>-604.4</v>
      </c>
      <c r="C17">
        <v>305.2</v>
      </c>
      <c r="D17" t="s">
        <v>105</v>
      </c>
      <c r="F17">
        <f t="shared" si="4"/>
        <v>20</v>
      </c>
      <c r="G17" s="19" t="e">
        <v>#N/A</v>
      </c>
      <c r="H17" s="19" t="e">
        <v>#N/A</v>
      </c>
      <c r="I17" t="str">
        <f t="shared" si="9"/>
        <v>C28H52NO7P</v>
      </c>
      <c r="J17" t="str">
        <f t="shared" si="10"/>
        <v>C30H55NO9P</v>
      </c>
      <c r="K17" t="str">
        <f t="shared" si="11"/>
        <v>C20H33O2</v>
      </c>
      <c r="L17" t="str">
        <f t="shared" si="3"/>
        <v>C10H22NO7P</v>
      </c>
      <c r="M17">
        <v>0.69406387479688414</v>
      </c>
      <c r="N17">
        <v>2.2861446898164127E-2</v>
      </c>
      <c r="O17">
        <v>1.8109330901608392E-2</v>
      </c>
      <c r="P17">
        <v>0.79379106722355164</v>
      </c>
      <c r="Q17">
        <v>0.87436594269637735</v>
      </c>
      <c r="R17">
        <v>0.18111095062002339</v>
      </c>
      <c r="S17">
        <v>0.1056791413064247</v>
      </c>
      <c r="T17" s="15">
        <f t="shared" si="5"/>
        <v>1.9989270568516449E-2</v>
      </c>
      <c r="U17" s="15">
        <f t="shared" si="6"/>
        <v>1.4375025103092166E-2</v>
      </c>
      <c r="V17" s="8">
        <f t="shared" si="7"/>
        <v>0.1583572470715138</v>
      </c>
      <c r="W17" s="8">
        <f t="shared" si="8"/>
        <v>8.3887158360895372E-2</v>
      </c>
    </row>
    <row r="18" spans="1:23" x14ac:dyDescent="0.25">
      <c r="A18">
        <v>17</v>
      </c>
      <c r="B18">
        <v>-602.4</v>
      </c>
      <c r="C18">
        <v>303.2</v>
      </c>
      <c r="D18" t="s">
        <v>106</v>
      </c>
      <c r="F18">
        <f t="shared" si="4"/>
        <v>20</v>
      </c>
      <c r="G18" s="19" t="e">
        <v>#N/A</v>
      </c>
      <c r="H18" s="19" t="e">
        <v>#N/A</v>
      </c>
      <c r="I18" t="str">
        <f t="shared" si="9"/>
        <v>C28H50NO7P</v>
      </c>
      <c r="J18" t="str">
        <f t="shared" si="10"/>
        <v>C30H53NO9P</v>
      </c>
      <c r="K18" t="str">
        <f t="shared" si="11"/>
        <v>C20H31O2</v>
      </c>
      <c r="L18" t="str">
        <f t="shared" si="3"/>
        <v>C10H22NO7P</v>
      </c>
      <c r="M18">
        <v>0.69427214081800614</v>
      </c>
      <c r="N18">
        <v>2.2814002746246405E-2</v>
      </c>
      <c r="O18">
        <v>1.8109330901608392E-2</v>
      </c>
      <c r="P18">
        <v>0.79402925813533398</v>
      </c>
      <c r="Q18">
        <v>0.87436594269637735</v>
      </c>
      <c r="R18">
        <v>0.18092705161852635</v>
      </c>
      <c r="S18">
        <v>0.1056791413064247</v>
      </c>
      <c r="T18" s="15">
        <f t="shared" si="5"/>
        <v>1.9947787017899472E-2</v>
      </c>
      <c r="U18" s="15">
        <f t="shared" si="6"/>
        <v>1.4379338581131383E-2</v>
      </c>
      <c r="V18" s="8">
        <f t="shared" si="7"/>
        <v>0.15819645204770891</v>
      </c>
      <c r="W18" s="8">
        <f t="shared" si="8"/>
        <v>8.3912330171919527E-2</v>
      </c>
    </row>
    <row r="19" spans="1:23" x14ac:dyDescent="0.25">
      <c r="A19">
        <v>18</v>
      </c>
      <c r="B19">
        <v>-600.29999999999995</v>
      </c>
      <c r="C19">
        <v>301.2</v>
      </c>
      <c r="D19" t="s">
        <v>107</v>
      </c>
      <c r="F19">
        <f t="shared" si="4"/>
        <v>20</v>
      </c>
      <c r="G19" s="19" t="e">
        <v>#N/A</v>
      </c>
      <c r="H19" s="19" t="e">
        <v>#N/A</v>
      </c>
      <c r="I19" t="str">
        <f t="shared" si="9"/>
        <v>C28H48NO7P</v>
      </c>
      <c r="J19" t="str">
        <f t="shared" si="10"/>
        <v>C30H51NO9P</v>
      </c>
      <c r="K19" t="str">
        <f t="shared" si="11"/>
        <v>C20H29O2</v>
      </c>
      <c r="L19" t="str">
        <f t="shared" si="3"/>
        <v>C10H22NO7P</v>
      </c>
      <c r="M19">
        <v>0.69448046933299556</v>
      </c>
      <c r="N19">
        <v>2.2766599568501775E-2</v>
      </c>
      <c r="O19">
        <v>1.8109330901608392E-2</v>
      </c>
      <c r="P19">
        <v>0.79426752052047089</v>
      </c>
      <c r="Q19">
        <v>0.87436594269637735</v>
      </c>
      <c r="R19">
        <v>0.18074302594547415</v>
      </c>
      <c r="S19">
        <v>0.1056791413064247</v>
      </c>
      <c r="T19" s="15">
        <f t="shared" si="5"/>
        <v>1.9906339293703987E-2</v>
      </c>
      <c r="U19" s="15">
        <f t="shared" si="6"/>
        <v>1.4383653353505237E-2</v>
      </c>
      <c r="V19" s="8">
        <f t="shared" si="7"/>
        <v>0.15803554626661029</v>
      </c>
      <c r="W19" s="8">
        <f t="shared" si="8"/>
        <v>8.3937509536186422E-2</v>
      </c>
    </row>
    <row r="20" spans="1:23" x14ac:dyDescent="0.25">
      <c r="A20">
        <v>19</v>
      </c>
      <c r="B20">
        <v>-638.4</v>
      </c>
      <c r="C20">
        <v>339.3</v>
      </c>
      <c r="D20" t="s">
        <v>108</v>
      </c>
      <c r="F20">
        <f t="shared" si="4"/>
        <v>22</v>
      </c>
      <c r="G20" s="19" t="e">
        <v>#N/A</v>
      </c>
      <c r="H20" s="19" t="e">
        <v>#N/A</v>
      </c>
      <c r="I20" t="str">
        <f t="shared" si="9"/>
        <v>C30H62NO7P</v>
      </c>
      <c r="J20" t="str">
        <f t="shared" si="10"/>
        <v>C32H65NO9P</v>
      </c>
      <c r="K20" t="str">
        <f t="shared" si="11"/>
        <v>C22H43O2</v>
      </c>
      <c r="L20" t="str">
        <f t="shared" si="3"/>
        <v>C10H22NO7P</v>
      </c>
      <c r="M20">
        <v>0.67786082069284093</v>
      </c>
      <c r="N20">
        <v>2.6650373235876143E-2</v>
      </c>
      <c r="O20">
        <v>1.8109330901608392E-2</v>
      </c>
      <c r="P20">
        <v>0.77525986270971159</v>
      </c>
      <c r="Q20">
        <v>0.87436594269637735</v>
      </c>
      <c r="R20">
        <v>0.19529136160175994</v>
      </c>
      <c r="S20">
        <v>0.1056791413064247</v>
      </c>
      <c r="T20" s="15">
        <f t="shared" si="5"/>
        <v>2.3302178717597145E-2</v>
      </c>
      <c r="U20" s="15">
        <f t="shared" si="6"/>
        <v>1.4039437388545658E-2</v>
      </c>
      <c r="V20" s="8">
        <f t="shared" si="7"/>
        <v>0.17075611548738195</v>
      </c>
      <c r="W20" s="8">
        <f t="shared" si="8"/>
        <v>8.1928796580499022E-2</v>
      </c>
    </row>
    <row r="21" spans="1:23" x14ac:dyDescent="0.25">
      <c r="A21">
        <v>20</v>
      </c>
      <c r="B21">
        <v>-636.4</v>
      </c>
      <c r="C21">
        <v>337.3</v>
      </c>
      <c r="D21" t="s">
        <v>109</v>
      </c>
      <c r="F21">
        <f t="shared" si="4"/>
        <v>22</v>
      </c>
      <c r="G21" s="19" t="e">
        <v>#N/A</v>
      </c>
      <c r="H21" s="19" t="e">
        <v>#N/A</v>
      </c>
      <c r="I21" t="str">
        <f t="shared" si="9"/>
        <v>C30H60NO7P</v>
      </c>
      <c r="J21" t="str">
        <f t="shared" si="10"/>
        <v>C32H63NO9P</v>
      </c>
      <c r="K21" t="str">
        <f t="shared" si="11"/>
        <v>C22H41O2</v>
      </c>
      <c r="L21" t="str">
        <f t="shared" si="3"/>
        <v>C10H22NO7P</v>
      </c>
      <c r="M21">
        <v>0.67806422470380712</v>
      </c>
      <c r="N21">
        <v>2.6599808727831853E-2</v>
      </c>
      <c r="O21">
        <v>1.8109330901608392E-2</v>
      </c>
      <c r="P21">
        <v>0.77549249300903322</v>
      </c>
      <c r="Q21">
        <v>0.87436594269637735</v>
      </c>
      <c r="R21">
        <v>0.19511727954474406</v>
      </c>
      <c r="S21">
        <v>0.1056791413064247</v>
      </c>
      <c r="T21" s="15">
        <f t="shared" si="5"/>
        <v>2.3257966833854022E-2</v>
      </c>
      <c r="U21" s="15">
        <f t="shared" si="6"/>
        <v>1.4043650167613815E-2</v>
      </c>
      <c r="V21" s="8">
        <f t="shared" si="7"/>
        <v>0.17060390406549272</v>
      </c>
      <c r="W21" s="8">
        <f t="shared" si="8"/>
        <v>8.1953380750773186E-2</v>
      </c>
    </row>
    <row r="22" spans="1:23" x14ac:dyDescent="0.25">
      <c r="A22">
        <v>21</v>
      </c>
      <c r="B22">
        <v>-634.4</v>
      </c>
      <c r="C22">
        <v>335.3</v>
      </c>
      <c r="D22" t="s">
        <v>110</v>
      </c>
      <c r="F22">
        <f t="shared" si="4"/>
        <v>22</v>
      </c>
      <c r="G22" s="19" t="e">
        <v>#N/A</v>
      </c>
      <c r="H22" s="19" t="e">
        <v>#N/A</v>
      </c>
      <c r="I22" t="str">
        <f t="shared" si="9"/>
        <v>C30H58NO7P</v>
      </c>
      <c r="J22" t="str">
        <f t="shared" si="10"/>
        <v>C32H61NO9P</v>
      </c>
      <c r="K22" t="str">
        <f t="shared" si="11"/>
        <v>C22H39O2</v>
      </c>
      <c r="L22" t="str">
        <f t="shared" si="3"/>
        <v>C10H22NO7P</v>
      </c>
      <c r="M22">
        <v>0.67826768974970886</v>
      </c>
      <c r="N22">
        <v>2.6549281310858579E-2</v>
      </c>
      <c r="O22">
        <v>1.8109330901608392E-2</v>
      </c>
      <c r="P22">
        <v>0.77572519311315047</v>
      </c>
      <c r="Q22">
        <v>0.87436594269637735</v>
      </c>
      <c r="R22">
        <v>0.19494307543085387</v>
      </c>
      <c r="S22">
        <v>0.1056791413064247</v>
      </c>
      <c r="T22" s="15">
        <f t="shared" si="5"/>
        <v>2.3213787381280163E-2</v>
      </c>
      <c r="U22" s="15">
        <f t="shared" si="6"/>
        <v>1.4047864210800107E-2</v>
      </c>
      <c r="V22" s="8">
        <f t="shared" si="7"/>
        <v>0.17045158592122955</v>
      </c>
      <c r="W22" s="8">
        <f t="shared" si="8"/>
        <v>8.197797229795821E-2</v>
      </c>
    </row>
    <row r="23" spans="1:23" x14ac:dyDescent="0.25">
      <c r="A23">
        <v>22</v>
      </c>
      <c r="B23">
        <v>-630.4</v>
      </c>
      <c r="C23">
        <v>331.3</v>
      </c>
      <c r="D23" t="s">
        <v>111</v>
      </c>
      <c r="F23">
        <f t="shared" si="4"/>
        <v>22</v>
      </c>
      <c r="G23" s="19" t="e">
        <v>#N/A</v>
      </c>
      <c r="H23" s="19" t="e">
        <v>#N/A</v>
      </c>
      <c r="I23" t="str">
        <f t="shared" si="9"/>
        <v>C30H54NO7P</v>
      </c>
      <c r="J23" t="str">
        <f t="shared" si="10"/>
        <v>C32H57NO9P</v>
      </c>
      <c r="K23" t="str">
        <f t="shared" si="11"/>
        <v>C22H35O2</v>
      </c>
      <c r="L23" t="str">
        <f t="shared" si="3"/>
        <v>C10H22NO7P</v>
      </c>
      <c r="M23">
        <v>0.67867480301958416</v>
      </c>
      <c r="N23">
        <v>2.6448337941228989E-2</v>
      </c>
      <c r="O23">
        <v>1.8109330901608392E-2</v>
      </c>
      <c r="P23">
        <v>0.77619080281956188</v>
      </c>
      <c r="Q23">
        <v>0.87436594269637735</v>
      </c>
      <c r="R23">
        <v>0.19459430080212234</v>
      </c>
      <c r="S23">
        <v>0.1056791413064247</v>
      </c>
      <c r="T23" s="15">
        <f t="shared" si="5"/>
        <v>2.3125525936735048E-2</v>
      </c>
      <c r="U23" s="15">
        <f t="shared" si="6"/>
        <v>1.4056296091044517E-2</v>
      </c>
      <c r="V23" s="8">
        <f t="shared" si="7"/>
        <v>0.17014662926419011</v>
      </c>
      <c r="W23" s="8">
        <f t="shared" si="8"/>
        <v>8.2027177531915713E-2</v>
      </c>
    </row>
    <row r="24" spans="1:23" x14ac:dyDescent="0.25">
      <c r="A24">
        <v>23</v>
      </c>
      <c r="B24">
        <v>-628.4</v>
      </c>
      <c r="C24">
        <v>329.2</v>
      </c>
      <c r="D24" t="s">
        <v>112</v>
      </c>
      <c r="F24">
        <f t="shared" si="4"/>
        <v>22</v>
      </c>
      <c r="G24" s="19" t="e">
        <v>#N/A</v>
      </c>
      <c r="H24" s="19" t="e">
        <v>#N/A</v>
      </c>
      <c r="I24" t="str">
        <f t="shared" si="9"/>
        <v>C30H52NO7P</v>
      </c>
      <c r="J24" t="str">
        <f t="shared" si="10"/>
        <v>C32H55NO9P</v>
      </c>
      <c r="K24" t="str">
        <f t="shared" si="11"/>
        <v>C22H33O2</v>
      </c>
      <c r="L24" t="str">
        <f t="shared" si="3"/>
        <v>C10H22NO7P</v>
      </c>
      <c r="M24">
        <v>0.67887845128020319</v>
      </c>
      <c r="N24">
        <v>2.6397922084203714E-2</v>
      </c>
      <c r="O24">
        <v>1.8109330901608392E-2</v>
      </c>
      <c r="P24">
        <v>0.77642371246376751</v>
      </c>
      <c r="Q24">
        <v>0.87436594269637735</v>
      </c>
      <c r="R24">
        <v>0.19441973017205794</v>
      </c>
      <c r="S24">
        <v>0.1056791413064247</v>
      </c>
      <c r="T24" s="15">
        <f t="shared" si="5"/>
        <v>2.3081444028380301E-2</v>
      </c>
      <c r="U24" s="15">
        <f t="shared" si="6"/>
        <v>1.4060513928861615E-2</v>
      </c>
      <c r="V24" s="8">
        <f t="shared" si="7"/>
        <v>0.16999399065066675</v>
      </c>
      <c r="W24" s="8">
        <f t="shared" si="8"/>
        <v>8.2051791223117343E-2</v>
      </c>
    </row>
    <row r="25" spans="1:23" x14ac:dyDescent="0.25">
      <c r="A25">
        <v>24</v>
      </c>
      <c r="B25">
        <v>-626.29999999999995</v>
      </c>
      <c r="C25">
        <v>327.2</v>
      </c>
      <c r="D25" t="s">
        <v>113</v>
      </c>
      <c r="F25">
        <f t="shared" si="4"/>
        <v>22</v>
      </c>
      <c r="G25" s="19" t="e">
        <v>#N/A</v>
      </c>
      <c r="H25" s="19" t="e">
        <v>#N/A</v>
      </c>
      <c r="I25" t="str">
        <f t="shared" si="9"/>
        <v>C30H50NO7P</v>
      </c>
      <c r="J25" t="str">
        <f t="shared" si="10"/>
        <v>C32H53NO9P</v>
      </c>
      <c r="K25" t="str">
        <f t="shared" si="11"/>
        <v>C22H31O2</v>
      </c>
      <c r="L25" t="str">
        <f t="shared" si="3"/>
        <v>C10H22NO7P</v>
      </c>
      <c r="M25">
        <v>0.67908216064904914</v>
      </c>
      <c r="N25">
        <v>2.6347543509511545E-2</v>
      </c>
      <c r="O25">
        <v>1.8109330901608392E-2</v>
      </c>
      <c r="P25">
        <v>0.77665669199659093</v>
      </c>
      <c r="Q25">
        <v>0.87436594269637735</v>
      </c>
      <c r="R25">
        <v>0.19424503725467318</v>
      </c>
      <c r="S25">
        <v>0.1056791413064247</v>
      </c>
      <c r="T25" s="15">
        <f t="shared" si="5"/>
        <v>2.3037394718427879E-2</v>
      </c>
      <c r="U25" s="15">
        <f t="shared" si="6"/>
        <v>1.4064733032314813E-2</v>
      </c>
      <c r="V25" s="8">
        <f t="shared" si="7"/>
        <v>0.16984124511327525</v>
      </c>
      <c r="W25" s="8">
        <f t="shared" si="8"/>
        <v>8.2076412300088095E-2</v>
      </c>
    </row>
    <row r="26" spans="1:23" x14ac:dyDescent="0.25">
      <c r="A26">
        <v>25</v>
      </c>
      <c r="B26">
        <v>-666.5</v>
      </c>
      <c r="C26">
        <v>367.4</v>
      </c>
      <c r="D26" t="s">
        <v>114</v>
      </c>
      <c r="F26">
        <f t="shared" si="4"/>
        <v>24</v>
      </c>
      <c r="G26" s="19" t="e">
        <v>#N/A</v>
      </c>
      <c r="H26" s="19" t="e">
        <v>#N/A</v>
      </c>
      <c r="I26" t="str">
        <f t="shared" si="9"/>
        <v>C32H66NO7P</v>
      </c>
      <c r="J26" t="str">
        <f t="shared" si="10"/>
        <v>C34H69NO9P</v>
      </c>
      <c r="K26" t="str">
        <f t="shared" si="11"/>
        <v>C24H47O2</v>
      </c>
      <c r="L26" t="str">
        <f t="shared" si="3"/>
        <v>C10H22NO7P</v>
      </c>
      <c r="M26">
        <v>0.66263217535471064</v>
      </c>
      <c r="N26">
        <v>3.0516781796699647E-2</v>
      </c>
      <c r="O26">
        <v>1.8109330901608392E-2</v>
      </c>
      <c r="P26">
        <v>0.75784307576216869</v>
      </c>
      <c r="Q26">
        <v>0.87436594269637735</v>
      </c>
      <c r="R26">
        <v>0.20821675610597926</v>
      </c>
      <c r="S26">
        <v>0.1056791413064247</v>
      </c>
      <c r="T26" s="15">
        <f t="shared" si="5"/>
        <v>2.6682834683730929E-2</v>
      </c>
      <c r="U26" s="15">
        <f t="shared" si="6"/>
        <v>1.3724031030469789E-2</v>
      </c>
      <c r="V26" s="8">
        <f t="shared" si="7"/>
        <v>0.18205764023778623</v>
      </c>
      <c r="W26" s="8">
        <f t="shared" si="8"/>
        <v>8.0088205491565742E-2</v>
      </c>
    </row>
    <row r="27" spans="1:23" x14ac:dyDescent="0.25">
      <c r="A27">
        <v>26</v>
      </c>
      <c r="B27">
        <v>-664.5</v>
      </c>
      <c r="C27">
        <v>365.3</v>
      </c>
      <c r="D27" t="s">
        <v>115</v>
      </c>
      <c r="F27">
        <f t="shared" si="4"/>
        <v>24</v>
      </c>
      <c r="G27" s="19" t="e">
        <v>#N/A</v>
      </c>
      <c r="H27" s="19" t="e">
        <v>#N/A</v>
      </c>
      <c r="I27" t="str">
        <f t="shared" si="9"/>
        <v>C32H64NO7P</v>
      </c>
      <c r="J27" t="str">
        <f t="shared" si="10"/>
        <v>C34H67NO9P</v>
      </c>
      <c r="K27" t="str">
        <f t="shared" si="11"/>
        <v>C24H45O2</v>
      </c>
      <c r="L27" t="str">
        <f t="shared" si="3"/>
        <v>C10H22NO7P</v>
      </c>
      <c r="M27">
        <v>0.66283100974393616</v>
      </c>
      <c r="N27">
        <v>3.0463496932116498E-2</v>
      </c>
      <c r="O27">
        <v>1.8109330901608392E-2</v>
      </c>
      <c r="P27">
        <v>0.75807047984953779</v>
      </c>
      <c r="Q27">
        <v>0.87436594269637735</v>
      </c>
      <c r="R27">
        <v>0.2080517799280093</v>
      </c>
      <c r="S27">
        <v>0.1056791413064247</v>
      </c>
      <c r="T27" s="15">
        <f t="shared" si="5"/>
        <v>2.6636244212878236E-2</v>
      </c>
      <c r="U27" s="15">
        <f t="shared" si="6"/>
        <v>1.3728149166336334E-2</v>
      </c>
      <c r="V27" s="8">
        <f t="shared" si="7"/>
        <v>0.1819133906864131</v>
      </c>
      <c r="W27" s="8">
        <f t="shared" si="8"/>
        <v>8.0112237360248473E-2</v>
      </c>
    </row>
    <row r="28" spans="1:23" x14ac:dyDescent="0.25">
      <c r="A28">
        <v>27</v>
      </c>
      <c r="B28" s="20">
        <v>-573.4</v>
      </c>
      <c r="C28" s="20">
        <v>269.2</v>
      </c>
      <c r="D28" s="20" t="s">
        <v>116</v>
      </c>
      <c r="F28">
        <f t="shared" si="4"/>
        <v>17</v>
      </c>
      <c r="G28" s="19" t="e">
        <v>#N/A</v>
      </c>
      <c r="H28" s="19" t="e">
        <v>#N/A</v>
      </c>
      <c r="I28" s="1" t="str">
        <f>"C"&amp;8+MID(D28,6,2)&amp;"H"&amp;-5+18+MID(D28,6,2)*2-MID(D28,9,1)*2&amp;"NO7P"</f>
        <v>C25H47NO7P</v>
      </c>
      <c r="J28" s="1" t="str">
        <f>"C"&amp;2+8+MID(D28,6,2)&amp;"H"&amp;-5+3+18+MID(D28,6,2)*2-MID(D28,9,1)*2&amp;"NO9P"</f>
        <v>C27H50NO9P</v>
      </c>
      <c r="K28" s="1" t="str">
        <f>"C"&amp;MID(D28,6,2)&amp;"H"&amp;MID(D28,6,2)*2-1-MID(D28,9,1)*2&amp;"O2"</f>
        <v>C17H33O2</v>
      </c>
      <c r="L28" s="1" t="str">
        <f t="shared" si="3"/>
        <v>C10H17NO7P</v>
      </c>
      <c r="M28">
        <v>0.71801961902167377</v>
      </c>
      <c r="N28">
        <v>1.799481480587874E-2</v>
      </c>
      <c r="O28">
        <v>1.804388369550344E-2</v>
      </c>
      <c r="P28">
        <v>0.82057320716886051</v>
      </c>
      <c r="Q28">
        <v>0.8750220123552207</v>
      </c>
      <c r="R28">
        <v>0.15984145262121127</v>
      </c>
      <c r="S28">
        <v>0.10510207137759078</v>
      </c>
      <c r="T28" s="15">
        <f t="shared" si="5"/>
        <v>1.5745859063399537E-2</v>
      </c>
      <c r="U28" s="15">
        <f t="shared" si="6"/>
        <v>1.4806327513801169E-2</v>
      </c>
      <c r="V28" s="8">
        <f t="shared" si="7"/>
        <v>0.13986478953039394</v>
      </c>
      <c r="W28" s="8">
        <f t="shared" si="8"/>
        <v>8.6243943790400165E-2</v>
      </c>
    </row>
    <row r="29" spans="1:23" x14ac:dyDescent="0.25">
      <c r="A29">
        <v>28</v>
      </c>
      <c r="B29" s="20">
        <v>-601.4</v>
      </c>
      <c r="C29" s="20">
        <v>297.2</v>
      </c>
      <c r="D29" s="20" t="s">
        <v>117</v>
      </c>
      <c r="F29">
        <f t="shared" si="4"/>
        <v>19</v>
      </c>
      <c r="G29" s="19" t="e">
        <v>#N/A</v>
      </c>
      <c r="H29" s="19" t="e">
        <v>#N/A</v>
      </c>
      <c r="I29" s="1" t="str">
        <f>"C"&amp;8+MID(D29,6,2)&amp;"H"&amp;-5+18+MID(D29,6,2)*2-MID(D29,9,1)*2&amp;"NO7P"</f>
        <v>C27H51NO7P</v>
      </c>
      <c r="J29" s="1" t="str">
        <f>"C"&amp;2+8+MID(D29,6,2)&amp;"H"&amp;-5+3+18+MID(D29,6,2)*2-MID(D29,9,1)*2&amp;"NO9P"</f>
        <v>C29H54NO9P</v>
      </c>
      <c r="K29" s="1" t="str">
        <f>"C"&amp;MID(D29,6,2)&amp;"H"&amp;MID(D29,6,2)*2-1-MID(D29,9,1)*2&amp;"O2"</f>
        <v>C19H37O2</v>
      </c>
      <c r="L29" s="1" t="str">
        <f t="shared" si="3"/>
        <v>C10H17NO7P</v>
      </c>
      <c r="M29">
        <v>0.70188877653881054</v>
      </c>
      <c r="N29">
        <v>2.1270102142836662E-2</v>
      </c>
      <c r="O29">
        <v>1.804388369550344E-2</v>
      </c>
      <c r="P29">
        <v>0.80213842238048094</v>
      </c>
      <c r="Q29">
        <v>0.8750220123552207</v>
      </c>
      <c r="R29">
        <v>0.17457517310403681</v>
      </c>
      <c r="S29">
        <v>0.10510207137759078</v>
      </c>
      <c r="T29" s="15">
        <f t="shared" si="5"/>
        <v>1.8611807580026032E-2</v>
      </c>
      <c r="U29" s="15">
        <f t="shared" si="6"/>
        <v>1.4473692401128013E-2</v>
      </c>
      <c r="V29" s="8">
        <f t="shared" si="7"/>
        <v>0.15275711927675528</v>
      </c>
      <c r="W29" s="8">
        <f t="shared" si="8"/>
        <v>8.4306409723741371E-2</v>
      </c>
    </row>
    <row r="30" spans="1:23" x14ac:dyDescent="0.25">
      <c r="A30">
        <v>29</v>
      </c>
      <c r="B30">
        <v>-424.2</v>
      </c>
      <c r="C30">
        <v>227.2</v>
      </c>
      <c r="D30" t="s">
        <v>118</v>
      </c>
      <c r="F30">
        <f t="shared" si="4"/>
        <v>14</v>
      </c>
      <c r="G30" s="19" t="e">
        <v>#N/A</v>
      </c>
      <c r="H30" s="19" t="e">
        <v>#N/A</v>
      </c>
      <c r="I30" t="str">
        <f t="shared" ref="I30:I34" si="12">"C"&amp;5+MID(D30,5,2)&amp;"H"&amp;12+MID(D30,5,2)*2-MID(D30,8,1)*2&amp;"NO7P"</f>
        <v>C19H40NO7P</v>
      </c>
      <c r="J30" t="str">
        <f t="shared" ref="J30:J34" si="13">"C"&amp;5+MID(D30,5,2)&amp;"H"&amp;-1+12+MID(D30,5,2)*2-MID(D30,8,1)*2&amp;"NO7P"</f>
        <v>C19H39NO7P</v>
      </c>
      <c r="K30" t="str">
        <f t="shared" ref="K30:K34" si="14">"C"&amp;MID(D30,5,2)&amp;"H"&amp;MID(D30,5,2)*2-1-MID(D30,8,1)*2&amp;"O2"</f>
        <v>C14H27O2</v>
      </c>
      <c r="L30" t="str">
        <f t="shared" ref="L30:L57" si="15">"C"&amp;MID(J30,2,2)-MID(K30,2,2)&amp;"H"&amp;MID(J30,5,2)-MID(K30,5,2)&amp;"NO5P"</f>
        <v>C5H12NO5P</v>
      </c>
      <c r="M30">
        <v>0.78950034387730339</v>
      </c>
      <c r="N30">
        <v>1.3607566533507585E-2</v>
      </c>
      <c r="O30">
        <v>1.0871577933990687E-2</v>
      </c>
      <c r="P30">
        <v>0.84902279804027836</v>
      </c>
      <c r="Q30">
        <v>0.92989298485227356</v>
      </c>
      <c r="R30">
        <v>0.13628960706555063</v>
      </c>
      <c r="S30">
        <v>5.8573937408190564E-2</v>
      </c>
      <c r="T30" s="15">
        <f t="shared" si="5"/>
        <v>1.2653580660419272E-2</v>
      </c>
      <c r="U30" s="15">
        <f t="shared" si="6"/>
        <v>9.2302175166297205E-3</v>
      </c>
      <c r="V30" s="8">
        <f t="shared" si="7"/>
        <v>0.12673474951852839</v>
      </c>
      <c r="W30" s="8">
        <f t="shared" si="8"/>
        <v>4.9730608230538084E-2</v>
      </c>
    </row>
    <row r="31" spans="1:23" x14ac:dyDescent="0.25">
      <c r="A31">
        <v>30</v>
      </c>
      <c r="B31">
        <v>-422.2</v>
      </c>
      <c r="C31">
        <v>225.2</v>
      </c>
      <c r="D31" t="s">
        <v>119</v>
      </c>
      <c r="F31">
        <f t="shared" si="4"/>
        <v>14</v>
      </c>
      <c r="G31" s="19" t="e">
        <v>#N/A</v>
      </c>
      <c r="H31" s="19" t="e">
        <v>#N/A</v>
      </c>
      <c r="I31" t="str">
        <f t="shared" si="12"/>
        <v>C19H38NO7P</v>
      </c>
      <c r="J31" t="str">
        <f t="shared" si="13"/>
        <v>C19H37NO7P</v>
      </c>
      <c r="K31" t="str">
        <f t="shared" si="14"/>
        <v>C14H25O2</v>
      </c>
      <c r="L31" t="str">
        <f t="shared" si="15"/>
        <v>C5H12NO5P</v>
      </c>
      <c r="M31">
        <v>0.78973724728239991</v>
      </c>
      <c r="N31">
        <v>1.357080177886158E-2</v>
      </c>
      <c r="O31">
        <v>1.0871577933990687E-2</v>
      </c>
      <c r="P31">
        <v>0.84927756220019335</v>
      </c>
      <c r="Q31">
        <v>0.92989298485227356</v>
      </c>
      <c r="R31">
        <v>0.13607568165717518</v>
      </c>
      <c r="S31">
        <v>5.8573937408190564E-2</v>
      </c>
      <c r="T31" s="15">
        <f t="shared" si="5"/>
        <v>1.2619393372984133E-2</v>
      </c>
      <c r="U31" s="15">
        <f t="shared" si="6"/>
        <v>9.232987205049021E-3</v>
      </c>
      <c r="V31" s="8">
        <f t="shared" si="7"/>
        <v>0.1265358217819984</v>
      </c>
      <c r="W31" s="8">
        <f t="shared" si="8"/>
        <v>4.9745530770494796E-2</v>
      </c>
    </row>
    <row r="32" spans="1:23" x14ac:dyDescent="0.25">
      <c r="A32">
        <v>31</v>
      </c>
      <c r="B32">
        <v>-438.3</v>
      </c>
      <c r="C32">
        <v>241.2</v>
      </c>
      <c r="D32" t="s">
        <v>120</v>
      </c>
      <c r="F32">
        <f t="shared" si="4"/>
        <v>15</v>
      </c>
      <c r="G32" s="19" t="e">
        <v>#N/A</v>
      </c>
      <c r="H32" s="19" t="e">
        <v>#N/A</v>
      </c>
      <c r="I32" t="str">
        <f t="shared" si="12"/>
        <v>C20H42NO7P</v>
      </c>
      <c r="J32" t="str">
        <f t="shared" si="13"/>
        <v>C20H41NO7P</v>
      </c>
      <c r="K32" t="str">
        <f t="shared" si="14"/>
        <v>C15H29O2</v>
      </c>
      <c r="L32" t="str">
        <f t="shared" si="15"/>
        <v>C5H12NO5P</v>
      </c>
      <c r="M32">
        <v>0.78058161291098105</v>
      </c>
      <c r="N32">
        <v>1.4995833503894751E-2</v>
      </c>
      <c r="O32">
        <v>1.0871577933990687E-2</v>
      </c>
      <c r="P32">
        <v>0.83943166109053646</v>
      </c>
      <c r="Q32">
        <v>0.92989298485227356</v>
      </c>
      <c r="R32">
        <v>0.1443383037859593</v>
      </c>
      <c r="S32">
        <v>5.8573937408190564E-2</v>
      </c>
      <c r="T32" s="15">
        <f t="shared" si="5"/>
        <v>1.3944520377284417E-2</v>
      </c>
      <c r="U32" s="15">
        <f t="shared" si="6"/>
        <v>9.1259467238050257E-3</v>
      </c>
      <c r="V32" s="8">
        <f t="shared" si="7"/>
        <v>0.1342191761360399</v>
      </c>
      <c r="W32" s="8">
        <f t="shared" si="8"/>
        <v>4.9168817575170519E-2</v>
      </c>
    </row>
    <row r="33" spans="1:23" x14ac:dyDescent="0.25">
      <c r="A33">
        <v>32</v>
      </c>
      <c r="B33">
        <v>-452.3</v>
      </c>
      <c r="C33">
        <v>255.2</v>
      </c>
      <c r="D33" t="s">
        <v>121</v>
      </c>
      <c r="F33">
        <f t="shared" si="4"/>
        <v>16</v>
      </c>
      <c r="G33" s="19" t="e">
        <v>#N/A</v>
      </c>
      <c r="H33" s="19" t="e">
        <v>#N/A</v>
      </c>
      <c r="I33" t="str">
        <f t="shared" si="12"/>
        <v>C21H44NO7P</v>
      </c>
      <c r="J33" t="str">
        <f t="shared" si="13"/>
        <v>C21H43NO7P</v>
      </c>
      <c r="K33" t="str">
        <f t="shared" si="14"/>
        <v>C16H31O2</v>
      </c>
      <c r="L33" t="str">
        <f t="shared" si="15"/>
        <v>C5H12NO5P</v>
      </c>
      <c r="M33">
        <v>0.77176363397430181</v>
      </c>
      <c r="N33">
        <v>1.6459282605585927E-2</v>
      </c>
      <c r="O33">
        <v>1.0871577933990687E-2</v>
      </c>
      <c r="P33">
        <v>0.82994887212414814</v>
      </c>
      <c r="Q33">
        <v>0.92989298485227356</v>
      </c>
      <c r="R33">
        <v>0.15218776085168167</v>
      </c>
      <c r="S33">
        <v>5.8573937408190564E-2</v>
      </c>
      <c r="T33" s="15">
        <f t="shared" si="5"/>
        <v>1.5305371430635399E-2</v>
      </c>
      <c r="U33" s="15">
        <f t="shared" si="6"/>
        <v>9.0228538445253446E-3</v>
      </c>
      <c r="V33" s="8">
        <f t="shared" si="7"/>
        <v>0.14151833119635426</v>
      </c>
      <c r="W33" s="8">
        <f t="shared" si="8"/>
        <v>4.861337328779821E-2</v>
      </c>
    </row>
    <row r="34" spans="1:23" x14ac:dyDescent="0.25">
      <c r="A34">
        <v>33</v>
      </c>
      <c r="B34">
        <v>-450.3</v>
      </c>
      <c r="C34">
        <v>253.2</v>
      </c>
      <c r="D34" t="s">
        <v>122</v>
      </c>
      <c r="F34">
        <f t="shared" si="4"/>
        <v>16</v>
      </c>
      <c r="G34" s="19" t="e">
        <v>#N/A</v>
      </c>
      <c r="H34" s="19" t="e">
        <v>#N/A</v>
      </c>
      <c r="I34" t="str">
        <f t="shared" si="12"/>
        <v>C21H42NO7P</v>
      </c>
      <c r="J34" t="str">
        <f t="shared" si="13"/>
        <v>C21H41NO7P</v>
      </c>
      <c r="K34" t="str">
        <f t="shared" si="14"/>
        <v>C16H29O2</v>
      </c>
      <c r="L34" t="str">
        <f t="shared" si="15"/>
        <v>C5H12NO5P</v>
      </c>
      <c r="M34">
        <v>0.77199521516896019</v>
      </c>
      <c r="N34">
        <v>1.641860067699746E-2</v>
      </c>
      <c r="O34">
        <v>1.0871577933990687E-2</v>
      </c>
      <c r="P34">
        <v>0.83019791281854061</v>
      </c>
      <c r="Q34">
        <v>0.92989298485227356</v>
      </c>
      <c r="R34">
        <v>0.15198433071630962</v>
      </c>
      <c r="S34">
        <v>5.8573937408190564E-2</v>
      </c>
      <c r="T34" s="15">
        <f t="shared" si="5"/>
        <v>1.5267541590630724E-2</v>
      </c>
      <c r="U34" s="15">
        <f t="shared" si="6"/>
        <v>9.0255613098431681E-3</v>
      </c>
      <c r="V34" s="8">
        <f t="shared" si="7"/>
        <v>0.14132916294056425</v>
      </c>
      <c r="W34" s="8">
        <f t="shared" si="8"/>
        <v>4.8627960581843648E-2</v>
      </c>
    </row>
    <row r="35" spans="1:23" x14ac:dyDescent="0.25">
      <c r="A35">
        <v>34</v>
      </c>
      <c r="B35" s="20">
        <v>-443.3</v>
      </c>
      <c r="C35" s="20">
        <v>241.2</v>
      </c>
      <c r="D35" s="20" t="s">
        <v>123</v>
      </c>
      <c r="F35">
        <f t="shared" si="4"/>
        <v>15</v>
      </c>
      <c r="G35" s="19" t="e">
        <v>#N/A</v>
      </c>
      <c r="H35" s="19" t="e">
        <v>#N/A</v>
      </c>
      <c r="I35" s="1" t="str">
        <f>"C"&amp;5+MID(D35,6,2)&amp;"H"&amp;-5+12+MID(D35,6,2)*2-MID(D35,9,1)*2&amp;"NO7P"</f>
        <v>C20H37NO7P</v>
      </c>
      <c r="J35" s="1" t="str">
        <f>"C"&amp;5+MID(D35,6,2)&amp;"H"&amp;-5+-1+12+MID(D35,6,2)*2-MID(D35,9,1)*2&amp;"NO7P"</f>
        <v>C20H36NO7P</v>
      </c>
      <c r="K35" s="1" t="str">
        <f>"C"&amp;MID(D35,6,2)&amp;"H"&amp;MID(D35,6,2)*2-1-MID(D35,9,1)*2&amp;"O2"</f>
        <v>C15H29O2</v>
      </c>
      <c r="L35" s="1" t="str">
        <f t="shared" si="15"/>
        <v>C5H7NO5P</v>
      </c>
      <c r="M35">
        <v>0.78116731265919259</v>
      </c>
      <c r="N35">
        <v>1.4995833503894751E-2</v>
      </c>
      <c r="O35">
        <v>1.0836079445265006E-2</v>
      </c>
      <c r="P35">
        <v>0.83943166109053646</v>
      </c>
      <c r="Q35">
        <v>0.93059071853967168</v>
      </c>
      <c r="R35">
        <v>0.1443383037859593</v>
      </c>
      <c r="S35">
        <v>5.7919839890805049E-2</v>
      </c>
      <c r="T35" s="15">
        <f t="shared" si="5"/>
        <v>1.3954983475490701E-2</v>
      </c>
      <c r="U35" s="15">
        <f t="shared" si="6"/>
        <v>9.0961481684478235E-3</v>
      </c>
      <c r="V35" s="8">
        <f t="shared" si="7"/>
        <v>0.13431988583297327</v>
      </c>
      <c r="W35" s="8">
        <f t="shared" si="8"/>
        <v>4.8619747409636399E-2</v>
      </c>
    </row>
    <row r="36" spans="1:23" x14ac:dyDescent="0.25">
      <c r="A36">
        <v>35</v>
      </c>
      <c r="B36">
        <v>-466.3</v>
      </c>
      <c r="C36">
        <v>269.2</v>
      </c>
      <c r="D36" t="s">
        <v>124</v>
      </c>
      <c r="F36">
        <f t="shared" si="4"/>
        <v>17</v>
      </c>
      <c r="G36" s="19" t="e">
        <v>#N/A</v>
      </c>
      <c r="H36" s="19" t="e">
        <v>#N/A</v>
      </c>
      <c r="I36" t="str">
        <f t="shared" ref="I36:I55" si="16">"C"&amp;5+MID(D36,5,2)&amp;"H"&amp;12+MID(D36,5,2)*2-MID(D36,8,1)*2&amp;"NO7P"</f>
        <v>C22H46NO7P</v>
      </c>
      <c r="J36" t="str">
        <f t="shared" ref="J36:J55" si="17">"C"&amp;5+MID(D36,5,2)&amp;"H"&amp;-1+12+MID(D36,5,2)*2-MID(D36,8,1)*2&amp;"NO7P"</f>
        <v>C22H45NO7P</v>
      </c>
      <c r="K36" t="str">
        <f t="shared" ref="K36:K55" si="18">"C"&amp;MID(D36,5,2)&amp;"H"&amp;MID(D36,5,2)*2-1-MID(D36,8,1)*2&amp;"O2"</f>
        <v>C17H33O2</v>
      </c>
      <c r="L36" t="str">
        <f t="shared" si="15"/>
        <v>C5H12NO5P</v>
      </c>
      <c r="M36">
        <v>0.76304526890405455</v>
      </c>
      <c r="N36">
        <v>1.799481480587874E-2</v>
      </c>
      <c r="O36">
        <v>1.0871577933990687E-2</v>
      </c>
      <c r="P36">
        <v>0.82057320716886051</v>
      </c>
      <c r="Q36">
        <v>0.92989298485227356</v>
      </c>
      <c r="R36">
        <v>0.15984145262121127</v>
      </c>
      <c r="S36">
        <v>5.8573937408190564E-2</v>
      </c>
      <c r="T36" s="15">
        <f t="shared" si="5"/>
        <v>1.6733252051702462E-2</v>
      </c>
      <c r="U36" s="15">
        <f t="shared" si="6"/>
        <v>8.9209255722809515E-3</v>
      </c>
      <c r="V36" s="8">
        <f t="shared" si="7"/>
        <v>0.14863544548106142</v>
      </c>
      <c r="W36" s="8">
        <f t="shared" si="8"/>
        <v>4.8064203675547021E-2</v>
      </c>
    </row>
    <row r="37" spans="1:23" x14ac:dyDescent="0.25">
      <c r="A37">
        <v>36</v>
      </c>
      <c r="B37">
        <v>-480.3</v>
      </c>
      <c r="C37">
        <v>283.3</v>
      </c>
      <c r="D37" t="s">
        <v>125</v>
      </c>
      <c r="F37">
        <f t="shared" si="4"/>
        <v>18</v>
      </c>
      <c r="G37" s="19" t="e">
        <v>#N/A</v>
      </c>
      <c r="H37" s="19" t="e">
        <v>#N/A</v>
      </c>
      <c r="I37" t="str">
        <f t="shared" si="16"/>
        <v>C23H48NO7P</v>
      </c>
      <c r="J37" t="str">
        <f t="shared" si="17"/>
        <v>C23H47NO7P</v>
      </c>
      <c r="K37" t="str">
        <f t="shared" si="18"/>
        <v>C18H35O2</v>
      </c>
      <c r="L37" t="str">
        <f t="shared" si="15"/>
        <v>C5H12NO5P</v>
      </c>
      <c r="M37">
        <v>0.75442539239449102</v>
      </c>
      <c r="N37">
        <v>1.9599405313945297E-2</v>
      </c>
      <c r="O37">
        <v>1.0871577933990687E-2</v>
      </c>
      <c r="P37">
        <v>0.81130345607924126</v>
      </c>
      <c r="Q37">
        <v>0.92989298485227356</v>
      </c>
      <c r="R37">
        <v>0.16730280038157924</v>
      </c>
      <c r="S37">
        <v>5.8573937408190564E-2</v>
      </c>
      <c r="T37" s="15">
        <f t="shared" si="5"/>
        <v>1.8225349508714104E-2</v>
      </c>
      <c r="U37" s="15">
        <f t="shared" si="6"/>
        <v>8.8201487508814611E-3</v>
      </c>
      <c r="V37" s="8">
        <f t="shared" si="7"/>
        <v>0.15557370042097082</v>
      </c>
      <c r="W37" s="8">
        <f t="shared" si="8"/>
        <v>4.7521237855434162E-2</v>
      </c>
    </row>
    <row r="38" spans="1:23" x14ac:dyDescent="0.25">
      <c r="A38">
        <v>37</v>
      </c>
      <c r="B38">
        <v>-478.3</v>
      </c>
      <c r="C38">
        <v>281.2</v>
      </c>
      <c r="D38" t="s">
        <v>126</v>
      </c>
      <c r="F38">
        <f t="shared" si="4"/>
        <v>18</v>
      </c>
      <c r="G38" s="19" t="e">
        <v>#N/A</v>
      </c>
      <c r="H38" s="19" t="e">
        <v>#N/A</v>
      </c>
      <c r="I38" t="str">
        <f t="shared" si="16"/>
        <v>C23H46NO7P</v>
      </c>
      <c r="J38" t="str">
        <f t="shared" si="17"/>
        <v>C23H45NO7P</v>
      </c>
      <c r="K38" t="str">
        <f t="shared" si="18"/>
        <v>C18H33O2</v>
      </c>
      <c r="L38" t="str">
        <f t="shared" si="15"/>
        <v>C5H12NO5P</v>
      </c>
      <c r="M38">
        <v>0.75465177094610991</v>
      </c>
      <c r="N38">
        <v>1.9555127821847394E-2</v>
      </c>
      <c r="O38">
        <v>1.0871577933990687E-2</v>
      </c>
      <c r="P38">
        <v>0.811546901890003</v>
      </c>
      <c r="Q38">
        <v>0.92989298485227356</v>
      </c>
      <c r="R38">
        <v>0.16710950192123541</v>
      </c>
      <c r="S38">
        <v>5.8573937408190564E-2</v>
      </c>
      <c r="T38" s="15">
        <f t="shared" si="5"/>
        <v>1.8184176179425408E-2</v>
      </c>
      <c r="U38" s="15">
        <f t="shared" si="6"/>
        <v>8.8227953909858596E-3</v>
      </c>
      <c r="V38" s="8">
        <f t="shared" si="7"/>
        <v>0.15539395353871435</v>
      </c>
      <c r="W38" s="8">
        <f t="shared" si="8"/>
        <v>4.7535497435116002E-2</v>
      </c>
    </row>
    <row r="39" spans="1:23" x14ac:dyDescent="0.25">
      <c r="A39">
        <v>38</v>
      </c>
      <c r="B39">
        <v>-476.3</v>
      </c>
      <c r="C39">
        <v>279.2</v>
      </c>
      <c r="D39" t="s">
        <v>127</v>
      </c>
      <c r="F39">
        <f t="shared" si="4"/>
        <v>18</v>
      </c>
      <c r="G39" s="19" t="e">
        <v>#N/A</v>
      </c>
      <c r="H39" s="19" t="e">
        <v>#N/A</v>
      </c>
      <c r="I39" t="str">
        <f t="shared" si="16"/>
        <v>C23H44NO7P</v>
      </c>
      <c r="J39" t="str">
        <f t="shared" si="17"/>
        <v>C23H43NO7P</v>
      </c>
      <c r="K39" t="str">
        <f t="shared" si="18"/>
        <v>C18H31O2</v>
      </c>
      <c r="L39" t="str">
        <f t="shared" si="15"/>
        <v>C5H12NO5P</v>
      </c>
      <c r="M39">
        <v>0.75487821742657812</v>
      </c>
      <c r="N39">
        <v>1.9510895075596228E-2</v>
      </c>
      <c r="O39">
        <v>1.0871577933990687E-2</v>
      </c>
      <c r="P39">
        <v>0.81179042075094388</v>
      </c>
      <c r="Q39">
        <v>0.92989298485227356</v>
      </c>
      <c r="R39">
        <v>0.16691607239168496</v>
      </c>
      <c r="S39">
        <v>5.8573937408190564E-2</v>
      </c>
      <c r="T39" s="15">
        <f t="shared" si="5"/>
        <v>1.8143044458985701E-2</v>
      </c>
      <c r="U39" s="15">
        <f t="shared" si="6"/>
        <v>8.8254428252609752E-3</v>
      </c>
      <c r="V39" s="8">
        <f t="shared" si="7"/>
        <v>0.15521408477612211</v>
      </c>
      <c r="W39" s="8">
        <f t="shared" si="8"/>
        <v>4.7549761293634467E-2</v>
      </c>
    </row>
    <row r="40" spans="1:23" x14ac:dyDescent="0.25">
      <c r="A40">
        <v>39</v>
      </c>
      <c r="B40">
        <v>-474.3</v>
      </c>
      <c r="C40">
        <v>277.2</v>
      </c>
      <c r="D40" t="s">
        <v>128</v>
      </c>
      <c r="F40">
        <f t="shared" si="4"/>
        <v>18</v>
      </c>
      <c r="G40" s="19" t="e">
        <v>#N/A</v>
      </c>
      <c r="H40" s="19" t="e">
        <v>#N/A</v>
      </c>
      <c r="I40" t="str">
        <f t="shared" si="16"/>
        <v>C23H42NO7P</v>
      </c>
      <c r="J40" t="str">
        <f t="shared" si="17"/>
        <v>C23H41NO7P</v>
      </c>
      <c r="K40" t="str">
        <f t="shared" si="18"/>
        <v>C18H29O2</v>
      </c>
      <c r="L40" t="str">
        <f t="shared" si="15"/>
        <v>C5H12NO5P</v>
      </c>
      <c r="M40">
        <v>0.75510473185627847</v>
      </c>
      <c r="N40">
        <v>1.9466707127961943E-2</v>
      </c>
      <c r="O40">
        <v>1.0871577933990687E-2</v>
      </c>
      <c r="P40">
        <v>0.81203401268398379</v>
      </c>
      <c r="Q40">
        <v>0.92989298485227356</v>
      </c>
      <c r="R40">
        <v>0.1667225117316733</v>
      </c>
      <c r="S40">
        <v>5.8573937408190564E-2</v>
      </c>
      <c r="T40" s="15">
        <f t="shared" si="5"/>
        <v>1.8101954396465555E-2</v>
      </c>
      <c r="U40" s="15">
        <f t="shared" si="6"/>
        <v>8.8280910539451102E-3</v>
      </c>
      <c r="V40" s="8">
        <f t="shared" si="7"/>
        <v>0.15503409407623386</v>
      </c>
      <c r="W40" s="8">
        <f t="shared" si="8"/>
        <v>4.7564029432273489E-2</v>
      </c>
    </row>
    <row r="41" spans="1:23" x14ac:dyDescent="0.25">
      <c r="A41">
        <v>40</v>
      </c>
      <c r="B41">
        <v>-472.2</v>
      </c>
      <c r="C41">
        <v>275.2</v>
      </c>
      <c r="D41" t="s">
        <v>129</v>
      </c>
      <c r="F41">
        <f t="shared" si="4"/>
        <v>18</v>
      </c>
      <c r="G41" s="19" t="e">
        <v>#N/A</v>
      </c>
      <c r="H41" s="19" t="e">
        <v>#N/A</v>
      </c>
      <c r="I41" t="str">
        <f t="shared" si="16"/>
        <v>C23H40NO7P</v>
      </c>
      <c r="J41" t="str">
        <f t="shared" si="17"/>
        <v>C23H39NO7P</v>
      </c>
      <c r="K41" t="str">
        <f t="shared" si="18"/>
        <v>C18H27O2</v>
      </c>
      <c r="L41" t="str">
        <f t="shared" si="15"/>
        <v>C5H12NO5P</v>
      </c>
      <c r="M41">
        <v>0.75533131425560074</v>
      </c>
      <c r="N41">
        <v>1.942256403174895E-2</v>
      </c>
      <c r="O41">
        <v>1.0871577933990687E-2</v>
      </c>
      <c r="P41">
        <v>0.81227767771104942</v>
      </c>
      <c r="Q41">
        <v>0.92989298485227356</v>
      </c>
      <c r="R41">
        <v>0.16652881987992105</v>
      </c>
      <c r="S41">
        <v>5.8573937408190564E-2</v>
      </c>
      <c r="T41" s="15">
        <f t="shared" si="5"/>
        <v>1.8060906040967439E-2</v>
      </c>
      <c r="U41" s="15">
        <f t="shared" si="6"/>
        <v>8.8307400772766418E-3</v>
      </c>
      <c r="V41" s="8">
        <f t="shared" si="7"/>
        <v>0.15485398138206641</v>
      </c>
      <c r="W41" s="8">
        <f t="shared" si="8"/>
        <v>4.7578301852317394E-2</v>
      </c>
    </row>
    <row r="42" spans="1:23" x14ac:dyDescent="0.25">
      <c r="A42">
        <v>41</v>
      </c>
      <c r="B42">
        <v>-508.3</v>
      </c>
      <c r="C42">
        <v>311.3</v>
      </c>
      <c r="D42" t="s">
        <v>130</v>
      </c>
      <c r="F42">
        <f t="shared" si="4"/>
        <v>20</v>
      </c>
      <c r="G42" s="19" t="e">
        <v>#N/A</v>
      </c>
      <c r="H42" s="19" t="e">
        <v>#N/A</v>
      </c>
      <c r="I42" t="str">
        <f t="shared" si="16"/>
        <v>C25H52NO7P</v>
      </c>
      <c r="J42" t="str">
        <f t="shared" si="17"/>
        <v>C25H51NO7P</v>
      </c>
      <c r="K42" t="str">
        <f t="shared" si="18"/>
        <v>C20H39O2</v>
      </c>
      <c r="L42" t="str">
        <f t="shared" si="15"/>
        <v>C5H12NO5P</v>
      </c>
      <c r="M42">
        <v>0.73747666725189776</v>
      </c>
      <c r="N42">
        <v>2.3004024696265616E-2</v>
      </c>
      <c r="O42">
        <v>1.0871577933990687E-2</v>
      </c>
      <c r="P42">
        <v>0.79307692311396072</v>
      </c>
      <c r="Q42">
        <v>0.92989298485227356</v>
      </c>
      <c r="R42">
        <v>0.18166188818943702</v>
      </c>
      <c r="S42">
        <v>5.8573937408190564E-2</v>
      </c>
      <c r="T42" s="15">
        <f t="shared" si="5"/>
        <v>2.1391281188425842E-2</v>
      </c>
      <c r="U42" s="15">
        <f t="shared" si="6"/>
        <v>8.6219975772829621E-3</v>
      </c>
      <c r="V42" s="8">
        <f t="shared" si="7"/>
        <v>0.16892611544237557</v>
      </c>
      <c r="W42" s="8">
        <f t="shared" si="8"/>
        <v>4.6453638054357496E-2</v>
      </c>
    </row>
    <row r="43" spans="1:23" x14ac:dyDescent="0.25">
      <c r="A43">
        <v>42</v>
      </c>
      <c r="B43">
        <v>-506.3</v>
      </c>
      <c r="C43">
        <v>309.3</v>
      </c>
      <c r="D43" t="s">
        <v>131</v>
      </c>
      <c r="F43">
        <f t="shared" si="4"/>
        <v>20</v>
      </c>
      <c r="G43" s="19" t="e">
        <v>#N/A</v>
      </c>
      <c r="H43" s="19" t="e">
        <v>#N/A</v>
      </c>
      <c r="I43" t="str">
        <f t="shared" si="16"/>
        <v>C25H50NO7P</v>
      </c>
      <c r="J43" t="str">
        <f t="shared" si="17"/>
        <v>C25H49NO7P</v>
      </c>
      <c r="K43" t="str">
        <f t="shared" si="18"/>
        <v>C20H37O2</v>
      </c>
      <c r="L43" t="str">
        <f t="shared" si="15"/>
        <v>C5H12NO5P</v>
      </c>
      <c r="M43">
        <v>0.73769796004170618</v>
      </c>
      <c r="N43">
        <v>2.2956457923409865E-2</v>
      </c>
      <c r="O43">
        <v>1.0871577933990687E-2</v>
      </c>
      <c r="P43">
        <v>0.79331489973429581</v>
      </c>
      <c r="Q43">
        <v>0.92989298485227356</v>
      </c>
      <c r="R43">
        <v>0.18147836884607774</v>
      </c>
      <c r="S43">
        <v>5.8573937408190564E-2</v>
      </c>
      <c r="T43" s="15">
        <f t="shared" si="5"/>
        <v>2.1347049180035216E-2</v>
      </c>
      <c r="U43" s="15">
        <f t="shared" si="6"/>
        <v>8.6245847586574019E-3</v>
      </c>
      <c r="V43" s="8">
        <f t="shared" si="7"/>
        <v>0.16875546209240108</v>
      </c>
      <c r="W43" s="8">
        <f t="shared" si="8"/>
        <v>4.6467577282021617E-2</v>
      </c>
    </row>
    <row r="44" spans="1:23" x14ac:dyDescent="0.25">
      <c r="A44">
        <v>43</v>
      </c>
      <c r="B44">
        <v>-504.3</v>
      </c>
      <c r="C44">
        <v>307.3</v>
      </c>
      <c r="D44" t="s">
        <v>132</v>
      </c>
      <c r="F44">
        <f t="shared" si="4"/>
        <v>20</v>
      </c>
      <c r="G44" s="19" t="e">
        <v>#N/A</v>
      </c>
      <c r="H44" s="19" t="e">
        <v>#N/A</v>
      </c>
      <c r="I44" t="str">
        <f t="shared" si="16"/>
        <v>C25H48NO7P</v>
      </c>
      <c r="J44" t="str">
        <f t="shared" si="17"/>
        <v>C25H47NO7P</v>
      </c>
      <c r="K44" t="str">
        <f t="shared" si="18"/>
        <v>C20H35O2</v>
      </c>
      <c r="L44" t="str">
        <f t="shared" si="15"/>
        <v>C5H12NO5P</v>
      </c>
      <c r="M44">
        <v>0.73791931923429199</v>
      </c>
      <c r="N44">
        <v>2.2908931973969478E-2</v>
      </c>
      <c r="O44">
        <v>1.0871577933990687E-2</v>
      </c>
      <c r="P44">
        <v>0.79355294776368368</v>
      </c>
      <c r="Q44">
        <v>0.92989298485227356</v>
      </c>
      <c r="R44">
        <v>0.18129472300940283</v>
      </c>
      <c r="S44">
        <v>5.8573937408190564E-2</v>
      </c>
      <c r="T44" s="15">
        <f t="shared" si="5"/>
        <v>2.1302855133052162E-2</v>
      </c>
      <c r="U44" s="15">
        <f t="shared" si="6"/>
        <v>8.6271727163609261E-3</v>
      </c>
      <c r="V44" s="8">
        <f t="shared" si="7"/>
        <v>0.16858469111717975</v>
      </c>
      <c r="W44" s="8">
        <f t="shared" si="8"/>
        <v>4.6481520692395126E-2</v>
      </c>
    </row>
    <row r="45" spans="1:23" x14ac:dyDescent="0.25">
      <c r="A45">
        <v>44</v>
      </c>
      <c r="B45">
        <v>-502.3</v>
      </c>
      <c r="C45">
        <v>305.2</v>
      </c>
      <c r="D45" t="s">
        <v>133</v>
      </c>
      <c r="F45">
        <f t="shared" si="4"/>
        <v>20</v>
      </c>
      <c r="G45" s="19" t="e">
        <v>#N/A</v>
      </c>
      <c r="H45" s="19" t="e">
        <v>#N/A</v>
      </c>
      <c r="I45" t="str">
        <f t="shared" si="16"/>
        <v>C25H46NO7P</v>
      </c>
      <c r="J45" t="str">
        <f t="shared" si="17"/>
        <v>C25H45NO7P</v>
      </c>
      <c r="K45" t="str">
        <f t="shared" si="18"/>
        <v>C20H33O2</v>
      </c>
      <c r="L45" t="str">
        <f t="shared" si="15"/>
        <v>C5H12NO5P</v>
      </c>
      <c r="M45">
        <v>0.73814074484958003</v>
      </c>
      <c r="N45">
        <v>2.2861446898164127E-2</v>
      </c>
      <c r="O45">
        <v>1.0871577933990687E-2</v>
      </c>
      <c r="P45">
        <v>0.79379106722355164</v>
      </c>
      <c r="Q45">
        <v>0.92989298485227356</v>
      </c>
      <c r="R45">
        <v>0.18111095062002339</v>
      </c>
      <c r="S45">
        <v>5.8573937408190564E-2</v>
      </c>
      <c r="T45" s="15">
        <f t="shared" si="5"/>
        <v>2.1258699094175586E-2</v>
      </c>
      <c r="U45" s="15">
        <f t="shared" si="6"/>
        <v>8.6297614506264803E-3</v>
      </c>
      <c r="V45" s="8">
        <f t="shared" si="7"/>
        <v>0.16841380246148627</v>
      </c>
      <c r="W45" s="8">
        <f t="shared" si="8"/>
        <v>4.6495468286733101E-2</v>
      </c>
    </row>
    <row r="46" spans="1:23" x14ac:dyDescent="0.25">
      <c r="A46">
        <v>45</v>
      </c>
      <c r="B46">
        <v>-500.3</v>
      </c>
      <c r="C46">
        <v>303.2</v>
      </c>
      <c r="D46" t="s">
        <v>134</v>
      </c>
      <c r="F46">
        <f t="shared" si="4"/>
        <v>20</v>
      </c>
      <c r="G46" s="19" t="e">
        <v>#N/A</v>
      </c>
      <c r="H46" s="19" t="e">
        <v>#N/A</v>
      </c>
      <c r="I46" t="str">
        <f t="shared" si="16"/>
        <v>C25H44NO7P</v>
      </c>
      <c r="J46" t="str">
        <f t="shared" si="17"/>
        <v>C25H43NO7P</v>
      </c>
      <c r="K46" t="str">
        <f t="shared" si="18"/>
        <v>C20H31O2</v>
      </c>
      <c r="L46" t="str">
        <f t="shared" si="15"/>
        <v>C5H12NO5P</v>
      </c>
      <c r="M46">
        <v>0.73836223690750202</v>
      </c>
      <c r="N46">
        <v>2.2814002746246405E-2</v>
      </c>
      <c r="O46">
        <v>1.0871577933990687E-2</v>
      </c>
      <c r="P46">
        <v>0.79402925813533398</v>
      </c>
      <c r="Q46">
        <v>0.92989298485227356</v>
      </c>
      <c r="R46">
        <v>0.18092705161852635</v>
      </c>
      <c r="S46">
        <v>5.8573937408190564E-2</v>
      </c>
      <c r="T46" s="15">
        <f t="shared" si="5"/>
        <v>2.1214581110135033E-2</v>
      </c>
      <c r="U46" s="15">
        <f t="shared" si="6"/>
        <v>8.6323509616870898E-3</v>
      </c>
      <c r="V46" s="8">
        <f t="shared" si="7"/>
        <v>0.16824279607007284</v>
      </c>
      <c r="W46" s="8">
        <f t="shared" si="8"/>
        <v>4.6509420066291038E-2</v>
      </c>
    </row>
    <row r="47" spans="1:23" x14ac:dyDescent="0.25">
      <c r="A47">
        <v>46</v>
      </c>
      <c r="B47">
        <v>-498.3</v>
      </c>
      <c r="C47">
        <v>301.2</v>
      </c>
      <c r="D47" t="s">
        <v>135</v>
      </c>
      <c r="F47">
        <f t="shared" si="4"/>
        <v>20</v>
      </c>
      <c r="G47" s="19" t="e">
        <v>#N/A</v>
      </c>
      <c r="H47" s="19" t="e">
        <v>#N/A</v>
      </c>
      <c r="I47" t="str">
        <f t="shared" si="16"/>
        <v>C25H42NO7P</v>
      </c>
      <c r="J47" t="str">
        <f t="shared" si="17"/>
        <v>C25H41NO7P</v>
      </c>
      <c r="K47" t="str">
        <f t="shared" si="18"/>
        <v>C20H29O2</v>
      </c>
      <c r="L47" t="str">
        <f t="shared" si="15"/>
        <v>C5H12NO5P</v>
      </c>
      <c r="M47">
        <v>0.73858379542799502</v>
      </c>
      <c r="N47">
        <v>2.2766599568501775E-2</v>
      </c>
      <c r="O47">
        <v>1.0871577933990687E-2</v>
      </c>
      <c r="P47">
        <v>0.79426752052047089</v>
      </c>
      <c r="Q47">
        <v>0.92989298485227356</v>
      </c>
      <c r="R47">
        <v>0.18074302594547415</v>
      </c>
      <c r="S47">
        <v>5.8573937408190564E-2</v>
      </c>
      <c r="T47" s="15">
        <f t="shared" si="5"/>
        <v>2.1170501227690593E-2</v>
      </c>
      <c r="U47" s="15">
        <f t="shared" si="6"/>
        <v>8.634941249775846E-3</v>
      </c>
      <c r="V47" s="8">
        <f t="shared" si="7"/>
        <v>0.16807167188766889</v>
      </c>
      <c r="W47" s="8">
        <f t="shared" si="8"/>
        <v>4.652337603232478E-2</v>
      </c>
    </row>
    <row r="48" spans="1:23" x14ac:dyDescent="0.25">
      <c r="A48">
        <v>47</v>
      </c>
      <c r="B48">
        <v>-536.4</v>
      </c>
      <c r="C48">
        <v>339.3</v>
      </c>
      <c r="D48" t="s">
        <v>136</v>
      </c>
      <c r="F48">
        <f t="shared" si="4"/>
        <v>22</v>
      </c>
      <c r="G48" s="19" t="e">
        <v>#N/A</v>
      </c>
      <c r="H48" s="19" t="e">
        <v>#N/A</v>
      </c>
      <c r="I48" t="str">
        <f t="shared" si="16"/>
        <v>C27H56NO7P</v>
      </c>
      <c r="J48" t="str">
        <f t="shared" si="17"/>
        <v>C27H55NO7P</v>
      </c>
      <c r="K48" t="str">
        <f t="shared" si="18"/>
        <v>C22H43O2</v>
      </c>
      <c r="L48" t="str">
        <f t="shared" si="15"/>
        <v>C5H12NO5P</v>
      </c>
      <c r="M48">
        <v>0.72090870777129745</v>
      </c>
      <c r="N48">
        <v>2.6650373235876143E-2</v>
      </c>
      <c r="O48">
        <v>1.0871577933990687E-2</v>
      </c>
      <c r="P48">
        <v>0.77525986270971159</v>
      </c>
      <c r="Q48">
        <v>0.92989298485227356</v>
      </c>
      <c r="R48">
        <v>0.19529136160175994</v>
      </c>
      <c r="S48">
        <v>5.8573937408190564E-2</v>
      </c>
      <c r="T48" s="15">
        <f t="shared" si="5"/>
        <v>2.4781995115736009E-2</v>
      </c>
      <c r="U48" s="15">
        <f t="shared" si="6"/>
        <v>8.4282980165435503E-3</v>
      </c>
      <c r="V48" s="8">
        <f t="shared" si="7"/>
        <v>0.18160006715572524</v>
      </c>
      <c r="W48" s="8">
        <f t="shared" si="8"/>
        <v>4.5410022673441054E-2</v>
      </c>
    </row>
    <row r="49" spans="1:23" x14ac:dyDescent="0.25">
      <c r="A49">
        <v>48</v>
      </c>
      <c r="B49">
        <v>-534.4</v>
      </c>
      <c r="C49">
        <v>337.3</v>
      </c>
      <c r="D49" t="s">
        <v>137</v>
      </c>
      <c r="F49">
        <f t="shared" si="4"/>
        <v>22</v>
      </c>
      <c r="G49" s="19" t="e">
        <v>#N/A</v>
      </c>
      <c r="H49" s="19" t="e">
        <v>#N/A</v>
      </c>
      <c r="I49" t="str">
        <f t="shared" si="16"/>
        <v>C27H54NO7P</v>
      </c>
      <c r="J49" t="str">
        <f t="shared" si="17"/>
        <v>C27H53NO7P</v>
      </c>
      <c r="K49" t="str">
        <f t="shared" si="18"/>
        <v>C22H41O2</v>
      </c>
      <c r="L49" t="str">
        <f t="shared" si="15"/>
        <v>C5H12NO5P</v>
      </c>
      <c r="M49">
        <v>0.72112502905470066</v>
      </c>
      <c r="N49">
        <v>2.6599808727831853E-2</v>
      </c>
      <c r="O49">
        <v>1.0871577933990687E-2</v>
      </c>
      <c r="P49">
        <v>0.77549249300903322</v>
      </c>
      <c r="Q49">
        <v>0.92989298485227356</v>
      </c>
      <c r="R49">
        <v>0.19511727954474406</v>
      </c>
      <c r="S49">
        <v>5.8573937408190564E-2</v>
      </c>
      <c r="T49" s="15">
        <f t="shared" si="5"/>
        <v>2.4734975534423113E-2</v>
      </c>
      <c r="U49" s="15">
        <f t="shared" si="6"/>
        <v>8.4308270749724312E-3</v>
      </c>
      <c r="V49" s="8">
        <f t="shared" si="7"/>
        <v>0.18143818947211751</v>
      </c>
      <c r="W49" s="8">
        <f t="shared" si="8"/>
        <v>4.5423648746032767E-2</v>
      </c>
    </row>
    <row r="50" spans="1:23" x14ac:dyDescent="0.25">
      <c r="A50">
        <v>49</v>
      </c>
      <c r="B50">
        <v>-532.29999999999995</v>
      </c>
      <c r="C50">
        <v>335.3</v>
      </c>
      <c r="D50" t="s">
        <v>138</v>
      </c>
      <c r="F50">
        <f t="shared" si="4"/>
        <v>22</v>
      </c>
      <c r="G50" s="19" t="e">
        <v>#N/A</v>
      </c>
      <c r="H50" s="19" t="e">
        <v>#N/A</v>
      </c>
      <c r="I50" t="str">
        <f t="shared" si="16"/>
        <v>C27H52NO7P</v>
      </c>
      <c r="J50" t="str">
        <f t="shared" si="17"/>
        <v>C27H51NO7P</v>
      </c>
      <c r="K50" t="str">
        <f t="shared" si="18"/>
        <v>C22H39O2</v>
      </c>
      <c r="L50" t="str">
        <f t="shared" si="15"/>
        <v>C5H12NO5P</v>
      </c>
      <c r="M50">
        <v>0.72134141524909356</v>
      </c>
      <c r="N50">
        <v>2.6549281310858579E-2</v>
      </c>
      <c r="O50">
        <v>1.0871577933990687E-2</v>
      </c>
      <c r="P50">
        <v>0.77572519311315047</v>
      </c>
      <c r="Q50">
        <v>0.92989298485227356</v>
      </c>
      <c r="R50">
        <v>0.19494307543085387</v>
      </c>
      <c r="S50">
        <v>5.8573937408190564E-2</v>
      </c>
      <c r="T50" s="15">
        <f t="shared" si="5"/>
        <v>2.4687990443836957E-2</v>
      </c>
      <c r="U50" s="15">
        <f t="shared" si="6"/>
        <v>8.4333568922895872E-3</v>
      </c>
      <c r="V50" s="8">
        <f t="shared" si="7"/>
        <v>0.18127619828867864</v>
      </c>
      <c r="W50" s="8">
        <f t="shared" si="8"/>
        <v>4.5437278907366214E-2</v>
      </c>
    </row>
    <row r="51" spans="1:23" x14ac:dyDescent="0.25">
      <c r="A51">
        <v>50</v>
      </c>
      <c r="B51">
        <v>-528.29999999999995</v>
      </c>
      <c r="C51">
        <v>331.3</v>
      </c>
      <c r="D51" t="s">
        <v>139</v>
      </c>
      <c r="F51">
        <f t="shared" si="4"/>
        <v>22</v>
      </c>
      <c r="G51" s="19" t="e">
        <v>#N/A</v>
      </c>
      <c r="H51" s="19" t="e">
        <v>#N/A</v>
      </c>
      <c r="I51" t="str">
        <f t="shared" si="16"/>
        <v>C27H48NO7P</v>
      </c>
      <c r="J51" t="str">
        <f t="shared" si="17"/>
        <v>C27H47NO7P</v>
      </c>
      <c r="K51" t="str">
        <f t="shared" si="18"/>
        <v>C22H35O2</v>
      </c>
      <c r="L51" t="str">
        <f t="shared" si="15"/>
        <v>C5H12NO5P</v>
      </c>
      <c r="M51">
        <v>0.72177438244876491</v>
      </c>
      <c r="N51">
        <v>2.6448337941228989E-2</v>
      </c>
      <c r="O51">
        <v>1.0871577933990687E-2</v>
      </c>
      <c r="P51">
        <v>0.77619080281956188</v>
      </c>
      <c r="Q51">
        <v>0.92989298485227356</v>
      </c>
      <c r="R51">
        <v>0.19459430080212234</v>
      </c>
      <c r="S51">
        <v>5.8573937408190564E-2</v>
      </c>
      <c r="T51" s="15">
        <f t="shared" si="5"/>
        <v>2.4594123912551061E-2</v>
      </c>
      <c r="U51" s="15">
        <f t="shared" si="6"/>
        <v>8.4384188044996644E-3</v>
      </c>
      <c r="V51" s="8">
        <f t="shared" si="7"/>
        <v>0.18095187520812672</v>
      </c>
      <c r="W51" s="8">
        <f t="shared" si="8"/>
        <v>4.5464551501166205E-2</v>
      </c>
    </row>
    <row r="52" spans="1:23" x14ac:dyDescent="0.25">
      <c r="A52">
        <v>51</v>
      </c>
      <c r="B52">
        <v>-526.29999999999995</v>
      </c>
      <c r="C52">
        <v>329.2</v>
      </c>
      <c r="D52" t="s">
        <v>140</v>
      </c>
      <c r="F52">
        <f t="shared" si="4"/>
        <v>22</v>
      </c>
      <c r="G52" s="19" t="e">
        <v>#N/A</v>
      </c>
      <c r="H52" s="19" t="e">
        <v>#N/A</v>
      </c>
      <c r="I52" t="str">
        <f t="shared" si="16"/>
        <v>C27H46NO7P</v>
      </c>
      <c r="J52" t="str">
        <f t="shared" si="17"/>
        <v>C27H45NO7P</v>
      </c>
      <c r="K52" t="str">
        <f t="shared" si="18"/>
        <v>C22H33O2</v>
      </c>
      <c r="L52" t="str">
        <f t="shared" si="15"/>
        <v>C5H12NO5P</v>
      </c>
      <c r="M52">
        <v>0.72199096349301606</v>
      </c>
      <c r="N52">
        <v>2.6397922084203714E-2</v>
      </c>
      <c r="O52">
        <v>1.0871577933990687E-2</v>
      </c>
      <c r="P52">
        <v>0.77642371246376751</v>
      </c>
      <c r="Q52">
        <v>0.92989298485227356</v>
      </c>
      <c r="R52">
        <v>0.19441973017205794</v>
      </c>
      <c r="S52">
        <v>5.8573937408190564E-2</v>
      </c>
      <c r="T52" s="15">
        <f t="shared" si="5"/>
        <v>2.4547242560777938E-2</v>
      </c>
      <c r="U52" s="15">
        <f t="shared" si="6"/>
        <v>8.4409508998482229E-3</v>
      </c>
      <c r="V52" s="8">
        <f t="shared" si="7"/>
        <v>0.18078954320386859</v>
      </c>
      <c r="W52" s="8">
        <f t="shared" si="8"/>
        <v>4.5478193936087666E-2</v>
      </c>
    </row>
    <row r="53" spans="1:23" x14ac:dyDescent="0.25">
      <c r="A53">
        <v>52</v>
      </c>
      <c r="B53">
        <v>-524.29999999999995</v>
      </c>
      <c r="C53">
        <v>327.2</v>
      </c>
      <c r="D53" t="s">
        <v>141</v>
      </c>
      <c r="F53">
        <f t="shared" si="4"/>
        <v>22</v>
      </c>
      <c r="G53" s="19" t="e">
        <v>#N/A</v>
      </c>
      <c r="H53" s="19" t="e">
        <v>#N/A</v>
      </c>
      <c r="I53" t="str">
        <f t="shared" si="16"/>
        <v>C27H44NO7P</v>
      </c>
      <c r="J53" t="str">
        <f t="shared" si="17"/>
        <v>C27H43NO7P</v>
      </c>
      <c r="K53" t="str">
        <f t="shared" si="18"/>
        <v>C22H31O2</v>
      </c>
      <c r="L53" t="str">
        <f t="shared" si="15"/>
        <v>C5H12NO5P</v>
      </c>
      <c r="M53">
        <v>0.72220760952620278</v>
      </c>
      <c r="N53">
        <v>2.6347543509511545E-2</v>
      </c>
      <c r="O53">
        <v>1.0871577933990687E-2</v>
      </c>
      <c r="P53">
        <v>0.77665669199659093</v>
      </c>
      <c r="Q53">
        <v>0.92989298485227356</v>
      </c>
      <c r="R53">
        <v>0.19424503725467318</v>
      </c>
      <c r="S53">
        <v>5.8573937408190564E-2</v>
      </c>
      <c r="T53" s="15">
        <f t="shared" si="5"/>
        <v>2.4500395877584839E-2</v>
      </c>
      <c r="U53" s="15">
        <f t="shared" si="6"/>
        <v>8.4434837549963396E-3</v>
      </c>
      <c r="V53" s="8">
        <f t="shared" si="7"/>
        <v>0.18062709748548914</v>
      </c>
      <c r="W53" s="8">
        <f t="shared" si="8"/>
        <v>4.5491840464660656E-2</v>
      </c>
    </row>
    <row r="54" spans="1:23" x14ac:dyDescent="0.25">
      <c r="A54">
        <v>53</v>
      </c>
      <c r="B54">
        <v>-564.4</v>
      </c>
      <c r="C54">
        <v>367.4</v>
      </c>
      <c r="D54" t="s">
        <v>142</v>
      </c>
      <c r="F54">
        <f t="shared" si="4"/>
        <v>24</v>
      </c>
      <c r="G54" s="19" t="e">
        <v>#N/A</v>
      </c>
      <c r="H54" s="19" t="e">
        <v>#N/A</v>
      </c>
      <c r="I54" t="str">
        <f t="shared" si="16"/>
        <v>C29H60NO7P</v>
      </c>
      <c r="J54" t="str">
        <f t="shared" si="17"/>
        <v>C29H59NO7P</v>
      </c>
      <c r="K54" t="str">
        <f t="shared" si="18"/>
        <v>C24H47O2</v>
      </c>
      <c r="L54" t="str">
        <f t="shared" si="15"/>
        <v>C5H12NO5P</v>
      </c>
      <c r="M54">
        <v>0.70471295977011061</v>
      </c>
      <c r="N54">
        <v>3.0516781796699647E-2</v>
      </c>
      <c r="O54">
        <v>1.0871577933990687E-2</v>
      </c>
      <c r="P54">
        <v>0.75784307576216869</v>
      </c>
      <c r="Q54">
        <v>0.92989298485227356</v>
      </c>
      <c r="R54">
        <v>0.20821675610597926</v>
      </c>
      <c r="S54">
        <v>5.8573937408190564E-2</v>
      </c>
      <c r="T54" s="15">
        <f t="shared" si="5"/>
        <v>2.8377341313018559E-2</v>
      </c>
      <c r="U54" s="15">
        <f t="shared" si="6"/>
        <v>8.2389500598836242E-3</v>
      </c>
      <c r="V54" s="8">
        <f t="shared" si="7"/>
        <v>0.19361930083164691</v>
      </c>
      <c r="W54" s="8">
        <f t="shared" si="8"/>
        <v>4.4389852884923892E-2</v>
      </c>
    </row>
    <row r="55" spans="1:23" x14ac:dyDescent="0.25">
      <c r="A55">
        <v>54</v>
      </c>
      <c r="B55">
        <v>-562.4</v>
      </c>
      <c r="C55">
        <v>365.3</v>
      </c>
      <c r="D55" t="s">
        <v>143</v>
      </c>
      <c r="F55">
        <f t="shared" si="4"/>
        <v>24</v>
      </c>
      <c r="G55" s="19" t="e">
        <v>#N/A</v>
      </c>
      <c r="H55" s="19" t="e">
        <v>#N/A</v>
      </c>
      <c r="I55" t="str">
        <f t="shared" si="16"/>
        <v>C29H58NO7P</v>
      </c>
      <c r="J55" t="str">
        <f t="shared" si="17"/>
        <v>C29H57NO7P</v>
      </c>
      <c r="K55" t="str">
        <f t="shared" si="18"/>
        <v>C24H45O2</v>
      </c>
      <c r="L55" t="str">
        <f t="shared" si="15"/>
        <v>C5H12NO5P</v>
      </c>
      <c r="M55">
        <v>0.70492442123568189</v>
      </c>
      <c r="N55">
        <v>3.0463496932116498E-2</v>
      </c>
      <c r="O55">
        <v>1.0871577933990687E-2</v>
      </c>
      <c r="P55">
        <v>0.75807047984953779</v>
      </c>
      <c r="Q55">
        <v>0.92989298485227356</v>
      </c>
      <c r="R55">
        <v>0.2080517799280093</v>
      </c>
      <c r="S55">
        <v>5.8573937408190564E-2</v>
      </c>
      <c r="T55" s="15">
        <f t="shared" si="5"/>
        <v>2.8327792091243885E-2</v>
      </c>
      <c r="U55" s="15">
        <f t="shared" si="6"/>
        <v>8.2414223011419655E-3</v>
      </c>
      <c r="V55" s="8">
        <f t="shared" si="7"/>
        <v>0.19346589064108491</v>
      </c>
      <c r="W55" s="8">
        <f t="shared" si="8"/>
        <v>4.4403172837703814E-2</v>
      </c>
    </row>
    <row r="56" spans="1:23" x14ac:dyDescent="0.25">
      <c r="A56">
        <v>55</v>
      </c>
      <c r="B56" s="20">
        <v>-471.3</v>
      </c>
      <c r="C56" s="20">
        <v>269.2</v>
      </c>
      <c r="D56" s="20" t="s">
        <v>144</v>
      </c>
      <c r="F56">
        <f t="shared" si="4"/>
        <v>17</v>
      </c>
      <c r="G56" s="19" t="e">
        <v>#N/A</v>
      </c>
      <c r="H56" s="19" t="e">
        <v>#N/A</v>
      </c>
      <c r="I56" s="1" t="str">
        <f>"C"&amp;5+MID(D56,6,2)&amp;"H"&amp;-5+12+MID(D56,6,2)*2-MID(D56,9,1)*2&amp;"NO7P"</f>
        <v>C22H41NO7P</v>
      </c>
      <c r="J56" s="1" t="str">
        <f>"C"&amp;5+MID(D56,6,2)&amp;"H"&amp;-5+-1+12+MID(D56,6,2)*2-MID(D56,9,1)*2&amp;"NO7P"</f>
        <v>C22H40NO7P</v>
      </c>
      <c r="K56" s="1" t="str">
        <f>"C"&amp;MID(D56,6,2)&amp;"H"&amp;MID(D56,6,2)*2-1-MID(D56,9,1)*2&amp;"O2"</f>
        <v>C17H33O2</v>
      </c>
      <c r="L56" s="1" t="str">
        <f t="shared" si="15"/>
        <v>C5H7NO5P</v>
      </c>
      <c r="M56">
        <v>0.76361781047367261</v>
      </c>
      <c r="N56">
        <v>1.799481480587874E-2</v>
      </c>
      <c r="O56">
        <v>1.0836079445265006E-2</v>
      </c>
      <c r="P56">
        <v>0.82057320716886051</v>
      </c>
      <c r="Q56">
        <v>0.93059071853967168</v>
      </c>
      <c r="R56">
        <v>0.15984145262121127</v>
      </c>
      <c r="S56">
        <v>5.7919839890805049E-2</v>
      </c>
      <c r="T56" s="15">
        <f t="shared" si="5"/>
        <v>1.6745807640191016E-2</v>
      </c>
      <c r="U56" s="15">
        <f t="shared" si="6"/>
        <v>8.8917964635376705E-3</v>
      </c>
      <c r="V56" s="8">
        <f t="shared" si="7"/>
        <v>0.14874697224719788</v>
      </c>
      <c r="W56" s="8">
        <f t="shared" si="8"/>
        <v>4.7527468777904799E-2</v>
      </c>
    </row>
    <row r="57" spans="1:23" x14ac:dyDescent="0.25">
      <c r="A57">
        <v>56</v>
      </c>
      <c r="B57" s="20">
        <v>-499.4</v>
      </c>
      <c r="C57" s="20">
        <v>297.2</v>
      </c>
      <c r="D57" s="20" t="s">
        <v>145</v>
      </c>
      <c r="F57">
        <f t="shared" si="4"/>
        <v>19</v>
      </c>
      <c r="G57" s="19" t="e">
        <v>#N/A</v>
      </c>
      <c r="H57" s="19" t="e">
        <v>#N/A</v>
      </c>
      <c r="I57" s="1" t="str">
        <f>"C"&amp;5+MID(D57,6,2)&amp;"H"&amp;-5+12+MID(D57,6,2)*2-MID(D57,9,1)*2&amp;"NO7P"</f>
        <v>C24H45NO7P</v>
      </c>
      <c r="J57" s="1" t="str">
        <f>"C"&amp;5+MID(D57,6,2)&amp;"H"&amp;-5+-1+12+MID(D57,6,2)*2-MID(D57,9,1)*2&amp;"NO7P"</f>
        <v>C24H44NO7P</v>
      </c>
      <c r="K57" s="1" t="str">
        <f>"C"&amp;MID(D57,6,2)&amp;"H"&amp;MID(D57,6,2)*2-1-MID(D57,9,1)*2&amp;"O2"</f>
        <v>C19H37O2</v>
      </c>
      <c r="L57" s="1" t="str">
        <f t="shared" si="15"/>
        <v>C5H7NO5P</v>
      </c>
      <c r="M57">
        <v>0.74646257085133039</v>
      </c>
      <c r="N57">
        <v>2.1270102142836662E-2</v>
      </c>
      <c r="O57">
        <v>1.0836079445265006E-2</v>
      </c>
      <c r="P57">
        <v>0.80213842238048094</v>
      </c>
      <c r="Q57">
        <v>0.93059071853967168</v>
      </c>
      <c r="R57">
        <v>0.17457517310403681</v>
      </c>
      <c r="S57">
        <v>5.7919839890805049E-2</v>
      </c>
      <c r="T57" s="15">
        <f t="shared" si="5"/>
        <v>1.9793759636514578E-2</v>
      </c>
      <c r="U57" s="15">
        <f t="shared" si="6"/>
        <v>8.692035671014427E-3</v>
      </c>
      <c r="V57" s="8">
        <f t="shared" si="7"/>
        <v>0.16245803577807319</v>
      </c>
      <c r="W57" s="8">
        <f t="shared" si="8"/>
        <v>4.6459728994540407E-2</v>
      </c>
    </row>
    <row r="58" spans="1:23" x14ac:dyDescent="0.25">
      <c r="A58">
        <v>57</v>
      </c>
      <c r="B58">
        <v>-706.5</v>
      </c>
      <c r="C58">
        <v>225.2</v>
      </c>
      <c r="D58" t="s">
        <v>146</v>
      </c>
      <c r="E58">
        <f t="shared" ref="E58:E121" si="19">-B58-C58-282.2</f>
        <v>199.10000000000002</v>
      </c>
      <c r="F58">
        <f t="shared" si="4"/>
        <v>14</v>
      </c>
      <c r="G58" s="19" t="e">
        <v>#N/A</v>
      </c>
      <c r="H58" s="19" t="e">
        <v>#N/A</v>
      </c>
      <c r="I58" s="6" t="str">
        <f t="shared" ref="I58:I121" si="20">"C"&amp;8+MID(D58,4,2)+MID(D58,9,2)&amp;"H"&amp;16+(MID(D58,4,2)+MID(D58,9,2))*2-(MID(D58,7,1)+MID(D58,12,1))*2&amp;"NO8P"</f>
        <v>C34H66NO8P</v>
      </c>
      <c r="J58" s="6" t="str">
        <f t="shared" ref="J58:J121" si="21">"C"&amp;2+8+MID(D58,4,2)+MID(D58,9,2)&amp;"H"&amp;3+16+(MID(D58,4,2)+MID(D58,9,2))*2-(MID(D58,7,1)+MID(D58,12,1))*2&amp;"NO10P"</f>
        <v>C36H69NO10P</v>
      </c>
      <c r="K58" s="6" t="str">
        <f t="shared" ref="K58:K121" si="22">"C"&amp;ROUNDUP(F58,0)&amp;"H"&amp;ROUND(INT(C58)-ROUNDUP(F58,0)*12-32,0)&amp;"O2"</f>
        <v>C14H25O2</v>
      </c>
      <c r="L58" s="6" t="str">
        <f t="shared" ref="L58:L121" si="23">"C"&amp;MID(J58,2,2)-MID(K58,2,2)&amp;"H"&amp;MID(J58,5,2)-MID(K58,5,2)&amp;"NO8P"</f>
        <v>C22H44NO8P</v>
      </c>
      <c r="M58">
        <v>0.64659188600866846</v>
      </c>
      <c r="N58">
        <v>1.357080177886158E-2</v>
      </c>
      <c r="O58">
        <v>3.6510228499377823E-2</v>
      </c>
      <c r="P58">
        <v>0.84927756220019335</v>
      </c>
      <c r="Q58">
        <v>0.76134342267746447</v>
      </c>
      <c r="R58">
        <v>0.13607568165717518</v>
      </c>
      <c r="S58">
        <v>0.19643672518917599</v>
      </c>
      <c r="T58" s="15">
        <f t="shared" si="5"/>
        <v>1.0332040674795899E-2</v>
      </c>
      <c r="U58" s="15">
        <f t="shared" si="6"/>
        <v>3.1007317855323624E-2</v>
      </c>
      <c r="V58" s="8">
        <f t="shared" si="7"/>
        <v>0.10360032521604282</v>
      </c>
      <c r="W58" s="8">
        <f t="shared" si="8"/>
        <v>0.16682930309525271</v>
      </c>
    </row>
    <row r="59" spans="1:23" x14ac:dyDescent="0.25">
      <c r="A59">
        <v>58</v>
      </c>
      <c r="B59">
        <v>-736.5</v>
      </c>
      <c r="C59">
        <v>255.2</v>
      </c>
      <c r="D59" t="s">
        <v>147</v>
      </c>
      <c r="E59">
        <f t="shared" si="19"/>
        <v>199.10000000000002</v>
      </c>
      <c r="F59">
        <f t="shared" si="4"/>
        <v>16</v>
      </c>
      <c r="G59" s="19" t="e">
        <v>#N/A</v>
      </c>
      <c r="H59" s="19" t="e">
        <v>#N/A</v>
      </c>
      <c r="I59" s="6" t="str">
        <f t="shared" si="20"/>
        <v>C36H72NO8P</v>
      </c>
      <c r="J59" s="6" t="str">
        <f t="shared" si="21"/>
        <v>C38H75NO10P</v>
      </c>
      <c r="K59" s="6" t="str">
        <f t="shared" si="22"/>
        <v>C16H31O2</v>
      </c>
      <c r="L59" s="6" t="str">
        <f t="shared" si="23"/>
        <v>C22H44NO8P</v>
      </c>
      <c r="M59">
        <v>0.63187611495030027</v>
      </c>
      <c r="N59">
        <v>1.6459282605585927E-2</v>
      </c>
      <c r="O59">
        <v>3.6510228499377823E-2</v>
      </c>
      <c r="P59">
        <v>0.82994887212414814</v>
      </c>
      <c r="Q59">
        <v>0.76134342267746447</v>
      </c>
      <c r="R59">
        <v>0.15218776085168167</v>
      </c>
      <c r="S59">
        <v>0.19643672518917599</v>
      </c>
      <c r="T59" s="15">
        <f t="shared" si="5"/>
        <v>1.2531166553752447E-2</v>
      </c>
      <c r="U59" s="15">
        <f t="shared" si="6"/>
        <v>3.0301622964053556E-2</v>
      </c>
      <c r="V59" s="8">
        <f t="shared" si="7"/>
        <v>0.11586715073643876</v>
      </c>
      <c r="W59" s="8">
        <f t="shared" si="8"/>
        <v>0.16303243851451785</v>
      </c>
    </row>
    <row r="60" spans="1:23" x14ac:dyDescent="0.25">
      <c r="A60">
        <v>59</v>
      </c>
      <c r="B60">
        <v>-734.5</v>
      </c>
      <c r="C60">
        <v>253.2</v>
      </c>
      <c r="D60" t="s">
        <v>148</v>
      </c>
      <c r="E60">
        <f t="shared" si="19"/>
        <v>199.10000000000002</v>
      </c>
      <c r="F60">
        <f t="shared" si="4"/>
        <v>16</v>
      </c>
      <c r="G60" s="19" t="e">
        <v>#N/A</v>
      </c>
      <c r="H60" s="19" t="e">
        <v>#N/A</v>
      </c>
      <c r="I60" s="6" t="str">
        <f t="shared" si="20"/>
        <v>C36H70NO8P</v>
      </c>
      <c r="J60" s="6" t="str">
        <f t="shared" si="21"/>
        <v>C38H73NO10P</v>
      </c>
      <c r="K60" s="6" t="str">
        <f t="shared" si="22"/>
        <v>C16H29O2</v>
      </c>
      <c r="L60" s="6" t="str">
        <f t="shared" si="23"/>
        <v>C22H44NO8P</v>
      </c>
      <c r="M60">
        <v>0.63206572044495501</v>
      </c>
      <c r="N60">
        <v>1.641860067699746E-2</v>
      </c>
      <c r="O60">
        <v>3.6510228499377823E-2</v>
      </c>
      <c r="P60">
        <v>0.83019791281854061</v>
      </c>
      <c r="Q60">
        <v>0.76134342267746447</v>
      </c>
      <c r="R60">
        <v>0.15198433071630962</v>
      </c>
      <c r="S60">
        <v>0.19643672518917599</v>
      </c>
      <c r="T60" s="15">
        <f t="shared" si="5"/>
        <v>1.2500193634999783E-2</v>
      </c>
      <c r="U60" s="15">
        <f t="shared" si="6"/>
        <v>3.0310715496711469E-2</v>
      </c>
      <c r="V60" s="8">
        <f t="shared" si="7"/>
        <v>0.11571227054089886</v>
      </c>
      <c r="W60" s="8">
        <f t="shared" si="8"/>
        <v>0.16308135925296313</v>
      </c>
    </row>
    <row r="61" spans="1:23" x14ac:dyDescent="0.25">
      <c r="A61">
        <v>60</v>
      </c>
      <c r="B61">
        <v>-764.5</v>
      </c>
      <c r="C61">
        <v>283.3</v>
      </c>
      <c r="D61" t="s">
        <v>149</v>
      </c>
      <c r="E61">
        <f t="shared" si="19"/>
        <v>199</v>
      </c>
      <c r="F61">
        <f t="shared" si="4"/>
        <v>18</v>
      </c>
      <c r="G61" s="19" t="e">
        <v>#N/A</v>
      </c>
      <c r="H61" s="19" t="e">
        <v>#N/A</v>
      </c>
      <c r="I61" s="6" t="str">
        <f t="shared" si="20"/>
        <v>C38H76NO8P</v>
      </c>
      <c r="J61" s="6" t="str">
        <f t="shared" si="21"/>
        <v>C40H79NO10P</v>
      </c>
      <c r="K61" s="6" t="str">
        <f t="shared" si="22"/>
        <v>C18H35O2</v>
      </c>
      <c r="L61" s="6" t="str">
        <f t="shared" si="23"/>
        <v>C22H44NO8P</v>
      </c>
      <c r="M61">
        <v>0.61768055008142564</v>
      </c>
      <c r="N61">
        <v>1.9599405313945297E-2</v>
      </c>
      <c r="O61">
        <v>3.6510228499377823E-2</v>
      </c>
      <c r="P61">
        <v>0.81130345607924126</v>
      </c>
      <c r="Q61">
        <v>0.76134342267746447</v>
      </c>
      <c r="R61">
        <v>0.16730280038157924</v>
      </c>
      <c r="S61">
        <v>0.19643672518917599</v>
      </c>
      <c r="T61" s="15">
        <f t="shared" si="5"/>
        <v>1.4921878324162001E-2</v>
      </c>
      <c r="U61" s="15">
        <f t="shared" si="6"/>
        <v>2.9620874563788046E-2</v>
      </c>
      <c r="V61" s="8">
        <f t="shared" si="7"/>
        <v>0.12737488666603614</v>
      </c>
      <c r="W61" s="8">
        <f t="shared" si="8"/>
        <v>0.15936979404686663</v>
      </c>
    </row>
    <row r="62" spans="1:23" x14ac:dyDescent="0.25">
      <c r="A62">
        <v>61</v>
      </c>
      <c r="B62">
        <v>-762.5</v>
      </c>
      <c r="C62">
        <v>281.2</v>
      </c>
      <c r="D62" t="s">
        <v>150</v>
      </c>
      <c r="E62">
        <f t="shared" si="19"/>
        <v>199.10000000000002</v>
      </c>
      <c r="F62">
        <f t="shared" si="4"/>
        <v>18</v>
      </c>
      <c r="G62" s="19" t="e">
        <v>#N/A</v>
      </c>
      <c r="H62" s="19" t="e">
        <v>#N/A</v>
      </c>
      <c r="I62" s="6" t="str">
        <f t="shared" si="20"/>
        <v>C38H74NO8P</v>
      </c>
      <c r="J62" s="6" t="str">
        <f t="shared" si="21"/>
        <v>C40H77NO10P</v>
      </c>
      <c r="K62" s="6" t="str">
        <f t="shared" si="22"/>
        <v>C18H33O2</v>
      </c>
      <c r="L62" s="6" t="str">
        <f t="shared" si="23"/>
        <v>C22H44NO8P</v>
      </c>
      <c r="M62">
        <v>0.61786589594822749</v>
      </c>
      <c r="N62">
        <v>1.9555127821847394E-2</v>
      </c>
      <c r="O62">
        <v>3.6510228499377823E-2</v>
      </c>
      <c r="P62">
        <v>0.811546901890003</v>
      </c>
      <c r="Q62">
        <v>0.76134342267746447</v>
      </c>
      <c r="R62">
        <v>0.16710950192123541</v>
      </c>
      <c r="S62">
        <v>0.19643672518917599</v>
      </c>
      <c r="T62" s="15">
        <f t="shared" si="5"/>
        <v>1.488816794678061E-2</v>
      </c>
      <c r="U62" s="15">
        <f t="shared" si="6"/>
        <v>2.9629762825966171E-2</v>
      </c>
      <c r="V62" s="8">
        <f t="shared" si="7"/>
        <v>0.12722772015463971</v>
      </c>
      <c r="W62" s="8">
        <f t="shared" si="8"/>
        <v>0.15941761574469368</v>
      </c>
    </row>
    <row r="63" spans="1:23" x14ac:dyDescent="0.25">
      <c r="A63">
        <v>62</v>
      </c>
      <c r="B63">
        <v>-760.5</v>
      </c>
      <c r="C63">
        <v>279.2</v>
      </c>
      <c r="D63" t="s">
        <v>151</v>
      </c>
      <c r="E63">
        <f t="shared" si="19"/>
        <v>199.10000000000002</v>
      </c>
      <c r="F63">
        <f t="shared" si="4"/>
        <v>18</v>
      </c>
      <c r="G63" s="19" t="e">
        <v>#N/A</v>
      </c>
      <c r="H63" s="19" t="e">
        <v>#N/A</v>
      </c>
      <c r="I63" s="6" t="str">
        <f t="shared" si="20"/>
        <v>C38H72NO8P</v>
      </c>
      <c r="J63" s="6" t="str">
        <f t="shared" si="21"/>
        <v>C40H75NO10P</v>
      </c>
      <c r="K63" s="6" t="str">
        <f t="shared" si="22"/>
        <v>C18H31O2</v>
      </c>
      <c r="L63" s="6" t="str">
        <f t="shared" si="23"/>
        <v>C22H44NO8P</v>
      </c>
      <c r="M63">
        <v>0.61805129743130272</v>
      </c>
      <c r="N63">
        <v>1.9510895075596228E-2</v>
      </c>
      <c r="O63">
        <v>3.6510228499377823E-2</v>
      </c>
      <c r="P63">
        <v>0.81179042075094388</v>
      </c>
      <c r="Q63">
        <v>0.76134342267746447</v>
      </c>
      <c r="R63">
        <v>0.16691607239168496</v>
      </c>
      <c r="S63">
        <v>0.19643672518917599</v>
      </c>
      <c r="T63" s="15">
        <f t="shared" si="5"/>
        <v>1.4854491636355322E-2</v>
      </c>
      <c r="U63" s="15">
        <f t="shared" si="6"/>
        <v>2.9638653755223031E-2</v>
      </c>
      <c r="V63" s="8">
        <f t="shared" si="7"/>
        <v>0.12708045385456487</v>
      </c>
      <c r="W63" s="8">
        <f t="shared" si="8"/>
        <v>0.15946545179225871</v>
      </c>
    </row>
    <row r="64" spans="1:23" x14ac:dyDescent="0.25">
      <c r="A64">
        <v>63</v>
      </c>
      <c r="B64">
        <v>-758.5</v>
      </c>
      <c r="C64">
        <v>277.2</v>
      </c>
      <c r="D64" t="s">
        <v>152</v>
      </c>
      <c r="E64">
        <f t="shared" si="19"/>
        <v>199.10000000000002</v>
      </c>
      <c r="F64">
        <f t="shared" si="4"/>
        <v>18</v>
      </c>
      <c r="G64" s="19" t="e">
        <v>#N/A</v>
      </c>
      <c r="H64" s="19" t="e">
        <v>#N/A</v>
      </c>
      <c r="I64" s="6" t="str">
        <f t="shared" si="20"/>
        <v>C38H70NO8P</v>
      </c>
      <c r="J64" s="6" t="str">
        <f t="shared" si="21"/>
        <v>C40H73NO10P</v>
      </c>
      <c r="K64" s="6" t="str">
        <f t="shared" si="22"/>
        <v>C18H29O2</v>
      </c>
      <c r="L64" s="6" t="str">
        <f t="shared" si="23"/>
        <v>C22H44NO8P</v>
      </c>
      <c r="M64">
        <v>0.61823675454733995</v>
      </c>
      <c r="N64">
        <v>1.9466707127961943E-2</v>
      </c>
      <c r="O64">
        <v>3.6510228499377823E-2</v>
      </c>
      <c r="P64">
        <v>0.81203401268398379</v>
      </c>
      <c r="Q64">
        <v>0.76134342267746447</v>
      </c>
      <c r="R64">
        <v>0.1667225117316733</v>
      </c>
      <c r="S64">
        <v>0.19643672518917599</v>
      </c>
      <c r="T64" s="15">
        <f t="shared" si="5"/>
        <v>1.4820849433062343E-2</v>
      </c>
      <c r="U64" s="15">
        <f t="shared" si="6"/>
        <v>2.9647547352358927E-2</v>
      </c>
      <c r="V64" s="8">
        <f t="shared" si="7"/>
        <v>0.12693308771917586</v>
      </c>
      <c r="W64" s="8">
        <f t="shared" si="8"/>
        <v>0.15951330219386758</v>
      </c>
    </row>
    <row r="65" spans="1:23" x14ac:dyDescent="0.25">
      <c r="A65">
        <v>64</v>
      </c>
      <c r="B65">
        <v>-756.5</v>
      </c>
      <c r="C65">
        <v>275.2</v>
      </c>
      <c r="D65" t="s">
        <v>153</v>
      </c>
      <c r="E65">
        <f t="shared" si="19"/>
        <v>199.10000000000002</v>
      </c>
      <c r="F65">
        <f t="shared" si="4"/>
        <v>18</v>
      </c>
      <c r="G65" s="19" t="e">
        <v>#N/A</v>
      </c>
      <c r="H65" s="19" t="e">
        <v>#N/A</v>
      </c>
      <c r="I65" s="6" t="str">
        <f t="shared" si="20"/>
        <v>C38H68NO8P</v>
      </c>
      <c r="J65" s="6" t="str">
        <f t="shared" si="21"/>
        <v>C40H71NO10P</v>
      </c>
      <c r="K65" s="6" t="str">
        <f t="shared" si="22"/>
        <v>C18H27O2</v>
      </c>
      <c r="L65" s="6" t="str">
        <f t="shared" si="23"/>
        <v>C22H44NO8P</v>
      </c>
      <c r="M65">
        <v>0.61842226731303296</v>
      </c>
      <c r="N65">
        <v>1.942256403174895E-2</v>
      </c>
      <c r="O65">
        <v>3.6510228499377823E-2</v>
      </c>
      <c r="P65">
        <v>0.81227767771104942</v>
      </c>
      <c r="Q65">
        <v>0.76134342267746447</v>
      </c>
      <c r="R65">
        <v>0.16652881987992105</v>
      </c>
      <c r="S65">
        <v>0.19643672518917599</v>
      </c>
      <c r="T65" s="15">
        <f t="shared" si="5"/>
        <v>1.4787241377103966E-2</v>
      </c>
      <c r="U65" s="15">
        <f t="shared" si="6"/>
        <v>2.9656443618174402E-2</v>
      </c>
      <c r="V65" s="8">
        <f t="shared" si="7"/>
        <v>0.12678562170181809</v>
      </c>
      <c r="W65" s="8">
        <f t="shared" si="8"/>
        <v>0.15956116695382747</v>
      </c>
    </row>
    <row r="66" spans="1:23" x14ac:dyDescent="0.25">
      <c r="A66">
        <v>65</v>
      </c>
      <c r="B66">
        <v>-790.6</v>
      </c>
      <c r="C66">
        <v>309.3</v>
      </c>
      <c r="D66" t="s">
        <v>154</v>
      </c>
      <c r="E66">
        <f t="shared" si="19"/>
        <v>199.10000000000002</v>
      </c>
      <c r="F66">
        <f t="shared" si="4"/>
        <v>20</v>
      </c>
      <c r="G66" s="19" t="e">
        <v>#N/A</v>
      </c>
      <c r="H66" s="19" t="e">
        <v>#N/A</v>
      </c>
      <c r="I66" s="6" t="str">
        <f t="shared" si="20"/>
        <v>C40H78NO8P</v>
      </c>
      <c r="J66" s="6" t="str">
        <f t="shared" si="21"/>
        <v>C42H81NO10P</v>
      </c>
      <c r="K66" s="6" t="str">
        <f t="shared" si="22"/>
        <v>C20H37O2</v>
      </c>
      <c r="L66" s="6" t="str">
        <f t="shared" si="23"/>
        <v>C22H44NO8P</v>
      </c>
      <c r="M66">
        <v>0.60398508102473836</v>
      </c>
      <c r="N66">
        <v>2.2956457923409865E-2</v>
      </c>
      <c r="O66">
        <v>3.6510228499377823E-2</v>
      </c>
      <c r="P66">
        <v>0.79331489973429581</v>
      </c>
      <c r="Q66">
        <v>0.76134342267746447</v>
      </c>
      <c r="R66">
        <v>0.18147836884607774</v>
      </c>
      <c r="S66">
        <v>0.19643672518917599</v>
      </c>
      <c r="T66" s="15">
        <f t="shared" si="5"/>
        <v>1.7477748247960067E-2</v>
      </c>
      <c r="U66" s="15">
        <f t="shared" si="6"/>
        <v>2.8964108261260151E-2</v>
      </c>
      <c r="V66" s="8">
        <f t="shared" si="7"/>
        <v>0.13816736247919617</v>
      </c>
      <c r="W66" s="8">
        <f t="shared" si="8"/>
        <v>0.15583618094758456</v>
      </c>
    </row>
    <row r="67" spans="1:23" x14ac:dyDescent="0.25">
      <c r="A67">
        <v>66</v>
      </c>
      <c r="B67">
        <v>-788.5</v>
      </c>
      <c r="C67">
        <v>307.3</v>
      </c>
      <c r="D67" t="s">
        <v>155</v>
      </c>
      <c r="E67">
        <f t="shared" si="19"/>
        <v>199</v>
      </c>
      <c r="F67">
        <f t="shared" ref="F67:F130" si="24">ROUNDUP((INT(C67)-31)/14,0)</f>
        <v>20</v>
      </c>
      <c r="G67" s="19" t="e">
        <v>#N/A</v>
      </c>
      <c r="H67" s="19" t="e">
        <v>#N/A</v>
      </c>
      <c r="I67" s="6" t="str">
        <f t="shared" si="20"/>
        <v>C40H76NO8P</v>
      </c>
      <c r="J67" s="6" t="str">
        <f t="shared" si="21"/>
        <v>C42H79NO10P</v>
      </c>
      <c r="K67" s="6" t="str">
        <f t="shared" si="22"/>
        <v>C20H35O2</v>
      </c>
      <c r="L67" s="6" t="str">
        <f t="shared" si="23"/>
        <v>C22H44NO8P</v>
      </c>
      <c r="M67">
        <v>0.60416631732619419</v>
      </c>
      <c r="N67">
        <v>2.2908931973969478E-2</v>
      </c>
      <c r="O67">
        <v>3.6510228499377823E-2</v>
      </c>
      <c r="P67">
        <v>0.79355294776368368</v>
      </c>
      <c r="Q67">
        <v>0.76134342267746447</v>
      </c>
      <c r="R67">
        <v>0.18129472300940283</v>
      </c>
      <c r="S67">
        <v>0.19643672518917599</v>
      </c>
      <c r="T67" s="15">
        <f t="shared" ref="T67:T130" si="25">N67*M67/P67</f>
        <v>1.7441564678947127E-2</v>
      </c>
      <c r="U67" s="15">
        <f t="shared" ref="U67:U130" si="26">O67*M67/Q67</f>
        <v>2.8972799449206929E-2</v>
      </c>
      <c r="V67" s="8">
        <f t="shared" ref="V67:V130" si="27">R67*Q67</f>
        <v>0.13802754492934163</v>
      </c>
      <c r="W67" s="8">
        <f t="shared" ref="W67:W130" si="28">S67*P67</f>
        <v>0.15588294232291525</v>
      </c>
    </row>
    <row r="68" spans="1:23" x14ac:dyDescent="0.25">
      <c r="A68">
        <v>67</v>
      </c>
      <c r="B68">
        <v>-786.5</v>
      </c>
      <c r="C68">
        <v>305.2</v>
      </c>
      <c r="D68" t="s">
        <v>156</v>
      </c>
      <c r="E68">
        <f t="shared" si="19"/>
        <v>199.10000000000002</v>
      </c>
      <c r="F68">
        <f t="shared" si="24"/>
        <v>20</v>
      </c>
      <c r="G68" s="19" t="e">
        <v>#N/A</v>
      </c>
      <c r="H68" s="19" t="e">
        <v>#N/A</v>
      </c>
      <c r="I68" s="6" t="str">
        <f t="shared" si="20"/>
        <v>C40H74NO8P</v>
      </c>
      <c r="J68" s="6" t="str">
        <f t="shared" si="21"/>
        <v>C42H77NO10P</v>
      </c>
      <c r="K68" s="6" t="str">
        <f t="shared" si="22"/>
        <v>C20H33O2</v>
      </c>
      <c r="L68" s="6" t="str">
        <f t="shared" si="23"/>
        <v>C22H44NO8P</v>
      </c>
      <c r="M68">
        <v>0.60434760801077625</v>
      </c>
      <c r="N68">
        <v>2.2861446898164127E-2</v>
      </c>
      <c r="O68">
        <v>3.6510228499377823E-2</v>
      </c>
      <c r="P68">
        <v>0.79379106722355164</v>
      </c>
      <c r="Q68">
        <v>0.76134342267746447</v>
      </c>
      <c r="R68">
        <v>0.18111095062002339</v>
      </c>
      <c r="S68">
        <v>0.19643672518917599</v>
      </c>
      <c r="T68" s="15">
        <f t="shared" si="25"/>
        <v>1.7405412228807385E-2</v>
      </c>
      <c r="U68" s="15">
        <f t="shared" si="26"/>
        <v>2.898149324509686E-2</v>
      </c>
      <c r="V68" s="8">
        <f t="shared" si="27"/>
        <v>0.13788763102941787</v>
      </c>
      <c r="W68" s="8">
        <f t="shared" si="28"/>
        <v>0.15592971772981554</v>
      </c>
    </row>
    <row r="69" spans="1:23" x14ac:dyDescent="0.25">
      <c r="A69">
        <v>68</v>
      </c>
      <c r="B69">
        <v>-784.5</v>
      </c>
      <c r="C69">
        <v>303.2</v>
      </c>
      <c r="D69" t="s">
        <v>157</v>
      </c>
      <c r="E69">
        <f t="shared" si="19"/>
        <v>199.10000000000002</v>
      </c>
      <c r="F69">
        <f t="shared" si="24"/>
        <v>20</v>
      </c>
      <c r="G69" s="19" t="e">
        <v>#N/A</v>
      </c>
      <c r="H69" s="19" t="e">
        <v>#N/A</v>
      </c>
      <c r="I69" s="6" t="str">
        <f t="shared" si="20"/>
        <v>C40H72NO8P</v>
      </c>
      <c r="J69" s="6" t="str">
        <f t="shared" si="21"/>
        <v>C42H75NO10P</v>
      </c>
      <c r="K69" s="6" t="str">
        <f t="shared" si="22"/>
        <v>C20H31O2</v>
      </c>
      <c r="L69" s="6" t="str">
        <f t="shared" si="23"/>
        <v>C22H44NO8P</v>
      </c>
      <c r="M69">
        <v>0.60452895309480326</v>
      </c>
      <c r="N69">
        <v>2.2814002746246405E-2</v>
      </c>
      <c r="O69">
        <v>3.6510228499377823E-2</v>
      </c>
      <c r="P69">
        <v>0.79402925813533398</v>
      </c>
      <c r="Q69">
        <v>0.76134342267746447</v>
      </c>
      <c r="R69">
        <v>0.18092705161852635</v>
      </c>
      <c r="S69">
        <v>0.19643672518917599</v>
      </c>
      <c r="T69" s="15">
        <f t="shared" si="25"/>
        <v>1.7369290935800315E-2</v>
      </c>
      <c r="U69" s="15">
        <f t="shared" si="26"/>
        <v>2.8990189649712509E-2</v>
      </c>
      <c r="V69" s="8">
        <f t="shared" si="27"/>
        <v>0.13774762073419114</v>
      </c>
      <c r="W69" s="8">
        <f t="shared" si="28"/>
        <v>0.15597650717249589</v>
      </c>
    </row>
    <row r="70" spans="1:23" x14ac:dyDescent="0.25">
      <c r="A70">
        <v>69</v>
      </c>
      <c r="B70">
        <v>-782.5</v>
      </c>
      <c r="C70">
        <v>301.2</v>
      </c>
      <c r="D70" t="s">
        <v>158</v>
      </c>
      <c r="E70">
        <f t="shared" si="19"/>
        <v>199.10000000000002</v>
      </c>
      <c r="F70">
        <f t="shared" si="24"/>
        <v>20</v>
      </c>
      <c r="G70" s="19" t="e">
        <v>#N/A</v>
      </c>
      <c r="H70" s="19" t="e">
        <v>#N/A</v>
      </c>
      <c r="I70" s="6" t="str">
        <f t="shared" si="20"/>
        <v>C40H70NO8P</v>
      </c>
      <c r="J70" s="6" t="str">
        <f t="shared" si="21"/>
        <v>C42H73NO10P</v>
      </c>
      <c r="K70" s="6" t="str">
        <f t="shared" si="22"/>
        <v>C20H29O2</v>
      </c>
      <c r="L70" s="6" t="str">
        <f t="shared" si="23"/>
        <v>C22H44NO8P</v>
      </c>
      <c r="M70">
        <v>0.60471035259459871</v>
      </c>
      <c r="N70">
        <v>2.2766599568501775E-2</v>
      </c>
      <c r="O70">
        <v>3.6510228499377823E-2</v>
      </c>
      <c r="P70">
        <v>0.79426752052047089</v>
      </c>
      <c r="Q70">
        <v>0.76134342267746447</v>
      </c>
      <c r="R70">
        <v>0.18074302594547415</v>
      </c>
      <c r="S70">
        <v>0.19643672518917599</v>
      </c>
      <c r="T70" s="15">
        <f t="shared" si="25"/>
        <v>1.7333200838210432E-2</v>
      </c>
      <c r="U70" s="15">
        <f t="shared" si="26"/>
        <v>2.8998888663836663E-2</v>
      </c>
      <c r="V70" s="8">
        <f t="shared" si="27"/>
        <v>0.13760751399840904</v>
      </c>
      <c r="W70" s="8">
        <f t="shared" si="28"/>
        <v>0.15602331065516795</v>
      </c>
    </row>
    <row r="71" spans="1:23" x14ac:dyDescent="0.25">
      <c r="A71">
        <v>70</v>
      </c>
      <c r="B71">
        <v>-816.6</v>
      </c>
      <c r="C71">
        <v>335.3</v>
      </c>
      <c r="D71" t="s">
        <v>159</v>
      </c>
      <c r="E71">
        <f t="shared" si="19"/>
        <v>199.10000000000002</v>
      </c>
      <c r="F71">
        <f t="shared" si="24"/>
        <v>22</v>
      </c>
      <c r="G71" s="19" t="e">
        <v>#N/A</v>
      </c>
      <c r="H71" s="19" t="e">
        <v>#N/A</v>
      </c>
      <c r="I71" s="6" t="str">
        <f t="shared" si="20"/>
        <v>C42H80NO8P</v>
      </c>
      <c r="J71" s="6" t="str">
        <f t="shared" si="21"/>
        <v>C44H83NO10P</v>
      </c>
      <c r="K71" s="6" t="str">
        <f t="shared" si="22"/>
        <v>C22H39O2</v>
      </c>
      <c r="L71" s="6" t="str">
        <f t="shared" si="23"/>
        <v>C22H44NO8P</v>
      </c>
      <c r="M71">
        <v>0.59059327358190317</v>
      </c>
      <c r="N71">
        <v>2.6549281310858579E-2</v>
      </c>
      <c r="O71">
        <v>3.6510228499377823E-2</v>
      </c>
      <c r="P71">
        <v>0.77572519311315047</v>
      </c>
      <c r="Q71">
        <v>0.76134342267746447</v>
      </c>
      <c r="R71">
        <v>0.19494307543085387</v>
      </c>
      <c r="S71">
        <v>0.19643672518917599</v>
      </c>
      <c r="T71" s="15">
        <f t="shared" si="25"/>
        <v>2.0213120702835912E-2</v>
      </c>
      <c r="U71" s="15">
        <f t="shared" si="26"/>
        <v>2.8321904053285114E-2</v>
      </c>
      <c r="V71" s="8">
        <f t="shared" si="27"/>
        <v>0.14841862827579741</v>
      </c>
      <c r="W71" s="8">
        <f t="shared" si="28"/>
        <v>0.1523809165818884</v>
      </c>
    </row>
    <row r="72" spans="1:23" x14ac:dyDescent="0.25">
      <c r="A72">
        <v>71</v>
      </c>
      <c r="B72">
        <v>-812.5</v>
      </c>
      <c r="C72">
        <v>331.3</v>
      </c>
      <c r="D72" t="s">
        <v>160</v>
      </c>
      <c r="E72">
        <f t="shared" si="19"/>
        <v>199</v>
      </c>
      <c r="F72">
        <f t="shared" si="24"/>
        <v>22</v>
      </c>
      <c r="G72" s="19" t="e">
        <v>#N/A</v>
      </c>
      <c r="H72" s="19" t="e">
        <v>#N/A</v>
      </c>
      <c r="I72" s="6" t="str">
        <f t="shared" si="20"/>
        <v>C42H76NO8P</v>
      </c>
      <c r="J72" s="6" t="str">
        <f t="shared" si="21"/>
        <v>C44H79NO10P</v>
      </c>
      <c r="K72" s="6" t="str">
        <f t="shared" si="22"/>
        <v>C22H35O2</v>
      </c>
      <c r="L72" s="6" t="str">
        <f t="shared" si="23"/>
        <v>C22H44NO8P</v>
      </c>
      <c r="M72">
        <v>0.59094776246941427</v>
      </c>
      <c r="N72">
        <v>2.6448337941228989E-2</v>
      </c>
      <c r="O72">
        <v>3.6510228499377823E-2</v>
      </c>
      <c r="P72">
        <v>0.77619080281956188</v>
      </c>
      <c r="Q72">
        <v>0.76134342267746447</v>
      </c>
      <c r="R72">
        <v>0.19459430080212234</v>
      </c>
      <c r="S72">
        <v>0.19643672518917599</v>
      </c>
      <c r="T72" s="15">
        <f t="shared" si="25"/>
        <v>2.0136268132305526E-2</v>
      </c>
      <c r="U72" s="15">
        <f t="shared" si="26"/>
        <v>2.8338903570057725E-2</v>
      </c>
      <c r="V72" s="8">
        <f t="shared" si="27"/>
        <v>0.1481530910062159</v>
      </c>
      <c r="W72" s="8">
        <f t="shared" si="28"/>
        <v>0.15247237942783215</v>
      </c>
    </row>
    <row r="73" spans="1:23" x14ac:dyDescent="0.25">
      <c r="A73">
        <v>72</v>
      </c>
      <c r="B73">
        <v>-810.5</v>
      </c>
      <c r="C73">
        <v>329.2</v>
      </c>
      <c r="D73" t="s">
        <v>161</v>
      </c>
      <c r="E73">
        <f t="shared" si="19"/>
        <v>199.10000000000002</v>
      </c>
      <c r="F73">
        <f t="shared" si="24"/>
        <v>22</v>
      </c>
      <c r="G73" s="19" t="e">
        <v>#N/A</v>
      </c>
      <c r="H73" s="19" t="e">
        <v>#N/A</v>
      </c>
      <c r="I73" s="6" t="str">
        <f t="shared" si="20"/>
        <v>C42H74NO8P</v>
      </c>
      <c r="J73" s="6" t="str">
        <f t="shared" si="21"/>
        <v>C44H77NO10P</v>
      </c>
      <c r="K73" s="6" t="str">
        <f t="shared" si="22"/>
        <v>C22H33O2</v>
      </c>
      <c r="L73" s="6" t="str">
        <f t="shared" si="23"/>
        <v>C22H44NO8P</v>
      </c>
      <c r="M73">
        <v>0.59112508669510844</v>
      </c>
      <c r="N73">
        <v>2.6397922084203714E-2</v>
      </c>
      <c r="O73">
        <v>3.6510228499377823E-2</v>
      </c>
      <c r="P73">
        <v>0.77642371246376751</v>
      </c>
      <c r="Q73">
        <v>0.76134342267746447</v>
      </c>
      <c r="R73">
        <v>0.19441973017205794</v>
      </c>
      <c r="S73">
        <v>0.19643672518917599</v>
      </c>
      <c r="T73" s="15">
        <f t="shared" si="25"/>
        <v>2.0097884351160687E-2</v>
      </c>
      <c r="U73" s="15">
        <f t="shared" si="26"/>
        <v>2.8347407154387383E-2</v>
      </c>
      <c r="V73" s="8">
        <f t="shared" si="27"/>
        <v>0.14802018280522369</v>
      </c>
      <c r="W73" s="8">
        <f t="shared" si="28"/>
        <v>0.15251813143560489</v>
      </c>
    </row>
    <row r="74" spans="1:23" x14ac:dyDescent="0.25">
      <c r="A74">
        <v>73</v>
      </c>
      <c r="B74">
        <v>-808.5</v>
      </c>
      <c r="C74">
        <v>327.2</v>
      </c>
      <c r="D74" t="s">
        <v>162</v>
      </c>
      <c r="E74">
        <f t="shared" si="19"/>
        <v>199.10000000000002</v>
      </c>
      <c r="F74">
        <f t="shared" si="24"/>
        <v>22</v>
      </c>
      <c r="G74" s="19" t="e">
        <v>#N/A</v>
      </c>
      <c r="H74" s="19" t="e">
        <v>#N/A</v>
      </c>
      <c r="I74" s="6" t="str">
        <f t="shared" si="20"/>
        <v>C42H72NO8P</v>
      </c>
      <c r="J74" s="6" t="str">
        <f t="shared" si="21"/>
        <v>C44H75NO10P</v>
      </c>
      <c r="K74" s="6" t="str">
        <f t="shared" si="22"/>
        <v>C22H31O2</v>
      </c>
      <c r="L74" s="6" t="str">
        <f t="shared" si="23"/>
        <v>C22H44NO8P</v>
      </c>
      <c r="M74">
        <v>0.59130246413004217</v>
      </c>
      <c r="N74">
        <v>2.6347543509511545E-2</v>
      </c>
      <c r="O74">
        <v>3.6510228499377823E-2</v>
      </c>
      <c r="P74">
        <v>0.77665669199659093</v>
      </c>
      <c r="Q74">
        <v>0.76134342267746447</v>
      </c>
      <c r="R74">
        <v>0.19424503725467318</v>
      </c>
      <c r="S74">
        <v>0.19643672518917599</v>
      </c>
      <c r="T74" s="15">
        <f t="shared" si="25"/>
        <v>2.0059528954674943E-2</v>
      </c>
      <c r="U74" s="15">
        <f t="shared" si="26"/>
        <v>2.8355913290366453E-2</v>
      </c>
      <c r="V74" s="8">
        <f t="shared" si="27"/>
        <v>0.14788718150158447</v>
      </c>
      <c r="W74" s="8">
        <f t="shared" si="28"/>
        <v>0.15256389717206884</v>
      </c>
    </row>
    <row r="75" spans="1:23" x14ac:dyDescent="0.25">
      <c r="A75">
        <v>74</v>
      </c>
      <c r="B75">
        <v>-748.5</v>
      </c>
      <c r="C75">
        <v>241.2</v>
      </c>
      <c r="D75" t="s">
        <v>163</v>
      </c>
      <c r="E75">
        <f t="shared" si="19"/>
        <v>225.10000000000002</v>
      </c>
      <c r="F75">
        <f t="shared" si="24"/>
        <v>15</v>
      </c>
      <c r="G75" s="19" t="e">
        <v>#N/A</v>
      </c>
      <c r="H75" s="19" t="e">
        <v>#N/A</v>
      </c>
      <c r="I75" s="6" t="str">
        <f t="shared" si="20"/>
        <v>C37H72NO8P</v>
      </c>
      <c r="J75" s="6" t="str">
        <f t="shared" si="21"/>
        <v>C39H75NO10P</v>
      </c>
      <c r="K75" s="6" t="str">
        <f t="shared" si="22"/>
        <v>C15H29O2</v>
      </c>
      <c r="L75" s="6" t="str">
        <f t="shared" si="23"/>
        <v>C24H46NO8P</v>
      </c>
      <c r="M75">
        <v>0.62492547768584705</v>
      </c>
      <c r="N75">
        <v>1.4995833503894751E-2</v>
      </c>
      <c r="O75">
        <v>4.012821027101382E-2</v>
      </c>
      <c r="P75">
        <v>0.83943166109053646</v>
      </c>
      <c r="Q75">
        <v>0.74446260089115934</v>
      </c>
      <c r="R75">
        <v>0.1443383037859593</v>
      </c>
      <c r="S75">
        <v>0.20886496199245214</v>
      </c>
      <c r="T75" s="15">
        <f t="shared" si="25"/>
        <v>1.1163837212840276E-2</v>
      </c>
      <c r="U75" s="15">
        <f t="shared" si="26"/>
        <v>3.368489020438746E-2</v>
      </c>
      <c r="V75" s="8">
        <f t="shared" si="27"/>
        <v>0.10745446904471354</v>
      </c>
      <c r="W75" s="8">
        <f t="shared" si="28"/>
        <v>0.17532786198893585</v>
      </c>
    </row>
    <row r="76" spans="1:23" x14ac:dyDescent="0.25">
      <c r="A76">
        <v>75</v>
      </c>
      <c r="B76">
        <v>-776.5</v>
      </c>
      <c r="C76">
        <v>241.2</v>
      </c>
      <c r="D76" t="s">
        <v>164</v>
      </c>
      <c r="E76">
        <f t="shared" si="19"/>
        <v>253.09999999999997</v>
      </c>
      <c r="F76">
        <f t="shared" si="24"/>
        <v>15</v>
      </c>
      <c r="G76" s="19" t="e">
        <v>#N/A</v>
      </c>
      <c r="H76" s="19" t="e">
        <v>#N/A</v>
      </c>
      <c r="I76" s="6" t="str">
        <f t="shared" si="20"/>
        <v>C39H76NO8P</v>
      </c>
      <c r="J76" s="6" t="str">
        <f t="shared" si="21"/>
        <v>C41H79NO10P</v>
      </c>
      <c r="K76" s="6" t="str">
        <f t="shared" si="22"/>
        <v>C15H29O2</v>
      </c>
      <c r="L76" s="6" t="str">
        <f t="shared" si="23"/>
        <v>C26H50NO8P</v>
      </c>
      <c r="M76">
        <v>0.61088606403052981</v>
      </c>
      <c r="N76">
        <v>1.4995833503894751E-2</v>
      </c>
      <c r="O76">
        <v>4.3990818698189008E-2</v>
      </c>
      <c r="P76">
        <v>0.83943166109053646</v>
      </c>
      <c r="Q76">
        <v>0.72773769723780191</v>
      </c>
      <c r="R76">
        <v>0.1443383037859593</v>
      </c>
      <c r="S76">
        <v>0.22079766471372353</v>
      </c>
      <c r="T76" s="15">
        <f t="shared" si="25"/>
        <v>1.0913033342285841E-2</v>
      </c>
      <c r="U76" s="15">
        <f t="shared" si="26"/>
        <v>3.692728601255342E-2</v>
      </c>
      <c r="V76" s="8">
        <f t="shared" si="27"/>
        <v>0.10504042482040432</v>
      </c>
      <c r="W76" s="8">
        <f t="shared" si="28"/>
        <v>0.18534455045555226</v>
      </c>
    </row>
    <row r="77" spans="1:23" x14ac:dyDescent="0.25">
      <c r="A77">
        <v>76</v>
      </c>
      <c r="B77">
        <v>-800.5</v>
      </c>
      <c r="C77">
        <v>241.2</v>
      </c>
      <c r="D77" t="s">
        <v>165</v>
      </c>
      <c r="E77">
        <f t="shared" si="19"/>
        <v>277.09999999999997</v>
      </c>
      <c r="F77">
        <f t="shared" si="24"/>
        <v>15</v>
      </c>
      <c r="G77" s="19" t="e">
        <v>#N/A</v>
      </c>
      <c r="H77" s="19" t="e">
        <v>#N/A</v>
      </c>
      <c r="I77" s="6" t="str">
        <f t="shared" si="20"/>
        <v>C41H76NO8P</v>
      </c>
      <c r="J77" s="6" t="str">
        <f t="shared" si="21"/>
        <v>C43H79NO10P</v>
      </c>
      <c r="K77" s="6" t="str">
        <f t="shared" si="22"/>
        <v>C15H29O2</v>
      </c>
      <c r="L77" s="6" t="str">
        <f t="shared" si="23"/>
        <v>C28H50NO8P</v>
      </c>
      <c r="M77">
        <v>0.59752048783560596</v>
      </c>
      <c r="N77">
        <v>1.4995833503894751E-2</v>
      </c>
      <c r="O77">
        <v>4.7920515426098299E-2</v>
      </c>
      <c r="P77">
        <v>0.83943166109053646</v>
      </c>
      <c r="Q77">
        <v>0.7118155241599361</v>
      </c>
      <c r="R77">
        <v>0.1443383037859593</v>
      </c>
      <c r="S77">
        <v>0.23180094942395202</v>
      </c>
      <c r="T77" s="15">
        <f t="shared" si="25"/>
        <v>1.0674267085789972E-2</v>
      </c>
      <c r="U77" s="15">
        <f t="shared" si="26"/>
        <v>4.0225997864444363E-2</v>
      </c>
      <c r="V77" s="8">
        <f t="shared" si="27"/>
        <v>0.10274224536575871</v>
      </c>
      <c r="W77" s="8">
        <f t="shared" si="28"/>
        <v>0.19458105601731149</v>
      </c>
    </row>
    <row r="78" spans="1:23" x14ac:dyDescent="0.25">
      <c r="A78">
        <v>77</v>
      </c>
      <c r="B78">
        <v>-828.6</v>
      </c>
      <c r="C78">
        <v>241.2</v>
      </c>
      <c r="D78" t="s">
        <v>166</v>
      </c>
      <c r="E78">
        <f t="shared" si="19"/>
        <v>305.2000000000001</v>
      </c>
      <c r="F78">
        <f t="shared" si="24"/>
        <v>15</v>
      </c>
      <c r="G78" s="19" t="e">
        <v>#N/A</v>
      </c>
      <c r="H78" s="19" t="e">
        <v>#N/A</v>
      </c>
      <c r="I78" s="6" t="str">
        <f t="shared" si="20"/>
        <v>C43H80NO8P</v>
      </c>
      <c r="J78" s="6" t="str">
        <f t="shared" si="21"/>
        <v>C45H83NO10P</v>
      </c>
      <c r="K78" s="6" t="str">
        <f t="shared" si="22"/>
        <v>C15H29O2</v>
      </c>
      <c r="L78" s="6" t="str">
        <f t="shared" si="23"/>
        <v>C30H54NO8P</v>
      </c>
      <c r="M78">
        <v>0.5840967475725023</v>
      </c>
      <c r="N78">
        <v>1.4995833503894751E-2</v>
      </c>
      <c r="O78">
        <v>5.2115882005101845E-2</v>
      </c>
      <c r="P78">
        <v>0.83943166109053646</v>
      </c>
      <c r="Q78">
        <v>0.69582406126268892</v>
      </c>
      <c r="R78">
        <v>0.1443383037859593</v>
      </c>
      <c r="S78">
        <v>0.24248931815735283</v>
      </c>
      <c r="T78" s="15">
        <f t="shared" si="25"/>
        <v>1.0434461770699146E-2</v>
      </c>
      <c r="U78" s="15">
        <f t="shared" si="26"/>
        <v>4.3747721400741048E-2</v>
      </c>
      <c r="V78" s="8">
        <f t="shared" si="27"/>
        <v>0.10043406473611395</v>
      </c>
      <c r="W78" s="8">
        <f t="shared" si="28"/>
        <v>0.20355321113753827</v>
      </c>
    </row>
    <row r="79" spans="1:23" x14ac:dyDescent="0.25">
      <c r="A79">
        <v>78</v>
      </c>
      <c r="B79">
        <v>-826.6</v>
      </c>
      <c r="C79">
        <v>241.2</v>
      </c>
      <c r="D79" t="s">
        <v>167</v>
      </c>
      <c r="E79">
        <f t="shared" si="19"/>
        <v>303.2000000000001</v>
      </c>
      <c r="F79">
        <f t="shared" si="24"/>
        <v>15</v>
      </c>
      <c r="G79" s="19" t="e">
        <v>#N/A</v>
      </c>
      <c r="H79" s="19" t="e">
        <v>#N/A</v>
      </c>
      <c r="I79" s="6" t="str">
        <f t="shared" si="20"/>
        <v>C43H78NO8P</v>
      </c>
      <c r="J79" s="6" t="str">
        <f t="shared" si="21"/>
        <v>C45H81NO10P</v>
      </c>
      <c r="K79" s="6" t="str">
        <f t="shared" si="22"/>
        <v>C15H29O2</v>
      </c>
      <c r="L79" s="6" t="str">
        <f t="shared" si="23"/>
        <v>C30H52NO8P</v>
      </c>
      <c r="M79">
        <v>0.58427201603119117</v>
      </c>
      <c r="N79">
        <v>1.4995833503894751E-2</v>
      </c>
      <c r="O79">
        <v>5.2058787743216248E-2</v>
      </c>
      <c r="P79">
        <v>0.83943166109053646</v>
      </c>
      <c r="Q79">
        <v>0.69603285545858717</v>
      </c>
      <c r="R79">
        <v>0.1443383037859593</v>
      </c>
      <c r="S79">
        <v>0.2423532401412882</v>
      </c>
      <c r="T79" s="15">
        <f t="shared" si="25"/>
        <v>1.0437592813697414E-2</v>
      </c>
      <c r="U79" s="15">
        <f t="shared" si="26"/>
        <v>4.3699794669647685E-2</v>
      </c>
      <c r="V79" s="8">
        <f t="shared" si="27"/>
        <v>0.10046420173619025</v>
      </c>
      <c r="W79" s="8">
        <f t="shared" si="28"/>
        <v>0.20343898294247523</v>
      </c>
    </row>
    <row r="80" spans="1:23" x14ac:dyDescent="0.25">
      <c r="A80">
        <v>79</v>
      </c>
      <c r="B80">
        <v>-824.5</v>
      </c>
      <c r="C80">
        <v>241.2</v>
      </c>
      <c r="D80" t="s">
        <v>168</v>
      </c>
      <c r="E80">
        <f t="shared" si="19"/>
        <v>301.09999999999997</v>
      </c>
      <c r="F80">
        <f t="shared" si="24"/>
        <v>15</v>
      </c>
      <c r="G80" s="19" t="e">
        <v>#N/A</v>
      </c>
      <c r="H80" s="19" t="e">
        <v>#N/A</v>
      </c>
      <c r="I80" s="6" t="str">
        <f t="shared" si="20"/>
        <v>C43H76NO8P</v>
      </c>
      <c r="J80" s="6" t="str">
        <f t="shared" si="21"/>
        <v>C45H79NO10P</v>
      </c>
      <c r="K80" s="6" t="str">
        <f t="shared" si="22"/>
        <v>C15H29O2</v>
      </c>
      <c r="L80" s="6" t="str">
        <f t="shared" si="23"/>
        <v>C30H50NO8P</v>
      </c>
      <c r="M80">
        <v>0.58444733708225083</v>
      </c>
      <c r="N80">
        <v>1.4995833503894751E-2</v>
      </c>
      <c r="O80">
        <v>5.20017172050804E-2</v>
      </c>
      <c r="P80">
        <v>0.83943166109053646</v>
      </c>
      <c r="Q80">
        <v>0.69624171230684073</v>
      </c>
      <c r="R80">
        <v>0.1443383037859593</v>
      </c>
      <c r="S80">
        <v>0.24221705862617729</v>
      </c>
      <c r="T80" s="15">
        <f t="shared" si="25"/>
        <v>1.0440724796219974E-2</v>
      </c>
      <c r="U80" s="15">
        <f t="shared" si="26"/>
        <v>4.3651887853020981E-2</v>
      </c>
      <c r="V80" s="8">
        <f t="shared" si="27"/>
        <v>0.10049434777940125</v>
      </c>
      <c r="W80" s="8">
        <f t="shared" si="28"/>
        <v>0.20332466786703585</v>
      </c>
    </row>
    <row r="81" spans="1:23" x14ac:dyDescent="0.25">
      <c r="A81">
        <v>80</v>
      </c>
      <c r="B81">
        <v>-854.6</v>
      </c>
      <c r="C81">
        <v>241.2</v>
      </c>
      <c r="D81" t="s">
        <v>169</v>
      </c>
      <c r="E81">
        <f t="shared" si="19"/>
        <v>331.2000000000001</v>
      </c>
      <c r="F81">
        <f t="shared" si="24"/>
        <v>15</v>
      </c>
      <c r="G81" s="19" t="e">
        <v>#N/A</v>
      </c>
      <c r="H81" s="19" t="e">
        <v>#N/A</v>
      </c>
      <c r="I81" s="6" t="str">
        <f t="shared" si="20"/>
        <v>C45H82NO8P</v>
      </c>
      <c r="J81" s="6" t="str">
        <f t="shared" si="21"/>
        <v>C47H85NO10P</v>
      </c>
      <c r="K81" s="6" t="str">
        <f t="shared" si="22"/>
        <v>C15H29O2</v>
      </c>
      <c r="L81" s="6" t="str">
        <f t="shared" si="23"/>
        <v>C32H56NO8P</v>
      </c>
      <c r="M81">
        <v>0.57114591249855273</v>
      </c>
      <c r="N81">
        <v>1.4995833503894751E-2</v>
      </c>
      <c r="O81">
        <v>5.6394717460601623E-2</v>
      </c>
      <c r="P81">
        <v>0.83943166109053646</v>
      </c>
      <c r="Q81">
        <v>0.68039596190183738</v>
      </c>
      <c r="R81">
        <v>0.1443383037859593</v>
      </c>
      <c r="S81">
        <v>0.2524520922883185</v>
      </c>
      <c r="T81" s="15">
        <f t="shared" si="25"/>
        <v>1.0203104561402269E-2</v>
      </c>
      <c r="U81" s="15">
        <f t="shared" si="26"/>
        <v>4.733951135468431E-2</v>
      </c>
      <c r="V81" s="8">
        <f t="shared" si="27"/>
        <v>9.8207199043727392E-2</v>
      </c>
      <c r="W81" s="8">
        <f t="shared" si="28"/>
        <v>0.2119162791753646</v>
      </c>
    </row>
    <row r="82" spans="1:23" x14ac:dyDescent="0.25">
      <c r="A82">
        <v>81</v>
      </c>
      <c r="B82">
        <v>-852.6</v>
      </c>
      <c r="C82">
        <v>241.2</v>
      </c>
      <c r="D82" t="s">
        <v>170</v>
      </c>
      <c r="E82">
        <f t="shared" si="19"/>
        <v>329.2000000000001</v>
      </c>
      <c r="F82">
        <f t="shared" si="24"/>
        <v>15</v>
      </c>
      <c r="G82" s="19" t="e">
        <v>#N/A</v>
      </c>
      <c r="H82" s="19" t="e">
        <v>#N/A</v>
      </c>
      <c r="I82" s="6" t="str">
        <f t="shared" si="20"/>
        <v>C45H80NO8P</v>
      </c>
      <c r="J82" s="6" t="str">
        <f t="shared" si="21"/>
        <v>C47H83NO10P</v>
      </c>
      <c r="K82" s="6" t="str">
        <f t="shared" si="22"/>
        <v>C15H29O2</v>
      </c>
      <c r="L82" s="6" t="str">
        <f t="shared" si="23"/>
        <v>C32H54NO8P</v>
      </c>
      <c r="M82">
        <v>0.57131729483236338</v>
      </c>
      <c r="N82">
        <v>1.4995833503894751E-2</v>
      </c>
      <c r="O82">
        <v>5.6335915918592681E-2</v>
      </c>
      <c r="P82">
        <v>0.83943166109053646</v>
      </c>
      <c r="Q82">
        <v>0.68060012662632252</v>
      </c>
      <c r="R82">
        <v>0.1443383037859593</v>
      </c>
      <c r="S82">
        <v>0.25232363429034177</v>
      </c>
      <c r="T82" s="15">
        <f t="shared" si="25"/>
        <v>1.0206166181618017E-2</v>
      </c>
      <c r="U82" s="15">
        <f t="shared" si="26"/>
        <v>4.729015147860105E-2</v>
      </c>
      <c r="V82" s="8">
        <f t="shared" si="27"/>
        <v>9.8236667833752511E-2</v>
      </c>
      <c r="W82" s="8">
        <f t="shared" si="28"/>
        <v>0.21180844746474264</v>
      </c>
    </row>
    <row r="83" spans="1:23" x14ac:dyDescent="0.25">
      <c r="A83">
        <v>82</v>
      </c>
      <c r="B83">
        <v>-850.6</v>
      </c>
      <c r="C83">
        <v>241.2</v>
      </c>
      <c r="D83" t="s">
        <v>171</v>
      </c>
      <c r="E83">
        <f t="shared" si="19"/>
        <v>327.2000000000001</v>
      </c>
      <c r="F83">
        <f t="shared" si="24"/>
        <v>15</v>
      </c>
      <c r="G83" s="19" t="e">
        <v>#N/A</v>
      </c>
      <c r="H83" s="19" t="e">
        <v>#N/A</v>
      </c>
      <c r="I83" s="6" t="str">
        <f t="shared" si="20"/>
        <v>C45H78NO8P</v>
      </c>
      <c r="J83" s="6" t="str">
        <f t="shared" si="21"/>
        <v>C47H81NO10P</v>
      </c>
      <c r="K83" s="6" t="str">
        <f t="shared" si="22"/>
        <v>C15H29O2</v>
      </c>
      <c r="L83" s="6" t="str">
        <f t="shared" si="23"/>
        <v>C32H52NO8P</v>
      </c>
      <c r="M83">
        <v>0.57148872859244471</v>
      </c>
      <c r="N83">
        <v>1.4995833503894751E-2</v>
      </c>
      <c r="O83">
        <v>5.6277135300687064E-2</v>
      </c>
      <c r="P83">
        <v>0.83943166109053646</v>
      </c>
      <c r="Q83">
        <v>0.68080435261400873</v>
      </c>
      <c r="R83">
        <v>0.1443383037859593</v>
      </c>
      <c r="S83">
        <v>0.25219507646930495</v>
      </c>
      <c r="T83" s="15">
        <f t="shared" si="25"/>
        <v>1.0209228720526528E-2</v>
      </c>
      <c r="U83" s="15">
        <f t="shared" si="26"/>
        <v>4.7240809166872622E-2</v>
      </c>
      <c r="V83" s="8">
        <f t="shared" si="27"/>
        <v>9.8266145466404151E-2</v>
      </c>
      <c r="W83" s="8">
        <f t="shared" si="28"/>
        <v>0.21170053195948352</v>
      </c>
    </row>
    <row r="84" spans="1:23" x14ac:dyDescent="0.25">
      <c r="A84">
        <v>83</v>
      </c>
      <c r="B84">
        <v>-874.7</v>
      </c>
      <c r="C84">
        <v>337.3</v>
      </c>
      <c r="D84" t="s">
        <v>172</v>
      </c>
      <c r="E84">
        <f t="shared" si="19"/>
        <v>255.2000000000001</v>
      </c>
      <c r="F84">
        <f t="shared" si="24"/>
        <v>22</v>
      </c>
      <c r="G84" s="19" t="e">
        <v>#N/A</v>
      </c>
      <c r="H84" s="19" t="e">
        <v>#N/A</v>
      </c>
      <c r="I84" s="6" t="str">
        <f t="shared" si="20"/>
        <v>C46H90NO8P</v>
      </c>
      <c r="J84" s="6" t="str">
        <f t="shared" si="21"/>
        <v>C48H93NO10P</v>
      </c>
      <c r="K84" s="6" t="str">
        <f t="shared" si="22"/>
        <v>C22H41O2</v>
      </c>
      <c r="L84" s="6" t="str">
        <f t="shared" si="23"/>
        <v>C26H52NO8P</v>
      </c>
      <c r="M84">
        <v>0.56418582724925992</v>
      </c>
      <c r="N84">
        <v>2.6599808727831853E-2</v>
      </c>
      <c r="O84">
        <v>4.4043868179990356E-2</v>
      </c>
      <c r="P84">
        <v>0.77549249300903322</v>
      </c>
      <c r="Q84">
        <v>0.72751939230272866</v>
      </c>
      <c r="R84">
        <v>0.19511727954474406</v>
      </c>
      <c r="S84">
        <v>0.22094971894323182</v>
      </c>
      <c r="T84" s="15">
        <f t="shared" si="25"/>
        <v>1.9351876681041047E-2</v>
      </c>
      <c r="U84" s="15">
        <f t="shared" si="26"/>
        <v>3.4155689136661949E-2</v>
      </c>
      <c r="V84" s="8">
        <f t="shared" si="27"/>
        <v>0.14195160464215384</v>
      </c>
      <c r="W84" s="8">
        <f t="shared" si="28"/>
        <v>0.17134484837293204</v>
      </c>
    </row>
    <row r="85" spans="1:23" x14ac:dyDescent="0.25">
      <c r="A85">
        <v>84</v>
      </c>
      <c r="B85">
        <v>-776.5</v>
      </c>
      <c r="C85">
        <v>269.2</v>
      </c>
      <c r="D85" t="s">
        <v>173</v>
      </c>
      <c r="E85">
        <f t="shared" si="19"/>
        <v>225.10000000000002</v>
      </c>
      <c r="F85">
        <f t="shared" si="24"/>
        <v>17</v>
      </c>
      <c r="G85" s="19" t="e">
        <v>#N/A</v>
      </c>
      <c r="H85" s="19" t="e">
        <v>#N/A</v>
      </c>
      <c r="I85" s="6" t="str">
        <f t="shared" si="20"/>
        <v>C39H76NO8P</v>
      </c>
      <c r="J85" s="6" t="str">
        <f t="shared" si="21"/>
        <v>C41H79NO10P</v>
      </c>
      <c r="K85" s="6" t="str">
        <f t="shared" si="22"/>
        <v>C17H33O2</v>
      </c>
      <c r="L85" s="6" t="str">
        <f t="shared" si="23"/>
        <v>C24H46NO8P</v>
      </c>
      <c r="M85">
        <v>0.61088606403052981</v>
      </c>
      <c r="N85">
        <v>1.799481480587874E-2</v>
      </c>
      <c r="O85">
        <v>4.012821027101382E-2</v>
      </c>
      <c r="P85">
        <v>0.82057320716886051</v>
      </c>
      <c r="Q85">
        <v>0.74446260089115934</v>
      </c>
      <c r="R85">
        <v>0.15984145262121127</v>
      </c>
      <c r="S85">
        <v>0.20886496199245214</v>
      </c>
      <c r="T85" s="15">
        <f t="shared" si="25"/>
        <v>1.3396466632939225E-2</v>
      </c>
      <c r="U85" s="15">
        <f t="shared" si="26"/>
        <v>3.2928134200032211E-2</v>
      </c>
      <c r="V85" s="8">
        <f t="shared" si="27"/>
        <v>0.11899598354860796</v>
      </c>
      <c r="W85" s="8">
        <f t="shared" si="28"/>
        <v>0.17138899172734862</v>
      </c>
    </row>
    <row r="86" spans="1:23" x14ac:dyDescent="0.25">
      <c r="A86">
        <v>85</v>
      </c>
      <c r="B86">
        <v>-804.6</v>
      </c>
      <c r="C86">
        <v>269.2</v>
      </c>
      <c r="D86" t="s">
        <v>174</v>
      </c>
      <c r="E86">
        <f t="shared" si="19"/>
        <v>253.2000000000001</v>
      </c>
      <c r="F86">
        <f t="shared" si="24"/>
        <v>17</v>
      </c>
      <c r="G86" s="19" t="e">
        <v>#N/A</v>
      </c>
      <c r="H86" s="19" t="e">
        <v>#N/A</v>
      </c>
      <c r="I86" s="6" t="str">
        <f t="shared" si="20"/>
        <v>C41H80NO8P</v>
      </c>
      <c r="J86" s="6" t="str">
        <f t="shared" si="21"/>
        <v>C43H83NO10P</v>
      </c>
      <c r="K86" s="6" t="str">
        <f t="shared" si="22"/>
        <v>C17H33O2</v>
      </c>
      <c r="L86" s="6" t="str">
        <f t="shared" si="23"/>
        <v>C26H50NO8P</v>
      </c>
      <c r="M86">
        <v>0.59716205620010421</v>
      </c>
      <c r="N86">
        <v>1.799481480587874E-2</v>
      </c>
      <c r="O86">
        <v>4.3990818698189008E-2</v>
      </c>
      <c r="P86">
        <v>0.82057320716886051</v>
      </c>
      <c r="Q86">
        <v>0.72773769723780191</v>
      </c>
      <c r="R86">
        <v>0.15984145262121127</v>
      </c>
      <c r="S86">
        <v>0.22079766471372353</v>
      </c>
      <c r="T86" s="15">
        <f t="shared" si="25"/>
        <v>1.3095505089050894E-2</v>
      </c>
      <c r="U86" s="15">
        <f t="shared" si="26"/>
        <v>3.6097687185156824E-2</v>
      </c>
      <c r="V86" s="8">
        <f t="shared" si="27"/>
        <v>0.11632265065370551</v>
      </c>
      <c r="W86" s="8">
        <f t="shared" si="28"/>
        <v>0.18118064786953486</v>
      </c>
    </row>
    <row r="87" spans="1:23" x14ac:dyDescent="0.25">
      <c r="A87">
        <v>86</v>
      </c>
      <c r="B87" s="21">
        <v>-828.5</v>
      </c>
      <c r="C87" s="21">
        <v>269.2</v>
      </c>
      <c r="D87" t="s">
        <v>175</v>
      </c>
      <c r="E87">
        <f t="shared" si="19"/>
        <v>277.09999999999997</v>
      </c>
      <c r="F87">
        <f t="shared" si="24"/>
        <v>17</v>
      </c>
      <c r="G87" s="19" t="e">
        <v>#N/A</v>
      </c>
      <c r="H87" s="19" t="e">
        <v>#N/A</v>
      </c>
      <c r="I87" s="6" t="str">
        <f t="shared" si="20"/>
        <v>C43H80NO8P</v>
      </c>
      <c r="J87" s="6" t="str">
        <f t="shared" si="21"/>
        <v>C45H83NO10P</v>
      </c>
      <c r="K87" s="6" t="str">
        <f t="shared" si="22"/>
        <v>C17H33O2</v>
      </c>
      <c r="L87" s="6" t="str">
        <f t="shared" si="23"/>
        <v>C28H50NO8P</v>
      </c>
      <c r="M87">
        <v>0.5840967475725023</v>
      </c>
      <c r="N87">
        <v>1.799481480587874E-2</v>
      </c>
      <c r="O87">
        <v>4.7920515426098299E-2</v>
      </c>
      <c r="P87">
        <v>0.82057320716886051</v>
      </c>
      <c r="Q87">
        <v>0.7118155241599361</v>
      </c>
      <c r="R87">
        <v>0.15984145262121127</v>
      </c>
      <c r="S87">
        <v>0.23180094942395202</v>
      </c>
      <c r="T87" s="15">
        <f t="shared" si="25"/>
        <v>1.2808988533207555E-2</v>
      </c>
      <c r="U87" s="15">
        <f t="shared" si="26"/>
        <v>3.9322291032378338E-2</v>
      </c>
      <c r="V87" s="8">
        <f t="shared" si="27"/>
        <v>0.11377762738005309</v>
      </c>
      <c r="W87" s="8">
        <f t="shared" si="28"/>
        <v>0.19020964849359914</v>
      </c>
    </row>
    <row r="88" spans="1:23" x14ac:dyDescent="0.25">
      <c r="A88">
        <v>87</v>
      </c>
      <c r="B88">
        <v>-856.6</v>
      </c>
      <c r="C88">
        <v>269.2</v>
      </c>
      <c r="D88" t="s">
        <v>176</v>
      </c>
      <c r="E88">
        <f t="shared" si="19"/>
        <v>305.2000000000001</v>
      </c>
      <c r="F88">
        <f t="shared" si="24"/>
        <v>17</v>
      </c>
      <c r="G88" s="19" t="e">
        <v>#N/A</v>
      </c>
      <c r="H88" s="19" t="e">
        <v>#N/A</v>
      </c>
      <c r="I88" s="6" t="str">
        <f t="shared" si="20"/>
        <v>C45H84NO8P</v>
      </c>
      <c r="J88" s="6" t="str">
        <f t="shared" si="21"/>
        <v>C47H87NO10P</v>
      </c>
      <c r="K88" s="6" t="str">
        <f t="shared" si="22"/>
        <v>C17H33O2</v>
      </c>
      <c r="L88" s="6" t="str">
        <f t="shared" si="23"/>
        <v>C30H54NO8P</v>
      </c>
      <c r="M88">
        <v>0.57097458157558623</v>
      </c>
      <c r="N88">
        <v>1.799481480587874E-2</v>
      </c>
      <c r="O88">
        <v>5.2115882005101845E-2</v>
      </c>
      <c r="P88">
        <v>0.82057320716886051</v>
      </c>
      <c r="Q88">
        <v>0.69582406126268892</v>
      </c>
      <c r="R88">
        <v>0.15984145262121127</v>
      </c>
      <c r="S88">
        <v>0.24248931815735283</v>
      </c>
      <c r="T88" s="15">
        <f t="shared" si="25"/>
        <v>1.2521225119896506E-2</v>
      </c>
      <c r="U88" s="15">
        <f t="shared" si="26"/>
        <v>4.2764896441360313E-2</v>
      </c>
      <c r="V88" s="8">
        <f t="shared" si="27"/>
        <v>0.1112215287210189</v>
      </c>
      <c r="W88" s="8">
        <f t="shared" si="28"/>
        <v>0.19898023750456922</v>
      </c>
    </row>
    <row r="89" spans="1:23" x14ac:dyDescent="0.25">
      <c r="A89">
        <v>88</v>
      </c>
      <c r="B89">
        <v>-854.6</v>
      </c>
      <c r="C89">
        <v>269.2</v>
      </c>
      <c r="D89" t="s">
        <v>177</v>
      </c>
      <c r="E89">
        <f t="shared" si="19"/>
        <v>303.2000000000001</v>
      </c>
      <c r="F89">
        <f t="shared" si="24"/>
        <v>17</v>
      </c>
      <c r="G89" s="19" t="e">
        <v>#N/A</v>
      </c>
      <c r="H89" s="19" t="e">
        <v>#N/A</v>
      </c>
      <c r="I89" s="6" t="str">
        <f t="shared" si="20"/>
        <v>C45H82NO8P</v>
      </c>
      <c r="J89" s="6" t="str">
        <f t="shared" si="21"/>
        <v>C47H85NO10P</v>
      </c>
      <c r="K89" s="6" t="str">
        <f t="shared" si="22"/>
        <v>C17H33O2</v>
      </c>
      <c r="L89" s="6" t="str">
        <f t="shared" si="23"/>
        <v>C30H52NO8P</v>
      </c>
      <c r="M89">
        <v>0.57114591249855273</v>
      </c>
      <c r="N89">
        <v>1.799481480587874E-2</v>
      </c>
      <c r="O89">
        <v>5.2058787743216248E-2</v>
      </c>
      <c r="P89">
        <v>0.82057320716886051</v>
      </c>
      <c r="Q89">
        <v>0.69603285545858717</v>
      </c>
      <c r="R89">
        <v>0.15984145262121127</v>
      </c>
      <c r="S89">
        <v>0.2423532401412882</v>
      </c>
      <c r="T89" s="15">
        <f t="shared" si="25"/>
        <v>1.252498233278424E-2</v>
      </c>
      <c r="U89" s="15">
        <f t="shared" si="26"/>
        <v>4.271804641977392E-2</v>
      </c>
      <c r="V89" s="8">
        <f t="shared" si="27"/>
        <v>0.11125490268859016</v>
      </c>
      <c r="W89" s="8">
        <f t="shared" si="28"/>
        <v>0.19886857553050188</v>
      </c>
    </row>
    <row r="90" spans="1:23" x14ac:dyDescent="0.25">
      <c r="A90">
        <v>89</v>
      </c>
      <c r="B90">
        <v>-852.6</v>
      </c>
      <c r="C90">
        <v>269.2</v>
      </c>
      <c r="D90" t="s">
        <v>178</v>
      </c>
      <c r="E90">
        <f t="shared" si="19"/>
        <v>301.2000000000001</v>
      </c>
      <c r="F90">
        <f t="shared" si="24"/>
        <v>17</v>
      </c>
      <c r="G90" s="19" t="e">
        <v>#N/A</v>
      </c>
      <c r="H90" s="19" t="e">
        <v>#N/A</v>
      </c>
      <c r="I90" s="6" t="str">
        <f t="shared" si="20"/>
        <v>C45H80NO8P</v>
      </c>
      <c r="J90" s="6" t="str">
        <f t="shared" si="21"/>
        <v>C47H83NO10P</v>
      </c>
      <c r="K90" s="6" t="str">
        <f t="shared" si="22"/>
        <v>C17H33O2</v>
      </c>
      <c r="L90" s="6" t="str">
        <f t="shared" si="23"/>
        <v>C30H50NO8P</v>
      </c>
      <c r="M90">
        <v>0.57131729483236338</v>
      </c>
      <c r="N90">
        <v>1.799481480587874E-2</v>
      </c>
      <c r="O90">
        <v>5.20017172050804E-2</v>
      </c>
      <c r="P90">
        <v>0.82057320716886051</v>
      </c>
      <c r="Q90">
        <v>0.69624171230684073</v>
      </c>
      <c r="R90">
        <v>0.15984145262121127</v>
      </c>
      <c r="S90">
        <v>0.24221705862617729</v>
      </c>
      <c r="T90" s="15">
        <f t="shared" si="25"/>
        <v>1.2528740673089503E-2</v>
      </c>
      <c r="U90" s="15">
        <f t="shared" si="26"/>
        <v>4.2671215865260938E-2</v>
      </c>
      <c r="V90" s="8">
        <f t="shared" si="27"/>
        <v>0.11128828667060489</v>
      </c>
      <c r="W90" s="8">
        <f t="shared" si="28"/>
        <v>0.19875682862789021</v>
      </c>
    </row>
    <row r="91" spans="1:23" x14ac:dyDescent="0.25">
      <c r="A91">
        <v>90</v>
      </c>
      <c r="B91">
        <v>-882.6</v>
      </c>
      <c r="C91">
        <v>269.2</v>
      </c>
      <c r="D91" t="s">
        <v>179</v>
      </c>
      <c r="E91">
        <f t="shared" si="19"/>
        <v>331.2000000000001</v>
      </c>
      <c r="F91">
        <f t="shared" si="24"/>
        <v>17</v>
      </c>
      <c r="G91" s="19" t="e">
        <v>#N/A</v>
      </c>
      <c r="H91" s="19" t="e">
        <v>#N/A</v>
      </c>
      <c r="I91" s="6" t="str">
        <f t="shared" si="20"/>
        <v>C47H86NO8P</v>
      </c>
      <c r="J91" s="6" t="str">
        <f t="shared" si="21"/>
        <v>C49H89NO10P</v>
      </c>
      <c r="K91" s="6" t="str">
        <f t="shared" si="22"/>
        <v>C17H33O2</v>
      </c>
      <c r="L91" s="6" t="str">
        <f t="shared" si="23"/>
        <v>C32H56NO8P</v>
      </c>
      <c r="M91">
        <v>0.55831469660253252</v>
      </c>
      <c r="N91">
        <v>1.799481480587874E-2</v>
      </c>
      <c r="O91">
        <v>5.6394717460601623E-2</v>
      </c>
      <c r="P91">
        <v>0.82057320716886051</v>
      </c>
      <c r="Q91">
        <v>0.68039596190183738</v>
      </c>
      <c r="R91">
        <v>0.15984145262121127</v>
      </c>
      <c r="S91">
        <v>0.2524520922883185</v>
      </c>
      <c r="T91" s="15">
        <f t="shared" si="25"/>
        <v>1.224359932909129E-2</v>
      </c>
      <c r="U91" s="15">
        <f t="shared" si="26"/>
        <v>4.6275994174027613E-2</v>
      </c>
      <c r="V91" s="8">
        <f t="shared" si="27"/>
        <v>0.10875547890799601</v>
      </c>
      <c r="W91" s="8">
        <f t="shared" si="28"/>
        <v>0.20715542302551468</v>
      </c>
    </row>
    <row r="92" spans="1:23" x14ac:dyDescent="0.25">
      <c r="A92">
        <v>91</v>
      </c>
      <c r="B92">
        <v>-880.6</v>
      </c>
      <c r="C92">
        <v>269.2</v>
      </c>
      <c r="D92" t="s">
        <v>180</v>
      </c>
      <c r="E92">
        <f t="shared" si="19"/>
        <v>329.2000000000001</v>
      </c>
      <c r="F92">
        <f t="shared" si="24"/>
        <v>17</v>
      </c>
      <c r="G92" s="19" t="e">
        <v>#N/A</v>
      </c>
      <c r="H92" s="19" t="e">
        <v>#N/A</v>
      </c>
      <c r="I92" s="6" t="str">
        <f t="shared" si="20"/>
        <v>C47H84NO8P</v>
      </c>
      <c r="J92" s="6" t="str">
        <f t="shared" si="21"/>
        <v>C49H87NO10P</v>
      </c>
      <c r="K92" s="6" t="str">
        <f t="shared" si="22"/>
        <v>C17H33O2</v>
      </c>
      <c r="L92" s="6" t="str">
        <f t="shared" si="23"/>
        <v>C32H54NO8P</v>
      </c>
      <c r="M92">
        <v>0.55848222870529407</v>
      </c>
      <c r="N92">
        <v>1.799481480587874E-2</v>
      </c>
      <c r="O92">
        <v>5.6335915918592681E-2</v>
      </c>
      <c r="P92">
        <v>0.82057320716886051</v>
      </c>
      <c r="Q92">
        <v>0.68060012662632252</v>
      </c>
      <c r="R92">
        <v>0.15984145262121127</v>
      </c>
      <c r="S92">
        <v>0.25232363429034177</v>
      </c>
      <c r="T92" s="15">
        <f t="shared" si="25"/>
        <v>1.2247273235498296E-2</v>
      </c>
      <c r="U92" s="15">
        <f t="shared" si="26"/>
        <v>4.6227743204114859E-2</v>
      </c>
      <c r="V92" s="8">
        <f t="shared" si="27"/>
        <v>0.10878811289413172</v>
      </c>
      <c r="W92" s="8">
        <f t="shared" si="28"/>
        <v>0.20705001383412841</v>
      </c>
    </row>
    <row r="93" spans="1:23" x14ac:dyDescent="0.25">
      <c r="A93">
        <v>92</v>
      </c>
      <c r="B93">
        <v>-878.6</v>
      </c>
      <c r="C93">
        <v>269.2</v>
      </c>
      <c r="D93" t="s">
        <v>181</v>
      </c>
      <c r="E93">
        <f t="shared" si="19"/>
        <v>327.2000000000001</v>
      </c>
      <c r="F93">
        <f t="shared" si="24"/>
        <v>17</v>
      </c>
      <c r="G93" s="19" t="e">
        <v>#N/A</v>
      </c>
      <c r="H93" s="19" t="e">
        <v>#N/A</v>
      </c>
      <c r="I93" s="6" t="str">
        <f t="shared" si="20"/>
        <v>C47H82NO8P</v>
      </c>
      <c r="J93" s="6" t="str">
        <f t="shared" si="21"/>
        <v>C49H85NO10P</v>
      </c>
      <c r="K93" s="6" t="str">
        <f t="shared" si="22"/>
        <v>C17H33O2</v>
      </c>
      <c r="L93" s="6" t="str">
        <f t="shared" si="23"/>
        <v>C32H52NO8P</v>
      </c>
      <c r="M93">
        <v>0.55864981107899692</v>
      </c>
      <c r="N93">
        <v>1.799481480587874E-2</v>
      </c>
      <c r="O93">
        <v>5.6277135300687064E-2</v>
      </c>
      <c r="P93">
        <v>0.82057320716886051</v>
      </c>
      <c r="Q93">
        <v>0.68080435261400873</v>
      </c>
      <c r="R93">
        <v>0.15984145262121127</v>
      </c>
      <c r="S93">
        <v>0.25219507646930495</v>
      </c>
      <c r="T93" s="15">
        <f t="shared" si="25"/>
        <v>1.2250948244325254E-2</v>
      </c>
      <c r="U93" s="15">
        <f t="shared" si="26"/>
        <v>4.6179509403960678E-2</v>
      </c>
      <c r="V93" s="8">
        <f t="shared" si="27"/>
        <v>0.10882075667266648</v>
      </c>
      <c r="W93" s="8">
        <f t="shared" si="28"/>
        <v>0.20694452273061359</v>
      </c>
    </row>
    <row r="94" spans="1:23" x14ac:dyDescent="0.25">
      <c r="A94">
        <v>93</v>
      </c>
      <c r="B94">
        <v>-818.6</v>
      </c>
      <c r="C94">
        <v>253.2</v>
      </c>
      <c r="D94" t="s">
        <v>182</v>
      </c>
      <c r="E94">
        <f t="shared" si="19"/>
        <v>283.2000000000001</v>
      </c>
      <c r="F94">
        <f t="shared" si="24"/>
        <v>16</v>
      </c>
      <c r="G94" s="19" t="e">
        <v>#N/A</v>
      </c>
      <c r="H94" s="19" t="e">
        <v>#N/A</v>
      </c>
      <c r="I94" s="6" t="str">
        <f t="shared" si="20"/>
        <v>C42H82NO8P</v>
      </c>
      <c r="J94" s="6" t="str">
        <f t="shared" si="21"/>
        <v>C44H85NO10P</v>
      </c>
      <c r="K94" s="6" t="str">
        <f t="shared" si="22"/>
        <v>C16H29O2</v>
      </c>
      <c r="L94" s="6" t="str">
        <f t="shared" si="23"/>
        <v>C28H56NO8P</v>
      </c>
      <c r="M94">
        <v>0.59041610888817719</v>
      </c>
      <c r="N94">
        <v>1.641860067699746E-2</v>
      </c>
      <c r="O94">
        <v>4.8086107661557034E-2</v>
      </c>
      <c r="P94">
        <v>0.83019791281854061</v>
      </c>
      <c r="Q94">
        <v>0.71117513037788938</v>
      </c>
      <c r="R94">
        <v>0.15198433071630962</v>
      </c>
      <c r="S94">
        <v>0.23223256042703222</v>
      </c>
      <c r="T94" s="15">
        <f t="shared" si="25"/>
        <v>1.167650047708617E-2</v>
      </c>
      <c r="U94" s="15">
        <f t="shared" si="26"/>
        <v>3.9920986216192278E-2</v>
      </c>
      <c r="V94" s="8">
        <f t="shared" si="27"/>
        <v>0.10808747621256776</v>
      </c>
      <c r="W94" s="8">
        <f t="shared" si="28"/>
        <v>0.19279898695502776</v>
      </c>
    </row>
    <row r="95" spans="1:23" x14ac:dyDescent="0.25">
      <c r="A95">
        <v>94</v>
      </c>
      <c r="B95">
        <v>-818.6</v>
      </c>
      <c r="C95">
        <v>225.2</v>
      </c>
      <c r="D95" t="s">
        <v>183</v>
      </c>
      <c r="E95">
        <f t="shared" si="19"/>
        <v>311.2000000000001</v>
      </c>
      <c r="F95">
        <f t="shared" si="24"/>
        <v>14</v>
      </c>
      <c r="G95" s="19" t="e">
        <v>#N/A</v>
      </c>
      <c r="H95" s="19" t="e">
        <v>#N/A</v>
      </c>
      <c r="I95" s="6" t="str">
        <f t="shared" si="20"/>
        <v>C42H82NO8P</v>
      </c>
      <c r="J95" s="6" t="str">
        <f t="shared" si="21"/>
        <v>C44H85NO10P</v>
      </c>
      <c r="K95" s="6" t="str">
        <f t="shared" si="22"/>
        <v>C14H25O2</v>
      </c>
      <c r="L95" s="6" t="str">
        <f t="shared" si="23"/>
        <v>C30H60NO8P</v>
      </c>
      <c r="M95">
        <v>0.59041610888817719</v>
      </c>
      <c r="N95">
        <v>1.357080177886158E-2</v>
      </c>
      <c r="O95">
        <v>5.2287306751786576E-2</v>
      </c>
      <c r="P95">
        <v>0.84927756220019335</v>
      </c>
      <c r="Q95">
        <v>0.6951980544012103</v>
      </c>
      <c r="R95">
        <v>0.13607568165717518</v>
      </c>
      <c r="S95">
        <v>0.24289693170956816</v>
      </c>
      <c r="T95" s="15">
        <f t="shared" si="25"/>
        <v>9.4343949933290532E-3</v>
      </c>
      <c r="U95" s="15">
        <f t="shared" si="26"/>
        <v>4.4406436412171006E-2</v>
      </c>
      <c r="V95" s="8">
        <f t="shared" si="27"/>
        <v>9.4599549139386646E-2</v>
      </c>
      <c r="W95" s="8">
        <f t="shared" si="28"/>
        <v>0.2062869140282089</v>
      </c>
    </row>
    <row r="96" spans="1:23" x14ac:dyDescent="0.25">
      <c r="A96">
        <v>95</v>
      </c>
      <c r="B96">
        <v>-846.6</v>
      </c>
      <c r="C96">
        <v>253.2</v>
      </c>
      <c r="D96" t="s">
        <v>184</v>
      </c>
      <c r="E96">
        <f t="shared" si="19"/>
        <v>311.2000000000001</v>
      </c>
      <c r="F96">
        <f t="shared" si="24"/>
        <v>16</v>
      </c>
      <c r="G96" s="19" t="e">
        <v>#N/A</v>
      </c>
      <c r="H96" s="19" t="e">
        <v>#N/A</v>
      </c>
      <c r="I96" s="6" t="str">
        <f t="shared" si="20"/>
        <v>C44H86NO8P</v>
      </c>
      <c r="J96" s="6" t="str">
        <f t="shared" si="21"/>
        <v>C46H89NO10P</v>
      </c>
      <c r="K96" s="6" t="str">
        <f t="shared" si="22"/>
        <v>C16H29O2</v>
      </c>
      <c r="L96" s="6" t="str">
        <f t="shared" si="23"/>
        <v>C30H60NO8P</v>
      </c>
      <c r="M96">
        <v>0.57715197375939498</v>
      </c>
      <c r="N96">
        <v>1.641860067699746E-2</v>
      </c>
      <c r="O96">
        <v>5.2287306751786576E-2</v>
      </c>
      <c r="P96">
        <v>0.83019791281854061</v>
      </c>
      <c r="Q96">
        <v>0.6951980544012103</v>
      </c>
      <c r="R96">
        <v>0.15198433071630962</v>
      </c>
      <c r="S96">
        <v>0.24289693170956816</v>
      </c>
      <c r="T96" s="15">
        <f t="shared" si="25"/>
        <v>1.1414179246639027E-2</v>
      </c>
      <c r="U96" s="15">
        <f t="shared" si="26"/>
        <v>4.3408812932235995E-2</v>
      </c>
      <c r="V96" s="8">
        <f t="shared" si="27"/>
        <v>0.10565921101344855</v>
      </c>
      <c r="W96" s="8">
        <f t="shared" si="28"/>
        <v>0.20165252573531109</v>
      </c>
    </row>
    <row r="97" spans="1:23" x14ac:dyDescent="0.25">
      <c r="A97">
        <v>96</v>
      </c>
      <c r="B97">
        <v>-876.7</v>
      </c>
      <c r="C97">
        <v>283.3</v>
      </c>
      <c r="D97" t="s">
        <v>185</v>
      </c>
      <c r="E97">
        <f t="shared" si="19"/>
        <v>311.2000000000001</v>
      </c>
      <c r="F97">
        <f t="shared" si="24"/>
        <v>18</v>
      </c>
      <c r="G97" s="19" t="e">
        <v>#N/A</v>
      </c>
      <c r="H97" s="19" t="e">
        <v>#N/A</v>
      </c>
      <c r="I97" s="6" t="str">
        <f t="shared" si="20"/>
        <v>C46H92NO8P</v>
      </c>
      <c r="J97" s="6" t="str">
        <f t="shared" si="21"/>
        <v>C48H95NO10P</v>
      </c>
      <c r="K97" s="6" t="str">
        <f t="shared" si="22"/>
        <v>C18H35O2</v>
      </c>
      <c r="L97" s="6" t="str">
        <f t="shared" si="23"/>
        <v>C30H60NO8P</v>
      </c>
      <c r="M97">
        <v>0.56401658419526635</v>
      </c>
      <c r="N97">
        <v>1.9599405313945297E-2</v>
      </c>
      <c r="O97">
        <v>5.2287306751786576E-2</v>
      </c>
      <c r="P97">
        <v>0.81130345607924126</v>
      </c>
      <c r="Q97">
        <v>0.6951980544012103</v>
      </c>
      <c r="R97">
        <v>0.16730280038157924</v>
      </c>
      <c r="S97">
        <v>0.24289693170956816</v>
      </c>
      <c r="T97" s="15">
        <f t="shared" si="25"/>
        <v>1.3625468441675514E-2</v>
      </c>
      <c r="U97" s="15">
        <f t="shared" si="26"/>
        <v>4.2420872676799899E-2</v>
      </c>
      <c r="V97" s="8">
        <f t="shared" si="27"/>
        <v>0.11630858132114795</v>
      </c>
      <c r="W97" s="8">
        <f t="shared" si="28"/>
        <v>0.1970631201670161</v>
      </c>
    </row>
    <row r="98" spans="1:23" x14ac:dyDescent="0.25">
      <c r="A98">
        <v>97</v>
      </c>
      <c r="B98">
        <v>-874.6</v>
      </c>
      <c r="C98">
        <v>281.2</v>
      </c>
      <c r="D98" t="s">
        <v>186</v>
      </c>
      <c r="E98">
        <f t="shared" si="19"/>
        <v>311.2000000000001</v>
      </c>
      <c r="F98">
        <f t="shared" si="24"/>
        <v>18</v>
      </c>
      <c r="G98" s="19" t="e">
        <v>#N/A</v>
      </c>
      <c r="H98" s="19" t="e">
        <v>#N/A</v>
      </c>
      <c r="I98" s="6" t="str">
        <f t="shared" si="20"/>
        <v>C46H90NO8P</v>
      </c>
      <c r="J98" s="6" t="str">
        <f t="shared" si="21"/>
        <v>C48H93NO10P</v>
      </c>
      <c r="K98" s="6" t="str">
        <f t="shared" si="22"/>
        <v>C18H33O2</v>
      </c>
      <c r="L98" s="6" t="str">
        <f t="shared" si="23"/>
        <v>C30H60NO8P</v>
      </c>
      <c r="M98">
        <v>0.56418582724925992</v>
      </c>
      <c r="N98">
        <v>1.9555127821847394E-2</v>
      </c>
      <c r="O98">
        <v>5.2287306751786576E-2</v>
      </c>
      <c r="P98">
        <v>0.811546901890003</v>
      </c>
      <c r="Q98">
        <v>0.6951980544012103</v>
      </c>
      <c r="R98">
        <v>0.16710950192123541</v>
      </c>
      <c r="S98">
        <v>0.24289693170956816</v>
      </c>
      <c r="T98" s="15">
        <f t="shared" si="25"/>
        <v>1.3594686815315286E-2</v>
      </c>
      <c r="U98" s="15">
        <f t="shared" si="26"/>
        <v>4.2433601802584625E-2</v>
      </c>
      <c r="V98" s="8">
        <f t="shared" si="27"/>
        <v>0.11617420060759817</v>
      </c>
      <c r="W98" s="8">
        <f t="shared" si="28"/>
        <v>0.19712225240748768</v>
      </c>
    </row>
    <row r="99" spans="1:23" x14ac:dyDescent="0.25">
      <c r="A99">
        <v>98</v>
      </c>
      <c r="B99">
        <v>-872.6</v>
      </c>
      <c r="C99">
        <v>279.2</v>
      </c>
      <c r="D99" t="s">
        <v>187</v>
      </c>
      <c r="E99">
        <f t="shared" si="19"/>
        <v>311.2000000000001</v>
      </c>
      <c r="F99">
        <f t="shared" si="24"/>
        <v>18</v>
      </c>
      <c r="G99" s="19" t="e">
        <v>#N/A</v>
      </c>
      <c r="H99" s="19" t="e">
        <v>#N/A</v>
      </c>
      <c r="I99" s="6" t="str">
        <f t="shared" si="20"/>
        <v>C46H88NO8P</v>
      </c>
      <c r="J99" s="6" t="str">
        <f t="shared" si="21"/>
        <v>C48H91NO10P</v>
      </c>
      <c r="K99" s="6" t="str">
        <f t="shared" si="22"/>
        <v>C18H31O2</v>
      </c>
      <c r="L99" s="6" t="str">
        <f t="shared" si="23"/>
        <v>C30H60NO8P</v>
      </c>
      <c r="M99">
        <v>0.564355121087596</v>
      </c>
      <c r="N99">
        <v>1.9510895075596228E-2</v>
      </c>
      <c r="O99">
        <v>5.2287306751786576E-2</v>
      </c>
      <c r="P99">
        <v>0.81179042075094388</v>
      </c>
      <c r="Q99">
        <v>0.6951980544012103</v>
      </c>
      <c r="R99">
        <v>0.16691607239168496</v>
      </c>
      <c r="S99">
        <v>0.24289693170956816</v>
      </c>
      <c r="T99" s="15">
        <f t="shared" si="25"/>
        <v>1.356393629618065E-2</v>
      </c>
      <c r="U99" s="15">
        <f t="shared" si="26"/>
        <v>4.2446334747966483E-2</v>
      </c>
      <c r="V99" s="8">
        <f t="shared" si="27"/>
        <v>0.11603972877499096</v>
      </c>
      <c r="W99" s="8">
        <f t="shared" si="28"/>
        <v>0.19718140239162363</v>
      </c>
    </row>
    <row r="100" spans="1:23" x14ac:dyDescent="0.25">
      <c r="A100">
        <v>99</v>
      </c>
      <c r="B100">
        <v>-870.6</v>
      </c>
      <c r="C100">
        <v>277.2</v>
      </c>
      <c r="D100" t="s">
        <v>188</v>
      </c>
      <c r="E100">
        <f t="shared" si="19"/>
        <v>311.2000000000001</v>
      </c>
      <c r="F100">
        <f t="shared" si="24"/>
        <v>18</v>
      </c>
      <c r="G100" s="19" t="e">
        <v>#N/A</v>
      </c>
      <c r="H100" s="19" t="e">
        <v>#N/A</v>
      </c>
      <c r="I100" s="6" t="str">
        <f t="shared" si="20"/>
        <v>C46H86NO8P</v>
      </c>
      <c r="J100" s="6" t="str">
        <f t="shared" si="21"/>
        <v>C48H89NO10P</v>
      </c>
      <c r="K100" s="6" t="str">
        <f t="shared" si="22"/>
        <v>C18H29O2</v>
      </c>
      <c r="L100" s="6" t="str">
        <f t="shared" si="23"/>
        <v>C30H60NO8P</v>
      </c>
      <c r="M100">
        <v>0.56452446572551318</v>
      </c>
      <c r="N100">
        <v>1.9466707127961943E-2</v>
      </c>
      <c r="O100">
        <v>5.2287306751786576E-2</v>
      </c>
      <c r="P100">
        <v>0.81203401268398379</v>
      </c>
      <c r="Q100">
        <v>0.6951980544012103</v>
      </c>
      <c r="R100">
        <v>0.1667225117316733</v>
      </c>
      <c r="S100">
        <v>0.24289693170956816</v>
      </c>
      <c r="T100" s="15">
        <f t="shared" si="25"/>
        <v>1.3533216920957313E-2</v>
      </c>
      <c r="U100" s="15">
        <f t="shared" si="26"/>
        <v>4.2459071514091604E-2</v>
      </c>
      <c r="V100" s="8">
        <f t="shared" si="27"/>
        <v>0.11590516578074224</v>
      </c>
      <c r="W100" s="8">
        <f t="shared" si="28"/>
        <v>0.19724057012474822</v>
      </c>
    </row>
    <row r="101" spans="1:23" x14ac:dyDescent="0.25">
      <c r="A101">
        <v>100</v>
      </c>
      <c r="B101">
        <v>-868.6</v>
      </c>
      <c r="C101">
        <v>275.2</v>
      </c>
      <c r="D101" t="s">
        <v>189</v>
      </c>
      <c r="E101">
        <f t="shared" si="19"/>
        <v>311.2000000000001</v>
      </c>
      <c r="F101">
        <f t="shared" si="24"/>
        <v>18</v>
      </c>
      <c r="G101" s="19" t="e">
        <v>#N/A</v>
      </c>
      <c r="H101" s="19" t="e">
        <v>#N/A</v>
      </c>
      <c r="I101" s="6" t="str">
        <f t="shared" si="20"/>
        <v>C46H84NO8P</v>
      </c>
      <c r="J101" s="6" t="str">
        <f t="shared" si="21"/>
        <v>C48H87NO10P</v>
      </c>
      <c r="K101" s="6" t="str">
        <f t="shared" si="22"/>
        <v>C18H27O2</v>
      </c>
      <c r="L101" s="6" t="str">
        <f t="shared" si="23"/>
        <v>C30H60NO8P</v>
      </c>
      <c r="M101">
        <v>0.56469386117825482</v>
      </c>
      <c r="N101">
        <v>1.942256403174895E-2</v>
      </c>
      <c r="O101">
        <v>5.2287306751786576E-2</v>
      </c>
      <c r="P101">
        <v>0.81227767771104942</v>
      </c>
      <c r="Q101">
        <v>0.6951980544012103</v>
      </c>
      <c r="R101">
        <v>0.16652881987992105</v>
      </c>
      <c r="S101">
        <v>0.24289693170956816</v>
      </c>
      <c r="T101" s="15">
        <f t="shared" si="25"/>
        <v>1.3502528726354796E-2</v>
      </c>
      <c r="U101" s="15">
        <f t="shared" si="26"/>
        <v>4.2471812102106467E-2</v>
      </c>
      <c r="V101" s="8">
        <f t="shared" si="27"/>
        <v>0.1157705115822507</v>
      </c>
      <c r="W101" s="8">
        <f t="shared" si="28"/>
        <v>0.19729975561218738</v>
      </c>
    </row>
    <row r="102" spans="1:23" x14ac:dyDescent="0.25">
      <c r="A102">
        <v>101</v>
      </c>
      <c r="B102">
        <v>-902.7</v>
      </c>
      <c r="C102">
        <v>309.3</v>
      </c>
      <c r="D102" t="s">
        <v>190</v>
      </c>
      <c r="E102">
        <f t="shared" si="19"/>
        <v>311.2000000000001</v>
      </c>
      <c r="F102">
        <f t="shared" si="24"/>
        <v>20</v>
      </c>
      <c r="G102" s="19" t="e">
        <v>#N/A</v>
      </c>
      <c r="H102" s="19" t="e">
        <v>#N/A</v>
      </c>
      <c r="I102" s="6" t="str">
        <f t="shared" si="20"/>
        <v>C48H94NO8P</v>
      </c>
      <c r="J102" s="6" t="str">
        <f t="shared" si="21"/>
        <v>C50H97NO10P</v>
      </c>
      <c r="K102" s="6" t="str">
        <f t="shared" si="22"/>
        <v>C20H37O2</v>
      </c>
      <c r="L102" s="6" t="str">
        <f t="shared" si="23"/>
        <v>C30H60NO8P</v>
      </c>
      <c r="M102">
        <v>0.55151097482277356</v>
      </c>
      <c r="N102">
        <v>2.2956457923409865E-2</v>
      </c>
      <c r="O102">
        <v>5.2287306751786576E-2</v>
      </c>
      <c r="P102">
        <v>0.79331489973429581</v>
      </c>
      <c r="Q102">
        <v>0.6951980544012103</v>
      </c>
      <c r="R102">
        <v>0.18147836884607774</v>
      </c>
      <c r="S102">
        <v>0.24289693170956816</v>
      </c>
      <c r="T102" s="15">
        <f t="shared" si="25"/>
        <v>1.5959284884297785E-2</v>
      </c>
      <c r="U102" s="15">
        <f t="shared" si="26"/>
        <v>4.1480299513169928E-2</v>
      </c>
      <c r="V102" s="8">
        <f t="shared" si="27"/>
        <v>0.12616340893769845</v>
      </c>
      <c r="W102" s="8">
        <f t="shared" si="28"/>
        <v>0.19269375502494415</v>
      </c>
    </row>
    <row r="103" spans="1:23" x14ac:dyDescent="0.25">
      <c r="A103">
        <v>102</v>
      </c>
      <c r="B103">
        <v>-900.7</v>
      </c>
      <c r="C103">
        <v>307.3</v>
      </c>
      <c r="D103" t="s">
        <v>191</v>
      </c>
      <c r="E103">
        <f t="shared" si="19"/>
        <v>311.2000000000001</v>
      </c>
      <c r="F103">
        <f t="shared" si="24"/>
        <v>20</v>
      </c>
      <c r="G103" s="19" t="e">
        <v>#N/A</v>
      </c>
      <c r="H103" s="19" t="e">
        <v>#N/A</v>
      </c>
      <c r="I103" s="6" t="str">
        <f t="shared" si="20"/>
        <v>C48H92NO8P</v>
      </c>
      <c r="J103" s="6" t="str">
        <f t="shared" si="21"/>
        <v>C50H95NO10P</v>
      </c>
      <c r="K103" s="6" t="str">
        <f t="shared" si="22"/>
        <v>C20H35O2</v>
      </c>
      <c r="L103" s="6" t="str">
        <f t="shared" si="23"/>
        <v>C30H60NO8P</v>
      </c>
      <c r="M103">
        <v>0.55167646534965809</v>
      </c>
      <c r="N103">
        <v>2.2908931973969478E-2</v>
      </c>
      <c r="O103">
        <v>5.2287306751786576E-2</v>
      </c>
      <c r="P103">
        <v>0.79355294776368368</v>
      </c>
      <c r="Q103">
        <v>0.6951980544012103</v>
      </c>
      <c r="R103">
        <v>0.18129472300940283</v>
      </c>
      <c r="S103">
        <v>0.24289693170956816</v>
      </c>
      <c r="T103" s="15">
        <f t="shared" si="25"/>
        <v>1.5926244936713258E-2</v>
      </c>
      <c r="U103" s="15">
        <f t="shared" si="26"/>
        <v>4.1492746403504192E-2</v>
      </c>
      <c r="V103" s="8">
        <f t="shared" si="27"/>
        <v>0.12603573870934318</v>
      </c>
      <c r="W103" s="8">
        <f t="shared" si="28"/>
        <v>0.19275157616088198</v>
      </c>
    </row>
    <row r="104" spans="1:23" x14ac:dyDescent="0.25">
      <c r="A104">
        <v>103</v>
      </c>
      <c r="B104">
        <v>-898.7</v>
      </c>
      <c r="C104">
        <v>305.2</v>
      </c>
      <c r="D104" t="s">
        <v>192</v>
      </c>
      <c r="E104">
        <f t="shared" si="19"/>
        <v>311.3</v>
      </c>
      <c r="F104">
        <f t="shared" si="24"/>
        <v>20</v>
      </c>
      <c r="G104" s="19" t="e">
        <v>#N/A</v>
      </c>
      <c r="H104" s="19" t="e">
        <v>#N/A</v>
      </c>
      <c r="I104" s="6" t="str">
        <f t="shared" si="20"/>
        <v>C48H90NO8P</v>
      </c>
      <c r="J104" s="6" t="str">
        <f t="shared" si="21"/>
        <v>C50H93NO10P</v>
      </c>
      <c r="K104" s="6" t="str">
        <f t="shared" si="22"/>
        <v>C20H33O2</v>
      </c>
      <c r="L104" s="6" t="str">
        <f t="shared" si="23"/>
        <v>C30H60NO8P</v>
      </c>
      <c r="M104">
        <v>0.55184200553487328</v>
      </c>
      <c r="N104">
        <v>2.2861446898164127E-2</v>
      </c>
      <c r="O104">
        <v>5.2287306751786576E-2</v>
      </c>
      <c r="P104">
        <v>0.79379106722355164</v>
      </c>
      <c r="Q104">
        <v>0.6951980544012103</v>
      </c>
      <c r="R104">
        <v>0.18111095062002339</v>
      </c>
      <c r="S104">
        <v>0.24289693170956816</v>
      </c>
      <c r="T104" s="15">
        <f t="shared" si="25"/>
        <v>1.589323340440028E-2</v>
      </c>
      <c r="U104" s="15">
        <f t="shared" si="26"/>
        <v>4.1505197028745874E-2</v>
      </c>
      <c r="V104" s="8">
        <f t="shared" si="27"/>
        <v>0.12590798050179394</v>
      </c>
      <c r="W104" s="8">
        <f t="shared" si="28"/>
        <v>0.19280941464706425</v>
      </c>
    </row>
    <row r="105" spans="1:23" x14ac:dyDescent="0.25">
      <c r="A105">
        <v>104</v>
      </c>
      <c r="B105">
        <v>-896.6</v>
      </c>
      <c r="C105">
        <v>303.2</v>
      </c>
      <c r="D105" t="s">
        <v>193</v>
      </c>
      <c r="E105">
        <f t="shared" si="19"/>
        <v>311.2000000000001</v>
      </c>
      <c r="F105">
        <f t="shared" si="24"/>
        <v>20</v>
      </c>
      <c r="G105" s="19" t="e">
        <v>#N/A</v>
      </c>
      <c r="H105" s="19" t="e">
        <v>#N/A</v>
      </c>
      <c r="I105" s="6" t="str">
        <f t="shared" si="20"/>
        <v>C48H88NO8P</v>
      </c>
      <c r="J105" s="6" t="str">
        <f t="shared" si="21"/>
        <v>C50H91NO10P</v>
      </c>
      <c r="K105" s="6" t="str">
        <f t="shared" si="22"/>
        <v>C20H31O2</v>
      </c>
      <c r="L105" s="6" t="str">
        <f t="shared" si="23"/>
        <v>C30H60NO8P</v>
      </c>
      <c r="M105">
        <v>0.55200759539332056</v>
      </c>
      <c r="N105">
        <v>2.2814002746246405E-2</v>
      </c>
      <c r="O105">
        <v>5.2287306751786576E-2</v>
      </c>
      <c r="P105">
        <v>0.79402925813533398</v>
      </c>
      <c r="Q105">
        <v>0.6951980544012103</v>
      </c>
      <c r="R105">
        <v>0.18092705161852635</v>
      </c>
      <c r="S105">
        <v>0.24289693170956816</v>
      </c>
      <c r="T105" s="15">
        <f t="shared" si="25"/>
        <v>1.5860250322294371E-2</v>
      </c>
      <c r="U105" s="15">
        <f t="shared" si="26"/>
        <v>4.1517651390015731E-2</v>
      </c>
      <c r="V105" s="8">
        <f t="shared" si="27"/>
        <v>0.12578013427374687</v>
      </c>
      <c r="W105" s="8">
        <f t="shared" si="28"/>
        <v>0.19286727048869728</v>
      </c>
    </row>
    <row r="106" spans="1:23" x14ac:dyDescent="0.25">
      <c r="A106">
        <v>105</v>
      </c>
      <c r="B106">
        <v>-894.6</v>
      </c>
      <c r="C106">
        <v>301.2</v>
      </c>
      <c r="D106" t="s">
        <v>194</v>
      </c>
      <c r="E106">
        <f t="shared" si="19"/>
        <v>311.2000000000001</v>
      </c>
      <c r="F106">
        <f t="shared" si="24"/>
        <v>20</v>
      </c>
      <c r="G106" s="19" t="e">
        <v>#N/A</v>
      </c>
      <c r="H106" s="19" t="e">
        <v>#N/A</v>
      </c>
      <c r="I106" s="6" t="str">
        <f t="shared" si="20"/>
        <v>C48H86NO8P</v>
      </c>
      <c r="J106" s="6" t="str">
        <f t="shared" si="21"/>
        <v>C50H89NO10P</v>
      </c>
      <c r="K106" s="6" t="str">
        <f t="shared" si="22"/>
        <v>C20H29O2</v>
      </c>
      <c r="L106" s="6" t="str">
        <f t="shared" si="23"/>
        <v>C30H60NO8P</v>
      </c>
      <c r="M106">
        <v>0.55217323493990478</v>
      </c>
      <c r="N106">
        <v>2.2766599568501775E-2</v>
      </c>
      <c r="O106">
        <v>5.2287306751786576E-2</v>
      </c>
      <c r="P106">
        <v>0.79426752052047089</v>
      </c>
      <c r="Q106">
        <v>0.6951980544012103</v>
      </c>
      <c r="R106">
        <v>0.18074302594547415</v>
      </c>
      <c r="S106">
        <v>0.24289693170956816</v>
      </c>
      <c r="T106" s="15">
        <f t="shared" si="25"/>
        <v>1.5827295725353869E-2</v>
      </c>
      <c r="U106" s="15">
        <f t="shared" si="26"/>
        <v>4.1530109488434802E-2</v>
      </c>
      <c r="V106" s="8">
        <f t="shared" si="27"/>
        <v>0.12565219998388111</v>
      </c>
      <c r="W106" s="8">
        <f t="shared" si="28"/>
        <v>0.19292514369098884</v>
      </c>
    </row>
    <row r="107" spans="1:23" x14ac:dyDescent="0.25">
      <c r="A107">
        <v>106</v>
      </c>
      <c r="B107">
        <v>-928.7</v>
      </c>
      <c r="C107">
        <v>335.3</v>
      </c>
      <c r="D107" t="s">
        <v>195</v>
      </c>
      <c r="E107">
        <f t="shared" si="19"/>
        <v>311.2000000000001</v>
      </c>
      <c r="F107">
        <f t="shared" si="24"/>
        <v>22</v>
      </c>
      <c r="G107" s="19" t="e">
        <v>#N/A</v>
      </c>
      <c r="H107" s="19" t="e">
        <v>#N/A</v>
      </c>
      <c r="I107" s="6" t="str">
        <f t="shared" si="20"/>
        <v>C50H96NO8P</v>
      </c>
      <c r="J107" s="6" t="str">
        <f t="shared" si="21"/>
        <v>C52H99NO10P</v>
      </c>
      <c r="K107" s="6" t="str">
        <f t="shared" si="22"/>
        <v>C22H39O2</v>
      </c>
      <c r="L107" s="6" t="str">
        <f t="shared" si="23"/>
        <v>C30H60NO8P</v>
      </c>
      <c r="M107">
        <v>0.53928264500226519</v>
      </c>
      <c r="N107">
        <v>2.6549281310858579E-2</v>
      </c>
      <c r="O107">
        <v>5.2287306751786576E-2</v>
      </c>
      <c r="P107">
        <v>0.77572519311315047</v>
      </c>
      <c r="Q107">
        <v>0.6951980544012103</v>
      </c>
      <c r="R107">
        <v>0.19494307543085387</v>
      </c>
      <c r="S107">
        <v>0.24289693170956816</v>
      </c>
      <c r="T107" s="15">
        <f t="shared" si="25"/>
        <v>1.8457008713059293E-2</v>
      </c>
      <c r="U107" s="15">
        <f t="shared" si="26"/>
        <v>4.0560581127396168E-2</v>
      </c>
      <c r="V107" s="8">
        <f t="shared" si="27"/>
        <v>0.13552404675851801</v>
      </c>
      <c r="W107" s="8">
        <f t="shared" si="28"/>
        <v>0.18842126925699648</v>
      </c>
    </row>
    <row r="108" spans="1:23" x14ac:dyDescent="0.25">
      <c r="A108">
        <v>107</v>
      </c>
      <c r="B108">
        <v>-924.7</v>
      </c>
      <c r="C108">
        <v>331.3</v>
      </c>
      <c r="D108" t="s">
        <v>196</v>
      </c>
      <c r="E108">
        <f t="shared" si="19"/>
        <v>311.2000000000001</v>
      </c>
      <c r="F108">
        <f t="shared" si="24"/>
        <v>22</v>
      </c>
      <c r="G108" s="19" t="e">
        <v>#N/A</v>
      </c>
      <c r="H108" s="19" t="e">
        <v>#N/A</v>
      </c>
      <c r="I108" s="6" t="str">
        <f t="shared" si="20"/>
        <v>C50H92NO8P</v>
      </c>
      <c r="J108" s="6" t="str">
        <f t="shared" si="21"/>
        <v>C52H95NO10P</v>
      </c>
      <c r="K108" s="6" t="str">
        <f t="shared" si="22"/>
        <v>C22H35O2</v>
      </c>
      <c r="L108" s="6" t="str">
        <f t="shared" si="23"/>
        <v>C30H60NO8P</v>
      </c>
      <c r="M108">
        <v>0.53960633596427288</v>
      </c>
      <c r="N108">
        <v>2.6448337941228989E-2</v>
      </c>
      <c r="O108">
        <v>5.2287306751786576E-2</v>
      </c>
      <c r="P108">
        <v>0.77619080281956188</v>
      </c>
      <c r="Q108">
        <v>0.6951980544012103</v>
      </c>
      <c r="R108">
        <v>0.19459430080212234</v>
      </c>
      <c r="S108">
        <v>0.24289693170956816</v>
      </c>
      <c r="T108" s="15">
        <f t="shared" si="25"/>
        <v>1.8386833078888106E-2</v>
      </c>
      <c r="U108" s="15">
        <f t="shared" si="26"/>
        <v>4.0584926604941923E-2</v>
      </c>
      <c r="V108" s="8">
        <f t="shared" si="27"/>
        <v>0.13528157931519932</v>
      </c>
      <c r="W108" s="8">
        <f t="shared" si="28"/>
        <v>0.188534364426058</v>
      </c>
    </row>
    <row r="109" spans="1:23" x14ac:dyDescent="0.25">
      <c r="A109">
        <v>108</v>
      </c>
      <c r="B109">
        <v>-922.7</v>
      </c>
      <c r="C109">
        <v>329.2</v>
      </c>
      <c r="D109" t="s">
        <v>197</v>
      </c>
      <c r="E109">
        <f t="shared" si="19"/>
        <v>311.3</v>
      </c>
      <c r="F109">
        <f t="shared" si="24"/>
        <v>22</v>
      </c>
      <c r="G109" s="19" t="e">
        <v>#N/A</v>
      </c>
      <c r="H109" s="19" t="e">
        <v>#N/A</v>
      </c>
      <c r="I109" s="6" t="str">
        <f t="shared" si="20"/>
        <v>C50H90NO8P</v>
      </c>
      <c r="J109" s="6" t="str">
        <f t="shared" si="21"/>
        <v>C52H93NO10P</v>
      </c>
      <c r="K109" s="6" t="str">
        <f t="shared" si="22"/>
        <v>C22H33O2</v>
      </c>
      <c r="L109" s="6" t="str">
        <f t="shared" si="23"/>
        <v>C30H60NO8P</v>
      </c>
      <c r="M109">
        <v>0.5397682542957758</v>
      </c>
      <c r="N109">
        <v>2.6397922084203714E-2</v>
      </c>
      <c r="O109">
        <v>5.2287306751786576E-2</v>
      </c>
      <c r="P109">
        <v>0.77642371246376751</v>
      </c>
      <c r="Q109">
        <v>0.6951980544012103</v>
      </c>
      <c r="R109">
        <v>0.19441973017205794</v>
      </c>
      <c r="S109">
        <v>0.24289693170956816</v>
      </c>
      <c r="T109" s="15">
        <f t="shared" si="25"/>
        <v>1.8351784073173161E-2</v>
      </c>
      <c r="U109" s="15">
        <f t="shared" si="26"/>
        <v>4.0597104822953936E-2</v>
      </c>
      <c r="V109" s="8">
        <f t="shared" si="27"/>
        <v>0.13516021815282295</v>
      </c>
      <c r="W109" s="8">
        <f t="shared" si="28"/>
        <v>0.18859093746400113</v>
      </c>
    </row>
    <row r="110" spans="1:23" x14ac:dyDescent="0.25">
      <c r="A110">
        <v>109</v>
      </c>
      <c r="B110">
        <v>-920.6</v>
      </c>
      <c r="C110">
        <v>327.2</v>
      </c>
      <c r="D110" t="s">
        <v>198</v>
      </c>
      <c r="E110">
        <f t="shared" si="19"/>
        <v>311.2000000000001</v>
      </c>
      <c r="F110">
        <f t="shared" si="24"/>
        <v>22</v>
      </c>
      <c r="G110" s="19" t="e">
        <v>#N/A</v>
      </c>
      <c r="H110" s="19" t="e">
        <v>#N/A</v>
      </c>
      <c r="I110" s="6" t="str">
        <f t="shared" si="20"/>
        <v>C50H88NO8P</v>
      </c>
      <c r="J110" s="6" t="str">
        <f t="shared" si="21"/>
        <v>C52H91NO10P</v>
      </c>
      <c r="K110" s="6" t="str">
        <f t="shared" si="22"/>
        <v>C22H31O2</v>
      </c>
      <c r="L110" s="6" t="str">
        <f t="shared" si="23"/>
        <v>C30H60NO8P</v>
      </c>
      <c r="M110">
        <v>0.53993022121371004</v>
      </c>
      <c r="N110">
        <v>2.6347543509511545E-2</v>
      </c>
      <c r="O110">
        <v>5.2287306751786576E-2</v>
      </c>
      <c r="P110">
        <v>0.77665669199659093</v>
      </c>
      <c r="Q110">
        <v>0.6951980544012103</v>
      </c>
      <c r="R110">
        <v>0.19424503725467318</v>
      </c>
      <c r="S110">
        <v>0.24289693170956816</v>
      </c>
      <c r="T110" s="15">
        <f t="shared" si="25"/>
        <v>1.8316760986063663E-2</v>
      </c>
      <c r="U110" s="15">
        <f t="shared" si="26"/>
        <v>4.0609286695253578E-2</v>
      </c>
      <c r="V110" s="8">
        <f t="shared" si="27"/>
        <v>0.13503877197653941</v>
      </c>
      <c r="W110" s="8">
        <f t="shared" si="28"/>
        <v>0.18864752747767508</v>
      </c>
    </row>
    <row r="111" spans="1:23" x14ac:dyDescent="0.25">
      <c r="A111">
        <v>110</v>
      </c>
      <c r="B111">
        <v>-736.5</v>
      </c>
      <c r="C111">
        <v>227.2</v>
      </c>
      <c r="D111" t="s">
        <v>199</v>
      </c>
      <c r="E111">
        <f t="shared" si="19"/>
        <v>227.10000000000002</v>
      </c>
      <c r="F111">
        <f t="shared" si="24"/>
        <v>14</v>
      </c>
      <c r="G111" s="19" t="e">
        <v>#N/A</v>
      </c>
      <c r="H111" s="19" t="e">
        <v>#N/A</v>
      </c>
      <c r="I111" s="6" t="str">
        <f t="shared" si="20"/>
        <v>C36H72NO8P</v>
      </c>
      <c r="J111" s="6" t="str">
        <f t="shared" si="21"/>
        <v>C38H75NO10P</v>
      </c>
      <c r="K111" s="6" t="str">
        <f t="shared" si="22"/>
        <v>C14H27O2</v>
      </c>
      <c r="L111" s="6" t="str">
        <f t="shared" si="23"/>
        <v>C24H48NO8P</v>
      </c>
      <c r="M111">
        <v>0.63187611495030027</v>
      </c>
      <c r="N111">
        <v>1.3607566533507585E-2</v>
      </c>
      <c r="O111">
        <v>4.0178839550900208E-2</v>
      </c>
      <c r="P111">
        <v>0.84902279804027836</v>
      </c>
      <c r="Q111">
        <v>0.74423927886130037</v>
      </c>
      <c r="R111">
        <v>0.13628960706555063</v>
      </c>
      <c r="S111">
        <v>0.20902561248276638</v>
      </c>
      <c r="T111" s="15">
        <f t="shared" si="25"/>
        <v>1.012728550395485E-2</v>
      </c>
      <c r="U111" s="15">
        <f t="shared" si="26"/>
        <v>3.4112750777516694E-2</v>
      </c>
      <c r="V111" s="8">
        <f t="shared" si="27"/>
        <v>0.10143207887875538</v>
      </c>
      <c r="W111" s="8">
        <f t="shared" si="28"/>
        <v>0.17746751037220124</v>
      </c>
    </row>
    <row r="112" spans="1:23" x14ac:dyDescent="0.25">
      <c r="A112">
        <v>111</v>
      </c>
      <c r="B112">
        <v>-734.5</v>
      </c>
      <c r="C112">
        <v>225.2</v>
      </c>
      <c r="D112" t="s">
        <v>200</v>
      </c>
      <c r="E112">
        <f t="shared" si="19"/>
        <v>227.10000000000002</v>
      </c>
      <c r="F112">
        <f t="shared" si="24"/>
        <v>14</v>
      </c>
      <c r="G112" s="19" t="e">
        <v>#N/A</v>
      </c>
      <c r="H112" s="19" t="e">
        <v>#N/A</v>
      </c>
      <c r="I112" s="6" t="str">
        <f t="shared" si="20"/>
        <v>C36H70NO8P</v>
      </c>
      <c r="J112" s="6" t="str">
        <f t="shared" si="21"/>
        <v>C38H73NO10P</v>
      </c>
      <c r="K112" s="6" t="str">
        <f t="shared" si="22"/>
        <v>C14H25O2</v>
      </c>
      <c r="L112" s="6" t="str">
        <f t="shared" si="23"/>
        <v>C24H48NO8P</v>
      </c>
      <c r="M112">
        <v>0.63206572044495501</v>
      </c>
      <c r="N112">
        <v>1.357080177886158E-2</v>
      </c>
      <c r="O112">
        <v>4.0178839550900208E-2</v>
      </c>
      <c r="P112">
        <v>0.84927756220019335</v>
      </c>
      <c r="Q112">
        <v>0.74423927886130037</v>
      </c>
      <c r="R112">
        <v>0.13607568165717518</v>
      </c>
      <c r="S112">
        <v>0.20902561248276638</v>
      </c>
      <c r="T112" s="15">
        <f t="shared" si="25"/>
        <v>1.0099923729469594E-2</v>
      </c>
      <c r="U112" s="15">
        <f t="shared" si="26"/>
        <v>3.4122986905821238E-2</v>
      </c>
      <c r="V112" s="8">
        <f t="shared" si="27"/>
        <v>0.10127286718709594</v>
      </c>
      <c r="W112" s="8">
        <f t="shared" si="28"/>
        <v>0.17752076260676614</v>
      </c>
    </row>
    <row r="113" spans="1:23" x14ac:dyDescent="0.25">
      <c r="A113">
        <v>112</v>
      </c>
      <c r="B113">
        <v>-764.5</v>
      </c>
      <c r="C113">
        <v>227.2</v>
      </c>
      <c r="D113" t="s">
        <v>201</v>
      </c>
      <c r="E113">
        <f t="shared" si="19"/>
        <v>255.09999999999997</v>
      </c>
      <c r="F113">
        <f t="shared" si="24"/>
        <v>14</v>
      </c>
      <c r="G113" s="19" t="e">
        <v>#N/A</v>
      </c>
      <c r="H113" s="19" t="e">
        <v>#N/A</v>
      </c>
      <c r="I113" s="6" t="str">
        <f t="shared" si="20"/>
        <v>C38H76NO8P</v>
      </c>
      <c r="J113" s="6" t="str">
        <f t="shared" si="21"/>
        <v>C40H79NO10P</v>
      </c>
      <c r="K113" s="6" t="str">
        <f t="shared" si="22"/>
        <v>C14H27O2</v>
      </c>
      <c r="L113" s="6" t="str">
        <f t="shared" si="23"/>
        <v>C26H52NO8P</v>
      </c>
      <c r="M113">
        <v>0.61768055008142564</v>
      </c>
      <c r="N113">
        <v>1.3607566533507585E-2</v>
      </c>
      <c r="O113">
        <v>4.4043868179990356E-2</v>
      </c>
      <c r="P113">
        <v>0.84902279804027836</v>
      </c>
      <c r="Q113">
        <v>0.72751939230272866</v>
      </c>
      <c r="R113">
        <v>0.13628960706555063</v>
      </c>
      <c r="S113">
        <v>0.22094971894323182</v>
      </c>
      <c r="T113" s="15">
        <f t="shared" si="25"/>
        <v>9.8997685351763873E-3</v>
      </c>
      <c r="U113" s="15">
        <f t="shared" si="26"/>
        <v>3.7394248198692595E-2</v>
      </c>
      <c r="V113" s="8">
        <f t="shared" si="27"/>
        <v>9.9153332109507067E-2</v>
      </c>
      <c r="W113" s="8">
        <f t="shared" si="28"/>
        <v>0.18759134860339577</v>
      </c>
    </row>
    <row r="114" spans="1:23" x14ac:dyDescent="0.25">
      <c r="A114">
        <v>113</v>
      </c>
      <c r="B114">
        <v>-762.5</v>
      </c>
      <c r="C114">
        <v>253.2</v>
      </c>
      <c r="D114" t="s">
        <v>202</v>
      </c>
      <c r="E114">
        <f t="shared" si="19"/>
        <v>227.10000000000002</v>
      </c>
      <c r="F114">
        <f t="shared" si="24"/>
        <v>16</v>
      </c>
      <c r="G114" s="19" t="e">
        <v>#N/A</v>
      </c>
      <c r="H114" s="19" t="e">
        <v>#N/A</v>
      </c>
      <c r="I114" s="6" t="str">
        <f t="shared" si="20"/>
        <v>C38H74NO8P</v>
      </c>
      <c r="J114" s="6" t="str">
        <f t="shared" si="21"/>
        <v>C40H77NO10P</v>
      </c>
      <c r="K114" s="6" t="str">
        <f t="shared" si="22"/>
        <v>C16H29O2</v>
      </c>
      <c r="L114" s="6" t="str">
        <f t="shared" si="23"/>
        <v>C24H48NO8P</v>
      </c>
      <c r="M114">
        <v>0.61786589594822749</v>
      </c>
      <c r="N114">
        <v>1.641860067699746E-2</v>
      </c>
      <c r="O114">
        <v>4.0178839550900208E-2</v>
      </c>
      <c r="P114">
        <v>0.83019791281854061</v>
      </c>
      <c r="Q114">
        <v>0.74423927886130037</v>
      </c>
      <c r="R114">
        <v>0.15198433071630962</v>
      </c>
      <c r="S114">
        <v>0.20902561248276638</v>
      </c>
      <c r="T114" s="15">
        <f t="shared" si="25"/>
        <v>1.2219367527760251E-2</v>
      </c>
      <c r="U114" s="15">
        <f t="shared" si="26"/>
        <v>3.3356388734628394E-2</v>
      </c>
      <c r="V114" s="8">
        <f t="shared" si="27"/>
        <v>0.11311270869052366</v>
      </c>
      <c r="W114" s="8">
        <f t="shared" si="28"/>
        <v>0.17353262720880974</v>
      </c>
    </row>
    <row r="115" spans="1:23" x14ac:dyDescent="0.25">
      <c r="A115">
        <v>114</v>
      </c>
      <c r="B115">
        <v>-792.6</v>
      </c>
      <c r="C115">
        <v>227.2</v>
      </c>
      <c r="D115" t="s">
        <v>203</v>
      </c>
      <c r="E115">
        <f t="shared" si="19"/>
        <v>283.2000000000001</v>
      </c>
      <c r="F115">
        <f t="shared" si="24"/>
        <v>14</v>
      </c>
      <c r="G115" s="19" t="e">
        <v>#N/A</v>
      </c>
      <c r="H115" s="19" t="e">
        <v>#N/A</v>
      </c>
      <c r="I115" s="6" t="str">
        <f t="shared" si="20"/>
        <v>C40H80NO8P</v>
      </c>
      <c r="J115" s="6" t="str">
        <f t="shared" si="21"/>
        <v>C42H83NO10P</v>
      </c>
      <c r="K115" s="6" t="str">
        <f t="shared" si="22"/>
        <v>C14H27O2</v>
      </c>
      <c r="L115" s="6" t="str">
        <f t="shared" si="23"/>
        <v>C28H56NO8P</v>
      </c>
      <c r="M115">
        <v>0.60380389909009524</v>
      </c>
      <c r="N115">
        <v>1.3607566533507585E-2</v>
      </c>
      <c r="O115">
        <v>4.8086107661557034E-2</v>
      </c>
      <c r="P115">
        <v>0.84902279804027836</v>
      </c>
      <c r="Q115">
        <v>0.71117513037788938</v>
      </c>
      <c r="R115">
        <v>0.13628960706555063</v>
      </c>
      <c r="S115">
        <v>0.23223256042703222</v>
      </c>
      <c r="T115" s="15">
        <f t="shared" si="25"/>
        <v>9.6773629035930599E-3</v>
      </c>
      <c r="U115" s="15">
        <f t="shared" si="26"/>
        <v>4.0826201673681208E-2</v>
      </c>
      <c r="V115" s="8">
        <f t="shared" si="27"/>
        <v>9.6925779073994286E-2</v>
      </c>
      <c r="W115" s="8">
        <f t="shared" si="28"/>
        <v>0.19717073824981693</v>
      </c>
    </row>
    <row r="116" spans="1:23" x14ac:dyDescent="0.25">
      <c r="A116">
        <v>115</v>
      </c>
      <c r="B116">
        <v>-790.6</v>
      </c>
      <c r="C116">
        <v>281.2</v>
      </c>
      <c r="D116" t="s">
        <v>204</v>
      </c>
      <c r="E116">
        <f t="shared" si="19"/>
        <v>227.20000000000005</v>
      </c>
      <c r="F116">
        <f t="shared" si="24"/>
        <v>18</v>
      </c>
      <c r="G116" s="19" t="e">
        <v>#N/A</v>
      </c>
      <c r="H116" s="19" t="e">
        <v>#N/A</v>
      </c>
      <c r="I116" s="6" t="str">
        <f t="shared" si="20"/>
        <v>C40H78NO8P</v>
      </c>
      <c r="J116" s="6" t="str">
        <f t="shared" si="21"/>
        <v>C42H81NO10P</v>
      </c>
      <c r="K116" s="6" t="str">
        <f t="shared" si="22"/>
        <v>C18H33O2</v>
      </c>
      <c r="L116" s="6" t="str">
        <f t="shared" si="23"/>
        <v>C24H48NO8P</v>
      </c>
      <c r="M116">
        <v>0.60398508102473836</v>
      </c>
      <c r="N116">
        <v>1.9555127821847394E-2</v>
      </c>
      <c r="O116">
        <v>4.0178839550900208E-2</v>
      </c>
      <c r="P116">
        <v>0.811546901890003</v>
      </c>
      <c r="Q116">
        <v>0.74423927886130037</v>
      </c>
      <c r="R116">
        <v>0.16710950192123541</v>
      </c>
      <c r="S116">
        <v>0.20902561248276638</v>
      </c>
      <c r="T116" s="15">
        <f t="shared" si="25"/>
        <v>1.4553694228172258E-2</v>
      </c>
      <c r="U116" s="15">
        <f t="shared" si="26"/>
        <v>3.260701275906859E-2</v>
      </c>
      <c r="V116" s="8">
        <f t="shared" si="27"/>
        <v>0.12436945520073134</v>
      </c>
      <c r="W116" s="8">
        <f t="shared" si="28"/>
        <v>0.16963408822604939</v>
      </c>
    </row>
    <row r="117" spans="1:23" x14ac:dyDescent="0.25">
      <c r="A117">
        <v>116</v>
      </c>
      <c r="B117">
        <v>-788.5</v>
      </c>
      <c r="C117">
        <v>279.2</v>
      </c>
      <c r="D117" t="s">
        <v>205</v>
      </c>
      <c r="E117">
        <f t="shared" si="19"/>
        <v>227.10000000000002</v>
      </c>
      <c r="F117">
        <f t="shared" si="24"/>
        <v>18</v>
      </c>
      <c r="G117" s="19" t="e">
        <v>#N/A</v>
      </c>
      <c r="H117" s="19" t="e">
        <v>#N/A</v>
      </c>
      <c r="I117" s="6" t="str">
        <f t="shared" si="20"/>
        <v>C40H76NO8P</v>
      </c>
      <c r="J117" s="6" t="str">
        <f t="shared" si="21"/>
        <v>C42H79NO10P</v>
      </c>
      <c r="K117" s="6" t="str">
        <f t="shared" si="22"/>
        <v>C18H31O2</v>
      </c>
      <c r="L117" s="6" t="str">
        <f t="shared" si="23"/>
        <v>C24H48NO8P</v>
      </c>
      <c r="M117">
        <v>0.60416631732619419</v>
      </c>
      <c r="N117">
        <v>1.9510895075596228E-2</v>
      </c>
      <c r="O117">
        <v>4.0178839550900208E-2</v>
      </c>
      <c r="P117">
        <v>0.81179042075094388</v>
      </c>
      <c r="Q117">
        <v>0.74423927886130037</v>
      </c>
      <c r="R117">
        <v>0.16691607239168496</v>
      </c>
      <c r="S117">
        <v>0.20902561248276638</v>
      </c>
      <c r="T117" s="15">
        <f t="shared" si="25"/>
        <v>1.4520774481000236E-2</v>
      </c>
      <c r="U117" s="15">
        <f t="shared" si="26"/>
        <v>3.2616797064309949E-2</v>
      </c>
      <c r="V117" s="8">
        <f t="shared" si="27"/>
        <v>0.12422549734714822</v>
      </c>
      <c r="W117" s="8">
        <f t="shared" si="28"/>
        <v>0.16968498990510866</v>
      </c>
    </row>
    <row r="118" spans="1:23" x14ac:dyDescent="0.25">
      <c r="A118">
        <v>117</v>
      </c>
      <c r="B118">
        <v>-786.5</v>
      </c>
      <c r="C118">
        <v>277.2</v>
      </c>
      <c r="D118" t="s">
        <v>206</v>
      </c>
      <c r="E118">
        <f t="shared" si="19"/>
        <v>227.10000000000002</v>
      </c>
      <c r="F118">
        <f t="shared" si="24"/>
        <v>18</v>
      </c>
      <c r="G118" s="19" t="e">
        <v>#N/A</v>
      </c>
      <c r="H118" s="19" t="e">
        <v>#N/A</v>
      </c>
      <c r="I118" s="6" t="str">
        <f t="shared" si="20"/>
        <v>C40H74NO8P</v>
      </c>
      <c r="J118" s="6" t="str">
        <f t="shared" si="21"/>
        <v>C42H77NO10P</v>
      </c>
      <c r="K118" s="6" t="str">
        <f t="shared" si="22"/>
        <v>C18H29O2</v>
      </c>
      <c r="L118" s="6" t="str">
        <f t="shared" si="23"/>
        <v>C24H48NO8P</v>
      </c>
      <c r="M118">
        <v>0.60434760801077625</v>
      </c>
      <c r="N118">
        <v>1.9466707127961943E-2</v>
      </c>
      <c r="O118">
        <v>4.0178839550900208E-2</v>
      </c>
      <c r="P118">
        <v>0.81203401268398379</v>
      </c>
      <c r="Q118">
        <v>0.74423927886130037</v>
      </c>
      <c r="R118">
        <v>0.1667225117316733</v>
      </c>
      <c r="S118">
        <v>0.20902561248276638</v>
      </c>
      <c r="T118" s="15">
        <f t="shared" si="25"/>
        <v>1.4487888074718534E-2</v>
      </c>
      <c r="U118" s="15">
        <f t="shared" si="26"/>
        <v>3.2626584305503456E-2</v>
      </c>
      <c r="V118" s="8">
        <f t="shared" si="27"/>
        <v>0.12408144190112523</v>
      </c>
      <c r="W118" s="8">
        <f t="shared" si="28"/>
        <v>0.16973590685810819</v>
      </c>
    </row>
    <row r="119" spans="1:23" x14ac:dyDescent="0.25">
      <c r="A119">
        <v>118</v>
      </c>
      <c r="B119">
        <v>-784.5</v>
      </c>
      <c r="C119">
        <v>275.2</v>
      </c>
      <c r="D119" t="s">
        <v>207</v>
      </c>
      <c r="E119">
        <f t="shared" si="19"/>
        <v>227.10000000000002</v>
      </c>
      <c r="F119">
        <f t="shared" si="24"/>
        <v>18</v>
      </c>
      <c r="G119" s="19" t="e">
        <v>#N/A</v>
      </c>
      <c r="H119" s="19" t="e">
        <v>#N/A</v>
      </c>
      <c r="I119" s="6" t="str">
        <f t="shared" si="20"/>
        <v>C40H72NO8P</v>
      </c>
      <c r="J119" s="6" t="str">
        <f t="shared" si="21"/>
        <v>C42H75NO10P</v>
      </c>
      <c r="K119" s="6" t="str">
        <f t="shared" si="22"/>
        <v>C18H27O2</v>
      </c>
      <c r="L119" s="6" t="str">
        <f t="shared" si="23"/>
        <v>C24H48NO8P</v>
      </c>
      <c r="M119">
        <v>0.60452895309480326</v>
      </c>
      <c r="N119">
        <v>1.942256403174895E-2</v>
      </c>
      <c r="O119">
        <v>4.0178839550900208E-2</v>
      </c>
      <c r="P119">
        <v>0.81227767771104942</v>
      </c>
      <c r="Q119">
        <v>0.74423927886130037</v>
      </c>
      <c r="R119">
        <v>0.16652881987992105</v>
      </c>
      <c r="S119">
        <v>0.20902561248276638</v>
      </c>
      <c r="T119" s="15">
        <f t="shared" si="25"/>
        <v>1.4455035048626271E-2</v>
      </c>
      <c r="U119" s="15">
        <f t="shared" si="26"/>
        <v>3.2636374483530094E-2</v>
      </c>
      <c r="V119" s="8">
        <f t="shared" si="27"/>
        <v>0.12393728881705582</v>
      </c>
      <c r="W119" s="8">
        <f t="shared" si="28"/>
        <v>0.16978683908963121</v>
      </c>
    </row>
    <row r="120" spans="1:23" x14ac:dyDescent="0.25">
      <c r="A120">
        <v>119</v>
      </c>
      <c r="B120">
        <v>-818.6</v>
      </c>
      <c r="C120">
        <v>309.3</v>
      </c>
      <c r="D120" t="s">
        <v>208</v>
      </c>
      <c r="E120">
        <f t="shared" si="19"/>
        <v>227.10000000000002</v>
      </c>
      <c r="F120">
        <f t="shared" si="24"/>
        <v>20</v>
      </c>
      <c r="G120" s="19" t="e">
        <v>#N/A</v>
      </c>
      <c r="H120" s="19" t="e">
        <v>#N/A</v>
      </c>
      <c r="I120" s="6" t="str">
        <f t="shared" si="20"/>
        <v>C42H82NO8P</v>
      </c>
      <c r="J120" s="6" t="str">
        <f t="shared" si="21"/>
        <v>C44H85NO10P</v>
      </c>
      <c r="K120" s="6" t="str">
        <f t="shared" si="22"/>
        <v>C20H37O2</v>
      </c>
      <c r="L120" s="6" t="str">
        <f t="shared" si="23"/>
        <v>C24H48NO8P</v>
      </c>
      <c r="M120">
        <v>0.59041610888817719</v>
      </c>
      <c r="N120">
        <v>2.2956457923409865E-2</v>
      </c>
      <c r="O120">
        <v>4.0178839550900208E-2</v>
      </c>
      <c r="P120">
        <v>0.79331489973429581</v>
      </c>
      <c r="Q120">
        <v>0.74423927886130037</v>
      </c>
      <c r="R120">
        <v>0.18147836884607774</v>
      </c>
      <c r="S120">
        <v>0.20902561248276638</v>
      </c>
      <c r="T120" s="15">
        <f t="shared" si="25"/>
        <v>1.7085097690128344E-2</v>
      </c>
      <c r="U120" s="15">
        <f t="shared" si="26"/>
        <v>3.1874472069762759E-2</v>
      </c>
      <c r="V120" s="8">
        <f t="shared" si="27"/>
        <v>0.13506333035892998</v>
      </c>
      <c r="W120" s="8">
        <f t="shared" si="28"/>
        <v>0.16582313280866559</v>
      </c>
    </row>
    <row r="121" spans="1:23" x14ac:dyDescent="0.25">
      <c r="A121">
        <v>120</v>
      </c>
      <c r="B121">
        <v>-816.6</v>
      </c>
      <c r="C121">
        <v>307.3</v>
      </c>
      <c r="D121" t="s">
        <v>209</v>
      </c>
      <c r="E121">
        <f t="shared" si="19"/>
        <v>227.10000000000002</v>
      </c>
      <c r="F121">
        <f t="shared" si="24"/>
        <v>20</v>
      </c>
      <c r="G121" s="19" t="e">
        <v>#N/A</v>
      </c>
      <c r="H121" s="19" t="e">
        <v>#N/A</v>
      </c>
      <c r="I121" s="6" t="str">
        <f t="shared" si="20"/>
        <v>C42H80NO8P</v>
      </c>
      <c r="J121" s="6" t="str">
        <f t="shared" si="21"/>
        <v>C44H83NO10P</v>
      </c>
      <c r="K121" s="6" t="str">
        <f t="shared" si="22"/>
        <v>C20H35O2</v>
      </c>
      <c r="L121" s="6" t="str">
        <f t="shared" si="23"/>
        <v>C24H48NO8P</v>
      </c>
      <c r="M121">
        <v>0.59059327358190317</v>
      </c>
      <c r="N121">
        <v>2.2908931973969478E-2</v>
      </c>
      <c r="O121">
        <v>4.0178839550900208E-2</v>
      </c>
      <c r="P121">
        <v>0.79355294776368368</v>
      </c>
      <c r="Q121">
        <v>0.74423927886130037</v>
      </c>
      <c r="R121">
        <v>0.18129472300940283</v>
      </c>
      <c r="S121">
        <v>0.20902561248276638</v>
      </c>
      <c r="T121" s="15">
        <f t="shared" si="25"/>
        <v>1.7049727011789632E-2</v>
      </c>
      <c r="U121" s="15">
        <f t="shared" si="26"/>
        <v>3.1884036563340941E-2</v>
      </c>
      <c r="V121" s="8">
        <f t="shared" si="27"/>
        <v>0.13492665391387715</v>
      </c>
      <c r="W121" s="8">
        <f t="shared" si="28"/>
        <v>0.16587289094380869</v>
      </c>
    </row>
    <row r="122" spans="1:23" x14ac:dyDescent="0.25">
      <c r="A122">
        <v>121</v>
      </c>
      <c r="B122">
        <v>-814.6</v>
      </c>
      <c r="C122">
        <v>305.2</v>
      </c>
      <c r="D122" t="s">
        <v>210</v>
      </c>
      <c r="E122">
        <f t="shared" ref="E122:E185" si="29">-B122-C122-282.2</f>
        <v>227.20000000000005</v>
      </c>
      <c r="F122">
        <f t="shared" si="24"/>
        <v>20</v>
      </c>
      <c r="G122" s="19" t="e">
        <v>#N/A</v>
      </c>
      <c r="H122" s="19" t="e">
        <v>#N/A</v>
      </c>
      <c r="I122" s="6" t="str">
        <f t="shared" ref="I122:I185" si="30">"C"&amp;8+MID(D122,4,2)+MID(D122,9,2)&amp;"H"&amp;16+(MID(D122,4,2)+MID(D122,9,2))*2-(MID(D122,7,1)+MID(D122,12,1))*2&amp;"NO8P"</f>
        <v>C42H78NO8P</v>
      </c>
      <c r="J122" s="6" t="str">
        <f t="shared" ref="J122:J185" si="31">"C"&amp;2+8+MID(D122,4,2)+MID(D122,9,2)&amp;"H"&amp;3+16+(MID(D122,4,2)+MID(D122,9,2))*2-(MID(D122,7,1)+MID(D122,12,1))*2&amp;"NO10P"</f>
        <v>C44H81NO10P</v>
      </c>
      <c r="K122" s="6" t="str">
        <f t="shared" ref="K122:K185" si="32">"C"&amp;ROUNDUP(F122,0)&amp;"H"&amp;ROUND(INT(C122)-ROUNDUP(F122,0)*12-32,0)&amp;"O2"</f>
        <v>C20H33O2</v>
      </c>
      <c r="L122" s="6" t="str">
        <f t="shared" ref="L122:L185" si="33">"C"&amp;MID(J122,2,2)-MID(K122,2,2)&amp;"H"&amp;MID(J122,5,2)-MID(K122,5,2)&amp;"NO8P"</f>
        <v>C24H48NO8P</v>
      </c>
      <c r="M122">
        <v>0.59077049143699811</v>
      </c>
      <c r="N122">
        <v>2.2861446898164127E-2</v>
      </c>
      <c r="O122">
        <v>4.0178839550900208E-2</v>
      </c>
      <c r="P122">
        <v>0.79379106722355164</v>
      </c>
      <c r="Q122">
        <v>0.74423927886130037</v>
      </c>
      <c r="R122">
        <v>0.18111095062002339</v>
      </c>
      <c r="S122">
        <v>0.20902561248276638</v>
      </c>
      <c r="T122" s="15">
        <f t="shared" si="25"/>
        <v>1.7014386753215583E-2</v>
      </c>
      <c r="U122" s="15">
        <f t="shared" si="26"/>
        <v>3.1893603926912921E-2</v>
      </c>
      <c r="V122" s="8">
        <f t="shared" si="27"/>
        <v>0.13478988328333077</v>
      </c>
      <c r="W122" s="8">
        <f t="shared" si="28"/>
        <v>0.16592266400975167</v>
      </c>
    </row>
    <row r="123" spans="1:23" x14ac:dyDescent="0.25">
      <c r="A123">
        <v>122</v>
      </c>
      <c r="B123">
        <v>-812.5</v>
      </c>
      <c r="C123">
        <v>303.2</v>
      </c>
      <c r="D123" t="s">
        <v>211</v>
      </c>
      <c r="E123">
        <f t="shared" si="29"/>
        <v>227.10000000000002</v>
      </c>
      <c r="F123">
        <f t="shared" si="24"/>
        <v>20</v>
      </c>
      <c r="G123" s="19" t="e">
        <v>#N/A</v>
      </c>
      <c r="H123" s="19" t="e">
        <v>#N/A</v>
      </c>
      <c r="I123" s="6" t="str">
        <f t="shared" si="30"/>
        <v>C42H76NO8P</v>
      </c>
      <c r="J123" s="6" t="str">
        <f t="shared" si="31"/>
        <v>C44H79NO10P</v>
      </c>
      <c r="K123" s="6" t="str">
        <f t="shared" si="32"/>
        <v>C20H31O2</v>
      </c>
      <c r="L123" s="6" t="str">
        <f t="shared" si="33"/>
        <v>C24H48NO8P</v>
      </c>
      <c r="M123">
        <v>0.59094776246941427</v>
      </c>
      <c r="N123">
        <v>2.2814002746246405E-2</v>
      </c>
      <c r="O123">
        <v>4.0178839550900208E-2</v>
      </c>
      <c r="P123">
        <v>0.79402925813533398</v>
      </c>
      <c r="Q123">
        <v>0.74423927886130037</v>
      </c>
      <c r="R123">
        <v>0.18092705161852635</v>
      </c>
      <c r="S123">
        <v>0.20902561248276638</v>
      </c>
      <c r="T123" s="15">
        <f t="shared" si="25"/>
        <v>1.697907695180615E-2</v>
      </c>
      <c r="U123" s="15">
        <f t="shared" si="26"/>
        <v>3.1903174161339906E-2</v>
      </c>
      <c r="V123" s="8">
        <f t="shared" si="27"/>
        <v>0.13465301842307331</v>
      </c>
      <c r="W123" s="8">
        <f t="shared" si="28"/>
        <v>0.1659724520109748</v>
      </c>
    </row>
    <row r="124" spans="1:23" x14ac:dyDescent="0.25">
      <c r="A124">
        <v>123</v>
      </c>
      <c r="B124">
        <v>-810.5</v>
      </c>
      <c r="C124">
        <v>301.2</v>
      </c>
      <c r="D124" t="s">
        <v>212</v>
      </c>
      <c r="E124">
        <f t="shared" si="29"/>
        <v>227.10000000000002</v>
      </c>
      <c r="F124">
        <f t="shared" si="24"/>
        <v>20</v>
      </c>
      <c r="G124" s="19" t="e">
        <v>#N/A</v>
      </c>
      <c r="H124" s="19" t="e">
        <v>#N/A</v>
      </c>
      <c r="I124" s="6" t="str">
        <f t="shared" si="30"/>
        <v>C42H74NO8P</v>
      </c>
      <c r="J124" s="6" t="str">
        <f t="shared" si="31"/>
        <v>C44H77NO10P</v>
      </c>
      <c r="K124" s="6" t="str">
        <f t="shared" si="32"/>
        <v>C20H29O2</v>
      </c>
      <c r="L124" s="6" t="str">
        <f t="shared" si="33"/>
        <v>C24H48NO8P</v>
      </c>
      <c r="M124">
        <v>0.59112508669510844</v>
      </c>
      <c r="N124">
        <v>2.2766599568501775E-2</v>
      </c>
      <c r="O124">
        <v>4.0178839550900208E-2</v>
      </c>
      <c r="P124">
        <v>0.79426752052047089</v>
      </c>
      <c r="Q124">
        <v>0.74423927886130037</v>
      </c>
      <c r="R124">
        <v>0.18074302594547415</v>
      </c>
      <c r="S124">
        <v>0.20902561248276638</v>
      </c>
      <c r="T124" s="15">
        <f t="shared" si="25"/>
        <v>1.6943797644985756E-2</v>
      </c>
      <c r="U124" s="15">
        <f t="shared" si="26"/>
        <v>3.1912747267483339E-2</v>
      </c>
      <c r="V124" s="8">
        <f t="shared" si="27"/>
        <v>0.13451605928886898</v>
      </c>
      <c r="W124" s="8">
        <f t="shared" si="28"/>
        <v>0.16602225495195966</v>
      </c>
    </row>
    <row r="125" spans="1:23" x14ac:dyDescent="0.25">
      <c r="A125">
        <v>124</v>
      </c>
      <c r="B125">
        <v>-846.6</v>
      </c>
      <c r="C125">
        <v>337.3</v>
      </c>
      <c r="D125" t="s">
        <v>213</v>
      </c>
      <c r="E125">
        <f t="shared" si="29"/>
        <v>227.10000000000002</v>
      </c>
      <c r="F125">
        <f t="shared" si="24"/>
        <v>22</v>
      </c>
      <c r="G125" s="19" t="e">
        <v>#N/A</v>
      </c>
      <c r="H125" s="19" t="e">
        <v>#N/A</v>
      </c>
      <c r="I125" s="6" t="str">
        <f t="shared" si="30"/>
        <v>C44H86NO8P</v>
      </c>
      <c r="J125" s="6" t="str">
        <f t="shared" si="31"/>
        <v>C46H89NO10P</v>
      </c>
      <c r="K125" s="6" t="str">
        <f t="shared" si="32"/>
        <v>C22H41O2</v>
      </c>
      <c r="L125" s="6" t="str">
        <f t="shared" si="33"/>
        <v>C24H48NO8P</v>
      </c>
      <c r="M125">
        <v>0.57715197375939498</v>
      </c>
      <c r="N125">
        <v>2.6599808727831853E-2</v>
      </c>
      <c r="O125">
        <v>4.0178839550900208E-2</v>
      </c>
      <c r="P125">
        <v>0.77549249300903322</v>
      </c>
      <c r="Q125">
        <v>0.74423927886130037</v>
      </c>
      <c r="R125">
        <v>0.19511727954474406</v>
      </c>
      <c r="S125">
        <v>0.20902561248276638</v>
      </c>
      <c r="T125" s="15">
        <f t="shared" si="25"/>
        <v>1.9796622465450105E-2</v>
      </c>
      <c r="U125" s="15">
        <f t="shared" si="26"/>
        <v>3.1158388449537548E-2</v>
      </c>
      <c r="V125" s="8">
        <f t="shared" si="27"/>
        <v>0.14521394342175908</v>
      </c>
      <c r="W125" s="8">
        <f t="shared" si="28"/>
        <v>0.16209779332700058</v>
      </c>
    </row>
    <row r="126" spans="1:23" x14ac:dyDescent="0.25">
      <c r="A126">
        <v>125</v>
      </c>
      <c r="B126">
        <v>-844.6</v>
      </c>
      <c r="C126">
        <v>335.3</v>
      </c>
      <c r="D126" t="s">
        <v>214</v>
      </c>
      <c r="E126">
        <f t="shared" si="29"/>
        <v>227.10000000000002</v>
      </c>
      <c r="F126">
        <f t="shared" si="24"/>
        <v>22</v>
      </c>
      <c r="G126" s="19" t="e">
        <v>#N/A</v>
      </c>
      <c r="H126" s="19" t="e">
        <v>#N/A</v>
      </c>
      <c r="I126" s="6" t="str">
        <f t="shared" si="30"/>
        <v>C44H84NO8P</v>
      </c>
      <c r="J126" s="6" t="str">
        <f t="shared" si="31"/>
        <v>C46H87NO10P</v>
      </c>
      <c r="K126" s="6" t="str">
        <f t="shared" si="32"/>
        <v>C22H39O2</v>
      </c>
      <c r="L126" s="6" t="str">
        <f t="shared" si="33"/>
        <v>C24H48NO8P</v>
      </c>
      <c r="M126">
        <v>0.57732515831707409</v>
      </c>
      <c r="N126">
        <v>2.6549281310858579E-2</v>
      </c>
      <c r="O126">
        <v>4.0178839550900208E-2</v>
      </c>
      <c r="P126">
        <v>0.77572519311315047</v>
      </c>
      <c r="Q126">
        <v>0.74423927886130037</v>
      </c>
      <c r="R126">
        <v>0.19494307543085387</v>
      </c>
      <c r="S126">
        <v>0.20902561248276638</v>
      </c>
      <c r="T126" s="15">
        <f t="shared" si="25"/>
        <v>1.9759017977079189E-2</v>
      </c>
      <c r="U126" s="15">
        <f t="shared" si="26"/>
        <v>3.1167738069684352E-2</v>
      </c>
      <c r="V126" s="8">
        <f t="shared" si="27"/>
        <v>0.14508429387766278</v>
      </c>
      <c r="W126" s="8">
        <f t="shared" si="28"/>
        <v>0.1621464336087885</v>
      </c>
    </row>
    <row r="127" spans="1:23" x14ac:dyDescent="0.25">
      <c r="A127">
        <v>126</v>
      </c>
      <c r="B127">
        <v>-840.6</v>
      </c>
      <c r="C127">
        <v>331.3</v>
      </c>
      <c r="D127" t="s">
        <v>215</v>
      </c>
      <c r="E127">
        <f t="shared" si="29"/>
        <v>227.10000000000002</v>
      </c>
      <c r="F127">
        <f t="shared" si="24"/>
        <v>22</v>
      </c>
      <c r="G127" s="19" t="e">
        <v>#N/A</v>
      </c>
      <c r="H127" s="19" t="e">
        <v>#N/A</v>
      </c>
      <c r="I127" s="6" t="str">
        <f t="shared" si="30"/>
        <v>C44H80NO8P</v>
      </c>
      <c r="J127" s="6" t="str">
        <f t="shared" si="31"/>
        <v>C46H83NO10P</v>
      </c>
      <c r="K127" s="6" t="str">
        <f t="shared" si="32"/>
        <v>C22H35O2</v>
      </c>
      <c r="L127" s="6" t="str">
        <f t="shared" si="33"/>
        <v>C24H48NO8P</v>
      </c>
      <c r="M127">
        <v>0.5776716833492046</v>
      </c>
      <c r="N127">
        <v>2.6448337941228989E-2</v>
      </c>
      <c r="O127">
        <v>4.0178839550900208E-2</v>
      </c>
      <c r="P127">
        <v>0.77619080281956188</v>
      </c>
      <c r="Q127">
        <v>0.74423927886130037</v>
      </c>
      <c r="R127">
        <v>0.19459430080212234</v>
      </c>
      <c r="S127">
        <v>0.20902561248276638</v>
      </c>
      <c r="T127" s="15">
        <f t="shared" si="25"/>
        <v>1.9683891956460236E-2</v>
      </c>
      <c r="U127" s="15">
        <f t="shared" si="26"/>
        <v>3.1186445727371601E-2</v>
      </c>
      <c r="V127" s="8">
        <f t="shared" si="27"/>
        <v>0.14482472209949049</v>
      </c>
      <c r="W127" s="8">
        <f t="shared" si="28"/>
        <v>0.16224375796284907</v>
      </c>
    </row>
    <row r="128" spans="1:23" x14ac:dyDescent="0.25">
      <c r="A128">
        <v>127</v>
      </c>
      <c r="B128">
        <v>-838.6</v>
      </c>
      <c r="C128">
        <v>329.2</v>
      </c>
      <c r="D128" t="s">
        <v>216</v>
      </c>
      <c r="E128">
        <f t="shared" si="29"/>
        <v>227.20000000000005</v>
      </c>
      <c r="F128">
        <f t="shared" si="24"/>
        <v>22</v>
      </c>
      <c r="G128" s="19" t="e">
        <v>#N/A</v>
      </c>
      <c r="H128" s="19" t="e">
        <v>#N/A</v>
      </c>
      <c r="I128" s="6" t="str">
        <f t="shared" si="30"/>
        <v>C44H78NO8P</v>
      </c>
      <c r="J128" s="6" t="str">
        <f t="shared" si="31"/>
        <v>C46H81NO10P</v>
      </c>
      <c r="K128" s="6" t="str">
        <f t="shared" si="32"/>
        <v>C22H33O2</v>
      </c>
      <c r="L128" s="6" t="str">
        <f t="shared" si="33"/>
        <v>C24H48NO8P</v>
      </c>
      <c r="M128">
        <v>0.57784502385484793</v>
      </c>
      <c r="N128">
        <v>2.6397922084203714E-2</v>
      </c>
      <c r="O128">
        <v>4.0178839550900208E-2</v>
      </c>
      <c r="P128">
        <v>0.77642371246376751</v>
      </c>
      <c r="Q128">
        <v>0.74423927886130037</v>
      </c>
      <c r="R128">
        <v>0.19441973017205794</v>
      </c>
      <c r="S128">
        <v>0.20902561248276638</v>
      </c>
      <c r="T128" s="15">
        <f t="shared" si="25"/>
        <v>1.9646370495384567E-2</v>
      </c>
      <c r="U128" s="15">
        <f t="shared" si="26"/>
        <v>3.1195803766595989E-2</v>
      </c>
      <c r="V128" s="8">
        <f t="shared" si="27"/>
        <v>0.14469479977966099</v>
      </c>
      <c r="W128" s="8">
        <f t="shared" si="28"/>
        <v>0.1622924420438823</v>
      </c>
    </row>
    <row r="129" spans="1:23" x14ac:dyDescent="0.25">
      <c r="A129">
        <v>128</v>
      </c>
      <c r="B129">
        <v>-836.5</v>
      </c>
      <c r="C129">
        <v>327.2</v>
      </c>
      <c r="D129" t="s">
        <v>217</v>
      </c>
      <c r="E129">
        <f t="shared" si="29"/>
        <v>227.10000000000002</v>
      </c>
      <c r="F129">
        <f t="shared" si="24"/>
        <v>22</v>
      </c>
      <c r="G129" s="19" t="e">
        <v>#N/A</v>
      </c>
      <c r="H129" s="19" t="e">
        <v>#N/A</v>
      </c>
      <c r="I129" s="6" t="str">
        <f t="shared" si="30"/>
        <v>C44H76NO8P</v>
      </c>
      <c r="J129" s="6" t="str">
        <f t="shared" si="31"/>
        <v>C46H79NO10P</v>
      </c>
      <c r="K129" s="6" t="str">
        <f t="shared" si="32"/>
        <v>C22H31O2</v>
      </c>
      <c r="L129" s="6" t="str">
        <f t="shared" si="33"/>
        <v>C24H48NO8P</v>
      </c>
      <c r="M129">
        <v>0.57801841637434592</v>
      </c>
      <c r="N129">
        <v>2.6347543509511545E-2</v>
      </c>
      <c r="O129">
        <v>4.0178839550900208E-2</v>
      </c>
      <c r="P129">
        <v>0.77665669199659093</v>
      </c>
      <c r="Q129">
        <v>0.74423927886130037</v>
      </c>
      <c r="R129">
        <v>0.19424503725467318</v>
      </c>
      <c r="S129">
        <v>0.20902561248276638</v>
      </c>
      <c r="T129" s="15">
        <f t="shared" si="25"/>
        <v>1.9608876781285606E-2</v>
      </c>
      <c r="U129" s="15">
        <f t="shared" si="26"/>
        <v>3.120516461386395E-2</v>
      </c>
      <c r="V129" s="8">
        <f t="shared" si="27"/>
        <v>0.14456478644880438</v>
      </c>
      <c r="W129" s="8">
        <f t="shared" si="28"/>
        <v>0.16234114073342668</v>
      </c>
    </row>
    <row r="130" spans="1:23" x14ac:dyDescent="0.25">
      <c r="A130">
        <v>129</v>
      </c>
      <c r="B130">
        <v>-762.5</v>
      </c>
      <c r="C130">
        <v>225.2</v>
      </c>
      <c r="D130" t="s">
        <v>218</v>
      </c>
      <c r="E130">
        <f t="shared" si="29"/>
        <v>255.09999999999997</v>
      </c>
      <c r="F130">
        <f t="shared" si="24"/>
        <v>14</v>
      </c>
      <c r="G130" s="19" t="e">
        <v>#N/A</v>
      </c>
      <c r="H130" s="19" t="e">
        <v>#N/A</v>
      </c>
      <c r="I130" s="6" t="str">
        <f t="shared" si="30"/>
        <v>C38H74NO8P</v>
      </c>
      <c r="J130" s="6" t="str">
        <f t="shared" si="31"/>
        <v>C40H77NO10P</v>
      </c>
      <c r="K130" s="6" t="str">
        <f t="shared" si="32"/>
        <v>C14H25O2</v>
      </c>
      <c r="L130" s="6" t="str">
        <f t="shared" si="33"/>
        <v>C26H52NO8P</v>
      </c>
      <c r="M130">
        <v>0.61786589594822749</v>
      </c>
      <c r="N130">
        <v>1.357080177886158E-2</v>
      </c>
      <c r="O130">
        <v>4.4043868179990356E-2</v>
      </c>
      <c r="P130">
        <v>0.84927756220019335</v>
      </c>
      <c r="Q130">
        <v>0.72751939230272866</v>
      </c>
      <c r="R130">
        <v>0.13607568165717518</v>
      </c>
      <c r="S130">
        <v>0.22094971894323182</v>
      </c>
      <c r="T130" s="15">
        <f t="shared" si="25"/>
        <v>9.8730214632181644E-3</v>
      </c>
      <c r="U130" s="15">
        <f t="shared" si="26"/>
        <v>3.7405468997768879E-2</v>
      </c>
      <c r="V130" s="8">
        <f t="shared" si="27"/>
        <v>9.8997697226407652E-2</v>
      </c>
      <c r="W130" s="8">
        <f t="shared" si="28"/>
        <v>0.1876476386729258</v>
      </c>
    </row>
    <row r="131" spans="1:23" x14ac:dyDescent="0.25">
      <c r="A131">
        <v>130</v>
      </c>
      <c r="B131">
        <v>-790.6</v>
      </c>
      <c r="C131">
        <v>225.2</v>
      </c>
      <c r="D131" t="s">
        <v>219</v>
      </c>
      <c r="E131">
        <f t="shared" si="29"/>
        <v>283.2000000000001</v>
      </c>
      <c r="F131">
        <f t="shared" ref="F131:F194" si="34">ROUNDUP((INT(C131)-31)/14,0)</f>
        <v>14</v>
      </c>
      <c r="G131" s="19" t="e">
        <v>#N/A</v>
      </c>
      <c r="H131" s="19" t="e">
        <v>#N/A</v>
      </c>
      <c r="I131" s="6" t="str">
        <f t="shared" si="30"/>
        <v>C40H78NO8P</v>
      </c>
      <c r="J131" s="6" t="str">
        <f t="shared" si="31"/>
        <v>C42H81NO10P</v>
      </c>
      <c r="K131" s="6" t="str">
        <f t="shared" si="32"/>
        <v>C14H25O2</v>
      </c>
      <c r="L131" s="6" t="str">
        <f t="shared" si="33"/>
        <v>C28H56NO8P</v>
      </c>
      <c r="M131">
        <v>0.60398508102473836</v>
      </c>
      <c r="N131">
        <v>1.357080177886158E-2</v>
      </c>
      <c r="O131">
        <v>4.8086107661557034E-2</v>
      </c>
      <c r="P131">
        <v>0.84927756220019335</v>
      </c>
      <c r="Q131">
        <v>0.71117513037788938</v>
      </c>
      <c r="R131">
        <v>0.13607568165717518</v>
      </c>
      <c r="S131">
        <v>0.23223256042703222</v>
      </c>
      <c r="T131" s="15">
        <f t="shared" ref="T131:T194" si="35">N131*M131/P131</f>
        <v>9.6512167244143746E-3</v>
      </c>
      <c r="U131" s="15">
        <f t="shared" ref="U131:U194" si="36">O131*M131/Q131</f>
        <v>4.0838452290503181E-2</v>
      </c>
      <c r="V131" s="8">
        <f t="shared" ref="V131:V194" si="37">R131*Q131</f>
        <v>9.6773640643801728E-2</v>
      </c>
      <c r="W131" s="8">
        <f t="shared" ref="W131:W194" si="38">S131*P131</f>
        <v>0.19722990278297903</v>
      </c>
    </row>
    <row r="132" spans="1:23" x14ac:dyDescent="0.25">
      <c r="A132">
        <v>131</v>
      </c>
      <c r="B132">
        <v>-788.5</v>
      </c>
      <c r="C132">
        <v>225.2</v>
      </c>
      <c r="D132" t="s">
        <v>220</v>
      </c>
      <c r="E132">
        <f t="shared" si="29"/>
        <v>281.09999999999997</v>
      </c>
      <c r="F132">
        <f t="shared" si="34"/>
        <v>14</v>
      </c>
      <c r="G132" s="19" t="e">
        <v>#N/A</v>
      </c>
      <c r="H132" s="19" t="e">
        <v>#N/A</v>
      </c>
      <c r="I132" s="6" t="str">
        <f t="shared" si="30"/>
        <v>C40H76NO8P</v>
      </c>
      <c r="J132" s="6" t="str">
        <f t="shared" si="31"/>
        <v>C42H79NO10P</v>
      </c>
      <c r="K132" s="6" t="str">
        <f t="shared" si="32"/>
        <v>C14H25O2</v>
      </c>
      <c r="L132" s="6" t="str">
        <f t="shared" si="33"/>
        <v>C28H54NO8P</v>
      </c>
      <c r="M132">
        <v>0.60416631732619419</v>
      </c>
      <c r="N132">
        <v>1.357080177886158E-2</v>
      </c>
      <c r="O132">
        <v>4.8030883644520211E-2</v>
      </c>
      <c r="P132">
        <v>0.84927756220019335</v>
      </c>
      <c r="Q132">
        <v>0.71138853093092669</v>
      </c>
      <c r="R132">
        <v>0.13607568165717518</v>
      </c>
      <c r="S132">
        <v>0.23208879729742815</v>
      </c>
      <c r="T132" s="15">
        <f t="shared" si="35"/>
        <v>9.6541127410191448E-3</v>
      </c>
      <c r="U132" s="15">
        <f t="shared" si="36"/>
        <v>4.0791551771939258E-2</v>
      </c>
      <c r="V132" s="8">
        <f t="shared" si="37"/>
        <v>9.6802679269522296E-2</v>
      </c>
      <c r="W132" s="8">
        <f t="shared" si="38"/>
        <v>0.19710780798273461</v>
      </c>
    </row>
    <row r="133" spans="1:23" x14ac:dyDescent="0.25">
      <c r="A133">
        <v>132</v>
      </c>
      <c r="B133">
        <v>-786.5</v>
      </c>
      <c r="C133">
        <v>225.2</v>
      </c>
      <c r="D133" t="s">
        <v>221</v>
      </c>
      <c r="E133">
        <f t="shared" si="29"/>
        <v>279.09999999999997</v>
      </c>
      <c r="F133">
        <f t="shared" si="34"/>
        <v>14</v>
      </c>
      <c r="G133" s="19" t="e">
        <v>#N/A</v>
      </c>
      <c r="H133" s="19" t="e">
        <v>#N/A</v>
      </c>
      <c r="I133" s="6" t="str">
        <f t="shared" si="30"/>
        <v>C40H74NO8P</v>
      </c>
      <c r="J133" s="6" t="str">
        <f t="shared" si="31"/>
        <v>C42H77NO10P</v>
      </c>
      <c r="K133" s="6" t="str">
        <f t="shared" si="32"/>
        <v>C14H25O2</v>
      </c>
      <c r="L133" s="6" t="str">
        <f t="shared" si="33"/>
        <v>C28H52NO8P</v>
      </c>
      <c r="M133">
        <v>0.60434760801077625</v>
      </c>
      <c r="N133">
        <v>1.357080177886158E-2</v>
      </c>
      <c r="O133">
        <v>4.7975686219315819E-2</v>
      </c>
      <c r="P133">
        <v>0.84927756220019335</v>
      </c>
      <c r="Q133">
        <v>0.71160199551853731</v>
      </c>
      <c r="R133">
        <v>0.13607568165717518</v>
      </c>
      <c r="S133">
        <v>0.23194492698019559</v>
      </c>
      <c r="T133" s="15">
        <f t="shared" si="35"/>
        <v>9.6570096266244149E-3</v>
      </c>
      <c r="U133" s="15">
        <f t="shared" si="36"/>
        <v>4.0744673837221947E-2</v>
      </c>
      <c r="V133" s="8">
        <f t="shared" si="37"/>
        <v>9.683172660879108E-2</v>
      </c>
      <c r="W133" s="8">
        <f t="shared" si="38"/>
        <v>0.19698562215044235</v>
      </c>
    </row>
    <row r="134" spans="1:23" x14ac:dyDescent="0.25">
      <c r="A134">
        <v>133</v>
      </c>
      <c r="B134">
        <v>-804.6</v>
      </c>
      <c r="C134">
        <v>241.2</v>
      </c>
      <c r="D134" t="s">
        <v>222</v>
      </c>
      <c r="E134">
        <f t="shared" si="29"/>
        <v>281.2000000000001</v>
      </c>
      <c r="F134">
        <f t="shared" si="34"/>
        <v>15</v>
      </c>
      <c r="G134" s="19" t="e">
        <v>#N/A</v>
      </c>
      <c r="H134" s="19" t="e">
        <v>#N/A</v>
      </c>
      <c r="I134" s="6" t="str">
        <f t="shared" si="30"/>
        <v>C41H80NO8P</v>
      </c>
      <c r="J134" s="6" t="str">
        <f t="shared" si="31"/>
        <v>C43H83NO10P</v>
      </c>
      <c r="K134" s="6" t="str">
        <f t="shared" si="32"/>
        <v>C15H29O2</v>
      </c>
      <c r="L134" s="6" t="str">
        <f t="shared" si="33"/>
        <v>C28H54NO8P</v>
      </c>
      <c r="M134">
        <v>0.59716205620010421</v>
      </c>
      <c r="N134">
        <v>1.4995833503894751E-2</v>
      </c>
      <c r="O134">
        <v>4.8030883644520211E-2</v>
      </c>
      <c r="P134">
        <v>0.83943166109053646</v>
      </c>
      <c r="Q134">
        <v>0.71138853093092669</v>
      </c>
      <c r="R134">
        <v>0.1443383037859593</v>
      </c>
      <c r="S134">
        <v>0.23208879729742815</v>
      </c>
      <c r="T134" s="15">
        <f t="shared" si="35"/>
        <v>1.0667863966420457E-2</v>
      </c>
      <c r="U134" s="15">
        <f t="shared" si="36"/>
        <v>4.0318644441365875E-2</v>
      </c>
      <c r="V134" s="8">
        <f t="shared" si="37"/>
        <v>0.1026806138873554</v>
      </c>
      <c r="W134" s="8">
        <f t="shared" si="38"/>
        <v>0.19482268463588492</v>
      </c>
    </row>
    <row r="135" spans="1:23" x14ac:dyDescent="0.25">
      <c r="A135">
        <v>134</v>
      </c>
      <c r="B135">
        <v>-802.6</v>
      </c>
      <c r="C135">
        <v>241.2</v>
      </c>
      <c r="D135" t="s">
        <v>223</v>
      </c>
      <c r="E135">
        <f t="shared" si="29"/>
        <v>279.2000000000001</v>
      </c>
      <c r="F135">
        <f t="shared" si="34"/>
        <v>15</v>
      </c>
      <c r="G135" s="19" t="e">
        <v>#N/A</v>
      </c>
      <c r="H135" s="19" t="e">
        <v>#N/A</v>
      </c>
      <c r="I135" s="6" t="str">
        <f t="shared" si="30"/>
        <v>C41H78NO8P</v>
      </c>
      <c r="J135" s="6" t="str">
        <f t="shared" si="31"/>
        <v>C43H81NO10P</v>
      </c>
      <c r="K135" s="6" t="str">
        <f t="shared" si="32"/>
        <v>C15H29O2</v>
      </c>
      <c r="L135" s="6" t="str">
        <f t="shared" si="33"/>
        <v>C28H52NO8P</v>
      </c>
      <c r="M135">
        <v>0.5973412451334662</v>
      </c>
      <c r="N135">
        <v>1.4995833503894751E-2</v>
      </c>
      <c r="O135">
        <v>4.7975686219315819E-2</v>
      </c>
      <c r="P135">
        <v>0.83943166109053646</v>
      </c>
      <c r="Q135">
        <v>0.71160199551853731</v>
      </c>
      <c r="R135">
        <v>0.1443383037859593</v>
      </c>
      <c r="S135">
        <v>0.23194492698019559</v>
      </c>
      <c r="T135" s="15">
        <f t="shared" si="35"/>
        <v>1.0671065045835242E-2</v>
      </c>
      <c r="U135" s="15">
        <f t="shared" si="36"/>
        <v>4.0272309975038632E-2</v>
      </c>
      <c r="V135" s="8">
        <f t="shared" si="37"/>
        <v>0.10271142500384949</v>
      </c>
      <c r="W135" s="8">
        <f t="shared" si="38"/>
        <v>0.19470191533650877</v>
      </c>
    </row>
    <row r="136" spans="1:23" x14ac:dyDescent="0.25">
      <c r="A136">
        <v>135</v>
      </c>
      <c r="B136">
        <v>-792.6</v>
      </c>
      <c r="C136">
        <v>255.2</v>
      </c>
      <c r="D136" t="s">
        <v>224</v>
      </c>
      <c r="E136">
        <f t="shared" si="29"/>
        <v>255.2000000000001</v>
      </c>
      <c r="F136">
        <f t="shared" si="34"/>
        <v>16</v>
      </c>
      <c r="G136" s="19" t="e">
        <v>#N/A</v>
      </c>
      <c r="H136" s="19" t="e">
        <v>#N/A</v>
      </c>
      <c r="I136" s="6" t="str">
        <f t="shared" si="30"/>
        <v>C40H80NO8P</v>
      </c>
      <c r="J136" s="6" t="str">
        <f t="shared" si="31"/>
        <v>C42H83NO10P</v>
      </c>
      <c r="K136" s="6" t="str">
        <f t="shared" si="32"/>
        <v>C16H31O2</v>
      </c>
      <c r="L136" s="6" t="str">
        <f t="shared" si="33"/>
        <v>C26H52NO8P</v>
      </c>
      <c r="M136">
        <v>0.60380389909009524</v>
      </c>
      <c r="N136">
        <v>1.6459282605585927E-2</v>
      </c>
      <c r="O136">
        <v>4.4043868179990356E-2</v>
      </c>
      <c r="P136">
        <v>0.82994887212414814</v>
      </c>
      <c r="Q136">
        <v>0.72751939230272866</v>
      </c>
      <c r="R136">
        <v>0.15218776085168167</v>
      </c>
      <c r="S136">
        <v>0.22094971894323182</v>
      </c>
      <c r="T136" s="15">
        <f t="shared" si="35"/>
        <v>1.1974447278954746E-2</v>
      </c>
      <c r="U136" s="15">
        <f t="shared" si="36"/>
        <v>3.6554158719967651E-2</v>
      </c>
      <c r="V136" s="8">
        <f t="shared" si="37"/>
        <v>0.11071954729072846</v>
      </c>
      <c r="W136" s="8">
        <f t="shared" si="38"/>
        <v>0.18337697003308279</v>
      </c>
    </row>
    <row r="137" spans="1:23" x14ac:dyDescent="0.25">
      <c r="A137">
        <v>136</v>
      </c>
      <c r="B137">
        <v>-790.6</v>
      </c>
      <c r="C137">
        <v>253.2</v>
      </c>
      <c r="D137" t="s">
        <v>225</v>
      </c>
      <c r="E137">
        <f t="shared" si="29"/>
        <v>255.2000000000001</v>
      </c>
      <c r="F137">
        <f t="shared" si="34"/>
        <v>16</v>
      </c>
      <c r="G137" s="19" t="e">
        <v>#N/A</v>
      </c>
      <c r="H137" s="19" t="e">
        <v>#N/A</v>
      </c>
      <c r="I137" s="6" t="str">
        <f t="shared" si="30"/>
        <v>C40H78NO8P</v>
      </c>
      <c r="J137" s="6" t="str">
        <f t="shared" si="31"/>
        <v>C42H81NO10P</v>
      </c>
      <c r="K137" s="6" t="str">
        <f t="shared" si="32"/>
        <v>C16H29O2</v>
      </c>
      <c r="L137" s="6" t="str">
        <f t="shared" si="33"/>
        <v>C26H52NO8P</v>
      </c>
      <c r="M137">
        <v>0.60398508102473836</v>
      </c>
      <c r="N137">
        <v>1.641860067699746E-2</v>
      </c>
      <c r="O137">
        <v>4.4043868179990356E-2</v>
      </c>
      <c r="P137">
        <v>0.83019791281854061</v>
      </c>
      <c r="Q137">
        <v>0.72751939230272866</v>
      </c>
      <c r="R137">
        <v>0.15198433071630962</v>
      </c>
      <c r="S137">
        <v>0.22094971894323182</v>
      </c>
      <c r="T137" s="15">
        <f t="shared" si="35"/>
        <v>1.1944850386990362E-2</v>
      </c>
      <c r="U137" s="15">
        <f t="shared" si="36"/>
        <v>3.656512743548293E-2</v>
      </c>
      <c r="V137" s="8">
        <f t="shared" si="37"/>
        <v>0.11057154792226652</v>
      </c>
      <c r="W137" s="8">
        <f t="shared" si="38"/>
        <v>0.18343199550451422</v>
      </c>
    </row>
    <row r="138" spans="1:23" x14ac:dyDescent="0.25">
      <c r="A138">
        <v>137</v>
      </c>
      <c r="B138">
        <v>-820.6</v>
      </c>
      <c r="C138">
        <v>283.3</v>
      </c>
      <c r="D138" t="s">
        <v>226</v>
      </c>
      <c r="E138">
        <f t="shared" si="29"/>
        <v>255.09999999999997</v>
      </c>
      <c r="F138">
        <f t="shared" si="34"/>
        <v>18</v>
      </c>
      <c r="G138" s="19" t="e">
        <v>#N/A</v>
      </c>
      <c r="H138" s="19" t="e">
        <v>#N/A</v>
      </c>
      <c r="I138" s="6" t="str">
        <f t="shared" si="30"/>
        <v>C42H84NO8P</v>
      </c>
      <c r="J138" s="6" t="str">
        <f t="shared" si="31"/>
        <v>C44H87NO10P</v>
      </c>
      <c r="K138" s="6" t="str">
        <f t="shared" si="32"/>
        <v>C18H35O2</v>
      </c>
      <c r="L138" s="6" t="str">
        <f t="shared" si="33"/>
        <v>C26H52NO8P</v>
      </c>
      <c r="M138">
        <v>0.59023899733987306</v>
      </c>
      <c r="N138">
        <v>1.9599405313945297E-2</v>
      </c>
      <c r="O138">
        <v>4.4043868179990356E-2</v>
      </c>
      <c r="P138">
        <v>0.81130345607924126</v>
      </c>
      <c r="Q138">
        <v>0.72751939230272866</v>
      </c>
      <c r="R138">
        <v>0.16730280038157924</v>
      </c>
      <c r="S138">
        <v>0.22094971894323182</v>
      </c>
      <c r="T138" s="15">
        <f t="shared" si="35"/>
        <v>1.4258947443496352E-2</v>
      </c>
      <c r="U138" s="15">
        <f t="shared" si="36"/>
        <v>3.5732942473524695E-2</v>
      </c>
      <c r="V138" s="8">
        <f t="shared" si="37"/>
        <v>0.12171603166415125</v>
      </c>
      <c r="W138" s="8">
        <f t="shared" si="38"/>
        <v>0.17925727059838098</v>
      </c>
    </row>
    <row r="139" spans="1:23" x14ac:dyDescent="0.25">
      <c r="A139">
        <v>138</v>
      </c>
      <c r="B139">
        <v>-818.6</v>
      </c>
      <c r="C139">
        <v>281.2</v>
      </c>
      <c r="D139" t="s">
        <v>227</v>
      </c>
      <c r="E139">
        <f t="shared" si="29"/>
        <v>255.2000000000001</v>
      </c>
      <c r="F139">
        <f t="shared" si="34"/>
        <v>18</v>
      </c>
      <c r="G139" s="19" t="e">
        <v>#N/A</v>
      </c>
      <c r="H139" s="19" t="e">
        <v>#N/A</v>
      </c>
      <c r="I139" s="6" t="str">
        <f t="shared" si="30"/>
        <v>C42H82NO8P</v>
      </c>
      <c r="J139" s="6" t="str">
        <f t="shared" si="31"/>
        <v>C44H85NO10P</v>
      </c>
      <c r="K139" s="6" t="str">
        <f t="shared" si="32"/>
        <v>C18H33O2</v>
      </c>
      <c r="L139" s="6" t="str">
        <f t="shared" si="33"/>
        <v>C26H52NO8P</v>
      </c>
      <c r="M139">
        <v>0.59041610888817719</v>
      </c>
      <c r="N139">
        <v>1.9555127821847394E-2</v>
      </c>
      <c r="O139">
        <v>4.4043868179990356E-2</v>
      </c>
      <c r="P139">
        <v>0.811546901890003</v>
      </c>
      <c r="Q139">
        <v>0.72751939230272866</v>
      </c>
      <c r="R139">
        <v>0.16710950192123541</v>
      </c>
      <c r="S139">
        <v>0.22094971894323182</v>
      </c>
      <c r="T139" s="15">
        <f t="shared" si="35"/>
        <v>1.4226734709352601E-2</v>
      </c>
      <c r="U139" s="15">
        <f t="shared" si="36"/>
        <v>3.5743664768722858E-2</v>
      </c>
      <c r="V139" s="8">
        <f t="shared" si="37"/>
        <v>0.12157540328574885</v>
      </c>
      <c r="W139" s="8">
        <f t="shared" si="38"/>
        <v>0.1793110598818467</v>
      </c>
    </row>
    <row r="140" spans="1:23" x14ac:dyDescent="0.25">
      <c r="A140">
        <v>139</v>
      </c>
      <c r="B140">
        <v>-816.6</v>
      </c>
      <c r="C140">
        <v>279.2</v>
      </c>
      <c r="D140" t="s">
        <v>228</v>
      </c>
      <c r="E140">
        <f t="shared" si="29"/>
        <v>255.2000000000001</v>
      </c>
      <c r="F140">
        <f t="shared" si="34"/>
        <v>18</v>
      </c>
      <c r="G140" s="19" t="e">
        <v>#N/A</v>
      </c>
      <c r="H140" s="19" t="e">
        <v>#N/A</v>
      </c>
      <c r="I140" s="6" t="str">
        <f t="shared" si="30"/>
        <v>C42H80NO8P</v>
      </c>
      <c r="J140" s="6" t="str">
        <f t="shared" si="31"/>
        <v>C44H83NO10P</v>
      </c>
      <c r="K140" s="6" t="str">
        <f t="shared" si="32"/>
        <v>C18H31O2</v>
      </c>
      <c r="L140" s="6" t="str">
        <f t="shared" si="33"/>
        <v>C26H52NO8P</v>
      </c>
      <c r="M140">
        <v>0.59059327358190317</v>
      </c>
      <c r="N140">
        <v>1.9510895075596228E-2</v>
      </c>
      <c r="O140">
        <v>4.4043868179990356E-2</v>
      </c>
      <c r="P140">
        <v>0.81179042075094388</v>
      </c>
      <c r="Q140">
        <v>0.72751939230272866</v>
      </c>
      <c r="R140">
        <v>0.16691607239168496</v>
      </c>
      <c r="S140">
        <v>0.22094971894323182</v>
      </c>
      <c r="T140" s="15">
        <f t="shared" si="35"/>
        <v>1.419455452868007E-2</v>
      </c>
      <c r="U140" s="15">
        <f t="shared" si="36"/>
        <v>3.5754390281333481E-2</v>
      </c>
      <c r="V140" s="8">
        <f t="shared" si="37"/>
        <v>0.12143467955195691</v>
      </c>
      <c r="W140" s="8">
        <f t="shared" si="38"/>
        <v>0.17936486530572895</v>
      </c>
    </row>
    <row r="141" spans="1:23" x14ac:dyDescent="0.25">
      <c r="A141">
        <v>140</v>
      </c>
      <c r="B141">
        <v>-814.6</v>
      </c>
      <c r="C141">
        <v>277.2</v>
      </c>
      <c r="D141" t="s">
        <v>229</v>
      </c>
      <c r="E141">
        <f t="shared" si="29"/>
        <v>255.2000000000001</v>
      </c>
      <c r="F141">
        <f t="shared" si="34"/>
        <v>18</v>
      </c>
      <c r="G141" s="19" t="e">
        <v>#N/A</v>
      </c>
      <c r="H141" s="19" t="e">
        <v>#N/A</v>
      </c>
      <c r="I141" s="6" t="str">
        <f t="shared" si="30"/>
        <v>C42H78NO8P</v>
      </c>
      <c r="J141" s="6" t="str">
        <f t="shared" si="31"/>
        <v>C44H81NO10P</v>
      </c>
      <c r="K141" s="6" t="str">
        <f t="shared" si="32"/>
        <v>C18H29O2</v>
      </c>
      <c r="L141" s="6" t="str">
        <f t="shared" si="33"/>
        <v>C26H52NO8P</v>
      </c>
      <c r="M141">
        <v>0.59077049143699811</v>
      </c>
      <c r="N141">
        <v>1.9466707127961943E-2</v>
      </c>
      <c r="O141">
        <v>4.4043868179990356E-2</v>
      </c>
      <c r="P141">
        <v>0.81203401268398379</v>
      </c>
      <c r="Q141">
        <v>0.72751939230272866</v>
      </c>
      <c r="R141">
        <v>0.1667225117316733</v>
      </c>
      <c r="S141">
        <v>0.22094971894323182</v>
      </c>
      <c r="T141" s="15">
        <f t="shared" si="35"/>
        <v>1.4162406939870068E-2</v>
      </c>
      <c r="U141" s="15">
        <f t="shared" si="36"/>
        <v>3.5765119012321996E-2</v>
      </c>
      <c r="V141" s="8">
        <f t="shared" si="37"/>
        <v>0.12129386041821151</v>
      </c>
      <c r="W141" s="8">
        <f t="shared" si="38"/>
        <v>0.17941868687487095</v>
      </c>
    </row>
    <row r="142" spans="1:23" x14ac:dyDescent="0.25">
      <c r="A142">
        <v>141</v>
      </c>
      <c r="B142">
        <v>-812.5</v>
      </c>
      <c r="C142">
        <v>275.2</v>
      </c>
      <c r="D142" t="s">
        <v>230</v>
      </c>
      <c r="E142">
        <f t="shared" si="29"/>
        <v>255.09999999999997</v>
      </c>
      <c r="F142">
        <f t="shared" si="34"/>
        <v>18</v>
      </c>
      <c r="G142" s="19" t="e">
        <v>#N/A</v>
      </c>
      <c r="H142" s="19" t="e">
        <v>#N/A</v>
      </c>
      <c r="I142" s="6" t="str">
        <f t="shared" si="30"/>
        <v>C42H76NO8P</v>
      </c>
      <c r="J142" s="6" t="str">
        <f t="shared" si="31"/>
        <v>C44H79NO10P</v>
      </c>
      <c r="K142" s="6" t="str">
        <f t="shared" si="32"/>
        <v>C18H27O2</v>
      </c>
      <c r="L142" s="6" t="str">
        <f t="shared" si="33"/>
        <v>C26H52NO8P</v>
      </c>
      <c r="M142">
        <v>0.59094776246941427</v>
      </c>
      <c r="N142">
        <v>1.942256403174895E-2</v>
      </c>
      <c r="O142">
        <v>4.4043868179990356E-2</v>
      </c>
      <c r="P142">
        <v>0.81227767771104942</v>
      </c>
      <c r="Q142">
        <v>0.72751939230272866</v>
      </c>
      <c r="R142">
        <v>0.16652881987992105</v>
      </c>
      <c r="S142">
        <v>0.22094971894323182</v>
      </c>
      <c r="T142" s="15">
        <f t="shared" si="35"/>
        <v>1.4130291981338829E-2</v>
      </c>
      <c r="U142" s="15">
        <f t="shared" si="36"/>
        <v>3.5775850962654149E-2</v>
      </c>
      <c r="V142" s="8">
        <f t="shared" si="37"/>
        <v>0.12115294583993072</v>
      </c>
      <c r="W142" s="8">
        <f t="shared" si="38"/>
        <v>0.17947252459411742</v>
      </c>
    </row>
    <row r="143" spans="1:23" x14ac:dyDescent="0.25">
      <c r="A143">
        <v>142</v>
      </c>
      <c r="B143">
        <v>-846.6</v>
      </c>
      <c r="C143">
        <v>309.3</v>
      </c>
      <c r="D143" t="s">
        <v>231</v>
      </c>
      <c r="E143">
        <f t="shared" si="29"/>
        <v>255.09999999999997</v>
      </c>
      <c r="F143">
        <f t="shared" si="34"/>
        <v>20</v>
      </c>
      <c r="G143" s="19" t="e">
        <v>#N/A</v>
      </c>
      <c r="H143" s="19" t="e">
        <v>#N/A</v>
      </c>
      <c r="I143" s="6" t="str">
        <f t="shared" si="30"/>
        <v>C44H86NO8P</v>
      </c>
      <c r="J143" s="6" t="str">
        <f t="shared" si="31"/>
        <v>C46H89NO10P</v>
      </c>
      <c r="K143" s="6" t="str">
        <f t="shared" si="32"/>
        <v>C20H37O2</v>
      </c>
      <c r="L143" s="6" t="str">
        <f t="shared" si="33"/>
        <v>C26H52NO8P</v>
      </c>
      <c r="M143">
        <v>0.57715197375939498</v>
      </c>
      <c r="N143">
        <v>2.2956457923409865E-2</v>
      </c>
      <c r="O143">
        <v>4.4043868179990356E-2</v>
      </c>
      <c r="P143">
        <v>0.79331489973429581</v>
      </c>
      <c r="Q143">
        <v>0.72751939230272866</v>
      </c>
      <c r="R143">
        <v>0.18147836884607774</v>
      </c>
      <c r="S143">
        <v>0.22094971894323182</v>
      </c>
      <c r="T143" s="15">
        <f t="shared" si="35"/>
        <v>1.6701268317862304E-2</v>
      </c>
      <c r="U143" s="15">
        <f t="shared" si="36"/>
        <v>3.4940656869119589E-2</v>
      </c>
      <c r="V143" s="8">
        <f t="shared" si="37"/>
        <v>0.13202903261898893</v>
      </c>
      <c r="W143" s="8">
        <f t="shared" si="38"/>
        <v>0.17528270412977079</v>
      </c>
    </row>
    <row r="144" spans="1:23" x14ac:dyDescent="0.25">
      <c r="A144">
        <v>143</v>
      </c>
      <c r="B144">
        <v>-844.6</v>
      </c>
      <c r="C144">
        <v>307.3</v>
      </c>
      <c r="D144" t="s">
        <v>232</v>
      </c>
      <c r="E144">
        <f t="shared" si="29"/>
        <v>255.09999999999997</v>
      </c>
      <c r="F144">
        <f t="shared" si="34"/>
        <v>20</v>
      </c>
      <c r="G144" s="19" t="e">
        <v>#N/A</v>
      </c>
      <c r="H144" s="19" t="e">
        <v>#N/A</v>
      </c>
      <c r="I144" s="6" t="str">
        <f t="shared" si="30"/>
        <v>C44H84NO8P</v>
      </c>
      <c r="J144" s="6" t="str">
        <f t="shared" si="31"/>
        <v>C46H87NO10P</v>
      </c>
      <c r="K144" s="6" t="str">
        <f t="shared" si="32"/>
        <v>C20H35O2</v>
      </c>
      <c r="L144" s="6" t="str">
        <f t="shared" si="33"/>
        <v>C26H52NO8P</v>
      </c>
      <c r="M144">
        <v>0.57732515831707409</v>
      </c>
      <c r="N144">
        <v>2.2908931973969478E-2</v>
      </c>
      <c r="O144">
        <v>4.4043868179990356E-2</v>
      </c>
      <c r="P144">
        <v>0.79355294776368368</v>
      </c>
      <c r="Q144">
        <v>0.72751939230272866</v>
      </c>
      <c r="R144">
        <v>0.18129472300940283</v>
      </c>
      <c r="S144">
        <v>0.22094971894323182</v>
      </c>
      <c r="T144" s="15">
        <f t="shared" si="35"/>
        <v>1.6666692268006822E-2</v>
      </c>
      <c r="U144" s="15">
        <f t="shared" si="36"/>
        <v>3.4951141425146458E-2</v>
      </c>
      <c r="V144" s="8">
        <f t="shared" si="37"/>
        <v>0.13189542671149226</v>
      </c>
      <c r="W144" s="8">
        <f t="shared" si="38"/>
        <v>0.17533530077495904</v>
      </c>
    </row>
    <row r="145" spans="1:23" x14ac:dyDescent="0.25">
      <c r="A145">
        <v>144</v>
      </c>
      <c r="B145">
        <v>-842.6</v>
      </c>
      <c r="C145">
        <v>305.2</v>
      </c>
      <c r="D145" t="s">
        <v>233</v>
      </c>
      <c r="E145">
        <f t="shared" si="29"/>
        <v>255.2000000000001</v>
      </c>
      <c r="F145">
        <f t="shared" si="34"/>
        <v>20</v>
      </c>
      <c r="G145" s="19" t="e">
        <v>#N/A</v>
      </c>
      <c r="H145" s="19" t="e">
        <v>#N/A</v>
      </c>
      <c r="I145" s="6" t="str">
        <f t="shared" si="30"/>
        <v>C44H82NO8P</v>
      </c>
      <c r="J145" s="6" t="str">
        <f t="shared" si="31"/>
        <v>C46H85NO10P</v>
      </c>
      <c r="K145" s="6" t="str">
        <f t="shared" si="32"/>
        <v>C20H33O2</v>
      </c>
      <c r="L145" s="6" t="str">
        <f t="shared" si="33"/>
        <v>C26H52NO8P</v>
      </c>
      <c r="M145">
        <v>0.57749839484181265</v>
      </c>
      <c r="N145">
        <v>2.2861446898164127E-2</v>
      </c>
      <c r="O145">
        <v>4.4043868179990356E-2</v>
      </c>
      <c r="P145">
        <v>0.79379106722355164</v>
      </c>
      <c r="Q145">
        <v>0.72751939230272866</v>
      </c>
      <c r="R145">
        <v>0.18111095062002339</v>
      </c>
      <c r="S145">
        <v>0.22094971894323182</v>
      </c>
      <c r="T145" s="15">
        <f t="shared" si="35"/>
        <v>1.6632145954513466E-2</v>
      </c>
      <c r="U145" s="15">
        <f t="shared" si="36"/>
        <v>3.4961629127247963E-2</v>
      </c>
      <c r="V145" s="8">
        <f t="shared" si="37"/>
        <v>0.13176172873444891</v>
      </c>
      <c r="W145" s="8">
        <f t="shared" si="38"/>
        <v>0.17538791320269176</v>
      </c>
    </row>
    <row r="146" spans="1:23" x14ac:dyDescent="0.25">
      <c r="A146">
        <v>145</v>
      </c>
      <c r="B146">
        <v>-840.6</v>
      </c>
      <c r="C146">
        <v>303.2</v>
      </c>
      <c r="D146" t="s">
        <v>234</v>
      </c>
      <c r="E146">
        <f t="shared" si="29"/>
        <v>255.2000000000001</v>
      </c>
      <c r="F146">
        <f t="shared" si="34"/>
        <v>20</v>
      </c>
      <c r="G146" s="19" t="e">
        <v>#N/A</v>
      </c>
      <c r="H146" s="19" t="e">
        <v>#N/A</v>
      </c>
      <c r="I146" s="6" t="str">
        <f t="shared" si="30"/>
        <v>C44H80NO8P</v>
      </c>
      <c r="J146" s="6" t="str">
        <f t="shared" si="31"/>
        <v>C46H83NO10P</v>
      </c>
      <c r="K146" s="6" t="str">
        <f t="shared" si="32"/>
        <v>C20H31O2</v>
      </c>
      <c r="L146" s="6" t="str">
        <f t="shared" si="33"/>
        <v>C26H52NO8P</v>
      </c>
      <c r="M146">
        <v>0.5776716833492046</v>
      </c>
      <c r="N146">
        <v>2.2814002746246405E-2</v>
      </c>
      <c r="O146">
        <v>4.4043868179990356E-2</v>
      </c>
      <c r="P146">
        <v>0.79402925813533398</v>
      </c>
      <c r="Q146">
        <v>0.72751939230272866</v>
      </c>
      <c r="R146">
        <v>0.18092705161852635</v>
      </c>
      <c r="S146">
        <v>0.22094971894323182</v>
      </c>
      <c r="T146" s="15">
        <f t="shared" si="35"/>
        <v>1.6597629413941967E-2</v>
      </c>
      <c r="U146" s="15">
        <f t="shared" si="36"/>
        <v>3.4972119976368177E-2</v>
      </c>
      <c r="V146" s="8">
        <f t="shared" si="37"/>
        <v>0.13162793864463471</v>
      </c>
      <c r="W146" s="8">
        <f t="shared" si="38"/>
        <v>0.1754405414177049</v>
      </c>
    </row>
    <row r="147" spans="1:23" x14ac:dyDescent="0.25">
      <c r="A147">
        <v>146</v>
      </c>
      <c r="B147">
        <v>-838.6</v>
      </c>
      <c r="C147">
        <v>301.2</v>
      </c>
      <c r="D147" t="s">
        <v>235</v>
      </c>
      <c r="E147">
        <f t="shared" si="29"/>
        <v>255.2000000000001</v>
      </c>
      <c r="F147">
        <f t="shared" si="34"/>
        <v>20</v>
      </c>
      <c r="G147" s="19" t="e">
        <v>#N/A</v>
      </c>
      <c r="H147" s="19" t="e">
        <v>#N/A</v>
      </c>
      <c r="I147" s="6" t="str">
        <f t="shared" si="30"/>
        <v>C44H78NO8P</v>
      </c>
      <c r="J147" s="6" t="str">
        <f t="shared" si="31"/>
        <v>C46H81NO10P</v>
      </c>
      <c r="K147" s="6" t="str">
        <f t="shared" si="32"/>
        <v>C20H29O2</v>
      </c>
      <c r="L147" s="6" t="str">
        <f t="shared" si="33"/>
        <v>C26H52NO8P</v>
      </c>
      <c r="M147">
        <v>0.57784502385484793</v>
      </c>
      <c r="N147">
        <v>2.2766599568501775E-2</v>
      </c>
      <c r="O147">
        <v>4.4043868179990356E-2</v>
      </c>
      <c r="P147">
        <v>0.79426752052047089</v>
      </c>
      <c r="Q147">
        <v>0.72751939230272866</v>
      </c>
      <c r="R147">
        <v>0.18074302594547415</v>
      </c>
      <c r="S147">
        <v>0.22094971894323182</v>
      </c>
      <c r="T147" s="15">
        <f t="shared" si="35"/>
        <v>1.6563142682875974E-2</v>
      </c>
      <c r="U147" s="15">
        <f t="shared" si="36"/>
        <v>3.4982613973451399E-2</v>
      </c>
      <c r="V147" s="8">
        <f t="shared" si="37"/>
        <v>0.13149405639880768</v>
      </c>
      <c r="W147" s="8">
        <f t="shared" si="38"/>
        <v>0.17549318542473566</v>
      </c>
    </row>
    <row r="148" spans="1:23" x14ac:dyDescent="0.25">
      <c r="A148">
        <v>147</v>
      </c>
      <c r="B148">
        <v>-872.6</v>
      </c>
      <c r="C148">
        <v>335.3</v>
      </c>
      <c r="D148" t="s">
        <v>236</v>
      </c>
      <c r="E148">
        <f t="shared" si="29"/>
        <v>255.09999999999997</v>
      </c>
      <c r="F148">
        <f t="shared" si="34"/>
        <v>22</v>
      </c>
      <c r="G148" s="19" t="e">
        <v>#N/A</v>
      </c>
      <c r="H148" s="19" t="e">
        <v>#N/A</v>
      </c>
      <c r="I148" s="6" t="str">
        <f t="shared" si="30"/>
        <v>C46H88NO8P</v>
      </c>
      <c r="J148" s="6" t="str">
        <f t="shared" si="31"/>
        <v>C48H91NO10P</v>
      </c>
      <c r="K148" s="6" t="str">
        <f t="shared" si="32"/>
        <v>C22H39O2</v>
      </c>
      <c r="L148" s="6" t="str">
        <f t="shared" si="33"/>
        <v>C26H52NO8P</v>
      </c>
      <c r="M148">
        <v>0.564355121087596</v>
      </c>
      <c r="N148">
        <v>2.6549281310858579E-2</v>
      </c>
      <c r="O148">
        <v>4.4043868179990356E-2</v>
      </c>
      <c r="P148">
        <v>0.77572519311315047</v>
      </c>
      <c r="Q148">
        <v>0.72751939230272866</v>
      </c>
      <c r="R148">
        <v>0.19494307543085387</v>
      </c>
      <c r="S148">
        <v>0.22094971894323182</v>
      </c>
      <c r="T148" s="15">
        <f t="shared" si="35"/>
        <v>1.9315117005350022E-2</v>
      </c>
      <c r="U148" s="15">
        <f t="shared" si="36"/>
        <v>3.416593814937316E-2</v>
      </c>
      <c r="V148" s="8">
        <f t="shared" si="37"/>
        <v>0.1418248677710798</v>
      </c>
      <c r="W148" s="8">
        <f t="shared" si="38"/>
        <v>0.17139626339553482</v>
      </c>
    </row>
    <row r="149" spans="1:23" x14ac:dyDescent="0.25">
      <c r="A149">
        <v>148</v>
      </c>
      <c r="B149">
        <v>-868.6</v>
      </c>
      <c r="C149">
        <v>331.3</v>
      </c>
      <c r="D149" t="s">
        <v>237</v>
      </c>
      <c r="E149">
        <f t="shared" si="29"/>
        <v>255.09999999999997</v>
      </c>
      <c r="F149">
        <f t="shared" si="34"/>
        <v>22</v>
      </c>
      <c r="G149" s="19" t="e">
        <v>#N/A</v>
      </c>
      <c r="H149" s="19" t="e">
        <v>#N/A</v>
      </c>
      <c r="I149" s="6" t="str">
        <f t="shared" si="30"/>
        <v>C46H84NO8P</v>
      </c>
      <c r="J149" s="6" t="str">
        <f t="shared" si="31"/>
        <v>C48H87NO10P</v>
      </c>
      <c r="K149" s="6" t="str">
        <f t="shared" si="32"/>
        <v>C22H35O2</v>
      </c>
      <c r="L149" s="6" t="str">
        <f t="shared" si="33"/>
        <v>C26H52NO8P</v>
      </c>
      <c r="M149">
        <v>0.56469386117825482</v>
      </c>
      <c r="N149">
        <v>2.6448337941228989E-2</v>
      </c>
      <c r="O149">
        <v>4.4043868179990356E-2</v>
      </c>
      <c r="P149">
        <v>0.77619080281956188</v>
      </c>
      <c r="Q149">
        <v>0.72751939230272866</v>
      </c>
      <c r="R149">
        <v>0.19459430080212234</v>
      </c>
      <c r="S149">
        <v>0.22094971894323182</v>
      </c>
      <c r="T149" s="15">
        <f t="shared" si="35"/>
        <v>1.9241678746420118E-2</v>
      </c>
      <c r="U149" s="15">
        <f t="shared" si="36"/>
        <v>3.4186445401905678E-2</v>
      </c>
      <c r="V149" s="8">
        <f t="shared" si="37"/>
        <v>0.14157112746513442</v>
      </c>
      <c r="W149" s="8">
        <f t="shared" si="38"/>
        <v>0.17149913972930367</v>
      </c>
    </row>
    <row r="150" spans="1:23" x14ac:dyDescent="0.25">
      <c r="A150">
        <v>149</v>
      </c>
      <c r="B150">
        <v>-866.6</v>
      </c>
      <c r="C150">
        <v>329.2</v>
      </c>
      <c r="D150" t="s">
        <v>238</v>
      </c>
      <c r="E150">
        <f t="shared" si="29"/>
        <v>255.2000000000001</v>
      </c>
      <c r="F150">
        <f t="shared" si="34"/>
        <v>22</v>
      </c>
      <c r="G150" s="19" t="e">
        <v>#N/A</v>
      </c>
      <c r="H150" s="19" t="e">
        <v>#N/A</v>
      </c>
      <c r="I150" s="6" t="str">
        <f t="shared" si="30"/>
        <v>C46H82NO8P</v>
      </c>
      <c r="J150" s="6" t="str">
        <f t="shared" si="31"/>
        <v>C48H85NO10P</v>
      </c>
      <c r="K150" s="6" t="str">
        <f t="shared" si="32"/>
        <v>C22H33O2</v>
      </c>
      <c r="L150" s="6" t="str">
        <f t="shared" si="33"/>
        <v>C26H52NO8P</v>
      </c>
      <c r="M150">
        <v>0.56486330746106883</v>
      </c>
      <c r="N150">
        <v>2.6397922084203714E-2</v>
      </c>
      <c r="O150">
        <v>4.4043868179990356E-2</v>
      </c>
      <c r="P150">
        <v>0.77642371246376751</v>
      </c>
      <c r="Q150">
        <v>0.72751939230272866</v>
      </c>
      <c r="R150">
        <v>0.19441973017205794</v>
      </c>
      <c r="S150">
        <v>0.22094971894323182</v>
      </c>
      <c r="T150" s="15">
        <f t="shared" si="35"/>
        <v>1.9205000232754673E-2</v>
      </c>
      <c r="U150" s="15">
        <f t="shared" si="36"/>
        <v>3.4196703643572919E-2</v>
      </c>
      <c r="V150" s="8">
        <f t="shared" si="37"/>
        <v>0.14144412394643607</v>
      </c>
      <c r="W150" s="8">
        <f t="shared" si="38"/>
        <v>0.17155060104973008</v>
      </c>
    </row>
    <row r="151" spans="1:23" x14ac:dyDescent="0.25">
      <c r="A151">
        <v>150</v>
      </c>
      <c r="B151">
        <v>-864.6</v>
      </c>
      <c r="C151">
        <v>327.2</v>
      </c>
      <c r="D151" t="s">
        <v>239</v>
      </c>
      <c r="E151">
        <f t="shared" si="29"/>
        <v>255.2000000000001</v>
      </c>
      <c r="F151">
        <f t="shared" si="34"/>
        <v>22</v>
      </c>
      <c r="G151" s="19" t="e">
        <v>#N/A</v>
      </c>
      <c r="H151" s="19" t="e">
        <v>#N/A</v>
      </c>
      <c r="I151" s="6" t="str">
        <f t="shared" si="30"/>
        <v>C46H80NO8P</v>
      </c>
      <c r="J151" s="6" t="str">
        <f t="shared" si="31"/>
        <v>C48H83NO10P</v>
      </c>
      <c r="K151" s="6" t="str">
        <f t="shared" si="32"/>
        <v>C22H31O2</v>
      </c>
      <c r="L151" s="6" t="str">
        <f t="shared" si="33"/>
        <v>C26H52NO8P</v>
      </c>
      <c r="M151">
        <v>0.56503280458920746</v>
      </c>
      <c r="N151">
        <v>2.6347543509511545E-2</v>
      </c>
      <c r="O151">
        <v>4.4043868179990356E-2</v>
      </c>
      <c r="P151">
        <v>0.77665669199659093</v>
      </c>
      <c r="Q151">
        <v>0.72751939230272866</v>
      </c>
      <c r="R151">
        <v>0.19424503725467318</v>
      </c>
      <c r="S151">
        <v>0.22094971894323182</v>
      </c>
      <c r="T151" s="15">
        <f t="shared" si="35"/>
        <v>1.9168348842709546E-2</v>
      </c>
      <c r="U151" s="15">
        <f t="shared" si="36"/>
        <v>3.420696496340523E-2</v>
      </c>
      <c r="V151" s="8">
        <f t="shared" si="37"/>
        <v>0.14131703146134073</v>
      </c>
      <c r="W151" s="8">
        <f t="shared" si="38"/>
        <v>0.17160207781202694</v>
      </c>
    </row>
    <row r="152" spans="1:23" x14ac:dyDescent="0.25">
      <c r="A152">
        <v>151</v>
      </c>
      <c r="B152">
        <v>-816.6</v>
      </c>
      <c r="C152">
        <v>281.2</v>
      </c>
      <c r="D152" t="s">
        <v>240</v>
      </c>
      <c r="E152">
        <f t="shared" si="29"/>
        <v>253.2000000000001</v>
      </c>
      <c r="F152">
        <f t="shared" si="34"/>
        <v>18</v>
      </c>
      <c r="G152" s="19" t="e">
        <v>#N/A</v>
      </c>
      <c r="H152" s="19" t="e">
        <v>#N/A</v>
      </c>
      <c r="I152" s="6" t="str">
        <f t="shared" si="30"/>
        <v>C42H80NO8P</v>
      </c>
      <c r="J152" s="6" t="str">
        <f t="shared" si="31"/>
        <v>C44H83NO10P</v>
      </c>
      <c r="K152" s="6" t="str">
        <f t="shared" si="32"/>
        <v>C18H33O2</v>
      </c>
      <c r="L152" s="6" t="str">
        <f t="shared" si="33"/>
        <v>C26H50NO8P</v>
      </c>
      <c r="M152">
        <v>0.59059327358190317</v>
      </c>
      <c r="N152">
        <v>1.9555127821847394E-2</v>
      </c>
      <c r="O152">
        <v>4.3990818698189008E-2</v>
      </c>
      <c r="P152">
        <v>0.811546901890003</v>
      </c>
      <c r="Q152">
        <v>0.72773769723780191</v>
      </c>
      <c r="R152">
        <v>0.16710950192123541</v>
      </c>
      <c r="S152">
        <v>0.22079766471372353</v>
      </c>
      <c r="T152" s="15">
        <f t="shared" si="35"/>
        <v>1.4231003690262096E-2</v>
      </c>
      <c r="U152" s="15">
        <f t="shared" si="36"/>
        <v>3.5700612626120107E-2</v>
      </c>
      <c r="V152" s="8">
        <f t="shared" si="37"/>
        <v>0.12161188411471589</v>
      </c>
      <c r="W152" s="8">
        <f t="shared" si="38"/>
        <v>0.17918766074296996</v>
      </c>
    </row>
    <row r="153" spans="1:23" x14ac:dyDescent="0.25">
      <c r="A153">
        <v>152</v>
      </c>
      <c r="B153">
        <v>-814.6</v>
      </c>
      <c r="C153">
        <v>279.2</v>
      </c>
      <c r="D153" t="s">
        <v>241</v>
      </c>
      <c r="E153">
        <f t="shared" si="29"/>
        <v>253.2000000000001</v>
      </c>
      <c r="F153">
        <f t="shared" si="34"/>
        <v>18</v>
      </c>
      <c r="G153" s="19" t="e">
        <v>#N/A</v>
      </c>
      <c r="H153" s="19" t="e">
        <v>#N/A</v>
      </c>
      <c r="I153" s="6" t="str">
        <f t="shared" si="30"/>
        <v>C42H78NO8P</v>
      </c>
      <c r="J153" s="6" t="str">
        <f t="shared" si="31"/>
        <v>C44H81NO10P</v>
      </c>
      <c r="K153" s="6" t="str">
        <f t="shared" si="32"/>
        <v>C18H31O2</v>
      </c>
      <c r="L153" s="6" t="str">
        <f t="shared" si="33"/>
        <v>C26H50NO8P</v>
      </c>
      <c r="M153">
        <v>0.59077049143699811</v>
      </c>
      <c r="N153">
        <v>1.9510895075596228E-2</v>
      </c>
      <c r="O153">
        <v>4.3990818698189008E-2</v>
      </c>
      <c r="P153">
        <v>0.81179042075094388</v>
      </c>
      <c r="Q153">
        <v>0.72773769723780191</v>
      </c>
      <c r="R153">
        <v>0.16691607239168496</v>
      </c>
      <c r="S153">
        <v>0.22079766471372353</v>
      </c>
      <c r="T153" s="15">
        <f t="shared" si="35"/>
        <v>1.4198813853362765E-2</v>
      </c>
      <c r="U153" s="15">
        <f t="shared" si="36"/>
        <v>3.5711325220181341E-2</v>
      </c>
      <c r="V153" s="8">
        <f t="shared" si="37"/>
        <v>0.12147111815430306</v>
      </c>
      <c r="W153" s="8">
        <f t="shared" si="38"/>
        <v>0.17924142913877947</v>
      </c>
    </row>
    <row r="154" spans="1:23" x14ac:dyDescent="0.25">
      <c r="A154">
        <v>153</v>
      </c>
      <c r="B154">
        <v>-832.6</v>
      </c>
      <c r="C154">
        <v>269.2</v>
      </c>
      <c r="D154" t="s">
        <v>242</v>
      </c>
      <c r="E154">
        <f t="shared" si="29"/>
        <v>281.2000000000001</v>
      </c>
      <c r="F154">
        <f t="shared" si="34"/>
        <v>17</v>
      </c>
      <c r="G154" s="19" t="e">
        <v>#N/A</v>
      </c>
      <c r="H154" s="19" t="e">
        <v>#N/A</v>
      </c>
      <c r="I154" s="6" t="str">
        <f t="shared" si="30"/>
        <v>C43H84NO8P</v>
      </c>
      <c r="J154" s="6" t="str">
        <f t="shared" si="31"/>
        <v>C45H87NO10P</v>
      </c>
      <c r="K154" s="6" t="str">
        <f t="shared" si="32"/>
        <v>C17H33O2</v>
      </c>
      <c r="L154" s="6" t="str">
        <f t="shared" si="33"/>
        <v>C28H54NO8P</v>
      </c>
      <c r="M154">
        <v>0.58374636836913463</v>
      </c>
      <c r="N154">
        <v>1.799481480587874E-2</v>
      </c>
      <c r="O154">
        <v>4.8030883644520211E-2</v>
      </c>
      <c r="P154">
        <v>0.82057320716886051</v>
      </c>
      <c r="Q154">
        <v>0.71138853093092669</v>
      </c>
      <c r="R154">
        <v>0.15984145262121127</v>
      </c>
      <c r="S154">
        <v>0.23208879729742815</v>
      </c>
      <c r="T154" s="15">
        <f t="shared" si="35"/>
        <v>1.2801304869128165E-2</v>
      </c>
      <c r="U154" s="15">
        <f t="shared" si="36"/>
        <v>3.9412856235338314E-2</v>
      </c>
      <c r="V154" s="8">
        <f t="shared" si="37"/>
        <v>0.1137093761620688</v>
      </c>
      <c r="W154" s="8">
        <f t="shared" si="38"/>
        <v>0.19044584874631418</v>
      </c>
    </row>
    <row r="155" spans="1:23" x14ac:dyDescent="0.25">
      <c r="A155">
        <v>154</v>
      </c>
      <c r="B155">
        <v>-830.6</v>
      </c>
      <c r="C155">
        <v>269.2</v>
      </c>
      <c r="D155" t="s">
        <v>243</v>
      </c>
      <c r="E155">
        <f t="shared" si="29"/>
        <v>279.2000000000001</v>
      </c>
      <c r="F155">
        <f t="shared" si="34"/>
        <v>17</v>
      </c>
      <c r="G155" s="19" t="e">
        <v>#N/A</v>
      </c>
      <c r="H155" s="19" t="e">
        <v>#N/A</v>
      </c>
      <c r="I155" s="6" t="str">
        <f t="shared" si="30"/>
        <v>C43H82NO8P</v>
      </c>
      <c r="J155" s="6" t="str">
        <f t="shared" si="31"/>
        <v>C45H85NO10P</v>
      </c>
      <c r="K155" s="6" t="str">
        <f t="shared" si="32"/>
        <v>C17H33O2</v>
      </c>
      <c r="L155" s="6" t="str">
        <f t="shared" si="33"/>
        <v>C28H52NO8P</v>
      </c>
      <c r="M155">
        <v>0.58392153169040728</v>
      </c>
      <c r="N155">
        <v>1.799481480587874E-2</v>
      </c>
      <c r="O155">
        <v>4.7975686219315819E-2</v>
      </c>
      <c r="P155">
        <v>0.82057320716886051</v>
      </c>
      <c r="Q155">
        <v>0.71160199551853731</v>
      </c>
      <c r="R155">
        <v>0.15984145262121127</v>
      </c>
      <c r="S155">
        <v>0.23194492698019559</v>
      </c>
      <c r="T155" s="15">
        <f t="shared" si="35"/>
        <v>1.2805146124849832E-2</v>
      </c>
      <c r="U155" s="15">
        <f t="shared" si="36"/>
        <v>3.9367562707110886E-2</v>
      </c>
      <c r="V155" s="8">
        <f t="shared" si="37"/>
        <v>0.11374349665183568</v>
      </c>
      <c r="W155" s="8">
        <f t="shared" si="38"/>
        <v>0.19032779261868626</v>
      </c>
    </row>
    <row r="156" spans="1:23" x14ac:dyDescent="0.25">
      <c r="A156">
        <v>155</v>
      </c>
      <c r="B156">
        <v>-848.6</v>
      </c>
      <c r="C156">
        <v>283.3</v>
      </c>
      <c r="D156" t="s">
        <v>244</v>
      </c>
      <c r="E156">
        <f t="shared" si="29"/>
        <v>283.09999999999997</v>
      </c>
      <c r="F156">
        <f t="shared" si="34"/>
        <v>18</v>
      </c>
      <c r="G156" s="19" t="e">
        <v>#N/A</v>
      </c>
      <c r="H156" s="19" t="e">
        <v>#N/A</v>
      </c>
      <c r="I156" s="6" t="str">
        <f t="shared" si="30"/>
        <v>C44H88NO8P</v>
      </c>
      <c r="J156" s="6" t="str">
        <f t="shared" si="31"/>
        <v>C46H91NO10P</v>
      </c>
      <c r="K156" s="6" t="str">
        <f t="shared" si="32"/>
        <v>C18H35O2</v>
      </c>
      <c r="L156" s="6" t="str">
        <f t="shared" si="33"/>
        <v>C28H56NO8P</v>
      </c>
      <c r="M156">
        <v>0.57697884115318654</v>
      </c>
      <c r="N156">
        <v>1.9599405313945297E-2</v>
      </c>
      <c r="O156">
        <v>4.8086107661557034E-2</v>
      </c>
      <c r="P156">
        <v>0.81130345607924126</v>
      </c>
      <c r="Q156">
        <v>0.71117513037788938</v>
      </c>
      <c r="R156">
        <v>0.16730280038157924</v>
      </c>
      <c r="S156">
        <v>0.23223256042703222</v>
      </c>
      <c r="T156" s="15">
        <f t="shared" si="35"/>
        <v>1.3938609629474142E-2</v>
      </c>
      <c r="U156" s="15">
        <f t="shared" si="36"/>
        <v>3.9012425335219696E-2</v>
      </c>
      <c r="V156" s="8">
        <f t="shared" si="37"/>
        <v>0.11898159087395561</v>
      </c>
      <c r="W156" s="8">
        <f t="shared" si="38"/>
        <v>0.18841107888858247</v>
      </c>
    </row>
    <row r="157" spans="1:23" x14ac:dyDescent="0.25">
      <c r="A157">
        <v>156</v>
      </c>
      <c r="B157">
        <v>-846.6</v>
      </c>
      <c r="C157">
        <v>281.2</v>
      </c>
      <c r="D157" t="s">
        <v>245</v>
      </c>
      <c r="E157">
        <f t="shared" si="29"/>
        <v>283.2000000000001</v>
      </c>
      <c r="F157">
        <f t="shared" si="34"/>
        <v>18</v>
      </c>
      <c r="G157" s="19" t="e">
        <v>#N/A</v>
      </c>
      <c r="H157" s="19" t="e">
        <v>#N/A</v>
      </c>
      <c r="I157" s="6" t="str">
        <f t="shared" si="30"/>
        <v>C44H86NO8P</v>
      </c>
      <c r="J157" s="6" t="str">
        <f t="shared" si="31"/>
        <v>C46H89NO10P</v>
      </c>
      <c r="K157" s="6" t="str">
        <f t="shared" si="32"/>
        <v>C18H33O2</v>
      </c>
      <c r="L157" s="6" t="str">
        <f t="shared" si="33"/>
        <v>C28H56NO8P</v>
      </c>
      <c r="M157">
        <v>0.57715197375939498</v>
      </c>
      <c r="N157">
        <v>1.9555127821847394E-2</v>
      </c>
      <c r="O157">
        <v>4.8086107661557034E-2</v>
      </c>
      <c r="P157">
        <v>0.811546901890003</v>
      </c>
      <c r="Q157">
        <v>0.71117513037788938</v>
      </c>
      <c r="R157">
        <v>0.16710950192123541</v>
      </c>
      <c r="S157">
        <v>0.23223256042703222</v>
      </c>
      <c r="T157" s="15">
        <f t="shared" si="35"/>
        <v>1.390712057825861E-2</v>
      </c>
      <c r="U157" s="15">
        <f t="shared" si="36"/>
        <v>3.902413169668574E-2</v>
      </c>
      <c r="V157" s="8">
        <f t="shared" si="37"/>
        <v>0.11884412181621876</v>
      </c>
      <c r="W157" s="8">
        <f t="shared" si="38"/>
        <v>0.18846761493254091</v>
      </c>
    </row>
    <row r="158" spans="1:23" x14ac:dyDescent="0.25">
      <c r="A158">
        <v>157</v>
      </c>
      <c r="B158">
        <v>-844.6</v>
      </c>
      <c r="C158">
        <v>279.2</v>
      </c>
      <c r="D158" t="s">
        <v>246</v>
      </c>
      <c r="E158">
        <f t="shared" si="29"/>
        <v>283.2000000000001</v>
      </c>
      <c r="F158">
        <f t="shared" si="34"/>
        <v>18</v>
      </c>
      <c r="G158" s="19" t="e">
        <v>#N/A</v>
      </c>
      <c r="H158" s="19" t="e">
        <v>#N/A</v>
      </c>
      <c r="I158" s="6" t="str">
        <f t="shared" si="30"/>
        <v>C44H84NO8P</v>
      </c>
      <c r="J158" s="6" t="str">
        <f t="shared" si="31"/>
        <v>C46H87NO10P</v>
      </c>
      <c r="K158" s="6" t="str">
        <f t="shared" si="32"/>
        <v>C18H31O2</v>
      </c>
      <c r="L158" s="6" t="str">
        <f t="shared" si="33"/>
        <v>C28H56NO8P</v>
      </c>
      <c r="M158">
        <v>0.57732515831707409</v>
      </c>
      <c r="N158">
        <v>1.9510895075596228E-2</v>
      </c>
      <c r="O158">
        <v>4.8086107661557034E-2</v>
      </c>
      <c r="P158">
        <v>0.81179042075094388</v>
      </c>
      <c r="Q158">
        <v>0.71117513037788938</v>
      </c>
      <c r="R158">
        <v>0.16691607239168496</v>
      </c>
      <c r="S158">
        <v>0.23223256042703222</v>
      </c>
      <c r="T158" s="15">
        <f t="shared" si="35"/>
        <v>1.3875663349176465E-2</v>
      </c>
      <c r="U158" s="15">
        <f t="shared" si="36"/>
        <v>3.9035841570850563E-2</v>
      </c>
      <c r="V158" s="8">
        <f t="shared" si="37"/>
        <v>0.11870655954532178</v>
      </c>
      <c r="W158" s="8">
        <f t="shared" si="38"/>
        <v>0.18852416794112947</v>
      </c>
    </row>
    <row r="159" spans="1:23" x14ac:dyDescent="0.25">
      <c r="A159">
        <v>158</v>
      </c>
      <c r="B159">
        <v>-842.6</v>
      </c>
      <c r="C159">
        <v>277.2</v>
      </c>
      <c r="D159" t="s">
        <v>247</v>
      </c>
      <c r="E159">
        <f t="shared" si="29"/>
        <v>283.2000000000001</v>
      </c>
      <c r="F159">
        <f t="shared" si="34"/>
        <v>18</v>
      </c>
      <c r="G159" s="19" t="e">
        <v>#N/A</v>
      </c>
      <c r="H159" s="19" t="e">
        <v>#N/A</v>
      </c>
      <c r="I159" s="6" t="str">
        <f t="shared" si="30"/>
        <v>C44H82NO8P</v>
      </c>
      <c r="J159" s="6" t="str">
        <f t="shared" si="31"/>
        <v>C46H85NO10P</v>
      </c>
      <c r="K159" s="6" t="str">
        <f t="shared" si="32"/>
        <v>C18H29O2</v>
      </c>
      <c r="L159" s="6" t="str">
        <f t="shared" si="33"/>
        <v>C28H56NO8P</v>
      </c>
      <c r="M159">
        <v>0.57749839484181265</v>
      </c>
      <c r="N159">
        <v>1.9466707127961943E-2</v>
      </c>
      <c r="O159">
        <v>4.8086107661557034E-2</v>
      </c>
      <c r="P159">
        <v>0.81203401268398379</v>
      </c>
      <c r="Q159">
        <v>0.71117513037788938</v>
      </c>
      <c r="R159">
        <v>0.1667225117316733</v>
      </c>
      <c r="S159">
        <v>0.23223256042703222</v>
      </c>
      <c r="T159" s="15">
        <f t="shared" si="35"/>
        <v>1.3844237979756518E-2</v>
      </c>
      <c r="U159" s="15">
        <f t="shared" si="36"/>
        <v>3.9047554958768202E-2</v>
      </c>
      <c r="V159" s="8">
        <f t="shared" si="37"/>
        <v>0.11856890401770194</v>
      </c>
      <c r="W159" s="8">
        <f t="shared" si="38"/>
        <v>0.18858073791943872</v>
      </c>
    </row>
    <row r="160" spans="1:23" x14ac:dyDescent="0.25">
      <c r="A160">
        <v>159</v>
      </c>
      <c r="B160">
        <v>-840.6</v>
      </c>
      <c r="C160">
        <v>275.2</v>
      </c>
      <c r="D160" t="s">
        <v>248</v>
      </c>
      <c r="E160">
        <f t="shared" si="29"/>
        <v>283.2000000000001</v>
      </c>
      <c r="F160">
        <f t="shared" si="34"/>
        <v>18</v>
      </c>
      <c r="G160" s="19" t="e">
        <v>#N/A</v>
      </c>
      <c r="H160" s="19" t="e">
        <v>#N/A</v>
      </c>
      <c r="I160" s="6" t="str">
        <f t="shared" si="30"/>
        <v>C44H80NO8P</v>
      </c>
      <c r="J160" s="6" t="str">
        <f t="shared" si="31"/>
        <v>C46H83NO10P</v>
      </c>
      <c r="K160" s="6" t="str">
        <f t="shared" si="32"/>
        <v>C18H27O2</v>
      </c>
      <c r="L160" s="6" t="str">
        <f t="shared" si="33"/>
        <v>C28H56NO8P</v>
      </c>
      <c r="M160">
        <v>0.5776716833492046</v>
      </c>
      <c r="N160">
        <v>1.942256403174895E-2</v>
      </c>
      <c r="O160">
        <v>4.8086107661557034E-2</v>
      </c>
      <c r="P160">
        <v>0.81227767771104942</v>
      </c>
      <c r="Q160">
        <v>0.71117513037788938</v>
      </c>
      <c r="R160">
        <v>0.16652881987992105</v>
      </c>
      <c r="S160">
        <v>0.23223256042703222</v>
      </c>
      <c r="T160" s="15">
        <f t="shared" si="35"/>
        <v>1.3812844507551962E-2</v>
      </c>
      <c r="U160" s="15">
        <f t="shared" si="36"/>
        <v>3.9059271861493036E-2</v>
      </c>
      <c r="V160" s="8">
        <f t="shared" si="37"/>
        <v>0.11843115518977891</v>
      </c>
      <c r="W160" s="8">
        <f t="shared" si="38"/>
        <v>0.18863732487256069</v>
      </c>
    </row>
    <row r="161" spans="1:23" x14ac:dyDescent="0.25">
      <c r="A161">
        <v>160</v>
      </c>
      <c r="B161">
        <v>-874.7</v>
      </c>
      <c r="C161">
        <v>309.3</v>
      </c>
      <c r="D161" t="s">
        <v>249</v>
      </c>
      <c r="E161">
        <f t="shared" si="29"/>
        <v>283.2000000000001</v>
      </c>
      <c r="F161">
        <f t="shared" si="34"/>
        <v>20</v>
      </c>
      <c r="G161" s="19" t="e">
        <v>#N/A</v>
      </c>
      <c r="H161" s="19" t="e">
        <v>#N/A</v>
      </c>
      <c r="I161" s="6" t="str">
        <f t="shared" si="30"/>
        <v>C46H90NO8P</v>
      </c>
      <c r="J161" s="6" t="str">
        <f t="shared" si="31"/>
        <v>C48H93NO10P</v>
      </c>
      <c r="K161" s="6" t="str">
        <f t="shared" si="32"/>
        <v>C20H37O2</v>
      </c>
      <c r="L161" s="6" t="str">
        <f t="shared" si="33"/>
        <v>C28H56NO8P</v>
      </c>
      <c r="M161">
        <v>0.56418582724925992</v>
      </c>
      <c r="N161">
        <v>2.2956457923409865E-2</v>
      </c>
      <c r="O161">
        <v>4.8086107661557034E-2</v>
      </c>
      <c r="P161">
        <v>0.79331489973429581</v>
      </c>
      <c r="Q161">
        <v>0.71117513037788938</v>
      </c>
      <c r="R161">
        <v>0.18147836884607774</v>
      </c>
      <c r="S161">
        <v>0.23223256042703222</v>
      </c>
      <c r="T161" s="15">
        <f t="shared" si="35"/>
        <v>1.6326061956695538E-2</v>
      </c>
      <c r="U161" s="15">
        <f t="shared" si="36"/>
        <v>3.814742567814066E-2</v>
      </c>
      <c r="V161" s="8">
        <f t="shared" si="37"/>
        <v>0.12906290262487602</v>
      </c>
      <c r="W161" s="8">
        <f t="shared" si="38"/>
        <v>0.18423355039020986</v>
      </c>
    </row>
    <row r="162" spans="1:23" x14ac:dyDescent="0.25">
      <c r="A162">
        <v>161</v>
      </c>
      <c r="B162">
        <v>-872.6</v>
      </c>
      <c r="C162">
        <v>307.3</v>
      </c>
      <c r="D162" t="s">
        <v>250</v>
      </c>
      <c r="E162">
        <f t="shared" si="29"/>
        <v>283.09999999999997</v>
      </c>
      <c r="F162">
        <f t="shared" si="34"/>
        <v>20</v>
      </c>
      <c r="G162" s="19" t="e">
        <v>#N/A</v>
      </c>
      <c r="H162" s="19" t="e">
        <v>#N/A</v>
      </c>
      <c r="I162" s="6" t="str">
        <f t="shared" si="30"/>
        <v>C46H88NO8P</v>
      </c>
      <c r="J162" s="6" t="str">
        <f t="shared" si="31"/>
        <v>C48H91NO10P</v>
      </c>
      <c r="K162" s="6" t="str">
        <f t="shared" si="32"/>
        <v>C20H35O2</v>
      </c>
      <c r="L162" s="6" t="str">
        <f t="shared" si="33"/>
        <v>C28H56NO8P</v>
      </c>
      <c r="M162">
        <v>0.564355121087596</v>
      </c>
      <c r="N162">
        <v>2.2908931973969478E-2</v>
      </c>
      <c r="O162">
        <v>4.8086107661557034E-2</v>
      </c>
      <c r="P162">
        <v>0.79355294776368368</v>
      </c>
      <c r="Q162">
        <v>0.71117513037788938</v>
      </c>
      <c r="R162">
        <v>0.18129472300940283</v>
      </c>
      <c r="S162">
        <v>0.23223256042703222</v>
      </c>
      <c r="T162" s="15">
        <f t="shared" si="35"/>
        <v>1.6292262683405938E-2</v>
      </c>
      <c r="U162" s="15">
        <f t="shared" si="36"/>
        <v>3.8158872481310425E-2</v>
      </c>
      <c r="V162" s="8">
        <f t="shared" si="37"/>
        <v>0.1289322982730354</v>
      </c>
      <c r="W162" s="8">
        <f t="shared" si="38"/>
        <v>0.18428883289357922</v>
      </c>
    </row>
    <row r="163" spans="1:23" x14ac:dyDescent="0.25">
      <c r="A163">
        <v>162</v>
      </c>
      <c r="B163">
        <v>-870.6</v>
      </c>
      <c r="C163">
        <v>305.2</v>
      </c>
      <c r="D163" t="s">
        <v>251</v>
      </c>
      <c r="E163">
        <f t="shared" si="29"/>
        <v>283.2000000000001</v>
      </c>
      <c r="F163">
        <f t="shared" si="34"/>
        <v>20</v>
      </c>
      <c r="G163" s="19" t="e">
        <v>#N/A</v>
      </c>
      <c r="H163" s="19" t="e">
        <v>#N/A</v>
      </c>
      <c r="I163" s="6" t="str">
        <f t="shared" si="30"/>
        <v>C46H86NO8P</v>
      </c>
      <c r="J163" s="6" t="str">
        <f t="shared" si="31"/>
        <v>C48H89NO10P</v>
      </c>
      <c r="K163" s="6" t="str">
        <f t="shared" si="32"/>
        <v>C20H33O2</v>
      </c>
      <c r="L163" s="6" t="str">
        <f t="shared" si="33"/>
        <v>C28H56NO8P</v>
      </c>
      <c r="M163">
        <v>0.56452446572551318</v>
      </c>
      <c r="N163">
        <v>2.2861446898164127E-2</v>
      </c>
      <c r="O163">
        <v>4.8086107661557034E-2</v>
      </c>
      <c r="P163">
        <v>0.79379106722355164</v>
      </c>
      <c r="Q163">
        <v>0.71117513037788938</v>
      </c>
      <c r="R163">
        <v>0.18111095062002339</v>
      </c>
      <c r="S163">
        <v>0.23223256042703222</v>
      </c>
      <c r="T163" s="15">
        <f t="shared" si="35"/>
        <v>1.6258492478429067E-2</v>
      </c>
      <c r="U163" s="15">
        <f t="shared" si="36"/>
        <v>3.817032271929395E-2</v>
      </c>
      <c r="V163" s="8">
        <f t="shared" si="37"/>
        <v>0.12880160392005863</v>
      </c>
      <c r="W163" s="8">
        <f t="shared" si="38"/>
        <v>0.18434413198543184</v>
      </c>
    </row>
    <row r="164" spans="1:23" x14ac:dyDescent="0.25">
      <c r="A164">
        <v>163</v>
      </c>
      <c r="B164">
        <v>-868.6</v>
      </c>
      <c r="C164">
        <v>303.2</v>
      </c>
      <c r="D164" t="s">
        <v>252</v>
      </c>
      <c r="E164">
        <f t="shared" si="29"/>
        <v>283.2000000000001</v>
      </c>
      <c r="F164">
        <f t="shared" si="34"/>
        <v>20</v>
      </c>
      <c r="G164" s="19" t="e">
        <v>#N/A</v>
      </c>
      <c r="H164" s="19" t="e">
        <v>#N/A</v>
      </c>
      <c r="I164" s="6" t="str">
        <f t="shared" si="30"/>
        <v>C46H84NO8P</v>
      </c>
      <c r="J164" s="6" t="str">
        <f t="shared" si="31"/>
        <v>C48H87NO10P</v>
      </c>
      <c r="K164" s="6" t="str">
        <f t="shared" si="32"/>
        <v>C20H31O2</v>
      </c>
      <c r="L164" s="6" t="str">
        <f t="shared" si="33"/>
        <v>C28H56NO8P</v>
      </c>
      <c r="M164">
        <v>0.56469386117825482</v>
      </c>
      <c r="N164">
        <v>2.2814002746246405E-2</v>
      </c>
      <c r="O164">
        <v>4.8086107661557034E-2</v>
      </c>
      <c r="P164">
        <v>0.79402925813533398</v>
      </c>
      <c r="Q164">
        <v>0.71117513037788938</v>
      </c>
      <c r="R164">
        <v>0.18092705161852635</v>
      </c>
      <c r="S164">
        <v>0.23223256042703222</v>
      </c>
      <c r="T164" s="15">
        <f t="shared" si="35"/>
        <v>1.6224751377503312E-2</v>
      </c>
      <c r="U164" s="15">
        <f t="shared" si="36"/>
        <v>3.8181776393121925E-2</v>
      </c>
      <c r="V164" s="8">
        <f t="shared" si="37"/>
        <v>0.12867081952369261</v>
      </c>
      <c r="W164" s="8">
        <f t="shared" si="38"/>
        <v>0.18439944767074551</v>
      </c>
    </row>
    <row r="165" spans="1:23" x14ac:dyDescent="0.25">
      <c r="A165">
        <v>164</v>
      </c>
      <c r="B165">
        <v>-866.6</v>
      </c>
      <c r="C165">
        <v>301.2</v>
      </c>
      <c r="D165" t="s">
        <v>253</v>
      </c>
      <c r="E165">
        <f t="shared" si="29"/>
        <v>283.2000000000001</v>
      </c>
      <c r="F165">
        <f t="shared" si="34"/>
        <v>20</v>
      </c>
      <c r="G165" s="19" t="e">
        <v>#N/A</v>
      </c>
      <c r="H165" s="19" t="e">
        <v>#N/A</v>
      </c>
      <c r="I165" s="6" t="str">
        <f t="shared" si="30"/>
        <v>C46H82NO8P</v>
      </c>
      <c r="J165" s="6" t="str">
        <f t="shared" si="31"/>
        <v>C48H85NO10P</v>
      </c>
      <c r="K165" s="6" t="str">
        <f t="shared" si="32"/>
        <v>C20H29O2</v>
      </c>
      <c r="L165" s="6" t="str">
        <f t="shared" si="33"/>
        <v>C28H56NO8P</v>
      </c>
      <c r="M165">
        <v>0.56486330746106883</v>
      </c>
      <c r="N165">
        <v>2.2766599568501775E-2</v>
      </c>
      <c r="O165">
        <v>4.8086107661557034E-2</v>
      </c>
      <c r="P165">
        <v>0.79426752052047089</v>
      </c>
      <c r="Q165">
        <v>0.71117513037788938</v>
      </c>
      <c r="R165">
        <v>0.18074302594547415</v>
      </c>
      <c r="S165">
        <v>0.23223256042703222</v>
      </c>
      <c r="T165" s="15">
        <f t="shared" si="35"/>
        <v>1.6191039416390451E-2</v>
      </c>
      <c r="U165" s="15">
        <f t="shared" si="36"/>
        <v>3.8193233503825322E-2</v>
      </c>
      <c r="V165" s="8">
        <f t="shared" si="37"/>
        <v>0.12853994504166683</v>
      </c>
      <c r="W165" s="8">
        <f t="shared" si="38"/>
        <v>0.1844547799544993</v>
      </c>
    </row>
    <row r="166" spans="1:23" x14ac:dyDescent="0.25">
      <c r="A166">
        <v>165</v>
      </c>
      <c r="B166">
        <v>-902.7</v>
      </c>
      <c r="C166">
        <v>337.3</v>
      </c>
      <c r="D166" t="s">
        <v>254</v>
      </c>
      <c r="E166">
        <f t="shared" si="29"/>
        <v>283.2000000000001</v>
      </c>
      <c r="F166">
        <f t="shared" si="34"/>
        <v>22</v>
      </c>
      <c r="G166" s="19" t="e">
        <v>#N/A</v>
      </c>
      <c r="H166" s="19" t="e">
        <v>#N/A</v>
      </c>
      <c r="I166" s="6" t="str">
        <f t="shared" si="30"/>
        <v>C48H94NO8P</v>
      </c>
      <c r="J166" s="6" t="str">
        <f t="shared" si="31"/>
        <v>C50H97NO10P</v>
      </c>
      <c r="K166" s="6" t="str">
        <f t="shared" si="32"/>
        <v>C22H41O2</v>
      </c>
      <c r="L166" s="6" t="str">
        <f t="shared" si="33"/>
        <v>C28H56NO8P</v>
      </c>
      <c r="M166">
        <v>0.55151097482277356</v>
      </c>
      <c r="N166">
        <v>2.6599808727831853E-2</v>
      </c>
      <c r="O166">
        <v>4.8086107661557034E-2</v>
      </c>
      <c r="P166">
        <v>0.77549249300903322</v>
      </c>
      <c r="Q166">
        <v>0.71117513037788938</v>
      </c>
      <c r="R166">
        <v>0.19511727954474406</v>
      </c>
      <c r="S166">
        <v>0.23223256042703222</v>
      </c>
      <c r="T166" s="15">
        <f t="shared" si="35"/>
        <v>1.8917122440042733E-2</v>
      </c>
      <c r="U166" s="15">
        <f t="shared" si="36"/>
        <v>3.7290415509561629E-2</v>
      </c>
      <c r="V166" s="8">
        <f t="shared" si="37"/>
        <v>0.13876255671921245</v>
      </c>
      <c r="W166" s="8">
        <f t="shared" si="38"/>
        <v>0.18009460724343018</v>
      </c>
    </row>
    <row r="167" spans="1:23" x14ac:dyDescent="0.25">
      <c r="A167">
        <v>166</v>
      </c>
      <c r="B167">
        <v>-900.7</v>
      </c>
      <c r="C167">
        <v>335.3</v>
      </c>
      <c r="D167" t="s">
        <v>255</v>
      </c>
      <c r="E167">
        <f t="shared" si="29"/>
        <v>283.2000000000001</v>
      </c>
      <c r="F167">
        <f t="shared" si="34"/>
        <v>22</v>
      </c>
      <c r="G167" s="19" t="e">
        <v>#N/A</v>
      </c>
      <c r="H167" s="19" t="e">
        <v>#N/A</v>
      </c>
      <c r="I167" s="6" t="str">
        <f t="shared" si="30"/>
        <v>C48H92NO8P</v>
      </c>
      <c r="J167" s="6" t="str">
        <f t="shared" si="31"/>
        <v>C50H95NO10P</v>
      </c>
      <c r="K167" s="6" t="str">
        <f t="shared" si="32"/>
        <v>C22H39O2</v>
      </c>
      <c r="L167" s="6" t="str">
        <f t="shared" si="33"/>
        <v>C28H56NO8P</v>
      </c>
      <c r="M167">
        <v>0.55167646534965809</v>
      </c>
      <c r="N167">
        <v>2.6549281310858579E-2</v>
      </c>
      <c r="O167">
        <v>4.8086107661557034E-2</v>
      </c>
      <c r="P167">
        <v>0.77572519311315047</v>
      </c>
      <c r="Q167">
        <v>0.71117513037788938</v>
      </c>
      <c r="R167">
        <v>0.19494307543085387</v>
      </c>
      <c r="S167">
        <v>0.23223256042703222</v>
      </c>
      <c r="T167" s="15">
        <f t="shared" si="35"/>
        <v>1.888118859768911E-2</v>
      </c>
      <c r="U167" s="15">
        <f t="shared" si="36"/>
        <v>3.7301605151821064E-2</v>
      </c>
      <c r="V167" s="8">
        <f t="shared" si="37"/>
        <v>0.13863866708580422</v>
      </c>
      <c r="W167" s="8">
        <f t="shared" si="38"/>
        <v>0.18014864778442097</v>
      </c>
    </row>
    <row r="168" spans="1:23" x14ac:dyDescent="0.25">
      <c r="A168">
        <v>167</v>
      </c>
      <c r="B168">
        <v>-896.6</v>
      </c>
      <c r="C168">
        <v>331.3</v>
      </c>
      <c r="D168" t="s">
        <v>256</v>
      </c>
      <c r="E168">
        <f t="shared" si="29"/>
        <v>283.09999999999997</v>
      </c>
      <c r="F168">
        <f t="shared" si="34"/>
        <v>22</v>
      </c>
      <c r="G168" s="19" t="e">
        <v>#N/A</v>
      </c>
      <c r="H168" s="19" t="e">
        <v>#N/A</v>
      </c>
      <c r="I168" s="6" t="str">
        <f t="shared" si="30"/>
        <v>C48H88NO8P</v>
      </c>
      <c r="J168" s="6" t="str">
        <f t="shared" si="31"/>
        <v>C50H91NO10P</v>
      </c>
      <c r="K168" s="6" t="str">
        <f t="shared" si="32"/>
        <v>C22H35O2</v>
      </c>
      <c r="L168" s="6" t="str">
        <f t="shared" si="33"/>
        <v>C28H56NO8P</v>
      </c>
      <c r="M168">
        <v>0.55200759539332056</v>
      </c>
      <c r="N168">
        <v>2.6448337941228989E-2</v>
      </c>
      <c r="O168">
        <v>4.8086107661557034E-2</v>
      </c>
      <c r="P168">
        <v>0.77619080281956188</v>
      </c>
      <c r="Q168">
        <v>0.71117513037788938</v>
      </c>
      <c r="R168">
        <v>0.19459430080212234</v>
      </c>
      <c r="S168">
        <v>0.23223256042703222</v>
      </c>
      <c r="T168" s="15">
        <f t="shared" si="35"/>
        <v>1.8809400183632006E-2</v>
      </c>
      <c r="U168" s="15">
        <f t="shared" si="36"/>
        <v>3.7323994510291836E-2</v>
      </c>
      <c r="V168" s="8">
        <f t="shared" si="37"/>
        <v>0.13839062724374357</v>
      </c>
      <c r="W168" s="8">
        <f t="shared" si="38"/>
        <v>0.18025677751870056</v>
      </c>
    </row>
    <row r="169" spans="1:23" x14ac:dyDescent="0.25">
      <c r="A169">
        <v>168</v>
      </c>
      <c r="B169">
        <v>-894.6</v>
      </c>
      <c r="C169">
        <v>329.2</v>
      </c>
      <c r="D169" t="s">
        <v>257</v>
      </c>
      <c r="E169">
        <f t="shared" si="29"/>
        <v>283.2000000000001</v>
      </c>
      <c r="F169">
        <f t="shared" si="34"/>
        <v>22</v>
      </c>
      <c r="G169" s="19" t="e">
        <v>#N/A</v>
      </c>
      <c r="H169" s="19" t="e">
        <v>#N/A</v>
      </c>
      <c r="I169" s="6" t="str">
        <f t="shared" si="30"/>
        <v>C48H86NO8P</v>
      </c>
      <c r="J169" s="6" t="str">
        <f t="shared" si="31"/>
        <v>C50H89NO10P</v>
      </c>
      <c r="K169" s="6" t="str">
        <f t="shared" si="32"/>
        <v>C22H33O2</v>
      </c>
      <c r="L169" s="6" t="str">
        <f t="shared" si="33"/>
        <v>C28H56NO8P</v>
      </c>
      <c r="M169">
        <v>0.55217323493990478</v>
      </c>
      <c r="N169">
        <v>2.6397922084203714E-2</v>
      </c>
      <c r="O169">
        <v>4.8086107661557034E-2</v>
      </c>
      <c r="P169">
        <v>0.77642371246376751</v>
      </c>
      <c r="Q169">
        <v>0.71117513037788938</v>
      </c>
      <c r="R169">
        <v>0.19441973017205794</v>
      </c>
      <c r="S169">
        <v>0.23223256042703222</v>
      </c>
      <c r="T169" s="15">
        <f t="shared" si="35"/>
        <v>1.8773545679938945E-2</v>
      </c>
      <c r="U169" s="15">
        <f t="shared" si="36"/>
        <v>3.7335194228518533E-2</v>
      </c>
      <c r="V169" s="8">
        <f t="shared" si="37"/>
        <v>0.13826647695314737</v>
      </c>
      <c r="W169" s="8">
        <f t="shared" si="38"/>
        <v>0.18031086672172258</v>
      </c>
    </row>
    <row r="170" spans="1:23" x14ac:dyDescent="0.25">
      <c r="A170">
        <v>169</v>
      </c>
      <c r="B170">
        <v>-892.6</v>
      </c>
      <c r="C170">
        <v>327.2</v>
      </c>
      <c r="D170" t="s">
        <v>258</v>
      </c>
      <c r="E170">
        <f t="shared" si="29"/>
        <v>283.2000000000001</v>
      </c>
      <c r="F170">
        <f t="shared" si="34"/>
        <v>22</v>
      </c>
      <c r="G170" s="19" t="e">
        <v>#N/A</v>
      </c>
      <c r="H170" s="19" t="e">
        <v>#N/A</v>
      </c>
      <c r="I170" s="6" t="str">
        <f t="shared" si="30"/>
        <v>C48H84NO8P</v>
      </c>
      <c r="J170" s="6" t="str">
        <f t="shared" si="31"/>
        <v>C50H87NO10P</v>
      </c>
      <c r="K170" s="6" t="str">
        <f t="shared" si="32"/>
        <v>C22H31O2</v>
      </c>
      <c r="L170" s="6" t="str">
        <f t="shared" si="33"/>
        <v>C28H56NO8P</v>
      </c>
      <c r="M170">
        <v>0.55233892418953578</v>
      </c>
      <c r="N170">
        <v>2.6347543509511545E-2</v>
      </c>
      <c r="O170">
        <v>4.8086107661557034E-2</v>
      </c>
      <c r="P170">
        <v>0.77665669199659093</v>
      </c>
      <c r="Q170">
        <v>0.71117513037788938</v>
      </c>
      <c r="R170">
        <v>0.19424503725467318</v>
      </c>
      <c r="S170">
        <v>0.23223256042703222</v>
      </c>
      <c r="T170" s="15">
        <f t="shared" si="35"/>
        <v>1.8737717690513984E-2</v>
      </c>
      <c r="U170" s="15">
        <f t="shared" si="36"/>
        <v>3.7346397307416811E-2</v>
      </c>
      <c r="V170" s="8">
        <f t="shared" si="37"/>
        <v>0.13814223969485018</v>
      </c>
      <c r="W170" s="8">
        <f t="shared" si="38"/>
        <v>0.18036497215515726</v>
      </c>
    </row>
    <row r="171" spans="1:23" x14ac:dyDescent="0.25">
      <c r="A171">
        <v>170</v>
      </c>
      <c r="B171">
        <v>-844.6</v>
      </c>
      <c r="C171">
        <v>281.2</v>
      </c>
      <c r="D171" t="s">
        <v>259</v>
      </c>
      <c r="E171">
        <f t="shared" si="29"/>
        <v>281.2000000000001</v>
      </c>
      <c r="F171">
        <f t="shared" si="34"/>
        <v>18</v>
      </c>
      <c r="G171" s="19" t="e">
        <v>#N/A</v>
      </c>
      <c r="H171" s="19" t="e">
        <v>#N/A</v>
      </c>
      <c r="I171" s="6" t="str">
        <f t="shared" si="30"/>
        <v>C44H84NO8P</v>
      </c>
      <c r="J171" s="6" t="str">
        <f t="shared" si="31"/>
        <v>C46H87NO10P</v>
      </c>
      <c r="K171" s="6" t="str">
        <f t="shared" si="32"/>
        <v>C18H33O2</v>
      </c>
      <c r="L171" s="6" t="str">
        <f t="shared" si="33"/>
        <v>C28H54NO8P</v>
      </c>
      <c r="M171">
        <v>0.57732515831707409</v>
      </c>
      <c r="N171">
        <v>1.9555127821847394E-2</v>
      </c>
      <c r="O171">
        <v>4.8030883644520211E-2</v>
      </c>
      <c r="P171">
        <v>0.811546901890003</v>
      </c>
      <c r="Q171">
        <v>0.71138853093092669</v>
      </c>
      <c r="R171">
        <v>0.16710950192123541</v>
      </c>
      <c r="S171">
        <v>0.23208879729742815</v>
      </c>
      <c r="T171" s="15">
        <f t="shared" si="35"/>
        <v>1.3911293653350509E-2</v>
      </c>
      <c r="U171" s="15">
        <f t="shared" si="36"/>
        <v>3.8979314816749593E-2</v>
      </c>
      <c r="V171" s="8">
        <f t="shared" si="37"/>
        <v>0.11887978307634653</v>
      </c>
      <c r="W171" s="8">
        <f t="shared" si="38"/>
        <v>0.18835094441010472</v>
      </c>
    </row>
    <row r="172" spans="1:23" x14ac:dyDescent="0.25">
      <c r="A172">
        <v>171</v>
      </c>
      <c r="B172">
        <v>-842.6</v>
      </c>
      <c r="C172">
        <v>279.2</v>
      </c>
      <c r="D172" t="s">
        <v>260</v>
      </c>
      <c r="E172">
        <f t="shared" si="29"/>
        <v>281.2000000000001</v>
      </c>
      <c r="F172">
        <f t="shared" si="34"/>
        <v>18</v>
      </c>
      <c r="G172" s="19" t="e">
        <v>#N/A</v>
      </c>
      <c r="H172" s="19" t="e">
        <v>#N/A</v>
      </c>
      <c r="I172" s="6" t="str">
        <f t="shared" si="30"/>
        <v>C44H82NO8P</v>
      </c>
      <c r="J172" s="6" t="str">
        <f t="shared" si="31"/>
        <v>C46H85NO10P</v>
      </c>
      <c r="K172" s="6" t="str">
        <f t="shared" si="32"/>
        <v>C18H31O2</v>
      </c>
      <c r="L172" s="6" t="str">
        <f t="shared" si="33"/>
        <v>C28H54NO8P</v>
      </c>
      <c r="M172">
        <v>0.57749839484181265</v>
      </c>
      <c r="N172">
        <v>1.9510895075596228E-2</v>
      </c>
      <c r="O172">
        <v>4.8030883644520211E-2</v>
      </c>
      <c r="P172">
        <v>0.81179042075094388</v>
      </c>
      <c r="Q172">
        <v>0.71138853093092669</v>
      </c>
      <c r="R172">
        <v>0.16691607239168496</v>
      </c>
      <c r="S172">
        <v>0.23208879729742815</v>
      </c>
      <c r="T172" s="15">
        <f t="shared" si="35"/>
        <v>1.3879826984975849E-2</v>
      </c>
      <c r="U172" s="15">
        <f t="shared" si="36"/>
        <v>3.8991011242824683E-2</v>
      </c>
      <c r="V172" s="8">
        <f t="shared" si="37"/>
        <v>0.11874217952748098</v>
      </c>
      <c r="W172" s="8">
        <f t="shared" si="38"/>
        <v>0.18840746240965972</v>
      </c>
    </row>
    <row r="173" spans="1:23" x14ac:dyDescent="0.25">
      <c r="A173">
        <v>172</v>
      </c>
      <c r="B173">
        <v>-840.6</v>
      </c>
      <c r="C173">
        <v>277.2</v>
      </c>
      <c r="D173" t="s">
        <v>261</v>
      </c>
      <c r="E173">
        <f t="shared" si="29"/>
        <v>281.2000000000001</v>
      </c>
      <c r="F173">
        <f t="shared" si="34"/>
        <v>18</v>
      </c>
      <c r="G173" s="19" t="e">
        <v>#N/A</v>
      </c>
      <c r="H173" s="19" t="e">
        <v>#N/A</v>
      </c>
      <c r="I173" s="6" t="str">
        <f t="shared" si="30"/>
        <v>C44H80NO8P</v>
      </c>
      <c r="J173" s="6" t="str">
        <f t="shared" si="31"/>
        <v>C46H83NO10P</v>
      </c>
      <c r="K173" s="6" t="str">
        <f t="shared" si="32"/>
        <v>C18H29O2</v>
      </c>
      <c r="L173" s="6" t="str">
        <f t="shared" si="33"/>
        <v>C28H54NO8P</v>
      </c>
      <c r="M173">
        <v>0.5776716833492046</v>
      </c>
      <c r="N173">
        <v>1.9466707127961943E-2</v>
      </c>
      <c r="O173">
        <v>4.8030883644520211E-2</v>
      </c>
      <c r="P173">
        <v>0.81203401268398379</v>
      </c>
      <c r="Q173">
        <v>0.71138853093092669</v>
      </c>
      <c r="R173">
        <v>0.1667225117316733</v>
      </c>
      <c r="S173">
        <v>0.23208879729742815</v>
      </c>
      <c r="T173" s="15">
        <f t="shared" si="35"/>
        <v>1.3848392185823443E-2</v>
      </c>
      <c r="U173" s="15">
        <f t="shared" si="36"/>
        <v>3.9002711178617269E-2</v>
      </c>
      <c r="V173" s="8">
        <f t="shared" si="37"/>
        <v>0.11860448269390926</v>
      </c>
      <c r="W173" s="8">
        <f t="shared" si="38"/>
        <v>0.18846399736843031</v>
      </c>
    </row>
    <row r="174" spans="1:23" x14ac:dyDescent="0.25">
      <c r="A174">
        <v>173</v>
      </c>
      <c r="B174">
        <v>-838.6</v>
      </c>
      <c r="C174">
        <v>275.2</v>
      </c>
      <c r="D174" t="s">
        <v>262</v>
      </c>
      <c r="E174">
        <f t="shared" si="29"/>
        <v>281.2000000000001</v>
      </c>
      <c r="F174">
        <f t="shared" si="34"/>
        <v>18</v>
      </c>
      <c r="G174" s="19" t="e">
        <v>#N/A</v>
      </c>
      <c r="H174" s="19" t="e">
        <v>#N/A</v>
      </c>
      <c r="I174" s="6" t="str">
        <f t="shared" si="30"/>
        <v>C44H78NO8P</v>
      </c>
      <c r="J174" s="6" t="str">
        <f t="shared" si="31"/>
        <v>C46H81NO10P</v>
      </c>
      <c r="K174" s="6" t="str">
        <f t="shared" si="32"/>
        <v>C18H27O2</v>
      </c>
      <c r="L174" s="6" t="str">
        <f t="shared" si="33"/>
        <v>C28H54NO8P</v>
      </c>
      <c r="M174">
        <v>0.57784502385484793</v>
      </c>
      <c r="N174">
        <v>1.942256403174895E-2</v>
      </c>
      <c r="O174">
        <v>4.8030883644520211E-2</v>
      </c>
      <c r="P174">
        <v>0.81227767771104942</v>
      </c>
      <c r="Q174">
        <v>0.71138853093092669</v>
      </c>
      <c r="R174">
        <v>0.16652881987992105</v>
      </c>
      <c r="S174">
        <v>0.23208879729742815</v>
      </c>
      <c r="T174" s="15">
        <f t="shared" si="35"/>
        <v>1.3816989293457737E-2</v>
      </c>
      <c r="U174" s="15">
        <f t="shared" si="36"/>
        <v>3.9014414625180488E-2</v>
      </c>
      <c r="V174" s="8">
        <f t="shared" si="37"/>
        <v>0.11846669253203794</v>
      </c>
      <c r="W174" s="8">
        <f t="shared" si="38"/>
        <v>0.18852054929150541</v>
      </c>
    </row>
    <row r="175" spans="1:23" x14ac:dyDescent="0.25">
      <c r="A175">
        <v>174</v>
      </c>
      <c r="B175">
        <v>-872.6</v>
      </c>
      <c r="C175">
        <v>309.3</v>
      </c>
      <c r="D175" t="s">
        <v>263</v>
      </c>
      <c r="E175">
        <f t="shared" si="29"/>
        <v>281.09999999999997</v>
      </c>
      <c r="F175">
        <f t="shared" si="34"/>
        <v>20</v>
      </c>
      <c r="G175" s="19" t="e">
        <v>#N/A</v>
      </c>
      <c r="H175" s="19" t="e">
        <v>#N/A</v>
      </c>
      <c r="I175" s="6" t="str">
        <f t="shared" si="30"/>
        <v>C46H88NO8P</v>
      </c>
      <c r="J175" s="6" t="str">
        <f t="shared" si="31"/>
        <v>C48H91NO10P</v>
      </c>
      <c r="K175" s="6" t="str">
        <f t="shared" si="32"/>
        <v>C20H37O2</v>
      </c>
      <c r="L175" s="6" t="str">
        <f t="shared" si="33"/>
        <v>C28H54NO8P</v>
      </c>
      <c r="M175">
        <v>0.564355121087596</v>
      </c>
      <c r="N175">
        <v>2.2956457923409865E-2</v>
      </c>
      <c r="O175">
        <v>4.8030883644520211E-2</v>
      </c>
      <c r="P175">
        <v>0.79331489973429581</v>
      </c>
      <c r="Q175">
        <v>0.71138853093092669</v>
      </c>
      <c r="R175">
        <v>0.18147836884607774</v>
      </c>
      <c r="S175">
        <v>0.23208879729742815</v>
      </c>
      <c r="T175" s="15">
        <f t="shared" si="35"/>
        <v>1.6330960877512173E-2</v>
      </c>
      <c r="U175" s="15">
        <f t="shared" si="36"/>
        <v>3.8103615642602173E-2</v>
      </c>
      <c r="V175" s="8">
        <f t="shared" si="37"/>
        <v>0.12910163020915211</v>
      </c>
      <c r="W175" s="8">
        <f t="shared" si="38"/>
        <v>0.18411950095746252</v>
      </c>
    </row>
    <row r="176" spans="1:23" x14ac:dyDescent="0.25">
      <c r="A176">
        <v>175</v>
      </c>
      <c r="B176">
        <v>-870.6</v>
      </c>
      <c r="C176">
        <v>307.3</v>
      </c>
      <c r="D176" t="s">
        <v>264</v>
      </c>
      <c r="E176">
        <f t="shared" si="29"/>
        <v>281.09999999999997</v>
      </c>
      <c r="F176">
        <f t="shared" si="34"/>
        <v>20</v>
      </c>
      <c r="G176" s="19" t="e">
        <v>#N/A</v>
      </c>
      <c r="H176" s="19" t="e">
        <v>#N/A</v>
      </c>
      <c r="I176" s="6" t="str">
        <f t="shared" si="30"/>
        <v>C46H86NO8P</v>
      </c>
      <c r="J176" s="6" t="str">
        <f t="shared" si="31"/>
        <v>C48H89NO10P</v>
      </c>
      <c r="K176" s="6" t="str">
        <f t="shared" si="32"/>
        <v>C20H35O2</v>
      </c>
      <c r="L176" s="6" t="str">
        <f t="shared" si="33"/>
        <v>C28H54NO8P</v>
      </c>
      <c r="M176">
        <v>0.56452446572551318</v>
      </c>
      <c r="N176">
        <v>2.2908931973969478E-2</v>
      </c>
      <c r="O176">
        <v>4.8030883644520211E-2</v>
      </c>
      <c r="P176">
        <v>0.79355294776368368</v>
      </c>
      <c r="Q176">
        <v>0.71138853093092669</v>
      </c>
      <c r="R176">
        <v>0.18129472300940283</v>
      </c>
      <c r="S176">
        <v>0.23208879729742815</v>
      </c>
      <c r="T176" s="15">
        <f t="shared" si="35"/>
        <v>1.6297151462158675E-2</v>
      </c>
      <c r="U176" s="15">
        <f t="shared" si="36"/>
        <v>3.8115049299803506E-2</v>
      </c>
      <c r="V176" s="8">
        <f t="shared" si="37"/>
        <v>0.12897098666718834</v>
      </c>
      <c r="W176" s="8">
        <f t="shared" si="38"/>
        <v>0.18417474923830218</v>
      </c>
    </row>
    <row r="177" spans="1:23" x14ac:dyDescent="0.25">
      <c r="A177">
        <v>176</v>
      </c>
      <c r="B177">
        <v>-868.6</v>
      </c>
      <c r="C177">
        <v>305.2</v>
      </c>
      <c r="D177" t="s">
        <v>265</v>
      </c>
      <c r="E177">
        <f t="shared" si="29"/>
        <v>281.2000000000001</v>
      </c>
      <c r="F177">
        <f t="shared" si="34"/>
        <v>20</v>
      </c>
      <c r="G177" s="19" t="e">
        <v>#N/A</v>
      </c>
      <c r="H177" s="19" t="e">
        <v>#N/A</v>
      </c>
      <c r="I177" s="6" t="str">
        <f t="shared" si="30"/>
        <v>C46H84NO8P</v>
      </c>
      <c r="J177" s="6" t="str">
        <f t="shared" si="31"/>
        <v>C48H87NO10P</v>
      </c>
      <c r="K177" s="6" t="str">
        <f t="shared" si="32"/>
        <v>C20H33O2</v>
      </c>
      <c r="L177" s="6" t="str">
        <f t="shared" si="33"/>
        <v>C28H54NO8P</v>
      </c>
      <c r="M177">
        <v>0.56469386117825482</v>
      </c>
      <c r="N177">
        <v>2.2861446898164127E-2</v>
      </c>
      <c r="O177">
        <v>4.8030883644520211E-2</v>
      </c>
      <c r="P177">
        <v>0.79379106722355164</v>
      </c>
      <c r="Q177">
        <v>0.71138853093092669</v>
      </c>
      <c r="R177">
        <v>0.18111095062002339</v>
      </c>
      <c r="S177">
        <v>0.23208879729742815</v>
      </c>
      <c r="T177" s="15">
        <f t="shared" si="35"/>
        <v>1.6263371123840367E-2</v>
      </c>
      <c r="U177" s="15">
        <f t="shared" si="36"/>
        <v>3.8126486387873929E-2</v>
      </c>
      <c r="V177" s="8">
        <f t="shared" si="37"/>
        <v>0.12884025309708205</v>
      </c>
      <c r="W177" s="8">
        <f t="shared" si="38"/>
        <v>0.18423001409735604</v>
      </c>
    </row>
    <row r="178" spans="1:23" x14ac:dyDescent="0.25">
      <c r="A178">
        <v>177</v>
      </c>
      <c r="B178">
        <v>-866.6</v>
      </c>
      <c r="C178">
        <v>303.2</v>
      </c>
      <c r="D178" t="s">
        <v>266</v>
      </c>
      <c r="E178">
        <f t="shared" si="29"/>
        <v>281.2000000000001</v>
      </c>
      <c r="F178">
        <f t="shared" si="34"/>
        <v>20</v>
      </c>
      <c r="G178" s="19" t="e">
        <v>#N/A</v>
      </c>
      <c r="H178" s="19" t="e">
        <v>#N/A</v>
      </c>
      <c r="I178" s="6" t="str">
        <f t="shared" si="30"/>
        <v>C46H82NO8P</v>
      </c>
      <c r="J178" s="6" t="str">
        <f t="shared" si="31"/>
        <v>C48H85NO10P</v>
      </c>
      <c r="K178" s="6" t="str">
        <f t="shared" si="32"/>
        <v>C20H31O2</v>
      </c>
      <c r="L178" s="6" t="str">
        <f t="shared" si="33"/>
        <v>C28H54NO8P</v>
      </c>
      <c r="M178">
        <v>0.56486330746106883</v>
      </c>
      <c r="N178">
        <v>2.2814002746246405E-2</v>
      </c>
      <c r="O178">
        <v>4.8030883644520211E-2</v>
      </c>
      <c r="P178">
        <v>0.79402925813533398</v>
      </c>
      <c r="Q178">
        <v>0.71138853093092669</v>
      </c>
      <c r="R178">
        <v>0.18092705161852635</v>
      </c>
      <c r="S178">
        <v>0.23208879729742815</v>
      </c>
      <c r="T178" s="15">
        <f t="shared" si="35"/>
        <v>1.6229619898306357E-2</v>
      </c>
      <c r="U178" s="15">
        <f t="shared" si="36"/>
        <v>3.8137926907842928E-2</v>
      </c>
      <c r="V178" s="8">
        <f t="shared" si="37"/>
        <v>0.12870942945656741</v>
      </c>
      <c r="W178" s="8">
        <f t="shared" si="38"/>
        <v>0.18428529553959877</v>
      </c>
    </row>
    <row r="179" spans="1:23" x14ac:dyDescent="0.25">
      <c r="A179">
        <v>178</v>
      </c>
      <c r="B179">
        <v>-864.6</v>
      </c>
      <c r="C179">
        <v>301.2</v>
      </c>
      <c r="D179" t="s">
        <v>267</v>
      </c>
      <c r="E179">
        <f t="shared" si="29"/>
        <v>281.2000000000001</v>
      </c>
      <c r="F179">
        <f t="shared" si="34"/>
        <v>20</v>
      </c>
      <c r="G179" s="19" t="e">
        <v>#N/A</v>
      </c>
      <c r="H179" s="19" t="e">
        <v>#N/A</v>
      </c>
      <c r="I179" s="6" t="str">
        <f t="shared" si="30"/>
        <v>C46H80NO8P</v>
      </c>
      <c r="J179" s="6" t="str">
        <f t="shared" si="31"/>
        <v>C48H83NO10P</v>
      </c>
      <c r="K179" s="6" t="str">
        <f t="shared" si="32"/>
        <v>C20H29O2</v>
      </c>
      <c r="L179" s="6" t="str">
        <f t="shared" si="33"/>
        <v>C28H54NO8P</v>
      </c>
      <c r="M179">
        <v>0.56503280458920746</v>
      </c>
      <c r="N179">
        <v>2.2766599568501775E-2</v>
      </c>
      <c r="O179">
        <v>4.8030883644520211E-2</v>
      </c>
      <c r="P179">
        <v>0.79426752052047089</v>
      </c>
      <c r="Q179">
        <v>0.71138853093092669</v>
      </c>
      <c r="R179">
        <v>0.18074302594547415</v>
      </c>
      <c r="S179">
        <v>0.23208879729742815</v>
      </c>
      <c r="T179" s="15">
        <f t="shared" si="35"/>
        <v>1.6195897821329148E-2</v>
      </c>
      <c r="U179" s="15">
        <f t="shared" si="36"/>
        <v>3.8149370860740307E-2</v>
      </c>
      <c r="V179" s="8">
        <f t="shared" si="37"/>
        <v>0.12857851570336121</v>
      </c>
      <c r="W179" s="8">
        <f t="shared" si="38"/>
        <v>0.18434059357000643</v>
      </c>
    </row>
    <row r="180" spans="1:23" x14ac:dyDescent="0.25">
      <c r="A180">
        <v>179</v>
      </c>
      <c r="B180">
        <v>-900.7</v>
      </c>
      <c r="C180">
        <v>337.3</v>
      </c>
      <c r="D180" t="s">
        <v>268</v>
      </c>
      <c r="E180">
        <f t="shared" si="29"/>
        <v>281.2000000000001</v>
      </c>
      <c r="F180">
        <f t="shared" si="34"/>
        <v>22</v>
      </c>
      <c r="G180" s="19" t="e">
        <v>#N/A</v>
      </c>
      <c r="H180" s="19" t="e">
        <v>#N/A</v>
      </c>
      <c r="I180" s="6" t="str">
        <f t="shared" si="30"/>
        <v>C48H92NO8P</v>
      </c>
      <c r="J180" s="6" t="str">
        <f t="shared" si="31"/>
        <v>C50H95NO10P</v>
      </c>
      <c r="K180" s="6" t="str">
        <f t="shared" si="32"/>
        <v>C22H41O2</v>
      </c>
      <c r="L180" s="6" t="str">
        <f t="shared" si="33"/>
        <v>C28H54NO8P</v>
      </c>
      <c r="M180">
        <v>0.55167646534965809</v>
      </c>
      <c r="N180">
        <v>2.6599808727831853E-2</v>
      </c>
      <c r="O180">
        <v>4.8030883644520211E-2</v>
      </c>
      <c r="P180">
        <v>0.77549249300903322</v>
      </c>
      <c r="Q180">
        <v>0.71138853093092669</v>
      </c>
      <c r="R180">
        <v>0.19511727954474406</v>
      </c>
      <c r="S180">
        <v>0.23208879729742815</v>
      </c>
      <c r="T180" s="15">
        <f t="shared" si="35"/>
        <v>1.8922798853935944E-2</v>
      </c>
      <c r="U180" s="15">
        <f t="shared" si="36"/>
        <v>3.7247589698915784E-2</v>
      </c>
      <c r="V180" s="8">
        <f t="shared" si="37"/>
        <v>0.13880419485457443</v>
      </c>
      <c r="W180" s="8">
        <f t="shared" si="38"/>
        <v>0.17998312001565073</v>
      </c>
    </row>
    <row r="181" spans="1:23" x14ac:dyDescent="0.25">
      <c r="A181">
        <v>180</v>
      </c>
      <c r="B181">
        <v>-898.7</v>
      </c>
      <c r="C181">
        <v>335.3</v>
      </c>
      <c r="D181" t="s">
        <v>269</v>
      </c>
      <c r="E181">
        <f t="shared" si="29"/>
        <v>281.2000000000001</v>
      </c>
      <c r="F181">
        <f t="shared" si="34"/>
        <v>22</v>
      </c>
      <c r="G181" s="19" t="e">
        <v>#N/A</v>
      </c>
      <c r="H181" s="19" t="e">
        <v>#N/A</v>
      </c>
      <c r="I181" s="6" t="str">
        <f t="shared" si="30"/>
        <v>C48H90NO8P</v>
      </c>
      <c r="J181" s="6" t="str">
        <f t="shared" si="31"/>
        <v>C50H93NO10P</v>
      </c>
      <c r="K181" s="6" t="str">
        <f t="shared" si="32"/>
        <v>C22H39O2</v>
      </c>
      <c r="L181" s="6" t="str">
        <f t="shared" si="33"/>
        <v>C28H54NO8P</v>
      </c>
      <c r="M181">
        <v>0.55184200553487328</v>
      </c>
      <c r="N181">
        <v>2.6549281310858579E-2</v>
      </c>
      <c r="O181">
        <v>4.8030883644520211E-2</v>
      </c>
      <c r="P181">
        <v>0.77572519311315047</v>
      </c>
      <c r="Q181">
        <v>0.71138853093092669</v>
      </c>
      <c r="R181">
        <v>0.19494307543085387</v>
      </c>
      <c r="S181">
        <v>0.23208879729742815</v>
      </c>
      <c r="T181" s="15">
        <f t="shared" si="35"/>
        <v>1.8886854229003585E-2</v>
      </c>
      <c r="U181" s="15">
        <f t="shared" si="36"/>
        <v>3.7258766490540683E-2</v>
      </c>
      <c r="V181" s="8">
        <f t="shared" si="37"/>
        <v>0.13868026804591196</v>
      </c>
      <c r="W181" s="8">
        <f t="shared" si="38"/>
        <v>0.18003712710294628</v>
      </c>
    </row>
    <row r="182" spans="1:23" x14ac:dyDescent="0.25">
      <c r="A182">
        <v>181</v>
      </c>
      <c r="B182">
        <v>-894.6</v>
      </c>
      <c r="C182">
        <v>331.3</v>
      </c>
      <c r="D182" t="s">
        <v>270</v>
      </c>
      <c r="E182">
        <f t="shared" si="29"/>
        <v>281.09999999999997</v>
      </c>
      <c r="F182">
        <f t="shared" si="34"/>
        <v>22</v>
      </c>
      <c r="G182" s="19" t="e">
        <v>#N/A</v>
      </c>
      <c r="H182" s="19" t="e">
        <v>#N/A</v>
      </c>
      <c r="I182" s="6" t="str">
        <f t="shared" si="30"/>
        <v>C48H86NO8P</v>
      </c>
      <c r="J182" s="6" t="str">
        <f t="shared" si="31"/>
        <v>C50H89NO10P</v>
      </c>
      <c r="K182" s="6" t="str">
        <f t="shared" si="32"/>
        <v>C22H35O2</v>
      </c>
      <c r="L182" s="6" t="str">
        <f t="shared" si="33"/>
        <v>C28H54NO8P</v>
      </c>
      <c r="M182">
        <v>0.55217323493990478</v>
      </c>
      <c r="N182">
        <v>2.6448337941228989E-2</v>
      </c>
      <c r="O182">
        <v>4.8030883644520211E-2</v>
      </c>
      <c r="P182">
        <v>0.77619080281956188</v>
      </c>
      <c r="Q182">
        <v>0.71138853093092669</v>
      </c>
      <c r="R182">
        <v>0.19459430080212234</v>
      </c>
      <c r="S182">
        <v>0.23208879729742815</v>
      </c>
      <c r="T182" s="15">
        <f t="shared" si="35"/>
        <v>1.8815044273575582E-2</v>
      </c>
      <c r="U182" s="15">
        <f t="shared" si="36"/>
        <v>3.728113013617311E-2</v>
      </c>
      <c r="V182" s="8">
        <f t="shared" si="37"/>
        <v>0.13843215377515267</v>
      </c>
      <c r="W182" s="8">
        <f t="shared" si="38"/>
        <v>0.18014518989971731</v>
      </c>
    </row>
    <row r="183" spans="1:23" x14ac:dyDescent="0.25">
      <c r="A183">
        <v>182</v>
      </c>
      <c r="B183">
        <v>-892.6</v>
      </c>
      <c r="C183">
        <v>329.2</v>
      </c>
      <c r="D183" t="s">
        <v>271</v>
      </c>
      <c r="E183">
        <f t="shared" si="29"/>
        <v>281.2000000000001</v>
      </c>
      <c r="F183">
        <f t="shared" si="34"/>
        <v>22</v>
      </c>
      <c r="G183" s="19" t="e">
        <v>#N/A</v>
      </c>
      <c r="H183" s="19" t="e">
        <v>#N/A</v>
      </c>
      <c r="I183" s="6" t="str">
        <f t="shared" si="30"/>
        <v>C48H84NO8P</v>
      </c>
      <c r="J183" s="6" t="str">
        <f t="shared" si="31"/>
        <v>C50H87NO10P</v>
      </c>
      <c r="K183" s="6" t="str">
        <f t="shared" si="32"/>
        <v>C22H33O2</v>
      </c>
      <c r="L183" s="6" t="str">
        <f t="shared" si="33"/>
        <v>C28H54NO8P</v>
      </c>
      <c r="M183">
        <v>0.55233892418953578</v>
      </c>
      <c r="N183">
        <v>2.6397922084203714E-2</v>
      </c>
      <c r="O183">
        <v>4.8030883644520211E-2</v>
      </c>
      <c r="P183">
        <v>0.77642371246376751</v>
      </c>
      <c r="Q183">
        <v>0.71138853093092669</v>
      </c>
      <c r="R183">
        <v>0.19441973017205794</v>
      </c>
      <c r="S183">
        <v>0.23208879729742815</v>
      </c>
      <c r="T183" s="15">
        <f t="shared" si="35"/>
        <v>1.8779179011110744E-2</v>
      </c>
      <c r="U183" s="15">
        <f t="shared" si="36"/>
        <v>3.7292316992193632E-2</v>
      </c>
      <c r="V183" s="8">
        <f t="shared" si="37"/>
        <v>0.13830796623108746</v>
      </c>
      <c r="W183" s="8">
        <f t="shared" si="38"/>
        <v>0.18019924561891998</v>
      </c>
    </row>
    <row r="184" spans="1:23" x14ac:dyDescent="0.25">
      <c r="A184">
        <v>183</v>
      </c>
      <c r="B184">
        <v>-890.6</v>
      </c>
      <c r="C184">
        <v>327.2</v>
      </c>
      <c r="D184" t="s">
        <v>272</v>
      </c>
      <c r="E184">
        <f t="shared" si="29"/>
        <v>281.2000000000001</v>
      </c>
      <c r="F184">
        <f t="shared" si="34"/>
        <v>22</v>
      </c>
      <c r="G184" s="19" t="e">
        <v>#N/A</v>
      </c>
      <c r="H184" s="19" t="e">
        <v>#N/A</v>
      </c>
      <c r="I184" s="6" t="str">
        <f t="shared" si="30"/>
        <v>C48H82NO8P</v>
      </c>
      <c r="J184" s="6" t="str">
        <f t="shared" si="31"/>
        <v>C50H85NO10P</v>
      </c>
      <c r="K184" s="6" t="str">
        <f t="shared" si="32"/>
        <v>C22H31O2</v>
      </c>
      <c r="L184" s="6" t="str">
        <f t="shared" si="33"/>
        <v>C28H54NO8P</v>
      </c>
      <c r="M184">
        <v>0.5525046631571281</v>
      </c>
      <c r="N184">
        <v>2.6347543509511545E-2</v>
      </c>
      <c r="O184">
        <v>4.8030883644520211E-2</v>
      </c>
      <c r="P184">
        <v>0.77665669199659093</v>
      </c>
      <c r="Q184">
        <v>0.71138853093092669</v>
      </c>
      <c r="R184">
        <v>0.19424503725467318</v>
      </c>
      <c r="S184">
        <v>0.23208879729742815</v>
      </c>
      <c r="T184" s="15">
        <f t="shared" si="35"/>
        <v>1.8743340270870094E-2</v>
      </c>
      <c r="U184" s="15">
        <f t="shared" si="36"/>
        <v>3.7303507205026232E-2</v>
      </c>
      <c r="V184" s="8">
        <f t="shared" si="37"/>
        <v>0.13818369169322509</v>
      </c>
      <c r="W184" s="8">
        <f t="shared" si="38"/>
        <v>0.18025331755848789</v>
      </c>
    </row>
    <row r="185" spans="1:23" x14ac:dyDescent="0.25">
      <c r="A185">
        <v>184</v>
      </c>
      <c r="B185">
        <v>-840.6</v>
      </c>
      <c r="C185">
        <v>279.2</v>
      </c>
      <c r="D185" t="s">
        <v>273</v>
      </c>
      <c r="E185">
        <f t="shared" si="29"/>
        <v>279.2000000000001</v>
      </c>
      <c r="F185">
        <f t="shared" si="34"/>
        <v>18</v>
      </c>
      <c r="G185" s="19" t="e">
        <v>#N/A</v>
      </c>
      <c r="H185" s="19" t="e">
        <v>#N/A</v>
      </c>
      <c r="I185" s="6" t="str">
        <f t="shared" si="30"/>
        <v>C44H80NO8P</v>
      </c>
      <c r="J185" s="6" t="str">
        <f t="shared" si="31"/>
        <v>C46H83NO10P</v>
      </c>
      <c r="K185" s="6" t="str">
        <f t="shared" si="32"/>
        <v>C18H31O2</v>
      </c>
      <c r="L185" s="6" t="str">
        <f t="shared" si="33"/>
        <v>C28H52NO8P</v>
      </c>
      <c r="M185">
        <v>0.5776716833492046</v>
      </c>
      <c r="N185">
        <v>1.9510895075596228E-2</v>
      </c>
      <c r="O185">
        <v>4.7975686219315819E-2</v>
      </c>
      <c r="P185">
        <v>0.81179042075094388</v>
      </c>
      <c r="Q185">
        <v>0.71160199551853731</v>
      </c>
      <c r="R185">
        <v>0.16691607239168496</v>
      </c>
      <c r="S185">
        <v>0.23194492698019559</v>
      </c>
      <c r="T185" s="15">
        <f t="shared" si="35"/>
        <v>1.3883991870147076E-2</v>
      </c>
      <c r="U185" s="15">
        <f t="shared" si="36"/>
        <v>3.8946202501793648E-2</v>
      </c>
      <c r="V185" s="8">
        <f t="shared" si="37"/>
        <v>0.11877781019803965</v>
      </c>
      <c r="W185" s="8">
        <f t="shared" si="38"/>
        <v>0.18829066986429993</v>
      </c>
    </row>
    <row r="186" spans="1:23" x14ac:dyDescent="0.25">
      <c r="A186">
        <v>185</v>
      </c>
      <c r="B186">
        <v>-838.6</v>
      </c>
      <c r="C186">
        <v>277.2</v>
      </c>
      <c r="D186" t="s">
        <v>274</v>
      </c>
      <c r="E186">
        <f t="shared" ref="E186:E198" si="39">-B186-C186-282.2</f>
        <v>279.2000000000001</v>
      </c>
      <c r="F186">
        <f t="shared" si="34"/>
        <v>18</v>
      </c>
      <c r="G186" s="19" t="e">
        <v>#N/A</v>
      </c>
      <c r="H186" s="19" t="e">
        <v>#N/A</v>
      </c>
      <c r="I186" s="6" t="str">
        <f t="shared" ref="I186:I202" si="40">"C"&amp;8+MID(D186,4,2)+MID(D186,9,2)&amp;"H"&amp;16+(MID(D186,4,2)+MID(D186,9,2))*2-(MID(D186,7,1)+MID(D186,12,1))*2&amp;"NO8P"</f>
        <v>C44H78NO8P</v>
      </c>
      <c r="J186" s="6" t="str">
        <f t="shared" ref="J186:J202" si="41">"C"&amp;2+8+MID(D186,4,2)+MID(D186,9,2)&amp;"H"&amp;3+16+(MID(D186,4,2)+MID(D186,9,2))*2-(MID(D186,7,1)+MID(D186,12,1))*2&amp;"NO10P"</f>
        <v>C46H81NO10P</v>
      </c>
      <c r="K186" s="6" t="str">
        <f t="shared" ref="K186:K254" si="42">"C"&amp;ROUNDUP(F186,0)&amp;"H"&amp;ROUND(INT(C186)-ROUNDUP(F186,0)*12-32,0)&amp;"O2"</f>
        <v>C18H29O2</v>
      </c>
      <c r="L186" s="6" t="str">
        <f t="shared" ref="L186:L216" si="43">"C"&amp;MID(J186,2,2)-MID(K186,2,2)&amp;"H"&amp;MID(J186,5,2)-MID(K186,5,2)&amp;"NO8P"</f>
        <v>C28H52NO8P</v>
      </c>
      <c r="M186">
        <v>0.57784502385484793</v>
      </c>
      <c r="N186">
        <v>1.9466707127961943E-2</v>
      </c>
      <c r="O186">
        <v>4.7975686219315819E-2</v>
      </c>
      <c r="P186">
        <v>0.81203401268398379</v>
      </c>
      <c r="Q186">
        <v>0.71160199551853731</v>
      </c>
      <c r="R186">
        <v>0.1667225117316733</v>
      </c>
      <c r="S186">
        <v>0.23194492698019559</v>
      </c>
      <c r="T186" s="15">
        <f t="shared" si="35"/>
        <v>1.3852547638432649E-2</v>
      </c>
      <c r="U186" s="15">
        <f t="shared" si="36"/>
        <v>3.8957888991938715E-2</v>
      </c>
      <c r="V186" s="8">
        <f t="shared" si="37"/>
        <v>0.11864007204612147</v>
      </c>
      <c r="W186" s="8">
        <f t="shared" si="38"/>
        <v>0.18834716977742183</v>
      </c>
    </row>
    <row r="187" spans="1:23" x14ac:dyDescent="0.25">
      <c r="A187">
        <v>186</v>
      </c>
      <c r="B187">
        <v>-836.5</v>
      </c>
      <c r="C187">
        <v>275.2</v>
      </c>
      <c r="D187" t="s">
        <v>275</v>
      </c>
      <c r="E187">
        <f t="shared" si="39"/>
        <v>279.09999999999997</v>
      </c>
      <c r="F187">
        <f t="shared" si="34"/>
        <v>18</v>
      </c>
      <c r="G187" s="19" t="e">
        <v>#N/A</v>
      </c>
      <c r="H187" s="19" t="e">
        <v>#N/A</v>
      </c>
      <c r="I187" s="6" t="str">
        <f t="shared" si="40"/>
        <v>C44H76NO8P</v>
      </c>
      <c r="J187" s="6" t="str">
        <f t="shared" si="41"/>
        <v>C46H79NO10P</v>
      </c>
      <c r="K187" s="6" t="str">
        <f t="shared" si="42"/>
        <v>C18H27O2</v>
      </c>
      <c r="L187" s="6" t="str">
        <f t="shared" si="43"/>
        <v>C28H52NO8P</v>
      </c>
      <c r="M187">
        <v>0.57801841637434592</v>
      </c>
      <c r="N187">
        <v>1.942256403174895E-2</v>
      </c>
      <c r="O187">
        <v>4.7975686219315819E-2</v>
      </c>
      <c r="P187">
        <v>0.81227767771104942</v>
      </c>
      <c r="Q187">
        <v>0.71160199551853731</v>
      </c>
      <c r="R187">
        <v>0.16652881987992105</v>
      </c>
      <c r="S187">
        <v>0.23194492698019559</v>
      </c>
      <c r="T187" s="15">
        <f t="shared" si="35"/>
        <v>1.3821135323079116E-2</v>
      </c>
      <c r="U187" s="15">
        <f t="shared" si="36"/>
        <v>3.8969578988819836E-2</v>
      </c>
      <c r="V187" s="8">
        <f t="shared" si="37"/>
        <v>0.11850224053789889</v>
      </c>
      <c r="W187" s="8">
        <f t="shared" si="38"/>
        <v>0.18840368664433221</v>
      </c>
    </row>
    <row r="188" spans="1:23" x14ac:dyDescent="0.25">
      <c r="A188">
        <v>187</v>
      </c>
      <c r="B188">
        <v>-870.6</v>
      </c>
      <c r="C188">
        <v>309.3</v>
      </c>
      <c r="D188" t="s">
        <v>276</v>
      </c>
      <c r="E188">
        <f t="shared" si="39"/>
        <v>279.09999999999997</v>
      </c>
      <c r="F188">
        <f t="shared" si="34"/>
        <v>20</v>
      </c>
      <c r="G188" s="19" t="e">
        <v>#N/A</v>
      </c>
      <c r="H188" s="19" t="e">
        <v>#N/A</v>
      </c>
      <c r="I188" s="6" t="str">
        <f t="shared" si="40"/>
        <v>C46H86NO8P</v>
      </c>
      <c r="J188" s="6" t="str">
        <f t="shared" si="41"/>
        <v>C48H89NO10P</v>
      </c>
      <c r="K188" s="6" t="str">
        <f t="shared" si="42"/>
        <v>C20H37O2</v>
      </c>
      <c r="L188" s="6" t="str">
        <f t="shared" si="43"/>
        <v>C28H52NO8P</v>
      </c>
      <c r="M188">
        <v>0.56452446572551318</v>
      </c>
      <c r="N188">
        <v>2.2956457923409865E-2</v>
      </c>
      <c r="O188">
        <v>4.7975686219315819E-2</v>
      </c>
      <c r="P188">
        <v>0.79331489973429581</v>
      </c>
      <c r="Q188">
        <v>0.71160199551853731</v>
      </c>
      <c r="R188">
        <v>0.18147836884607774</v>
      </c>
      <c r="S188">
        <v>0.23194492698019559</v>
      </c>
      <c r="T188" s="15">
        <f t="shared" si="35"/>
        <v>1.6335861268335795E-2</v>
      </c>
      <c r="U188" s="15">
        <f t="shared" si="36"/>
        <v>3.8059826702760563E-2</v>
      </c>
      <c r="V188" s="8">
        <f t="shared" si="37"/>
        <v>0.12914036941431806</v>
      </c>
      <c r="W188" s="8">
        <f t="shared" si="38"/>
        <v>0.18400536649117241</v>
      </c>
    </row>
    <row r="189" spans="1:23" x14ac:dyDescent="0.25">
      <c r="A189">
        <v>188</v>
      </c>
      <c r="B189">
        <v>-868.6</v>
      </c>
      <c r="C189">
        <v>307.3</v>
      </c>
      <c r="D189" t="s">
        <v>277</v>
      </c>
      <c r="E189">
        <f t="shared" si="39"/>
        <v>279.09999999999997</v>
      </c>
      <c r="F189">
        <f t="shared" si="34"/>
        <v>20</v>
      </c>
      <c r="G189" s="19" t="e">
        <v>#N/A</v>
      </c>
      <c r="H189" s="19" t="e">
        <v>#N/A</v>
      </c>
      <c r="I189" s="6" t="str">
        <f t="shared" si="40"/>
        <v>C46H84NO8P</v>
      </c>
      <c r="J189" s="6" t="str">
        <f t="shared" si="41"/>
        <v>C48H87NO10P</v>
      </c>
      <c r="K189" s="6" t="str">
        <f t="shared" si="42"/>
        <v>C20H35O2</v>
      </c>
      <c r="L189" s="6" t="str">
        <f t="shared" si="43"/>
        <v>C28H52NO8P</v>
      </c>
      <c r="M189">
        <v>0.56469386117825482</v>
      </c>
      <c r="N189">
        <v>2.2908931973969478E-2</v>
      </c>
      <c r="O189">
        <v>4.7975686219315819E-2</v>
      </c>
      <c r="P189">
        <v>0.79355294776368368</v>
      </c>
      <c r="Q189">
        <v>0.71160199551853731</v>
      </c>
      <c r="R189">
        <v>0.18129472300940283</v>
      </c>
      <c r="S189">
        <v>0.23194492698019559</v>
      </c>
      <c r="T189" s="15">
        <f t="shared" si="35"/>
        <v>1.6302041707875102E-2</v>
      </c>
      <c r="U189" s="15">
        <f t="shared" si="36"/>
        <v>3.8071247220323602E-2</v>
      </c>
      <c r="V189" s="8">
        <f t="shared" si="37"/>
        <v>0.12900968667047152</v>
      </c>
      <c r="W189" s="8">
        <f t="shared" si="38"/>
        <v>0.18406058052396657</v>
      </c>
    </row>
    <row r="190" spans="1:23" x14ac:dyDescent="0.25">
      <c r="A190">
        <v>189</v>
      </c>
      <c r="B190">
        <v>-866.6</v>
      </c>
      <c r="C190">
        <v>305.2</v>
      </c>
      <c r="D190" t="s">
        <v>278</v>
      </c>
      <c r="E190">
        <f t="shared" si="39"/>
        <v>279.2000000000001</v>
      </c>
      <c r="F190">
        <f t="shared" si="34"/>
        <v>20</v>
      </c>
      <c r="G190" s="19" t="e">
        <v>#N/A</v>
      </c>
      <c r="H190" s="19" t="e">
        <v>#N/A</v>
      </c>
      <c r="I190" s="6" t="str">
        <f t="shared" si="40"/>
        <v>C46H82NO8P</v>
      </c>
      <c r="J190" s="6" t="str">
        <f t="shared" si="41"/>
        <v>C48H85NO10P</v>
      </c>
      <c r="K190" s="6" t="str">
        <f t="shared" si="42"/>
        <v>C20H33O2</v>
      </c>
      <c r="L190" s="6" t="str">
        <f t="shared" si="43"/>
        <v>C28H52NO8P</v>
      </c>
      <c r="M190">
        <v>0.56486330746106883</v>
      </c>
      <c r="N190">
        <v>2.2861446898164127E-2</v>
      </c>
      <c r="O190">
        <v>4.7975686219315819E-2</v>
      </c>
      <c r="P190">
        <v>0.79379106722355164</v>
      </c>
      <c r="Q190">
        <v>0.71160199551853731</v>
      </c>
      <c r="R190">
        <v>0.18111095062002339</v>
      </c>
      <c r="S190">
        <v>0.23194492698019559</v>
      </c>
      <c r="T190" s="15">
        <f t="shared" si="35"/>
        <v>1.6268251233174671E-2</v>
      </c>
      <c r="U190" s="15">
        <f t="shared" si="36"/>
        <v>3.8082671164812947E-2</v>
      </c>
      <c r="V190" s="8">
        <f t="shared" si="37"/>
        <v>0.12887891387146791</v>
      </c>
      <c r="W190" s="8">
        <f t="shared" si="38"/>
        <v>0.18411581112469821</v>
      </c>
    </row>
    <row r="191" spans="1:23" x14ac:dyDescent="0.25">
      <c r="A191">
        <v>190</v>
      </c>
      <c r="B191">
        <v>-864.6</v>
      </c>
      <c r="C191">
        <v>303.2</v>
      </c>
      <c r="D191" t="s">
        <v>279</v>
      </c>
      <c r="E191">
        <f t="shared" si="39"/>
        <v>279.2000000000001</v>
      </c>
      <c r="F191">
        <f t="shared" si="34"/>
        <v>20</v>
      </c>
      <c r="G191" s="19" t="e">
        <v>#N/A</v>
      </c>
      <c r="H191" s="19" t="e">
        <v>#N/A</v>
      </c>
      <c r="I191" s="6" t="str">
        <f t="shared" si="40"/>
        <v>C46H80NO8P</v>
      </c>
      <c r="J191" s="6" t="str">
        <f t="shared" si="41"/>
        <v>C48H83NO10P</v>
      </c>
      <c r="K191" s="6" t="str">
        <f t="shared" si="42"/>
        <v>C20H31O2</v>
      </c>
      <c r="L191" s="6" t="str">
        <f t="shared" si="43"/>
        <v>C28H52NO8P</v>
      </c>
      <c r="M191">
        <v>0.56503280458920746</v>
      </c>
      <c r="N191">
        <v>2.2814002746246405E-2</v>
      </c>
      <c r="O191">
        <v>4.7975686219315819E-2</v>
      </c>
      <c r="P191">
        <v>0.79402925813533398</v>
      </c>
      <c r="Q191">
        <v>0.71160199551853731</v>
      </c>
      <c r="R191">
        <v>0.18092705161852635</v>
      </c>
      <c r="S191">
        <v>0.23194492698019559</v>
      </c>
      <c r="T191" s="15">
        <f t="shared" si="35"/>
        <v>1.6234489879994332E-2</v>
      </c>
      <c r="U191" s="15">
        <f t="shared" si="36"/>
        <v>3.8094098537256905E-2</v>
      </c>
      <c r="V191" s="8">
        <f t="shared" si="37"/>
        <v>0.12874805097502875</v>
      </c>
      <c r="W191" s="8">
        <f t="shared" si="38"/>
        <v>0.18417105829833891</v>
      </c>
    </row>
    <row r="192" spans="1:23" x14ac:dyDescent="0.25">
      <c r="A192">
        <v>191</v>
      </c>
      <c r="B192">
        <v>-862.6</v>
      </c>
      <c r="C192">
        <v>301.2</v>
      </c>
      <c r="D192" t="s">
        <v>280</v>
      </c>
      <c r="E192">
        <f t="shared" si="39"/>
        <v>279.2000000000001</v>
      </c>
      <c r="F192">
        <f t="shared" si="34"/>
        <v>20</v>
      </c>
      <c r="G192" s="19" t="e">
        <v>#N/A</v>
      </c>
      <c r="H192" s="19" t="e">
        <v>#N/A</v>
      </c>
      <c r="I192" s="6" t="str">
        <f t="shared" si="40"/>
        <v>C46H78NO8P</v>
      </c>
      <c r="J192" s="6" t="str">
        <f t="shared" si="41"/>
        <v>C48H81NO10P</v>
      </c>
      <c r="K192" s="6" t="str">
        <f t="shared" si="42"/>
        <v>C20H29O2</v>
      </c>
      <c r="L192" s="6" t="str">
        <f t="shared" si="43"/>
        <v>C28H52NO8P</v>
      </c>
      <c r="M192">
        <v>0.56520235257792784</v>
      </c>
      <c r="N192">
        <v>2.2766599568501775E-2</v>
      </c>
      <c r="O192">
        <v>4.7975686219315819E-2</v>
      </c>
      <c r="P192">
        <v>0.79426752052047089</v>
      </c>
      <c r="Q192">
        <v>0.71160199551853731</v>
      </c>
      <c r="R192">
        <v>0.18074302594547415</v>
      </c>
      <c r="S192">
        <v>0.23194492698019559</v>
      </c>
      <c r="T192" s="15">
        <f t="shared" si="35"/>
        <v>1.6200757684117332E-2</v>
      </c>
      <c r="U192" s="15">
        <f t="shared" si="36"/>
        <v>3.8105529338684094E-2</v>
      </c>
      <c r="V192" s="8">
        <f t="shared" si="37"/>
        <v>0.12861709793885817</v>
      </c>
      <c r="W192" s="8">
        <f t="shared" si="38"/>
        <v>0.18422632204986161</v>
      </c>
    </row>
    <row r="193" spans="1:23" x14ac:dyDescent="0.25">
      <c r="A193">
        <v>192</v>
      </c>
      <c r="B193">
        <v>-898.7</v>
      </c>
      <c r="C193">
        <v>337.3</v>
      </c>
      <c r="D193" t="s">
        <v>281</v>
      </c>
      <c r="E193">
        <f t="shared" si="39"/>
        <v>279.2000000000001</v>
      </c>
      <c r="F193">
        <f t="shared" si="34"/>
        <v>22</v>
      </c>
      <c r="G193" s="19" t="e">
        <v>#N/A</v>
      </c>
      <c r="H193" s="19" t="e">
        <v>#N/A</v>
      </c>
      <c r="I193" s="6" t="str">
        <f t="shared" si="40"/>
        <v>C48H90NO8P</v>
      </c>
      <c r="J193" s="6" t="str">
        <f t="shared" si="41"/>
        <v>C50H93NO10P</v>
      </c>
      <c r="K193" s="6" t="str">
        <f t="shared" si="42"/>
        <v>C22H41O2</v>
      </c>
      <c r="L193" s="6" t="str">
        <f t="shared" si="43"/>
        <v>C28H52NO8P</v>
      </c>
      <c r="M193">
        <v>0.55184200553487328</v>
      </c>
      <c r="N193">
        <v>2.6599808727831853E-2</v>
      </c>
      <c r="O193">
        <v>4.7975686219315819E-2</v>
      </c>
      <c r="P193">
        <v>0.77549249300903322</v>
      </c>
      <c r="Q193">
        <v>0.71160199551853731</v>
      </c>
      <c r="R193">
        <v>0.19511727954474406</v>
      </c>
      <c r="S193">
        <v>0.23194492698019559</v>
      </c>
      <c r="T193" s="15">
        <f t="shared" si="35"/>
        <v>1.8928476971136549E-2</v>
      </c>
      <c r="U193" s="15">
        <f t="shared" si="36"/>
        <v>3.7204784510036337E-2</v>
      </c>
      <c r="V193" s="8">
        <f t="shared" si="37"/>
        <v>0.13884584548418816</v>
      </c>
      <c r="W193" s="8">
        <f t="shared" si="38"/>
        <v>0.17987154966467006</v>
      </c>
    </row>
    <row r="194" spans="1:23" x14ac:dyDescent="0.25">
      <c r="A194">
        <v>193</v>
      </c>
      <c r="B194">
        <v>-896.6</v>
      </c>
      <c r="C194">
        <v>335.3</v>
      </c>
      <c r="D194" t="s">
        <v>282</v>
      </c>
      <c r="E194">
        <f t="shared" si="39"/>
        <v>279.09999999999997</v>
      </c>
      <c r="F194">
        <f t="shared" si="34"/>
        <v>22</v>
      </c>
      <c r="G194" s="19" t="e">
        <v>#N/A</v>
      </c>
      <c r="H194" s="19" t="e">
        <v>#N/A</v>
      </c>
      <c r="I194" s="6" t="str">
        <f t="shared" si="40"/>
        <v>C48H88NO8P</v>
      </c>
      <c r="J194" s="6" t="str">
        <f t="shared" si="41"/>
        <v>C50H91NO10P</v>
      </c>
      <c r="K194" s="6" t="str">
        <f t="shared" si="42"/>
        <v>C22H39O2</v>
      </c>
      <c r="L194" s="6" t="str">
        <f t="shared" si="43"/>
        <v>C28H52NO8P</v>
      </c>
      <c r="M194">
        <v>0.55200759539332056</v>
      </c>
      <c r="N194">
        <v>2.6549281310858579E-2</v>
      </c>
      <c r="O194">
        <v>4.7975686219315819E-2</v>
      </c>
      <c r="P194">
        <v>0.77572519311315047</v>
      </c>
      <c r="Q194">
        <v>0.71160199551853731</v>
      </c>
      <c r="R194">
        <v>0.19494307543085387</v>
      </c>
      <c r="S194">
        <v>0.23194492698019559</v>
      </c>
      <c r="T194" s="15">
        <f t="shared" si="35"/>
        <v>1.8892521560389973E-2</v>
      </c>
      <c r="U194" s="15">
        <f t="shared" si="36"/>
        <v>3.7215948457214675E-2</v>
      </c>
      <c r="V194" s="8">
        <f t="shared" si="37"/>
        <v>0.13872188148911635</v>
      </c>
      <c r="W194" s="8">
        <f t="shared" si="38"/>
        <v>0.17992552327332781</v>
      </c>
    </row>
    <row r="195" spans="1:23" x14ac:dyDescent="0.25">
      <c r="A195">
        <v>194</v>
      </c>
      <c r="B195">
        <v>-892.6</v>
      </c>
      <c r="C195">
        <v>331.3</v>
      </c>
      <c r="D195" t="s">
        <v>283</v>
      </c>
      <c r="E195">
        <f t="shared" si="39"/>
        <v>279.09999999999997</v>
      </c>
      <c r="F195">
        <f t="shared" ref="F195:F263" si="44">ROUNDUP((INT(C195)-31)/14,0)</f>
        <v>22</v>
      </c>
      <c r="G195" s="19" t="e">
        <v>#N/A</v>
      </c>
      <c r="H195" s="19" t="e">
        <v>#N/A</v>
      </c>
      <c r="I195" s="6" t="str">
        <f t="shared" si="40"/>
        <v>C48H84NO8P</v>
      </c>
      <c r="J195" s="6" t="str">
        <f t="shared" si="41"/>
        <v>C50H87NO10P</v>
      </c>
      <c r="K195" s="6" t="str">
        <f t="shared" si="42"/>
        <v>C22H35O2</v>
      </c>
      <c r="L195" s="6" t="str">
        <f t="shared" si="43"/>
        <v>C28H52NO8P</v>
      </c>
      <c r="M195">
        <v>0.55233892418953578</v>
      </c>
      <c r="N195">
        <v>2.6448337941228989E-2</v>
      </c>
      <c r="O195">
        <v>4.7975686219315819E-2</v>
      </c>
      <c r="P195">
        <v>0.77619080281956188</v>
      </c>
      <c r="Q195">
        <v>0.71160199551853731</v>
      </c>
      <c r="R195">
        <v>0.19459430080212234</v>
      </c>
      <c r="S195">
        <v>0.23194492698019559</v>
      </c>
      <c r="T195" s="15">
        <f t="shared" ref="T195:T258" si="45">N195*M195/P195</f>
        <v>1.8820690057127193E-2</v>
      </c>
      <c r="U195" s="15">
        <f t="shared" ref="U195:U258" si="46">O195*M195/Q195</f>
        <v>3.7238286402390137E-2</v>
      </c>
      <c r="V195" s="8">
        <f t="shared" ref="V195:V258" si="47">R195*Q195</f>
        <v>0.13847369276732477</v>
      </c>
      <c r="W195" s="8">
        <f t="shared" ref="W195:W258" si="48">S195*P195</f>
        <v>0.18003351908268267</v>
      </c>
    </row>
    <row r="196" spans="1:23" x14ac:dyDescent="0.25">
      <c r="A196">
        <v>195</v>
      </c>
      <c r="B196">
        <v>-890.6</v>
      </c>
      <c r="C196">
        <v>329.2</v>
      </c>
      <c r="D196" t="s">
        <v>284</v>
      </c>
      <c r="E196">
        <f t="shared" si="39"/>
        <v>279.2000000000001</v>
      </c>
      <c r="F196">
        <f t="shared" si="44"/>
        <v>22</v>
      </c>
      <c r="G196" s="19" t="e">
        <v>#N/A</v>
      </c>
      <c r="H196" s="19" t="e">
        <v>#N/A</v>
      </c>
      <c r="I196" s="6" t="str">
        <f t="shared" si="40"/>
        <v>C48H82NO8P</v>
      </c>
      <c r="J196" s="6" t="str">
        <f t="shared" si="41"/>
        <v>C50H85NO10P</v>
      </c>
      <c r="K196" s="6" t="str">
        <f t="shared" si="42"/>
        <v>C22H33O2</v>
      </c>
      <c r="L196" s="6" t="str">
        <f t="shared" si="43"/>
        <v>C28H52NO8P</v>
      </c>
      <c r="M196">
        <v>0.5525046631571281</v>
      </c>
      <c r="N196">
        <v>2.6397922084203714E-2</v>
      </c>
      <c r="O196">
        <v>4.7975686219315819E-2</v>
      </c>
      <c r="P196">
        <v>0.77642371246376751</v>
      </c>
      <c r="Q196">
        <v>0.71160199551853731</v>
      </c>
      <c r="R196">
        <v>0.19441973017205794</v>
      </c>
      <c r="S196">
        <v>0.23194492698019559</v>
      </c>
      <c r="T196" s="15">
        <f t="shared" si="45"/>
        <v>1.8784814032662231E-2</v>
      </c>
      <c r="U196" s="15">
        <f t="shared" si="46"/>
        <v>3.7249460402398002E-2</v>
      </c>
      <c r="V196" s="8">
        <f t="shared" si="47"/>
        <v>0.138349467958612</v>
      </c>
      <c r="W196" s="8">
        <f t="shared" si="48"/>
        <v>0.18008754129310092</v>
      </c>
    </row>
    <row r="197" spans="1:23" x14ac:dyDescent="0.25">
      <c r="A197">
        <v>196</v>
      </c>
      <c r="B197">
        <v>-888.6</v>
      </c>
      <c r="C197">
        <v>327.2</v>
      </c>
      <c r="D197" t="s">
        <v>285</v>
      </c>
      <c r="E197">
        <f t="shared" si="39"/>
        <v>279.2000000000001</v>
      </c>
      <c r="F197">
        <f t="shared" si="44"/>
        <v>22</v>
      </c>
      <c r="G197" s="19" t="e">
        <v>#N/A</v>
      </c>
      <c r="H197" s="19" t="e">
        <v>#N/A</v>
      </c>
      <c r="I197" s="6" t="str">
        <f t="shared" si="40"/>
        <v>C48H80NO8P</v>
      </c>
      <c r="J197" s="6" t="str">
        <f t="shared" si="41"/>
        <v>C50H83NO10P</v>
      </c>
      <c r="K197" s="6" t="str">
        <f t="shared" si="42"/>
        <v>C22H31O2</v>
      </c>
      <c r="L197" s="6" t="str">
        <f t="shared" si="43"/>
        <v>C28H52NO8P</v>
      </c>
      <c r="M197">
        <v>0.55267045185760011</v>
      </c>
      <c r="N197">
        <v>2.6347543509511545E-2</v>
      </c>
      <c r="O197">
        <v>4.7975686219315819E-2</v>
      </c>
      <c r="P197">
        <v>0.77665669199659093</v>
      </c>
      <c r="Q197">
        <v>0.71160199551853731</v>
      </c>
      <c r="R197">
        <v>0.19424503725467318</v>
      </c>
      <c r="S197">
        <v>0.23194492698019559</v>
      </c>
      <c r="T197" s="15">
        <f t="shared" si="45"/>
        <v>1.87489645383799E-2</v>
      </c>
      <c r="U197" s="15">
        <f t="shared" si="46"/>
        <v>3.726063775536026E-2</v>
      </c>
      <c r="V197" s="8">
        <f t="shared" si="47"/>
        <v>0.13822515612999806</v>
      </c>
      <c r="W197" s="8">
        <f t="shared" si="48"/>
        <v>0.18014157971382955</v>
      </c>
    </row>
    <row r="198" spans="1:23" x14ac:dyDescent="0.25">
      <c r="A198">
        <v>197</v>
      </c>
      <c r="B198" s="22">
        <v>-834.6</v>
      </c>
      <c r="C198" s="22">
        <v>269.2</v>
      </c>
      <c r="D198" s="23" t="s">
        <v>286</v>
      </c>
      <c r="E198" s="22">
        <f t="shared" si="39"/>
        <v>283.2000000000001</v>
      </c>
      <c r="F198">
        <f t="shared" si="44"/>
        <v>17</v>
      </c>
      <c r="G198" s="19" t="e">
        <v>#N/A</v>
      </c>
      <c r="H198" s="19" t="e">
        <v>#N/A</v>
      </c>
      <c r="I198" s="6" t="str">
        <f t="shared" si="40"/>
        <v>C43H86NO8P</v>
      </c>
      <c r="J198" s="6" t="str">
        <f t="shared" si="41"/>
        <v>C45H89NO10P</v>
      </c>
      <c r="K198" s="6" t="str">
        <f t="shared" si="42"/>
        <v>C17H33O2</v>
      </c>
      <c r="L198" s="6" t="str">
        <f t="shared" si="43"/>
        <v>C28H56NO8P</v>
      </c>
      <c r="M198">
        <v>0.58357125759291706</v>
      </c>
      <c r="N198">
        <v>1.799481480587874E-2</v>
      </c>
      <c r="O198">
        <v>4.8086107661557034E-2</v>
      </c>
      <c r="P198">
        <v>0.82057320716886051</v>
      </c>
      <c r="Q198">
        <v>0.71117513037788938</v>
      </c>
      <c r="R198">
        <v>0.15984145262121127</v>
      </c>
      <c r="S198">
        <v>0.23223256042703222</v>
      </c>
      <c r="T198" s="15">
        <f t="shared" si="45"/>
        <v>1.2797464765696783E-2</v>
      </c>
      <c r="U198" s="15">
        <f t="shared" si="46"/>
        <v>3.9458171584110961E-2</v>
      </c>
      <c r="V198" s="8">
        <f t="shared" si="47"/>
        <v>0.11367526590768115</v>
      </c>
      <c r="W198" s="8">
        <f t="shared" si="48"/>
        <v>0.19056381691864602</v>
      </c>
    </row>
    <row r="199" spans="1:23" x14ac:dyDescent="0.25">
      <c r="A199">
        <v>198</v>
      </c>
      <c r="B199" s="22">
        <v>-862.6</v>
      </c>
      <c r="C199" s="22">
        <v>269.2</v>
      </c>
      <c r="D199" s="23" t="s">
        <v>287</v>
      </c>
      <c r="E199" s="22">
        <v>311.2000000000001</v>
      </c>
      <c r="F199">
        <f t="shared" si="44"/>
        <v>17</v>
      </c>
      <c r="G199" s="19" t="e">
        <v>#N/A</v>
      </c>
      <c r="H199" s="19" t="e">
        <v>#N/A</v>
      </c>
      <c r="I199" s="6" t="str">
        <f t="shared" si="40"/>
        <v>C45H90NO8P</v>
      </c>
      <c r="J199" s="6" t="str">
        <f t="shared" si="41"/>
        <v>C47H93NO10P</v>
      </c>
      <c r="K199" s="6" t="str">
        <f t="shared" si="42"/>
        <v>C17H33O2</v>
      </c>
      <c r="L199" s="6" t="str">
        <f t="shared" si="43"/>
        <v>C30H60NO8P</v>
      </c>
      <c r="M199">
        <v>0.57046089711755299</v>
      </c>
      <c r="N199">
        <v>1.799481480587874E-2</v>
      </c>
      <c r="O199">
        <v>5.2287306751786576E-2</v>
      </c>
      <c r="P199">
        <v>0.82057320716886051</v>
      </c>
      <c r="Q199">
        <v>0.6951980544012103</v>
      </c>
      <c r="R199">
        <v>0.15984145262121127</v>
      </c>
      <c r="S199">
        <v>0.24289693170956816</v>
      </c>
      <c r="T199" s="15">
        <f t="shared" si="45"/>
        <v>1.2509960242356989E-2</v>
      </c>
      <c r="U199" s="15">
        <f t="shared" si="46"/>
        <v>4.2905562995535516E-2</v>
      </c>
      <c r="V199" s="8">
        <f t="shared" si="47"/>
        <v>0.11112146687492931</v>
      </c>
      <c r="W199" s="8">
        <f t="shared" si="48"/>
        <v>0.19931471426439604</v>
      </c>
    </row>
    <row r="200" spans="1:23" x14ac:dyDescent="0.25">
      <c r="A200">
        <v>199</v>
      </c>
      <c r="B200" s="22">
        <v>-860.6</v>
      </c>
      <c r="C200" s="22">
        <v>269.2</v>
      </c>
      <c r="D200" s="23" t="s">
        <v>288</v>
      </c>
      <c r="E200" s="22">
        <v>309.2000000000001</v>
      </c>
      <c r="F200">
        <f t="shared" si="44"/>
        <v>17</v>
      </c>
      <c r="G200" s="19" t="e">
        <v>#N/A</v>
      </c>
      <c r="H200" s="19" t="e">
        <v>#N/A</v>
      </c>
      <c r="I200" s="6" t="str">
        <f t="shared" si="40"/>
        <v>C45H88NO8P</v>
      </c>
      <c r="J200" s="6" t="str">
        <f t="shared" si="41"/>
        <v>C47H91NO10P</v>
      </c>
      <c r="K200" s="6" t="str">
        <f t="shared" si="42"/>
        <v>C17H33O2</v>
      </c>
      <c r="L200" s="6" t="str">
        <f t="shared" si="43"/>
        <v>C30H58NO8P</v>
      </c>
      <c r="M200">
        <v>0.57063207390050152</v>
      </c>
      <c r="N200">
        <v>1.799481480587874E-2</v>
      </c>
      <c r="O200">
        <v>5.2230141547507651E-2</v>
      </c>
      <c r="P200">
        <v>0.82057320716886051</v>
      </c>
      <c r="Q200">
        <v>0.69540666075278612</v>
      </c>
      <c r="R200">
        <v>0.15984145262121127</v>
      </c>
      <c r="S200">
        <v>0.24276116389168337</v>
      </c>
      <c r="T200" s="15">
        <f t="shared" si="45"/>
        <v>1.2513714075020931E-2</v>
      </c>
      <c r="U200" s="15">
        <f t="shared" si="46"/>
        <v>4.2858654760521905E-2</v>
      </c>
      <c r="V200" s="8">
        <f t="shared" si="47"/>
        <v>0.1111548108171912</v>
      </c>
      <c r="W200" s="8">
        <f t="shared" si="48"/>
        <v>0.19920330683064399</v>
      </c>
    </row>
    <row r="201" spans="1:23" x14ac:dyDescent="0.25">
      <c r="A201">
        <v>200</v>
      </c>
      <c r="B201" s="22">
        <v>-888.6</v>
      </c>
      <c r="C201" s="22">
        <v>269.2</v>
      </c>
      <c r="D201" s="23" t="s">
        <v>289</v>
      </c>
      <c r="E201" s="22">
        <v>337.2000000000001</v>
      </c>
      <c r="F201">
        <f t="shared" si="44"/>
        <v>17</v>
      </c>
      <c r="G201" s="19" t="e">
        <v>#N/A</v>
      </c>
      <c r="H201" s="19" t="e">
        <v>#N/A</v>
      </c>
      <c r="I201" s="6" t="str">
        <f t="shared" si="40"/>
        <v>C47H92NO8P</v>
      </c>
      <c r="J201" s="6" t="str">
        <f t="shared" si="41"/>
        <v>C49H95NO10P</v>
      </c>
      <c r="K201" s="6" t="str">
        <f t="shared" si="42"/>
        <v>C17H33O2</v>
      </c>
      <c r="L201" s="6" t="str">
        <f t="shared" si="43"/>
        <v>C32H62NO8P</v>
      </c>
      <c r="M201">
        <v>0.55781240176911839</v>
      </c>
      <c r="N201">
        <v>1.799481480587874E-2</v>
      </c>
      <c r="O201">
        <v>5.6571247269197045E-2</v>
      </c>
      <c r="P201">
        <v>0.82057320716886051</v>
      </c>
      <c r="Q201">
        <v>0.67978383512384144</v>
      </c>
      <c r="R201">
        <v>0.15984145262121127</v>
      </c>
      <c r="S201">
        <v>0.25283686782699849</v>
      </c>
      <c r="T201" s="15">
        <f t="shared" si="45"/>
        <v>1.2232584221083533E-2</v>
      </c>
      <c r="U201" s="15">
        <f t="shared" si="46"/>
        <v>4.6420849805227656E-2</v>
      </c>
      <c r="V201" s="8">
        <f t="shared" si="47"/>
        <v>0.1086576356746128</v>
      </c>
      <c r="W201" s="8">
        <f t="shared" si="48"/>
        <v>0.20747115952332942</v>
      </c>
    </row>
    <row r="202" spans="1:23" x14ac:dyDescent="0.25">
      <c r="A202">
        <v>201</v>
      </c>
      <c r="B202" s="22">
        <v>-886.6</v>
      </c>
      <c r="C202" s="22">
        <v>269.2</v>
      </c>
      <c r="D202" s="23" t="s">
        <v>290</v>
      </c>
      <c r="E202" s="22">
        <v>335.2000000000001</v>
      </c>
      <c r="F202">
        <f t="shared" si="44"/>
        <v>17</v>
      </c>
      <c r="G202" s="19" t="e">
        <v>#N/A</v>
      </c>
      <c r="H202" s="19" t="e">
        <v>#N/A</v>
      </c>
      <c r="I202" s="6" t="str">
        <f t="shared" si="40"/>
        <v>C47H90NO8P</v>
      </c>
      <c r="J202" s="6" t="str">
        <f t="shared" si="41"/>
        <v>C49H93NO10P</v>
      </c>
      <c r="K202" s="6" t="str">
        <f t="shared" si="42"/>
        <v>C17H33O2</v>
      </c>
      <c r="L202" s="6" t="str">
        <f t="shared" si="43"/>
        <v>C32H60NO8P</v>
      </c>
      <c r="M202">
        <v>0.55797978314951802</v>
      </c>
      <c r="N202">
        <v>1.799481480587874E-2</v>
      </c>
      <c r="O202">
        <v>5.6512383172083583E-2</v>
      </c>
      <c r="P202">
        <v>0.82057320716886051</v>
      </c>
      <c r="Q202">
        <v>0.6799878161689662</v>
      </c>
      <c r="R202">
        <v>0.15984145262121127</v>
      </c>
      <c r="S202">
        <v>0.25270870900835618</v>
      </c>
      <c r="T202" s="15">
        <f t="shared" si="45"/>
        <v>1.2236254822214462E-2</v>
      </c>
      <c r="U202" s="15">
        <f t="shared" si="46"/>
        <v>4.6372547504272159E-2</v>
      </c>
      <c r="V202" s="8">
        <f t="shared" si="47"/>
        <v>0.10869024030117273</v>
      </c>
      <c r="W202" s="8">
        <f t="shared" si="48"/>
        <v>0.20736599583048915</v>
      </c>
    </row>
    <row r="203" spans="1:23" x14ac:dyDescent="0.25">
      <c r="A203">
        <v>202</v>
      </c>
      <c r="B203" s="20">
        <v>-781.6</v>
      </c>
      <c r="C203" s="20">
        <v>225.2</v>
      </c>
      <c r="D203" s="24" t="s">
        <v>291</v>
      </c>
      <c r="E203">
        <f>-B203-C203-282.2-5</f>
        <v>269.2000000000001</v>
      </c>
      <c r="F203">
        <f t="shared" si="44"/>
        <v>14</v>
      </c>
      <c r="G203" s="19" t="e">
        <v>#N/A</v>
      </c>
      <c r="H203" s="19" t="e">
        <v>#N/A</v>
      </c>
      <c r="I203" s="25" t="str">
        <f>"C"&amp;8+MID(D203,5,2)+MID(D203,10,2)&amp;"H"&amp;-5+16+(MID(D203,5,2)+MID(D203,10,2))*2-(MID(D203,8,1)+MID(D203,13,1))*2&amp;"NO8P"</f>
        <v>C39H71NO8P</v>
      </c>
      <c r="J203" s="25" t="str">
        <f>"C"&amp;2+8+MID(D203,5,2)+MID(D203,10,2)&amp;"H"&amp;-5+3+16+(MID(D203,5,2)+MID(D203,10,2))*2-(MID(D203,8,1)+MID(D203,13,1))*2&amp;"NO10P"</f>
        <v>C41H74NO10P</v>
      </c>
      <c r="K203" s="25" t="str">
        <f t="shared" si="42"/>
        <v>C14H25O2</v>
      </c>
      <c r="L203" s="25" t="str">
        <f t="shared" si="43"/>
        <v>C27H49NO8P</v>
      </c>
      <c r="M203">
        <v>0.61134443482478207</v>
      </c>
      <c r="N203">
        <v>1.357080177886158E-2</v>
      </c>
      <c r="O203">
        <v>4.5908635303557856E-2</v>
      </c>
      <c r="P203">
        <v>0.84927756220019335</v>
      </c>
      <c r="Q203">
        <v>0.71984055865198371</v>
      </c>
      <c r="R203">
        <v>0.13607568165717518</v>
      </c>
      <c r="S203">
        <v>0.22629997398378809</v>
      </c>
      <c r="T203" s="15">
        <f t="shared" si="45"/>
        <v>9.7688135338510548E-3</v>
      </c>
      <c r="U203" s="15">
        <f t="shared" si="46"/>
        <v>3.8989173874543356E-2</v>
      </c>
      <c r="V203" s="8">
        <f t="shared" si="47"/>
        <v>9.7952794703050475E-2</v>
      </c>
      <c r="W203" s="8">
        <f t="shared" si="48"/>
        <v>0.19219149023091872</v>
      </c>
    </row>
    <row r="204" spans="1:23" x14ac:dyDescent="0.25">
      <c r="A204">
        <v>203</v>
      </c>
      <c r="B204" s="20">
        <v>-809.6</v>
      </c>
      <c r="C204" s="20">
        <v>253.2</v>
      </c>
      <c r="D204" s="24" t="s">
        <v>292</v>
      </c>
      <c r="E204">
        <f t="shared" ref="E204:E215" si="49">-B204-C204-282.2-5</f>
        <v>269.2000000000001</v>
      </c>
      <c r="F204">
        <f t="shared" si="44"/>
        <v>16</v>
      </c>
      <c r="G204" s="19" t="e">
        <v>#N/A</v>
      </c>
      <c r="H204" s="19" t="e">
        <v>#N/A</v>
      </c>
      <c r="I204" s="25" t="str">
        <f t="shared" ref="I204:I216" si="50">"C"&amp;8+MID(D204,5,2)+MID(D204,10,2)&amp;"H"&amp;-5+16+(MID(D204,5,2)+MID(D204,10,2))*2-(MID(D204,8,1)+MID(D204,13,1))*2&amp;"NO8P"</f>
        <v>C41H75NO8P</v>
      </c>
      <c r="J204" s="25" t="str">
        <f t="shared" ref="J204:J216" si="51">"C"&amp;2+8+MID(D204,5,2)+MID(D204,10,2)&amp;"H"&amp;-5+3+16+(MID(D204,5,2)+MID(D204,10,2))*2-(MID(D204,8,1)+MID(D204,13,1))*2&amp;"NO10P"</f>
        <v>C43H78NO10P</v>
      </c>
      <c r="K204" s="25" t="str">
        <f t="shared" si="42"/>
        <v>C16H29O2</v>
      </c>
      <c r="L204" s="25" t="str">
        <f t="shared" si="43"/>
        <v>C27H49NO8P</v>
      </c>
      <c r="M204">
        <v>0.59761012935500923</v>
      </c>
      <c r="N204">
        <v>1.641860067699746E-2</v>
      </c>
      <c r="O204">
        <v>4.5908635303557856E-2</v>
      </c>
      <c r="P204">
        <v>0.83019791281854061</v>
      </c>
      <c r="Q204">
        <v>0.71984055865198371</v>
      </c>
      <c r="R204">
        <v>0.15198433071630962</v>
      </c>
      <c r="S204">
        <v>0.22629997398378809</v>
      </c>
      <c r="T204" s="15">
        <f t="shared" si="45"/>
        <v>1.1818774683613691E-2</v>
      </c>
      <c r="U204" s="15">
        <f t="shared" si="46"/>
        <v>3.8113253209361306E-2</v>
      </c>
      <c r="V204" s="8">
        <f t="shared" si="47"/>
        <v>0.10940448552917617</v>
      </c>
      <c r="W204" s="8">
        <f t="shared" si="48"/>
        <v>0.18787376607223091</v>
      </c>
    </row>
    <row r="205" spans="1:23" x14ac:dyDescent="0.25">
      <c r="A205">
        <v>204</v>
      </c>
      <c r="B205" s="20">
        <v>-837.6</v>
      </c>
      <c r="C205" s="20">
        <v>281.2</v>
      </c>
      <c r="D205" s="24" t="s">
        <v>293</v>
      </c>
      <c r="E205">
        <f t="shared" si="49"/>
        <v>269.2000000000001</v>
      </c>
      <c r="F205">
        <f t="shared" si="44"/>
        <v>18</v>
      </c>
      <c r="G205" s="19" t="e">
        <v>#N/A</v>
      </c>
      <c r="H205" s="19" t="e">
        <v>#N/A</v>
      </c>
      <c r="I205" s="25" t="str">
        <f t="shared" si="50"/>
        <v>C43H79NO8P</v>
      </c>
      <c r="J205" s="25" t="str">
        <f t="shared" si="51"/>
        <v>C45H82NO10P</v>
      </c>
      <c r="K205" s="25" t="str">
        <f t="shared" si="42"/>
        <v>C18H33O2</v>
      </c>
      <c r="L205" s="25" t="str">
        <f t="shared" si="43"/>
        <v>C27H49NO8P</v>
      </c>
      <c r="M205">
        <v>0.58418437522878663</v>
      </c>
      <c r="N205">
        <v>1.9555127821847394E-2</v>
      </c>
      <c r="O205">
        <v>4.5908635303557856E-2</v>
      </c>
      <c r="P205">
        <v>0.811546901890003</v>
      </c>
      <c r="Q205">
        <v>0.71984055865198371</v>
      </c>
      <c r="R205">
        <v>0.16710950192123541</v>
      </c>
      <c r="S205">
        <v>0.22629997398378809</v>
      </c>
      <c r="T205" s="15">
        <f t="shared" si="45"/>
        <v>1.4076574135789584E-2</v>
      </c>
      <c r="U205" s="15">
        <f t="shared" si="46"/>
        <v>3.7257010750600415E-2</v>
      </c>
      <c r="V205" s="8">
        <f t="shared" si="47"/>
        <v>0.12029219721903685</v>
      </c>
      <c r="W205" s="8">
        <f t="shared" si="48"/>
        <v>0.1836530427843315</v>
      </c>
    </row>
    <row r="206" spans="1:23" x14ac:dyDescent="0.25">
      <c r="A206">
        <v>205</v>
      </c>
      <c r="B206" s="26">
        <v>-835.6</v>
      </c>
      <c r="C206" s="26">
        <v>279.2</v>
      </c>
      <c r="D206" s="27" t="s">
        <v>294</v>
      </c>
      <c r="E206" s="28">
        <f t="shared" si="49"/>
        <v>269.2000000000001</v>
      </c>
      <c r="F206">
        <f t="shared" si="44"/>
        <v>18</v>
      </c>
      <c r="I206" s="25" t="str">
        <f t="shared" si="50"/>
        <v>C43H77NO8P</v>
      </c>
      <c r="J206" s="25" t="str">
        <f t="shared" si="51"/>
        <v>C45H80NO10P</v>
      </c>
      <c r="K206" s="25" t="str">
        <f t="shared" si="42"/>
        <v>C18H31O2</v>
      </c>
      <c r="L206" s="25" t="str">
        <f t="shared" si="43"/>
        <v>C27H49NO8P</v>
      </c>
      <c r="M206">
        <v>0.58435966998168853</v>
      </c>
      <c r="N206">
        <v>1.9510895075596228E-2</v>
      </c>
      <c r="O206">
        <v>4.5908635303557856E-2</v>
      </c>
      <c r="P206">
        <v>0.81179042075094388</v>
      </c>
      <c r="Q206">
        <v>0.71984055865198371</v>
      </c>
      <c r="R206">
        <v>0.16691607239168496</v>
      </c>
      <c r="S206">
        <v>0.22629997398378809</v>
      </c>
      <c r="T206" s="15">
        <f t="shared" si="45"/>
        <v>1.4044733611017431E-2</v>
      </c>
      <c r="U206" s="15">
        <f t="shared" si="46"/>
        <v>3.7268190369176876E-2</v>
      </c>
      <c r="V206" s="8">
        <f t="shared" si="47"/>
        <v>0.12015295879842545</v>
      </c>
      <c r="W206" s="8">
        <f t="shared" si="48"/>
        <v>0.18370815109622698</v>
      </c>
    </row>
    <row r="207" spans="1:23" x14ac:dyDescent="0.25">
      <c r="A207">
        <v>206</v>
      </c>
      <c r="B207" s="20">
        <v>-861.6</v>
      </c>
      <c r="C207" s="20">
        <v>305.2</v>
      </c>
      <c r="D207" s="24" t="s">
        <v>295</v>
      </c>
      <c r="E207">
        <f t="shared" si="49"/>
        <v>269.2000000000001</v>
      </c>
      <c r="F207">
        <f t="shared" si="44"/>
        <v>20</v>
      </c>
      <c r="G207" s="19" t="e">
        <v>#N/A</v>
      </c>
      <c r="H207" s="19" t="e">
        <v>#N/A</v>
      </c>
      <c r="I207" s="25" t="str">
        <f t="shared" si="50"/>
        <v>C45H79NO8P</v>
      </c>
      <c r="J207" s="25" t="str">
        <f t="shared" si="51"/>
        <v>C47H82NO10P</v>
      </c>
      <c r="K207" s="25" t="str">
        <f t="shared" si="42"/>
        <v>C20H33O2</v>
      </c>
      <c r="L207" s="25" t="str">
        <f t="shared" si="43"/>
        <v>C27H49NO8P</v>
      </c>
      <c r="M207">
        <v>0.57140300528315591</v>
      </c>
      <c r="N207">
        <v>2.2861446898164127E-2</v>
      </c>
      <c r="O207">
        <v>4.5908635303557856E-2</v>
      </c>
      <c r="P207">
        <v>0.79379106722355164</v>
      </c>
      <c r="Q207">
        <v>0.71984055865198371</v>
      </c>
      <c r="R207">
        <v>0.18111095062002339</v>
      </c>
      <c r="S207">
        <v>0.22629997398378809</v>
      </c>
      <c r="T207" s="15">
        <f t="shared" si="45"/>
        <v>1.6456596706767131E-2</v>
      </c>
      <c r="U207" s="15">
        <f t="shared" si="46"/>
        <v>3.644186461238802E-2</v>
      </c>
      <c r="V207" s="8">
        <f t="shared" si="47"/>
        <v>0.13037100787230946</v>
      </c>
      <c r="W207" s="8">
        <f t="shared" si="48"/>
        <v>0.17963489786125311</v>
      </c>
    </row>
    <row r="208" spans="1:23" x14ac:dyDescent="0.25">
      <c r="A208">
        <v>207</v>
      </c>
      <c r="B208" s="20">
        <v>-887.7</v>
      </c>
      <c r="C208" s="20">
        <v>331.2</v>
      </c>
      <c r="D208" s="24" t="s">
        <v>296</v>
      </c>
      <c r="E208">
        <f t="shared" si="49"/>
        <v>269.3</v>
      </c>
      <c r="F208">
        <f t="shared" si="44"/>
        <v>22</v>
      </c>
      <c r="G208" s="19" t="e">
        <v>#N/A</v>
      </c>
      <c r="H208" s="19" t="e">
        <v>#N/A</v>
      </c>
      <c r="I208" s="25" t="str">
        <f t="shared" si="50"/>
        <v>C47H81NO8P</v>
      </c>
      <c r="J208" s="25" t="str">
        <f t="shared" si="51"/>
        <v>C49H84NO10P</v>
      </c>
      <c r="K208" s="25" t="str">
        <f t="shared" si="42"/>
        <v>C22H35O2</v>
      </c>
      <c r="L208" s="25" t="str">
        <f t="shared" si="43"/>
        <v>C27H49NO8P</v>
      </c>
      <c r="M208">
        <v>0.5587336211221654</v>
      </c>
      <c r="N208">
        <v>2.6448337941228989E-2</v>
      </c>
      <c r="O208">
        <v>4.5908635303557856E-2</v>
      </c>
      <c r="P208">
        <v>0.77619080281956188</v>
      </c>
      <c r="Q208">
        <v>0.71984055865198371</v>
      </c>
      <c r="R208">
        <v>0.19459430080212234</v>
      </c>
      <c r="S208">
        <v>0.22629997398378809</v>
      </c>
      <c r="T208" s="15">
        <f t="shared" si="45"/>
        <v>1.9038586359030742E-2</v>
      </c>
      <c r="U208" s="15">
        <f t="shared" si="46"/>
        <v>3.5633860492619067E-2</v>
      </c>
      <c r="V208" s="8">
        <f t="shared" si="47"/>
        <v>0.1400768701998919</v>
      </c>
      <c r="W208" s="8">
        <f t="shared" si="48"/>
        <v>0.17565195848452245</v>
      </c>
    </row>
    <row r="209" spans="1:23" x14ac:dyDescent="0.25">
      <c r="A209">
        <v>208</v>
      </c>
      <c r="B209" s="26">
        <v>-883.7</v>
      </c>
      <c r="C209" s="26">
        <v>327.2</v>
      </c>
      <c r="D209" s="27" t="s">
        <v>297</v>
      </c>
      <c r="E209" s="28">
        <f t="shared" si="49"/>
        <v>269.3</v>
      </c>
      <c r="F209">
        <f t="shared" si="44"/>
        <v>22</v>
      </c>
      <c r="I209" s="25" t="str">
        <f t="shared" si="50"/>
        <v>C47H77NO8P</v>
      </c>
      <c r="J209" s="25" t="str">
        <f t="shared" si="51"/>
        <v>C49H80NO10P</v>
      </c>
      <c r="K209" s="25" t="str">
        <f t="shared" si="42"/>
        <v>C22H31O2</v>
      </c>
      <c r="L209" s="25" t="str">
        <f t="shared" si="43"/>
        <v>C27H49NO8P</v>
      </c>
      <c r="M209">
        <v>0.55906898704762775</v>
      </c>
      <c r="N209">
        <v>2.6347543509511545E-2</v>
      </c>
      <c r="O209">
        <v>4.5908635303557856E-2</v>
      </c>
      <c r="P209">
        <v>0.77665669199659093</v>
      </c>
      <c r="Q209">
        <v>0.71984055865198371</v>
      </c>
      <c r="R209">
        <v>0.19424503725467318</v>
      </c>
      <c r="S209">
        <v>0.22629997398378809</v>
      </c>
      <c r="T209" s="15">
        <f t="shared" si="45"/>
        <v>1.8966030438994242E-2</v>
      </c>
      <c r="U209" s="15">
        <f t="shared" si="46"/>
        <v>3.5655248828939161E-2</v>
      </c>
      <c r="V209" s="8">
        <f t="shared" si="47"/>
        <v>0.13982545613277933</v>
      </c>
      <c r="W209" s="8">
        <f t="shared" si="48"/>
        <v>0.17575738919316344</v>
      </c>
    </row>
    <row r="210" spans="1:23" x14ac:dyDescent="0.25">
      <c r="A210">
        <v>209</v>
      </c>
      <c r="B210" s="20">
        <v>-781.6</v>
      </c>
      <c r="C210" s="24">
        <v>269.2</v>
      </c>
      <c r="D210" s="24" t="s">
        <v>298</v>
      </c>
      <c r="E210">
        <f t="shared" si="49"/>
        <v>225.2000000000001</v>
      </c>
      <c r="F210">
        <f t="shared" si="44"/>
        <v>17</v>
      </c>
      <c r="G210" s="19" t="e">
        <v>#N/A</v>
      </c>
      <c r="H210" s="19" t="e">
        <v>#N/A</v>
      </c>
      <c r="I210" s="25" t="str">
        <f t="shared" si="50"/>
        <v>C39H71NO8P</v>
      </c>
      <c r="J210" s="25" t="str">
        <f t="shared" si="51"/>
        <v>C41H74NO10P</v>
      </c>
      <c r="K210" s="25" t="str">
        <f t="shared" si="42"/>
        <v>C17H33O2</v>
      </c>
      <c r="L210" s="25" t="str">
        <f t="shared" si="43"/>
        <v>C24H41NO8P</v>
      </c>
      <c r="M210">
        <v>0.61134443482478207</v>
      </c>
      <c r="N210">
        <v>1.799481480587874E-2</v>
      </c>
      <c r="O210">
        <v>4.0001781717444895E-2</v>
      </c>
      <c r="P210">
        <v>0.82057320716886051</v>
      </c>
      <c r="Q210">
        <v>0.74502119918592158</v>
      </c>
      <c r="R210">
        <v>0.15984145262121127</v>
      </c>
      <c r="S210">
        <v>0.20846283150370229</v>
      </c>
      <c r="T210" s="15">
        <f t="shared" si="45"/>
        <v>1.3406518505804354E-2</v>
      </c>
      <c r="U210" s="15">
        <f t="shared" si="46"/>
        <v>3.2824390316352446E-2</v>
      </c>
      <c r="V210" s="8">
        <f t="shared" si="47"/>
        <v>0.11908527071147448</v>
      </c>
      <c r="W210" s="8">
        <f t="shared" si="48"/>
        <v>0.17105901422249475</v>
      </c>
    </row>
    <row r="211" spans="1:23" x14ac:dyDescent="0.25">
      <c r="A211">
        <v>210</v>
      </c>
      <c r="B211" s="20">
        <v>-809.6</v>
      </c>
      <c r="C211" s="24">
        <v>269.2</v>
      </c>
      <c r="D211" s="24" t="s">
        <v>299</v>
      </c>
      <c r="E211">
        <f t="shared" si="49"/>
        <v>253.2000000000001</v>
      </c>
      <c r="F211">
        <f t="shared" si="44"/>
        <v>17</v>
      </c>
      <c r="G211" s="19" t="e">
        <v>#N/A</v>
      </c>
      <c r="H211" s="19" t="e">
        <v>#N/A</v>
      </c>
      <c r="I211" s="25" t="str">
        <f t="shared" si="50"/>
        <v>C41H75NO8P</v>
      </c>
      <c r="J211" s="25" t="str">
        <f t="shared" si="51"/>
        <v>C43H78NO10P</v>
      </c>
      <c r="K211" s="25" t="str">
        <f t="shared" si="42"/>
        <v>C17H33O2</v>
      </c>
      <c r="L211" s="25" t="str">
        <f t="shared" si="43"/>
        <v>C26H45NO8P</v>
      </c>
      <c r="M211">
        <v>0.59761012935500923</v>
      </c>
      <c r="N211">
        <v>1.799481480587874E-2</v>
      </c>
      <c r="O211">
        <v>4.3858325168596148E-2</v>
      </c>
      <c r="P211">
        <v>0.82057320716886051</v>
      </c>
      <c r="Q211">
        <v>0.72828374620819292</v>
      </c>
      <c r="R211">
        <v>0.15984145262121127</v>
      </c>
      <c r="S211">
        <v>0.22041704275369101</v>
      </c>
      <c r="T211" s="15">
        <f t="shared" si="45"/>
        <v>1.3105331139148023E-2</v>
      </c>
      <c r="U211" s="15">
        <f t="shared" si="46"/>
        <v>3.5988966544649691E-2</v>
      </c>
      <c r="V211" s="8">
        <f t="shared" si="47"/>
        <v>0.11640993191433512</v>
      </c>
      <c r="W211" s="8">
        <f t="shared" si="48"/>
        <v>0.18086831968707207</v>
      </c>
    </row>
    <row r="212" spans="1:23" x14ac:dyDescent="0.25">
      <c r="A212">
        <v>211</v>
      </c>
      <c r="B212" s="20">
        <v>-837.6</v>
      </c>
      <c r="C212" s="24">
        <v>269.2</v>
      </c>
      <c r="D212" s="24" t="s">
        <v>300</v>
      </c>
      <c r="E212">
        <f t="shared" si="49"/>
        <v>281.2000000000001</v>
      </c>
      <c r="F212">
        <f t="shared" si="44"/>
        <v>17</v>
      </c>
      <c r="G212" s="19" t="e">
        <v>#N/A</v>
      </c>
      <c r="H212" s="19" t="e">
        <v>#N/A</v>
      </c>
      <c r="I212" s="25" t="str">
        <f t="shared" si="50"/>
        <v>C43H79NO8P</v>
      </c>
      <c r="J212" s="25" t="str">
        <f t="shared" si="51"/>
        <v>C45H82NO10P</v>
      </c>
      <c r="K212" s="25" t="str">
        <f t="shared" si="42"/>
        <v>C17H33O2</v>
      </c>
      <c r="L212" s="25" t="str">
        <f t="shared" si="43"/>
        <v>C28H49NO8P</v>
      </c>
      <c r="M212">
        <v>0.58418437522878663</v>
      </c>
      <c r="N212">
        <v>1.799481480587874E-2</v>
      </c>
      <c r="O212">
        <v>4.7892940029040383E-2</v>
      </c>
      <c r="P212">
        <v>0.82057320716886051</v>
      </c>
      <c r="Q212">
        <v>0.71192231250681204</v>
      </c>
      <c r="R212">
        <v>0.15984145262121127</v>
      </c>
      <c r="S212">
        <v>0.23172892041513826</v>
      </c>
      <c r="T212" s="15">
        <f t="shared" si="45"/>
        <v>1.2810910169733014E-2</v>
      </c>
      <c r="U212" s="15">
        <f t="shared" si="46"/>
        <v>3.9299663400375578E-2</v>
      </c>
      <c r="V212" s="8">
        <f t="shared" si="47"/>
        <v>0.11379469658454076</v>
      </c>
      <c r="W212" s="8">
        <f t="shared" si="48"/>
        <v>0.19015054341882764</v>
      </c>
    </row>
    <row r="213" spans="1:23" x14ac:dyDescent="0.25">
      <c r="A213">
        <v>212</v>
      </c>
      <c r="B213" s="26">
        <v>-835.6</v>
      </c>
      <c r="C213" s="27">
        <v>269.2</v>
      </c>
      <c r="D213" s="27" t="s">
        <v>301</v>
      </c>
      <c r="E213" s="26">
        <v>279.2</v>
      </c>
      <c r="F213">
        <f t="shared" si="44"/>
        <v>17</v>
      </c>
      <c r="I213" s="25" t="str">
        <f t="shared" si="50"/>
        <v>C43H77NO8P</v>
      </c>
      <c r="J213" s="25" t="str">
        <f t="shared" si="51"/>
        <v>C45H80NO10P</v>
      </c>
      <c r="K213" s="25" t="str">
        <f t="shared" si="42"/>
        <v>C17H33O2</v>
      </c>
      <c r="L213" s="25" t="str">
        <f t="shared" si="43"/>
        <v>C28H47NO8P</v>
      </c>
      <c r="M213">
        <v>0.58435966998168853</v>
      </c>
      <c r="N213">
        <v>1.799481480587874E-2</v>
      </c>
      <c r="O213">
        <v>4.7837809259152826E-2</v>
      </c>
      <c r="P213">
        <v>0.82057320716886051</v>
      </c>
      <c r="Q213">
        <v>0.71213593726493307</v>
      </c>
      <c r="R213">
        <v>0.15984145262121127</v>
      </c>
      <c r="S213">
        <v>0.23158478190398959</v>
      </c>
      <c r="T213" s="15">
        <f t="shared" si="45"/>
        <v>1.2814754307693351E-2</v>
      </c>
      <c r="U213" s="15">
        <f t="shared" si="46"/>
        <v>3.9254424567715246E-2</v>
      </c>
      <c r="V213" s="8">
        <f t="shared" si="47"/>
        <v>0.11382884267619468</v>
      </c>
      <c r="W213" s="8">
        <f t="shared" si="48"/>
        <v>0.19003226721845784</v>
      </c>
    </row>
    <row r="214" spans="1:23" x14ac:dyDescent="0.25">
      <c r="A214">
        <v>213</v>
      </c>
      <c r="B214" s="20">
        <v>-861.6</v>
      </c>
      <c r="C214" s="24">
        <v>269.2</v>
      </c>
      <c r="D214" s="24" t="s">
        <v>302</v>
      </c>
      <c r="E214">
        <f t="shared" si="49"/>
        <v>305.2000000000001</v>
      </c>
      <c r="F214">
        <f t="shared" si="44"/>
        <v>17</v>
      </c>
      <c r="G214" s="19" t="e">
        <v>#N/A</v>
      </c>
      <c r="H214" s="19" t="e">
        <v>#N/A</v>
      </c>
      <c r="I214" s="25" t="str">
        <f t="shared" si="50"/>
        <v>C45H79NO8P</v>
      </c>
      <c r="J214" s="25" t="str">
        <f t="shared" si="51"/>
        <v>C47H82NO10P</v>
      </c>
      <c r="K214" s="25" t="str">
        <f t="shared" si="42"/>
        <v>C17H33O2</v>
      </c>
      <c r="L214" s="25" t="str">
        <f t="shared" si="43"/>
        <v>C30H49NO8P</v>
      </c>
      <c r="M214">
        <v>0.57140300528315591</v>
      </c>
      <c r="N214">
        <v>1.799481480587874E-2</v>
      </c>
      <c r="O214">
        <v>5.1973190844350918E-2</v>
      </c>
      <c r="P214">
        <v>0.82057320716886051</v>
      </c>
      <c r="Q214">
        <v>0.69634616423147555</v>
      </c>
      <c r="R214">
        <v>0.15984145262121127</v>
      </c>
      <c r="S214">
        <v>0.24214892904089871</v>
      </c>
      <c r="T214" s="15">
        <f t="shared" si="45"/>
        <v>1.2530620266129423E-2</v>
      </c>
      <c r="U214" s="15">
        <f t="shared" si="46"/>
        <v>4.2647807897948288E-2</v>
      </c>
      <c r="V214" s="8">
        <f t="shared" si="47"/>
        <v>0.1113049824179676</v>
      </c>
      <c r="W214" s="8">
        <f t="shared" si="48"/>
        <v>0.19870092331559508</v>
      </c>
    </row>
    <row r="215" spans="1:23" x14ac:dyDescent="0.25">
      <c r="A215">
        <v>214</v>
      </c>
      <c r="B215" s="20">
        <v>-887.7</v>
      </c>
      <c r="C215" s="24">
        <v>269.2</v>
      </c>
      <c r="D215" s="24" t="s">
        <v>303</v>
      </c>
      <c r="E215">
        <f t="shared" si="49"/>
        <v>331.3</v>
      </c>
      <c r="F215">
        <f t="shared" si="44"/>
        <v>17</v>
      </c>
      <c r="G215" s="19" t="e">
        <v>#N/A</v>
      </c>
      <c r="H215" s="19" t="e">
        <v>#N/A</v>
      </c>
      <c r="I215" s="25" t="str">
        <f t="shared" si="50"/>
        <v>C47H81NO8P</v>
      </c>
      <c r="J215" s="25" t="str">
        <f t="shared" si="51"/>
        <v>C49H84NO10P</v>
      </c>
      <c r="K215" s="25" t="str">
        <f t="shared" si="42"/>
        <v>C17H33O2</v>
      </c>
      <c r="L215" s="25" t="str">
        <f t="shared" si="43"/>
        <v>C32H51NO8P</v>
      </c>
      <c r="M215">
        <v>0.5587336211221654</v>
      </c>
      <c r="N215">
        <v>1.799481480587874E-2</v>
      </c>
      <c r="O215">
        <v>5.6247752849598008E-2</v>
      </c>
      <c r="P215">
        <v>0.82057320716886051</v>
      </c>
      <c r="Q215">
        <v>0.68090648858729697</v>
      </c>
      <c r="R215">
        <v>0.15984145262121127</v>
      </c>
      <c r="S215">
        <v>0.25213076011003333</v>
      </c>
      <c r="T215" s="15">
        <f t="shared" si="45"/>
        <v>1.2252786162249594E-2</v>
      </c>
      <c r="U215" s="15">
        <f t="shared" si="46"/>
        <v>4.6155398951836048E-2</v>
      </c>
      <c r="V215" s="8">
        <f t="shared" si="47"/>
        <v>0.10883708223500176</v>
      </c>
      <c r="W215" s="8">
        <f t="shared" si="48"/>
        <v>0.20689174644941263</v>
      </c>
    </row>
    <row r="216" spans="1:23" x14ac:dyDescent="0.25">
      <c r="A216">
        <v>215</v>
      </c>
      <c r="B216" s="26">
        <v>-883.7</v>
      </c>
      <c r="C216" s="27">
        <v>269.2</v>
      </c>
      <c r="D216" s="27" t="s">
        <v>304</v>
      </c>
      <c r="E216" s="26">
        <v>327.2</v>
      </c>
      <c r="F216">
        <f t="shared" si="44"/>
        <v>17</v>
      </c>
      <c r="I216" s="25" t="str">
        <f t="shared" si="50"/>
        <v>C47H77NO8P</v>
      </c>
      <c r="J216" s="25" t="str">
        <f t="shared" si="51"/>
        <v>C49H80NO10P</v>
      </c>
      <c r="K216" s="25" t="str">
        <f t="shared" si="42"/>
        <v>C17H33O2</v>
      </c>
      <c r="L216" s="25" t="str">
        <f t="shared" si="43"/>
        <v>C32H47NO8P</v>
      </c>
      <c r="M216">
        <v>0.55906898704762775</v>
      </c>
      <c r="N216">
        <v>1.799481480587874E-2</v>
      </c>
      <c r="O216">
        <v>5.6130275536783375E-2</v>
      </c>
      <c r="P216">
        <v>0.82057320716886051</v>
      </c>
      <c r="Q216">
        <v>0.68131518573038252</v>
      </c>
      <c r="R216">
        <v>0.15984145262121127</v>
      </c>
      <c r="S216">
        <v>0.25187324487353968</v>
      </c>
      <c r="T216" s="15">
        <f t="shared" si="45"/>
        <v>1.2260140591651108E-2</v>
      </c>
      <c r="U216" s="15">
        <f t="shared" si="46"/>
        <v>4.6059000216490155E-2</v>
      </c>
      <c r="V216" s="8">
        <f t="shared" si="47"/>
        <v>0.1089024089800347</v>
      </c>
      <c r="W216" s="8">
        <f t="shared" si="48"/>
        <v>0.20668043634590821</v>
      </c>
    </row>
    <row r="217" spans="1:23" x14ac:dyDescent="0.25">
      <c r="A217">
        <v>216</v>
      </c>
      <c r="B217">
        <v>-634.4</v>
      </c>
      <c r="C217">
        <v>227.2</v>
      </c>
      <c r="D217" t="s">
        <v>305</v>
      </c>
      <c r="E217">
        <f t="shared" ref="E217:E280" si="52">-B217-C217-180</f>
        <v>227.2</v>
      </c>
      <c r="F217">
        <f t="shared" si="44"/>
        <v>14</v>
      </c>
      <c r="G217" s="19" t="e">
        <v>#N/A</v>
      </c>
      <c r="H217" s="19" t="e">
        <v>#N/A</v>
      </c>
      <c r="I217" s="6" t="str">
        <f t="shared" ref="I217:I280" si="53">"C"&amp;5+MID(D217,4,2)+MID(D217,9,2)&amp;"H"&amp;10+(MID(D217,4,2)+MID(D217,9,2))*2-(MID(D217,7,1)+MID(D217,12,1))*2&amp;"NO8P"</f>
        <v>C33H66NO8P</v>
      </c>
      <c r="J217" s="6" t="str">
        <f t="shared" ref="J217:J280" si="54">"C"&amp;5+MID(D217,4,2)+MID(D217,9,2)&amp;"H"&amp;-1+10+(MID(D217,4,2)+MID(D217,9,2))*2-(MID(D217,7,1)+MID(D217,12,1))*2&amp;"NO8P"</f>
        <v>C33H65NO8P</v>
      </c>
      <c r="K217" s="6" t="str">
        <f t="shared" si="42"/>
        <v>C14H27O2</v>
      </c>
      <c r="L217" s="6" t="str">
        <f t="shared" ref="L217:L280" si="55">"C"&amp;MID(J217,2,2)-MID(K217,2,2)&amp;"H"&amp;MID(J217,5,2)-MID(K217,5,2)&amp;"NO6P"</f>
        <v>C19H38NO6P</v>
      </c>
      <c r="M217">
        <v>0.67200372052005752</v>
      </c>
      <c r="N217">
        <v>1.3607566533507585E-2</v>
      </c>
      <c r="O217">
        <v>2.8262029106467638E-2</v>
      </c>
      <c r="P217">
        <v>0.84902279804027836</v>
      </c>
      <c r="Q217">
        <v>0.79150256279475906</v>
      </c>
      <c r="R217">
        <v>0.13628960706555063</v>
      </c>
      <c r="S217">
        <v>0.1764926524757329</v>
      </c>
      <c r="T217" s="15">
        <f t="shared" si="45"/>
        <v>1.0770423784671451E-2</v>
      </c>
      <c r="U217" s="15">
        <f t="shared" si="46"/>
        <v>2.3995107030268945E-2</v>
      </c>
      <c r="V217" s="8">
        <f t="shared" si="47"/>
        <v>0.10787357327467402</v>
      </c>
      <c r="W217" s="8">
        <f t="shared" si="48"/>
        <v>0.1498462856384972</v>
      </c>
    </row>
    <row r="218" spans="1:23" x14ac:dyDescent="0.25">
      <c r="A218">
        <v>217</v>
      </c>
      <c r="B218">
        <v>-632.4</v>
      </c>
      <c r="C218">
        <v>225.2</v>
      </c>
      <c r="D218" t="s">
        <v>306</v>
      </c>
      <c r="E218">
        <f t="shared" si="52"/>
        <v>227.2</v>
      </c>
      <c r="F218">
        <f t="shared" si="44"/>
        <v>14</v>
      </c>
      <c r="G218" s="19" t="e">
        <v>#N/A</v>
      </c>
      <c r="H218" s="19" t="e">
        <v>#N/A</v>
      </c>
      <c r="I218" s="6" t="str">
        <f t="shared" si="53"/>
        <v>C33H64NO8P</v>
      </c>
      <c r="J218" s="6" t="str">
        <f t="shared" si="54"/>
        <v>C33H63NO8P</v>
      </c>
      <c r="K218" s="6" t="str">
        <f t="shared" si="42"/>
        <v>C14H25O2</v>
      </c>
      <c r="L218" s="6" t="str">
        <f t="shared" si="55"/>
        <v>C19H38NO6P</v>
      </c>
      <c r="M218">
        <v>0.67220536700553846</v>
      </c>
      <c r="N218">
        <v>1.357080177886158E-2</v>
      </c>
      <c r="O218">
        <v>2.8262029106467638E-2</v>
      </c>
      <c r="P218">
        <v>0.84927756220019335</v>
      </c>
      <c r="Q218">
        <v>0.79150256279475906</v>
      </c>
      <c r="R218">
        <v>0.13607568165717518</v>
      </c>
      <c r="S218">
        <v>0.1764926524757329</v>
      </c>
      <c r="T218" s="15">
        <f t="shared" si="45"/>
        <v>1.0741324387148615E-2</v>
      </c>
      <c r="U218" s="15">
        <f t="shared" si="46"/>
        <v>2.4002307182371743E-2</v>
      </c>
      <c r="V218" s="8">
        <f t="shared" si="47"/>
        <v>0.10770425076569794</v>
      </c>
      <c r="W218" s="8">
        <f t="shared" si="48"/>
        <v>0.14989124964083636</v>
      </c>
    </row>
    <row r="219" spans="1:23" x14ac:dyDescent="0.25">
      <c r="A219">
        <v>218</v>
      </c>
      <c r="B219">
        <v>-662.5</v>
      </c>
      <c r="C219">
        <v>255.2</v>
      </c>
      <c r="D219" t="s">
        <v>307</v>
      </c>
      <c r="E219">
        <f t="shared" si="52"/>
        <v>227.3</v>
      </c>
      <c r="F219">
        <f t="shared" si="44"/>
        <v>16</v>
      </c>
      <c r="G219" s="19" t="e">
        <v>#N/A</v>
      </c>
      <c r="H219" s="19" t="e">
        <v>#N/A</v>
      </c>
      <c r="I219" s="6" t="str">
        <f t="shared" si="53"/>
        <v>C35H70NO8P</v>
      </c>
      <c r="J219" s="6" t="str">
        <f t="shared" si="54"/>
        <v>C35H69NO8P</v>
      </c>
      <c r="K219" s="6" t="str">
        <f t="shared" si="42"/>
        <v>C16H31O2</v>
      </c>
      <c r="L219" s="6" t="str">
        <f t="shared" si="55"/>
        <v>C19H38NO6P</v>
      </c>
      <c r="M219">
        <v>0.6569066592748829</v>
      </c>
      <c r="N219">
        <v>1.6459282605585927E-2</v>
      </c>
      <c r="O219">
        <v>2.8262029106467638E-2</v>
      </c>
      <c r="P219">
        <v>0.82994887212414814</v>
      </c>
      <c r="Q219">
        <v>0.79150256279475906</v>
      </c>
      <c r="R219">
        <v>0.15218776085168167</v>
      </c>
      <c r="S219">
        <v>0.1764926524757329</v>
      </c>
      <c r="T219" s="15">
        <f t="shared" si="45"/>
        <v>1.3027564364084459E-2</v>
      </c>
      <c r="U219" s="15">
        <f t="shared" si="46"/>
        <v>2.3456039180852657E-2</v>
      </c>
      <c r="V219" s="8">
        <f t="shared" si="47"/>
        <v>0.12045700274010195</v>
      </c>
      <c r="W219" s="8">
        <f t="shared" si="48"/>
        <v>0.14647987786043376</v>
      </c>
    </row>
    <row r="220" spans="1:23" x14ac:dyDescent="0.25">
      <c r="A220">
        <v>219</v>
      </c>
      <c r="B220">
        <v>-660.5</v>
      </c>
      <c r="C220">
        <v>253.2</v>
      </c>
      <c r="D220" t="s">
        <v>308</v>
      </c>
      <c r="E220">
        <f t="shared" si="52"/>
        <v>227.3</v>
      </c>
      <c r="F220">
        <f t="shared" si="44"/>
        <v>16</v>
      </c>
      <c r="G220" s="19" t="e">
        <v>#N/A</v>
      </c>
      <c r="H220" s="19" t="e">
        <v>#N/A</v>
      </c>
      <c r="I220" s="6" t="str">
        <f t="shared" si="53"/>
        <v>C35H68NO8P</v>
      </c>
      <c r="J220" s="6" t="str">
        <f t="shared" si="54"/>
        <v>C35H67NO8P</v>
      </c>
      <c r="K220" s="6" t="str">
        <f t="shared" si="42"/>
        <v>C16H29O2</v>
      </c>
      <c r="L220" s="6" t="str">
        <f t="shared" si="55"/>
        <v>C19H38NO6P</v>
      </c>
      <c r="M220">
        <v>0.65710377562273492</v>
      </c>
      <c r="N220">
        <v>1.641860067699746E-2</v>
      </c>
      <c r="O220">
        <v>2.8262029106467638E-2</v>
      </c>
      <c r="P220">
        <v>0.83019791281854061</v>
      </c>
      <c r="Q220">
        <v>0.79150256279475906</v>
      </c>
      <c r="R220">
        <v>0.15198433071630962</v>
      </c>
      <c r="S220">
        <v>0.1764926524757329</v>
      </c>
      <c r="T220" s="15">
        <f t="shared" si="45"/>
        <v>1.2995364513347258E-2</v>
      </c>
      <c r="U220" s="15">
        <f t="shared" si="46"/>
        <v>2.3463077576206283E-2</v>
      </c>
      <c r="V220" s="8">
        <f t="shared" si="47"/>
        <v>0.12029598726660529</v>
      </c>
      <c r="W220" s="8">
        <f t="shared" si="48"/>
        <v>0.1465238317131615</v>
      </c>
    </row>
    <row r="221" spans="1:23" x14ac:dyDescent="0.25">
      <c r="A221">
        <v>220</v>
      </c>
      <c r="B221">
        <v>-690.5</v>
      </c>
      <c r="C221">
        <v>283.3</v>
      </c>
      <c r="D221" t="s">
        <v>309</v>
      </c>
      <c r="E221">
        <f t="shared" si="52"/>
        <v>227.2</v>
      </c>
      <c r="F221">
        <f t="shared" si="44"/>
        <v>18</v>
      </c>
      <c r="G221" s="19" t="e">
        <v>#N/A</v>
      </c>
      <c r="H221" s="19" t="e">
        <v>#N/A</v>
      </c>
      <c r="I221" s="6" t="str">
        <f t="shared" si="53"/>
        <v>C37H74NO8P</v>
      </c>
      <c r="J221" s="6" t="str">
        <f t="shared" si="54"/>
        <v>C37H73NO8P</v>
      </c>
      <c r="K221" s="6" t="str">
        <f t="shared" si="42"/>
        <v>C18H35O2</v>
      </c>
      <c r="L221" s="6" t="str">
        <f t="shared" si="55"/>
        <v>C19H38NO6P</v>
      </c>
      <c r="M221">
        <v>0.64214876469096493</v>
      </c>
      <c r="N221">
        <v>1.9599405313945297E-2</v>
      </c>
      <c r="O221">
        <v>2.8262029106467638E-2</v>
      </c>
      <c r="P221">
        <v>0.81130345607924126</v>
      </c>
      <c r="Q221">
        <v>0.79150256279475906</v>
      </c>
      <c r="R221">
        <v>0.16730280038157924</v>
      </c>
      <c r="S221">
        <v>0.1764926524757329</v>
      </c>
      <c r="T221" s="15">
        <f t="shared" si="45"/>
        <v>1.5512979535240928E-2</v>
      </c>
      <c r="U221" s="15">
        <f t="shared" si="46"/>
        <v>2.2929081889889312E-2</v>
      </c>
      <c r="V221" s="8">
        <f t="shared" si="47"/>
        <v>0.13242059526475997</v>
      </c>
      <c r="W221" s="8">
        <f t="shared" si="48"/>
        <v>0.14318909892615456</v>
      </c>
    </row>
    <row r="222" spans="1:23" x14ac:dyDescent="0.25">
      <c r="A222">
        <v>221</v>
      </c>
      <c r="B222">
        <v>-688.5</v>
      </c>
      <c r="C222">
        <v>281.2</v>
      </c>
      <c r="D222" t="s">
        <v>310</v>
      </c>
      <c r="E222">
        <f t="shared" si="52"/>
        <v>227.3</v>
      </c>
      <c r="F222">
        <f t="shared" si="44"/>
        <v>18</v>
      </c>
      <c r="G222" s="19" t="e">
        <v>#N/A</v>
      </c>
      <c r="H222" s="19" t="e">
        <v>#N/A</v>
      </c>
      <c r="I222" s="6" t="str">
        <f t="shared" si="53"/>
        <v>C37H72NO8P</v>
      </c>
      <c r="J222" s="6" t="str">
        <f t="shared" si="54"/>
        <v>C37H71NO8P</v>
      </c>
      <c r="K222" s="6" t="str">
        <f t="shared" si="42"/>
        <v>C18H33O2</v>
      </c>
      <c r="L222" s="6" t="str">
        <f t="shared" si="55"/>
        <v>C19H38NO6P</v>
      </c>
      <c r="M222">
        <v>0.64234145267408438</v>
      </c>
      <c r="N222">
        <v>1.9555127821847394E-2</v>
      </c>
      <c r="O222">
        <v>2.8262029106467638E-2</v>
      </c>
      <c r="P222">
        <v>0.811546901890003</v>
      </c>
      <c r="Q222">
        <v>0.79150256279475906</v>
      </c>
      <c r="R222">
        <v>0.16710950192123541</v>
      </c>
      <c r="S222">
        <v>0.1764926524757329</v>
      </c>
      <c r="T222" s="15">
        <f t="shared" si="45"/>
        <v>1.5477933786771311E-2</v>
      </c>
      <c r="U222" s="15">
        <f t="shared" si="46"/>
        <v>2.2935962162478906E-2</v>
      </c>
      <c r="V222" s="8">
        <f t="shared" si="47"/>
        <v>0.13226759903801355</v>
      </c>
      <c r="W222" s="8">
        <f t="shared" si="48"/>
        <v>0.14323206532303001</v>
      </c>
    </row>
    <row r="223" spans="1:23" x14ac:dyDescent="0.25">
      <c r="A223">
        <v>222</v>
      </c>
      <c r="B223">
        <v>-686.5</v>
      </c>
      <c r="C223">
        <v>279.2</v>
      </c>
      <c r="D223" t="s">
        <v>311</v>
      </c>
      <c r="E223">
        <f t="shared" si="52"/>
        <v>227.3</v>
      </c>
      <c r="F223">
        <f t="shared" si="44"/>
        <v>18</v>
      </c>
      <c r="G223" s="19" t="e">
        <v>#N/A</v>
      </c>
      <c r="H223" s="19" t="e">
        <v>#N/A</v>
      </c>
      <c r="I223" s="6" t="str">
        <f t="shared" si="53"/>
        <v>C37H70NO8P</v>
      </c>
      <c r="J223" s="6" t="str">
        <f t="shared" si="54"/>
        <v>C37H69NO8P</v>
      </c>
      <c r="K223" s="6" t="str">
        <f t="shared" si="42"/>
        <v>C18H31O2</v>
      </c>
      <c r="L223" s="6" t="str">
        <f t="shared" si="55"/>
        <v>C19H38NO6P</v>
      </c>
      <c r="M223">
        <v>0.64253419847660787</v>
      </c>
      <c r="N223">
        <v>1.9510895075596228E-2</v>
      </c>
      <c r="O223">
        <v>2.8262029106467638E-2</v>
      </c>
      <c r="P223">
        <v>0.81179042075094388</v>
      </c>
      <c r="Q223">
        <v>0.79150256279475906</v>
      </c>
      <c r="R223">
        <v>0.16691607239168496</v>
      </c>
      <c r="S223">
        <v>0.1764926524757329</v>
      </c>
      <c r="T223" s="15">
        <f t="shared" si="45"/>
        <v>1.544292345475406E-2</v>
      </c>
      <c r="U223" s="15">
        <f t="shared" si="46"/>
        <v>2.2942844499614787E-2</v>
      </c>
      <c r="V223" s="8">
        <f t="shared" si="47"/>
        <v>0.13211449906965417</v>
      </c>
      <c r="W223" s="8">
        <f t="shared" si="48"/>
        <v>0.14327504461272533</v>
      </c>
    </row>
    <row r="224" spans="1:23" x14ac:dyDescent="0.25">
      <c r="A224">
        <v>223</v>
      </c>
      <c r="B224">
        <v>-684.5</v>
      </c>
      <c r="C224">
        <v>277.2</v>
      </c>
      <c r="D224" t="s">
        <v>312</v>
      </c>
      <c r="E224">
        <f t="shared" si="52"/>
        <v>227.3</v>
      </c>
      <c r="F224">
        <f t="shared" si="44"/>
        <v>18</v>
      </c>
      <c r="G224" s="19" t="e">
        <v>#N/A</v>
      </c>
      <c r="H224" s="19" t="e">
        <v>#N/A</v>
      </c>
      <c r="I224" s="6" t="str">
        <f t="shared" si="53"/>
        <v>C37H68NO8P</v>
      </c>
      <c r="J224" s="6" t="str">
        <f t="shared" si="54"/>
        <v>C37H67NO8P</v>
      </c>
      <c r="K224" s="6" t="str">
        <f t="shared" si="42"/>
        <v>C18H29O2</v>
      </c>
      <c r="L224" s="6" t="str">
        <f t="shared" si="55"/>
        <v>C19H38NO6P</v>
      </c>
      <c r="M224">
        <v>0.64272700211588518</v>
      </c>
      <c r="N224">
        <v>1.9466707127961943E-2</v>
      </c>
      <c r="O224">
        <v>2.8262029106467638E-2</v>
      </c>
      <c r="P224">
        <v>0.81203401268398379</v>
      </c>
      <c r="Q224">
        <v>0.79150256279475906</v>
      </c>
      <c r="R224">
        <v>0.1667225117316733</v>
      </c>
      <c r="S224">
        <v>0.1764926524757329</v>
      </c>
      <c r="T224" s="15">
        <f t="shared" si="45"/>
        <v>1.5407948580956884E-2</v>
      </c>
      <c r="U224" s="15">
        <f t="shared" si="46"/>
        <v>2.2949728901916464E-2</v>
      </c>
      <c r="V224" s="8">
        <f t="shared" si="47"/>
        <v>0.13196129531119868</v>
      </c>
      <c r="W224" s="8">
        <f t="shared" si="48"/>
        <v>0.14331803679910923</v>
      </c>
    </row>
    <row r="225" spans="1:23" x14ac:dyDescent="0.25">
      <c r="A225">
        <v>224</v>
      </c>
      <c r="B225">
        <v>-682.4</v>
      </c>
      <c r="C225">
        <v>275.2</v>
      </c>
      <c r="D225" t="s">
        <v>313</v>
      </c>
      <c r="E225">
        <f t="shared" si="52"/>
        <v>227.2</v>
      </c>
      <c r="F225">
        <f t="shared" si="44"/>
        <v>18</v>
      </c>
      <c r="G225" s="19" t="e">
        <v>#N/A</v>
      </c>
      <c r="H225" s="19" t="e">
        <v>#N/A</v>
      </c>
      <c r="I225" s="6" t="str">
        <f t="shared" si="53"/>
        <v>C37H66NO8P</v>
      </c>
      <c r="J225" s="6" t="str">
        <f t="shared" si="54"/>
        <v>C37H65NO8P</v>
      </c>
      <c r="K225" s="6" t="str">
        <f t="shared" si="42"/>
        <v>C18H27O2</v>
      </c>
      <c r="L225" s="6" t="str">
        <f t="shared" si="55"/>
        <v>C19H38NO6P</v>
      </c>
      <c r="M225">
        <v>0.64291986360927111</v>
      </c>
      <c r="N225">
        <v>1.942256403174895E-2</v>
      </c>
      <c r="O225">
        <v>2.8262029106467638E-2</v>
      </c>
      <c r="P225">
        <v>0.81227767771104942</v>
      </c>
      <c r="Q225">
        <v>0.79150256279475906</v>
      </c>
      <c r="R225">
        <v>0.16652881987992105</v>
      </c>
      <c r="S225">
        <v>0.1764926524757329</v>
      </c>
      <c r="T225" s="15">
        <f t="shared" si="45"/>
        <v>1.5373009207174606E-2</v>
      </c>
      <c r="U225" s="15">
        <f t="shared" si="46"/>
        <v>2.2956615370003625E-2</v>
      </c>
      <c r="V225" s="8">
        <f t="shared" si="47"/>
        <v>0.13180798771414434</v>
      </c>
      <c r="W225" s="8">
        <f t="shared" si="48"/>
        <v>0.14336104188605162</v>
      </c>
    </row>
    <row r="226" spans="1:23" x14ac:dyDescent="0.25">
      <c r="A226">
        <v>225</v>
      </c>
      <c r="B226">
        <v>-716.5</v>
      </c>
      <c r="C226">
        <v>309.3</v>
      </c>
      <c r="D226" t="s">
        <v>314</v>
      </c>
      <c r="E226">
        <f t="shared" si="52"/>
        <v>227.2</v>
      </c>
      <c r="F226">
        <f t="shared" si="44"/>
        <v>20</v>
      </c>
      <c r="G226" s="19" t="e">
        <v>#N/A</v>
      </c>
      <c r="H226" s="19" t="e">
        <v>#N/A</v>
      </c>
      <c r="I226" s="6" t="str">
        <f t="shared" si="53"/>
        <v>C39H76NO8P</v>
      </c>
      <c r="J226" s="6" t="str">
        <f t="shared" si="54"/>
        <v>C39H75NO8P</v>
      </c>
      <c r="K226" s="6" t="str">
        <f t="shared" si="42"/>
        <v>C20H37O2</v>
      </c>
      <c r="L226" s="6" t="str">
        <f t="shared" si="55"/>
        <v>C19H38NO6P</v>
      </c>
      <c r="M226">
        <v>0.62791077624296254</v>
      </c>
      <c r="N226">
        <v>2.2956457923409865E-2</v>
      </c>
      <c r="O226">
        <v>2.8262029106467638E-2</v>
      </c>
      <c r="P226">
        <v>0.79331489973429581</v>
      </c>
      <c r="Q226">
        <v>0.79150256279475906</v>
      </c>
      <c r="R226">
        <v>0.18147836884607774</v>
      </c>
      <c r="S226">
        <v>0.1764926524757329</v>
      </c>
      <c r="T226" s="15">
        <f t="shared" si="45"/>
        <v>1.8170095279068963E-2</v>
      </c>
      <c r="U226" s="15">
        <f t="shared" si="46"/>
        <v>2.2420688786885128E-2</v>
      </c>
      <c r="V226" s="8">
        <f t="shared" si="47"/>
        <v>0.14364059403348309</v>
      </c>
      <c r="W226" s="8">
        <f t="shared" si="48"/>
        <v>0.14001425090262595</v>
      </c>
    </row>
    <row r="227" spans="1:23" x14ac:dyDescent="0.25">
      <c r="A227">
        <v>226</v>
      </c>
      <c r="B227">
        <v>-714.5</v>
      </c>
      <c r="C227">
        <v>307.3</v>
      </c>
      <c r="D227" t="s">
        <v>315</v>
      </c>
      <c r="E227">
        <f t="shared" si="52"/>
        <v>227.2</v>
      </c>
      <c r="F227">
        <f t="shared" si="44"/>
        <v>20</v>
      </c>
      <c r="G227" s="19" t="e">
        <v>#N/A</v>
      </c>
      <c r="H227" s="19" t="e">
        <v>#N/A</v>
      </c>
      <c r="I227" s="6" t="str">
        <f t="shared" si="53"/>
        <v>C39H74NO8P</v>
      </c>
      <c r="J227" s="6" t="str">
        <f t="shared" si="54"/>
        <v>C39H73NO8P</v>
      </c>
      <c r="K227" s="6" t="str">
        <f t="shared" si="42"/>
        <v>C20H35O2</v>
      </c>
      <c r="L227" s="6" t="str">
        <f t="shared" si="55"/>
        <v>C19H38NO6P</v>
      </c>
      <c r="M227">
        <v>0.62809919186829122</v>
      </c>
      <c r="N227">
        <v>2.2908931973969478E-2</v>
      </c>
      <c r="O227">
        <v>2.8262029106467638E-2</v>
      </c>
      <c r="P227">
        <v>0.79355294776368368</v>
      </c>
      <c r="Q227">
        <v>0.79150256279475906</v>
      </c>
      <c r="R227">
        <v>0.18129472300940283</v>
      </c>
      <c r="S227">
        <v>0.1764926524757329</v>
      </c>
      <c r="T227" s="15">
        <f t="shared" si="45"/>
        <v>1.813247836828764E-2</v>
      </c>
      <c r="U227" s="15">
        <f t="shared" si="46"/>
        <v>2.2427416507220421E-2</v>
      </c>
      <c r="V227" s="8">
        <f t="shared" si="47"/>
        <v>0.14349523788310831</v>
      </c>
      <c r="W227" s="8">
        <f t="shared" si="48"/>
        <v>0.14005626463074924</v>
      </c>
    </row>
    <row r="228" spans="1:23" x14ac:dyDescent="0.25">
      <c r="A228">
        <v>227</v>
      </c>
      <c r="B228">
        <v>-712.5</v>
      </c>
      <c r="C228">
        <v>305.2</v>
      </c>
      <c r="D228" t="s">
        <v>316</v>
      </c>
      <c r="E228">
        <f t="shared" si="52"/>
        <v>227.3</v>
      </c>
      <c r="F228">
        <f t="shared" si="44"/>
        <v>20</v>
      </c>
      <c r="G228" s="19" t="e">
        <v>#N/A</v>
      </c>
      <c r="H228" s="19" t="e">
        <v>#N/A</v>
      </c>
      <c r="I228" s="6" t="str">
        <f t="shared" si="53"/>
        <v>C39H72NO8P</v>
      </c>
      <c r="J228" s="6" t="str">
        <f t="shared" si="54"/>
        <v>C39H71NO8P</v>
      </c>
      <c r="K228" s="6" t="str">
        <f t="shared" si="42"/>
        <v>C20H33O2</v>
      </c>
      <c r="L228" s="6" t="str">
        <f t="shared" si="55"/>
        <v>C19H38NO6P</v>
      </c>
      <c r="M228">
        <v>0.6282876640310282</v>
      </c>
      <c r="N228">
        <v>2.2861446898164127E-2</v>
      </c>
      <c r="O228">
        <v>2.8262029106467638E-2</v>
      </c>
      <c r="P228">
        <v>0.79379106722355164</v>
      </c>
      <c r="Q228">
        <v>0.79150256279475906</v>
      </c>
      <c r="R228">
        <v>0.18111095062002339</v>
      </c>
      <c r="S228">
        <v>0.1764926524757329</v>
      </c>
      <c r="T228" s="15">
        <f t="shared" si="45"/>
        <v>1.8094893809093206E-2</v>
      </c>
      <c r="U228" s="15">
        <f t="shared" si="46"/>
        <v>2.2434146246326031E-2</v>
      </c>
      <c r="V228" s="8">
        <f t="shared" si="47"/>
        <v>0.14334978156594358</v>
      </c>
      <c r="W228" s="8">
        <f t="shared" si="48"/>
        <v>0.14009829096582743</v>
      </c>
    </row>
    <row r="229" spans="1:23" x14ac:dyDescent="0.25">
      <c r="A229">
        <v>228</v>
      </c>
      <c r="B229">
        <v>-710.5</v>
      </c>
      <c r="C229">
        <v>303.2</v>
      </c>
      <c r="D229" t="s">
        <v>317</v>
      </c>
      <c r="E229">
        <f t="shared" si="52"/>
        <v>227.3</v>
      </c>
      <c r="F229">
        <f t="shared" si="44"/>
        <v>20</v>
      </c>
      <c r="G229" s="19" t="e">
        <v>#N/A</v>
      </c>
      <c r="H229" s="19" t="e">
        <v>#N/A</v>
      </c>
      <c r="I229" s="6" t="str">
        <f t="shared" si="53"/>
        <v>C39H70NO8P</v>
      </c>
      <c r="J229" s="6" t="str">
        <f t="shared" si="54"/>
        <v>C39H69NO8P</v>
      </c>
      <c r="K229" s="6" t="str">
        <f t="shared" si="42"/>
        <v>C20H31O2</v>
      </c>
      <c r="L229" s="6" t="str">
        <f t="shared" si="55"/>
        <v>C19H38NO6P</v>
      </c>
      <c r="M229">
        <v>0.62847619274813826</v>
      </c>
      <c r="N229">
        <v>2.2814002746246405E-2</v>
      </c>
      <c r="O229">
        <v>2.8262029106467638E-2</v>
      </c>
      <c r="P229">
        <v>0.79402925813533398</v>
      </c>
      <c r="Q229">
        <v>0.79150256279475906</v>
      </c>
      <c r="R229">
        <v>0.18092705161852635</v>
      </c>
      <c r="S229">
        <v>0.1764926524757329</v>
      </c>
      <c r="T229" s="15">
        <f t="shared" si="45"/>
        <v>1.8057341641260705E-2</v>
      </c>
      <c r="U229" s="15">
        <f t="shared" si="46"/>
        <v>2.2440878004807718E-2</v>
      </c>
      <c r="V229" s="8">
        <f t="shared" si="47"/>
        <v>0.14320422503496327</v>
      </c>
      <c r="W229" s="8">
        <f t="shared" si="48"/>
        <v>0.14014032991164352</v>
      </c>
    </row>
    <row r="230" spans="1:23" x14ac:dyDescent="0.25">
      <c r="A230">
        <v>229</v>
      </c>
      <c r="B230">
        <v>-708.5</v>
      </c>
      <c r="C230">
        <v>301.2</v>
      </c>
      <c r="D230" t="s">
        <v>318</v>
      </c>
      <c r="E230">
        <f t="shared" si="52"/>
        <v>227.3</v>
      </c>
      <c r="F230">
        <f t="shared" si="44"/>
        <v>20</v>
      </c>
      <c r="G230" s="19" t="e">
        <v>#N/A</v>
      </c>
      <c r="H230" s="19" t="e">
        <v>#N/A</v>
      </c>
      <c r="I230" s="6" t="str">
        <f t="shared" si="53"/>
        <v>C39H68NO8P</v>
      </c>
      <c r="J230" s="6" t="str">
        <f t="shared" si="54"/>
        <v>C39H67NO8P</v>
      </c>
      <c r="K230" s="6" t="str">
        <f t="shared" si="42"/>
        <v>C20H29O2</v>
      </c>
      <c r="L230" s="6" t="str">
        <f t="shared" si="55"/>
        <v>C19H38NO6P</v>
      </c>
      <c r="M230">
        <v>0.62866477803659182</v>
      </c>
      <c r="N230">
        <v>2.2766599568501775E-2</v>
      </c>
      <c r="O230">
        <v>2.8262029106467638E-2</v>
      </c>
      <c r="P230">
        <v>0.79426752052047089</v>
      </c>
      <c r="Q230">
        <v>0.79150256279475906</v>
      </c>
      <c r="R230">
        <v>0.18074302594547415</v>
      </c>
      <c r="S230">
        <v>0.1764926524757329</v>
      </c>
      <c r="T230" s="15">
        <f t="shared" si="45"/>
        <v>1.801982190459122E-2</v>
      </c>
      <c r="U230" s="15">
        <f t="shared" si="46"/>
        <v>2.2447611783271437E-2</v>
      </c>
      <c r="V230" s="8">
        <f t="shared" si="47"/>
        <v>0.14305856824312241</v>
      </c>
      <c r="W230" s="8">
        <f t="shared" si="48"/>
        <v>0.1401823814719815</v>
      </c>
    </row>
    <row r="231" spans="1:23" x14ac:dyDescent="0.25">
      <c r="A231">
        <v>230</v>
      </c>
      <c r="B231">
        <v>-744.6</v>
      </c>
      <c r="C231">
        <v>337.3</v>
      </c>
      <c r="D231" t="s">
        <v>319</v>
      </c>
      <c r="E231">
        <f t="shared" si="52"/>
        <v>227.3</v>
      </c>
      <c r="F231">
        <f t="shared" si="44"/>
        <v>22</v>
      </c>
      <c r="G231" s="19" t="e">
        <v>#N/A</v>
      </c>
      <c r="H231" s="19" t="e">
        <v>#N/A</v>
      </c>
      <c r="I231" s="6" t="str">
        <f t="shared" si="53"/>
        <v>C41H80NO8P</v>
      </c>
      <c r="J231" s="6" t="str">
        <f t="shared" si="54"/>
        <v>C41H79NO8P</v>
      </c>
      <c r="K231" s="6" t="str">
        <f t="shared" si="42"/>
        <v>C22H41O2</v>
      </c>
      <c r="L231" s="6" t="str">
        <f t="shared" si="55"/>
        <v>C19H38NO6P</v>
      </c>
      <c r="M231">
        <v>0.61380429564474659</v>
      </c>
      <c r="N231">
        <v>2.6599808727831853E-2</v>
      </c>
      <c r="O231">
        <v>2.8262029106467638E-2</v>
      </c>
      <c r="P231">
        <v>0.77549249300903322</v>
      </c>
      <c r="Q231">
        <v>0.79150256279475906</v>
      </c>
      <c r="R231">
        <v>0.19511727954474406</v>
      </c>
      <c r="S231">
        <v>0.1764926524757329</v>
      </c>
      <c r="T231" s="15">
        <f t="shared" si="45"/>
        <v>2.1053816777929314E-2</v>
      </c>
      <c r="U231" s="15">
        <f t="shared" si="46"/>
        <v>2.1916991409268446E-2</v>
      </c>
      <c r="V231" s="8">
        <f t="shared" si="47"/>
        <v>0.15443582680520634</v>
      </c>
      <c r="W231" s="8">
        <f t="shared" si="48"/>
        <v>0.13686872706618303</v>
      </c>
    </row>
    <row r="232" spans="1:23" x14ac:dyDescent="0.25">
      <c r="A232">
        <v>231</v>
      </c>
      <c r="B232">
        <v>-742.5</v>
      </c>
      <c r="C232">
        <v>335.3</v>
      </c>
      <c r="D232" t="s">
        <v>320</v>
      </c>
      <c r="E232">
        <f t="shared" si="52"/>
        <v>227.2</v>
      </c>
      <c r="F232">
        <f t="shared" si="44"/>
        <v>22</v>
      </c>
      <c r="G232" s="19" t="e">
        <v>#N/A</v>
      </c>
      <c r="H232" s="19" t="e">
        <v>#N/A</v>
      </c>
      <c r="I232" s="6" t="str">
        <f t="shared" si="53"/>
        <v>C41H78NO8P</v>
      </c>
      <c r="J232" s="6" t="str">
        <f t="shared" si="54"/>
        <v>C41H77NO8P</v>
      </c>
      <c r="K232" s="6" t="str">
        <f t="shared" si="42"/>
        <v>C22H39O2</v>
      </c>
      <c r="L232" s="6" t="str">
        <f t="shared" si="55"/>
        <v>C19H38NO6P</v>
      </c>
      <c r="M232">
        <v>0.613988478373518</v>
      </c>
      <c r="N232">
        <v>2.6549281310858579E-2</v>
      </c>
      <c r="O232">
        <v>2.8262029106467638E-2</v>
      </c>
      <c r="P232">
        <v>0.77572519311315047</v>
      </c>
      <c r="Q232">
        <v>0.79150256279475906</v>
      </c>
      <c r="R232">
        <v>0.19494307543085387</v>
      </c>
      <c r="S232">
        <v>0.1764926524757329</v>
      </c>
      <c r="T232" s="15">
        <f t="shared" si="45"/>
        <v>2.1013824197903565E-2</v>
      </c>
      <c r="U232" s="15">
        <f t="shared" si="46"/>
        <v>2.1923567986384087E-2</v>
      </c>
      <c r="V232" s="8">
        <f t="shared" si="47"/>
        <v>0.15429794380261286</v>
      </c>
      <c r="W232" s="8">
        <f t="shared" si="48"/>
        <v>0.13690979692479005</v>
      </c>
    </row>
    <row r="233" spans="1:23" x14ac:dyDescent="0.25">
      <c r="A233">
        <v>232</v>
      </c>
      <c r="B233">
        <v>-738.5</v>
      </c>
      <c r="C233">
        <v>331.3</v>
      </c>
      <c r="D233" t="s">
        <v>321</v>
      </c>
      <c r="E233">
        <f t="shared" si="52"/>
        <v>227.2</v>
      </c>
      <c r="F233">
        <f t="shared" si="44"/>
        <v>22</v>
      </c>
      <c r="G233" s="19" t="e">
        <v>#N/A</v>
      </c>
      <c r="H233" s="19" t="e">
        <v>#N/A</v>
      </c>
      <c r="I233" s="6" t="str">
        <f t="shared" si="53"/>
        <v>C41H74NO8P</v>
      </c>
      <c r="J233" s="6" t="str">
        <f t="shared" si="54"/>
        <v>C41H73NO8P</v>
      </c>
      <c r="K233" s="6" t="str">
        <f t="shared" si="42"/>
        <v>C22H35O2</v>
      </c>
      <c r="L233" s="6" t="str">
        <f t="shared" si="55"/>
        <v>C19H38NO6P</v>
      </c>
      <c r="M233">
        <v>0.61435700964940487</v>
      </c>
      <c r="N233">
        <v>2.6448337941228989E-2</v>
      </c>
      <c r="O233">
        <v>2.8262029106467638E-2</v>
      </c>
      <c r="P233">
        <v>0.77619080281956188</v>
      </c>
      <c r="Q233">
        <v>0.79150256279475906</v>
      </c>
      <c r="R233">
        <v>0.19459430080212234</v>
      </c>
      <c r="S233">
        <v>0.1764926524757329</v>
      </c>
      <c r="T233" s="15">
        <f t="shared" si="45"/>
        <v>2.0933927262144613E-2</v>
      </c>
      <c r="U233" s="15">
        <f t="shared" si="46"/>
        <v>2.1936727061458945E-2</v>
      </c>
      <c r="V233" s="8">
        <f t="shared" si="47"/>
        <v>0.15402188779013407</v>
      </c>
      <c r="W233" s="8">
        <f t="shared" si="48"/>
        <v>0.13699197361689305</v>
      </c>
    </row>
    <row r="234" spans="1:23" x14ac:dyDescent="0.25">
      <c r="A234">
        <v>233</v>
      </c>
      <c r="B234">
        <v>-736.5</v>
      </c>
      <c r="C234">
        <v>329.2</v>
      </c>
      <c r="D234" t="s">
        <v>322</v>
      </c>
      <c r="E234">
        <f t="shared" si="52"/>
        <v>227.3</v>
      </c>
      <c r="F234">
        <f t="shared" si="44"/>
        <v>22</v>
      </c>
      <c r="G234" s="19" t="e">
        <v>#N/A</v>
      </c>
      <c r="H234" s="19" t="e">
        <v>#N/A</v>
      </c>
      <c r="I234" s="6" t="str">
        <f t="shared" si="53"/>
        <v>C41H72NO8P</v>
      </c>
      <c r="J234" s="6" t="str">
        <f t="shared" si="54"/>
        <v>C41H71NO8P</v>
      </c>
      <c r="K234" s="6" t="str">
        <f t="shared" si="42"/>
        <v>C22H33O2</v>
      </c>
      <c r="L234" s="6" t="str">
        <f t="shared" si="55"/>
        <v>C19H38NO6P</v>
      </c>
      <c r="M234">
        <v>0.61454135822969325</v>
      </c>
      <c r="N234">
        <v>2.6397922084203714E-2</v>
      </c>
      <c r="O234">
        <v>2.8262029106467638E-2</v>
      </c>
      <c r="P234">
        <v>0.77642371246376751</v>
      </c>
      <c r="Q234">
        <v>0.79150256279475906</v>
      </c>
      <c r="R234">
        <v>0.19441973017205794</v>
      </c>
      <c r="S234">
        <v>0.1764926524757329</v>
      </c>
      <c r="T234" s="15">
        <f t="shared" si="45"/>
        <v>2.0894022982103612E-2</v>
      </c>
      <c r="U234" s="15">
        <f t="shared" si="46"/>
        <v>2.1943309560602659E-2</v>
      </c>
      <c r="V234" s="8">
        <f t="shared" si="47"/>
        <v>0.15388371468904941</v>
      </c>
      <c r="W234" s="8">
        <f t="shared" si="48"/>
        <v>0.13703308045778609</v>
      </c>
    </row>
    <row r="235" spans="1:23" x14ac:dyDescent="0.25">
      <c r="A235">
        <v>234</v>
      </c>
      <c r="B235">
        <v>-734.5</v>
      </c>
      <c r="C235">
        <v>327.2</v>
      </c>
      <c r="D235" t="s">
        <v>323</v>
      </c>
      <c r="E235">
        <f t="shared" si="52"/>
        <v>227.3</v>
      </c>
      <c r="F235">
        <f t="shared" si="44"/>
        <v>22</v>
      </c>
      <c r="G235" s="19" t="e">
        <v>#N/A</v>
      </c>
      <c r="H235" s="19" t="e">
        <v>#N/A</v>
      </c>
      <c r="I235" s="6" t="str">
        <f t="shared" si="53"/>
        <v>C41H70NO8P</v>
      </c>
      <c r="J235" s="6" t="str">
        <f t="shared" si="54"/>
        <v>C41H69NO8P</v>
      </c>
      <c r="K235" s="6" t="str">
        <f t="shared" si="42"/>
        <v>C22H31O2</v>
      </c>
      <c r="L235" s="6" t="str">
        <f t="shared" si="55"/>
        <v>C19H38NO6P</v>
      </c>
      <c r="M235">
        <v>0.6147257621270017</v>
      </c>
      <c r="N235">
        <v>2.6347543509511545E-2</v>
      </c>
      <c r="O235">
        <v>2.8262029106467638E-2</v>
      </c>
      <c r="P235">
        <v>0.77665669199659093</v>
      </c>
      <c r="Q235">
        <v>0.79150256279475906</v>
      </c>
      <c r="R235">
        <v>0.19424503725467318</v>
      </c>
      <c r="S235">
        <v>0.1764926524757329</v>
      </c>
      <c r="T235" s="15">
        <f t="shared" si="45"/>
        <v>2.0854148211124815E-2</v>
      </c>
      <c r="U235" s="15">
        <f t="shared" si="46"/>
        <v>2.1949894034940531E-2</v>
      </c>
      <c r="V235" s="8">
        <f t="shared" si="47"/>
        <v>0.15374544479723729</v>
      </c>
      <c r="W235" s="8">
        <f t="shared" si="48"/>
        <v>0.13707419963350664</v>
      </c>
    </row>
    <row r="236" spans="1:23" x14ac:dyDescent="0.25">
      <c r="A236">
        <v>235</v>
      </c>
      <c r="B236">
        <v>-660.5</v>
      </c>
      <c r="C236">
        <v>225.2</v>
      </c>
      <c r="D236" t="s">
        <v>324</v>
      </c>
      <c r="E236">
        <f t="shared" si="52"/>
        <v>255.3</v>
      </c>
      <c r="F236">
        <f t="shared" si="44"/>
        <v>14</v>
      </c>
      <c r="G236" s="19" t="e">
        <v>#N/A</v>
      </c>
      <c r="H236" s="19" t="e">
        <v>#N/A</v>
      </c>
      <c r="I236" s="6" t="str">
        <f t="shared" si="53"/>
        <v>C35H68NO8P</v>
      </c>
      <c r="J236" s="6" t="str">
        <f t="shared" si="54"/>
        <v>C35H67NO8P</v>
      </c>
      <c r="K236" s="6" t="str">
        <f t="shared" si="42"/>
        <v>C14H25O2</v>
      </c>
      <c r="L236" s="6" t="str">
        <f t="shared" si="55"/>
        <v>C21H42NO6P</v>
      </c>
      <c r="M236">
        <v>0.65710377562273492</v>
      </c>
      <c r="N236">
        <v>1.357080177886158E-2</v>
      </c>
      <c r="O236">
        <v>3.167460446788211E-2</v>
      </c>
      <c r="P236">
        <v>0.84927756220019335</v>
      </c>
      <c r="Q236">
        <v>0.77372087156099989</v>
      </c>
      <c r="R236">
        <v>0.13607568165717518</v>
      </c>
      <c r="S236">
        <v>0.19020309867981963</v>
      </c>
      <c r="T236" s="15">
        <f t="shared" si="45"/>
        <v>1.0500012580122351E-2</v>
      </c>
      <c r="U236" s="15">
        <f t="shared" si="46"/>
        <v>2.6900530866138275E-2</v>
      </c>
      <c r="V236" s="8">
        <f t="shared" si="47"/>
        <v>0.10528459501004675</v>
      </c>
      <c r="W236" s="8">
        <f t="shared" si="48"/>
        <v>0.16153522396972003</v>
      </c>
    </row>
    <row r="237" spans="1:23" x14ac:dyDescent="0.25">
      <c r="A237">
        <v>236</v>
      </c>
      <c r="B237">
        <v>-686.5</v>
      </c>
      <c r="C237">
        <v>281.2</v>
      </c>
      <c r="D237" t="s">
        <v>325</v>
      </c>
      <c r="E237">
        <f t="shared" si="52"/>
        <v>225.3</v>
      </c>
      <c r="F237">
        <f t="shared" si="44"/>
        <v>18</v>
      </c>
      <c r="G237" s="19" t="e">
        <v>#N/A</v>
      </c>
      <c r="H237" s="19" t="e">
        <v>#N/A</v>
      </c>
      <c r="I237" s="6" t="str">
        <f t="shared" si="53"/>
        <v>C37H70NO8P</v>
      </c>
      <c r="J237" s="6" t="str">
        <f t="shared" si="54"/>
        <v>C37H69NO8P</v>
      </c>
      <c r="K237" s="6" t="str">
        <f t="shared" si="42"/>
        <v>C18H33O2</v>
      </c>
      <c r="L237" s="6" t="str">
        <f t="shared" si="55"/>
        <v>C19H36NO6P</v>
      </c>
      <c r="M237">
        <v>0.64253419847660787</v>
      </c>
      <c r="N237">
        <v>1.9555127821847394E-2</v>
      </c>
      <c r="O237">
        <v>2.8217591452358484E-2</v>
      </c>
      <c r="P237">
        <v>0.811546901890003</v>
      </c>
      <c r="Q237">
        <v>0.79174006700070787</v>
      </c>
      <c r="R237">
        <v>0.16710950192123541</v>
      </c>
      <c r="S237">
        <v>0.17630805453336448</v>
      </c>
      <c r="T237" s="15">
        <f t="shared" si="45"/>
        <v>1.5482578211876862E-2</v>
      </c>
      <c r="U237" s="15">
        <f t="shared" si="46"/>
        <v>2.2899898921959358E-2</v>
      </c>
      <c r="V237" s="8">
        <f t="shared" si="47"/>
        <v>0.13230728824757385</v>
      </c>
      <c r="W237" s="8">
        <f t="shared" si="48"/>
        <v>0.14308225543480566</v>
      </c>
    </row>
    <row r="238" spans="1:23" x14ac:dyDescent="0.25">
      <c r="A238">
        <v>237</v>
      </c>
      <c r="B238">
        <v>-684.5</v>
      </c>
      <c r="C238">
        <v>279.2</v>
      </c>
      <c r="D238" t="s">
        <v>326</v>
      </c>
      <c r="E238">
        <f t="shared" si="52"/>
        <v>225.3</v>
      </c>
      <c r="F238">
        <f t="shared" si="44"/>
        <v>18</v>
      </c>
      <c r="G238" s="19" t="e">
        <v>#N/A</v>
      </c>
      <c r="H238" s="19" t="e">
        <v>#N/A</v>
      </c>
      <c r="I238" s="6" t="str">
        <f t="shared" si="53"/>
        <v>C37H68NO8P</v>
      </c>
      <c r="J238" s="6" t="str">
        <f t="shared" si="54"/>
        <v>C37H67NO8P</v>
      </c>
      <c r="K238" s="6" t="str">
        <f t="shared" si="42"/>
        <v>C18H31O2</v>
      </c>
      <c r="L238" s="6" t="str">
        <f t="shared" si="55"/>
        <v>C19H36NO6P</v>
      </c>
      <c r="M238">
        <v>0.64272700211588518</v>
      </c>
      <c r="N238">
        <v>1.9510895075596228E-2</v>
      </c>
      <c r="O238">
        <v>2.8217591452358484E-2</v>
      </c>
      <c r="P238">
        <v>0.81179042075094388</v>
      </c>
      <c r="Q238">
        <v>0.79174006700070787</v>
      </c>
      <c r="R238">
        <v>0.16691607239168496</v>
      </c>
      <c r="S238">
        <v>0.17630805453336448</v>
      </c>
      <c r="T238" s="15">
        <f t="shared" si="45"/>
        <v>1.5447557374396339E-2</v>
      </c>
      <c r="U238" s="15">
        <f t="shared" si="46"/>
        <v>2.2906770437688337E-2</v>
      </c>
      <c r="V238" s="8">
        <f t="shared" si="47"/>
        <v>0.13215414233888764</v>
      </c>
      <c r="W238" s="8">
        <f t="shared" si="48"/>
        <v>0.1431251897714203</v>
      </c>
    </row>
    <row r="239" spans="1:23" x14ac:dyDescent="0.25">
      <c r="A239">
        <v>238</v>
      </c>
      <c r="B239">
        <v>-646.4</v>
      </c>
      <c r="C239">
        <v>241.2</v>
      </c>
      <c r="D239" t="s">
        <v>327</v>
      </c>
      <c r="E239">
        <f t="shared" si="52"/>
        <v>225.2</v>
      </c>
      <c r="F239">
        <f t="shared" si="44"/>
        <v>15</v>
      </c>
      <c r="G239" s="19" t="e">
        <v>#N/A</v>
      </c>
      <c r="H239" s="19" t="e">
        <v>#N/A</v>
      </c>
      <c r="I239" s="6" t="str">
        <f t="shared" si="53"/>
        <v>C34H66NO8P</v>
      </c>
      <c r="J239" s="6" t="str">
        <f t="shared" si="54"/>
        <v>C34H65NO8P</v>
      </c>
      <c r="K239" s="6" t="str">
        <f t="shared" si="42"/>
        <v>C15H29O2</v>
      </c>
      <c r="L239" s="6" t="str">
        <f t="shared" si="55"/>
        <v>C19H36NO6P</v>
      </c>
      <c r="M239">
        <v>0.66461167959433687</v>
      </c>
      <c r="N239">
        <v>1.4995833503894751E-2</v>
      </c>
      <c r="O239">
        <v>2.8217591452358484E-2</v>
      </c>
      <c r="P239">
        <v>0.83943166109053646</v>
      </c>
      <c r="Q239">
        <v>0.79174006700070787</v>
      </c>
      <c r="R239">
        <v>0.1443383037859593</v>
      </c>
      <c r="S239">
        <v>0.17630805453336448</v>
      </c>
      <c r="T239" s="15">
        <f t="shared" si="45"/>
        <v>1.187280222310509E-2</v>
      </c>
      <c r="U239" s="15">
        <f t="shared" si="46"/>
        <v>2.3686739664827407E-2</v>
      </c>
      <c r="V239" s="8">
        <f t="shared" si="47"/>
        <v>0.11427841831026395</v>
      </c>
      <c r="W239" s="8">
        <f t="shared" si="48"/>
        <v>0.14799856308058304</v>
      </c>
    </row>
    <row r="240" spans="1:23" x14ac:dyDescent="0.25">
      <c r="A240">
        <v>239</v>
      </c>
      <c r="B240">
        <v>-676.5</v>
      </c>
      <c r="C240">
        <v>241.2</v>
      </c>
      <c r="D240" t="s">
        <v>328</v>
      </c>
      <c r="E240">
        <f t="shared" si="52"/>
        <v>255.3</v>
      </c>
      <c r="F240">
        <f t="shared" si="44"/>
        <v>15</v>
      </c>
      <c r="G240" s="19" t="e">
        <v>#N/A</v>
      </c>
      <c r="H240" s="19" t="e">
        <v>#N/A</v>
      </c>
      <c r="I240" s="6" t="str">
        <f t="shared" si="53"/>
        <v>C36H72NO8P</v>
      </c>
      <c r="J240" s="6" t="str">
        <f t="shared" si="54"/>
        <v>C36H71NO8P</v>
      </c>
      <c r="K240" s="6" t="str">
        <f t="shared" si="42"/>
        <v>C15H29O2</v>
      </c>
      <c r="L240" s="6" t="str">
        <f t="shared" si="55"/>
        <v>C21H42NO6P</v>
      </c>
      <c r="M240">
        <v>0.64948579643486803</v>
      </c>
      <c r="N240">
        <v>1.4995833503894751E-2</v>
      </c>
      <c r="O240">
        <v>3.167460446788211E-2</v>
      </c>
      <c r="P240">
        <v>0.83943166109053646</v>
      </c>
      <c r="Q240">
        <v>0.77372087156099989</v>
      </c>
      <c r="R240">
        <v>0.1443383037859593</v>
      </c>
      <c r="S240">
        <v>0.19020309867981963</v>
      </c>
      <c r="T240" s="15">
        <f t="shared" si="45"/>
        <v>1.1602589368417094E-2</v>
      </c>
      <c r="U240" s="15">
        <f t="shared" si="46"/>
        <v>2.6588665842860019E-2</v>
      </c>
      <c r="V240" s="8">
        <f t="shared" si="47"/>
        <v>0.11167755820490879</v>
      </c>
      <c r="W240" s="8">
        <f t="shared" si="48"/>
        <v>0.15966250306936822</v>
      </c>
    </row>
    <row r="241" spans="1:23" x14ac:dyDescent="0.25">
      <c r="A241">
        <v>240</v>
      </c>
      <c r="B241">
        <v>-674.5</v>
      </c>
      <c r="C241">
        <v>241.2</v>
      </c>
      <c r="D241" t="s">
        <v>329</v>
      </c>
      <c r="E241">
        <f t="shared" si="52"/>
        <v>253.3</v>
      </c>
      <c r="F241">
        <f t="shared" si="44"/>
        <v>15</v>
      </c>
      <c r="G241" s="19" t="e">
        <v>#N/A</v>
      </c>
      <c r="H241" s="19" t="e">
        <v>#N/A</v>
      </c>
      <c r="I241" s="6" t="str">
        <f t="shared" si="53"/>
        <v>C36H70NO8P</v>
      </c>
      <c r="J241" s="6" t="str">
        <f t="shared" si="54"/>
        <v>C36H69NO8P</v>
      </c>
      <c r="K241" s="6" t="str">
        <f t="shared" si="42"/>
        <v>C15H29O2</v>
      </c>
      <c r="L241" s="6" t="str">
        <f t="shared" si="55"/>
        <v>C21H40NO6P</v>
      </c>
      <c r="M241">
        <v>0.64968068602285944</v>
      </c>
      <c r="N241">
        <v>1.4995833503894751E-2</v>
      </c>
      <c r="O241">
        <v>3.1627074630464824E-2</v>
      </c>
      <c r="P241">
        <v>0.83943166109053646</v>
      </c>
      <c r="Q241">
        <v>0.77395304005907428</v>
      </c>
      <c r="R241">
        <v>0.1443383037859593</v>
      </c>
      <c r="S241">
        <v>0.19002795170557149</v>
      </c>
      <c r="T241" s="15">
        <f t="shared" si="45"/>
        <v>1.1606070928559064E-2</v>
      </c>
      <c r="U241" s="15">
        <f t="shared" si="46"/>
        <v>2.654876779248546E-2</v>
      </c>
      <c r="V241" s="8">
        <f t="shared" si="47"/>
        <v>0.11171106901211339</v>
      </c>
      <c r="W241" s="8">
        <f t="shared" si="48"/>
        <v>0.15951547915384012</v>
      </c>
    </row>
    <row r="242" spans="1:23" x14ac:dyDescent="0.25">
      <c r="A242">
        <v>241</v>
      </c>
      <c r="B242">
        <v>-704.5</v>
      </c>
      <c r="C242">
        <v>241.2</v>
      </c>
      <c r="D242" t="s">
        <v>330</v>
      </c>
      <c r="E242">
        <f t="shared" si="52"/>
        <v>283.3</v>
      </c>
      <c r="F242">
        <f t="shared" si="44"/>
        <v>15</v>
      </c>
      <c r="G242" s="19" t="e">
        <v>#N/A</v>
      </c>
      <c r="H242" s="19" t="e">
        <v>#N/A</v>
      </c>
      <c r="I242" s="6" t="str">
        <f t="shared" si="53"/>
        <v>C38H76NO8P</v>
      </c>
      <c r="J242" s="6" t="str">
        <f t="shared" si="54"/>
        <v>C38H75NO8P</v>
      </c>
      <c r="K242" s="6" t="str">
        <f t="shared" si="42"/>
        <v>C15H29O2</v>
      </c>
      <c r="L242" s="6" t="str">
        <f t="shared" si="55"/>
        <v>C23H46NO6P</v>
      </c>
      <c r="M242">
        <v>0.63489461703029582</v>
      </c>
      <c r="N242">
        <v>1.4995833503894751E-2</v>
      </c>
      <c r="O242">
        <v>3.5314304729872611E-2</v>
      </c>
      <c r="P242">
        <v>0.83943166109053646</v>
      </c>
      <c r="Q242">
        <v>0.75633865918933862</v>
      </c>
      <c r="R242">
        <v>0.1443383037859593</v>
      </c>
      <c r="S242">
        <v>0.20320843671070568</v>
      </c>
      <c r="T242" s="15">
        <f t="shared" si="45"/>
        <v>1.134192860576232E-2</v>
      </c>
      <c r="U242" s="15">
        <f t="shared" si="46"/>
        <v>2.9643945479654359E-2</v>
      </c>
      <c r="V242" s="8">
        <f t="shared" si="47"/>
        <v>0.10916863915513589</v>
      </c>
      <c r="W242" s="8">
        <f t="shared" si="48"/>
        <v>0.17057959557567881</v>
      </c>
    </row>
    <row r="243" spans="1:23" x14ac:dyDescent="0.25">
      <c r="A243">
        <v>242</v>
      </c>
      <c r="B243">
        <v>-702.5</v>
      </c>
      <c r="C243">
        <v>241.2</v>
      </c>
      <c r="D243" t="s">
        <v>331</v>
      </c>
      <c r="E243">
        <f t="shared" si="52"/>
        <v>281.3</v>
      </c>
      <c r="F243">
        <f t="shared" si="44"/>
        <v>15</v>
      </c>
      <c r="G243" s="19" t="e">
        <v>#N/A</v>
      </c>
      <c r="H243" s="19" t="e">
        <v>#N/A</v>
      </c>
      <c r="I243" s="6" t="str">
        <f t="shared" si="53"/>
        <v>C38H74NO8P</v>
      </c>
      <c r="J243" s="6" t="str">
        <f t="shared" si="54"/>
        <v>C38H73NO8P</v>
      </c>
      <c r="K243" s="6" t="str">
        <f t="shared" si="42"/>
        <v>C15H29O2</v>
      </c>
      <c r="L243" s="6" t="str">
        <f t="shared" si="55"/>
        <v>C23H44NO6P</v>
      </c>
      <c r="M243">
        <v>0.63508512827936425</v>
      </c>
      <c r="N243">
        <v>1.4995833503894751E-2</v>
      </c>
      <c r="O243">
        <v>3.5263962516602507E-2</v>
      </c>
      <c r="P243">
        <v>0.83943166109053646</v>
      </c>
      <c r="Q243">
        <v>0.75656561185016746</v>
      </c>
      <c r="R243">
        <v>0.1443383037859593</v>
      </c>
      <c r="S243">
        <v>0.20304240922691699</v>
      </c>
      <c r="T243" s="15">
        <f t="shared" si="45"/>
        <v>1.1345331950077375E-2</v>
      </c>
      <c r="U243" s="15">
        <f t="shared" si="46"/>
        <v>2.9601686631946064E-2</v>
      </c>
      <c r="V243" s="8">
        <f t="shared" si="47"/>
        <v>0.10920139711723964</v>
      </c>
      <c r="W243" s="8">
        <f t="shared" si="48"/>
        <v>0.1704402268491754</v>
      </c>
    </row>
    <row r="244" spans="1:23" x14ac:dyDescent="0.25">
      <c r="A244">
        <v>243</v>
      </c>
      <c r="B244">
        <v>-700.5</v>
      </c>
      <c r="C244">
        <v>241.2</v>
      </c>
      <c r="D244" t="s">
        <v>332</v>
      </c>
      <c r="E244">
        <f t="shared" si="52"/>
        <v>279.3</v>
      </c>
      <c r="F244">
        <f t="shared" si="44"/>
        <v>15</v>
      </c>
      <c r="G244" s="19" t="e">
        <v>#N/A</v>
      </c>
      <c r="H244" s="19" t="e">
        <v>#N/A</v>
      </c>
      <c r="I244" s="6" t="str">
        <f t="shared" si="53"/>
        <v>C38H72NO8P</v>
      </c>
      <c r="J244" s="6" t="str">
        <f t="shared" si="54"/>
        <v>C38H71NO8P</v>
      </c>
      <c r="K244" s="6" t="str">
        <f t="shared" si="42"/>
        <v>C15H29O2</v>
      </c>
      <c r="L244" s="6" t="str">
        <f t="shared" si="55"/>
        <v>C23H42NO6P</v>
      </c>
      <c r="M244">
        <v>0.63527569669466954</v>
      </c>
      <c r="N244">
        <v>1.4995833503894751E-2</v>
      </c>
      <c r="O244">
        <v>3.5213655043263715E-2</v>
      </c>
      <c r="P244">
        <v>0.83943166109053646</v>
      </c>
      <c r="Q244">
        <v>0.75679263261211693</v>
      </c>
      <c r="R244">
        <v>0.1443383037859593</v>
      </c>
      <c r="S244">
        <v>0.20287626380722809</v>
      </c>
      <c r="T244" s="15">
        <f t="shared" si="45"/>
        <v>1.1348736315625496E-2</v>
      </c>
      <c r="U244" s="15">
        <f t="shared" si="46"/>
        <v>2.9559456946036015E-2</v>
      </c>
      <c r="V244" s="8">
        <f t="shared" si="47"/>
        <v>0.10923416490894362</v>
      </c>
      <c r="W244" s="8">
        <f t="shared" si="48"/>
        <v>0.17030075912354337</v>
      </c>
    </row>
    <row r="245" spans="1:23" x14ac:dyDescent="0.25">
      <c r="A245">
        <v>244</v>
      </c>
      <c r="B245">
        <v>-698.5</v>
      </c>
      <c r="C245">
        <v>241.2</v>
      </c>
      <c r="D245" t="s">
        <v>333</v>
      </c>
      <c r="E245">
        <f t="shared" si="52"/>
        <v>277.3</v>
      </c>
      <c r="F245">
        <f t="shared" si="44"/>
        <v>15</v>
      </c>
      <c r="G245" s="19" t="e">
        <v>#N/A</v>
      </c>
      <c r="H245" s="19" t="e">
        <v>#N/A</v>
      </c>
      <c r="I245" s="6" t="str">
        <f t="shared" si="53"/>
        <v>C38H70NO8P</v>
      </c>
      <c r="J245" s="6" t="str">
        <f t="shared" si="54"/>
        <v>C38H69NO8P</v>
      </c>
      <c r="K245" s="6" t="str">
        <f t="shared" si="42"/>
        <v>C15H29O2</v>
      </c>
      <c r="L245" s="6" t="str">
        <f t="shared" si="55"/>
        <v>C23H40NO6P</v>
      </c>
      <c r="M245">
        <v>0.63546632229336519</v>
      </c>
      <c r="N245">
        <v>1.4995833503894751E-2</v>
      </c>
      <c r="O245">
        <v>3.5163382355681859E-2</v>
      </c>
      <c r="P245">
        <v>0.83943166109053646</v>
      </c>
      <c r="Q245">
        <v>0.7570197214956218</v>
      </c>
      <c r="R245">
        <v>0.1443383037859593</v>
      </c>
      <c r="S245">
        <v>0.20271000039581061</v>
      </c>
      <c r="T245" s="15">
        <f t="shared" si="45"/>
        <v>1.135214170271312E-2</v>
      </c>
      <c r="U245" s="15">
        <f t="shared" si="46"/>
        <v>2.9517256460391689E-2</v>
      </c>
      <c r="V245" s="8">
        <f t="shared" si="47"/>
        <v>0.10926694253319737</v>
      </c>
      <c r="W245" s="8">
        <f t="shared" si="48"/>
        <v>0.17016119235191859</v>
      </c>
    </row>
    <row r="246" spans="1:23" x14ac:dyDescent="0.25">
      <c r="A246">
        <v>245</v>
      </c>
      <c r="B246">
        <v>-696.5</v>
      </c>
      <c r="C246">
        <v>241.2</v>
      </c>
      <c r="D246" t="s">
        <v>334</v>
      </c>
      <c r="E246">
        <f t="shared" si="52"/>
        <v>275.3</v>
      </c>
      <c r="F246">
        <f t="shared" si="44"/>
        <v>15</v>
      </c>
      <c r="G246" s="19" t="e">
        <v>#N/A</v>
      </c>
      <c r="H246" s="19" t="e">
        <v>#N/A</v>
      </c>
      <c r="I246" s="6" t="str">
        <f t="shared" si="53"/>
        <v>C38H68NO8P</v>
      </c>
      <c r="J246" s="6" t="str">
        <f t="shared" si="54"/>
        <v>C38H67NO8P</v>
      </c>
      <c r="K246" s="6" t="str">
        <f t="shared" si="42"/>
        <v>C15H29O2</v>
      </c>
      <c r="L246" s="6" t="str">
        <f t="shared" si="55"/>
        <v>C23H38NO6P</v>
      </c>
      <c r="M246">
        <v>0.63565700509261047</v>
      </c>
      <c r="N246">
        <v>1.4995833503894751E-2</v>
      </c>
      <c r="O246">
        <v>3.5113144499713068E-2</v>
      </c>
      <c r="P246">
        <v>0.83943166109053646</v>
      </c>
      <c r="Q246">
        <v>0.75724687852112349</v>
      </c>
      <c r="R246">
        <v>0.1443383037859593</v>
      </c>
      <c r="S246">
        <v>0.2025436189368135</v>
      </c>
      <c r="T246" s="15">
        <f t="shared" si="45"/>
        <v>1.1355548111646784E-2</v>
      </c>
      <c r="U246" s="15">
        <f t="shared" si="46"/>
        <v>2.947508521350618E-2</v>
      </c>
      <c r="V246" s="8">
        <f t="shared" si="47"/>
        <v>0.10929972999295134</v>
      </c>
      <c r="W246" s="8">
        <f t="shared" si="48"/>
        <v>0.170021526487418</v>
      </c>
    </row>
    <row r="247" spans="1:23" x14ac:dyDescent="0.25">
      <c r="A247">
        <v>246</v>
      </c>
      <c r="B247">
        <v>-728.5</v>
      </c>
      <c r="C247">
        <v>241.2</v>
      </c>
      <c r="D247" t="s">
        <v>335</v>
      </c>
      <c r="E247">
        <f t="shared" si="52"/>
        <v>307.3</v>
      </c>
      <c r="F247">
        <f t="shared" si="44"/>
        <v>15</v>
      </c>
      <c r="G247" s="19" t="e">
        <v>#N/A</v>
      </c>
      <c r="H247" s="19" t="e">
        <v>#N/A</v>
      </c>
      <c r="I247" s="6" t="str">
        <f t="shared" si="53"/>
        <v>C40H76NO8P</v>
      </c>
      <c r="J247" s="6" t="str">
        <f t="shared" si="54"/>
        <v>C40H75NO8P</v>
      </c>
      <c r="K247" s="6" t="str">
        <f t="shared" si="42"/>
        <v>C15H29O2</v>
      </c>
      <c r="L247" s="6" t="str">
        <f t="shared" si="55"/>
        <v>C25H46NO6P</v>
      </c>
      <c r="M247">
        <v>0.62100375770428995</v>
      </c>
      <c r="N247">
        <v>1.4995833503894751E-2</v>
      </c>
      <c r="O247">
        <v>3.9054589200401169E-2</v>
      </c>
      <c r="P247">
        <v>0.83943166109053646</v>
      </c>
      <c r="Q247">
        <v>0.7397907256649352</v>
      </c>
      <c r="R247">
        <v>0.1443383037859593</v>
      </c>
      <c r="S247">
        <v>0.21521885587055384</v>
      </c>
      <c r="T247" s="15">
        <f t="shared" si="45"/>
        <v>1.1093778549796847E-2</v>
      </c>
      <c r="U247" s="15">
        <f t="shared" si="46"/>
        <v>3.2783658685701281E-2</v>
      </c>
      <c r="V247" s="8">
        <f t="shared" si="47"/>
        <v>0.10678013849906069</v>
      </c>
      <c r="W247" s="8">
        <f t="shared" si="48"/>
        <v>0.18066152168142377</v>
      </c>
    </row>
    <row r="248" spans="1:23" x14ac:dyDescent="0.25">
      <c r="A248">
        <v>247</v>
      </c>
      <c r="B248">
        <v>-726.5</v>
      </c>
      <c r="C248">
        <v>241.2</v>
      </c>
      <c r="D248" t="s">
        <v>336</v>
      </c>
      <c r="E248">
        <f t="shared" si="52"/>
        <v>305.3</v>
      </c>
      <c r="F248">
        <f t="shared" si="44"/>
        <v>15</v>
      </c>
      <c r="G248" s="19" t="e">
        <v>#N/A</v>
      </c>
      <c r="H248" s="19" t="e">
        <v>#N/A</v>
      </c>
      <c r="I248" s="6" t="str">
        <f t="shared" si="53"/>
        <v>C40H74NO8P</v>
      </c>
      <c r="J248" s="6" t="str">
        <f t="shared" si="54"/>
        <v>C40H73NO8P</v>
      </c>
      <c r="K248" s="6" t="str">
        <f t="shared" si="42"/>
        <v>C15H29O2</v>
      </c>
      <c r="L248" s="6" t="str">
        <f t="shared" si="55"/>
        <v>C25H44NO6P</v>
      </c>
      <c r="M248">
        <v>0.62119010075774006</v>
      </c>
      <c r="N248">
        <v>1.4995833503894751E-2</v>
      </c>
      <c r="O248">
        <v>3.9001763459694895E-2</v>
      </c>
      <c r="P248">
        <v>0.83943166109053646</v>
      </c>
      <c r="Q248">
        <v>0.74001271282849757</v>
      </c>
      <c r="R248">
        <v>0.1443383037859593</v>
      </c>
      <c r="S248">
        <v>0.21506139893807727</v>
      </c>
      <c r="T248" s="15">
        <f t="shared" si="45"/>
        <v>1.1097107432341633E-2</v>
      </c>
      <c r="U248" s="15">
        <f t="shared" si="46"/>
        <v>3.2739315086431887E-2</v>
      </c>
      <c r="V248" s="8">
        <f t="shared" si="47"/>
        <v>0.10681217974971154</v>
      </c>
      <c r="W248" s="8">
        <f t="shared" si="48"/>
        <v>0.18052934734704473</v>
      </c>
    </row>
    <row r="249" spans="1:23" x14ac:dyDescent="0.25">
      <c r="A249">
        <v>248</v>
      </c>
      <c r="B249">
        <v>-724.5</v>
      </c>
      <c r="C249">
        <v>241.2</v>
      </c>
      <c r="D249" t="s">
        <v>337</v>
      </c>
      <c r="E249">
        <f t="shared" si="52"/>
        <v>303.3</v>
      </c>
      <c r="F249">
        <f t="shared" si="44"/>
        <v>15</v>
      </c>
      <c r="G249" s="19" t="e">
        <v>#N/A</v>
      </c>
      <c r="H249" s="19" t="e">
        <v>#N/A</v>
      </c>
      <c r="I249" s="6" t="str">
        <f t="shared" si="53"/>
        <v>C40H72NO8P</v>
      </c>
      <c r="J249" s="6" t="str">
        <f t="shared" si="54"/>
        <v>C40H71NO8P</v>
      </c>
      <c r="K249" s="6" t="str">
        <f t="shared" si="42"/>
        <v>C15H29O2</v>
      </c>
      <c r="L249" s="6" t="str">
        <f t="shared" si="55"/>
        <v>C25H42NO6P</v>
      </c>
      <c r="M249">
        <v>0.62137649972668696</v>
      </c>
      <c r="N249">
        <v>1.4995833503894751E-2</v>
      </c>
      <c r="O249">
        <v>3.8948969141035884E-2</v>
      </c>
      <c r="P249">
        <v>0.83943166109053646</v>
      </c>
      <c r="Q249">
        <v>0.74023476660319643</v>
      </c>
      <c r="R249">
        <v>0.1443383037859593</v>
      </c>
      <c r="S249">
        <v>0.21490382813176423</v>
      </c>
      <c r="T249" s="15">
        <f t="shared" si="45"/>
        <v>1.1100437313775928E-2</v>
      </c>
      <c r="U249" s="15">
        <f t="shared" si="46"/>
        <v>3.2694997863823808E-2</v>
      </c>
      <c r="V249" s="8">
        <f t="shared" si="47"/>
        <v>0.10684423061490085</v>
      </c>
      <c r="W249" s="8">
        <f t="shared" si="48"/>
        <v>0.180397077423362</v>
      </c>
    </row>
    <row r="250" spans="1:23" x14ac:dyDescent="0.25">
      <c r="A250">
        <v>249</v>
      </c>
      <c r="B250">
        <v>-722.5</v>
      </c>
      <c r="C250">
        <v>241.2</v>
      </c>
      <c r="D250" t="s">
        <v>338</v>
      </c>
      <c r="E250">
        <f t="shared" si="52"/>
        <v>301.3</v>
      </c>
      <c r="F250">
        <f t="shared" si="44"/>
        <v>15</v>
      </c>
      <c r="G250" s="19" t="e">
        <v>#N/A</v>
      </c>
      <c r="H250" s="19" t="e">
        <v>#N/A</v>
      </c>
      <c r="I250" s="6" t="str">
        <f t="shared" si="53"/>
        <v>C40H70NO8P</v>
      </c>
      <c r="J250" s="6" t="str">
        <f t="shared" si="54"/>
        <v>C40H69NO8P</v>
      </c>
      <c r="K250" s="6" t="str">
        <f t="shared" si="42"/>
        <v>C15H29O2</v>
      </c>
      <c r="L250" s="6" t="str">
        <f t="shared" si="55"/>
        <v>C25H40NO6P</v>
      </c>
      <c r="M250">
        <v>0.62156295462790867</v>
      </c>
      <c r="N250">
        <v>1.4995833503894751E-2</v>
      </c>
      <c r="O250">
        <v>3.8896206288034911E-2</v>
      </c>
      <c r="P250">
        <v>0.83943166109053646</v>
      </c>
      <c r="Q250">
        <v>0.74045688700901913</v>
      </c>
      <c r="R250">
        <v>0.1443383037859593</v>
      </c>
      <c r="S250">
        <v>0.21474614339745243</v>
      </c>
      <c r="T250" s="15">
        <f t="shared" si="45"/>
        <v>1.110376819439946E-2</v>
      </c>
      <c r="U250" s="15">
        <f t="shared" si="46"/>
        <v>3.265070705448532E-2</v>
      </c>
      <c r="V250" s="8">
        <f t="shared" si="47"/>
        <v>0.10687629109751354</v>
      </c>
      <c r="W250" s="8">
        <f t="shared" si="48"/>
        <v>0.18026471186491003</v>
      </c>
    </row>
    <row r="251" spans="1:23" x14ac:dyDescent="0.25">
      <c r="A251">
        <v>250</v>
      </c>
      <c r="B251">
        <v>-758.6</v>
      </c>
      <c r="C251">
        <v>241.2</v>
      </c>
      <c r="D251" t="s">
        <v>339</v>
      </c>
      <c r="E251">
        <f t="shared" si="52"/>
        <v>337.40000000000009</v>
      </c>
      <c r="F251">
        <f t="shared" si="44"/>
        <v>15</v>
      </c>
      <c r="G251" s="19" t="e">
        <v>#N/A</v>
      </c>
      <c r="H251" s="19" t="e">
        <v>#N/A</v>
      </c>
      <c r="I251" s="6" t="str">
        <f t="shared" si="53"/>
        <v>C42H82NO8P</v>
      </c>
      <c r="J251" s="6" t="str">
        <f t="shared" si="54"/>
        <v>C42H81NO8P</v>
      </c>
      <c r="K251" s="6" t="str">
        <f t="shared" si="42"/>
        <v>C15H29O2</v>
      </c>
      <c r="L251" s="6" t="str">
        <f t="shared" si="55"/>
        <v>C27H52NO6P</v>
      </c>
      <c r="M251">
        <v>0.60687034631681669</v>
      </c>
      <c r="N251">
        <v>1.4995833503894751E-2</v>
      </c>
      <c r="O251">
        <v>4.3137736723929961E-2</v>
      </c>
      <c r="P251">
        <v>0.83943166109053646</v>
      </c>
      <c r="Q251">
        <v>0.72295384418596886</v>
      </c>
      <c r="R251">
        <v>0.1443383037859593</v>
      </c>
      <c r="S251">
        <v>0.22705333586532153</v>
      </c>
      <c r="T251" s="15">
        <f t="shared" si="45"/>
        <v>1.0841295478413457E-2</v>
      </c>
      <c r="U251" s="15">
        <f t="shared" si="46"/>
        <v>3.6211181993854757E-2</v>
      </c>
      <c r="V251" s="8">
        <f t="shared" si="47"/>
        <v>0.10434993158534146</v>
      </c>
      <c r="W251" s="8">
        <f t="shared" si="48"/>
        <v>0.19059575888157435</v>
      </c>
    </row>
    <row r="252" spans="1:23" x14ac:dyDescent="0.25">
      <c r="A252">
        <v>251</v>
      </c>
      <c r="B252">
        <v>-756.6</v>
      </c>
      <c r="C252">
        <v>241.2</v>
      </c>
      <c r="D252" t="s">
        <v>340</v>
      </c>
      <c r="E252">
        <f t="shared" si="52"/>
        <v>335.40000000000009</v>
      </c>
      <c r="F252">
        <f t="shared" si="44"/>
        <v>15</v>
      </c>
      <c r="G252" s="19" t="e">
        <v>#N/A</v>
      </c>
      <c r="H252" s="19" t="e">
        <v>#N/A</v>
      </c>
      <c r="I252" s="6" t="str">
        <f t="shared" si="53"/>
        <v>C42H80NO8P</v>
      </c>
      <c r="J252" s="6" t="str">
        <f t="shared" si="54"/>
        <v>C42H79NO8P</v>
      </c>
      <c r="K252" s="6" t="str">
        <f t="shared" si="42"/>
        <v>C15H29O2</v>
      </c>
      <c r="L252" s="6" t="str">
        <f t="shared" si="55"/>
        <v>C27H50NO6P</v>
      </c>
      <c r="M252">
        <v>0.6070524483926546</v>
      </c>
      <c r="N252">
        <v>1.4995833503894751E-2</v>
      </c>
      <c r="O252">
        <v>4.3082583123844054E-2</v>
      </c>
      <c r="P252">
        <v>0.83943166109053646</v>
      </c>
      <c r="Q252">
        <v>0.72317077914837102</v>
      </c>
      <c r="R252">
        <v>0.1443383037859593</v>
      </c>
      <c r="S252">
        <v>0.2269044834139354</v>
      </c>
      <c r="T252" s="15">
        <f t="shared" si="45"/>
        <v>1.0844548598990814E-2</v>
      </c>
      <c r="U252" s="15">
        <f t="shared" si="46"/>
        <v>3.6164884315719528E-2</v>
      </c>
      <c r="V252" s="8">
        <f t="shared" si="47"/>
        <v>0.10438124360984646</v>
      </c>
      <c r="W252" s="8">
        <f t="shared" si="48"/>
        <v>0.19047080742104988</v>
      </c>
    </row>
    <row r="253" spans="1:23" x14ac:dyDescent="0.25">
      <c r="A253">
        <v>252</v>
      </c>
      <c r="B253">
        <v>-752.5</v>
      </c>
      <c r="C253">
        <v>241.2</v>
      </c>
      <c r="D253" t="s">
        <v>341</v>
      </c>
      <c r="E253">
        <f t="shared" si="52"/>
        <v>331.3</v>
      </c>
      <c r="F253">
        <f t="shared" si="44"/>
        <v>15</v>
      </c>
      <c r="G253" s="19" t="e">
        <v>#N/A</v>
      </c>
      <c r="H253" s="19" t="e">
        <v>#N/A</v>
      </c>
      <c r="I253" s="6" t="str">
        <f t="shared" si="53"/>
        <v>C42H76NO8P</v>
      </c>
      <c r="J253" s="6" t="str">
        <f t="shared" si="54"/>
        <v>C42H75NO8P</v>
      </c>
      <c r="K253" s="6" t="str">
        <f t="shared" si="42"/>
        <v>C15H29O2</v>
      </c>
      <c r="L253" s="6" t="str">
        <f t="shared" si="55"/>
        <v>C27H46NO6P</v>
      </c>
      <c r="M253">
        <v>0.60741681648947787</v>
      </c>
      <c r="N253">
        <v>1.4995833503894751E-2</v>
      </c>
      <c r="O253">
        <v>4.2972360387122557E-2</v>
      </c>
      <c r="P253">
        <v>0.83943166109053646</v>
      </c>
      <c r="Q253">
        <v>0.72360484437811212</v>
      </c>
      <c r="R253">
        <v>0.1443383037859593</v>
      </c>
      <c r="S253">
        <v>0.22660644913197961</v>
      </c>
      <c r="T253" s="15">
        <f t="shared" si="45"/>
        <v>1.0851057768905843E-2</v>
      </c>
      <c r="U253" s="15">
        <f t="shared" si="46"/>
        <v>3.6072359860743461E-2</v>
      </c>
      <c r="V253" s="8">
        <f t="shared" si="47"/>
        <v>0.10444389584883974</v>
      </c>
      <c r="W253" s="8">
        <f t="shared" si="48"/>
        <v>0.1902206280086858</v>
      </c>
    </row>
    <row r="254" spans="1:23" x14ac:dyDescent="0.25">
      <c r="A254">
        <v>253</v>
      </c>
      <c r="B254">
        <v>-750.5</v>
      </c>
      <c r="C254">
        <v>241.2</v>
      </c>
      <c r="D254" t="s">
        <v>342</v>
      </c>
      <c r="E254">
        <f t="shared" si="52"/>
        <v>329.3</v>
      </c>
      <c r="F254">
        <f t="shared" si="44"/>
        <v>15</v>
      </c>
      <c r="G254" s="19" t="e">
        <v>#N/A</v>
      </c>
      <c r="H254" s="19" t="e">
        <v>#N/A</v>
      </c>
      <c r="I254" s="6" t="str">
        <f t="shared" si="53"/>
        <v>C42H74NO8P</v>
      </c>
      <c r="J254" s="6" t="str">
        <f t="shared" si="54"/>
        <v>C42H73NO8P</v>
      </c>
      <c r="K254" s="6" t="str">
        <f t="shared" si="42"/>
        <v>C15H29O2</v>
      </c>
      <c r="L254" s="6" t="str">
        <f t="shared" si="55"/>
        <v>C27H44NO6P</v>
      </c>
      <c r="M254">
        <v>0.60759908254326145</v>
      </c>
      <c r="N254">
        <v>1.4995833503894751E-2</v>
      </c>
      <c r="O254">
        <v>4.2917291333307163E-2</v>
      </c>
      <c r="P254">
        <v>0.83943166109053646</v>
      </c>
      <c r="Q254">
        <v>0.72382197468452314</v>
      </c>
      <c r="R254">
        <v>0.1443383037859593</v>
      </c>
      <c r="S254">
        <v>0.22645726719643353</v>
      </c>
      <c r="T254" s="15">
        <f t="shared" si="45"/>
        <v>1.085431381882943E-2</v>
      </c>
      <c r="U254" s="15">
        <f t="shared" si="46"/>
        <v>3.6026133153424511E-2</v>
      </c>
      <c r="V254" s="8">
        <f t="shared" si="47"/>
        <v>0.10447523606896764</v>
      </c>
      <c r="W254" s="8">
        <f t="shared" si="48"/>
        <v>0.19009539996872565</v>
      </c>
    </row>
    <row r="255" spans="1:23" x14ac:dyDescent="0.25">
      <c r="A255">
        <v>254</v>
      </c>
      <c r="B255">
        <v>-748.5</v>
      </c>
      <c r="C255">
        <v>241.2</v>
      </c>
      <c r="D255" t="s">
        <v>343</v>
      </c>
      <c r="E255">
        <f t="shared" si="52"/>
        <v>327.3</v>
      </c>
      <c r="F255">
        <f t="shared" si="44"/>
        <v>15</v>
      </c>
      <c r="G255" s="19" t="e">
        <v>#N/A</v>
      </c>
      <c r="H255" s="19" t="e">
        <v>#N/A</v>
      </c>
      <c r="I255" s="6" t="str">
        <f t="shared" si="53"/>
        <v>C42H72NO8P</v>
      </c>
      <c r="J255" s="6" t="str">
        <f t="shared" si="54"/>
        <v>C42H71NO8P</v>
      </c>
      <c r="K255" s="6" t="str">
        <f t="shared" ref="K255:K318" si="56">"C"&amp;ROUNDUP(F255,0)&amp;"H"&amp;ROUND(INT(C255)-ROUNDUP(F255,0)*12-32,0)&amp;"O2"</f>
        <v>C15H29O2</v>
      </c>
      <c r="L255" s="6" t="str">
        <f t="shared" si="55"/>
        <v>C27H42NO6P</v>
      </c>
      <c r="M255">
        <v>0.60778140328916674</v>
      </c>
      <c r="N255">
        <v>1.4995833503894751E-2</v>
      </c>
      <c r="O255">
        <v>4.2862250544449067E-2</v>
      </c>
      <c r="P255">
        <v>0.83943166109053646</v>
      </c>
      <c r="Q255">
        <v>0.72403917014468511</v>
      </c>
      <c r="R255">
        <v>0.1443383037859593</v>
      </c>
      <c r="S255">
        <v>0.22630797532782171</v>
      </c>
      <c r="T255" s="15">
        <f t="shared" si="45"/>
        <v>1.0857570845787826E-2</v>
      </c>
      <c r="U255" s="15">
        <f t="shared" si="46"/>
        <v>3.5979930172605638E-2</v>
      </c>
      <c r="V255" s="8">
        <f t="shared" si="47"/>
        <v>0.10450658569327743</v>
      </c>
      <c r="W255" s="8">
        <f t="shared" si="48"/>
        <v>0.18997007964746951</v>
      </c>
    </row>
    <row r="256" spans="1:23" x14ac:dyDescent="0.25">
      <c r="A256">
        <v>255</v>
      </c>
      <c r="B256">
        <v>-690.5</v>
      </c>
      <c r="C256">
        <v>255.2</v>
      </c>
      <c r="D256" t="s">
        <v>344</v>
      </c>
      <c r="E256">
        <f t="shared" si="52"/>
        <v>255.3</v>
      </c>
      <c r="F256">
        <f t="shared" si="44"/>
        <v>16</v>
      </c>
      <c r="G256" s="19" t="e">
        <v>#N/A</v>
      </c>
      <c r="H256" s="19" t="e">
        <v>#N/A</v>
      </c>
      <c r="I256" s="6" t="str">
        <f t="shared" si="53"/>
        <v>C37H74NO8P</v>
      </c>
      <c r="J256" s="6" t="str">
        <f t="shared" si="54"/>
        <v>C37H73NO8P</v>
      </c>
      <c r="K256" s="6" t="str">
        <f t="shared" si="56"/>
        <v>C16H31O2</v>
      </c>
      <c r="L256" s="6" t="str">
        <f t="shared" si="55"/>
        <v>C21H42NO6P</v>
      </c>
      <c r="M256">
        <v>0.64214876469096493</v>
      </c>
      <c r="N256">
        <v>1.6459282605585927E-2</v>
      </c>
      <c r="O256">
        <v>3.167460446788211E-2</v>
      </c>
      <c r="P256">
        <v>0.82994887212414814</v>
      </c>
      <c r="Q256">
        <v>0.77372087156099989</v>
      </c>
      <c r="R256">
        <v>0.15218776085168167</v>
      </c>
      <c r="S256">
        <v>0.19020309867981963</v>
      </c>
      <c r="T256" s="15">
        <f t="shared" si="45"/>
        <v>1.2734890482862752E-2</v>
      </c>
      <c r="U256" s="15">
        <f t="shared" si="46"/>
        <v>2.6288302253097272E-2</v>
      </c>
      <c r="V256" s="8">
        <f t="shared" si="47"/>
        <v>0.11775084696708016</v>
      </c>
      <c r="W256" s="8">
        <f t="shared" si="48"/>
        <v>0.15785884722383436</v>
      </c>
    </row>
    <row r="257" spans="1:23" x14ac:dyDescent="0.25">
      <c r="A257">
        <v>256</v>
      </c>
      <c r="B257">
        <v>-688.5</v>
      </c>
      <c r="C257">
        <v>253.2</v>
      </c>
      <c r="D257" t="s">
        <v>345</v>
      </c>
      <c r="E257">
        <f t="shared" si="52"/>
        <v>255.3</v>
      </c>
      <c r="F257">
        <f t="shared" si="44"/>
        <v>16</v>
      </c>
      <c r="G257" s="19" t="e">
        <v>#N/A</v>
      </c>
      <c r="H257" s="19" t="e">
        <v>#N/A</v>
      </c>
      <c r="I257" s="6" t="str">
        <f t="shared" si="53"/>
        <v>C37H72NO8P</v>
      </c>
      <c r="J257" s="6" t="str">
        <f t="shared" si="54"/>
        <v>C37H71NO8P</v>
      </c>
      <c r="K257" s="6" t="str">
        <f t="shared" si="56"/>
        <v>C16H29O2</v>
      </c>
      <c r="L257" s="6" t="str">
        <f t="shared" si="55"/>
        <v>C21H42NO6P</v>
      </c>
      <c r="M257">
        <v>0.64234145267408438</v>
      </c>
      <c r="N257">
        <v>1.641860067699746E-2</v>
      </c>
      <c r="O257">
        <v>3.167460446788211E-2</v>
      </c>
      <c r="P257">
        <v>0.83019791281854061</v>
      </c>
      <c r="Q257">
        <v>0.77372087156099989</v>
      </c>
      <c r="R257">
        <v>0.15198433071630962</v>
      </c>
      <c r="S257">
        <v>0.19020309867981963</v>
      </c>
      <c r="T257" s="15">
        <f t="shared" si="45"/>
        <v>1.27034140256185E-2</v>
      </c>
      <c r="U257" s="15">
        <f t="shared" si="46"/>
        <v>2.6296190518588551E-2</v>
      </c>
      <c r="V257" s="8">
        <f t="shared" si="47"/>
        <v>0.11759344882543833</v>
      </c>
      <c r="W257" s="8">
        <f t="shared" si="48"/>
        <v>0.15790621553560519</v>
      </c>
    </row>
    <row r="258" spans="1:23" x14ac:dyDescent="0.25">
      <c r="A258">
        <v>257</v>
      </c>
      <c r="B258">
        <v>-718.5</v>
      </c>
      <c r="C258">
        <v>283.3</v>
      </c>
      <c r="D258" t="s">
        <v>346</v>
      </c>
      <c r="E258">
        <f t="shared" si="52"/>
        <v>255.2</v>
      </c>
      <c r="F258">
        <f t="shared" si="44"/>
        <v>18</v>
      </c>
      <c r="G258" s="19" t="e">
        <v>#N/A</v>
      </c>
      <c r="H258" s="19" t="e">
        <v>#N/A</v>
      </c>
      <c r="I258" s="6" t="str">
        <f t="shared" si="53"/>
        <v>C39H78NO8P</v>
      </c>
      <c r="J258" s="6" t="str">
        <f t="shared" si="54"/>
        <v>C39H77NO8P</v>
      </c>
      <c r="K258" s="6" t="str">
        <f t="shared" si="56"/>
        <v>C18H35O2</v>
      </c>
      <c r="L258" s="6" t="str">
        <f t="shared" si="55"/>
        <v>C21H42NO6P</v>
      </c>
      <c r="M258">
        <v>0.62772241713808219</v>
      </c>
      <c r="N258">
        <v>1.9599405313945297E-2</v>
      </c>
      <c r="O258">
        <v>3.167460446788211E-2</v>
      </c>
      <c r="P258">
        <v>0.81130345607924126</v>
      </c>
      <c r="Q258">
        <v>0.77372087156099989</v>
      </c>
      <c r="R258">
        <v>0.16730280038157924</v>
      </c>
      <c r="S258">
        <v>0.19020309867981963</v>
      </c>
      <c r="T258" s="15">
        <f t="shared" si="45"/>
        <v>1.5164468961583053E-2</v>
      </c>
      <c r="U258" s="15">
        <f t="shared" si="46"/>
        <v>2.5697716074735741E-2</v>
      </c>
      <c r="V258" s="8">
        <f t="shared" si="47"/>
        <v>0.12944566852583148</v>
      </c>
      <c r="W258" s="8">
        <f t="shared" si="48"/>
        <v>0.15431243131591862</v>
      </c>
    </row>
    <row r="259" spans="1:23" x14ac:dyDescent="0.25">
      <c r="A259">
        <v>258</v>
      </c>
      <c r="B259">
        <v>-716.5</v>
      </c>
      <c r="C259">
        <v>281.2</v>
      </c>
      <c r="D259" t="s">
        <v>347</v>
      </c>
      <c r="E259">
        <f t="shared" si="52"/>
        <v>255.3</v>
      </c>
      <c r="F259">
        <f t="shared" si="44"/>
        <v>18</v>
      </c>
      <c r="G259" s="19" t="e">
        <v>#N/A</v>
      </c>
      <c r="H259" s="19" t="e">
        <v>#N/A</v>
      </c>
      <c r="I259" s="6" t="str">
        <f t="shared" si="53"/>
        <v>C39H76NO8P</v>
      </c>
      <c r="J259" s="6" t="str">
        <f t="shared" si="54"/>
        <v>C39H75NO8P</v>
      </c>
      <c r="K259" s="6" t="str">
        <f t="shared" si="56"/>
        <v>C18H33O2</v>
      </c>
      <c r="L259" s="6" t="str">
        <f t="shared" si="55"/>
        <v>C21H42NO6P</v>
      </c>
      <c r="M259">
        <v>0.62791077624296254</v>
      </c>
      <c r="N259">
        <v>1.9555127821847394E-2</v>
      </c>
      <c r="O259">
        <v>3.167460446788211E-2</v>
      </c>
      <c r="P259">
        <v>0.811546901890003</v>
      </c>
      <c r="Q259">
        <v>0.77372087156099989</v>
      </c>
      <c r="R259">
        <v>0.16710950192123541</v>
      </c>
      <c r="S259">
        <v>0.19020309867981963</v>
      </c>
      <c r="T259" s="15">
        <f t="shared" ref="T259:T322" si="57">N259*M259/P259</f>
        <v>1.5130210541806527E-2</v>
      </c>
      <c r="U259" s="15">
        <f t="shared" ref="U259:U322" si="58">O259*M259/Q259</f>
        <v>2.5705427124500982E-2</v>
      </c>
      <c r="V259" s="8">
        <f t="shared" ref="V259:V322" si="59">R259*Q259</f>
        <v>0.12929610947262285</v>
      </c>
      <c r="W259" s="8">
        <f t="shared" ref="W259:W322" si="60">S259*P259</f>
        <v>0.15435873546348614</v>
      </c>
    </row>
    <row r="260" spans="1:23" x14ac:dyDescent="0.25">
      <c r="A260">
        <v>259</v>
      </c>
      <c r="B260">
        <v>-714.5</v>
      </c>
      <c r="C260">
        <v>279.2</v>
      </c>
      <c r="D260" t="s">
        <v>348</v>
      </c>
      <c r="E260">
        <f t="shared" si="52"/>
        <v>255.3</v>
      </c>
      <c r="F260">
        <f t="shared" si="44"/>
        <v>18</v>
      </c>
      <c r="G260" s="19" t="e">
        <v>#N/A</v>
      </c>
      <c r="H260" s="19" t="e">
        <v>#N/A</v>
      </c>
      <c r="I260" s="6" t="str">
        <f t="shared" si="53"/>
        <v>C39H74NO8P</v>
      </c>
      <c r="J260" s="6" t="str">
        <f t="shared" si="54"/>
        <v>C39H73NO8P</v>
      </c>
      <c r="K260" s="6" t="str">
        <f t="shared" si="56"/>
        <v>C18H31O2</v>
      </c>
      <c r="L260" s="6" t="str">
        <f t="shared" si="55"/>
        <v>C21H42NO6P</v>
      </c>
      <c r="M260">
        <v>0.62809919186829122</v>
      </c>
      <c r="N260">
        <v>1.9510895075596228E-2</v>
      </c>
      <c r="O260">
        <v>3.167460446788211E-2</v>
      </c>
      <c r="P260">
        <v>0.81179042075094388</v>
      </c>
      <c r="Q260">
        <v>0.77372087156099989</v>
      </c>
      <c r="R260">
        <v>0.16691607239168496</v>
      </c>
      <c r="S260">
        <v>0.19020309867981963</v>
      </c>
      <c r="T260" s="15">
        <f t="shared" si="57"/>
        <v>1.5095986742825536E-2</v>
      </c>
      <c r="U260" s="15">
        <f t="shared" si="58"/>
        <v>2.5713140488101749E-2</v>
      </c>
      <c r="V260" s="8">
        <f t="shared" si="59"/>
        <v>0.12914644900843344</v>
      </c>
      <c r="W260" s="8">
        <f t="shared" si="60"/>
        <v>0.15440505350542408</v>
      </c>
    </row>
    <row r="261" spans="1:23" x14ac:dyDescent="0.25">
      <c r="A261">
        <v>260</v>
      </c>
      <c r="B261">
        <v>-712.5</v>
      </c>
      <c r="C261">
        <v>277.2</v>
      </c>
      <c r="D261" t="s">
        <v>349</v>
      </c>
      <c r="E261">
        <f t="shared" si="52"/>
        <v>255.3</v>
      </c>
      <c r="F261">
        <f t="shared" si="44"/>
        <v>18</v>
      </c>
      <c r="G261" s="19" t="e">
        <v>#N/A</v>
      </c>
      <c r="H261" s="19" t="e">
        <v>#N/A</v>
      </c>
      <c r="I261" s="6" t="str">
        <f t="shared" si="53"/>
        <v>C39H72NO8P</v>
      </c>
      <c r="J261" s="6" t="str">
        <f t="shared" si="54"/>
        <v>C39H71NO8P</v>
      </c>
      <c r="K261" s="6" t="str">
        <f t="shared" si="56"/>
        <v>C18H29O2</v>
      </c>
      <c r="L261" s="6" t="str">
        <f t="shared" si="55"/>
        <v>C21H42NO6P</v>
      </c>
      <c r="M261">
        <v>0.6282876640310282</v>
      </c>
      <c r="N261">
        <v>1.9466707127961943E-2</v>
      </c>
      <c r="O261">
        <v>3.167460446788211E-2</v>
      </c>
      <c r="P261">
        <v>0.81203401268398379</v>
      </c>
      <c r="Q261">
        <v>0.77372087156099989</v>
      </c>
      <c r="R261">
        <v>0.1667225117316733</v>
      </c>
      <c r="S261">
        <v>0.19020309867981963</v>
      </c>
      <c r="T261" s="15">
        <f t="shared" si="57"/>
        <v>1.5061797605469451E-2</v>
      </c>
      <c r="U261" s="15">
        <f t="shared" si="58"/>
        <v>2.5720856166232361E-2</v>
      </c>
      <c r="V261" s="8">
        <f t="shared" si="59"/>
        <v>0.12899668708586928</v>
      </c>
      <c r="W261" s="8">
        <f t="shared" si="60"/>
        <v>0.15445138544590167</v>
      </c>
    </row>
    <row r="262" spans="1:23" x14ac:dyDescent="0.25">
      <c r="A262">
        <v>261</v>
      </c>
      <c r="B262">
        <v>-710.5</v>
      </c>
      <c r="C262">
        <v>275.2</v>
      </c>
      <c r="D262" t="s">
        <v>350</v>
      </c>
      <c r="E262">
        <f t="shared" si="52"/>
        <v>255.3</v>
      </c>
      <c r="F262">
        <f t="shared" si="44"/>
        <v>18</v>
      </c>
      <c r="G262" s="19" t="e">
        <v>#N/A</v>
      </c>
      <c r="H262" s="19" t="e">
        <v>#N/A</v>
      </c>
      <c r="I262" s="6" t="str">
        <f t="shared" si="53"/>
        <v>C39H70NO8P</v>
      </c>
      <c r="J262" s="6" t="str">
        <f t="shared" si="54"/>
        <v>C39H69NO8P</v>
      </c>
      <c r="K262" s="6" t="str">
        <f t="shared" si="56"/>
        <v>C18H27O2</v>
      </c>
      <c r="L262" s="6" t="str">
        <f t="shared" si="55"/>
        <v>C21H42NO6P</v>
      </c>
      <c r="M262">
        <v>0.62847619274813826</v>
      </c>
      <c r="N262">
        <v>1.942256403174895E-2</v>
      </c>
      <c r="O262">
        <v>3.167460446788211E-2</v>
      </c>
      <c r="P262">
        <v>0.81227767771104942</v>
      </c>
      <c r="Q262">
        <v>0.77372087156099989</v>
      </c>
      <c r="R262">
        <v>0.16652881987992105</v>
      </c>
      <c r="S262">
        <v>0.19020309867981963</v>
      </c>
      <c r="T262" s="15">
        <f t="shared" si="57"/>
        <v>1.5027643170594128E-2</v>
      </c>
      <c r="U262" s="15">
        <f t="shared" si="58"/>
        <v>2.5728574159587316E-2</v>
      </c>
      <c r="V262" s="8">
        <f t="shared" si="59"/>
        <v>0.12884682365751729</v>
      </c>
      <c r="W262" s="8">
        <f t="shared" si="60"/>
        <v>0.15449773128908947</v>
      </c>
    </row>
    <row r="263" spans="1:23" x14ac:dyDescent="0.25">
      <c r="A263">
        <v>262</v>
      </c>
      <c r="B263">
        <v>-744.6</v>
      </c>
      <c r="C263">
        <v>309.3</v>
      </c>
      <c r="D263" t="s">
        <v>351</v>
      </c>
      <c r="E263">
        <f t="shared" si="52"/>
        <v>255.3</v>
      </c>
      <c r="F263">
        <f t="shared" si="44"/>
        <v>20</v>
      </c>
      <c r="G263" s="19" t="e">
        <v>#N/A</v>
      </c>
      <c r="H263" s="19" t="e">
        <v>#N/A</v>
      </c>
      <c r="I263" s="6" t="str">
        <f t="shared" si="53"/>
        <v>C41H80NO8P</v>
      </c>
      <c r="J263" s="6" t="str">
        <f t="shared" si="54"/>
        <v>C41H79NO8P</v>
      </c>
      <c r="K263" s="6" t="str">
        <f t="shared" si="56"/>
        <v>C20H37O2</v>
      </c>
      <c r="L263" s="6" t="str">
        <f t="shared" si="55"/>
        <v>C21H42NO6P</v>
      </c>
      <c r="M263">
        <v>0.61380429564474659</v>
      </c>
      <c r="N263">
        <v>2.2956457923409865E-2</v>
      </c>
      <c r="O263">
        <v>3.167460446788211E-2</v>
      </c>
      <c r="P263">
        <v>0.79331489973429581</v>
      </c>
      <c r="Q263">
        <v>0.77372087156099989</v>
      </c>
      <c r="R263">
        <v>0.18147836884607774</v>
      </c>
      <c r="S263">
        <v>0.19020309867981963</v>
      </c>
      <c r="T263" s="15">
        <f t="shared" si="57"/>
        <v>1.7761890632454102E-2</v>
      </c>
      <c r="U263" s="15">
        <f t="shared" si="58"/>
        <v>2.5127935667561375E-2</v>
      </c>
      <c r="V263" s="8">
        <f t="shared" si="59"/>
        <v>0.14041360171305586</v>
      </c>
      <c r="W263" s="8">
        <f t="shared" si="60"/>
        <v>0.15089095215833348</v>
      </c>
    </row>
    <row r="264" spans="1:23" x14ac:dyDescent="0.25">
      <c r="A264">
        <v>263</v>
      </c>
      <c r="B264">
        <v>-742.5</v>
      </c>
      <c r="C264">
        <v>307.3</v>
      </c>
      <c r="D264" t="s">
        <v>352</v>
      </c>
      <c r="E264">
        <f t="shared" si="52"/>
        <v>255.2</v>
      </c>
      <c r="F264">
        <f t="shared" ref="F264:F327" si="61">ROUNDUP((INT(C264)-31)/14,0)</f>
        <v>20</v>
      </c>
      <c r="G264" s="19" t="e">
        <v>#N/A</v>
      </c>
      <c r="H264" s="19" t="e">
        <v>#N/A</v>
      </c>
      <c r="I264" s="6" t="str">
        <f t="shared" si="53"/>
        <v>C41H78NO8P</v>
      </c>
      <c r="J264" s="6" t="str">
        <f t="shared" si="54"/>
        <v>C41H77NO8P</v>
      </c>
      <c r="K264" s="6" t="str">
        <f t="shared" si="56"/>
        <v>C20H35O2</v>
      </c>
      <c r="L264" s="6" t="str">
        <f t="shared" si="55"/>
        <v>C21H42NO6P</v>
      </c>
      <c r="M264">
        <v>0.613988478373518</v>
      </c>
      <c r="N264">
        <v>2.2908931973969478E-2</v>
      </c>
      <c r="O264">
        <v>3.167460446788211E-2</v>
      </c>
      <c r="P264">
        <v>0.79355294776368368</v>
      </c>
      <c r="Q264">
        <v>0.77372087156099989</v>
      </c>
      <c r="R264">
        <v>0.18129472300940283</v>
      </c>
      <c r="S264">
        <v>0.19020309867981963</v>
      </c>
      <c r="T264" s="15">
        <f t="shared" si="57"/>
        <v>1.7725118813431324E-2</v>
      </c>
      <c r="U264" s="15">
        <f t="shared" si="58"/>
        <v>2.5135475744736593E-2</v>
      </c>
      <c r="V264" s="8">
        <f t="shared" si="59"/>
        <v>0.14027151109624522</v>
      </c>
      <c r="W264" s="8">
        <f t="shared" si="60"/>
        <v>0.15093622963115769</v>
      </c>
    </row>
    <row r="265" spans="1:23" x14ac:dyDescent="0.25">
      <c r="A265">
        <v>264</v>
      </c>
      <c r="B265">
        <v>-740.5</v>
      </c>
      <c r="C265">
        <v>305.2</v>
      </c>
      <c r="D265" t="s">
        <v>353</v>
      </c>
      <c r="E265">
        <f t="shared" si="52"/>
        <v>255.3</v>
      </c>
      <c r="F265">
        <f t="shared" si="61"/>
        <v>20</v>
      </c>
      <c r="G265" s="19" t="e">
        <v>#N/A</v>
      </c>
      <c r="H265" s="19" t="e">
        <v>#N/A</v>
      </c>
      <c r="I265" s="6" t="str">
        <f t="shared" si="53"/>
        <v>C41H76NO8P</v>
      </c>
      <c r="J265" s="6" t="str">
        <f t="shared" si="54"/>
        <v>C41H75NO8P</v>
      </c>
      <c r="K265" s="6" t="str">
        <f t="shared" si="56"/>
        <v>C20H33O2</v>
      </c>
      <c r="L265" s="6" t="str">
        <f t="shared" si="55"/>
        <v>C21H42NO6P</v>
      </c>
      <c r="M265">
        <v>0.61417271636954285</v>
      </c>
      <c r="N265">
        <v>2.2861446898164127E-2</v>
      </c>
      <c r="O265">
        <v>3.167460446788211E-2</v>
      </c>
      <c r="P265">
        <v>0.79379106722355164</v>
      </c>
      <c r="Q265">
        <v>0.77372087156099989</v>
      </c>
      <c r="R265">
        <v>0.18111095062002339</v>
      </c>
      <c r="S265">
        <v>0.19020309867981963</v>
      </c>
      <c r="T265" s="15">
        <f t="shared" si="57"/>
        <v>1.7688378619193073E-2</v>
      </c>
      <c r="U265" s="15">
        <f t="shared" si="58"/>
        <v>2.5143018084444024E-2</v>
      </c>
      <c r="V265" s="8">
        <f t="shared" si="59"/>
        <v>0.1401293225629657</v>
      </c>
      <c r="W265" s="8">
        <f t="shared" si="60"/>
        <v>0.15098152069028054</v>
      </c>
    </row>
    <row r="266" spans="1:23" x14ac:dyDescent="0.25">
      <c r="A266">
        <v>265</v>
      </c>
      <c r="B266">
        <v>-738.5</v>
      </c>
      <c r="C266">
        <v>303.2</v>
      </c>
      <c r="D266" t="s">
        <v>354</v>
      </c>
      <c r="E266">
        <f t="shared" si="52"/>
        <v>255.3</v>
      </c>
      <c r="F266">
        <f t="shared" si="61"/>
        <v>20</v>
      </c>
      <c r="G266" s="19" t="e">
        <v>#N/A</v>
      </c>
      <c r="H266" s="19" t="e">
        <v>#N/A</v>
      </c>
      <c r="I266" s="6" t="str">
        <f t="shared" si="53"/>
        <v>C41H74NO8P</v>
      </c>
      <c r="J266" s="6" t="str">
        <f t="shared" si="54"/>
        <v>C41H73NO8P</v>
      </c>
      <c r="K266" s="6" t="str">
        <f t="shared" si="56"/>
        <v>C20H31O2</v>
      </c>
      <c r="L266" s="6" t="str">
        <f t="shared" si="55"/>
        <v>C21H42NO6P</v>
      </c>
      <c r="M266">
        <v>0.61435700964940487</v>
      </c>
      <c r="N266">
        <v>2.2814002746246405E-2</v>
      </c>
      <c r="O266">
        <v>3.167460446788211E-2</v>
      </c>
      <c r="P266">
        <v>0.79402925813533398</v>
      </c>
      <c r="Q266">
        <v>0.77372087156099989</v>
      </c>
      <c r="R266">
        <v>0.18092705161852635</v>
      </c>
      <c r="S266">
        <v>0.19020309867981963</v>
      </c>
      <c r="T266" s="15">
        <f t="shared" si="57"/>
        <v>1.7651670088620817E-2</v>
      </c>
      <c r="U266" s="15">
        <f t="shared" si="58"/>
        <v>2.5150562687362571E-2</v>
      </c>
      <c r="V266" s="8">
        <f t="shared" si="59"/>
        <v>0.13998703606724822</v>
      </c>
      <c r="W266" s="8">
        <f t="shared" si="60"/>
        <v>0.1510268253397789</v>
      </c>
    </row>
    <row r="267" spans="1:23" x14ac:dyDescent="0.25">
      <c r="A267">
        <v>266</v>
      </c>
      <c r="B267">
        <v>-736.5</v>
      </c>
      <c r="C267">
        <v>301.2</v>
      </c>
      <c r="D267" t="s">
        <v>355</v>
      </c>
      <c r="E267">
        <f t="shared" si="52"/>
        <v>255.3</v>
      </c>
      <c r="F267">
        <f t="shared" si="61"/>
        <v>20</v>
      </c>
      <c r="G267" s="19" t="e">
        <v>#N/A</v>
      </c>
      <c r="H267" s="19" t="e">
        <v>#N/A</v>
      </c>
      <c r="I267" s="6" t="str">
        <f t="shared" si="53"/>
        <v>C41H72NO8P</v>
      </c>
      <c r="J267" s="6" t="str">
        <f t="shared" si="54"/>
        <v>C41H71NO8P</v>
      </c>
      <c r="K267" s="6" t="str">
        <f t="shared" si="56"/>
        <v>C20H29O2</v>
      </c>
      <c r="L267" s="6" t="str">
        <f t="shared" si="55"/>
        <v>C21H42NO6P</v>
      </c>
      <c r="M267">
        <v>0.61454135822969325</v>
      </c>
      <c r="N267">
        <v>2.2766599568501775E-2</v>
      </c>
      <c r="O267">
        <v>3.167460446788211E-2</v>
      </c>
      <c r="P267">
        <v>0.79426752052047089</v>
      </c>
      <c r="Q267">
        <v>0.77372087156099989</v>
      </c>
      <c r="R267">
        <v>0.18074302594547415</v>
      </c>
      <c r="S267">
        <v>0.19020309867981963</v>
      </c>
      <c r="T267" s="15">
        <f t="shared" si="57"/>
        <v>1.7614993260621482E-2</v>
      </c>
      <c r="U267" s="15">
        <f t="shared" si="58"/>
        <v>2.515810955417136E-2</v>
      </c>
      <c r="V267" s="8">
        <f t="shared" si="59"/>
        <v>0.13984465156310466</v>
      </c>
      <c r="W267" s="8">
        <f t="shared" si="60"/>
        <v>0.15107214358373078</v>
      </c>
    </row>
    <row r="268" spans="1:23" x14ac:dyDescent="0.25">
      <c r="A268">
        <v>267</v>
      </c>
      <c r="B268">
        <v>-772.6</v>
      </c>
      <c r="C268">
        <v>337.3</v>
      </c>
      <c r="D268" t="s">
        <v>356</v>
      </c>
      <c r="E268">
        <f t="shared" si="52"/>
        <v>255.3</v>
      </c>
      <c r="F268">
        <f t="shared" si="61"/>
        <v>22</v>
      </c>
      <c r="G268" s="19" t="e">
        <v>#N/A</v>
      </c>
      <c r="H268" s="19" t="e">
        <v>#N/A</v>
      </c>
      <c r="I268" s="6" t="str">
        <f t="shared" si="53"/>
        <v>C43H84NO8P</v>
      </c>
      <c r="J268" s="6" t="str">
        <f t="shared" si="54"/>
        <v>C43H83NO8P</v>
      </c>
      <c r="K268" s="6" t="str">
        <f t="shared" si="56"/>
        <v>C22H41O2</v>
      </c>
      <c r="L268" s="6" t="str">
        <f t="shared" si="55"/>
        <v>C21H42NO6P</v>
      </c>
      <c r="M268">
        <v>0.60001472757996188</v>
      </c>
      <c r="N268">
        <v>2.6599808727831853E-2</v>
      </c>
      <c r="O268">
        <v>3.167460446788211E-2</v>
      </c>
      <c r="P268">
        <v>0.77549249300903322</v>
      </c>
      <c r="Q268">
        <v>0.77372087156099989</v>
      </c>
      <c r="R268">
        <v>0.19511727954474406</v>
      </c>
      <c r="S268">
        <v>0.19020309867981963</v>
      </c>
      <c r="T268" s="15">
        <f t="shared" si="57"/>
        <v>2.0580827192253955E-2</v>
      </c>
      <c r="U268" s="15">
        <f t="shared" si="58"/>
        <v>2.4563417983872963E-2</v>
      </c>
      <c r="V268" s="8">
        <f t="shared" si="59"/>
        <v>0.15096631158597063</v>
      </c>
      <c r="W268" s="8">
        <f t="shared" si="60"/>
        <v>0.14750107517325647</v>
      </c>
    </row>
    <row r="269" spans="1:23" x14ac:dyDescent="0.25">
      <c r="A269">
        <v>268</v>
      </c>
      <c r="B269">
        <v>-770.6</v>
      </c>
      <c r="C269">
        <v>335.3</v>
      </c>
      <c r="D269" t="s">
        <v>357</v>
      </c>
      <c r="E269">
        <f t="shared" si="52"/>
        <v>255.3</v>
      </c>
      <c r="F269">
        <f t="shared" si="61"/>
        <v>22</v>
      </c>
      <c r="G269" s="19" t="e">
        <v>#N/A</v>
      </c>
      <c r="H269" s="19" t="e">
        <v>#N/A</v>
      </c>
      <c r="I269" s="6" t="str">
        <f t="shared" si="53"/>
        <v>C43H82NO8P</v>
      </c>
      <c r="J269" s="6" t="str">
        <f t="shared" si="54"/>
        <v>C43H81NO8P</v>
      </c>
      <c r="K269" s="6" t="str">
        <f t="shared" si="56"/>
        <v>C22H39O2</v>
      </c>
      <c r="L269" s="6" t="str">
        <f t="shared" si="55"/>
        <v>C21H42NO6P</v>
      </c>
      <c r="M269">
        <v>0.60019477250733166</v>
      </c>
      <c r="N269">
        <v>2.6549281310858579E-2</v>
      </c>
      <c r="O269">
        <v>3.167460446788211E-2</v>
      </c>
      <c r="P269">
        <v>0.77572519311315047</v>
      </c>
      <c r="Q269">
        <v>0.77372087156099989</v>
      </c>
      <c r="R269">
        <v>0.19494307543085387</v>
      </c>
      <c r="S269">
        <v>0.19020309867981963</v>
      </c>
      <c r="T269" s="15">
        <f t="shared" si="57"/>
        <v>2.0541733075155662E-2</v>
      </c>
      <c r="U269" s="15">
        <f t="shared" si="58"/>
        <v>2.4570788667630506E-2</v>
      </c>
      <c r="V269" s="8">
        <f t="shared" si="59"/>
        <v>0.15083152622714199</v>
      </c>
      <c r="W269" s="8">
        <f t="shared" si="60"/>
        <v>0.14754533545412271</v>
      </c>
    </row>
    <row r="270" spans="1:23" x14ac:dyDescent="0.25">
      <c r="A270">
        <v>269</v>
      </c>
      <c r="B270">
        <v>-766.5</v>
      </c>
      <c r="C270">
        <v>331.3</v>
      </c>
      <c r="D270" t="s">
        <v>358</v>
      </c>
      <c r="E270">
        <f t="shared" si="52"/>
        <v>255.2</v>
      </c>
      <c r="F270">
        <f t="shared" si="61"/>
        <v>22</v>
      </c>
      <c r="G270" s="19" t="e">
        <v>#N/A</v>
      </c>
      <c r="H270" s="19" t="e">
        <v>#N/A</v>
      </c>
      <c r="I270" s="6" t="str">
        <f t="shared" si="53"/>
        <v>C43H78NO8P</v>
      </c>
      <c r="J270" s="6" t="str">
        <f t="shared" si="54"/>
        <v>C43H77NO8P</v>
      </c>
      <c r="K270" s="6" t="str">
        <f t="shared" si="56"/>
        <v>C22H35O2</v>
      </c>
      <c r="L270" s="6" t="str">
        <f t="shared" si="55"/>
        <v>C21H42NO6P</v>
      </c>
      <c r="M270">
        <v>0.60055502445518372</v>
      </c>
      <c r="N270">
        <v>2.6448337941228989E-2</v>
      </c>
      <c r="O270">
        <v>3.167460446788211E-2</v>
      </c>
      <c r="P270">
        <v>0.77619080281956188</v>
      </c>
      <c r="Q270">
        <v>0.77372087156099989</v>
      </c>
      <c r="R270">
        <v>0.19459430080212234</v>
      </c>
      <c r="S270">
        <v>0.19020309867981963</v>
      </c>
      <c r="T270" s="15">
        <f t="shared" si="57"/>
        <v>2.0463631083227556E-2</v>
      </c>
      <c r="U270" s="15">
        <f t="shared" si="58"/>
        <v>2.4585536670917504E-2</v>
      </c>
      <c r="V270" s="8">
        <f t="shared" si="59"/>
        <v>0.15056167201742149</v>
      </c>
      <c r="W270" s="8">
        <f t="shared" si="60"/>
        <v>0.14763389586305756</v>
      </c>
    </row>
    <row r="271" spans="1:23" x14ac:dyDescent="0.25">
      <c r="A271">
        <v>270</v>
      </c>
      <c r="B271">
        <v>-764.5</v>
      </c>
      <c r="C271">
        <v>329.2</v>
      </c>
      <c r="D271" t="s">
        <v>359</v>
      </c>
      <c r="E271">
        <f t="shared" si="52"/>
        <v>255.3</v>
      </c>
      <c r="F271">
        <f t="shared" si="61"/>
        <v>22</v>
      </c>
      <c r="G271" s="19" t="e">
        <v>#N/A</v>
      </c>
      <c r="H271" s="19" t="e">
        <v>#N/A</v>
      </c>
      <c r="I271" s="6" t="str">
        <f t="shared" si="53"/>
        <v>C43H76NO8P</v>
      </c>
      <c r="J271" s="6" t="str">
        <f t="shared" si="54"/>
        <v>C43H75NO8P</v>
      </c>
      <c r="K271" s="6" t="str">
        <f t="shared" si="56"/>
        <v>C22H33O2</v>
      </c>
      <c r="L271" s="6" t="str">
        <f t="shared" si="55"/>
        <v>C21H42NO6P</v>
      </c>
      <c r="M271">
        <v>0.60073523150809349</v>
      </c>
      <c r="N271">
        <v>2.6397922084203714E-2</v>
      </c>
      <c r="O271">
        <v>3.167460446788211E-2</v>
      </c>
      <c r="P271">
        <v>0.77642371246376751</v>
      </c>
      <c r="Q271">
        <v>0.77372087156099989</v>
      </c>
      <c r="R271">
        <v>0.19441973017205794</v>
      </c>
      <c r="S271">
        <v>0.19020309867981963</v>
      </c>
      <c r="T271" s="15">
        <f t="shared" si="57"/>
        <v>2.0424623282389469E-2</v>
      </c>
      <c r="U271" s="15">
        <f t="shared" si="58"/>
        <v>2.4592913991774469E-2</v>
      </c>
      <c r="V271" s="8">
        <f t="shared" si="59"/>
        <v>0.1504266030773791</v>
      </c>
      <c r="W271" s="8">
        <f t="shared" si="60"/>
        <v>0.14767819599909787</v>
      </c>
    </row>
    <row r="272" spans="1:23" x14ac:dyDescent="0.25">
      <c r="A272">
        <v>271</v>
      </c>
      <c r="B272">
        <v>-762.5</v>
      </c>
      <c r="C272">
        <v>327.2</v>
      </c>
      <c r="D272" t="s">
        <v>360</v>
      </c>
      <c r="E272">
        <f t="shared" si="52"/>
        <v>255.3</v>
      </c>
      <c r="F272">
        <f t="shared" si="61"/>
        <v>22</v>
      </c>
      <c r="G272" s="19" t="e">
        <v>#N/A</v>
      </c>
      <c r="H272" s="19" t="e">
        <v>#N/A</v>
      </c>
      <c r="I272" s="6" t="str">
        <f t="shared" si="53"/>
        <v>C43H74NO8P</v>
      </c>
      <c r="J272" s="6" t="str">
        <f t="shared" si="54"/>
        <v>C43H73NO8P</v>
      </c>
      <c r="K272" s="6" t="str">
        <f t="shared" si="56"/>
        <v>C22H31O2</v>
      </c>
      <c r="L272" s="6" t="str">
        <f t="shared" si="55"/>
        <v>C21H42NO6P</v>
      </c>
      <c r="M272">
        <v>0.60091549263528554</v>
      </c>
      <c r="N272">
        <v>2.6347543509511545E-2</v>
      </c>
      <c r="O272">
        <v>3.167460446788211E-2</v>
      </c>
      <c r="P272">
        <v>0.77665669199659093</v>
      </c>
      <c r="Q272">
        <v>0.77372087156099989</v>
      </c>
      <c r="R272">
        <v>0.19424503725467318</v>
      </c>
      <c r="S272">
        <v>0.19020309867981963</v>
      </c>
      <c r="T272" s="15">
        <f t="shared" si="57"/>
        <v>2.0385644327670645E-2</v>
      </c>
      <c r="U272" s="15">
        <f t="shared" si="58"/>
        <v>2.4600293526325763E-2</v>
      </c>
      <c r="V272" s="8">
        <f t="shared" si="59"/>
        <v>0.15029143952108462</v>
      </c>
      <c r="W272" s="8">
        <f t="shared" si="60"/>
        <v>0.14772250942816986</v>
      </c>
    </row>
    <row r="273" spans="1:23" x14ac:dyDescent="0.25">
      <c r="A273">
        <v>272</v>
      </c>
      <c r="B273">
        <v>-716.5</v>
      </c>
      <c r="C273">
        <v>283.3</v>
      </c>
      <c r="D273" t="s">
        <v>361</v>
      </c>
      <c r="E273">
        <f t="shared" si="52"/>
        <v>253.2</v>
      </c>
      <c r="F273">
        <f t="shared" si="61"/>
        <v>18</v>
      </c>
      <c r="G273" s="19" t="e">
        <v>#N/A</v>
      </c>
      <c r="H273" s="19" t="e">
        <v>#N/A</v>
      </c>
      <c r="I273" s="6" t="str">
        <f t="shared" si="53"/>
        <v>C39H76NO8P</v>
      </c>
      <c r="J273" s="6" t="str">
        <f t="shared" si="54"/>
        <v>C39H75NO8P</v>
      </c>
      <c r="K273" s="6" t="str">
        <f t="shared" si="56"/>
        <v>C18H35O2</v>
      </c>
      <c r="L273" s="6" t="str">
        <f t="shared" si="55"/>
        <v>C21H40NO6P</v>
      </c>
      <c r="M273">
        <v>0.62791077624296254</v>
      </c>
      <c r="N273">
        <v>1.9599405313945297E-2</v>
      </c>
      <c r="O273">
        <v>3.1627074630464824E-2</v>
      </c>
      <c r="P273">
        <v>0.81130345607924126</v>
      </c>
      <c r="Q273">
        <v>0.77395304005907428</v>
      </c>
      <c r="R273">
        <v>0.16730280038157924</v>
      </c>
      <c r="S273">
        <v>0.19002795170557149</v>
      </c>
      <c r="T273" s="15">
        <f t="shared" si="57"/>
        <v>1.5169019326077941E-2</v>
      </c>
      <c r="U273" s="15">
        <f t="shared" si="58"/>
        <v>2.5659154953372208E-2</v>
      </c>
      <c r="V273" s="8">
        <f t="shared" si="59"/>
        <v>0.1294845109657197</v>
      </c>
      <c r="W273" s="8">
        <f t="shared" si="60"/>
        <v>0.15417033397038929</v>
      </c>
    </row>
    <row r="274" spans="1:23" x14ac:dyDescent="0.25">
      <c r="A274">
        <v>273</v>
      </c>
      <c r="B274">
        <v>-714.5</v>
      </c>
      <c r="C274">
        <v>281.2</v>
      </c>
      <c r="D274" t="s">
        <v>362</v>
      </c>
      <c r="E274">
        <f t="shared" si="52"/>
        <v>253.3</v>
      </c>
      <c r="F274">
        <f t="shared" si="61"/>
        <v>18</v>
      </c>
      <c r="G274" s="19" t="e">
        <v>#N/A</v>
      </c>
      <c r="H274" s="19" t="e">
        <v>#N/A</v>
      </c>
      <c r="I274" s="6" t="str">
        <f t="shared" si="53"/>
        <v>C39H74NO8P</v>
      </c>
      <c r="J274" s="6" t="str">
        <f t="shared" si="54"/>
        <v>C39H73NO8P</v>
      </c>
      <c r="K274" s="6" t="str">
        <f t="shared" si="56"/>
        <v>C18H33O2</v>
      </c>
      <c r="L274" s="6" t="str">
        <f t="shared" si="55"/>
        <v>C21H40NO6P</v>
      </c>
      <c r="M274">
        <v>0.62809919186829122</v>
      </c>
      <c r="N274">
        <v>1.9555127821847394E-2</v>
      </c>
      <c r="O274">
        <v>3.1627074630464824E-2</v>
      </c>
      <c r="P274">
        <v>0.811546901890003</v>
      </c>
      <c r="Q274">
        <v>0.77395304005907428</v>
      </c>
      <c r="R274">
        <v>0.16710950192123541</v>
      </c>
      <c r="S274">
        <v>0.19002795170557149</v>
      </c>
      <c r="T274" s="15">
        <f t="shared" si="57"/>
        <v>1.5134750626462577E-2</v>
      </c>
      <c r="U274" s="15">
        <f t="shared" si="58"/>
        <v>2.5666854432197642E-2</v>
      </c>
      <c r="V274" s="8">
        <f t="shared" si="59"/>
        <v>0.12933490703469785</v>
      </c>
      <c r="W274" s="8">
        <f t="shared" si="60"/>
        <v>0.15421659547915967</v>
      </c>
    </row>
    <row r="275" spans="1:23" x14ac:dyDescent="0.25">
      <c r="A275">
        <v>274</v>
      </c>
      <c r="B275">
        <v>-712.5</v>
      </c>
      <c r="C275">
        <v>279.2</v>
      </c>
      <c r="D275" t="s">
        <v>363</v>
      </c>
      <c r="E275">
        <f t="shared" si="52"/>
        <v>253.3</v>
      </c>
      <c r="F275">
        <f t="shared" si="61"/>
        <v>18</v>
      </c>
      <c r="G275" s="19" t="e">
        <v>#N/A</v>
      </c>
      <c r="H275" s="19" t="e">
        <v>#N/A</v>
      </c>
      <c r="I275" s="6" t="str">
        <f t="shared" si="53"/>
        <v>C39H72NO8P</v>
      </c>
      <c r="J275" s="6" t="str">
        <f t="shared" si="54"/>
        <v>C39H71NO8P</v>
      </c>
      <c r="K275" s="6" t="str">
        <f t="shared" si="56"/>
        <v>C18H31O2</v>
      </c>
      <c r="L275" s="6" t="str">
        <f t="shared" si="55"/>
        <v>C21H40NO6P</v>
      </c>
      <c r="M275">
        <v>0.6282876640310282</v>
      </c>
      <c r="N275">
        <v>1.9510895075596228E-2</v>
      </c>
      <c r="O275">
        <v>3.1627074630464824E-2</v>
      </c>
      <c r="P275">
        <v>0.81179042075094388</v>
      </c>
      <c r="Q275">
        <v>0.77395304005907428</v>
      </c>
      <c r="R275">
        <v>0.16691607239168496</v>
      </c>
      <c r="S275">
        <v>0.19002795170557149</v>
      </c>
      <c r="T275" s="15">
        <f t="shared" si="57"/>
        <v>1.5100516558031326E-2</v>
      </c>
      <c r="U275" s="15">
        <f t="shared" si="58"/>
        <v>2.5674556221386549E-2</v>
      </c>
      <c r="V275" s="8">
        <f t="shared" si="59"/>
        <v>0.1291852016622651</v>
      </c>
      <c r="W275" s="8">
        <f t="shared" si="60"/>
        <v>0.15426287086950594</v>
      </c>
    </row>
    <row r="276" spans="1:23" x14ac:dyDescent="0.25">
      <c r="A276">
        <v>275</v>
      </c>
      <c r="B276">
        <v>-674.5</v>
      </c>
      <c r="C276">
        <v>269.2</v>
      </c>
      <c r="D276" t="s">
        <v>364</v>
      </c>
      <c r="E276">
        <f t="shared" si="52"/>
        <v>225.3</v>
      </c>
      <c r="F276">
        <f t="shared" si="61"/>
        <v>17</v>
      </c>
      <c r="G276" s="19" t="e">
        <v>#N/A</v>
      </c>
      <c r="H276" s="19" t="e">
        <v>#N/A</v>
      </c>
      <c r="I276" s="6" t="str">
        <f t="shared" si="53"/>
        <v>C36H70NO8P</v>
      </c>
      <c r="J276" s="6" t="str">
        <f t="shared" si="54"/>
        <v>C36H69NO8P</v>
      </c>
      <c r="K276" s="6" t="str">
        <f t="shared" si="56"/>
        <v>C17H33O2</v>
      </c>
      <c r="L276" s="6" t="str">
        <f t="shared" si="55"/>
        <v>C19H36NO6P</v>
      </c>
      <c r="M276">
        <v>0.64968068602285944</v>
      </c>
      <c r="N276">
        <v>1.799481480587874E-2</v>
      </c>
      <c r="O276">
        <v>2.8217591452358484E-2</v>
      </c>
      <c r="P276">
        <v>0.82057320716886051</v>
      </c>
      <c r="Q276">
        <v>0.79174006700070787</v>
      </c>
      <c r="R276">
        <v>0.15984145262121127</v>
      </c>
      <c r="S276">
        <v>0.17630805453336448</v>
      </c>
      <c r="T276" s="15">
        <f t="shared" si="57"/>
        <v>1.4247215880071764E-2</v>
      </c>
      <c r="U276" s="15">
        <f t="shared" si="58"/>
        <v>2.3154599516642432E-2</v>
      </c>
      <c r="V276" s="8">
        <f t="shared" si="59"/>
        <v>0.12655288240780829</v>
      </c>
      <c r="W276" s="8">
        <f t="shared" si="60"/>
        <v>0.14467366575814525</v>
      </c>
    </row>
    <row r="277" spans="1:23" x14ac:dyDescent="0.25">
      <c r="A277">
        <v>276</v>
      </c>
      <c r="B277">
        <v>-704.5</v>
      </c>
      <c r="C277">
        <v>269.2</v>
      </c>
      <c r="D277" t="s">
        <v>365</v>
      </c>
      <c r="E277">
        <f t="shared" si="52"/>
        <v>255.3</v>
      </c>
      <c r="F277">
        <f t="shared" si="61"/>
        <v>17</v>
      </c>
      <c r="G277" s="19" t="e">
        <v>#N/A</v>
      </c>
      <c r="H277" s="19" t="e">
        <v>#N/A</v>
      </c>
      <c r="I277" s="6" t="str">
        <f t="shared" si="53"/>
        <v>C38H76NO8P</v>
      </c>
      <c r="J277" s="6" t="str">
        <f t="shared" si="54"/>
        <v>C38H75NO8P</v>
      </c>
      <c r="K277" s="6" t="str">
        <f t="shared" si="56"/>
        <v>C17H33O2</v>
      </c>
      <c r="L277" s="6" t="str">
        <f t="shared" si="55"/>
        <v>C21H42NO6P</v>
      </c>
      <c r="M277">
        <v>0.63489461703029582</v>
      </c>
      <c r="N277">
        <v>1.799481480587874E-2</v>
      </c>
      <c r="O277">
        <v>3.167460446788211E-2</v>
      </c>
      <c r="P277">
        <v>0.82057320716886051</v>
      </c>
      <c r="Q277">
        <v>0.77372087156099989</v>
      </c>
      <c r="R277">
        <v>0.15984145262121127</v>
      </c>
      <c r="S277">
        <v>0.19020309867981963</v>
      </c>
      <c r="T277" s="15">
        <f t="shared" si="57"/>
        <v>1.3922963795183287E-2</v>
      </c>
      <c r="U277" s="15">
        <f t="shared" si="58"/>
        <v>2.5991331774015147E-2</v>
      </c>
      <c r="V277" s="8">
        <f t="shared" si="59"/>
        <v>0.12367266803365985</v>
      </c>
      <c r="W277" s="8">
        <f t="shared" si="60"/>
        <v>0.15607556669715486</v>
      </c>
    </row>
    <row r="278" spans="1:23" x14ac:dyDescent="0.25">
      <c r="A278">
        <v>277</v>
      </c>
      <c r="B278">
        <v>-702.5</v>
      </c>
      <c r="C278">
        <v>269.2</v>
      </c>
      <c r="D278" t="s">
        <v>366</v>
      </c>
      <c r="E278">
        <f t="shared" si="52"/>
        <v>253.3</v>
      </c>
      <c r="F278">
        <f t="shared" si="61"/>
        <v>17</v>
      </c>
      <c r="G278" s="19" t="e">
        <v>#N/A</v>
      </c>
      <c r="H278" s="19" t="e">
        <v>#N/A</v>
      </c>
      <c r="I278" s="6" t="str">
        <f t="shared" si="53"/>
        <v>C38H74NO8P</v>
      </c>
      <c r="J278" s="6" t="str">
        <f t="shared" si="54"/>
        <v>C38H73NO8P</v>
      </c>
      <c r="K278" s="6" t="str">
        <f t="shared" si="56"/>
        <v>C17H33O2</v>
      </c>
      <c r="L278" s="6" t="str">
        <f t="shared" si="55"/>
        <v>C21H40NO6P</v>
      </c>
      <c r="M278">
        <v>0.63508512827936425</v>
      </c>
      <c r="N278">
        <v>1.799481480587874E-2</v>
      </c>
      <c r="O278">
        <v>3.1627074630464824E-2</v>
      </c>
      <c r="P278">
        <v>0.82057320716886051</v>
      </c>
      <c r="Q278">
        <v>0.77395304005907428</v>
      </c>
      <c r="R278">
        <v>0.15984145262121127</v>
      </c>
      <c r="S278">
        <v>0.19002795170557149</v>
      </c>
      <c r="T278" s="15">
        <f t="shared" si="57"/>
        <v>1.3927141624309894E-2</v>
      </c>
      <c r="U278" s="15">
        <f t="shared" si="58"/>
        <v>2.5952330062889425E-2</v>
      </c>
      <c r="V278" s="8">
        <f t="shared" si="59"/>
        <v>0.12370977818364495</v>
      </c>
      <c r="W278" s="8">
        <f t="shared" si="60"/>
        <v>0.15593184578277014</v>
      </c>
    </row>
    <row r="279" spans="1:23" x14ac:dyDescent="0.25">
      <c r="A279">
        <v>278</v>
      </c>
      <c r="B279">
        <v>-732.6</v>
      </c>
      <c r="C279">
        <v>269.2</v>
      </c>
      <c r="D279" t="s">
        <v>367</v>
      </c>
      <c r="E279">
        <f t="shared" si="52"/>
        <v>283.40000000000003</v>
      </c>
      <c r="F279">
        <f t="shared" si="61"/>
        <v>17</v>
      </c>
      <c r="G279" s="19" t="e">
        <v>#N/A</v>
      </c>
      <c r="H279" s="19" t="e">
        <v>#N/A</v>
      </c>
      <c r="I279" s="6" t="str">
        <f t="shared" si="53"/>
        <v>C40H80NO8P</v>
      </c>
      <c r="J279" s="6" t="str">
        <f t="shared" si="54"/>
        <v>C40H79NO8P</v>
      </c>
      <c r="K279" s="6" t="str">
        <f t="shared" si="56"/>
        <v>C17H33O2</v>
      </c>
      <c r="L279" s="6" t="str">
        <f t="shared" si="55"/>
        <v>C23H46NO6P</v>
      </c>
      <c r="M279">
        <v>0.62063123927679142</v>
      </c>
      <c r="N279">
        <v>1.799481480587874E-2</v>
      </c>
      <c r="O279">
        <v>3.5314304729872611E-2</v>
      </c>
      <c r="P279">
        <v>0.82057320716886051</v>
      </c>
      <c r="Q279">
        <v>0.75633865918933862</v>
      </c>
      <c r="R279">
        <v>0.15984145262121127</v>
      </c>
      <c r="S279">
        <v>0.20320843671070568</v>
      </c>
      <c r="T279" s="15">
        <f t="shared" si="57"/>
        <v>1.3610174102638786E-2</v>
      </c>
      <c r="U279" s="15">
        <f t="shared" si="58"/>
        <v>2.8977972291130034E-2</v>
      </c>
      <c r="V279" s="8">
        <f t="shared" si="59"/>
        <v>0.12089426995840313</v>
      </c>
      <c r="W279" s="8">
        <f t="shared" si="60"/>
        <v>0.16674739863547416</v>
      </c>
    </row>
    <row r="280" spans="1:23" x14ac:dyDescent="0.25">
      <c r="A280">
        <v>279</v>
      </c>
      <c r="B280">
        <v>-730.5</v>
      </c>
      <c r="C280">
        <v>269.2</v>
      </c>
      <c r="D280" t="s">
        <v>368</v>
      </c>
      <c r="E280">
        <f t="shared" si="52"/>
        <v>281.3</v>
      </c>
      <c r="F280">
        <f t="shared" si="61"/>
        <v>17</v>
      </c>
      <c r="G280" s="19" t="e">
        <v>#N/A</v>
      </c>
      <c r="H280" s="19" t="e">
        <v>#N/A</v>
      </c>
      <c r="I280" s="6" t="str">
        <f t="shared" si="53"/>
        <v>C40H78NO8P</v>
      </c>
      <c r="J280" s="6" t="str">
        <f t="shared" si="54"/>
        <v>C40H77NO8P</v>
      </c>
      <c r="K280" s="6" t="str">
        <f t="shared" si="56"/>
        <v>C17H33O2</v>
      </c>
      <c r="L280" s="6" t="str">
        <f t="shared" si="55"/>
        <v>C23H44NO6P</v>
      </c>
      <c r="M280">
        <v>0.62081747054956327</v>
      </c>
      <c r="N280">
        <v>1.799481480587874E-2</v>
      </c>
      <c r="O280">
        <v>3.5263962516602507E-2</v>
      </c>
      <c r="P280">
        <v>0.82057320716886051</v>
      </c>
      <c r="Q280">
        <v>0.75656561185016746</v>
      </c>
      <c r="R280">
        <v>0.15984145262121127</v>
      </c>
      <c r="S280">
        <v>0.20304240922691699</v>
      </c>
      <c r="T280" s="15">
        <f t="shared" si="57"/>
        <v>1.3614258073740105E-2</v>
      </c>
      <c r="U280" s="15">
        <f t="shared" si="58"/>
        <v>2.8936662819731004E-2</v>
      </c>
      <c r="V280" s="8">
        <f t="shared" si="59"/>
        <v>0.12093054640138626</v>
      </c>
      <c r="W280" s="8">
        <f t="shared" si="60"/>
        <v>0.1666111609306235</v>
      </c>
    </row>
    <row r="281" spans="1:23" x14ac:dyDescent="0.25">
      <c r="A281">
        <v>280</v>
      </c>
      <c r="B281">
        <v>-728.5</v>
      </c>
      <c r="C281">
        <v>269.2</v>
      </c>
      <c r="D281" t="s">
        <v>369</v>
      </c>
      <c r="E281">
        <f t="shared" ref="E281:E344" si="62">-B281-C281-180</f>
        <v>279.3</v>
      </c>
      <c r="F281">
        <f t="shared" si="61"/>
        <v>17</v>
      </c>
      <c r="G281" s="19" t="e">
        <v>#N/A</v>
      </c>
      <c r="H281" s="19" t="e">
        <v>#N/A</v>
      </c>
      <c r="I281" s="6" t="str">
        <f t="shared" ref="I281:I334" si="63">"C"&amp;5+MID(D281,4,2)+MID(D281,9,2)&amp;"H"&amp;10+(MID(D281,4,2)+MID(D281,9,2))*2-(MID(D281,7,1)+MID(D281,12,1))*2&amp;"NO8P"</f>
        <v>C40H76NO8P</v>
      </c>
      <c r="J281" s="6" t="str">
        <f t="shared" ref="J281:J334" si="64">"C"&amp;5+MID(D281,4,2)+MID(D281,9,2)&amp;"H"&amp;-1+10+(MID(D281,4,2)+MID(D281,9,2))*2-(MID(D281,7,1)+MID(D281,12,1))*2&amp;"NO8P"</f>
        <v>C40H75NO8P</v>
      </c>
      <c r="K281" s="6" t="str">
        <f t="shared" si="56"/>
        <v>C17H33O2</v>
      </c>
      <c r="L281" s="6" t="str">
        <f t="shared" ref="L281:L344" si="65">"C"&amp;MID(J281,2,2)-MID(K281,2,2)&amp;"H"&amp;MID(J281,5,2)-MID(K281,5,2)&amp;"NO6P"</f>
        <v>C23H42NO6P</v>
      </c>
      <c r="M281">
        <v>0.62100375770428995</v>
      </c>
      <c r="N281">
        <v>1.799481480587874E-2</v>
      </c>
      <c r="O281">
        <v>3.5213655043263715E-2</v>
      </c>
      <c r="P281">
        <v>0.82057320716886051</v>
      </c>
      <c r="Q281">
        <v>0.75679263261211693</v>
      </c>
      <c r="R281">
        <v>0.15984145262121127</v>
      </c>
      <c r="S281">
        <v>0.20287626380722809</v>
      </c>
      <c r="T281" s="15">
        <f t="shared" si="57"/>
        <v>1.3618343270308472E-2</v>
      </c>
      <c r="U281" s="15">
        <f t="shared" si="58"/>
        <v>2.8895381854988827E-2</v>
      </c>
      <c r="V281" s="8">
        <f t="shared" si="59"/>
        <v>0.12096683372975144</v>
      </c>
      <c r="W281" s="8">
        <f t="shared" si="60"/>
        <v>0.16647482645073297</v>
      </c>
    </row>
    <row r="282" spans="1:23" x14ac:dyDescent="0.25">
      <c r="A282">
        <v>281</v>
      </c>
      <c r="B282">
        <v>-726.5</v>
      </c>
      <c r="C282">
        <v>269.2</v>
      </c>
      <c r="D282" t="s">
        <v>370</v>
      </c>
      <c r="E282">
        <f t="shared" si="62"/>
        <v>277.3</v>
      </c>
      <c r="F282">
        <f t="shared" si="61"/>
        <v>17</v>
      </c>
      <c r="G282" s="19" t="e">
        <v>#N/A</v>
      </c>
      <c r="H282" s="19" t="e">
        <v>#N/A</v>
      </c>
      <c r="I282" s="6" t="str">
        <f t="shared" si="63"/>
        <v>C40H74NO8P</v>
      </c>
      <c r="J282" s="6" t="str">
        <f t="shared" si="64"/>
        <v>C40H73NO8P</v>
      </c>
      <c r="K282" s="6" t="str">
        <f t="shared" si="56"/>
        <v>C17H33O2</v>
      </c>
      <c r="L282" s="6" t="str">
        <f t="shared" si="65"/>
        <v>C23H40NO6P</v>
      </c>
      <c r="M282">
        <v>0.62119010075774006</v>
      </c>
      <c r="N282">
        <v>1.799481480587874E-2</v>
      </c>
      <c r="O282">
        <v>3.5163382355681859E-2</v>
      </c>
      <c r="P282">
        <v>0.82057320716886051</v>
      </c>
      <c r="Q282">
        <v>0.7570197214956218</v>
      </c>
      <c r="R282">
        <v>0.15984145262121127</v>
      </c>
      <c r="S282">
        <v>0.20271000039581061</v>
      </c>
      <c r="T282" s="15">
        <f t="shared" si="57"/>
        <v>1.3622429692711617E-2</v>
      </c>
      <c r="U282" s="15">
        <f t="shared" si="58"/>
        <v>2.8854129434506791E-2</v>
      </c>
      <c r="V282" s="8">
        <f t="shared" si="59"/>
        <v>0.12100313194676499</v>
      </c>
      <c r="W282" s="8">
        <f t="shared" si="60"/>
        <v>0.1663383951499913</v>
      </c>
    </row>
    <row r="283" spans="1:23" x14ac:dyDescent="0.25">
      <c r="A283">
        <v>282</v>
      </c>
      <c r="B283">
        <v>-724.5</v>
      </c>
      <c r="C283">
        <v>269.2</v>
      </c>
      <c r="D283" t="s">
        <v>371</v>
      </c>
      <c r="E283">
        <f t="shared" si="62"/>
        <v>275.3</v>
      </c>
      <c r="F283">
        <f t="shared" si="61"/>
        <v>17</v>
      </c>
      <c r="G283" s="19" t="e">
        <v>#N/A</v>
      </c>
      <c r="H283" s="19" t="e">
        <v>#N/A</v>
      </c>
      <c r="I283" s="6" t="str">
        <f t="shared" si="63"/>
        <v>C40H72NO8P</v>
      </c>
      <c r="J283" s="6" t="str">
        <f t="shared" si="64"/>
        <v>C40H71NO8P</v>
      </c>
      <c r="K283" s="6" t="str">
        <f t="shared" si="56"/>
        <v>C17H33O2</v>
      </c>
      <c r="L283" s="6" t="str">
        <f t="shared" si="65"/>
        <v>C23H38NO6P</v>
      </c>
      <c r="M283">
        <v>0.62137649972668696</v>
      </c>
      <c r="N283">
        <v>1.799481480587874E-2</v>
      </c>
      <c r="O283">
        <v>3.5113144499713068E-2</v>
      </c>
      <c r="P283">
        <v>0.82057320716886051</v>
      </c>
      <c r="Q283">
        <v>0.75724687852112349</v>
      </c>
      <c r="R283">
        <v>0.15984145262121127</v>
      </c>
      <c r="S283">
        <v>0.2025436189368135</v>
      </c>
      <c r="T283" s="15">
        <f t="shared" si="57"/>
        <v>1.3626517341317375E-2</v>
      </c>
      <c r="U283" s="15">
        <f t="shared" si="58"/>
        <v>2.8812905595913194E-2</v>
      </c>
      <c r="V283" s="8">
        <f t="shared" si="59"/>
        <v>0.12103944105569429</v>
      </c>
      <c r="W283" s="8">
        <f t="shared" si="60"/>
        <v>0.16620186698256859</v>
      </c>
    </row>
    <row r="284" spans="1:23" x14ac:dyDescent="0.25">
      <c r="A284">
        <v>283</v>
      </c>
      <c r="B284">
        <v>-756.6</v>
      </c>
      <c r="C284">
        <v>269.2</v>
      </c>
      <c r="D284" t="s">
        <v>372</v>
      </c>
      <c r="E284">
        <f t="shared" si="62"/>
        <v>307.40000000000003</v>
      </c>
      <c r="F284">
        <f t="shared" si="61"/>
        <v>17</v>
      </c>
      <c r="G284" s="19" t="e">
        <v>#N/A</v>
      </c>
      <c r="H284" s="19" t="e">
        <v>#N/A</v>
      </c>
      <c r="I284" s="6" t="str">
        <f t="shared" si="63"/>
        <v>C42H80NO8P</v>
      </c>
      <c r="J284" s="6" t="str">
        <f t="shared" si="64"/>
        <v>C42H79NO8P</v>
      </c>
      <c r="K284" s="6" t="str">
        <f t="shared" si="56"/>
        <v>C17H33O2</v>
      </c>
      <c r="L284" s="6" t="str">
        <f t="shared" si="65"/>
        <v>C25H46NO6P</v>
      </c>
      <c r="M284">
        <v>0.6070524483926546</v>
      </c>
      <c r="N284">
        <v>1.799481480587874E-2</v>
      </c>
      <c r="O284">
        <v>3.9054589200401169E-2</v>
      </c>
      <c r="P284">
        <v>0.82057320716886051</v>
      </c>
      <c r="Q284">
        <v>0.7397907256649352</v>
      </c>
      <c r="R284">
        <v>0.15984145262121127</v>
      </c>
      <c r="S284">
        <v>0.21521885587055384</v>
      </c>
      <c r="T284" s="15">
        <f t="shared" si="57"/>
        <v>1.3312397103447155E-2</v>
      </c>
      <c r="U284" s="15">
        <f t="shared" si="58"/>
        <v>3.2047149514835532E-2</v>
      </c>
      <c r="V284" s="8">
        <f t="shared" si="59"/>
        <v>0.11824922422598325</v>
      </c>
      <c r="W284" s="8">
        <f t="shared" si="60"/>
        <v>0.1766028268049131</v>
      </c>
    </row>
    <row r="285" spans="1:23" x14ac:dyDescent="0.25">
      <c r="A285">
        <v>284</v>
      </c>
      <c r="B285">
        <v>-754.5</v>
      </c>
      <c r="C285">
        <v>269.2</v>
      </c>
      <c r="D285" t="s">
        <v>373</v>
      </c>
      <c r="E285">
        <f t="shared" si="62"/>
        <v>305.3</v>
      </c>
      <c r="F285">
        <f t="shared" si="61"/>
        <v>17</v>
      </c>
      <c r="G285" s="19" t="e">
        <v>#N/A</v>
      </c>
      <c r="H285" s="19" t="e">
        <v>#N/A</v>
      </c>
      <c r="I285" s="6" t="str">
        <f t="shared" si="63"/>
        <v>C42H78NO8P</v>
      </c>
      <c r="J285" s="6" t="str">
        <f t="shared" si="64"/>
        <v>C42H77NO8P</v>
      </c>
      <c r="K285" s="6" t="str">
        <f t="shared" si="56"/>
        <v>C17H33O2</v>
      </c>
      <c r="L285" s="6" t="str">
        <f t="shared" si="65"/>
        <v>C25H44NO6P</v>
      </c>
      <c r="M285">
        <v>0.60723460511140936</v>
      </c>
      <c r="N285">
        <v>1.799481480587874E-2</v>
      </c>
      <c r="O285">
        <v>3.9001763459694895E-2</v>
      </c>
      <c r="P285">
        <v>0.82057320716886051</v>
      </c>
      <c r="Q285">
        <v>0.74001271282849757</v>
      </c>
      <c r="R285">
        <v>0.15984145262121127</v>
      </c>
      <c r="S285">
        <v>0.21506139893807727</v>
      </c>
      <c r="T285" s="15">
        <f t="shared" si="57"/>
        <v>1.3316391721344743E-2</v>
      </c>
      <c r="U285" s="15">
        <f t="shared" si="58"/>
        <v>3.2003802127363118E-2</v>
      </c>
      <c r="V285" s="8">
        <f t="shared" si="59"/>
        <v>0.11828470697667032</v>
      </c>
      <c r="W285" s="8">
        <f t="shared" si="60"/>
        <v>0.17647362186483984</v>
      </c>
    </row>
    <row r="286" spans="1:23" x14ac:dyDescent="0.25">
      <c r="A286">
        <v>285</v>
      </c>
      <c r="B286">
        <v>-752.5</v>
      </c>
      <c r="C286">
        <v>269.2</v>
      </c>
      <c r="D286" t="s">
        <v>374</v>
      </c>
      <c r="E286">
        <f t="shared" si="62"/>
        <v>303.3</v>
      </c>
      <c r="F286">
        <f t="shared" si="61"/>
        <v>17</v>
      </c>
      <c r="G286" s="19" t="e">
        <v>#N/A</v>
      </c>
      <c r="H286" s="19" t="e">
        <v>#N/A</v>
      </c>
      <c r="I286" s="6" t="str">
        <f t="shared" si="63"/>
        <v>C42H76NO8P</v>
      </c>
      <c r="J286" s="6" t="str">
        <f t="shared" si="64"/>
        <v>C42H75NO8P</v>
      </c>
      <c r="K286" s="6" t="str">
        <f t="shared" si="56"/>
        <v>C17H33O2</v>
      </c>
      <c r="L286" s="6" t="str">
        <f t="shared" si="65"/>
        <v>C25H42NO6P</v>
      </c>
      <c r="M286">
        <v>0.60741681648947787</v>
      </c>
      <c r="N286">
        <v>1.799481480587874E-2</v>
      </c>
      <c r="O286">
        <v>3.8948969141035884E-2</v>
      </c>
      <c r="P286">
        <v>0.82057320716886051</v>
      </c>
      <c r="Q286">
        <v>0.74023476660319643</v>
      </c>
      <c r="R286">
        <v>0.15984145262121127</v>
      </c>
      <c r="S286">
        <v>0.21490382813176423</v>
      </c>
      <c r="T286" s="15">
        <f t="shared" si="57"/>
        <v>1.3320387537897395E-2</v>
      </c>
      <c r="U286" s="15">
        <f t="shared" si="58"/>
        <v>3.1960480523980796E-2</v>
      </c>
      <c r="V286" s="8">
        <f t="shared" si="59"/>
        <v>0.1183202003745782</v>
      </c>
      <c r="W286" s="8">
        <f t="shared" si="60"/>
        <v>0.17634432348294737</v>
      </c>
    </row>
    <row r="287" spans="1:23" x14ac:dyDescent="0.25">
      <c r="A287">
        <v>286</v>
      </c>
      <c r="B287">
        <v>-750.5</v>
      </c>
      <c r="C287">
        <v>269.2</v>
      </c>
      <c r="D287" t="s">
        <v>375</v>
      </c>
      <c r="E287">
        <f t="shared" si="62"/>
        <v>301.3</v>
      </c>
      <c r="F287">
        <f t="shared" si="61"/>
        <v>17</v>
      </c>
      <c r="G287" s="19" t="e">
        <v>#N/A</v>
      </c>
      <c r="H287" s="19" t="e">
        <v>#N/A</v>
      </c>
      <c r="I287" s="6" t="str">
        <f t="shared" si="63"/>
        <v>C42H74NO8P</v>
      </c>
      <c r="J287" s="6" t="str">
        <f t="shared" si="64"/>
        <v>C42H73NO8P</v>
      </c>
      <c r="K287" s="6" t="str">
        <f t="shared" si="56"/>
        <v>C17H33O2</v>
      </c>
      <c r="L287" s="6" t="str">
        <f t="shared" si="65"/>
        <v>C25H40NO6P</v>
      </c>
      <c r="M287">
        <v>0.60759908254326145</v>
      </c>
      <c r="N287">
        <v>1.799481480587874E-2</v>
      </c>
      <c r="O287">
        <v>3.8896206288034911E-2</v>
      </c>
      <c r="P287">
        <v>0.82057320716886051</v>
      </c>
      <c r="Q287">
        <v>0.74045688700901913</v>
      </c>
      <c r="R287">
        <v>0.15984145262121127</v>
      </c>
      <c r="S287">
        <v>0.21474614339745243</v>
      </c>
      <c r="T287" s="15">
        <f t="shared" si="57"/>
        <v>1.3324384553464781E-2</v>
      </c>
      <c r="U287" s="15">
        <f t="shared" si="58"/>
        <v>3.1917184740474412E-2</v>
      </c>
      <c r="V287" s="8">
        <f t="shared" si="59"/>
        <v>0.11835570442290172</v>
      </c>
      <c r="W287" s="8">
        <f t="shared" si="60"/>
        <v>0.17621493161479157</v>
      </c>
    </row>
    <row r="288" spans="1:23" x14ac:dyDescent="0.25">
      <c r="A288">
        <v>287</v>
      </c>
      <c r="B288">
        <v>-786.6</v>
      </c>
      <c r="C288">
        <v>269.2</v>
      </c>
      <c r="D288" t="s">
        <v>376</v>
      </c>
      <c r="E288">
        <f t="shared" si="62"/>
        <v>337.40000000000009</v>
      </c>
      <c r="F288">
        <f t="shared" si="61"/>
        <v>17</v>
      </c>
      <c r="G288" s="19" t="e">
        <v>#N/A</v>
      </c>
      <c r="H288" s="19" t="e">
        <v>#N/A</v>
      </c>
      <c r="I288" s="6" t="str">
        <f t="shared" si="63"/>
        <v>C44H86NO8P</v>
      </c>
      <c r="J288" s="6" t="str">
        <f t="shared" si="64"/>
        <v>C44H85NO8P</v>
      </c>
      <c r="K288" s="6" t="str">
        <f t="shared" si="56"/>
        <v>C17H33O2</v>
      </c>
      <c r="L288" s="6" t="str">
        <f t="shared" si="65"/>
        <v>C27H52NO6P</v>
      </c>
      <c r="M288">
        <v>0.59323655455873725</v>
      </c>
      <c r="N288">
        <v>1.799481480587874E-2</v>
      </c>
      <c r="O288">
        <v>4.3137736723929961E-2</v>
      </c>
      <c r="P288">
        <v>0.82057320716886051</v>
      </c>
      <c r="Q288">
        <v>0.72295384418596886</v>
      </c>
      <c r="R288">
        <v>0.15984145262121127</v>
      </c>
      <c r="S288">
        <v>0.22705333586532153</v>
      </c>
      <c r="T288" s="15">
        <f t="shared" si="57"/>
        <v>1.3009420539324627E-2</v>
      </c>
      <c r="U288" s="15">
        <f t="shared" si="58"/>
        <v>3.5397670973561148E-2</v>
      </c>
      <c r="V288" s="8">
        <f t="shared" si="59"/>
        <v>0.1155579926327741</v>
      </c>
      <c r="W288" s="8">
        <f t="shared" si="60"/>
        <v>0.18631388400939536</v>
      </c>
    </row>
    <row r="289" spans="1:23" x14ac:dyDescent="0.25">
      <c r="A289">
        <v>288</v>
      </c>
      <c r="B289">
        <v>-784.6</v>
      </c>
      <c r="C289">
        <v>269.2</v>
      </c>
      <c r="D289" t="s">
        <v>377</v>
      </c>
      <c r="E289">
        <f t="shared" si="62"/>
        <v>335.40000000000009</v>
      </c>
      <c r="F289">
        <f t="shared" si="61"/>
        <v>17</v>
      </c>
      <c r="G289" s="19" t="e">
        <v>#N/A</v>
      </c>
      <c r="H289" s="19" t="e">
        <v>#N/A</v>
      </c>
      <c r="I289" s="6" t="str">
        <f t="shared" si="63"/>
        <v>C44H84NO8P</v>
      </c>
      <c r="J289" s="6" t="str">
        <f t="shared" si="64"/>
        <v>C44H83NO8P</v>
      </c>
      <c r="K289" s="6" t="str">
        <f t="shared" si="56"/>
        <v>C17H33O2</v>
      </c>
      <c r="L289" s="6" t="str">
        <f t="shared" si="65"/>
        <v>C27H50NO6P</v>
      </c>
      <c r="M289">
        <v>0.59341456557658245</v>
      </c>
      <c r="N289">
        <v>1.799481480587874E-2</v>
      </c>
      <c r="O289">
        <v>4.3082583123844054E-2</v>
      </c>
      <c r="P289">
        <v>0.82057320716886051</v>
      </c>
      <c r="Q289">
        <v>0.72317077914837102</v>
      </c>
      <c r="R289">
        <v>0.15984145262121127</v>
      </c>
      <c r="S289">
        <v>0.2269044834139354</v>
      </c>
      <c r="T289" s="15">
        <f t="shared" si="57"/>
        <v>1.3013324243797969E-2</v>
      </c>
      <c r="U289" s="15">
        <f t="shared" si="58"/>
        <v>3.5352413407051739E-2</v>
      </c>
      <c r="V289" s="8">
        <f t="shared" si="59"/>
        <v>0.11559266783228879</v>
      </c>
      <c r="W289" s="8">
        <f t="shared" si="60"/>
        <v>0.1861917396759665</v>
      </c>
    </row>
    <row r="290" spans="1:23" x14ac:dyDescent="0.25">
      <c r="A290">
        <v>289</v>
      </c>
      <c r="B290">
        <v>-780.6</v>
      </c>
      <c r="C290">
        <v>269.2</v>
      </c>
      <c r="D290" t="s">
        <v>378</v>
      </c>
      <c r="E290">
        <f t="shared" si="62"/>
        <v>331.40000000000003</v>
      </c>
      <c r="F290">
        <f t="shared" si="61"/>
        <v>17</v>
      </c>
      <c r="G290" s="19" t="e">
        <v>#N/A</v>
      </c>
      <c r="H290" s="19" t="e">
        <v>#N/A</v>
      </c>
      <c r="I290" s="6" t="str">
        <f t="shared" si="63"/>
        <v>C44H80NO8P</v>
      </c>
      <c r="J290" s="6" t="str">
        <f t="shared" si="64"/>
        <v>C44H79NO8P</v>
      </c>
      <c r="K290" s="6" t="str">
        <f t="shared" si="56"/>
        <v>C17H33O2</v>
      </c>
      <c r="L290" s="6" t="str">
        <f t="shared" si="65"/>
        <v>C27H46NO6P</v>
      </c>
      <c r="M290">
        <v>0.59377074787427164</v>
      </c>
      <c r="N290">
        <v>1.799481480587874E-2</v>
      </c>
      <c r="O290">
        <v>4.2972360387122557E-2</v>
      </c>
      <c r="P290">
        <v>0.82057320716886051</v>
      </c>
      <c r="Q290">
        <v>0.72360484437811212</v>
      </c>
      <c r="R290">
        <v>0.15984145262121127</v>
      </c>
      <c r="S290">
        <v>0.22660644913197961</v>
      </c>
      <c r="T290" s="15">
        <f t="shared" si="57"/>
        <v>1.3021135167220832E-2</v>
      </c>
      <c r="U290" s="15">
        <f t="shared" si="58"/>
        <v>3.5261967582477252E-2</v>
      </c>
      <c r="V290" s="8">
        <f t="shared" si="59"/>
        <v>0.11566204944914296</v>
      </c>
      <c r="W290" s="8">
        <f t="shared" si="60"/>
        <v>0.18594718072937574</v>
      </c>
    </row>
    <row r="291" spans="1:23" x14ac:dyDescent="0.25">
      <c r="A291">
        <v>290</v>
      </c>
      <c r="B291">
        <v>-778.5</v>
      </c>
      <c r="C291">
        <v>269.2</v>
      </c>
      <c r="D291" t="s">
        <v>379</v>
      </c>
      <c r="E291">
        <f t="shared" si="62"/>
        <v>329.3</v>
      </c>
      <c r="F291">
        <f t="shared" si="61"/>
        <v>17</v>
      </c>
      <c r="G291" s="19" t="e">
        <v>#N/A</v>
      </c>
      <c r="H291" s="19" t="e">
        <v>#N/A</v>
      </c>
      <c r="I291" s="6" t="str">
        <f t="shared" si="63"/>
        <v>C44H78NO8P</v>
      </c>
      <c r="J291" s="6" t="str">
        <f t="shared" si="64"/>
        <v>C44H77NO8P</v>
      </c>
      <c r="K291" s="6" t="str">
        <f t="shared" si="56"/>
        <v>C17H33O2</v>
      </c>
      <c r="L291" s="6" t="str">
        <f t="shared" si="65"/>
        <v>C27H44NO6P</v>
      </c>
      <c r="M291">
        <v>0.59394891918617676</v>
      </c>
      <c r="N291">
        <v>1.799481480587874E-2</v>
      </c>
      <c r="O291">
        <v>4.2917291333307163E-2</v>
      </c>
      <c r="P291">
        <v>0.82057320716886051</v>
      </c>
      <c r="Q291">
        <v>0.72382197468452314</v>
      </c>
      <c r="R291">
        <v>0.15984145262121127</v>
      </c>
      <c r="S291">
        <v>0.22645726719643353</v>
      </c>
      <c r="T291" s="15">
        <f t="shared" si="57"/>
        <v>1.302504238687344E-2</v>
      </c>
      <c r="U291" s="15">
        <f t="shared" si="58"/>
        <v>3.5216779392372194E-2</v>
      </c>
      <c r="V291" s="8">
        <f t="shared" si="59"/>
        <v>0.11569675587272779</v>
      </c>
      <c r="W291" s="8">
        <f t="shared" si="60"/>
        <v>0.18582476603007306</v>
      </c>
    </row>
    <row r="292" spans="1:23" x14ac:dyDescent="0.25">
      <c r="A292">
        <v>291</v>
      </c>
      <c r="B292">
        <v>-776.5</v>
      </c>
      <c r="C292">
        <v>269.2</v>
      </c>
      <c r="D292" t="s">
        <v>380</v>
      </c>
      <c r="E292">
        <f t="shared" si="62"/>
        <v>327.3</v>
      </c>
      <c r="F292">
        <f t="shared" si="61"/>
        <v>17</v>
      </c>
      <c r="G292" s="19" t="e">
        <v>#N/A</v>
      </c>
      <c r="H292" s="19" t="e">
        <v>#N/A</v>
      </c>
      <c r="I292" s="6" t="str">
        <f t="shared" si="63"/>
        <v>C44H76NO8P</v>
      </c>
      <c r="J292" s="6" t="str">
        <f t="shared" si="64"/>
        <v>C44H75NO8P</v>
      </c>
      <c r="K292" s="6" t="str">
        <f t="shared" si="56"/>
        <v>C17H33O2</v>
      </c>
      <c r="L292" s="6" t="str">
        <f t="shared" si="65"/>
        <v>C27H42NO6P</v>
      </c>
      <c r="M292">
        <v>0.59412714396150468</v>
      </c>
      <c r="N292">
        <v>1.799481480587874E-2</v>
      </c>
      <c r="O292">
        <v>4.2862250544449067E-2</v>
      </c>
      <c r="P292">
        <v>0.82057320716886051</v>
      </c>
      <c r="Q292">
        <v>0.72403917014468511</v>
      </c>
      <c r="R292">
        <v>0.15984145262121127</v>
      </c>
      <c r="S292">
        <v>0.22630797532782171</v>
      </c>
      <c r="T292" s="15">
        <f t="shared" si="57"/>
        <v>1.3028950778955739E-2</v>
      </c>
      <c r="U292" s="15">
        <f t="shared" si="58"/>
        <v>3.5171614395733818E-2</v>
      </c>
      <c r="V292" s="8">
        <f t="shared" si="59"/>
        <v>0.11573147271058282</v>
      </c>
      <c r="W292" s="8">
        <f t="shared" si="60"/>
        <v>0.18570226112264202</v>
      </c>
    </row>
    <row r="293" spans="1:23" x14ac:dyDescent="0.25">
      <c r="A293">
        <v>292</v>
      </c>
      <c r="B293">
        <v>-688.5</v>
      </c>
      <c r="C293">
        <v>225.2</v>
      </c>
      <c r="D293" t="s">
        <v>381</v>
      </c>
      <c r="E293">
        <f t="shared" si="62"/>
        <v>283.3</v>
      </c>
      <c r="F293">
        <f t="shared" si="61"/>
        <v>14</v>
      </c>
      <c r="G293" s="19" t="e">
        <v>#N/A</v>
      </c>
      <c r="H293" s="19" t="e">
        <v>#N/A</v>
      </c>
      <c r="I293" s="6" t="str">
        <f t="shared" si="63"/>
        <v>C37H72NO8P</v>
      </c>
      <c r="J293" s="6" t="str">
        <f t="shared" si="64"/>
        <v>C37H71NO8P</v>
      </c>
      <c r="K293" s="6" t="str">
        <f t="shared" si="56"/>
        <v>C14H25O2</v>
      </c>
      <c r="L293" s="6" t="str">
        <f t="shared" si="65"/>
        <v>C23H46NO6P</v>
      </c>
      <c r="M293">
        <v>0.64234145267408438</v>
      </c>
      <c r="N293">
        <v>1.357080177886158E-2</v>
      </c>
      <c r="O293">
        <v>3.5314304729872611E-2</v>
      </c>
      <c r="P293">
        <v>0.84927756220019335</v>
      </c>
      <c r="Q293">
        <v>0.75633865918933862</v>
      </c>
      <c r="R293">
        <v>0.13607568165717518</v>
      </c>
      <c r="S293">
        <v>0.20320843671070568</v>
      </c>
      <c r="T293" s="15">
        <f t="shared" si="57"/>
        <v>1.026412202154846E-2</v>
      </c>
      <c r="U293" s="15">
        <f t="shared" si="58"/>
        <v>2.9991646631780968E-2</v>
      </c>
      <c r="V293" s="8">
        <f t="shared" si="59"/>
        <v>0.10291929861286316</v>
      </c>
      <c r="W293" s="8">
        <f t="shared" si="60"/>
        <v>0.17258036574818039</v>
      </c>
    </row>
    <row r="294" spans="1:23" x14ac:dyDescent="0.25">
      <c r="A294">
        <v>293</v>
      </c>
      <c r="B294">
        <v>-746.6</v>
      </c>
      <c r="C294">
        <v>283.3</v>
      </c>
      <c r="D294" t="s">
        <v>382</v>
      </c>
      <c r="E294">
        <f t="shared" si="62"/>
        <v>283.3</v>
      </c>
      <c r="F294">
        <f t="shared" si="61"/>
        <v>18</v>
      </c>
      <c r="G294" s="19" t="e">
        <v>#N/A</v>
      </c>
      <c r="H294" s="19" t="e">
        <v>#N/A</v>
      </c>
      <c r="I294" s="6" t="str">
        <f t="shared" si="63"/>
        <v>C41H82NO8P</v>
      </c>
      <c r="J294" s="6" t="str">
        <f t="shared" si="64"/>
        <v>C41H81NO8P</v>
      </c>
      <c r="K294" s="6" t="str">
        <f t="shared" si="56"/>
        <v>C18H35O2</v>
      </c>
      <c r="L294" s="6" t="str">
        <f t="shared" si="65"/>
        <v>C23H46NO6P</v>
      </c>
      <c r="M294">
        <v>0.61362016816664977</v>
      </c>
      <c r="N294">
        <v>1.9599405313945297E-2</v>
      </c>
      <c r="O294">
        <v>3.5314304729872611E-2</v>
      </c>
      <c r="P294">
        <v>0.81130345607924126</v>
      </c>
      <c r="Q294">
        <v>0.75633865918933862</v>
      </c>
      <c r="R294">
        <v>0.16730280038157924</v>
      </c>
      <c r="S294">
        <v>0.20320843671070568</v>
      </c>
      <c r="T294" s="15">
        <f t="shared" si="57"/>
        <v>1.4823787936057783E-2</v>
      </c>
      <c r="U294" s="15">
        <f t="shared" si="58"/>
        <v>2.8650617476381143E-2</v>
      </c>
      <c r="V294" s="8">
        <f t="shared" si="59"/>
        <v>0.12653757571922522</v>
      </c>
      <c r="W294" s="8">
        <f t="shared" si="60"/>
        <v>0.16486370700785527</v>
      </c>
    </row>
    <row r="295" spans="1:23" x14ac:dyDescent="0.25">
      <c r="A295">
        <v>294</v>
      </c>
      <c r="B295">
        <v>-744.6</v>
      </c>
      <c r="C295">
        <v>281.2</v>
      </c>
      <c r="D295" t="s">
        <v>383</v>
      </c>
      <c r="E295">
        <f t="shared" si="62"/>
        <v>283.40000000000003</v>
      </c>
      <c r="F295">
        <f t="shared" si="61"/>
        <v>18</v>
      </c>
      <c r="G295" s="19" t="e">
        <v>#N/A</v>
      </c>
      <c r="H295" s="19" t="e">
        <v>#N/A</v>
      </c>
      <c r="I295" s="6" t="str">
        <f t="shared" si="63"/>
        <v>C41H80NO8P</v>
      </c>
      <c r="J295" s="6" t="str">
        <f t="shared" si="64"/>
        <v>C41H79NO8P</v>
      </c>
      <c r="K295" s="6" t="str">
        <f t="shared" si="56"/>
        <v>C18H33O2</v>
      </c>
      <c r="L295" s="6" t="str">
        <f t="shared" si="65"/>
        <v>C23H46NO6P</v>
      </c>
      <c r="M295">
        <v>0.61380429564474659</v>
      </c>
      <c r="N295">
        <v>1.9555127821847394E-2</v>
      </c>
      <c r="O295">
        <v>3.5314304729872611E-2</v>
      </c>
      <c r="P295">
        <v>0.811546901890003</v>
      </c>
      <c r="Q295">
        <v>0.75633865918933862</v>
      </c>
      <c r="R295">
        <v>0.16710950192123541</v>
      </c>
      <c r="S295">
        <v>0.20320843671070568</v>
      </c>
      <c r="T295" s="15">
        <f t="shared" si="57"/>
        <v>1.4790299157052189E-2</v>
      </c>
      <c r="U295" s="15">
        <f t="shared" si="58"/>
        <v>2.8659214595927598E-2</v>
      </c>
      <c r="V295" s="8">
        <f t="shared" si="59"/>
        <v>0.12639137662090541</v>
      </c>
      <c r="W295" s="8">
        <f t="shared" si="60"/>
        <v>0.16491317725048396</v>
      </c>
    </row>
    <row r="296" spans="1:23" x14ac:dyDescent="0.25">
      <c r="A296">
        <v>295</v>
      </c>
      <c r="B296">
        <v>-742.5</v>
      </c>
      <c r="C296">
        <v>279.2</v>
      </c>
      <c r="D296" t="s">
        <v>384</v>
      </c>
      <c r="E296">
        <f t="shared" si="62"/>
        <v>283.3</v>
      </c>
      <c r="F296">
        <f t="shared" si="61"/>
        <v>18</v>
      </c>
      <c r="G296" s="19" t="e">
        <v>#N/A</v>
      </c>
      <c r="H296" s="19" t="e">
        <v>#N/A</v>
      </c>
      <c r="I296" s="6" t="str">
        <f t="shared" si="63"/>
        <v>C41H78NO8P</v>
      </c>
      <c r="J296" s="6" t="str">
        <f t="shared" si="64"/>
        <v>C41H77NO8P</v>
      </c>
      <c r="K296" s="6" t="str">
        <f t="shared" si="56"/>
        <v>C18H31O2</v>
      </c>
      <c r="L296" s="6" t="str">
        <f t="shared" si="65"/>
        <v>C23H46NO6P</v>
      </c>
      <c r="M296">
        <v>0.613988478373518</v>
      </c>
      <c r="N296">
        <v>1.9510895075596228E-2</v>
      </c>
      <c r="O296">
        <v>3.5314304729872611E-2</v>
      </c>
      <c r="P296">
        <v>0.81179042075094388</v>
      </c>
      <c r="Q296">
        <v>0.75633865918933862</v>
      </c>
      <c r="R296">
        <v>0.16691607239168496</v>
      </c>
      <c r="S296">
        <v>0.20320843671070568</v>
      </c>
      <c r="T296" s="15">
        <f t="shared" si="57"/>
        <v>1.4756844221060323E-2</v>
      </c>
      <c r="U296" s="15">
        <f t="shared" si="58"/>
        <v>2.8667814295190337E-2</v>
      </c>
      <c r="V296" s="8">
        <f t="shared" si="59"/>
        <v>0.12624507838987759</v>
      </c>
      <c r="W296" s="8">
        <f t="shared" si="60"/>
        <v>0.16496266233752532</v>
      </c>
    </row>
    <row r="297" spans="1:23" x14ac:dyDescent="0.25">
      <c r="A297">
        <v>296</v>
      </c>
      <c r="B297">
        <v>-740.5</v>
      </c>
      <c r="C297">
        <v>277.2</v>
      </c>
      <c r="D297" t="s">
        <v>385</v>
      </c>
      <c r="E297">
        <f t="shared" si="62"/>
        <v>283.3</v>
      </c>
      <c r="F297">
        <f t="shared" si="61"/>
        <v>18</v>
      </c>
      <c r="G297" s="19" t="e">
        <v>#N/A</v>
      </c>
      <c r="H297" s="19" t="e">
        <v>#N/A</v>
      </c>
      <c r="I297" s="6" t="str">
        <f t="shared" si="63"/>
        <v>C41H76NO8P</v>
      </c>
      <c r="J297" s="6" t="str">
        <f t="shared" si="64"/>
        <v>C41H75NO8P</v>
      </c>
      <c r="K297" s="6" t="str">
        <f t="shared" si="56"/>
        <v>C18H29O2</v>
      </c>
      <c r="L297" s="6" t="str">
        <f t="shared" si="65"/>
        <v>C23H46NO6P</v>
      </c>
      <c r="M297">
        <v>0.61417271636954285</v>
      </c>
      <c r="N297">
        <v>1.9466707127961943E-2</v>
      </c>
      <c r="O297">
        <v>3.5314304729872611E-2</v>
      </c>
      <c r="P297">
        <v>0.81203401268398379</v>
      </c>
      <c r="Q297">
        <v>0.75633865918933862</v>
      </c>
      <c r="R297">
        <v>0.1667225117316733</v>
      </c>
      <c r="S297">
        <v>0.20320843671070568</v>
      </c>
      <c r="T297" s="15">
        <f t="shared" si="57"/>
        <v>1.4723423167994279E-2</v>
      </c>
      <c r="U297" s="15">
        <f t="shared" si="58"/>
        <v>2.8676416574943454E-2</v>
      </c>
      <c r="V297" s="8">
        <f t="shared" si="59"/>
        <v>0.12609868097981256</v>
      </c>
      <c r="W297" s="8">
        <f t="shared" si="60"/>
        <v>0.16501216227343368</v>
      </c>
    </row>
    <row r="298" spans="1:23" x14ac:dyDescent="0.25">
      <c r="A298">
        <v>297</v>
      </c>
      <c r="B298">
        <v>-738.5</v>
      </c>
      <c r="C298">
        <v>275.2</v>
      </c>
      <c r="D298" t="s">
        <v>386</v>
      </c>
      <c r="E298">
        <f t="shared" si="62"/>
        <v>283.3</v>
      </c>
      <c r="F298">
        <f t="shared" si="61"/>
        <v>18</v>
      </c>
      <c r="G298" s="19" t="e">
        <v>#N/A</v>
      </c>
      <c r="H298" s="19" t="e">
        <v>#N/A</v>
      </c>
      <c r="I298" s="6" t="str">
        <f t="shared" si="63"/>
        <v>C41H74NO8P</v>
      </c>
      <c r="J298" s="6" t="str">
        <f t="shared" si="64"/>
        <v>C41H73NO8P</v>
      </c>
      <c r="K298" s="6" t="str">
        <f t="shared" si="56"/>
        <v>C18H27O2</v>
      </c>
      <c r="L298" s="6" t="str">
        <f t="shared" si="65"/>
        <v>C23H46NO6P</v>
      </c>
      <c r="M298">
        <v>0.61435700964940487</v>
      </c>
      <c r="N298">
        <v>1.942256403174895E-2</v>
      </c>
      <c r="O298">
        <v>3.5314304729872611E-2</v>
      </c>
      <c r="P298">
        <v>0.81227767771104942</v>
      </c>
      <c r="Q298">
        <v>0.75633865918933862</v>
      </c>
      <c r="R298">
        <v>0.16652881987992105</v>
      </c>
      <c r="S298">
        <v>0.20320843671070568</v>
      </c>
      <c r="T298" s="15">
        <f t="shared" si="57"/>
        <v>1.4690036037792077E-2</v>
      </c>
      <c r="U298" s="15">
        <f t="shared" si="58"/>
        <v>2.8685021435961251E-2</v>
      </c>
      <c r="V298" s="8">
        <f t="shared" si="59"/>
        <v>0.12595218434436237</v>
      </c>
      <c r="W298" s="8">
        <f t="shared" si="60"/>
        <v>0.16506167706266478</v>
      </c>
    </row>
    <row r="299" spans="1:23" x14ac:dyDescent="0.25">
      <c r="A299">
        <v>298</v>
      </c>
      <c r="B299">
        <v>-772.6</v>
      </c>
      <c r="C299">
        <v>309.3</v>
      </c>
      <c r="D299" t="s">
        <v>387</v>
      </c>
      <c r="E299">
        <f t="shared" si="62"/>
        <v>283.3</v>
      </c>
      <c r="F299">
        <f t="shared" si="61"/>
        <v>20</v>
      </c>
      <c r="G299" s="19" t="e">
        <v>#N/A</v>
      </c>
      <c r="H299" s="19" t="e">
        <v>#N/A</v>
      </c>
      <c r="I299" s="6" t="str">
        <f t="shared" si="63"/>
        <v>C43H84NO8P</v>
      </c>
      <c r="J299" s="6" t="str">
        <f t="shared" si="64"/>
        <v>C43H83NO8P</v>
      </c>
      <c r="K299" s="6" t="str">
        <f t="shared" si="56"/>
        <v>C20H37O2</v>
      </c>
      <c r="L299" s="6" t="str">
        <f t="shared" si="65"/>
        <v>C23H46NO6P</v>
      </c>
      <c r="M299">
        <v>0.60001472757996188</v>
      </c>
      <c r="N299">
        <v>2.2956457923409865E-2</v>
      </c>
      <c r="O299">
        <v>3.5314304729872611E-2</v>
      </c>
      <c r="P299">
        <v>0.79331489973429581</v>
      </c>
      <c r="Q299">
        <v>0.75633865918933862</v>
      </c>
      <c r="R299">
        <v>0.18147836884607774</v>
      </c>
      <c r="S299">
        <v>0.20320843671070568</v>
      </c>
      <c r="T299" s="15">
        <f t="shared" si="57"/>
        <v>1.7362856605528287E-2</v>
      </c>
      <c r="U299" s="15">
        <f t="shared" si="58"/>
        <v>2.8015364115965256E-2</v>
      </c>
      <c r="V299" s="8">
        <f t="shared" si="59"/>
        <v>0.13725910616491069</v>
      </c>
      <c r="W299" s="8">
        <f t="shared" si="60"/>
        <v>0.16120828059431647</v>
      </c>
    </row>
    <row r="300" spans="1:23" x14ac:dyDescent="0.25">
      <c r="A300">
        <v>299</v>
      </c>
      <c r="B300">
        <v>-770.6</v>
      </c>
      <c r="C300">
        <v>307.3</v>
      </c>
      <c r="D300" t="s">
        <v>388</v>
      </c>
      <c r="E300">
        <f t="shared" si="62"/>
        <v>283.3</v>
      </c>
      <c r="F300">
        <f t="shared" si="61"/>
        <v>20</v>
      </c>
      <c r="G300" s="19" t="e">
        <v>#N/A</v>
      </c>
      <c r="H300" s="19" t="e">
        <v>#N/A</v>
      </c>
      <c r="I300" s="6" t="str">
        <f t="shared" si="63"/>
        <v>C43H82NO8P</v>
      </c>
      <c r="J300" s="6" t="str">
        <f t="shared" si="64"/>
        <v>C43H81NO8P</v>
      </c>
      <c r="K300" s="6" t="str">
        <f t="shared" si="56"/>
        <v>C20H35O2</v>
      </c>
      <c r="L300" s="6" t="str">
        <f t="shared" si="65"/>
        <v>C23H46NO6P</v>
      </c>
      <c r="M300">
        <v>0.60019477250733166</v>
      </c>
      <c r="N300">
        <v>2.2908931973969478E-2</v>
      </c>
      <c r="O300">
        <v>3.5314304729872611E-2</v>
      </c>
      <c r="P300">
        <v>0.79355294776368368</v>
      </c>
      <c r="Q300">
        <v>0.75633865918933862</v>
      </c>
      <c r="R300">
        <v>0.18129472300940283</v>
      </c>
      <c r="S300">
        <v>0.20320843671070568</v>
      </c>
      <c r="T300" s="15">
        <f t="shared" si="57"/>
        <v>1.7326910892651842E-2</v>
      </c>
      <c r="U300" s="15">
        <f t="shared" si="58"/>
        <v>2.8023770616615404E-2</v>
      </c>
      <c r="V300" s="8">
        <f t="shared" si="59"/>
        <v>0.13712020771903427</v>
      </c>
      <c r="W300" s="8">
        <f t="shared" si="60"/>
        <v>0.16125665396223043</v>
      </c>
    </row>
    <row r="301" spans="1:23" x14ac:dyDescent="0.25">
      <c r="A301">
        <v>300</v>
      </c>
      <c r="B301">
        <v>-768.6</v>
      </c>
      <c r="C301">
        <v>305.2</v>
      </c>
      <c r="D301" t="s">
        <v>389</v>
      </c>
      <c r="E301">
        <f t="shared" si="62"/>
        <v>283.40000000000003</v>
      </c>
      <c r="F301">
        <f t="shared" si="61"/>
        <v>20</v>
      </c>
      <c r="G301" s="19" t="e">
        <v>#N/A</v>
      </c>
      <c r="H301" s="19" t="e">
        <v>#N/A</v>
      </c>
      <c r="I301" s="6" t="str">
        <f t="shared" si="63"/>
        <v>C43H80NO8P</v>
      </c>
      <c r="J301" s="6" t="str">
        <f t="shared" si="64"/>
        <v>C43H79NO8P</v>
      </c>
      <c r="K301" s="6" t="str">
        <f t="shared" si="56"/>
        <v>C20H33O2</v>
      </c>
      <c r="L301" s="6" t="str">
        <f t="shared" si="65"/>
        <v>C23H46NO6P</v>
      </c>
      <c r="M301">
        <v>0.6003748714603353</v>
      </c>
      <c r="N301">
        <v>2.2861446898164127E-2</v>
      </c>
      <c r="O301">
        <v>3.5314304729872611E-2</v>
      </c>
      <c r="P301">
        <v>0.79379106722355164</v>
      </c>
      <c r="Q301">
        <v>0.75633865918933862</v>
      </c>
      <c r="R301">
        <v>0.18111095062002339</v>
      </c>
      <c r="S301">
        <v>0.20320843671070568</v>
      </c>
      <c r="T301" s="15">
        <f t="shared" si="57"/>
        <v>1.7290996094085725E-2</v>
      </c>
      <c r="U301" s="15">
        <f t="shared" si="58"/>
        <v>2.8032179639783304E-2</v>
      </c>
      <c r="V301" s="8">
        <f t="shared" si="59"/>
        <v>0.13698121355645501</v>
      </c>
      <c r="W301" s="8">
        <f t="shared" si="60"/>
        <v>0.1613050418454206</v>
      </c>
    </row>
    <row r="302" spans="1:23" x14ac:dyDescent="0.25">
      <c r="A302">
        <v>301</v>
      </c>
      <c r="B302">
        <v>-766.5</v>
      </c>
      <c r="C302">
        <v>303.2</v>
      </c>
      <c r="D302" t="s">
        <v>390</v>
      </c>
      <c r="E302">
        <f t="shared" si="62"/>
        <v>283.3</v>
      </c>
      <c r="F302">
        <f t="shared" si="61"/>
        <v>20</v>
      </c>
      <c r="G302" s="19" t="e">
        <v>#N/A</v>
      </c>
      <c r="H302" s="19" t="e">
        <v>#N/A</v>
      </c>
      <c r="I302" s="6" t="str">
        <f t="shared" si="63"/>
        <v>C43H78NO8P</v>
      </c>
      <c r="J302" s="6" t="str">
        <f t="shared" si="64"/>
        <v>C43H77NO8P</v>
      </c>
      <c r="K302" s="6" t="str">
        <f t="shared" si="56"/>
        <v>C20H31O2</v>
      </c>
      <c r="L302" s="6" t="str">
        <f t="shared" si="65"/>
        <v>C23H46NO6P</v>
      </c>
      <c r="M302">
        <v>0.60055502445518372</v>
      </c>
      <c r="N302">
        <v>2.2814002746246405E-2</v>
      </c>
      <c r="O302">
        <v>3.5314304729872611E-2</v>
      </c>
      <c r="P302">
        <v>0.79402925813533398</v>
      </c>
      <c r="Q302">
        <v>0.75633865918933862</v>
      </c>
      <c r="R302">
        <v>0.18092705161852635</v>
      </c>
      <c r="S302">
        <v>0.20320843671070568</v>
      </c>
      <c r="T302" s="15">
        <f t="shared" si="57"/>
        <v>1.7255112247837896E-2</v>
      </c>
      <c r="U302" s="15">
        <f t="shared" si="58"/>
        <v>2.8040591186225865E-2</v>
      </c>
      <c r="V302" s="8">
        <f t="shared" si="59"/>
        <v>0.13684212363223647</v>
      </c>
      <c r="W302" s="8">
        <f t="shared" si="60"/>
        <v>0.16135344424824261</v>
      </c>
    </row>
    <row r="303" spans="1:23" x14ac:dyDescent="0.25">
      <c r="A303">
        <v>302</v>
      </c>
      <c r="B303">
        <v>-764.5</v>
      </c>
      <c r="C303">
        <v>301.2</v>
      </c>
      <c r="D303" t="s">
        <v>391</v>
      </c>
      <c r="E303">
        <f t="shared" si="62"/>
        <v>283.3</v>
      </c>
      <c r="F303">
        <f t="shared" si="61"/>
        <v>20</v>
      </c>
      <c r="G303" s="19" t="e">
        <v>#N/A</v>
      </c>
      <c r="H303" s="19" t="e">
        <v>#N/A</v>
      </c>
      <c r="I303" s="6" t="str">
        <f t="shared" si="63"/>
        <v>C43H76NO8P</v>
      </c>
      <c r="J303" s="6" t="str">
        <f t="shared" si="64"/>
        <v>C43H75NO8P</v>
      </c>
      <c r="K303" s="6" t="str">
        <f t="shared" si="56"/>
        <v>C20H29O2</v>
      </c>
      <c r="L303" s="6" t="str">
        <f t="shared" si="65"/>
        <v>C23H46NO6P</v>
      </c>
      <c r="M303">
        <v>0.60073523150809349</v>
      </c>
      <c r="N303">
        <v>2.2766599568501775E-2</v>
      </c>
      <c r="O303">
        <v>3.5314304729872611E-2</v>
      </c>
      <c r="P303">
        <v>0.79426752052047089</v>
      </c>
      <c r="Q303">
        <v>0.75633865918933862</v>
      </c>
      <c r="R303">
        <v>0.18074302594547415</v>
      </c>
      <c r="S303">
        <v>0.20320843671070568</v>
      </c>
      <c r="T303" s="15">
        <f t="shared" si="57"/>
        <v>1.7219259391941209E-2</v>
      </c>
      <c r="U303" s="15">
        <f t="shared" si="58"/>
        <v>2.804900525670026E-2</v>
      </c>
      <c r="V303" s="8">
        <f t="shared" si="59"/>
        <v>0.13670293790142377</v>
      </c>
      <c r="W303" s="8">
        <f t="shared" si="60"/>
        <v>0.16140186117505323</v>
      </c>
    </row>
    <row r="304" spans="1:23" x14ac:dyDescent="0.25">
      <c r="A304">
        <v>303</v>
      </c>
      <c r="B304">
        <v>-798.6</v>
      </c>
      <c r="C304">
        <v>335.3</v>
      </c>
      <c r="D304" t="s">
        <v>392</v>
      </c>
      <c r="E304">
        <f t="shared" si="62"/>
        <v>283.3</v>
      </c>
      <c r="F304">
        <f t="shared" si="61"/>
        <v>22</v>
      </c>
      <c r="G304" s="19" t="e">
        <v>#N/A</v>
      </c>
      <c r="H304" s="19" t="e">
        <v>#N/A</v>
      </c>
      <c r="I304" s="6" t="str">
        <f t="shared" si="63"/>
        <v>C45H86NO8P</v>
      </c>
      <c r="J304" s="6" t="str">
        <f t="shared" si="64"/>
        <v>C45H85NO8P</v>
      </c>
      <c r="K304" s="6" t="str">
        <f t="shared" si="56"/>
        <v>C22H39O2</v>
      </c>
      <c r="L304" s="6" t="str">
        <f t="shared" si="65"/>
        <v>C23H46NO6P</v>
      </c>
      <c r="M304">
        <v>0.58671095245859106</v>
      </c>
      <c r="N304">
        <v>2.6549281310858579E-2</v>
      </c>
      <c r="O304">
        <v>3.5314304729872611E-2</v>
      </c>
      <c r="P304">
        <v>0.77572519311315047</v>
      </c>
      <c r="Q304">
        <v>0.75633865918933862</v>
      </c>
      <c r="R304">
        <v>0.19494307543085387</v>
      </c>
      <c r="S304">
        <v>0.20320843671070568</v>
      </c>
      <c r="T304" s="15">
        <f t="shared" si="57"/>
        <v>2.0080247829095347E-2</v>
      </c>
      <c r="U304" s="15">
        <f t="shared" si="58"/>
        <v>2.7394195856237077E-2</v>
      </c>
      <c r="V304" s="8">
        <f t="shared" si="59"/>
        <v>0.14744298428961811</v>
      </c>
      <c r="W304" s="8">
        <f t="shared" si="60"/>
        <v>0.15763390380963357</v>
      </c>
    </row>
    <row r="305" spans="1:23" x14ac:dyDescent="0.25">
      <c r="A305">
        <v>304</v>
      </c>
      <c r="B305">
        <v>-794.6</v>
      </c>
      <c r="C305">
        <v>331.3</v>
      </c>
      <c r="D305" t="s">
        <v>393</v>
      </c>
      <c r="E305">
        <f t="shared" si="62"/>
        <v>283.3</v>
      </c>
      <c r="F305">
        <f t="shared" si="61"/>
        <v>22</v>
      </c>
      <c r="G305" s="19" t="e">
        <v>#N/A</v>
      </c>
      <c r="H305" s="19" t="e">
        <v>#N/A</v>
      </c>
      <c r="I305" s="6" t="str">
        <f t="shared" si="63"/>
        <v>C45H82NO8P</v>
      </c>
      <c r="J305" s="6" t="str">
        <f t="shared" si="64"/>
        <v>C45H81NO8P</v>
      </c>
      <c r="K305" s="6" t="str">
        <f t="shared" si="56"/>
        <v>C22H35O2</v>
      </c>
      <c r="L305" s="6" t="str">
        <f t="shared" si="65"/>
        <v>C23H46NO6P</v>
      </c>
      <c r="M305">
        <v>0.58706311107964393</v>
      </c>
      <c r="N305">
        <v>2.6448337941228989E-2</v>
      </c>
      <c r="O305">
        <v>3.5314304729872611E-2</v>
      </c>
      <c r="P305">
        <v>0.77619080281956188</v>
      </c>
      <c r="Q305">
        <v>0.75633865918933862</v>
      </c>
      <c r="R305">
        <v>0.19459430080212234</v>
      </c>
      <c r="S305">
        <v>0.20320843671070568</v>
      </c>
      <c r="T305" s="15">
        <f t="shared" si="57"/>
        <v>2.0003900456255653E-2</v>
      </c>
      <c r="U305" s="15">
        <f t="shared" si="58"/>
        <v>2.7410638539294478E-2</v>
      </c>
      <c r="V305" s="8">
        <f t="shared" si="59"/>
        <v>0.14717919255456405</v>
      </c>
      <c r="W305" s="8">
        <f t="shared" si="60"/>
        <v>0.15772851963019077</v>
      </c>
    </row>
    <row r="306" spans="1:23" x14ac:dyDescent="0.25">
      <c r="A306">
        <v>305</v>
      </c>
      <c r="B306">
        <v>-792.6</v>
      </c>
      <c r="C306">
        <v>329.2</v>
      </c>
      <c r="D306" t="s">
        <v>394</v>
      </c>
      <c r="E306">
        <f t="shared" si="62"/>
        <v>283.40000000000003</v>
      </c>
      <c r="F306">
        <f t="shared" si="61"/>
        <v>22</v>
      </c>
      <c r="G306" s="19" t="e">
        <v>#N/A</v>
      </c>
      <c r="H306" s="19" t="e">
        <v>#N/A</v>
      </c>
      <c r="I306" s="6" t="str">
        <f t="shared" si="63"/>
        <v>C45H80NO8P</v>
      </c>
      <c r="J306" s="6" t="str">
        <f t="shared" si="64"/>
        <v>C45H79NO8P</v>
      </c>
      <c r="K306" s="6" t="str">
        <f t="shared" si="56"/>
        <v>C22H33O2</v>
      </c>
      <c r="L306" s="6" t="str">
        <f t="shared" si="65"/>
        <v>C23H46NO6P</v>
      </c>
      <c r="M306">
        <v>0.58723926964765472</v>
      </c>
      <c r="N306">
        <v>2.6397922084203714E-2</v>
      </c>
      <c r="O306">
        <v>3.5314304729872611E-2</v>
      </c>
      <c r="P306">
        <v>0.77642371246376751</v>
      </c>
      <c r="Q306">
        <v>0.75633865918933862</v>
      </c>
      <c r="R306">
        <v>0.19441973017205794</v>
      </c>
      <c r="S306">
        <v>0.20320843671070568</v>
      </c>
      <c r="T306" s="15">
        <f t="shared" si="57"/>
        <v>1.9965768994551276E-2</v>
      </c>
      <c r="U306" s="15">
        <f t="shared" si="58"/>
        <v>2.7418863581444488E-2</v>
      </c>
      <c r="V306" s="8">
        <f t="shared" si="59"/>
        <v>0.1470471580382873</v>
      </c>
      <c r="W306" s="8">
        <f t="shared" si="60"/>
        <v>0.15777584883488466</v>
      </c>
    </row>
    <row r="307" spans="1:23" x14ac:dyDescent="0.25">
      <c r="A307">
        <v>306</v>
      </c>
      <c r="B307">
        <v>-790.5</v>
      </c>
      <c r="C307">
        <v>327.2</v>
      </c>
      <c r="D307" t="s">
        <v>395</v>
      </c>
      <c r="E307">
        <f t="shared" si="62"/>
        <v>283.3</v>
      </c>
      <c r="F307">
        <f t="shared" si="61"/>
        <v>22</v>
      </c>
      <c r="G307" s="19" t="e">
        <v>#N/A</v>
      </c>
      <c r="H307" s="19" t="e">
        <v>#N/A</v>
      </c>
      <c r="I307" s="6" t="str">
        <f t="shared" si="63"/>
        <v>C45H78NO8P</v>
      </c>
      <c r="J307" s="6" t="str">
        <f t="shared" si="64"/>
        <v>C45H77NO8P</v>
      </c>
      <c r="K307" s="6" t="str">
        <f t="shared" si="56"/>
        <v>C22H31O2</v>
      </c>
      <c r="L307" s="6" t="str">
        <f t="shared" si="65"/>
        <v>C23H46NO6P</v>
      </c>
      <c r="M307">
        <v>0.58741548107512886</v>
      </c>
      <c r="N307">
        <v>2.6347543509511545E-2</v>
      </c>
      <c r="O307">
        <v>3.5314304729872611E-2</v>
      </c>
      <c r="P307">
        <v>0.77665669199659093</v>
      </c>
      <c r="Q307">
        <v>0.75633865918933862</v>
      </c>
      <c r="R307">
        <v>0.19424503725467318</v>
      </c>
      <c r="S307">
        <v>0.20320843671070568</v>
      </c>
      <c r="T307" s="15">
        <f t="shared" si="57"/>
        <v>1.9927665730916727E-2</v>
      </c>
      <c r="U307" s="15">
        <f t="shared" si="58"/>
        <v>2.7427091091662435E-2</v>
      </c>
      <c r="V307" s="8">
        <f t="shared" si="59"/>
        <v>0.14691503103138265</v>
      </c>
      <c r="W307" s="8">
        <f t="shared" si="60"/>
        <v>0.15782319224153529</v>
      </c>
    </row>
    <row r="308" spans="1:23" x14ac:dyDescent="0.25">
      <c r="A308">
        <v>307</v>
      </c>
      <c r="B308">
        <v>-742.5</v>
      </c>
      <c r="C308">
        <v>281.2</v>
      </c>
      <c r="D308" t="s">
        <v>396</v>
      </c>
      <c r="E308">
        <f t="shared" si="62"/>
        <v>281.3</v>
      </c>
      <c r="F308">
        <f t="shared" si="61"/>
        <v>18</v>
      </c>
      <c r="G308" s="19" t="e">
        <v>#N/A</v>
      </c>
      <c r="H308" s="19" t="e">
        <v>#N/A</v>
      </c>
      <c r="I308" s="6" t="str">
        <f t="shared" si="63"/>
        <v>C41H78NO8P</v>
      </c>
      <c r="J308" s="6" t="str">
        <f t="shared" si="64"/>
        <v>C41H77NO8P</v>
      </c>
      <c r="K308" s="6" t="str">
        <f t="shared" si="56"/>
        <v>C18H33O2</v>
      </c>
      <c r="L308" s="6" t="str">
        <f t="shared" si="65"/>
        <v>C23H44NO6P</v>
      </c>
      <c r="M308">
        <v>0.613988478373518</v>
      </c>
      <c r="N308">
        <v>1.9555127821847394E-2</v>
      </c>
      <c r="O308">
        <v>3.5263962516602507E-2</v>
      </c>
      <c r="P308">
        <v>0.811546901890003</v>
      </c>
      <c r="Q308">
        <v>0.75656561185016746</v>
      </c>
      <c r="R308">
        <v>0.16710950192123541</v>
      </c>
      <c r="S308">
        <v>0.20304240922691699</v>
      </c>
      <c r="T308" s="15">
        <f t="shared" si="57"/>
        <v>1.4794737245344207E-2</v>
      </c>
      <c r="U308" s="15">
        <f t="shared" si="58"/>
        <v>2.8618359528713961E-2</v>
      </c>
      <c r="V308" s="8">
        <f t="shared" si="59"/>
        <v>0.12642930256701621</v>
      </c>
      <c r="W308" s="8">
        <f t="shared" si="60"/>
        <v>0.16477843816038665</v>
      </c>
    </row>
    <row r="309" spans="1:23" x14ac:dyDescent="0.25">
      <c r="A309">
        <v>308</v>
      </c>
      <c r="B309">
        <v>-740.5</v>
      </c>
      <c r="C309">
        <v>279.2</v>
      </c>
      <c r="D309" t="s">
        <v>397</v>
      </c>
      <c r="E309">
        <f t="shared" si="62"/>
        <v>281.3</v>
      </c>
      <c r="F309">
        <f t="shared" si="61"/>
        <v>18</v>
      </c>
      <c r="G309" s="19" t="e">
        <v>#N/A</v>
      </c>
      <c r="H309" s="19" t="e">
        <v>#N/A</v>
      </c>
      <c r="I309" s="6" t="str">
        <f t="shared" si="63"/>
        <v>C41H76NO8P</v>
      </c>
      <c r="J309" s="6" t="str">
        <f t="shared" si="64"/>
        <v>C41H75NO8P</v>
      </c>
      <c r="K309" s="6" t="str">
        <f t="shared" si="56"/>
        <v>C18H31O2</v>
      </c>
      <c r="L309" s="6" t="str">
        <f t="shared" si="65"/>
        <v>C23H44NO6P</v>
      </c>
      <c r="M309">
        <v>0.61417271636954285</v>
      </c>
      <c r="N309">
        <v>1.9510895075596228E-2</v>
      </c>
      <c r="O309">
        <v>3.5263962516602507E-2</v>
      </c>
      <c r="P309">
        <v>0.81179042075094388</v>
      </c>
      <c r="Q309">
        <v>0.75656561185016746</v>
      </c>
      <c r="R309">
        <v>0.16691607239168496</v>
      </c>
      <c r="S309">
        <v>0.20304240922691699</v>
      </c>
      <c r="T309" s="15">
        <f t="shared" si="57"/>
        <v>1.4761272270612882E-2</v>
      </c>
      <c r="U309" s="15">
        <f t="shared" si="58"/>
        <v>2.8626946968698271E-2</v>
      </c>
      <c r="V309" s="8">
        <f t="shared" si="59"/>
        <v>0.12628296043664197</v>
      </c>
      <c r="W309" s="8">
        <f t="shared" si="60"/>
        <v>0.16482788281660427</v>
      </c>
    </row>
    <row r="310" spans="1:23" x14ac:dyDescent="0.25">
      <c r="A310">
        <v>309</v>
      </c>
      <c r="B310">
        <v>-738.5</v>
      </c>
      <c r="C310">
        <v>277.2</v>
      </c>
      <c r="D310" t="s">
        <v>398</v>
      </c>
      <c r="E310">
        <f t="shared" si="62"/>
        <v>281.3</v>
      </c>
      <c r="F310">
        <f t="shared" si="61"/>
        <v>18</v>
      </c>
      <c r="G310" s="19" t="e">
        <v>#N/A</v>
      </c>
      <c r="H310" s="19" t="e">
        <v>#N/A</v>
      </c>
      <c r="I310" s="6" t="str">
        <f t="shared" si="63"/>
        <v>C41H74NO8P</v>
      </c>
      <c r="J310" s="6" t="str">
        <f t="shared" si="64"/>
        <v>C41H73NO8P</v>
      </c>
      <c r="K310" s="6" t="str">
        <f t="shared" si="56"/>
        <v>C18H29O2</v>
      </c>
      <c r="L310" s="6" t="str">
        <f t="shared" si="65"/>
        <v>C23H44NO6P</v>
      </c>
      <c r="M310">
        <v>0.61435700964940487</v>
      </c>
      <c r="N310">
        <v>1.9466707127961943E-2</v>
      </c>
      <c r="O310">
        <v>3.5263962516602507E-2</v>
      </c>
      <c r="P310">
        <v>0.81203401268398379</v>
      </c>
      <c r="Q310">
        <v>0.75656561185016746</v>
      </c>
      <c r="R310">
        <v>0.1667225117316733</v>
      </c>
      <c r="S310">
        <v>0.20304240922691699</v>
      </c>
      <c r="T310" s="15">
        <f t="shared" si="57"/>
        <v>1.4727841188974545E-2</v>
      </c>
      <c r="U310" s="15">
        <f t="shared" si="58"/>
        <v>2.8635536985494332E-2</v>
      </c>
      <c r="V310" s="8">
        <f t="shared" si="59"/>
        <v>0.12613651909747012</v>
      </c>
      <c r="W310" s="8">
        <f t="shared" si="60"/>
        <v>0.16487734230955695</v>
      </c>
    </row>
    <row r="311" spans="1:23" x14ac:dyDescent="0.25">
      <c r="A311">
        <v>310</v>
      </c>
      <c r="B311">
        <v>-736.5</v>
      </c>
      <c r="C311">
        <v>275.2</v>
      </c>
      <c r="D311" t="s">
        <v>399</v>
      </c>
      <c r="E311">
        <f t="shared" si="62"/>
        <v>281.3</v>
      </c>
      <c r="F311">
        <f t="shared" si="61"/>
        <v>18</v>
      </c>
      <c r="G311" s="19" t="e">
        <v>#N/A</v>
      </c>
      <c r="H311" s="19" t="e">
        <v>#N/A</v>
      </c>
      <c r="I311" s="6" t="str">
        <f t="shared" si="63"/>
        <v>C41H72NO8P</v>
      </c>
      <c r="J311" s="6" t="str">
        <f t="shared" si="64"/>
        <v>C41H71NO8P</v>
      </c>
      <c r="K311" s="6" t="str">
        <f t="shared" si="56"/>
        <v>C18H27O2</v>
      </c>
      <c r="L311" s="6" t="str">
        <f t="shared" si="65"/>
        <v>C23H44NO6P</v>
      </c>
      <c r="M311">
        <v>0.61454135822969325</v>
      </c>
      <c r="N311">
        <v>1.942256403174895E-2</v>
      </c>
      <c r="O311">
        <v>3.5263962516602507E-2</v>
      </c>
      <c r="P311">
        <v>0.81227767771104942</v>
      </c>
      <c r="Q311">
        <v>0.75656561185016746</v>
      </c>
      <c r="R311">
        <v>0.16652881987992105</v>
      </c>
      <c r="S311">
        <v>0.20304240922691699</v>
      </c>
      <c r="T311" s="15">
        <f t="shared" si="57"/>
        <v>1.4694444040379199E-2</v>
      </c>
      <c r="U311" s="15">
        <f t="shared" si="58"/>
        <v>2.8644129579875381E-2</v>
      </c>
      <c r="V311" s="8">
        <f t="shared" si="59"/>
        <v>0.12598997850313881</v>
      </c>
      <c r="W311" s="8">
        <f t="shared" si="60"/>
        <v>0.16492681664369668</v>
      </c>
    </row>
    <row r="312" spans="1:23" x14ac:dyDescent="0.25">
      <c r="A312">
        <v>311</v>
      </c>
      <c r="B312">
        <v>-770.6</v>
      </c>
      <c r="C312">
        <v>309.3</v>
      </c>
      <c r="D312" t="s">
        <v>400</v>
      </c>
      <c r="E312">
        <f t="shared" si="62"/>
        <v>281.3</v>
      </c>
      <c r="F312">
        <f t="shared" si="61"/>
        <v>20</v>
      </c>
      <c r="G312" s="19" t="e">
        <v>#N/A</v>
      </c>
      <c r="H312" s="19" t="e">
        <v>#N/A</v>
      </c>
      <c r="I312" s="6" t="str">
        <f t="shared" si="63"/>
        <v>C43H82NO8P</v>
      </c>
      <c r="J312" s="6" t="str">
        <f t="shared" si="64"/>
        <v>C43H81NO8P</v>
      </c>
      <c r="K312" s="6" t="str">
        <f t="shared" si="56"/>
        <v>C20H37O2</v>
      </c>
      <c r="L312" s="6" t="str">
        <f t="shared" si="65"/>
        <v>C23H44NO6P</v>
      </c>
      <c r="M312">
        <v>0.60019477250733166</v>
      </c>
      <c r="N312">
        <v>2.2956457923409865E-2</v>
      </c>
      <c r="O312">
        <v>3.5263962516602507E-2</v>
      </c>
      <c r="P312">
        <v>0.79331489973429581</v>
      </c>
      <c r="Q312">
        <v>0.75656561185016746</v>
      </c>
      <c r="R312">
        <v>0.18147836884607774</v>
      </c>
      <c r="S312">
        <v>0.20304240922691699</v>
      </c>
      <c r="T312" s="15">
        <f t="shared" si="57"/>
        <v>1.7368066634737205E-2</v>
      </c>
      <c r="U312" s="15">
        <f t="shared" si="58"/>
        <v>2.7975426888092479E-2</v>
      </c>
      <c r="V312" s="8">
        <f t="shared" si="59"/>
        <v>0.13730029316360318</v>
      </c>
      <c r="W312" s="8">
        <f t="shared" si="60"/>
        <v>0.1610765685176615</v>
      </c>
    </row>
    <row r="313" spans="1:23" x14ac:dyDescent="0.25">
      <c r="A313">
        <v>312</v>
      </c>
      <c r="B313">
        <v>-768.6</v>
      </c>
      <c r="C313">
        <v>307.3</v>
      </c>
      <c r="D313" t="s">
        <v>401</v>
      </c>
      <c r="E313">
        <f t="shared" si="62"/>
        <v>281.3</v>
      </c>
      <c r="F313">
        <f t="shared" si="61"/>
        <v>20</v>
      </c>
      <c r="G313" s="19" t="e">
        <v>#N/A</v>
      </c>
      <c r="H313" s="19" t="e">
        <v>#N/A</v>
      </c>
      <c r="I313" s="6" t="str">
        <f t="shared" si="63"/>
        <v>C43H80NO8P</v>
      </c>
      <c r="J313" s="6" t="str">
        <f t="shared" si="64"/>
        <v>C43H79NO8P</v>
      </c>
      <c r="K313" s="6" t="str">
        <f t="shared" si="56"/>
        <v>C20H35O2</v>
      </c>
      <c r="L313" s="6" t="str">
        <f t="shared" si="65"/>
        <v>C23H44NO6P</v>
      </c>
      <c r="M313">
        <v>0.6003748714603353</v>
      </c>
      <c r="N313">
        <v>2.2908931973969478E-2</v>
      </c>
      <c r="O313">
        <v>3.5263962516602507E-2</v>
      </c>
      <c r="P313">
        <v>0.79355294776368368</v>
      </c>
      <c r="Q313">
        <v>0.75656561185016746</v>
      </c>
      <c r="R313">
        <v>0.18129472300940283</v>
      </c>
      <c r="S313">
        <v>0.20304240922691699</v>
      </c>
      <c r="T313" s="15">
        <f t="shared" si="57"/>
        <v>1.7332110135720082E-2</v>
      </c>
      <c r="U313" s="15">
        <f t="shared" si="58"/>
        <v>2.7983821404877967E-2</v>
      </c>
      <c r="V313" s="8">
        <f t="shared" si="59"/>
        <v>0.13716135303881549</v>
      </c>
      <c r="W313" s="8">
        <f t="shared" si="60"/>
        <v>0.16112490236306015</v>
      </c>
    </row>
    <row r="314" spans="1:23" x14ac:dyDescent="0.25">
      <c r="A314">
        <v>313</v>
      </c>
      <c r="B314">
        <v>-766.5</v>
      </c>
      <c r="C314">
        <v>305.2</v>
      </c>
      <c r="D314" t="s">
        <v>402</v>
      </c>
      <c r="E314">
        <f t="shared" si="62"/>
        <v>281.3</v>
      </c>
      <c r="F314">
        <f t="shared" si="61"/>
        <v>20</v>
      </c>
      <c r="G314" s="19" t="e">
        <v>#N/A</v>
      </c>
      <c r="H314" s="19" t="e">
        <v>#N/A</v>
      </c>
      <c r="I314" s="6" t="str">
        <f t="shared" si="63"/>
        <v>C43H78NO8P</v>
      </c>
      <c r="J314" s="6" t="str">
        <f t="shared" si="64"/>
        <v>C43H77NO8P</v>
      </c>
      <c r="K314" s="6" t="str">
        <f t="shared" si="56"/>
        <v>C20H33O2</v>
      </c>
      <c r="L314" s="6" t="str">
        <f t="shared" si="65"/>
        <v>C23H44NO6P</v>
      </c>
      <c r="M314">
        <v>0.60055502445518372</v>
      </c>
      <c r="N314">
        <v>2.2861446898164127E-2</v>
      </c>
      <c r="O314">
        <v>3.5263962516602507E-2</v>
      </c>
      <c r="P314">
        <v>0.79379106722355164</v>
      </c>
      <c r="Q314">
        <v>0.75656561185016746</v>
      </c>
      <c r="R314">
        <v>0.18111095062002339</v>
      </c>
      <c r="S314">
        <v>0.20304240922691699</v>
      </c>
      <c r="T314" s="15">
        <f t="shared" si="57"/>
        <v>1.7296184560289654E-2</v>
      </c>
      <c r="U314" s="15">
        <f t="shared" si="58"/>
        <v>2.7992218440585224E-2</v>
      </c>
      <c r="V314" s="8">
        <f t="shared" si="59"/>
        <v>0.13702231716860347</v>
      </c>
      <c r="W314" s="8">
        <f t="shared" si="60"/>
        <v>0.16117325071187555</v>
      </c>
    </row>
    <row r="315" spans="1:23" x14ac:dyDescent="0.25">
      <c r="A315">
        <v>314</v>
      </c>
      <c r="B315">
        <v>-764.5</v>
      </c>
      <c r="C315">
        <v>303.2</v>
      </c>
      <c r="D315" t="s">
        <v>403</v>
      </c>
      <c r="E315">
        <f t="shared" si="62"/>
        <v>281.3</v>
      </c>
      <c r="F315">
        <f t="shared" si="61"/>
        <v>20</v>
      </c>
      <c r="G315" s="19" t="e">
        <v>#N/A</v>
      </c>
      <c r="H315" s="19" t="e">
        <v>#N/A</v>
      </c>
      <c r="I315" s="6" t="str">
        <f t="shared" si="63"/>
        <v>C43H76NO8P</v>
      </c>
      <c r="J315" s="6" t="str">
        <f t="shared" si="64"/>
        <v>C43H75NO8P</v>
      </c>
      <c r="K315" s="6" t="str">
        <f t="shared" si="56"/>
        <v>C20H31O2</v>
      </c>
      <c r="L315" s="6" t="str">
        <f t="shared" si="65"/>
        <v>C23H44NO6P</v>
      </c>
      <c r="M315">
        <v>0.60073523150809349</v>
      </c>
      <c r="N315">
        <v>2.2814002746246405E-2</v>
      </c>
      <c r="O315">
        <v>3.5263962516602507E-2</v>
      </c>
      <c r="P315">
        <v>0.79402925813533398</v>
      </c>
      <c r="Q315">
        <v>0.75656561185016746</v>
      </c>
      <c r="R315">
        <v>0.18092705161852635</v>
      </c>
      <c r="S315">
        <v>0.20304240922691699</v>
      </c>
      <c r="T315" s="15">
        <f t="shared" si="57"/>
        <v>1.726028994646531E-2</v>
      </c>
      <c r="U315" s="15">
        <f t="shared" si="58"/>
        <v>2.8000617995970114E-2</v>
      </c>
      <c r="V315" s="8">
        <f t="shared" si="59"/>
        <v>0.13688318550801723</v>
      </c>
      <c r="W315" s="8">
        <f t="shared" si="60"/>
        <v>0.16122161356845979</v>
      </c>
    </row>
    <row r="316" spans="1:23" x14ac:dyDescent="0.25">
      <c r="A316">
        <v>315</v>
      </c>
      <c r="B316">
        <v>-762.5</v>
      </c>
      <c r="C316">
        <v>301.2</v>
      </c>
      <c r="D316" t="s">
        <v>404</v>
      </c>
      <c r="E316">
        <f t="shared" si="62"/>
        <v>281.3</v>
      </c>
      <c r="F316">
        <f t="shared" si="61"/>
        <v>20</v>
      </c>
      <c r="G316" s="19" t="e">
        <v>#N/A</v>
      </c>
      <c r="H316" s="19" t="e">
        <v>#N/A</v>
      </c>
      <c r="I316" s="6" t="str">
        <f t="shared" si="63"/>
        <v>C43H74NO8P</v>
      </c>
      <c r="J316" s="6" t="str">
        <f t="shared" si="64"/>
        <v>C43H73NO8P</v>
      </c>
      <c r="K316" s="6" t="str">
        <f t="shared" si="56"/>
        <v>C20H29O2</v>
      </c>
      <c r="L316" s="6" t="str">
        <f t="shared" si="65"/>
        <v>C23H44NO6P</v>
      </c>
      <c r="M316">
        <v>0.60091549263528554</v>
      </c>
      <c r="N316">
        <v>2.2766599568501775E-2</v>
      </c>
      <c r="O316">
        <v>3.5263962516602507E-2</v>
      </c>
      <c r="P316">
        <v>0.79426752052047089</v>
      </c>
      <c r="Q316">
        <v>0.75656561185016746</v>
      </c>
      <c r="R316">
        <v>0.18074302594547415</v>
      </c>
      <c r="S316">
        <v>0.20304240922691699</v>
      </c>
      <c r="T316" s="15">
        <f t="shared" si="57"/>
        <v>1.7224426332291303E-2</v>
      </c>
      <c r="U316" s="15">
        <f t="shared" si="58"/>
        <v>2.8009020071788699E-2</v>
      </c>
      <c r="V316" s="8">
        <f t="shared" si="59"/>
        <v>0.13674395801208833</v>
      </c>
      <c r="W316" s="8">
        <f t="shared" si="60"/>
        <v>0.16126999093716615</v>
      </c>
    </row>
    <row r="317" spans="1:23" x14ac:dyDescent="0.25">
      <c r="A317">
        <v>316</v>
      </c>
      <c r="B317">
        <v>-800.6</v>
      </c>
      <c r="C317">
        <v>281.2</v>
      </c>
      <c r="D317" t="s">
        <v>405</v>
      </c>
      <c r="E317">
        <f t="shared" si="62"/>
        <v>339.40000000000009</v>
      </c>
      <c r="F317">
        <f t="shared" si="61"/>
        <v>18</v>
      </c>
      <c r="G317" s="19" t="e">
        <v>#N/A</v>
      </c>
      <c r="H317" s="19" t="e">
        <v>#N/A</v>
      </c>
      <c r="I317" s="6" t="str">
        <f t="shared" si="63"/>
        <v>C45H88NO8P</v>
      </c>
      <c r="J317" s="6" t="str">
        <f t="shared" si="64"/>
        <v>C45H87NO8P</v>
      </c>
      <c r="K317" s="6" t="str">
        <f t="shared" si="56"/>
        <v>C18H33O2</v>
      </c>
      <c r="L317" s="6" t="str">
        <f t="shared" si="65"/>
        <v>C27H54NO6P</v>
      </c>
      <c r="M317">
        <v>0.58653495237384989</v>
      </c>
      <c r="N317">
        <v>1.9555127821847394E-2</v>
      </c>
      <c r="O317">
        <v>4.3192918423332852E-2</v>
      </c>
      <c r="P317">
        <v>0.811546901890003</v>
      </c>
      <c r="Q317">
        <v>0.72273697429917472</v>
      </c>
      <c r="R317">
        <v>0.16710950192123541</v>
      </c>
      <c r="S317">
        <v>0.22720207859359479</v>
      </c>
      <c r="T317" s="15">
        <f t="shared" si="57"/>
        <v>1.4133213913995595E-2</v>
      </c>
      <c r="U317" s="15">
        <f t="shared" si="58"/>
        <v>3.5053079130043407E-2</v>
      </c>
      <c r="V317" s="8">
        <f t="shared" si="59"/>
        <v>0.1207762157951958</v>
      </c>
      <c r="W317" s="8">
        <f t="shared" si="60"/>
        <v>0.18438514298560083</v>
      </c>
    </row>
    <row r="318" spans="1:23" x14ac:dyDescent="0.25">
      <c r="A318">
        <v>317</v>
      </c>
      <c r="B318">
        <v>-798.6</v>
      </c>
      <c r="C318">
        <v>337.3</v>
      </c>
      <c r="D318" t="s">
        <v>406</v>
      </c>
      <c r="E318">
        <f t="shared" si="62"/>
        <v>281.3</v>
      </c>
      <c r="F318">
        <f t="shared" si="61"/>
        <v>22</v>
      </c>
      <c r="G318" s="19" t="e">
        <v>#N/A</v>
      </c>
      <c r="H318" s="19" t="e">
        <v>#N/A</v>
      </c>
      <c r="I318" s="6" t="str">
        <f t="shared" si="63"/>
        <v>C45H86NO8P</v>
      </c>
      <c r="J318" s="6" t="str">
        <f t="shared" si="64"/>
        <v>C45H85NO8P</v>
      </c>
      <c r="K318" s="6" t="str">
        <f t="shared" si="56"/>
        <v>C22H41O2</v>
      </c>
      <c r="L318" s="6" t="str">
        <f t="shared" si="65"/>
        <v>C23H44NO6P</v>
      </c>
      <c r="M318">
        <v>0.58671095245859106</v>
      </c>
      <c r="N318">
        <v>2.6599808727831853E-2</v>
      </c>
      <c r="O318">
        <v>3.5263962516602507E-2</v>
      </c>
      <c r="P318">
        <v>0.77549249300903322</v>
      </c>
      <c r="Q318">
        <v>0.75656561185016746</v>
      </c>
      <c r="R318">
        <v>0.19511727954474406</v>
      </c>
      <c r="S318">
        <v>0.20304240922691699</v>
      </c>
      <c r="T318" s="15">
        <f t="shared" si="57"/>
        <v>2.0124500565269533E-2</v>
      </c>
      <c r="U318" s="15">
        <f t="shared" si="58"/>
        <v>2.7346938205377189E-2</v>
      </c>
      <c r="V318" s="8">
        <f t="shared" si="59"/>
        <v>0.14761902398130947</v>
      </c>
      <c r="W318" s="8">
        <f t="shared" si="60"/>
        <v>0.15745786411794219</v>
      </c>
    </row>
    <row r="319" spans="1:23" x14ac:dyDescent="0.25">
      <c r="A319">
        <v>318</v>
      </c>
      <c r="B319">
        <v>-796.6</v>
      </c>
      <c r="C319">
        <v>335.3</v>
      </c>
      <c r="D319" t="s">
        <v>407</v>
      </c>
      <c r="E319">
        <f t="shared" si="62"/>
        <v>281.3</v>
      </c>
      <c r="F319">
        <f t="shared" si="61"/>
        <v>22</v>
      </c>
      <c r="G319" s="19" t="e">
        <v>#N/A</v>
      </c>
      <c r="H319" s="19" t="e">
        <v>#N/A</v>
      </c>
      <c r="I319" s="6" t="str">
        <f t="shared" si="63"/>
        <v>C45H84NO8P</v>
      </c>
      <c r="J319" s="6" t="str">
        <f t="shared" si="64"/>
        <v>C45H83NO8P</v>
      </c>
      <c r="K319" s="6" t="str">
        <f t="shared" ref="K319:K382" si="66">"C"&amp;ROUNDUP(F319,0)&amp;"H"&amp;ROUND(INT(C319)-ROUNDUP(F319,0)*12-32,0)&amp;"O2"</f>
        <v>C22H39O2</v>
      </c>
      <c r="L319" s="6" t="str">
        <f t="shared" si="65"/>
        <v>C23H44NO6P</v>
      </c>
      <c r="M319">
        <v>0.58688700535524008</v>
      </c>
      <c r="N319">
        <v>2.6549281310858579E-2</v>
      </c>
      <c r="O319">
        <v>3.5263962516602507E-2</v>
      </c>
      <c r="P319">
        <v>0.77572519311315047</v>
      </c>
      <c r="Q319">
        <v>0.75656561185016746</v>
      </c>
      <c r="R319">
        <v>0.19494307543085387</v>
      </c>
      <c r="S319">
        <v>0.20304240922691699</v>
      </c>
      <c r="T319" s="15">
        <f t="shared" si="57"/>
        <v>2.008627325913194E-2</v>
      </c>
      <c r="U319" s="15">
        <f t="shared" si="58"/>
        <v>2.7355144133126379E-2</v>
      </c>
      <c r="V319" s="8">
        <f t="shared" si="59"/>
        <v>0.14748722713929732</v>
      </c>
      <c r="W319" s="8">
        <f t="shared" si="60"/>
        <v>0.15750511210770951</v>
      </c>
    </row>
    <row r="320" spans="1:23" x14ac:dyDescent="0.25">
      <c r="A320">
        <v>319</v>
      </c>
      <c r="B320">
        <v>-792.6</v>
      </c>
      <c r="C320">
        <v>331.3</v>
      </c>
      <c r="D320" t="s">
        <v>408</v>
      </c>
      <c r="E320">
        <f t="shared" si="62"/>
        <v>281.3</v>
      </c>
      <c r="F320">
        <f t="shared" si="61"/>
        <v>22</v>
      </c>
      <c r="G320" s="19" t="e">
        <v>#N/A</v>
      </c>
      <c r="H320" s="19" t="e">
        <v>#N/A</v>
      </c>
      <c r="I320" s="6" t="str">
        <f t="shared" si="63"/>
        <v>C45H80NO8P</v>
      </c>
      <c r="J320" s="6" t="str">
        <f t="shared" si="64"/>
        <v>C45H79NO8P</v>
      </c>
      <c r="K320" s="6" t="str">
        <f t="shared" si="66"/>
        <v>C22H35O2</v>
      </c>
      <c r="L320" s="6" t="str">
        <f t="shared" si="65"/>
        <v>C23H44NO6P</v>
      </c>
      <c r="M320">
        <v>0.58723926964765472</v>
      </c>
      <c r="N320">
        <v>2.6448337941228989E-2</v>
      </c>
      <c r="O320">
        <v>3.5263962516602507E-2</v>
      </c>
      <c r="P320">
        <v>0.77619080281956188</v>
      </c>
      <c r="Q320">
        <v>0.75656561185016746</v>
      </c>
      <c r="R320">
        <v>0.19459430080212234</v>
      </c>
      <c r="S320">
        <v>0.20304240922691699</v>
      </c>
      <c r="T320" s="15">
        <f t="shared" si="57"/>
        <v>2.0009902976925915E-2</v>
      </c>
      <c r="U320" s="15">
        <f t="shared" si="58"/>
        <v>2.7371563376360649E-2</v>
      </c>
      <c r="V320" s="8">
        <f t="shared" si="59"/>
        <v>0.14722335624891322</v>
      </c>
      <c r="W320" s="8">
        <f t="shared" si="60"/>
        <v>0.15759965062425871</v>
      </c>
    </row>
    <row r="321" spans="1:23" x14ac:dyDescent="0.25">
      <c r="A321">
        <v>320</v>
      </c>
      <c r="B321">
        <v>-790.5</v>
      </c>
      <c r="C321">
        <v>329.2</v>
      </c>
      <c r="D321" t="s">
        <v>409</v>
      </c>
      <c r="E321">
        <f t="shared" si="62"/>
        <v>281.3</v>
      </c>
      <c r="F321">
        <f t="shared" si="61"/>
        <v>22</v>
      </c>
      <c r="G321" s="19" t="e">
        <v>#N/A</v>
      </c>
      <c r="H321" s="19" t="e">
        <v>#N/A</v>
      </c>
      <c r="I321" s="6" t="str">
        <f t="shared" si="63"/>
        <v>C45H78NO8P</v>
      </c>
      <c r="J321" s="6" t="str">
        <f t="shared" si="64"/>
        <v>C45H77NO8P</v>
      </c>
      <c r="K321" s="6" t="str">
        <f t="shared" si="66"/>
        <v>C22H33O2</v>
      </c>
      <c r="L321" s="6" t="str">
        <f t="shared" si="65"/>
        <v>C23H44NO6P</v>
      </c>
      <c r="M321">
        <v>0.58741548107512886</v>
      </c>
      <c r="N321">
        <v>2.6397922084203714E-2</v>
      </c>
      <c r="O321">
        <v>3.5263962516602507E-2</v>
      </c>
      <c r="P321">
        <v>0.77642371246376751</v>
      </c>
      <c r="Q321">
        <v>0.75656561185016746</v>
      </c>
      <c r="R321">
        <v>0.19441973017205794</v>
      </c>
      <c r="S321">
        <v>0.20304240922691699</v>
      </c>
      <c r="T321" s="15">
        <f t="shared" si="57"/>
        <v>1.9971760073208632E-2</v>
      </c>
      <c r="U321" s="15">
        <f t="shared" si="58"/>
        <v>2.7379776693323664E-2</v>
      </c>
      <c r="V321" s="8">
        <f t="shared" si="59"/>
        <v>0.14709128211336747</v>
      </c>
      <c r="W321" s="8">
        <f t="shared" si="60"/>
        <v>0.15764694115955041</v>
      </c>
    </row>
    <row r="322" spans="1:23" x14ac:dyDescent="0.25">
      <c r="A322">
        <v>321</v>
      </c>
      <c r="B322">
        <v>-788.5</v>
      </c>
      <c r="C322">
        <v>327.2</v>
      </c>
      <c r="D322" t="s">
        <v>410</v>
      </c>
      <c r="E322">
        <f t="shared" si="62"/>
        <v>281.3</v>
      </c>
      <c r="F322">
        <f t="shared" si="61"/>
        <v>22</v>
      </c>
      <c r="G322" s="19" t="e">
        <v>#N/A</v>
      </c>
      <c r="H322" s="19" t="e">
        <v>#N/A</v>
      </c>
      <c r="I322" s="6" t="str">
        <f t="shared" si="63"/>
        <v>C45H76NO8P</v>
      </c>
      <c r="J322" s="6" t="str">
        <f t="shared" si="64"/>
        <v>C45H75NO8P</v>
      </c>
      <c r="K322" s="6" t="str">
        <f t="shared" si="66"/>
        <v>C22H31O2</v>
      </c>
      <c r="L322" s="6" t="str">
        <f t="shared" si="65"/>
        <v>C23H44NO6P</v>
      </c>
      <c r="M322">
        <v>0.58759174537792813</v>
      </c>
      <c r="N322">
        <v>2.6347543509511545E-2</v>
      </c>
      <c r="O322">
        <v>3.5263962516602507E-2</v>
      </c>
      <c r="P322">
        <v>0.77665669199659093</v>
      </c>
      <c r="Q322">
        <v>0.75656561185016746</v>
      </c>
      <c r="R322">
        <v>0.19424503725467318</v>
      </c>
      <c r="S322">
        <v>0.20304240922691699</v>
      </c>
      <c r="T322" s="15">
        <f t="shared" si="57"/>
        <v>1.9933645376022519E-2</v>
      </c>
      <c r="U322" s="15">
        <f t="shared" si="58"/>
        <v>2.7387992474836292E-2</v>
      </c>
      <c r="V322" s="8">
        <f t="shared" si="59"/>
        <v>0.14695911545944038</v>
      </c>
      <c r="W322" s="8">
        <f t="shared" si="60"/>
        <v>0.15769424588519546</v>
      </c>
    </row>
    <row r="323" spans="1:23" x14ac:dyDescent="0.25">
      <c r="A323">
        <v>322</v>
      </c>
      <c r="B323">
        <v>-738.5</v>
      </c>
      <c r="C323">
        <v>279.2</v>
      </c>
      <c r="D323" t="s">
        <v>411</v>
      </c>
      <c r="E323">
        <f t="shared" si="62"/>
        <v>279.3</v>
      </c>
      <c r="F323">
        <f t="shared" si="61"/>
        <v>18</v>
      </c>
      <c r="G323" s="19" t="e">
        <v>#N/A</v>
      </c>
      <c r="H323" s="19" t="e">
        <v>#N/A</v>
      </c>
      <c r="I323" s="6" t="str">
        <f t="shared" si="63"/>
        <v>C41H74NO8P</v>
      </c>
      <c r="J323" s="6" t="str">
        <f t="shared" si="64"/>
        <v>C41H73NO8P</v>
      </c>
      <c r="K323" s="6" t="str">
        <f t="shared" si="66"/>
        <v>C18H31O2</v>
      </c>
      <c r="L323" s="6" t="str">
        <f t="shared" si="65"/>
        <v>C23H42NO6P</v>
      </c>
      <c r="M323">
        <v>0.61435700964940487</v>
      </c>
      <c r="N323">
        <v>1.9510895075596228E-2</v>
      </c>
      <c r="O323">
        <v>3.5213655043263715E-2</v>
      </c>
      <c r="P323">
        <v>0.81179042075094388</v>
      </c>
      <c r="Q323">
        <v>0.75679263261211693</v>
      </c>
      <c r="R323">
        <v>0.16691607239168496</v>
      </c>
      <c r="S323">
        <v>0.20287626380722809</v>
      </c>
      <c r="T323" s="15">
        <f t="shared" ref="T323:T386" si="67">N323*M323/P323</f>
        <v>1.4765701648879257E-2</v>
      </c>
      <c r="U323" s="15">
        <f t="shared" ref="U323:U386" si="68">O323*M323/Q323</f>
        <v>2.8586107843749646E-2</v>
      </c>
      <c r="V323" s="8">
        <f t="shared" ref="V323:V386" si="69">R323*Q323</f>
        <v>0.12632085385057795</v>
      </c>
      <c r="W323" s="8">
        <f t="shared" ref="W323:W386" si="70">S323*P323</f>
        <v>0.16469300755644917</v>
      </c>
    </row>
    <row r="324" spans="1:23" x14ac:dyDescent="0.25">
      <c r="A324">
        <v>323</v>
      </c>
      <c r="B324">
        <v>-736.5</v>
      </c>
      <c r="C324">
        <v>277.2</v>
      </c>
      <c r="D324" t="s">
        <v>412</v>
      </c>
      <c r="E324">
        <f t="shared" si="62"/>
        <v>279.3</v>
      </c>
      <c r="F324">
        <f t="shared" si="61"/>
        <v>18</v>
      </c>
      <c r="G324" s="19" t="e">
        <v>#N/A</v>
      </c>
      <c r="H324" s="19" t="e">
        <v>#N/A</v>
      </c>
      <c r="I324" s="6" t="str">
        <f t="shared" si="63"/>
        <v>C41H72NO8P</v>
      </c>
      <c r="J324" s="6" t="str">
        <f t="shared" si="64"/>
        <v>C41H71NO8P</v>
      </c>
      <c r="K324" s="6" t="str">
        <f t="shared" si="66"/>
        <v>C18H29O2</v>
      </c>
      <c r="L324" s="6" t="str">
        <f t="shared" si="65"/>
        <v>C23H42NO6P</v>
      </c>
      <c r="M324">
        <v>0.61454135822969325</v>
      </c>
      <c r="N324">
        <v>1.9466707127961943E-2</v>
      </c>
      <c r="O324">
        <v>3.5213655043263715E-2</v>
      </c>
      <c r="P324">
        <v>0.81203401268398379</v>
      </c>
      <c r="Q324">
        <v>0.75679263261211693</v>
      </c>
      <c r="R324">
        <v>0.1667225117316733</v>
      </c>
      <c r="S324">
        <v>0.20287626380722809</v>
      </c>
      <c r="T324" s="15">
        <f t="shared" si="67"/>
        <v>1.473226053565938E-2</v>
      </c>
      <c r="U324" s="15">
        <f t="shared" si="68"/>
        <v>2.8594685606051037E-2</v>
      </c>
      <c r="V324" s="8">
        <f t="shared" si="69"/>
        <v>0.1261743685691176</v>
      </c>
      <c r="W324" s="8">
        <f t="shared" si="70"/>
        <v>0.1647424265777179</v>
      </c>
    </row>
    <row r="325" spans="1:23" x14ac:dyDescent="0.25">
      <c r="A325">
        <v>324</v>
      </c>
      <c r="B325">
        <v>-734.5</v>
      </c>
      <c r="C325">
        <v>275.2</v>
      </c>
      <c r="D325" t="s">
        <v>413</v>
      </c>
      <c r="E325">
        <f t="shared" si="62"/>
        <v>279.3</v>
      </c>
      <c r="F325">
        <f t="shared" si="61"/>
        <v>18</v>
      </c>
      <c r="G325" s="19" t="e">
        <v>#N/A</v>
      </c>
      <c r="H325" s="19" t="e">
        <v>#N/A</v>
      </c>
      <c r="I325" s="6" t="str">
        <f t="shared" si="63"/>
        <v>C41H70NO8P</v>
      </c>
      <c r="J325" s="6" t="str">
        <f t="shared" si="64"/>
        <v>C41H69NO8P</v>
      </c>
      <c r="K325" s="6" t="str">
        <f t="shared" si="66"/>
        <v>C18H27O2</v>
      </c>
      <c r="L325" s="6" t="str">
        <f t="shared" si="65"/>
        <v>C23H42NO6P</v>
      </c>
      <c r="M325">
        <v>0.6147257621270017</v>
      </c>
      <c r="N325">
        <v>1.942256403174895E-2</v>
      </c>
      <c r="O325">
        <v>3.5213655043263715E-2</v>
      </c>
      <c r="P325">
        <v>0.81227767771104942</v>
      </c>
      <c r="Q325">
        <v>0.75679263261211693</v>
      </c>
      <c r="R325">
        <v>0.16652881987992105</v>
      </c>
      <c r="S325">
        <v>0.20287626380722809</v>
      </c>
      <c r="T325" s="15">
        <f t="shared" si="67"/>
        <v>1.4698853365664699E-2</v>
      </c>
      <c r="U325" s="15">
        <f t="shared" si="68"/>
        <v>2.8603265942260234E-2</v>
      </c>
      <c r="V325" s="8">
        <f t="shared" si="69"/>
        <v>0.12602778400271447</v>
      </c>
      <c r="W325" s="8">
        <f t="shared" si="70"/>
        <v>0.16479186042802946</v>
      </c>
    </row>
    <row r="326" spans="1:23" x14ac:dyDescent="0.25">
      <c r="A326">
        <v>325</v>
      </c>
      <c r="B326">
        <v>-768.6</v>
      </c>
      <c r="C326">
        <v>309.3</v>
      </c>
      <c r="D326" t="s">
        <v>414</v>
      </c>
      <c r="E326">
        <f t="shared" si="62"/>
        <v>279.3</v>
      </c>
      <c r="F326">
        <f t="shared" si="61"/>
        <v>20</v>
      </c>
      <c r="G326" s="19" t="e">
        <v>#N/A</v>
      </c>
      <c r="H326" s="19" t="e">
        <v>#N/A</v>
      </c>
      <c r="I326" s="6" t="str">
        <f t="shared" si="63"/>
        <v>C43H80NO8P</v>
      </c>
      <c r="J326" s="6" t="str">
        <f t="shared" si="64"/>
        <v>C43H79NO8P</v>
      </c>
      <c r="K326" s="6" t="str">
        <f t="shared" si="66"/>
        <v>C20H37O2</v>
      </c>
      <c r="L326" s="6" t="str">
        <f t="shared" si="65"/>
        <v>C23H42NO6P</v>
      </c>
      <c r="M326">
        <v>0.6003748714603353</v>
      </c>
      <c r="N326">
        <v>2.2956457923409865E-2</v>
      </c>
      <c r="O326">
        <v>3.5213655043263715E-2</v>
      </c>
      <c r="P326">
        <v>0.79331489973429581</v>
      </c>
      <c r="Q326">
        <v>0.75679263261211693</v>
      </c>
      <c r="R326">
        <v>0.18147836884607774</v>
      </c>
      <c r="S326">
        <v>0.20287626380722809</v>
      </c>
      <c r="T326" s="15">
        <f t="shared" si="67"/>
        <v>1.7373278227306645E-2</v>
      </c>
      <c r="U326" s="15">
        <f t="shared" si="68"/>
        <v>2.7935517219924835E-2</v>
      </c>
      <c r="V326" s="8">
        <f t="shared" si="69"/>
        <v>0.13734149252117595</v>
      </c>
      <c r="W326" s="8">
        <f t="shared" si="70"/>
        <v>0.1609447628806997</v>
      </c>
    </row>
    <row r="327" spans="1:23" x14ac:dyDescent="0.25">
      <c r="A327">
        <v>326</v>
      </c>
      <c r="B327">
        <v>-766.5</v>
      </c>
      <c r="C327">
        <v>307.3</v>
      </c>
      <c r="D327" t="s">
        <v>415</v>
      </c>
      <c r="E327">
        <f t="shared" si="62"/>
        <v>279.2</v>
      </c>
      <c r="F327">
        <f t="shared" si="61"/>
        <v>20</v>
      </c>
      <c r="G327" s="19" t="e">
        <v>#N/A</v>
      </c>
      <c r="H327" s="19" t="e">
        <v>#N/A</v>
      </c>
      <c r="I327" s="6" t="str">
        <f t="shared" si="63"/>
        <v>C43H78NO8P</v>
      </c>
      <c r="J327" s="6" t="str">
        <f t="shared" si="64"/>
        <v>C43H77NO8P</v>
      </c>
      <c r="K327" s="6" t="str">
        <f t="shared" si="66"/>
        <v>C20H35O2</v>
      </c>
      <c r="L327" s="6" t="str">
        <f t="shared" si="65"/>
        <v>C23H42NO6P</v>
      </c>
      <c r="M327">
        <v>0.60055502445518372</v>
      </c>
      <c r="N327">
        <v>2.2908931973969478E-2</v>
      </c>
      <c r="O327">
        <v>3.5213655043263715E-2</v>
      </c>
      <c r="P327">
        <v>0.79355294776368368</v>
      </c>
      <c r="Q327">
        <v>0.75679263261211693</v>
      </c>
      <c r="R327">
        <v>0.18129472300940283</v>
      </c>
      <c r="S327">
        <v>0.20287626380722809</v>
      </c>
      <c r="T327" s="15">
        <f t="shared" si="67"/>
        <v>1.7337310938912259E-2</v>
      </c>
      <c r="U327" s="15">
        <f t="shared" si="68"/>
        <v>2.7943899761115418E-2</v>
      </c>
      <c r="V327" s="8">
        <f t="shared" si="69"/>
        <v>0.1372025107049705</v>
      </c>
      <c r="W327" s="8">
        <f t="shared" si="70"/>
        <v>0.16099305717550857</v>
      </c>
    </row>
    <row r="328" spans="1:23" x14ac:dyDescent="0.25">
      <c r="A328">
        <v>327</v>
      </c>
      <c r="B328">
        <v>-764.5</v>
      </c>
      <c r="C328">
        <v>305.2</v>
      </c>
      <c r="D328" t="s">
        <v>416</v>
      </c>
      <c r="E328">
        <f t="shared" si="62"/>
        <v>279.3</v>
      </c>
      <c r="F328">
        <f t="shared" ref="F328:F391" si="71">ROUNDUP((INT(C328)-31)/14,0)</f>
        <v>20</v>
      </c>
      <c r="G328" s="19" t="e">
        <v>#N/A</v>
      </c>
      <c r="H328" s="19" t="e">
        <v>#N/A</v>
      </c>
      <c r="I328" s="6" t="str">
        <f t="shared" si="63"/>
        <v>C43H76NO8P</v>
      </c>
      <c r="J328" s="6" t="str">
        <f t="shared" si="64"/>
        <v>C43H75NO8P</v>
      </c>
      <c r="K328" s="6" t="str">
        <f t="shared" si="66"/>
        <v>C20H33O2</v>
      </c>
      <c r="L328" s="6" t="str">
        <f t="shared" si="65"/>
        <v>C23H42NO6P</v>
      </c>
      <c r="M328">
        <v>0.60073523150809349</v>
      </c>
      <c r="N328">
        <v>2.2861446898164127E-2</v>
      </c>
      <c r="O328">
        <v>3.5213655043263715E-2</v>
      </c>
      <c r="P328">
        <v>0.79379106722355164</v>
      </c>
      <c r="Q328">
        <v>0.75679263261211693</v>
      </c>
      <c r="R328">
        <v>0.18111095062002339</v>
      </c>
      <c r="S328">
        <v>0.20287626380722809</v>
      </c>
      <c r="T328" s="15">
        <f t="shared" si="67"/>
        <v>1.7301374583383745E-2</v>
      </c>
      <c r="U328" s="15">
        <f t="shared" si="68"/>
        <v>2.7952284817634305E-2</v>
      </c>
      <c r="V328" s="8">
        <f t="shared" si="69"/>
        <v>0.13706343311461061</v>
      </c>
      <c r="W328" s="8">
        <f t="shared" si="70"/>
        <v>0.16104136596186638</v>
      </c>
    </row>
    <row r="329" spans="1:23" x14ac:dyDescent="0.25">
      <c r="A329">
        <v>328</v>
      </c>
      <c r="B329">
        <v>-762.5</v>
      </c>
      <c r="C329">
        <v>303.2</v>
      </c>
      <c r="D329" t="s">
        <v>417</v>
      </c>
      <c r="E329">
        <f t="shared" si="62"/>
        <v>279.3</v>
      </c>
      <c r="F329">
        <f t="shared" si="71"/>
        <v>20</v>
      </c>
      <c r="G329" s="19" t="e">
        <v>#N/A</v>
      </c>
      <c r="H329" s="19" t="e">
        <v>#N/A</v>
      </c>
      <c r="I329" s="6" t="str">
        <f t="shared" si="63"/>
        <v>C43H74NO8P</v>
      </c>
      <c r="J329" s="6" t="str">
        <f t="shared" si="64"/>
        <v>C43H73NO8P</v>
      </c>
      <c r="K329" s="6" t="str">
        <f t="shared" si="66"/>
        <v>C20H31O2</v>
      </c>
      <c r="L329" s="6" t="str">
        <f t="shared" si="65"/>
        <v>C23H42NO6P</v>
      </c>
      <c r="M329">
        <v>0.60091549263528554</v>
      </c>
      <c r="N329">
        <v>2.2814002746246405E-2</v>
      </c>
      <c r="O329">
        <v>3.5213655043263715E-2</v>
      </c>
      <c r="P329">
        <v>0.79402925813533398</v>
      </c>
      <c r="Q329">
        <v>0.75679263261211693</v>
      </c>
      <c r="R329">
        <v>0.18092705161852635</v>
      </c>
      <c r="S329">
        <v>0.20287626380722809</v>
      </c>
      <c r="T329" s="15">
        <f t="shared" si="67"/>
        <v>1.7265469198751882E-2</v>
      </c>
      <c r="U329" s="15">
        <f t="shared" si="68"/>
        <v>2.7960672390236248E-2</v>
      </c>
      <c r="V329" s="8">
        <f t="shared" si="69"/>
        <v>0.13692425970513292</v>
      </c>
      <c r="W329" s="8">
        <f t="shared" si="70"/>
        <v>0.16108968924412162</v>
      </c>
    </row>
    <row r="330" spans="1:23" x14ac:dyDescent="0.25">
      <c r="A330">
        <v>329</v>
      </c>
      <c r="B330">
        <v>-760.5</v>
      </c>
      <c r="C330">
        <v>301.2</v>
      </c>
      <c r="D330" t="s">
        <v>418</v>
      </c>
      <c r="E330">
        <f t="shared" si="62"/>
        <v>279.3</v>
      </c>
      <c r="F330">
        <f t="shared" si="71"/>
        <v>20</v>
      </c>
      <c r="G330" s="19" t="e">
        <v>#N/A</v>
      </c>
      <c r="H330" s="19" t="e">
        <v>#N/A</v>
      </c>
      <c r="I330" s="6" t="str">
        <f t="shared" si="63"/>
        <v>C43H72NO8P</v>
      </c>
      <c r="J330" s="6" t="str">
        <f t="shared" si="64"/>
        <v>C43H71NO8P</v>
      </c>
      <c r="K330" s="6" t="str">
        <f t="shared" si="66"/>
        <v>C20H29O2</v>
      </c>
      <c r="L330" s="6" t="str">
        <f t="shared" si="65"/>
        <v>C23H42NO6P</v>
      </c>
      <c r="M330">
        <v>0.60109580785298589</v>
      </c>
      <c r="N330">
        <v>2.2766599568501775E-2</v>
      </c>
      <c r="O330">
        <v>3.5213655043263715E-2</v>
      </c>
      <c r="P330">
        <v>0.79426752052047089</v>
      </c>
      <c r="Q330">
        <v>0.75679263261211693</v>
      </c>
      <c r="R330">
        <v>0.18074302594547415</v>
      </c>
      <c r="S330">
        <v>0.20287626380722809</v>
      </c>
      <c r="T330" s="15">
        <f t="shared" si="67"/>
        <v>1.7229594823072347E-2</v>
      </c>
      <c r="U330" s="15">
        <f t="shared" si="68"/>
        <v>2.7969062479676253E-2</v>
      </c>
      <c r="V330" s="8">
        <f t="shared" si="69"/>
        <v>0.13678499043155554</v>
      </c>
      <c r="W330" s="8">
        <f t="shared" si="70"/>
        <v>0.161138027026624</v>
      </c>
    </row>
    <row r="331" spans="1:23" x14ac:dyDescent="0.25">
      <c r="A331">
        <v>330</v>
      </c>
      <c r="B331">
        <v>-796.6</v>
      </c>
      <c r="C331">
        <v>337.3</v>
      </c>
      <c r="D331" t="s">
        <v>419</v>
      </c>
      <c r="E331">
        <f t="shared" si="62"/>
        <v>279.3</v>
      </c>
      <c r="F331">
        <f t="shared" si="71"/>
        <v>22</v>
      </c>
      <c r="G331" s="19" t="e">
        <v>#N/A</v>
      </c>
      <c r="H331" s="19" t="e">
        <v>#N/A</v>
      </c>
      <c r="I331" s="6" t="str">
        <f t="shared" si="63"/>
        <v>C45H84NO8P</v>
      </c>
      <c r="J331" s="6" t="str">
        <f t="shared" si="64"/>
        <v>C45H83NO8P</v>
      </c>
      <c r="K331" s="6" t="str">
        <f t="shared" si="66"/>
        <v>C22H41O2</v>
      </c>
      <c r="L331" s="6" t="str">
        <f t="shared" si="65"/>
        <v>C23H42NO6P</v>
      </c>
      <c r="M331">
        <v>0.58688700535524008</v>
      </c>
      <c r="N331">
        <v>2.6599808727831853E-2</v>
      </c>
      <c r="O331">
        <v>3.5213655043263715E-2</v>
      </c>
      <c r="P331">
        <v>0.77549249300903322</v>
      </c>
      <c r="Q331">
        <v>0.75679263261211693</v>
      </c>
      <c r="R331">
        <v>0.19511727954474406</v>
      </c>
      <c r="S331">
        <v>0.20287626380722809</v>
      </c>
      <c r="T331" s="15">
        <f t="shared" si="67"/>
        <v>2.0130539274114637E-2</v>
      </c>
      <c r="U331" s="15">
        <f t="shared" si="68"/>
        <v>2.7307925137460699E-2</v>
      </c>
      <c r="V331" s="8">
        <f t="shared" si="69"/>
        <v>0.14766331965478122</v>
      </c>
      <c r="W331" s="8">
        <f t="shared" si="70"/>
        <v>0.15732901959222562</v>
      </c>
    </row>
    <row r="332" spans="1:23" x14ac:dyDescent="0.25">
      <c r="A332">
        <v>331</v>
      </c>
      <c r="B332">
        <v>-794.6</v>
      </c>
      <c r="C332">
        <v>335.3</v>
      </c>
      <c r="D332" t="s">
        <v>420</v>
      </c>
      <c r="E332">
        <f t="shared" si="62"/>
        <v>279.3</v>
      </c>
      <c r="F332">
        <f t="shared" si="71"/>
        <v>22</v>
      </c>
      <c r="G332" s="19" t="e">
        <v>#N/A</v>
      </c>
      <c r="H332" s="19" t="e">
        <v>#N/A</v>
      </c>
      <c r="I332" s="6" t="str">
        <f t="shared" si="63"/>
        <v>C45H82NO8P</v>
      </c>
      <c r="J332" s="6" t="str">
        <f t="shared" si="64"/>
        <v>C45H81NO8P</v>
      </c>
      <c r="K332" s="6" t="str">
        <f t="shared" si="66"/>
        <v>C22H39O2</v>
      </c>
      <c r="L332" s="6" t="str">
        <f t="shared" si="65"/>
        <v>C23H42NO6P</v>
      </c>
      <c r="M332">
        <v>0.58706311107964393</v>
      </c>
      <c r="N332">
        <v>2.6549281310858579E-2</v>
      </c>
      <c r="O332">
        <v>3.5213655043263715E-2</v>
      </c>
      <c r="P332">
        <v>0.77572519311315047</v>
      </c>
      <c r="Q332">
        <v>0.75679263261211693</v>
      </c>
      <c r="R332">
        <v>0.19494307543085387</v>
      </c>
      <c r="S332">
        <v>0.20287626380722809</v>
      </c>
      <c r="T332" s="15">
        <f t="shared" si="67"/>
        <v>2.0092300497204337E-2</v>
      </c>
      <c r="U332" s="15">
        <f t="shared" si="68"/>
        <v>2.7316119358655612E-2</v>
      </c>
      <c r="V332" s="8">
        <f t="shared" si="69"/>
        <v>0.14753148326481841</v>
      </c>
      <c r="W332" s="8">
        <f t="shared" si="70"/>
        <v>0.15737622891993647</v>
      </c>
    </row>
    <row r="333" spans="1:23" x14ac:dyDescent="0.25">
      <c r="A333">
        <v>332</v>
      </c>
      <c r="B333">
        <v>-790.5</v>
      </c>
      <c r="C333">
        <v>331.3</v>
      </c>
      <c r="D333" t="s">
        <v>421</v>
      </c>
      <c r="E333">
        <f t="shared" si="62"/>
        <v>279.2</v>
      </c>
      <c r="F333">
        <f t="shared" si="71"/>
        <v>22</v>
      </c>
      <c r="G333" s="19" t="e">
        <v>#N/A</v>
      </c>
      <c r="H333" s="19" t="e">
        <v>#N/A</v>
      </c>
      <c r="I333" s="6" t="str">
        <f t="shared" si="63"/>
        <v>C45H78NO8P</v>
      </c>
      <c r="J333" s="6" t="str">
        <f t="shared" si="64"/>
        <v>C45H77NO8P</v>
      </c>
      <c r="K333" s="6" t="str">
        <f t="shared" si="66"/>
        <v>C22H35O2</v>
      </c>
      <c r="L333" s="6" t="str">
        <f t="shared" si="65"/>
        <v>C23H42NO6P</v>
      </c>
      <c r="M333">
        <v>0.58741548107512886</v>
      </c>
      <c r="N333">
        <v>2.6448337941228989E-2</v>
      </c>
      <c r="O333">
        <v>3.5213655043263715E-2</v>
      </c>
      <c r="P333">
        <v>0.77619080281956188</v>
      </c>
      <c r="Q333">
        <v>0.75679263261211693</v>
      </c>
      <c r="R333">
        <v>0.19459430080212234</v>
      </c>
      <c r="S333">
        <v>0.20287626380722809</v>
      </c>
      <c r="T333" s="15">
        <f t="shared" si="67"/>
        <v>2.0015907298757626E-2</v>
      </c>
      <c r="U333" s="15">
        <f t="shared" si="68"/>
        <v>2.7332515178241982E-2</v>
      </c>
      <c r="V333" s="8">
        <f t="shared" si="69"/>
        <v>0.14726753319535235</v>
      </c>
      <c r="W333" s="8">
        <f t="shared" si="70"/>
        <v>0.15747069007756559</v>
      </c>
    </row>
    <row r="334" spans="1:23" x14ac:dyDescent="0.25">
      <c r="A334">
        <v>333</v>
      </c>
      <c r="B334">
        <v>-788.5</v>
      </c>
      <c r="C334">
        <v>329.2</v>
      </c>
      <c r="D334" t="s">
        <v>422</v>
      </c>
      <c r="E334">
        <f t="shared" si="62"/>
        <v>279.3</v>
      </c>
      <c r="F334">
        <f t="shared" si="71"/>
        <v>22</v>
      </c>
      <c r="G334" s="19" t="e">
        <v>#N/A</v>
      </c>
      <c r="H334" s="19" t="e">
        <v>#N/A</v>
      </c>
      <c r="I334" s="6" t="str">
        <f t="shared" si="63"/>
        <v>C45H76NO8P</v>
      </c>
      <c r="J334" s="6" t="str">
        <f t="shared" si="64"/>
        <v>C45H75NO8P</v>
      </c>
      <c r="K334" s="6" t="str">
        <f t="shared" si="66"/>
        <v>C22H33O2</v>
      </c>
      <c r="L334" s="6" t="str">
        <f t="shared" si="65"/>
        <v>C23H42NO6P</v>
      </c>
      <c r="M334">
        <v>0.58759174537792813</v>
      </c>
      <c r="N334">
        <v>2.6397922084203714E-2</v>
      </c>
      <c r="O334">
        <v>3.5213655043263715E-2</v>
      </c>
      <c r="P334">
        <v>0.77642371246376751</v>
      </c>
      <c r="Q334">
        <v>0.75679263261211693</v>
      </c>
      <c r="R334">
        <v>0.19441973017205794</v>
      </c>
      <c r="S334">
        <v>0.20287626380722809</v>
      </c>
      <c r="T334" s="15">
        <f t="shared" si="67"/>
        <v>1.9977752949594078E-2</v>
      </c>
      <c r="U334" s="15">
        <f t="shared" si="68"/>
        <v>2.734071677810929E-2</v>
      </c>
      <c r="V334" s="8">
        <f t="shared" si="69"/>
        <v>0.14713541942864916</v>
      </c>
      <c r="W334" s="8">
        <f t="shared" si="70"/>
        <v>0.1575179419159867</v>
      </c>
    </row>
    <row r="335" spans="1:23" x14ac:dyDescent="0.25">
      <c r="A335">
        <v>334</v>
      </c>
      <c r="B335">
        <v>-786.5</v>
      </c>
      <c r="C335">
        <v>327.2</v>
      </c>
      <c r="D335" t="s">
        <v>423</v>
      </c>
      <c r="E335">
        <f t="shared" si="62"/>
        <v>279.3</v>
      </c>
      <c r="F335">
        <f t="shared" si="71"/>
        <v>22</v>
      </c>
      <c r="G335" s="19" t="e">
        <v>#N/A</v>
      </c>
      <c r="H335" s="19" t="e">
        <v>#N/A</v>
      </c>
      <c r="I335" s="6" t="str">
        <f>"C"&amp;5+MID(D335,4,2)+MID(D335,9,2)&amp;"H"&amp;10+(MID(D335,4,2)+MID(D335,9,2))*2-(MID(D335,7,1)+MID(D335,12,1))*2&amp;"NO8P"</f>
        <v>C45H74NO8P</v>
      </c>
      <c r="J335" s="6" t="str">
        <f>"C"&amp;5+MID(D335,4,2)+MID(D335,9,2)&amp;"H"&amp;-1+10+(MID(D335,4,2)+MID(D335,9,2))*2-(MID(D335,7,1)+MID(D335,12,1))*2&amp;"NO8P"</f>
        <v>C45H73NO8P</v>
      </c>
      <c r="K335" s="6" t="str">
        <f t="shared" si="66"/>
        <v>C22H31O2</v>
      </c>
      <c r="L335" s="6" t="str">
        <f t="shared" si="65"/>
        <v>C23H42NO6P</v>
      </c>
      <c r="M335">
        <v>0.58776806257191827</v>
      </c>
      <c r="N335">
        <v>2.6347543509511545E-2</v>
      </c>
      <c r="O335">
        <v>3.5213655043263715E-2</v>
      </c>
      <c r="P335">
        <v>0.77665669199659093</v>
      </c>
      <c r="Q335">
        <v>0.75679263261211693</v>
      </c>
      <c r="R335">
        <v>0.19424503725467318</v>
      </c>
      <c r="S335">
        <v>0.20287626380722809</v>
      </c>
      <c r="T335" s="15">
        <f t="shared" si="67"/>
        <v>1.9939626815425542E-2</v>
      </c>
      <c r="U335" s="15">
        <f t="shared" si="68"/>
        <v>2.7348920839010277E-2</v>
      </c>
      <c r="V335" s="8">
        <f t="shared" si="69"/>
        <v>0.14700321311580286</v>
      </c>
      <c r="W335" s="8">
        <f t="shared" si="70"/>
        <v>0.15756520793314949</v>
      </c>
    </row>
    <row r="336" spans="1:23" x14ac:dyDescent="0.25">
      <c r="A336">
        <v>335</v>
      </c>
      <c r="B336">
        <v>-646.5</v>
      </c>
      <c r="C336">
        <v>225.2</v>
      </c>
      <c r="D336" t="s">
        <v>424</v>
      </c>
      <c r="E336">
        <f t="shared" si="62"/>
        <v>241.3</v>
      </c>
      <c r="F336">
        <f t="shared" si="71"/>
        <v>14</v>
      </c>
      <c r="G336" s="19" t="e">
        <v>#N/A</v>
      </c>
      <c r="H336" s="19" t="e">
        <v>#N/A</v>
      </c>
      <c r="I336" s="29" t="str">
        <f>"C"&amp;5+MID(D336,6,2)+MID(D336,11,2)&amp;"H"&amp;12+(MID(D336,6,2)+MID(D336,11,2))*2-(MID(D336,9,1)+MID(D336,14,1))*2&amp;"NO7P"</f>
        <v>C35H70NO7P</v>
      </c>
      <c r="J336" s="29" t="str">
        <f>"C"&amp;5+MID(D336,6,2)+MID(D336,11,2)&amp;"H"&amp;-1+12+(MID(D336,6,2)+MID(D336,11,2))*2-(MID(D336,9,1)+MID(D336,14,1))*2&amp;"NO7P"</f>
        <v>C35H69NO7P</v>
      </c>
      <c r="K336" s="29" t="str">
        <f t="shared" si="66"/>
        <v>C14H25O2</v>
      </c>
      <c r="L336" s="29" t="str">
        <f t="shared" si="65"/>
        <v>C21H44NO6P</v>
      </c>
      <c r="M336">
        <v>0.65847382698310275</v>
      </c>
      <c r="N336">
        <v>1.357080177886158E-2</v>
      </c>
      <c r="O336">
        <v>3.1722172578404463E-2</v>
      </c>
      <c r="P336">
        <v>0.84927756220019335</v>
      </c>
      <c r="Q336">
        <v>0.77348877270825134</v>
      </c>
      <c r="R336">
        <v>0.13607568165717518</v>
      </c>
      <c r="S336">
        <v>0.19037812347381455</v>
      </c>
      <c r="T336" s="15">
        <f t="shared" si="67"/>
        <v>1.0521904946370958E-2</v>
      </c>
      <c r="U336" s="15">
        <f t="shared" si="68"/>
        <v>2.7005201775306385E-2</v>
      </c>
      <c r="V336" s="8">
        <f t="shared" si="69"/>
        <v>0.10525301200044714</v>
      </c>
      <c r="W336" s="8">
        <f t="shared" si="70"/>
        <v>0.16168386860008863</v>
      </c>
    </row>
    <row r="337" spans="1:23" x14ac:dyDescent="0.25">
      <c r="A337">
        <v>336</v>
      </c>
      <c r="B337">
        <v>-676.5</v>
      </c>
      <c r="C337">
        <v>255.2</v>
      </c>
      <c r="D337" t="s">
        <v>425</v>
      </c>
      <c r="E337">
        <f t="shared" si="62"/>
        <v>241.3</v>
      </c>
      <c r="F337">
        <f t="shared" si="71"/>
        <v>16</v>
      </c>
      <c r="G337" s="19" t="e">
        <v>#N/A</v>
      </c>
      <c r="H337" s="19" t="e">
        <v>#N/A</v>
      </c>
      <c r="I337" s="29" t="str">
        <f t="shared" ref="I337:I371" si="72">"C"&amp;5+MID(D337,6,2)+MID(D337,11,2)&amp;"H"&amp;12+(MID(D337,6,2)+MID(D337,11,2))*2-(MID(D337,9,1)+MID(D337,14,1))*2&amp;"NO7P"</f>
        <v>C37H76NO7P</v>
      </c>
      <c r="J337" s="29" t="str">
        <f t="shared" ref="J337:J371" si="73">"C"&amp;5+MID(D337,6,2)+MID(D337,11,2)&amp;"H"&amp;-1+12+(MID(D337,6,2)+MID(D337,11,2))*2-(MID(D337,9,1)+MID(D337,14,1))*2&amp;"NO7P"</f>
        <v>C37H75NO7P</v>
      </c>
      <c r="K337" s="29" t="str">
        <f t="shared" si="66"/>
        <v>C16H31O2</v>
      </c>
      <c r="L337" s="29" t="str">
        <f t="shared" si="65"/>
        <v>C21H44NO6P</v>
      </c>
      <c r="M337">
        <v>0.6434876350813985</v>
      </c>
      <c r="N337">
        <v>1.6459282605585927E-2</v>
      </c>
      <c r="O337">
        <v>3.1722172578404463E-2</v>
      </c>
      <c r="P337">
        <v>0.82994887212414814</v>
      </c>
      <c r="Q337">
        <v>0.77348877270825134</v>
      </c>
      <c r="R337">
        <v>0.15218776085168167</v>
      </c>
      <c r="S337">
        <v>0.19037812347381455</v>
      </c>
      <c r="T337" s="15">
        <f t="shared" si="67"/>
        <v>1.2761442535487388E-2</v>
      </c>
      <c r="U337" s="15">
        <f t="shared" si="68"/>
        <v>2.6390590959257398E-2</v>
      </c>
      <c r="V337" s="8">
        <f t="shared" si="69"/>
        <v>0.11771552436238412</v>
      </c>
      <c r="W337" s="8">
        <f t="shared" si="70"/>
        <v>0.15800410885420421</v>
      </c>
    </row>
    <row r="338" spans="1:23" x14ac:dyDescent="0.25">
      <c r="A338">
        <v>337</v>
      </c>
      <c r="B338">
        <v>-674.5</v>
      </c>
      <c r="C338">
        <v>253.2</v>
      </c>
      <c r="D338" t="s">
        <v>426</v>
      </c>
      <c r="E338">
        <f t="shared" si="62"/>
        <v>241.3</v>
      </c>
      <c r="F338">
        <f t="shared" si="71"/>
        <v>16</v>
      </c>
      <c r="G338" s="19" t="e">
        <v>#N/A</v>
      </c>
      <c r="H338" s="19" t="e">
        <v>#N/A</v>
      </c>
      <c r="I338" s="29" t="str">
        <f t="shared" si="72"/>
        <v>C37H74NO7P</v>
      </c>
      <c r="J338" s="29" t="str">
        <f t="shared" si="73"/>
        <v>C37H73NO7P</v>
      </c>
      <c r="K338" s="29" t="str">
        <f t="shared" si="66"/>
        <v>C16H29O2</v>
      </c>
      <c r="L338" s="29" t="str">
        <f t="shared" si="65"/>
        <v>C21H44NO6P</v>
      </c>
      <c r="M338">
        <v>0.64368072481602701</v>
      </c>
      <c r="N338">
        <v>1.641860067699746E-2</v>
      </c>
      <c r="O338">
        <v>3.1722172578404463E-2</v>
      </c>
      <c r="P338">
        <v>0.83019791281854061</v>
      </c>
      <c r="Q338">
        <v>0.77348877270825134</v>
      </c>
      <c r="R338">
        <v>0.15198433071630962</v>
      </c>
      <c r="S338">
        <v>0.19037812347381455</v>
      </c>
      <c r="T338" s="15">
        <f t="shared" si="67"/>
        <v>1.2729900450309367E-2</v>
      </c>
      <c r="U338" s="15">
        <f t="shared" si="68"/>
        <v>2.6398509918266404E-2</v>
      </c>
      <c r="V338" s="8">
        <f t="shared" si="69"/>
        <v>0.11755817343664332</v>
      </c>
      <c r="W338" s="8">
        <f t="shared" si="70"/>
        <v>0.15805152075427126</v>
      </c>
    </row>
    <row r="339" spans="1:23" x14ac:dyDescent="0.25">
      <c r="A339">
        <v>338</v>
      </c>
      <c r="B339">
        <v>-704.6</v>
      </c>
      <c r="C339">
        <v>283.3</v>
      </c>
      <c r="D339" t="s">
        <v>427</v>
      </c>
      <c r="E339">
        <f t="shared" si="62"/>
        <v>241.3</v>
      </c>
      <c r="F339">
        <f t="shared" si="71"/>
        <v>18</v>
      </c>
      <c r="G339" s="19" t="e">
        <v>#N/A</v>
      </c>
      <c r="H339" s="19" t="e">
        <v>#N/A</v>
      </c>
      <c r="I339" s="29" t="str">
        <f t="shared" si="72"/>
        <v>C39H80NO7P</v>
      </c>
      <c r="J339" s="29" t="str">
        <f t="shared" si="73"/>
        <v>C39H79NO7P</v>
      </c>
      <c r="K339" s="29" t="str">
        <f t="shared" si="66"/>
        <v>C18H35O2</v>
      </c>
      <c r="L339" s="29" t="str">
        <f t="shared" si="65"/>
        <v>C21H44NO6P</v>
      </c>
      <c r="M339">
        <v>0.62903120881367169</v>
      </c>
      <c r="N339">
        <v>1.9599405313945297E-2</v>
      </c>
      <c r="O339">
        <v>3.1722172578404463E-2</v>
      </c>
      <c r="P339">
        <v>0.81130345607924126</v>
      </c>
      <c r="Q339">
        <v>0.77348877270825134</v>
      </c>
      <c r="R339">
        <v>0.16730280038157924</v>
      </c>
      <c r="S339">
        <v>0.19037812347381455</v>
      </c>
      <c r="T339" s="15">
        <f t="shared" si="67"/>
        <v>1.5196086648318128E-2</v>
      </c>
      <c r="U339" s="15">
        <f t="shared" si="68"/>
        <v>2.5797706789360362E-2</v>
      </c>
      <c r="V339" s="8">
        <f t="shared" si="69"/>
        <v>0.12940683773780129</v>
      </c>
      <c r="W339" s="8">
        <f t="shared" si="70"/>
        <v>0.15445442953618627</v>
      </c>
    </row>
    <row r="340" spans="1:23" x14ac:dyDescent="0.25">
      <c r="A340">
        <v>339</v>
      </c>
      <c r="B340">
        <v>-702.5</v>
      </c>
      <c r="C340">
        <v>281.2</v>
      </c>
      <c r="D340" t="s">
        <v>428</v>
      </c>
      <c r="E340">
        <f t="shared" si="62"/>
        <v>241.3</v>
      </c>
      <c r="F340">
        <f t="shared" si="71"/>
        <v>18</v>
      </c>
      <c r="G340" s="19" t="e">
        <v>#N/A</v>
      </c>
      <c r="H340" s="19" t="e">
        <v>#N/A</v>
      </c>
      <c r="I340" s="29" t="str">
        <f t="shared" si="72"/>
        <v>C39H78NO7P</v>
      </c>
      <c r="J340" s="29" t="str">
        <f t="shared" si="73"/>
        <v>C39H77NO7P</v>
      </c>
      <c r="K340" s="29" t="str">
        <f t="shared" si="66"/>
        <v>C18H33O2</v>
      </c>
      <c r="L340" s="29" t="str">
        <f t="shared" si="65"/>
        <v>C21H44NO6P</v>
      </c>
      <c r="M340">
        <v>0.62921996064441588</v>
      </c>
      <c r="N340">
        <v>1.9555127821847394E-2</v>
      </c>
      <c r="O340">
        <v>3.1722172578404463E-2</v>
      </c>
      <c r="P340">
        <v>0.811546901890003</v>
      </c>
      <c r="Q340">
        <v>0.77348877270825134</v>
      </c>
      <c r="R340">
        <v>0.16710950192123541</v>
      </c>
      <c r="S340">
        <v>0.19037812347381455</v>
      </c>
      <c r="T340" s="15">
        <f t="shared" si="67"/>
        <v>1.5161756800258337E-2</v>
      </c>
      <c r="U340" s="15">
        <f t="shared" si="68"/>
        <v>2.5805447843090711E-2</v>
      </c>
      <c r="V340" s="8">
        <f t="shared" si="69"/>
        <v>0.12925732354894354</v>
      </c>
      <c r="W340" s="8">
        <f t="shared" si="70"/>
        <v>0.15450077629280665</v>
      </c>
    </row>
    <row r="341" spans="1:23" x14ac:dyDescent="0.25">
      <c r="A341">
        <v>340</v>
      </c>
      <c r="B341">
        <v>-700.5</v>
      </c>
      <c r="C341">
        <v>279.2</v>
      </c>
      <c r="D341" t="s">
        <v>429</v>
      </c>
      <c r="E341">
        <f t="shared" si="62"/>
        <v>241.3</v>
      </c>
      <c r="F341">
        <f t="shared" si="71"/>
        <v>18</v>
      </c>
      <c r="G341" s="19" t="e">
        <v>#N/A</v>
      </c>
      <c r="H341" s="19" t="e">
        <v>#N/A</v>
      </c>
      <c r="I341" s="29" t="str">
        <f t="shared" si="72"/>
        <v>C39H76NO7P</v>
      </c>
      <c r="J341" s="29" t="str">
        <f t="shared" si="73"/>
        <v>C39H75NO7P</v>
      </c>
      <c r="K341" s="29" t="str">
        <f t="shared" si="66"/>
        <v>C18H31O2</v>
      </c>
      <c r="L341" s="29" t="str">
        <f t="shared" si="65"/>
        <v>C21H44NO6P</v>
      </c>
      <c r="M341">
        <v>0.62940876911345256</v>
      </c>
      <c r="N341">
        <v>1.9510895075596228E-2</v>
      </c>
      <c r="O341">
        <v>3.1722172578404463E-2</v>
      </c>
      <c r="P341">
        <v>0.81179042075094388</v>
      </c>
      <c r="Q341">
        <v>0.77348877270825134</v>
      </c>
      <c r="R341">
        <v>0.16691607239168496</v>
      </c>
      <c r="S341">
        <v>0.19037812347381455</v>
      </c>
      <c r="T341" s="15">
        <f t="shared" si="67"/>
        <v>1.5127461645177913E-2</v>
      </c>
      <c r="U341" s="15">
        <f t="shared" si="68"/>
        <v>2.5813191219659807E-2</v>
      </c>
      <c r="V341" s="8">
        <f t="shared" si="69"/>
        <v>0.12910770797952603</v>
      </c>
      <c r="W341" s="8">
        <f t="shared" si="70"/>
        <v>0.15454713695658306</v>
      </c>
    </row>
    <row r="342" spans="1:23" x14ac:dyDescent="0.25">
      <c r="A342">
        <v>341</v>
      </c>
      <c r="B342">
        <v>-698.5</v>
      </c>
      <c r="C342">
        <v>277.2</v>
      </c>
      <c r="D342" t="s">
        <v>430</v>
      </c>
      <c r="E342">
        <f t="shared" si="62"/>
        <v>241.3</v>
      </c>
      <c r="F342">
        <f t="shared" si="71"/>
        <v>18</v>
      </c>
      <c r="G342" s="19" t="e">
        <v>#N/A</v>
      </c>
      <c r="H342" s="19" t="e">
        <v>#N/A</v>
      </c>
      <c r="I342" s="29" t="str">
        <f t="shared" si="72"/>
        <v>C39H74NO7P</v>
      </c>
      <c r="J342" s="29" t="str">
        <f t="shared" si="73"/>
        <v>C39H73NO7P</v>
      </c>
      <c r="K342" s="29" t="str">
        <f t="shared" si="66"/>
        <v>C18H29O2</v>
      </c>
      <c r="L342" s="29" t="str">
        <f t="shared" si="65"/>
        <v>C21H44NO6P</v>
      </c>
      <c r="M342">
        <v>0.62959763423777715</v>
      </c>
      <c r="N342">
        <v>1.9466707127961943E-2</v>
      </c>
      <c r="O342">
        <v>3.1722172578404463E-2</v>
      </c>
      <c r="P342">
        <v>0.81203401268398379</v>
      </c>
      <c r="Q342">
        <v>0.77348877270825134</v>
      </c>
      <c r="R342">
        <v>0.1667225117316733</v>
      </c>
      <c r="S342">
        <v>0.19037812347381455</v>
      </c>
      <c r="T342" s="15">
        <f t="shared" si="67"/>
        <v>1.5093201223991352E-2</v>
      </c>
      <c r="U342" s="15">
        <f t="shared" si="68"/>
        <v>2.5820936919764653E-2</v>
      </c>
      <c r="V342" s="8">
        <f t="shared" si="69"/>
        <v>0.12895799098216901</v>
      </c>
      <c r="W342" s="8">
        <f t="shared" si="70"/>
        <v>0.15459351153168857</v>
      </c>
    </row>
    <row r="343" spans="1:23" x14ac:dyDescent="0.25">
      <c r="A343">
        <v>342</v>
      </c>
      <c r="B343">
        <v>-696.5</v>
      </c>
      <c r="C343">
        <v>275.2</v>
      </c>
      <c r="D343" t="s">
        <v>431</v>
      </c>
      <c r="E343">
        <f t="shared" si="62"/>
        <v>241.3</v>
      </c>
      <c r="F343">
        <f t="shared" si="71"/>
        <v>18</v>
      </c>
      <c r="G343" s="19" t="e">
        <v>#N/A</v>
      </c>
      <c r="H343" s="19" t="e">
        <v>#N/A</v>
      </c>
      <c r="I343" s="29" t="str">
        <f t="shared" si="72"/>
        <v>C39H72NO7P</v>
      </c>
      <c r="J343" s="29" t="str">
        <f t="shared" si="73"/>
        <v>C39H71NO7P</v>
      </c>
      <c r="K343" s="29" t="str">
        <f t="shared" si="66"/>
        <v>C18H27O2</v>
      </c>
      <c r="L343" s="29" t="str">
        <f t="shared" si="65"/>
        <v>C21H44NO6P</v>
      </c>
      <c r="M343">
        <v>0.62978655603439004</v>
      </c>
      <c r="N343">
        <v>1.942256403174895E-2</v>
      </c>
      <c r="O343">
        <v>3.1722172578404463E-2</v>
      </c>
      <c r="P343">
        <v>0.81227767771104942</v>
      </c>
      <c r="Q343">
        <v>0.77348877270825134</v>
      </c>
      <c r="R343">
        <v>0.16652881987992105</v>
      </c>
      <c r="S343">
        <v>0.19037812347381455</v>
      </c>
      <c r="T343" s="15">
        <f t="shared" si="67"/>
        <v>1.5058975577639706E-2</v>
      </c>
      <c r="U343" s="15">
        <f t="shared" si="68"/>
        <v>2.5828684944102478E-2</v>
      </c>
      <c r="V343" s="8">
        <f t="shared" si="69"/>
        <v>0.12880817250947357</v>
      </c>
      <c r="W343" s="8">
        <f t="shared" si="70"/>
        <v>0.15463990002229752</v>
      </c>
    </row>
    <row r="344" spans="1:23" x14ac:dyDescent="0.25">
      <c r="A344">
        <v>343</v>
      </c>
      <c r="B344">
        <v>-730.6</v>
      </c>
      <c r="C344">
        <v>309.3</v>
      </c>
      <c r="D344" t="s">
        <v>432</v>
      </c>
      <c r="E344">
        <f t="shared" si="62"/>
        <v>241.3</v>
      </c>
      <c r="F344">
        <f t="shared" si="71"/>
        <v>20</v>
      </c>
      <c r="G344" s="19" t="e">
        <v>#N/A</v>
      </c>
      <c r="H344" s="19" t="e">
        <v>#N/A</v>
      </c>
      <c r="I344" s="29" t="str">
        <f t="shared" si="72"/>
        <v>C41H82NO7P</v>
      </c>
      <c r="J344" s="29" t="str">
        <f t="shared" si="73"/>
        <v>C41H81NO7P</v>
      </c>
      <c r="K344" s="29" t="str">
        <f t="shared" si="66"/>
        <v>C20H37O2</v>
      </c>
      <c r="L344" s="29" t="str">
        <f t="shared" si="65"/>
        <v>C21H44NO6P</v>
      </c>
      <c r="M344">
        <v>0.61508406824908257</v>
      </c>
      <c r="N344">
        <v>2.2956457923409865E-2</v>
      </c>
      <c r="O344">
        <v>3.1722172578404463E-2</v>
      </c>
      <c r="P344">
        <v>0.79331489973429581</v>
      </c>
      <c r="Q344">
        <v>0.77348877270825134</v>
      </c>
      <c r="R344">
        <v>0.18147836884607774</v>
      </c>
      <c r="S344">
        <v>0.19037812347381455</v>
      </c>
      <c r="T344" s="15">
        <f t="shared" si="67"/>
        <v>1.7798923903797944E-2</v>
      </c>
      <c r="U344" s="15">
        <f t="shared" si="68"/>
        <v>2.5225709346635948E-2</v>
      </c>
      <c r="V344" s="8">
        <f t="shared" si="69"/>
        <v>0.14037148079184802</v>
      </c>
      <c r="W344" s="8">
        <f t="shared" si="70"/>
        <v>0.15102980193523258</v>
      </c>
    </row>
    <row r="345" spans="1:23" x14ac:dyDescent="0.25">
      <c r="A345">
        <v>344</v>
      </c>
      <c r="B345">
        <v>-728.6</v>
      </c>
      <c r="C345">
        <v>307.3</v>
      </c>
      <c r="D345" t="s">
        <v>433</v>
      </c>
      <c r="E345">
        <f t="shared" ref="E345:E408" si="74">-B345-C345-180</f>
        <v>241.3</v>
      </c>
      <c r="F345">
        <f t="shared" si="71"/>
        <v>20</v>
      </c>
      <c r="G345" s="19" t="e">
        <v>#N/A</v>
      </c>
      <c r="H345" s="19" t="e">
        <v>#N/A</v>
      </c>
      <c r="I345" s="29" t="str">
        <f t="shared" si="72"/>
        <v>C41H80NO7P</v>
      </c>
      <c r="J345" s="29" t="str">
        <f t="shared" si="73"/>
        <v>C41H79NO7P</v>
      </c>
      <c r="K345" s="29" t="str">
        <f t="shared" si="66"/>
        <v>C20H35O2</v>
      </c>
      <c r="L345" s="29" t="str">
        <f t="shared" ref="L345:L408" si="75">"C"&amp;MID(J345,2,2)-MID(K345,2,2)&amp;"H"&amp;MID(J345,5,2)-MID(K345,5,2)&amp;"NO6P"</f>
        <v>C21H44NO6P</v>
      </c>
      <c r="M345">
        <v>0.61526863499603723</v>
      </c>
      <c r="N345">
        <v>2.2908931973969478E-2</v>
      </c>
      <c r="O345">
        <v>3.1722172578404463E-2</v>
      </c>
      <c r="P345">
        <v>0.79355294776368368</v>
      </c>
      <c r="Q345">
        <v>0.77348877270825134</v>
      </c>
      <c r="R345">
        <v>0.18129472300940283</v>
      </c>
      <c r="S345">
        <v>0.19037812347381455</v>
      </c>
      <c r="T345" s="15">
        <f t="shared" si="67"/>
        <v>1.7762075416092767E-2</v>
      </c>
      <c r="U345" s="15">
        <f t="shared" si="68"/>
        <v>2.5233278762515941E-2</v>
      </c>
      <c r="V345" s="8">
        <f t="shared" si="69"/>
        <v>0.14022943279902536</v>
      </c>
      <c r="W345" s="8">
        <f t="shared" si="70"/>
        <v>0.15107512107236409</v>
      </c>
    </row>
    <row r="346" spans="1:23" x14ac:dyDescent="0.25">
      <c r="A346">
        <v>345</v>
      </c>
      <c r="B346">
        <v>-726.5</v>
      </c>
      <c r="C346">
        <v>305.2</v>
      </c>
      <c r="D346" t="s">
        <v>434</v>
      </c>
      <c r="E346">
        <f t="shared" si="74"/>
        <v>241.3</v>
      </c>
      <c r="F346">
        <f t="shared" si="71"/>
        <v>20</v>
      </c>
      <c r="G346" s="19" t="e">
        <v>#N/A</v>
      </c>
      <c r="H346" s="19" t="e">
        <v>#N/A</v>
      </c>
      <c r="I346" s="29" t="str">
        <f t="shared" si="72"/>
        <v>C41H78NO7P</v>
      </c>
      <c r="J346" s="29" t="str">
        <f t="shared" si="73"/>
        <v>C41H77NO7P</v>
      </c>
      <c r="K346" s="29" t="str">
        <f t="shared" si="66"/>
        <v>C20H33O2</v>
      </c>
      <c r="L346" s="29" t="str">
        <f t="shared" si="75"/>
        <v>C21H44NO6P</v>
      </c>
      <c r="M346">
        <v>0.6154532571254766</v>
      </c>
      <c r="N346">
        <v>2.2861446898164127E-2</v>
      </c>
      <c r="O346">
        <v>3.1722172578404463E-2</v>
      </c>
      <c r="P346">
        <v>0.79379106722355164</v>
      </c>
      <c r="Q346">
        <v>0.77348877270825134</v>
      </c>
      <c r="R346">
        <v>0.18111095062002339</v>
      </c>
      <c r="S346">
        <v>0.19037812347381455</v>
      </c>
      <c r="T346" s="15">
        <f t="shared" si="67"/>
        <v>1.772525861910931E-2</v>
      </c>
      <c r="U346" s="15">
        <f t="shared" si="68"/>
        <v>2.5240850449731723E-2</v>
      </c>
      <c r="V346" s="8">
        <f t="shared" si="69"/>
        <v>0.1400872869191066</v>
      </c>
      <c r="W346" s="8">
        <f t="shared" si="70"/>
        <v>0.15112045380829633</v>
      </c>
    </row>
    <row r="347" spans="1:23" x14ac:dyDescent="0.25">
      <c r="A347">
        <v>346</v>
      </c>
      <c r="B347">
        <v>-724.5</v>
      </c>
      <c r="C347">
        <v>303.2</v>
      </c>
      <c r="D347" t="s">
        <v>435</v>
      </c>
      <c r="E347">
        <f t="shared" si="74"/>
        <v>241.3</v>
      </c>
      <c r="F347">
        <f t="shared" si="71"/>
        <v>20</v>
      </c>
      <c r="G347" s="19" t="e">
        <v>#N/A</v>
      </c>
      <c r="H347" s="19" t="e">
        <v>#N/A</v>
      </c>
      <c r="I347" s="29" t="str">
        <f t="shared" si="72"/>
        <v>C41H76NO7P</v>
      </c>
      <c r="J347" s="29" t="str">
        <f t="shared" si="73"/>
        <v>C41H75NO7P</v>
      </c>
      <c r="K347" s="29" t="str">
        <f t="shared" si="66"/>
        <v>C20H31O2</v>
      </c>
      <c r="L347" s="29" t="str">
        <f t="shared" si="75"/>
        <v>C21H44NO6P</v>
      </c>
      <c r="M347">
        <v>0.61563793465401939</v>
      </c>
      <c r="N347">
        <v>2.2814002746246405E-2</v>
      </c>
      <c r="O347">
        <v>3.1722172578404463E-2</v>
      </c>
      <c r="P347">
        <v>0.79402925813533398</v>
      </c>
      <c r="Q347">
        <v>0.77348877270825134</v>
      </c>
      <c r="R347">
        <v>0.18092705161852635</v>
      </c>
      <c r="S347">
        <v>0.19037812347381455</v>
      </c>
      <c r="T347" s="15">
        <f t="shared" si="67"/>
        <v>1.7688473551810115E-2</v>
      </c>
      <c r="U347" s="15">
        <f t="shared" si="68"/>
        <v>2.5248424408964867E-2</v>
      </c>
      <c r="V347" s="8">
        <f t="shared" si="69"/>
        <v>0.1399450431061364</v>
      </c>
      <c r="W347" s="8">
        <f t="shared" si="70"/>
        <v>0.15116580014710998</v>
      </c>
    </row>
    <row r="348" spans="1:23" x14ac:dyDescent="0.25">
      <c r="A348">
        <v>347</v>
      </c>
      <c r="B348">
        <v>-722.5</v>
      </c>
      <c r="C348">
        <v>301.2</v>
      </c>
      <c r="D348" t="s">
        <v>436</v>
      </c>
      <c r="E348">
        <f t="shared" si="74"/>
        <v>241.3</v>
      </c>
      <c r="F348">
        <f t="shared" si="71"/>
        <v>20</v>
      </c>
      <c r="G348" s="19" t="e">
        <v>#N/A</v>
      </c>
      <c r="H348" s="19" t="e">
        <v>#N/A</v>
      </c>
      <c r="I348" s="29" t="str">
        <f t="shared" si="72"/>
        <v>C41H74NO7P</v>
      </c>
      <c r="J348" s="29" t="str">
        <f t="shared" si="73"/>
        <v>C41H73NO7P</v>
      </c>
      <c r="K348" s="29" t="str">
        <f t="shared" si="66"/>
        <v>C20H29O2</v>
      </c>
      <c r="L348" s="29" t="str">
        <f t="shared" si="75"/>
        <v>C21H44NO6P</v>
      </c>
      <c r="M348">
        <v>0.61582266759828885</v>
      </c>
      <c r="N348">
        <v>2.2766599568501775E-2</v>
      </c>
      <c r="O348">
        <v>3.1722172578404463E-2</v>
      </c>
      <c r="P348">
        <v>0.79426752052047089</v>
      </c>
      <c r="Q348">
        <v>0.77348877270825134</v>
      </c>
      <c r="R348">
        <v>0.18074302594547415</v>
      </c>
      <c r="S348">
        <v>0.19037812347381455</v>
      </c>
      <c r="T348" s="15">
        <f t="shared" si="67"/>
        <v>1.765172025318322E-2</v>
      </c>
      <c r="U348" s="15">
        <f t="shared" si="68"/>
        <v>2.5256000640897124E-2</v>
      </c>
      <c r="V348" s="8">
        <f t="shared" si="69"/>
        <v>0.13980270131414044</v>
      </c>
      <c r="W348" s="8">
        <f t="shared" si="70"/>
        <v>0.15121116009288674</v>
      </c>
    </row>
    <row r="349" spans="1:23" x14ac:dyDescent="0.25">
      <c r="A349">
        <v>348</v>
      </c>
      <c r="B349">
        <v>-758.6</v>
      </c>
      <c r="C349">
        <v>337.3</v>
      </c>
      <c r="D349" t="s">
        <v>437</v>
      </c>
      <c r="E349">
        <f t="shared" si="74"/>
        <v>241.3</v>
      </c>
      <c r="F349">
        <f t="shared" si="71"/>
        <v>22</v>
      </c>
      <c r="G349" s="19" t="e">
        <v>#N/A</v>
      </c>
      <c r="H349" s="19" t="e">
        <v>#N/A</v>
      </c>
      <c r="I349" s="29" t="str">
        <f t="shared" si="72"/>
        <v>C43H86NO7P</v>
      </c>
      <c r="J349" s="29" t="str">
        <f t="shared" si="73"/>
        <v>C43H85NO7P</v>
      </c>
      <c r="K349" s="29" t="str">
        <f t="shared" si="66"/>
        <v>C22H41O2</v>
      </c>
      <c r="L349" s="29" t="str">
        <f t="shared" si="75"/>
        <v>C21H44NO6P</v>
      </c>
      <c r="M349">
        <v>0.60126574914498432</v>
      </c>
      <c r="N349">
        <v>2.6599808727831853E-2</v>
      </c>
      <c r="O349">
        <v>3.1722172578404463E-2</v>
      </c>
      <c r="P349">
        <v>0.77549249300903322</v>
      </c>
      <c r="Q349">
        <v>0.77348877270825134</v>
      </c>
      <c r="R349">
        <v>0.19511727954474406</v>
      </c>
      <c r="S349">
        <v>0.19037812347381455</v>
      </c>
      <c r="T349" s="15">
        <f t="shared" si="67"/>
        <v>2.0623737903374923E-2</v>
      </c>
      <c r="U349" s="15">
        <f t="shared" si="68"/>
        <v>2.4658995104839185E-2</v>
      </c>
      <c r="V349" s="8">
        <f t="shared" si="69"/>
        <v>0.15092102508923688</v>
      </c>
      <c r="W349" s="8">
        <f t="shared" si="70"/>
        <v>0.14763680558709</v>
      </c>
    </row>
    <row r="350" spans="1:23" x14ac:dyDescent="0.25">
      <c r="A350">
        <v>349</v>
      </c>
      <c r="B350">
        <v>-756.6</v>
      </c>
      <c r="C350">
        <v>335.3</v>
      </c>
      <c r="D350" t="s">
        <v>438</v>
      </c>
      <c r="E350">
        <f t="shared" si="74"/>
        <v>241.3</v>
      </c>
      <c r="F350">
        <f t="shared" si="71"/>
        <v>22</v>
      </c>
      <c r="G350" s="19" t="e">
        <v>#N/A</v>
      </c>
      <c r="H350" s="19" t="e">
        <v>#N/A</v>
      </c>
      <c r="I350" s="29" t="str">
        <f t="shared" si="72"/>
        <v>C43H84NO7P</v>
      </c>
      <c r="J350" s="29" t="str">
        <f t="shared" si="73"/>
        <v>C43H83NO7P</v>
      </c>
      <c r="K350" s="29" t="str">
        <f t="shared" si="66"/>
        <v>C22H39O2</v>
      </c>
      <c r="L350" s="29" t="str">
        <f t="shared" si="75"/>
        <v>C21H44NO6P</v>
      </c>
      <c r="M350">
        <v>0.60144616946328455</v>
      </c>
      <c r="N350">
        <v>2.6549281310858579E-2</v>
      </c>
      <c r="O350">
        <v>3.1722172578404463E-2</v>
      </c>
      <c r="P350">
        <v>0.77572519311315047</v>
      </c>
      <c r="Q350">
        <v>0.77348877270825134</v>
      </c>
      <c r="R350">
        <v>0.19494307543085387</v>
      </c>
      <c r="S350">
        <v>0.19037812347381455</v>
      </c>
      <c r="T350" s="15">
        <f t="shared" si="67"/>
        <v>2.0584562275638131E-2</v>
      </c>
      <c r="U350" s="15">
        <f t="shared" si="68"/>
        <v>2.4666394468185766E-2</v>
      </c>
      <c r="V350" s="8">
        <f t="shared" si="69"/>
        <v>0.15078628016298323</v>
      </c>
      <c r="W350" s="8">
        <f t="shared" si="70"/>
        <v>0.14768110659624401</v>
      </c>
    </row>
    <row r="351" spans="1:23" x14ac:dyDescent="0.25">
      <c r="A351">
        <v>350</v>
      </c>
      <c r="B351">
        <v>-752.6</v>
      </c>
      <c r="C351">
        <v>331.3</v>
      </c>
      <c r="D351" t="s">
        <v>439</v>
      </c>
      <c r="E351">
        <f t="shared" si="74"/>
        <v>241.3</v>
      </c>
      <c r="F351">
        <f t="shared" si="71"/>
        <v>22</v>
      </c>
      <c r="G351" s="19" t="e">
        <v>#N/A</v>
      </c>
      <c r="H351" s="19" t="e">
        <v>#N/A</v>
      </c>
      <c r="I351" s="29" t="str">
        <f t="shared" si="72"/>
        <v>C43H80NO7P</v>
      </c>
      <c r="J351" s="29" t="str">
        <f t="shared" si="73"/>
        <v>C43H79NO7P</v>
      </c>
      <c r="K351" s="29" t="str">
        <f t="shared" si="66"/>
        <v>C22H35O2</v>
      </c>
      <c r="L351" s="29" t="str">
        <f t="shared" si="75"/>
        <v>C21H44NO6P</v>
      </c>
      <c r="M351">
        <v>0.60180717253095894</v>
      </c>
      <c r="N351">
        <v>2.6448337941228989E-2</v>
      </c>
      <c r="O351">
        <v>3.1722172578404463E-2</v>
      </c>
      <c r="P351">
        <v>0.77619080281956188</v>
      </c>
      <c r="Q351">
        <v>0.77348877270825134</v>
      </c>
      <c r="R351">
        <v>0.19459430080212234</v>
      </c>
      <c r="S351">
        <v>0.19037812347381455</v>
      </c>
      <c r="T351" s="15">
        <f t="shared" si="67"/>
        <v>2.0506297442246836E-2</v>
      </c>
      <c r="U351" s="15">
        <f t="shared" si="68"/>
        <v>2.4681199856470853E-2</v>
      </c>
      <c r="V351" s="8">
        <f t="shared" si="69"/>
        <v>0.15051650690345389</v>
      </c>
      <c r="W351" s="8">
        <f t="shared" si="70"/>
        <v>0.14776974849842178</v>
      </c>
    </row>
    <row r="352" spans="1:23" x14ac:dyDescent="0.25">
      <c r="A352">
        <v>351</v>
      </c>
      <c r="B352">
        <v>-750.5</v>
      </c>
      <c r="C352">
        <v>329.2</v>
      </c>
      <c r="D352" t="s">
        <v>440</v>
      </c>
      <c r="E352">
        <f t="shared" si="74"/>
        <v>241.3</v>
      </c>
      <c r="F352">
        <f t="shared" si="71"/>
        <v>22</v>
      </c>
      <c r="G352" s="19" t="e">
        <v>#N/A</v>
      </c>
      <c r="H352" s="19" t="e">
        <v>#N/A</v>
      </c>
      <c r="I352" s="29" t="str">
        <f t="shared" si="72"/>
        <v>C43H78NO7P</v>
      </c>
      <c r="J352" s="29" t="str">
        <f t="shared" si="73"/>
        <v>C43H77NO7P</v>
      </c>
      <c r="K352" s="29" t="str">
        <f t="shared" si="66"/>
        <v>C22H33O2</v>
      </c>
      <c r="L352" s="29" t="str">
        <f t="shared" si="75"/>
        <v>C21H44NO6P</v>
      </c>
      <c r="M352">
        <v>0.60198775531282833</v>
      </c>
      <c r="N352">
        <v>2.6397922084203714E-2</v>
      </c>
      <c r="O352">
        <v>3.1722172578404463E-2</v>
      </c>
      <c r="P352">
        <v>0.77642371246376751</v>
      </c>
      <c r="Q352">
        <v>0.77348877270825134</v>
      </c>
      <c r="R352">
        <v>0.19441973017205794</v>
      </c>
      <c r="S352">
        <v>0.19037812347381455</v>
      </c>
      <c r="T352" s="15">
        <f t="shared" si="67"/>
        <v>2.0467208310738332E-2</v>
      </c>
      <c r="U352" s="15">
        <f t="shared" si="68"/>
        <v>2.4688605882742045E-2</v>
      </c>
      <c r="V352" s="8">
        <f t="shared" si="69"/>
        <v>0.15038147848105449</v>
      </c>
      <c r="W352" s="8">
        <f t="shared" si="70"/>
        <v>0.14781408939942461</v>
      </c>
    </row>
    <row r="353" spans="1:23" x14ac:dyDescent="0.25">
      <c r="A353">
        <v>352</v>
      </c>
      <c r="B353">
        <v>-748.5</v>
      </c>
      <c r="C353">
        <v>327.2</v>
      </c>
      <c r="D353" t="s">
        <v>441</v>
      </c>
      <c r="E353">
        <f t="shared" si="74"/>
        <v>241.3</v>
      </c>
      <c r="F353">
        <f t="shared" si="71"/>
        <v>22</v>
      </c>
      <c r="G353" s="19" t="e">
        <v>#N/A</v>
      </c>
      <c r="H353" s="19" t="e">
        <v>#N/A</v>
      </c>
      <c r="I353" s="29" t="str">
        <f t="shared" si="72"/>
        <v>C43H76NO7P</v>
      </c>
      <c r="J353" s="29" t="str">
        <f t="shared" si="73"/>
        <v>C43H75NO7P</v>
      </c>
      <c r="K353" s="29" t="str">
        <f t="shared" si="66"/>
        <v>C22H31O2</v>
      </c>
      <c r="L353" s="29" t="str">
        <f t="shared" si="75"/>
        <v>C21H44NO6P</v>
      </c>
      <c r="M353">
        <v>0.60216839228172392</v>
      </c>
      <c r="N353">
        <v>2.6347543509511545E-2</v>
      </c>
      <c r="O353">
        <v>3.1722172578404463E-2</v>
      </c>
      <c r="P353">
        <v>0.77665669199659093</v>
      </c>
      <c r="Q353">
        <v>0.77348877270825134</v>
      </c>
      <c r="R353">
        <v>0.19424503725467318</v>
      </c>
      <c r="S353">
        <v>0.19037812347381455</v>
      </c>
      <c r="T353" s="15">
        <f t="shared" si="67"/>
        <v>2.0428148085492807E-2</v>
      </c>
      <c r="U353" s="15">
        <f t="shared" si="68"/>
        <v>2.4696014131321119E-2</v>
      </c>
      <c r="V353" s="8">
        <f t="shared" si="69"/>
        <v>0.15024635547078571</v>
      </c>
      <c r="W353" s="8">
        <f t="shared" si="70"/>
        <v>0.14785844360569134</v>
      </c>
    </row>
    <row r="354" spans="1:23" x14ac:dyDescent="0.25">
      <c r="A354">
        <v>353</v>
      </c>
      <c r="B354">
        <v>-674.5</v>
      </c>
      <c r="C354">
        <v>225.2</v>
      </c>
      <c r="D354" t="s">
        <v>442</v>
      </c>
      <c r="E354">
        <f t="shared" si="74"/>
        <v>269.3</v>
      </c>
      <c r="F354">
        <f t="shared" si="71"/>
        <v>14</v>
      </c>
      <c r="G354" s="19" t="e">
        <v>#N/A</v>
      </c>
      <c r="H354" s="19" t="e">
        <v>#N/A</v>
      </c>
      <c r="I354" s="29" t="str">
        <f t="shared" si="72"/>
        <v>C37H74NO7P</v>
      </c>
      <c r="J354" s="29" t="str">
        <f t="shared" si="73"/>
        <v>C37H73NO7P</v>
      </c>
      <c r="K354" s="29" t="str">
        <f t="shared" si="66"/>
        <v>C14H25O2</v>
      </c>
      <c r="L354" s="29" t="str">
        <f t="shared" si="75"/>
        <v>C23H48NO6P</v>
      </c>
      <c r="M354">
        <v>0.64368072481602701</v>
      </c>
      <c r="N354">
        <v>1.357080177886158E-2</v>
      </c>
      <c r="O354">
        <v>3.5364681637278891E-2</v>
      </c>
      <c r="P354">
        <v>0.84927756220019335</v>
      </c>
      <c r="Q354">
        <v>0.75611177460920165</v>
      </c>
      <c r="R354">
        <v>0.13607568165717518</v>
      </c>
      <c r="S354">
        <v>0.20337434631439943</v>
      </c>
      <c r="T354" s="15">
        <f t="shared" si="67"/>
        <v>1.0285522559576531E-2</v>
      </c>
      <c r="U354" s="15">
        <f t="shared" si="68"/>
        <v>3.0106083086640364E-2</v>
      </c>
      <c r="V354" s="8">
        <f t="shared" si="69"/>
        <v>0.10288842513896351</v>
      </c>
      <c r="W354" s="8">
        <f t="shared" si="70"/>
        <v>0.17272126905195104</v>
      </c>
    </row>
    <row r="355" spans="1:23" x14ac:dyDescent="0.25">
      <c r="A355">
        <v>354</v>
      </c>
      <c r="B355">
        <v>-704.6</v>
      </c>
      <c r="C355">
        <v>255.2</v>
      </c>
      <c r="D355" t="s">
        <v>443</v>
      </c>
      <c r="E355">
        <f t="shared" si="74"/>
        <v>269.40000000000003</v>
      </c>
      <c r="F355">
        <f t="shared" si="71"/>
        <v>16</v>
      </c>
      <c r="G355" s="19" t="e">
        <v>#N/A</v>
      </c>
      <c r="H355" s="19" t="e">
        <v>#N/A</v>
      </c>
      <c r="I355" s="29" t="str">
        <f t="shared" si="72"/>
        <v>C39H80NO7P</v>
      </c>
      <c r="J355" s="29" t="str">
        <f t="shared" si="73"/>
        <v>C39H79NO7P</v>
      </c>
      <c r="K355" s="29" t="str">
        <f t="shared" si="66"/>
        <v>C16H31O2</v>
      </c>
      <c r="L355" s="29" t="str">
        <f t="shared" si="75"/>
        <v>C23H48NO6P</v>
      </c>
      <c r="M355">
        <v>0.62903120881367169</v>
      </c>
      <c r="N355">
        <v>1.6459282605585927E-2</v>
      </c>
      <c r="O355">
        <v>3.5364681637278891E-2</v>
      </c>
      <c r="P355">
        <v>0.82994887212414814</v>
      </c>
      <c r="Q355">
        <v>0.75611177460920165</v>
      </c>
      <c r="R355">
        <v>0.15218776085168167</v>
      </c>
      <c r="S355">
        <v>0.20337434631439943</v>
      </c>
      <c r="T355" s="15">
        <f t="shared" si="67"/>
        <v>1.2474747278226122E-2</v>
      </c>
      <c r="U355" s="15">
        <f t="shared" si="68"/>
        <v>2.9420899378409807E-2</v>
      </c>
      <c r="V355" s="8">
        <f t="shared" si="69"/>
        <v>0.11507095793136582</v>
      </c>
      <c r="W355" s="8">
        <f t="shared" si="70"/>
        <v>0.16879030934262171</v>
      </c>
    </row>
    <row r="356" spans="1:23" x14ac:dyDescent="0.25">
      <c r="A356">
        <v>355</v>
      </c>
      <c r="B356">
        <v>-702.5</v>
      </c>
      <c r="C356">
        <v>253.2</v>
      </c>
      <c r="D356" t="s">
        <v>444</v>
      </c>
      <c r="E356">
        <f t="shared" si="74"/>
        <v>269.3</v>
      </c>
      <c r="F356">
        <f t="shared" si="71"/>
        <v>16</v>
      </c>
      <c r="G356" s="19" t="e">
        <v>#N/A</v>
      </c>
      <c r="H356" s="19" t="e">
        <v>#N/A</v>
      </c>
      <c r="I356" s="29" t="str">
        <f t="shared" si="72"/>
        <v>C39H78NO7P</v>
      </c>
      <c r="J356" s="29" t="str">
        <f t="shared" si="73"/>
        <v>C39H77NO7P</v>
      </c>
      <c r="K356" s="29" t="str">
        <f t="shared" si="66"/>
        <v>C16H29O2</v>
      </c>
      <c r="L356" s="29" t="str">
        <f t="shared" si="75"/>
        <v>C23H48NO6P</v>
      </c>
      <c r="M356">
        <v>0.62921996064441588</v>
      </c>
      <c r="N356">
        <v>1.641860067699746E-2</v>
      </c>
      <c r="O356">
        <v>3.5364681637278891E-2</v>
      </c>
      <c r="P356">
        <v>0.83019791281854061</v>
      </c>
      <c r="Q356">
        <v>0.75611177460920165</v>
      </c>
      <c r="R356">
        <v>0.15198433071630962</v>
      </c>
      <c r="S356">
        <v>0.20337434631439943</v>
      </c>
      <c r="T356" s="15">
        <f t="shared" si="67"/>
        <v>1.2443913809350646E-2</v>
      </c>
      <c r="U356" s="15">
        <f t="shared" si="68"/>
        <v>2.9429727634531295E-2</v>
      </c>
      <c r="V356" s="8">
        <f t="shared" si="69"/>
        <v>0.11491714201070066</v>
      </c>
      <c r="W356" s="8">
        <f t="shared" si="70"/>
        <v>0.16884095783104947</v>
      </c>
    </row>
    <row r="357" spans="1:23" x14ac:dyDescent="0.25">
      <c r="A357">
        <v>356</v>
      </c>
      <c r="B357">
        <v>-732.6</v>
      </c>
      <c r="C357">
        <v>283.3</v>
      </c>
      <c r="D357" t="s">
        <v>445</v>
      </c>
      <c r="E357">
        <f t="shared" si="74"/>
        <v>269.3</v>
      </c>
      <c r="F357">
        <f t="shared" si="71"/>
        <v>18</v>
      </c>
      <c r="G357" s="19" t="e">
        <v>#N/A</v>
      </c>
      <c r="H357" s="19" t="e">
        <v>#N/A</v>
      </c>
      <c r="I357" s="29" t="str">
        <f t="shared" si="72"/>
        <v>C41H84NO7P</v>
      </c>
      <c r="J357" s="29" t="str">
        <f t="shared" si="73"/>
        <v>C41H83NO7P</v>
      </c>
      <c r="K357" s="29" t="str">
        <f t="shared" si="66"/>
        <v>C18H35O2</v>
      </c>
      <c r="L357" s="29" t="str">
        <f t="shared" si="75"/>
        <v>C23H48NO6P</v>
      </c>
      <c r="M357">
        <v>0.61489955686799957</v>
      </c>
      <c r="N357">
        <v>1.9599405313945297E-2</v>
      </c>
      <c r="O357">
        <v>3.5364681637278891E-2</v>
      </c>
      <c r="P357">
        <v>0.81130345607924126</v>
      </c>
      <c r="Q357">
        <v>0.75611177460920165</v>
      </c>
      <c r="R357">
        <v>0.16730280038157924</v>
      </c>
      <c r="S357">
        <v>0.20337434631439943</v>
      </c>
      <c r="T357" s="15">
        <f t="shared" si="67"/>
        <v>1.4854695308045347E-2</v>
      </c>
      <c r="U357" s="15">
        <f t="shared" si="68"/>
        <v>2.8759937085730488E-2</v>
      </c>
      <c r="V357" s="8">
        <f t="shared" si="69"/>
        <v>0.1264996172936049</v>
      </c>
      <c r="W357" s="8">
        <f t="shared" si="70"/>
        <v>0.16499831004272877</v>
      </c>
    </row>
    <row r="358" spans="1:23" x14ac:dyDescent="0.25">
      <c r="A358">
        <v>357</v>
      </c>
      <c r="B358">
        <v>-730.5</v>
      </c>
      <c r="C358">
        <v>281.2</v>
      </c>
      <c r="D358" t="s">
        <v>446</v>
      </c>
      <c r="E358">
        <f t="shared" si="74"/>
        <v>269.3</v>
      </c>
      <c r="F358">
        <f t="shared" si="71"/>
        <v>18</v>
      </c>
      <c r="G358" s="19" t="e">
        <v>#N/A</v>
      </c>
      <c r="H358" s="19" t="e">
        <v>#N/A</v>
      </c>
      <c r="I358" s="29" t="str">
        <f t="shared" si="72"/>
        <v>C41H82NO7P</v>
      </c>
      <c r="J358" s="29" t="str">
        <f t="shared" si="73"/>
        <v>C41H81NO7P</v>
      </c>
      <c r="K358" s="29" t="str">
        <f t="shared" si="66"/>
        <v>C18H33O2</v>
      </c>
      <c r="L358" s="29" t="str">
        <f t="shared" si="75"/>
        <v>C23H48NO6P</v>
      </c>
      <c r="M358">
        <v>0.61508406824908257</v>
      </c>
      <c r="N358">
        <v>1.9555127821847394E-2</v>
      </c>
      <c r="O358">
        <v>3.5364681637278891E-2</v>
      </c>
      <c r="P358">
        <v>0.811546901890003</v>
      </c>
      <c r="Q358">
        <v>0.75611177460920165</v>
      </c>
      <c r="R358">
        <v>0.16710950192123541</v>
      </c>
      <c r="S358">
        <v>0.20337434631439943</v>
      </c>
      <c r="T358" s="15">
        <f t="shared" si="67"/>
        <v>1.4821136705445765E-2</v>
      </c>
      <c r="U358" s="15">
        <f t="shared" si="68"/>
        <v>2.8768567008540285E-2</v>
      </c>
      <c r="V358" s="8">
        <f t="shared" si="69"/>
        <v>0.1263534620517251</v>
      </c>
      <c r="W358" s="8">
        <f t="shared" si="70"/>
        <v>0.16504782067535542</v>
      </c>
    </row>
    <row r="359" spans="1:23" x14ac:dyDescent="0.25">
      <c r="A359">
        <v>358</v>
      </c>
      <c r="B359">
        <v>-728.6</v>
      </c>
      <c r="C359">
        <v>279.2</v>
      </c>
      <c r="D359" t="s">
        <v>447</v>
      </c>
      <c r="E359">
        <f t="shared" si="74"/>
        <v>269.40000000000003</v>
      </c>
      <c r="F359">
        <f t="shared" si="71"/>
        <v>18</v>
      </c>
      <c r="G359" s="19" t="e">
        <v>#N/A</v>
      </c>
      <c r="H359" s="19" t="e">
        <v>#N/A</v>
      </c>
      <c r="I359" s="29" t="str">
        <f t="shared" si="72"/>
        <v>C41H80NO7P</v>
      </c>
      <c r="J359" s="29" t="str">
        <f t="shared" si="73"/>
        <v>C41H79NO7P</v>
      </c>
      <c r="K359" s="29" t="str">
        <f t="shared" si="66"/>
        <v>C18H31O2</v>
      </c>
      <c r="L359" s="29" t="str">
        <f t="shared" si="75"/>
        <v>C23H48NO6P</v>
      </c>
      <c r="M359">
        <v>0.61526863499603723</v>
      </c>
      <c r="N359">
        <v>1.9510895075596228E-2</v>
      </c>
      <c r="O359">
        <v>3.5364681637278891E-2</v>
      </c>
      <c r="P359">
        <v>0.81179042075094388</v>
      </c>
      <c r="Q359">
        <v>0.75611177460920165</v>
      </c>
      <c r="R359">
        <v>0.16691607239168496</v>
      </c>
      <c r="S359">
        <v>0.20337434631439943</v>
      </c>
      <c r="T359" s="15">
        <f t="shared" si="67"/>
        <v>1.4787612016422081E-2</v>
      </c>
      <c r="U359" s="15">
        <f t="shared" si="68"/>
        <v>2.8777199520909576E-2</v>
      </c>
      <c r="V359" s="8">
        <f t="shared" si="69"/>
        <v>0.12620720770687488</v>
      </c>
      <c r="W359" s="8">
        <f t="shared" si="70"/>
        <v>0.16509734616451449</v>
      </c>
    </row>
    <row r="360" spans="1:23" x14ac:dyDescent="0.25">
      <c r="A360">
        <v>359</v>
      </c>
      <c r="B360">
        <v>-726.5</v>
      </c>
      <c r="C360">
        <v>277.2</v>
      </c>
      <c r="D360" t="s">
        <v>448</v>
      </c>
      <c r="E360">
        <f t="shared" si="74"/>
        <v>269.3</v>
      </c>
      <c r="F360">
        <f t="shared" si="71"/>
        <v>18</v>
      </c>
      <c r="G360" s="19" t="e">
        <v>#N/A</v>
      </c>
      <c r="H360" s="19" t="e">
        <v>#N/A</v>
      </c>
      <c r="I360" s="29" t="str">
        <f t="shared" si="72"/>
        <v>C41H78NO7P</v>
      </c>
      <c r="J360" s="29" t="str">
        <f t="shared" si="73"/>
        <v>C41H77NO7P</v>
      </c>
      <c r="K360" s="29" t="str">
        <f t="shared" si="66"/>
        <v>C18H29O2</v>
      </c>
      <c r="L360" s="29" t="str">
        <f t="shared" si="75"/>
        <v>C23H48NO6P</v>
      </c>
      <c r="M360">
        <v>0.6154532571254766</v>
      </c>
      <c r="N360">
        <v>1.9466707127961943E-2</v>
      </c>
      <c r="O360">
        <v>3.5364681637278891E-2</v>
      </c>
      <c r="P360">
        <v>0.81203401268398379</v>
      </c>
      <c r="Q360">
        <v>0.75611177460920165</v>
      </c>
      <c r="R360">
        <v>0.1667225117316733</v>
      </c>
      <c r="S360">
        <v>0.20337434631439943</v>
      </c>
      <c r="T360" s="15">
        <f t="shared" si="67"/>
        <v>1.4754121280969609E-2</v>
      </c>
      <c r="U360" s="15">
        <f t="shared" si="68"/>
        <v>2.8785834623615381E-2</v>
      </c>
      <c r="V360" s="8">
        <f t="shared" si="69"/>
        <v>0.12606085421273894</v>
      </c>
      <c r="W360" s="8">
        <f t="shared" si="70"/>
        <v>0.16514688651466394</v>
      </c>
    </row>
    <row r="361" spans="1:23" x14ac:dyDescent="0.25">
      <c r="A361">
        <v>360</v>
      </c>
      <c r="B361">
        <v>-724.5</v>
      </c>
      <c r="C361">
        <v>275.2</v>
      </c>
      <c r="D361" t="s">
        <v>449</v>
      </c>
      <c r="E361">
        <f t="shared" si="74"/>
        <v>269.3</v>
      </c>
      <c r="F361">
        <f t="shared" si="71"/>
        <v>18</v>
      </c>
      <c r="G361" s="19" t="e">
        <v>#N/A</v>
      </c>
      <c r="H361" s="19" t="e">
        <v>#N/A</v>
      </c>
      <c r="I361" s="29" t="str">
        <f t="shared" si="72"/>
        <v>C41H76NO7P</v>
      </c>
      <c r="J361" s="29" t="str">
        <f t="shared" si="73"/>
        <v>C41H75NO7P</v>
      </c>
      <c r="K361" s="29" t="str">
        <f t="shared" si="66"/>
        <v>C18H27O2</v>
      </c>
      <c r="L361" s="29" t="str">
        <f t="shared" si="75"/>
        <v>C23H48NO6P</v>
      </c>
      <c r="M361">
        <v>0.61563793465401939</v>
      </c>
      <c r="N361">
        <v>1.942256403174895E-2</v>
      </c>
      <c r="O361">
        <v>3.5364681637278891E-2</v>
      </c>
      <c r="P361">
        <v>0.81227767771104942</v>
      </c>
      <c r="Q361">
        <v>0.75611177460920165</v>
      </c>
      <c r="R361">
        <v>0.16652881987992105</v>
      </c>
      <c r="S361">
        <v>0.20337434631439943</v>
      </c>
      <c r="T361" s="15">
        <f t="shared" si="67"/>
        <v>1.4720664539109633E-2</v>
      </c>
      <c r="U361" s="15">
        <f t="shared" si="68"/>
        <v>2.8794472317434993E-2</v>
      </c>
      <c r="V361" s="8">
        <f t="shared" si="69"/>
        <v>0.12591440152298319</v>
      </c>
      <c r="W361" s="8">
        <f t="shared" si="70"/>
        <v>0.1651964417302631</v>
      </c>
    </row>
    <row r="362" spans="1:23" x14ac:dyDescent="0.25">
      <c r="A362">
        <v>361</v>
      </c>
      <c r="B362">
        <v>-758.6</v>
      </c>
      <c r="C362">
        <v>309.3</v>
      </c>
      <c r="D362" t="s">
        <v>450</v>
      </c>
      <c r="E362">
        <f t="shared" si="74"/>
        <v>269.3</v>
      </c>
      <c r="F362">
        <f t="shared" si="71"/>
        <v>20</v>
      </c>
      <c r="G362" s="19" t="e">
        <v>#N/A</v>
      </c>
      <c r="H362" s="19" t="e">
        <v>#N/A</v>
      </c>
      <c r="I362" s="29" t="str">
        <f t="shared" si="72"/>
        <v>C43H86NO7P</v>
      </c>
      <c r="J362" s="29" t="str">
        <f t="shared" si="73"/>
        <v>C43H85NO7P</v>
      </c>
      <c r="K362" s="29" t="str">
        <f t="shared" si="66"/>
        <v>C20H37O2</v>
      </c>
      <c r="L362" s="29" t="str">
        <f t="shared" si="75"/>
        <v>C23H48NO6P</v>
      </c>
      <c r="M362">
        <v>0.60126574914498432</v>
      </c>
      <c r="N362">
        <v>2.2956457923409865E-2</v>
      </c>
      <c r="O362">
        <v>3.5364681637278891E-2</v>
      </c>
      <c r="P362">
        <v>0.79331489973429581</v>
      </c>
      <c r="Q362">
        <v>0.75611177460920165</v>
      </c>
      <c r="R362">
        <v>0.18147836884607774</v>
      </c>
      <c r="S362">
        <v>0.20337434631439943</v>
      </c>
      <c r="T362" s="15">
        <f t="shared" si="67"/>
        <v>1.7399057897005774E-2</v>
      </c>
      <c r="U362" s="15">
        <f t="shared" si="68"/>
        <v>2.8122259845645831E-2</v>
      </c>
      <c r="V362" s="8">
        <f t="shared" si="69"/>
        <v>0.13721793152139108</v>
      </c>
      <c r="W362" s="8">
        <f t="shared" si="70"/>
        <v>0.16133989915493574</v>
      </c>
    </row>
    <row r="363" spans="1:23" x14ac:dyDescent="0.25">
      <c r="A363">
        <v>362</v>
      </c>
      <c r="B363">
        <v>-756.6</v>
      </c>
      <c r="C363">
        <v>307.3</v>
      </c>
      <c r="D363" t="s">
        <v>451</v>
      </c>
      <c r="E363">
        <f t="shared" si="74"/>
        <v>269.3</v>
      </c>
      <c r="F363">
        <f t="shared" si="71"/>
        <v>20</v>
      </c>
      <c r="G363" s="19" t="e">
        <v>#N/A</v>
      </c>
      <c r="H363" s="19" t="e">
        <v>#N/A</v>
      </c>
      <c r="I363" s="29" t="str">
        <f t="shared" si="72"/>
        <v>C43H84NO7P</v>
      </c>
      <c r="J363" s="29" t="str">
        <f t="shared" si="73"/>
        <v>C43H83NO7P</v>
      </c>
      <c r="K363" s="29" t="str">
        <f t="shared" si="66"/>
        <v>C20H35O2</v>
      </c>
      <c r="L363" s="29" t="str">
        <f t="shared" si="75"/>
        <v>C23H48NO6P</v>
      </c>
      <c r="M363">
        <v>0.60144616946328455</v>
      </c>
      <c r="N363">
        <v>2.2908931973969478E-2</v>
      </c>
      <c r="O363">
        <v>3.5364681637278891E-2</v>
      </c>
      <c r="P363">
        <v>0.79355294776368368</v>
      </c>
      <c r="Q363">
        <v>0.75611177460920165</v>
      </c>
      <c r="R363">
        <v>0.18129472300940283</v>
      </c>
      <c r="S363">
        <v>0.20337434631439943</v>
      </c>
      <c r="T363" s="15">
        <f t="shared" si="67"/>
        <v>1.7363037237865662E-2</v>
      </c>
      <c r="U363" s="15">
        <f t="shared" si="68"/>
        <v>2.813069842223179E-2</v>
      </c>
      <c r="V363" s="8">
        <f t="shared" si="69"/>
        <v>0.13707907474192324</v>
      </c>
      <c r="W363" s="8">
        <f t="shared" si="70"/>
        <v>0.16138831201730394</v>
      </c>
    </row>
    <row r="364" spans="1:23" x14ac:dyDescent="0.25">
      <c r="A364">
        <v>363</v>
      </c>
      <c r="B364">
        <v>-754.6</v>
      </c>
      <c r="C364">
        <v>305.2</v>
      </c>
      <c r="D364" t="s">
        <v>452</v>
      </c>
      <c r="E364">
        <f t="shared" si="74"/>
        <v>269.40000000000003</v>
      </c>
      <c r="F364">
        <f t="shared" si="71"/>
        <v>20</v>
      </c>
      <c r="G364" s="19" t="e">
        <v>#N/A</v>
      </c>
      <c r="H364" s="19" t="e">
        <v>#N/A</v>
      </c>
      <c r="I364" s="29" t="str">
        <f t="shared" si="72"/>
        <v>C43H82NO7P</v>
      </c>
      <c r="J364" s="29" t="str">
        <f t="shared" si="73"/>
        <v>C43H81NO7P</v>
      </c>
      <c r="K364" s="29" t="str">
        <f t="shared" si="66"/>
        <v>C20H33O2</v>
      </c>
      <c r="L364" s="29" t="str">
        <f t="shared" si="75"/>
        <v>C23H48NO6P</v>
      </c>
      <c r="M364">
        <v>0.60162664391986098</v>
      </c>
      <c r="N364">
        <v>2.2861446898164127E-2</v>
      </c>
      <c r="O364">
        <v>3.5364681637278891E-2</v>
      </c>
      <c r="P364">
        <v>0.79379106722355164</v>
      </c>
      <c r="Q364">
        <v>0.75611177460920165</v>
      </c>
      <c r="R364">
        <v>0.18111095062002339</v>
      </c>
      <c r="S364">
        <v>0.20337434631439943</v>
      </c>
      <c r="T364" s="15">
        <f t="shared" si="67"/>
        <v>1.7327047557491738E-2</v>
      </c>
      <c r="U364" s="15">
        <f t="shared" si="68"/>
        <v>2.8139139530960436E-2</v>
      </c>
      <c r="V364" s="8">
        <f t="shared" si="69"/>
        <v>0.13694012227446536</v>
      </c>
      <c r="W364" s="8">
        <f t="shared" si="70"/>
        <v>0.16143673940679931</v>
      </c>
    </row>
    <row r="365" spans="1:23" x14ac:dyDescent="0.25">
      <c r="A365">
        <v>364</v>
      </c>
      <c r="B365">
        <v>-752.6</v>
      </c>
      <c r="C365">
        <v>303.2</v>
      </c>
      <c r="D365" t="s">
        <v>453</v>
      </c>
      <c r="E365">
        <f t="shared" si="74"/>
        <v>269.40000000000003</v>
      </c>
      <c r="F365">
        <f t="shared" si="71"/>
        <v>20</v>
      </c>
      <c r="G365" s="19" t="e">
        <v>#N/A</v>
      </c>
      <c r="H365" s="19" t="e">
        <v>#N/A</v>
      </c>
      <c r="I365" s="29" t="str">
        <f t="shared" si="72"/>
        <v>C43H80NO7P</v>
      </c>
      <c r="J365" s="29" t="str">
        <f t="shared" si="73"/>
        <v>C43H79NO7P</v>
      </c>
      <c r="K365" s="29" t="str">
        <f t="shared" si="66"/>
        <v>C20H31O2</v>
      </c>
      <c r="L365" s="29" t="str">
        <f t="shared" si="75"/>
        <v>C23H48NO6P</v>
      </c>
      <c r="M365">
        <v>0.60180717253095894</v>
      </c>
      <c r="N365">
        <v>2.2814002746246405E-2</v>
      </c>
      <c r="O365">
        <v>3.5364681637278891E-2</v>
      </c>
      <c r="P365">
        <v>0.79402925813533398</v>
      </c>
      <c r="Q365">
        <v>0.75611177460920165</v>
      </c>
      <c r="R365">
        <v>0.18092705161852635</v>
      </c>
      <c r="S365">
        <v>0.20337434631439943</v>
      </c>
      <c r="T365" s="15">
        <f t="shared" si="67"/>
        <v>1.729108889397122E-2</v>
      </c>
      <c r="U365" s="15">
        <f t="shared" si="68"/>
        <v>2.8147583172591598E-2</v>
      </c>
      <c r="V365" s="8">
        <f t="shared" si="69"/>
        <v>0.13680107407409459</v>
      </c>
      <c r="W365" s="8">
        <f t="shared" si="70"/>
        <v>0.16148518132778109</v>
      </c>
    </row>
    <row r="366" spans="1:23" x14ac:dyDescent="0.25">
      <c r="A366">
        <v>365</v>
      </c>
      <c r="B366">
        <v>-750.5</v>
      </c>
      <c r="C366">
        <v>301.2</v>
      </c>
      <c r="D366" t="s">
        <v>454</v>
      </c>
      <c r="E366">
        <f t="shared" si="74"/>
        <v>269.3</v>
      </c>
      <c r="F366">
        <f t="shared" si="71"/>
        <v>20</v>
      </c>
      <c r="G366" s="19" t="e">
        <v>#N/A</v>
      </c>
      <c r="H366" s="19" t="e">
        <v>#N/A</v>
      </c>
      <c r="I366" s="29" t="str">
        <f t="shared" si="72"/>
        <v>C43H78NO7P</v>
      </c>
      <c r="J366" s="29" t="str">
        <f t="shared" si="73"/>
        <v>C43H77NO7P</v>
      </c>
      <c r="K366" s="29" t="str">
        <f t="shared" si="66"/>
        <v>C20H29O2</v>
      </c>
      <c r="L366" s="29" t="str">
        <f t="shared" si="75"/>
        <v>C23H48NO6P</v>
      </c>
      <c r="M366">
        <v>0.60198775531282833</v>
      </c>
      <c r="N366">
        <v>2.2766599568501775E-2</v>
      </c>
      <c r="O366">
        <v>3.5364681637278891E-2</v>
      </c>
      <c r="P366">
        <v>0.79426752052047089</v>
      </c>
      <c r="Q366">
        <v>0.75611177460920165</v>
      </c>
      <c r="R366">
        <v>0.18074302594547415</v>
      </c>
      <c r="S366">
        <v>0.20337434631439943</v>
      </c>
      <c r="T366" s="15">
        <f t="shared" si="67"/>
        <v>1.7255161285416255E-2</v>
      </c>
      <c r="U366" s="15">
        <f t="shared" si="68"/>
        <v>2.8156029347885303E-2</v>
      </c>
      <c r="V366" s="8">
        <f t="shared" si="69"/>
        <v>0.13666193009586944</v>
      </c>
      <c r="W366" s="8">
        <f t="shared" si="70"/>
        <v>0.16153363778460961</v>
      </c>
    </row>
    <row r="367" spans="1:23" x14ac:dyDescent="0.25">
      <c r="A367">
        <v>366</v>
      </c>
      <c r="B367">
        <v>-786.6</v>
      </c>
      <c r="C367">
        <v>337.3</v>
      </c>
      <c r="D367" t="s">
        <v>455</v>
      </c>
      <c r="E367">
        <f t="shared" si="74"/>
        <v>269.3</v>
      </c>
      <c r="F367">
        <f t="shared" si="71"/>
        <v>22</v>
      </c>
      <c r="G367" s="19" t="e">
        <v>#N/A</v>
      </c>
      <c r="H367" s="19" t="e">
        <v>#N/A</v>
      </c>
      <c r="I367" s="29" t="str">
        <f t="shared" si="72"/>
        <v>C45H90NO7P</v>
      </c>
      <c r="J367" s="29" t="str">
        <f t="shared" si="73"/>
        <v>C45H89NO7P</v>
      </c>
      <c r="K367" s="29" t="str">
        <f t="shared" si="66"/>
        <v>C22H41O2</v>
      </c>
      <c r="L367" s="29" t="str">
        <f t="shared" si="75"/>
        <v>C23H48NO6P</v>
      </c>
      <c r="M367">
        <v>0.587757868812949</v>
      </c>
      <c r="N367">
        <v>2.6599808727831853E-2</v>
      </c>
      <c r="O367">
        <v>3.5364681637278891E-2</v>
      </c>
      <c r="P367">
        <v>0.77549249300903322</v>
      </c>
      <c r="Q367">
        <v>0.75611177460920165</v>
      </c>
      <c r="R367">
        <v>0.19511727954474406</v>
      </c>
      <c r="S367">
        <v>0.20337434631439943</v>
      </c>
      <c r="T367" s="15">
        <f t="shared" si="67"/>
        <v>2.0160410358118601E-2</v>
      </c>
      <c r="U367" s="15">
        <f t="shared" si="68"/>
        <v>2.7490472451799478E-2</v>
      </c>
      <c r="V367" s="8">
        <f t="shared" si="69"/>
        <v>0.1475304724934961</v>
      </c>
      <c r="W367" s="8">
        <f t="shared" si="70"/>
        <v>0.15771527883743611</v>
      </c>
    </row>
    <row r="368" spans="1:23" x14ac:dyDescent="0.25">
      <c r="A368">
        <v>367</v>
      </c>
      <c r="B368">
        <v>-784.6</v>
      </c>
      <c r="C368">
        <v>335.3</v>
      </c>
      <c r="D368" t="s">
        <v>456</v>
      </c>
      <c r="E368">
        <f t="shared" si="74"/>
        <v>269.3</v>
      </c>
      <c r="F368">
        <f t="shared" si="71"/>
        <v>22</v>
      </c>
      <c r="G368" s="19" t="e">
        <v>#N/A</v>
      </c>
      <c r="H368" s="19" t="e">
        <v>#N/A</v>
      </c>
      <c r="I368" s="29" t="str">
        <f t="shared" si="72"/>
        <v>C45H88NO7P</v>
      </c>
      <c r="J368" s="29" t="str">
        <f t="shared" si="73"/>
        <v>C45H87NO7P</v>
      </c>
      <c r="K368" s="29" t="str">
        <f t="shared" si="66"/>
        <v>C22H39O2</v>
      </c>
      <c r="L368" s="29" t="str">
        <f t="shared" si="75"/>
        <v>C23H48NO6P</v>
      </c>
      <c r="M368">
        <v>0.58793423585518523</v>
      </c>
      <c r="N368">
        <v>2.6549281310858579E-2</v>
      </c>
      <c r="O368">
        <v>3.5364681637278891E-2</v>
      </c>
      <c r="P368">
        <v>0.77572519311315047</v>
      </c>
      <c r="Q368">
        <v>0.75611177460920165</v>
      </c>
      <c r="R368">
        <v>0.19494307543085387</v>
      </c>
      <c r="S368">
        <v>0.20337434631439943</v>
      </c>
      <c r="T368" s="15">
        <f t="shared" si="67"/>
        <v>2.0122114839871086E-2</v>
      </c>
      <c r="U368" s="15">
        <f t="shared" si="68"/>
        <v>2.7498721449513094E-2</v>
      </c>
      <c r="V368" s="8">
        <f t="shared" si="69"/>
        <v>0.14739875471179839</v>
      </c>
      <c r="W368" s="8">
        <f t="shared" si="70"/>
        <v>0.15776260406899825</v>
      </c>
    </row>
    <row r="369" spans="1:23" x14ac:dyDescent="0.25">
      <c r="A369">
        <v>368</v>
      </c>
      <c r="B369">
        <v>-780.6</v>
      </c>
      <c r="C369">
        <v>331.3</v>
      </c>
      <c r="D369" t="s">
        <v>457</v>
      </c>
      <c r="E369">
        <f t="shared" si="74"/>
        <v>269.3</v>
      </c>
      <c r="F369">
        <f t="shared" si="71"/>
        <v>22</v>
      </c>
      <c r="G369" s="19" t="e">
        <v>#N/A</v>
      </c>
      <c r="H369" s="19" t="e">
        <v>#N/A</v>
      </c>
      <c r="I369" s="29" t="str">
        <f t="shared" si="72"/>
        <v>C45H84NO7P</v>
      </c>
      <c r="J369" s="29" t="str">
        <f t="shared" si="73"/>
        <v>C45H83NO7P</v>
      </c>
      <c r="K369" s="29" t="str">
        <f t="shared" si="66"/>
        <v>C22H35O2</v>
      </c>
      <c r="L369" s="29" t="str">
        <f t="shared" si="75"/>
        <v>C23H48NO6P</v>
      </c>
      <c r="M369">
        <v>0.5882871287215975</v>
      </c>
      <c r="N369">
        <v>2.6448337941228989E-2</v>
      </c>
      <c r="O369">
        <v>3.5364681637278891E-2</v>
      </c>
      <c r="P369">
        <v>0.77619080281956188</v>
      </c>
      <c r="Q369">
        <v>0.75611177460920165</v>
      </c>
      <c r="R369">
        <v>0.19459430080212234</v>
      </c>
      <c r="S369">
        <v>0.20337434631439943</v>
      </c>
      <c r="T369" s="15">
        <f t="shared" si="67"/>
        <v>2.0045608283922274E-2</v>
      </c>
      <c r="U369" s="15">
        <f t="shared" si="68"/>
        <v>2.7515226871451789E-2</v>
      </c>
      <c r="V369" s="8">
        <f t="shared" si="69"/>
        <v>0.14713504210832951</v>
      </c>
      <c r="W369" s="8">
        <f t="shared" si="70"/>
        <v>0.1578572971386773</v>
      </c>
    </row>
    <row r="370" spans="1:23" x14ac:dyDescent="0.25">
      <c r="A370">
        <v>369</v>
      </c>
      <c r="B370">
        <v>-778.6</v>
      </c>
      <c r="C370">
        <v>329.2</v>
      </c>
      <c r="D370" t="s">
        <v>458</v>
      </c>
      <c r="E370">
        <f t="shared" si="74"/>
        <v>269.40000000000003</v>
      </c>
      <c r="F370">
        <f t="shared" si="71"/>
        <v>22</v>
      </c>
      <c r="G370" s="19" t="e">
        <v>#N/A</v>
      </c>
      <c r="H370" s="19" t="e">
        <v>#N/A</v>
      </c>
      <c r="I370" s="29" t="str">
        <f t="shared" si="72"/>
        <v>C45H82NO7P</v>
      </c>
      <c r="J370" s="29" t="str">
        <f t="shared" si="73"/>
        <v>C45H81NO7P</v>
      </c>
      <c r="K370" s="29" t="str">
        <f t="shared" si="66"/>
        <v>C22H33O2</v>
      </c>
      <c r="L370" s="29" t="str">
        <f t="shared" si="75"/>
        <v>C23H48NO6P</v>
      </c>
      <c r="M370">
        <v>0.58846365457753846</v>
      </c>
      <c r="N370">
        <v>2.6397922084203714E-2</v>
      </c>
      <c r="O370">
        <v>3.5364681637278891E-2</v>
      </c>
      <c r="P370">
        <v>0.77642371246376751</v>
      </c>
      <c r="Q370">
        <v>0.75611177460920165</v>
      </c>
      <c r="R370">
        <v>0.19441973017205794</v>
      </c>
      <c r="S370">
        <v>0.20337434631439943</v>
      </c>
      <c r="T370" s="15">
        <f t="shared" si="67"/>
        <v>2.0007397318701218E-2</v>
      </c>
      <c r="U370" s="15">
        <f t="shared" si="68"/>
        <v>2.7523483297162556E-2</v>
      </c>
      <c r="V370" s="8">
        <f t="shared" si="69"/>
        <v>0.14700304719943688</v>
      </c>
      <c r="W370" s="8">
        <f t="shared" si="70"/>
        <v>0.15790466498531794</v>
      </c>
    </row>
    <row r="371" spans="1:23" x14ac:dyDescent="0.25">
      <c r="A371">
        <v>370</v>
      </c>
      <c r="B371">
        <v>-776.6</v>
      </c>
      <c r="C371">
        <v>327.2</v>
      </c>
      <c r="D371" t="s">
        <v>459</v>
      </c>
      <c r="E371">
        <f t="shared" si="74"/>
        <v>269.40000000000003</v>
      </c>
      <c r="F371">
        <f t="shared" si="71"/>
        <v>22</v>
      </c>
      <c r="G371" s="19" t="e">
        <v>#N/A</v>
      </c>
      <c r="H371" s="19" t="e">
        <v>#N/A</v>
      </c>
      <c r="I371" s="29" t="str">
        <f t="shared" si="72"/>
        <v>C45H80NO7P</v>
      </c>
      <c r="J371" s="29" t="str">
        <f t="shared" si="73"/>
        <v>C45H79NO7P</v>
      </c>
      <c r="K371" s="29" t="str">
        <f t="shared" si="66"/>
        <v>C22H31O2</v>
      </c>
      <c r="L371" s="29" t="str">
        <f t="shared" si="75"/>
        <v>C23H48NO6P</v>
      </c>
      <c r="M371">
        <v>0.58864023340315419</v>
      </c>
      <c r="N371">
        <v>2.6347543509511545E-2</v>
      </c>
      <c r="O371">
        <v>3.5364681637278891E-2</v>
      </c>
      <c r="P371">
        <v>0.77665669199659093</v>
      </c>
      <c r="Q371">
        <v>0.75611177460920165</v>
      </c>
      <c r="R371">
        <v>0.19424503725467318</v>
      </c>
      <c r="S371">
        <v>0.20337434631439943</v>
      </c>
      <c r="T371" s="15">
        <f t="shared" si="67"/>
        <v>1.9969214610342546E-2</v>
      </c>
      <c r="U371" s="15">
        <f t="shared" si="68"/>
        <v>2.7531742200358467E-2</v>
      </c>
      <c r="V371" s="8">
        <f t="shared" si="69"/>
        <v>0.14687095982766143</v>
      </c>
      <c r="W371" s="8">
        <f t="shared" si="70"/>
        <v>0.15795204704551055</v>
      </c>
    </row>
    <row r="372" spans="1:23" x14ac:dyDescent="0.25">
      <c r="A372">
        <v>371</v>
      </c>
      <c r="B372">
        <v>-674.5</v>
      </c>
      <c r="C372">
        <v>283.3</v>
      </c>
      <c r="D372" t="s">
        <v>460</v>
      </c>
      <c r="E372">
        <f t="shared" si="74"/>
        <v>211.2</v>
      </c>
      <c r="F372">
        <f t="shared" si="71"/>
        <v>18</v>
      </c>
      <c r="G372" s="19" t="e">
        <v>#N/A</v>
      </c>
      <c r="H372" s="19" t="e">
        <v>#N/A</v>
      </c>
      <c r="I372" s="30" t="str">
        <f t="shared" ref="I372:I432" si="76">"C"&amp;5+MID(D372,6,2)+MID(D372,11,2)&amp;"H"&amp;-2+12+(MID(D372,6,2)+MID(D372,11,2))*2-(MID(D372,9,1)+MID(D372,14,1))*2&amp;"NO7P"</f>
        <v>C37H74NO7P</v>
      </c>
      <c r="J372" s="30" t="str">
        <f t="shared" ref="J372:J432" si="77">"C"&amp;5+MID(D372,6,2)+MID(D372,11,2)&amp;"H"&amp;-1-2+12+(MID(D372,6,2)+MID(D372,11,2))*2-(MID(D372,9,1)+MID(D372,14,1))*2&amp;"NO7P"</f>
        <v>C37H73NO7P</v>
      </c>
      <c r="K372" s="30" t="str">
        <f t="shared" si="66"/>
        <v>C18H35O2</v>
      </c>
      <c r="L372" s="30" t="str">
        <f t="shared" si="75"/>
        <v>C19H38NO6P</v>
      </c>
      <c r="M372">
        <v>0.64368072481602701</v>
      </c>
      <c r="N372">
        <v>1.9599405313945297E-2</v>
      </c>
      <c r="O372">
        <v>2.8262029106467638E-2</v>
      </c>
      <c r="P372">
        <v>0.81130345607924126</v>
      </c>
      <c r="Q372">
        <v>0.79150256279475906</v>
      </c>
      <c r="R372">
        <v>0.16730280038157924</v>
      </c>
      <c r="S372">
        <v>0.1764926524757329</v>
      </c>
      <c r="T372" s="15">
        <f t="shared" si="67"/>
        <v>1.5549988507889703E-2</v>
      </c>
      <c r="U372" s="15">
        <f t="shared" si="68"/>
        <v>2.298378329412934E-2</v>
      </c>
      <c r="V372" s="8">
        <f t="shared" si="69"/>
        <v>0.13242059526475997</v>
      </c>
      <c r="W372" s="8">
        <f t="shared" si="70"/>
        <v>0.14318909892615456</v>
      </c>
    </row>
    <row r="373" spans="1:23" x14ac:dyDescent="0.25">
      <c r="A373">
        <v>372</v>
      </c>
      <c r="B373">
        <v>-672.5</v>
      </c>
      <c r="C373">
        <v>281.2</v>
      </c>
      <c r="D373" t="s">
        <v>461</v>
      </c>
      <c r="E373">
        <f t="shared" si="74"/>
        <v>211.3</v>
      </c>
      <c r="F373">
        <f t="shared" si="71"/>
        <v>18</v>
      </c>
      <c r="G373" s="19" t="e">
        <v>#N/A</v>
      </c>
      <c r="H373" s="19" t="e">
        <v>#N/A</v>
      </c>
      <c r="I373" s="30" t="str">
        <f t="shared" si="76"/>
        <v>C37H72NO7P</v>
      </c>
      <c r="J373" s="30" t="str">
        <f t="shared" si="77"/>
        <v>C37H71NO7P</v>
      </c>
      <c r="K373" s="30" t="str">
        <f t="shared" si="66"/>
        <v>C18H33O2</v>
      </c>
      <c r="L373" s="30" t="str">
        <f t="shared" si="75"/>
        <v>C19H38NO6P</v>
      </c>
      <c r="M373">
        <v>0.64387387249061201</v>
      </c>
      <c r="N373">
        <v>1.9555127821847394E-2</v>
      </c>
      <c r="O373">
        <v>2.8262029106467638E-2</v>
      </c>
      <c r="P373">
        <v>0.811546901890003</v>
      </c>
      <c r="Q373">
        <v>0.79150256279475906</v>
      </c>
      <c r="R373">
        <v>0.16710950192123541</v>
      </c>
      <c r="S373">
        <v>0.1764926524757329</v>
      </c>
      <c r="T373" s="15">
        <f t="shared" si="67"/>
        <v>1.5514859151552002E-2</v>
      </c>
      <c r="U373" s="15">
        <f t="shared" si="68"/>
        <v>2.2990679980833286E-2</v>
      </c>
      <c r="V373" s="8">
        <f t="shared" si="69"/>
        <v>0.13226759903801355</v>
      </c>
      <c r="W373" s="8">
        <f t="shared" si="70"/>
        <v>0.14323206532303001</v>
      </c>
    </row>
    <row r="374" spans="1:23" x14ac:dyDescent="0.25">
      <c r="A374">
        <v>373</v>
      </c>
      <c r="B374">
        <v>-670.5</v>
      </c>
      <c r="C374">
        <v>281.2</v>
      </c>
      <c r="D374" t="s">
        <v>462</v>
      </c>
      <c r="E374">
        <f t="shared" si="74"/>
        <v>209.3</v>
      </c>
      <c r="F374">
        <f t="shared" si="71"/>
        <v>18</v>
      </c>
      <c r="G374" s="19" t="e">
        <v>#N/A</v>
      </c>
      <c r="H374" s="19" t="e">
        <v>#N/A</v>
      </c>
      <c r="I374" s="30" t="str">
        <f t="shared" si="76"/>
        <v>C37H70NO7P</v>
      </c>
      <c r="J374" s="30" t="str">
        <f t="shared" si="77"/>
        <v>C37H69NO7P</v>
      </c>
      <c r="K374" s="30" t="str">
        <f t="shared" si="66"/>
        <v>C18H33O2</v>
      </c>
      <c r="L374" s="30" t="str">
        <f t="shared" si="75"/>
        <v>C19H36NO6P</v>
      </c>
      <c r="M374">
        <v>0.64406707812253949</v>
      </c>
      <c r="N374">
        <v>1.9555127821847394E-2</v>
      </c>
      <c r="O374">
        <v>2.8217591452358484E-2</v>
      </c>
      <c r="P374">
        <v>0.811546901890003</v>
      </c>
      <c r="Q374">
        <v>0.79174006700070787</v>
      </c>
      <c r="R374">
        <v>0.16710950192123541</v>
      </c>
      <c r="S374">
        <v>0.17630805453336448</v>
      </c>
      <c r="T374" s="15">
        <f t="shared" si="67"/>
        <v>1.551951465675995E-2</v>
      </c>
      <c r="U374" s="15">
        <f t="shared" si="68"/>
        <v>2.2954530705037349E-2</v>
      </c>
      <c r="V374" s="8">
        <f t="shared" si="69"/>
        <v>0.13230728824757385</v>
      </c>
      <c r="W374" s="8">
        <f t="shared" si="70"/>
        <v>0.14308225543480566</v>
      </c>
    </row>
    <row r="375" spans="1:23" x14ac:dyDescent="0.25">
      <c r="A375">
        <v>374</v>
      </c>
      <c r="B375">
        <v>-644.5</v>
      </c>
      <c r="C375">
        <v>225.2</v>
      </c>
      <c r="D375" t="s">
        <v>463</v>
      </c>
      <c r="E375">
        <f t="shared" si="74"/>
        <v>239.3</v>
      </c>
      <c r="F375">
        <f t="shared" si="71"/>
        <v>14</v>
      </c>
      <c r="G375" s="19" t="e">
        <v>#N/A</v>
      </c>
      <c r="H375" s="19" t="e">
        <v>#N/A</v>
      </c>
      <c r="I375" s="30" t="str">
        <f t="shared" si="76"/>
        <v>C35H68NO7P</v>
      </c>
      <c r="J375" s="30" t="str">
        <f t="shared" si="77"/>
        <v>C35H67NO7P</v>
      </c>
      <c r="K375" s="30" t="str">
        <f t="shared" si="66"/>
        <v>C14H25O2</v>
      </c>
      <c r="L375" s="30" t="str">
        <f t="shared" si="75"/>
        <v>C21H42NO6P</v>
      </c>
      <c r="M375">
        <v>0.65867141358707215</v>
      </c>
      <c r="N375">
        <v>1.357080177886158E-2</v>
      </c>
      <c r="O375">
        <v>3.167460446788211E-2</v>
      </c>
      <c r="P375">
        <v>0.84927756220019335</v>
      </c>
      <c r="Q375">
        <v>0.77372087156099989</v>
      </c>
      <c r="R375">
        <v>0.13607568165717518</v>
      </c>
      <c r="S375">
        <v>0.19020309867981963</v>
      </c>
      <c r="T375" s="15">
        <f t="shared" si="67"/>
        <v>1.0525062228225527E-2</v>
      </c>
      <c r="U375" s="15">
        <f t="shared" si="68"/>
        <v>2.6964706868485268E-2</v>
      </c>
      <c r="V375" s="8">
        <f t="shared" si="69"/>
        <v>0.10528459501004675</v>
      </c>
      <c r="W375" s="8">
        <f t="shared" si="70"/>
        <v>0.16153522396972003</v>
      </c>
    </row>
    <row r="376" spans="1:23" x14ac:dyDescent="0.25">
      <c r="A376">
        <v>375</v>
      </c>
      <c r="B376">
        <v>-674.5</v>
      </c>
      <c r="C376">
        <v>255.2</v>
      </c>
      <c r="D376" t="s">
        <v>464</v>
      </c>
      <c r="E376">
        <f t="shared" si="74"/>
        <v>239.3</v>
      </c>
      <c r="F376">
        <f t="shared" si="71"/>
        <v>16</v>
      </c>
      <c r="G376" s="19" t="e">
        <v>#N/A</v>
      </c>
      <c r="H376" s="19" t="e">
        <v>#N/A</v>
      </c>
      <c r="I376" s="30" t="str">
        <f t="shared" si="76"/>
        <v>C37H74NO7P</v>
      </c>
      <c r="J376" s="30" t="str">
        <f t="shared" si="77"/>
        <v>C37H73NO7P</v>
      </c>
      <c r="K376" s="30" t="str">
        <f t="shared" si="66"/>
        <v>C16H31O2</v>
      </c>
      <c r="L376" s="30" t="str">
        <f t="shared" si="75"/>
        <v>C21H42NO6P</v>
      </c>
      <c r="M376">
        <v>0.64368072481602701</v>
      </c>
      <c r="N376">
        <v>1.6459282605585927E-2</v>
      </c>
      <c r="O376">
        <v>3.167460446788211E-2</v>
      </c>
      <c r="P376">
        <v>0.82994887212414814</v>
      </c>
      <c r="Q376">
        <v>0.77372087156099989</v>
      </c>
      <c r="R376">
        <v>0.15218776085168167</v>
      </c>
      <c r="S376">
        <v>0.19020309867981963</v>
      </c>
      <c r="T376" s="15">
        <f t="shared" si="67"/>
        <v>1.2765271829817716E-2</v>
      </c>
      <c r="U376" s="15">
        <f t="shared" si="68"/>
        <v>2.6351017675164158E-2</v>
      </c>
      <c r="V376" s="8">
        <f t="shared" si="69"/>
        <v>0.11775084696708016</v>
      </c>
      <c r="W376" s="8">
        <f t="shared" si="70"/>
        <v>0.15785884722383436</v>
      </c>
    </row>
    <row r="377" spans="1:23" x14ac:dyDescent="0.25">
      <c r="A377">
        <v>376</v>
      </c>
      <c r="B377">
        <v>-672.5</v>
      </c>
      <c r="C377">
        <v>253.2</v>
      </c>
      <c r="D377" t="s">
        <v>465</v>
      </c>
      <c r="E377">
        <f t="shared" si="74"/>
        <v>239.3</v>
      </c>
      <c r="F377">
        <f t="shared" si="71"/>
        <v>16</v>
      </c>
      <c r="G377" s="19" t="e">
        <v>#N/A</v>
      </c>
      <c r="H377" s="19" t="e">
        <v>#N/A</v>
      </c>
      <c r="I377" s="30" t="str">
        <f t="shared" si="76"/>
        <v>C37H72NO7P</v>
      </c>
      <c r="J377" s="30" t="str">
        <f t="shared" si="77"/>
        <v>C37H71NO7P</v>
      </c>
      <c r="K377" s="30" t="str">
        <f t="shared" si="66"/>
        <v>C16H29O2</v>
      </c>
      <c r="L377" s="30" t="str">
        <f t="shared" si="75"/>
        <v>C21H42NO6P</v>
      </c>
      <c r="M377">
        <v>0.64387387249061201</v>
      </c>
      <c r="N377">
        <v>1.641860067699746E-2</v>
      </c>
      <c r="O377">
        <v>3.167460446788211E-2</v>
      </c>
      <c r="P377">
        <v>0.83019791281854061</v>
      </c>
      <c r="Q377">
        <v>0.77372087156099989</v>
      </c>
      <c r="R377">
        <v>0.15198433071630962</v>
      </c>
      <c r="S377">
        <v>0.19020309867981963</v>
      </c>
      <c r="T377" s="15">
        <f t="shared" si="67"/>
        <v>1.2733720279884626E-2</v>
      </c>
      <c r="U377" s="15">
        <f t="shared" si="68"/>
        <v>2.6358924759516199E-2</v>
      </c>
      <c r="V377" s="8">
        <f t="shared" si="69"/>
        <v>0.11759344882543833</v>
      </c>
      <c r="W377" s="8">
        <f t="shared" si="70"/>
        <v>0.15790621553560519</v>
      </c>
    </row>
    <row r="378" spans="1:23" x14ac:dyDescent="0.25">
      <c r="A378">
        <v>377</v>
      </c>
      <c r="B378">
        <v>-702.5</v>
      </c>
      <c r="C378">
        <v>283.3</v>
      </c>
      <c r="D378" t="s">
        <v>466</v>
      </c>
      <c r="E378">
        <f t="shared" si="74"/>
        <v>239.2</v>
      </c>
      <c r="F378">
        <f t="shared" si="71"/>
        <v>18</v>
      </c>
      <c r="G378" s="19" t="e">
        <v>#N/A</v>
      </c>
      <c r="H378" s="19" t="e">
        <v>#N/A</v>
      </c>
      <c r="I378" s="30" t="str">
        <f t="shared" si="76"/>
        <v>C39H78NO7P</v>
      </c>
      <c r="J378" s="30" t="str">
        <f t="shared" si="77"/>
        <v>C39H77NO7P</v>
      </c>
      <c r="K378" s="30" t="str">
        <f t="shared" si="66"/>
        <v>C18H35O2</v>
      </c>
      <c r="L378" s="30" t="str">
        <f t="shared" si="75"/>
        <v>C21H42NO6P</v>
      </c>
      <c r="M378">
        <v>0.62921996064441588</v>
      </c>
      <c r="N378">
        <v>1.9599405313945297E-2</v>
      </c>
      <c r="O378">
        <v>3.167460446788211E-2</v>
      </c>
      <c r="P378">
        <v>0.81130345607924126</v>
      </c>
      <c r="Q378">
        <v>0.77372087156099989</v>
      </c>
      <c r="R378">
        <v>0.16730280038157924</v>
      </c>
      <c r="S378">
        <v>0.19020309867981963</v>
      </c>
      <c r="T378" s="15">
        <f t="shared" si="67"/>
        <v>1.5200646500253658E-2</v>
      </c>
      <c r="U378" s="15">
        <f t="shared" si="68"/>
        <v>2.5759022548400939E-2</v>
      </c>
      <c r="V378" s="8">
        <f t="shared" si="69"/>
        <v>0.12944566852583148</v>
      </c>
      <c r="W378" s="8">
        <f t="shared" si="70"/>
        <v>0.15431243131591862</v>
      </c>
    </row>
    <row r="379" spans="1:23" x14ac:dyDescent="0.25">
      <c r="A379">
        <v>378</v>
      </c>
      <c r="B379">
        <v>-700.5</v>
      </c>
      <c r="C379">
        <v>281.2</v>
      </c>
      <c r="D379" t="s">
        <v>467</v>
      </c>
      <c r="E379">
        <f t="shared" si="74"/>
        <v>239.3</v>
      </c>
      <c r="F379">
        <f t="shared" si="71"/>
        <v>18</v>
      </c>
      <c r="G379" s="19" t="e">
        <v>#N/A</v>
      </c>
      <c r="H379" s="19" t="e">
        <v>#N/A</v>
      </c>
      <c r="I379" s="30" t="str">
        <f t="shared" si="76"/>
        <v>C39H76NO7P</v>
      </c>
      <c r="J379" s="30" t="str">
        <f t="shared" si="77"/>
        <v>C39H75NO7P</v>
      </c>
      <c r="K379" s="30" t="str">
        <f t="shared" si="66"/>
        <v>C18H33O2</v>
      </c>
      <c r="L379" s="30" t="str">
        <f t="shared" si="75"/>
        <v>C21H42NO6P</v>
      </c>
      <c r="M379">
        <v>0.62940876911345256</v>
      </c>
      <c r="N379">
        <v>1.9555127821847394E-2</v>
      </c>
      <c r="O379">
        <v>3.167460446788211E-2</v>
      </c>
      <c r="P379">
        <v>0.811546901890003</v>
      </c>
      <c r="Q379">
        <v>0.77372087156099989</v>
      </c>
      <c r="R379">
        <v>0.16710950192123541</v>
      </c>
      <c r="S379">
        <v>0.19020309867981963</v>
      </c>
      <c r="T379" s="15">
        <f t="shared" si="67"/>
        <v>1.5166306350921721E-2</v>
      </c>
      <c r="U379" s="15">
        <f t="shared" si="68"/>
        <v>2.576675199424729E-2</v>
      </c>
      <c r="V379" s="8">
        <f t="shared" si="69"/>
        <v>0.12929610947262285</v>
      </c>
      <c r="W379" s="8">
        <f t="shared" si="70"/>
        <v>0.15435873546348614</v>
      </c>
    </row>
    <row r="380" spans="1:23" x14ac:dyDescent="0.25">
      <c r="A380">
        <v>379</v>
      </c>
      <c r="B380">
        <v>-698.5</v>
      </c>
      <c r="C380">
        <v>279.2</v>
      </c>
      <c r="D380" t="s">
        <v>468</v>
      </c>
      <c r="E380">
        <f t="shared" si="74"/>
        <v>239.3</v>
      </c>
      <c r="F380">
        <f t="shared" si="71"/>
        <v>18</v>
      </c>
      <c r="G380" s="19" t="e">
        <v>#N/A</v>
      </c>
      <c r="H380" s="19" t="e">
        <v>#N/A</v>
      </c>
      <c r="I380" s="30" t="str">
        <f t="shared" si="76"/>
        <v>C39H74NO7P</v>
      </c>
      <c r="J380" s="30" t="str">
        <f t="shared" si="77"/>
        <v>C39H73NO7P</v>
      </c>
      <c r="K380" s="30" t="str">
        <f t="shared" si="66"/>
        <v>C18H31O2</v>
      </c>
      <c r="L380" s="30" t="str">
        <f t="shared" si="75"/>
        <v>C21H42NO6P</v>
      </c>
      <c r="M380">
        <v>0.62959763423777715</v>
      </c>
      <c r="N380">
        <v>1.9510895075596228E-2</v>
      </c>
      <c r="O380">
        <v>3.167460446788211E-2</v>
      </c>
      <c r="P380">
        <v>0.81179042075094388</v>
      </c>
      <c r="Q380">
        <v>0.77372087156099989</v>
      </c>
      <c r="R380">
        <v>0.16691607239168496</v>
      </c>
      <c r="S380">
        <v>0.19020309867981963</v>
      </c>
      <c r="T380" s="15">
        <f t="shared" si="67"/>
        <v>1.513200090497939E-2</v>
      </c>
      <c r="U380" s="15">
        <f t="shared" si="68"/>
        <v>2.577448375944924E-2</v>
      </c>
      <c r="V380" s="8">
        <f t="shared" si="69"/>
        <v>0.12914644900843344</v>
      </c>
      <c r="W380" s="8">
        <f t="shared" si="70"/>
        <v>0.15440505350542408</v>
      </c>
    </row>
    <row r="381" spans="1:23" x14ac:dyDescent="0.25">
      <c r="A381">
        <v>380</v>
      </c>
      <c r="B381">
        <v>-696.5</v>
      </c>
      <c r="C381">
        <v>277.2</v>
      </c>
      <c r="D381" t="s">
        <v>469</v>
      </c>
      <c r="E381">
        <f t="shared" si="74"/>
        <v>239.3</v>
      </c>
      <c r="F381">
        <f t="shared" si="71"/>
        <v>18</v>
      </c>
      <c r="G381" s="19" t="e">
        <v>#N/A</v>
      </c>
      <c r="H381" s="19" t="e">
        <v>#N/A</v>
      </c>
      <c r="I381" s="30" t="str">
        <f t="shared" si="76"/>
        <v>C39H72NO7P</v>
      </c>
      <c r="J381" s="30" t="str">
        <f t="shared" si="77"/>
        <v>C39H71NO7P</v>
      </c>
      <c r="K381" s="30" t="str">
        <f t="shared" si="66"/>
        <v>C18H29O2</v>
      </c>
      <c r="L381" s="30" t="str">
        <f t="shared" si="75"/>
        <v>C21H42NO6P</v>
      </c>
      <c r="M381">
        <v>0.62978655603439004</v>
      </c>
      <c r="N381">
        <v>1.9466707127961943E-2</v>
      </c>
      <c r="O381">
        <v>3.167460446788211E-2</v>
      </c>
      <c r="P381">
        <v>0.81203401268398379</v>
      </c>
      <c r="Q381">
        <v>0.77372087156099989</v>
      </c>
      <c r="R381">
        <v>0.1667225117316733</v>
      </c>
      <c r="S381">
        <v>0.19020309867981963</v>
      </c>
      <c r="T381" s="15">
        <f t="shared" si="67"/>
        <v>1.509773020335343E-2</v>
      </c>
      <c r="U381" s="15">
        <f t="shared" si="68"/>
        <v>2.5782217844702752E-2</v>
      </c>
      <c r="V381" s="8">
        <f t="shared" si="69"/>
        <v>0.12899668708586928</v>
      </c>
      <c r="W381" s="8">
        <f t="shared" si="70"/>
        <v>0.15445138544590167</v>
      </c>
    </row>
    <row r="382" spans="1:23" x14ac:dyDescent="0.25">
      <c r="A382">
        <v>381</v>
      </c>
      <c r="B382">
        <v>-694.5</v>
      </c>
      <c r="C382">
        <v>275.2</v>
      </c>
      <c r="D382" t="s">
        <v>470</v>
      </c>
      <c r="E382">
        <f t="shared" si="74"/>
        <v>239.3</v>
      </c>
      <c r="F382">
        <f t="shared" si="71"/>
        <v>18</v>
      </c>
      <c r="G382" s="19" t="e">
        <v>#N/A</v>
      </c>
      <c r="H382" s="19" t="e">
        <v>#N/A</v>
      </c>
      <c r="I382" s="30" t="str">
        <f t="shared" si="76"/>
        <v>C39H70NO7P</v>
      </c>
      <c r="J382" s="30" t="str">
        <f t="shared" si="77"/>
        <v>C39H69NO7P</v>
      </c>
      <c r="K382" s="30" t="str">
        <f t="shared" si="66"/>
        <v>C18H27O2</v>
      </c>
      <c r="L382" s="30" t="str">
        <f t="shared" si="75"/>
        <v>C21H42NO6P</v>
      </c>
      <c r="M382">
        <v>0.62997553452029664</v>
      </c>
      <c r="N382">
        <v>1.942256403174895E-2</v>
      </c>
      <c r="O382">
        <v>3.167460446788211E-2</v>
      </c>
      <c r="P382">
        <v>0.81227767771104942</v>
      </c>
      <c r="Q382">
        <v>0.77372087156099989</v>
      </c>
      <c r="R382">
        <v>0.16652881987992105</v>
      </c>
      <c r="S382">
        <v>0.19020309867981963</v>
      </c>
      <c r="T382" s="15">
        <f t="shared" si="67"/>
        <v>1.5063494286997183E-2</v>
      </c>
      <c r="U382" s="15">
        <f t="shared" si="68"/>
        <v>2.5789954250703996E-2</v>
      </c>
      <c r="V382" s="8">
        <f t="shared" si="69"/>
        <v>0.12884682365751729</v>
      </c>
      <c r="W382" s="8">
        <f t="shared" si="70"/>
        <v>0.15449773128908947</v>
      </c>
    </row>
    <row r="383" spans="1:23" x14ac:dyDescent="0.25">
      <c r="A383">
        <v>382</v>
      </c>
      <c r="B383">
        <v>-728.6</v>
      </c>
      <c r="C383">
        <v>309.3</v>
      </c>
      <c r="D383" t="s">
        <v>471</v>
      </c>
      <c r="E383">
        <f t="shared" si="74"/>
        <v>239.3</v>
      </c>
      <c r="F383">
        <f t="shared" si="71"/>
        <v>20</v>
      </c>
      <c r="G383" s="19" t="e">
        <v>#N/A</v>
      </c>
      <c r="H383" s="19" t="e">
        <v>#N/A</v>
      </c>
      <c r="I383" s="30" t="str">
        <f t="shared" si="76"/>
        <v>C41H80NO7P</v>
      </c>
      <c r="J383" s="30" t="str">
        <f t="shared" si="77"/>
        <v>C41H79NO7P</v>
      </c>
      <c r="K383" s="30" t="str">
        <f t="shared" ref="K383:K446" si="78">"C"&amp;ROUNDUP(F383,0)&amp;"H"&amp;ROUND(INT(C383)-ROUNDUP(F383,0)*12-32,0)&amp;"O2"</f>
        <v>C20H37O2</v>
      </c>
      <c r="L383" s="30" t="str">
        <f t="shared" si="75"/>
        <v>C21H42NO6P</v>
      </c>
      <c r="M383">
        <v>0.61526863499603723</v>
      </c>
      <c r="N383">
        <v>2.2956457923409865E-2</v>
      </c>
      <c r="O383">
        <v>3.167460446788211E-2</v>
      </c>
      <c r="P383">
        <v>0.79331489973429581</v>
      </c>
      <c r="Q383">
        <v>0.77372087156099989</v>
      </c>
      <c r="R383">
        <v>0.18147836884607774</v>
      </c>
      <c r="S383">
        <v>0.19020309867981963</v>
      </c>
      <c r="T383" s="15">
        <f t="shared" si="67"/>
        <v>1.7804264782636782E-2</v>
      </c>
      <c r="U383" s="15">
        <f t="shared" si="68"/>
        <v>2.5187882828693667E-2</v>
      </c>
      <c r="V383" s="8">
        <f t="shared" si="69"/>
        <v>0.14041360171305586</v>
      </c>
      <c r="W383" s="8">
        <f t="shared" si="70"/>
        <v>0.15089095215833348</v>
      </c>
    </row>
    <row r="384" spans="1:23" x14ac:dyDescent="0.25">
      <c r="A384">
        <v>383</v>
      </c>
      <c r="B384">
        <v>-726.5</v>
      </c>
      <c r="C384">
        <v>307.3</v>
      </c>
      <c r="D384" t="s">
        <v>472</v>
      </c>
      <c r="E384">
        <f t="shared" si="74"/>
        <v>239.2</v>
      </c>
      <c r="F384">
        <f t="shared" si="71"/>
        <v>20</v>
      </c>
      <c r="G384" s="19" t="e">
        <v>#N/A</v>
      </c>
      <c r="H384" s="19" t="e">
        <v>#N/A</v>
      </c>
      <c r="I384" s="30" t="str">
        <f t="shared" si="76"/>
        <v>C41H78NO7P</v>
      </c>
      <c r="J384" s="30" t="str">
        <f t="shared" si="77"/>
        <v>C41H77NO7P</v>
      </c>
      <c r="K384" s="30" t="str">
        <f t="shared" si="78"/>
        <v>C20H35O2</v>
      </c>
      <c r="L384" s="30" t="str">
        <f t="shared" si="75"/>
        <v>C21H42NO6P</v>
      </c>
      <c r="M384">
        <v>0.6154532571254766</v>
      </c>
      <c r="N384">
        <v>2.2908931973969478E-2</v>
      </c>
      <c r="O384">
        <v>3.167460446788211E-2</v>
      </c>
      <c r="P384">
        <v>0.79355294776368368</v>
      </c>
      <c r="Q384">
        <v>0.77372087156099989</v>
      </c>
      <c r="R384">
        <v>0.18129472300940283</v>
      </c>
      <c r="S384">
        <v>0.19020309867981963</v>
      </c>
      <c r="T384" s="15">
        <f t="shared" si="67"/>
        <v>1.7767405237897518E-2</v>
      </c>
      <c r="U384" s="15">
        <f t="shared" si="68"/>
        <v>2.5195440894064468E-2</v>
      </c>
      <c r="V384" s="8">
        <f t="shared" si="69"/>
        <v>0.14027151109624522</v>
      </c>
      <c r="W384" s="8">
        <f t="shared" si="70"/>
        <v>0.15093622963115769</v>
      </c>
    </row>
    <row r="385" spans="1:23" x14ac:dyDescent="0.25">
      <c r="A385">
        <v>384</v>
      </c>
      <c r="B385">
        <v>-724.5</v>
      </c>
      <c r="C385">
        <v>305.2</v>
      </c>
      <c r="D385" t="s">
        <v>473</v>
      </c>
      <c r="E385">
        <f t="shared" si="74"/>
        <v>239.3</v>
      </c>
      <c r="F385">
        <f t="shared" si="71"/>
        <v>20</v>
      </c>
      <c r="G385" s="19" t="e">
        <v>#N/A</v>
      </c>
      <c r="H385" s="19" t="e">
        <v>#N/A</v>
      </c>
      <c r="I385" s="30" t="str">
        <f t="shared" si="76"/>
        <v>C41H76NO7P</v>
      </c>
      <c r="J385" s="30" t="str">
        <f t="shared" si="77"/>
        <v>C41H75NO7P</v>
      </c>
      <c r="K385" s="30" t="str">
        <f t="shared" si="78"/>
        <v>C20H33O2</v>
      </c>
      <c r="L385" s="30" t="str">
        <f t="shared" si="75"/>
        <v>C21H42NO6P</v>
      </c>
      <c r="M385">
        <v>0.61563793465401939</v>
      </c>
      <c r="N385">
        <v>2.2861446898164127E-2</v>
      </c>
      <c r="O385">
        <v>3.167460446788211E-2</v>
      </c>
      <c r="P385">
        <v>0.79379106722355164</v>
      </c>
      <c r="Q385">
        <v>0.77372087156099989</v>
      </c>
      <c r="R385">
        <v>0.18111095062002339</v>
      </c>
      <c r="S385">
        <v>0.19020309867981963</v>
      </c>
      <c r="T385" s="15">
        <f t="shared" si="67"/>
        <v>1.7730577393389336E-2</v>
      </c>
      <c r="U385" s="15">
        <f t="shared" si="68"/>
        <v>2.5203001227365157E-2</v>
      </c>
      <c r="V385" s="8">
        <f t="shared" si="69"/>
        <v>0.1401293225629657</v>
      </c>
      <c r="W385" s="8">
        <f t="shared" si="70"/>
        <v>0.15098152069028054</v>
      </c>
    </row>
    <row r="386" spans="1:23" x14ac:dyDescent="0.25">
      <c r="A386">
        <v>385</v>
      </c>
      <c r="B386">
        <v>-722.5</v>
      </c>
      <c r="C386">
        <v>303.2</v>
      </c>
      <c r="D386" t="s">
        <v>474</v>
      </c>
      <c r="E386">
        <f t="shared" si="74"/>
        <v>239.3</v>
      </c>
      <c r="F386">
        <f t="shared" si="71"/>
        <v>20</v>
      </c>
      <c r="G386" s="19" t="e">
        <v>#N/A</v>
      </c>
      <c r="H386" s="19" t="e">
        <v>#N/A</v>
      </c>
      <c r="I386" s="30" t="str">
        <f t="shared" si="76"/>
        <v>C41H74NO7P</v>
      </c>
      <c r="J386" s="30" t="str">
        <f t="shared" si="77"/>
        <v>C41H73NO7P</v>
      </c>
      <c r="K386" s="30" t="str">
        <f t="shared" si="78"/>
        <v>C20H31O2</v>
      </c>
      <c r="L386" s="30" t="str">
        <f t="shared" si="75"/>
        <v>C21H42NO6P</v>
      </c>
      <c r="M386">
        <v>0.61582266759828885</v>
      </c>
      <c r="N386">
        <v>2.2814002746246405E-2</v>
      </c>
      <c r="O386">
        <v>3.167460446788211E-2</v>
      </c>
      <c r="P386">
        <v>0.79402925813533398</v>
      </c>
      <c r="Q386">
        <v>0.77372087156099989</v>
      </c>
      <c r="R386">
        <v>0.18092705161852635</v>
      </c>
      <c r="S386">
        <v>0.19020309867981963</v>
      </c>
      <c r="T386" s="15">
        <f t="shared" si="67"/>
        <v>1.7693781288086463E-2</v>
      </c>
      <c r="U386" s="15">
        <f t="shared" si="68"/>
        <v>2.5210563829276254E-2</v>
      </c>
      <c r="V386" s="8">
        <f t="shared" si="69"/>
        <v>0.13998703606724822</v>
      </c>
      <c r="W386" s="8">
        <f t="shared" si="70"/>
        <v>0.1510268253397789</v>
      </c>
    </row>
    <row r="387" spans="1:23" x14ac:dyDescent="0.25">
      <c r="A387">
        <v>386</v>
      </c>
      <c r="B387">
        <v>-720.5</v>
      </c>
      <c r="C387">
        <v>301.2</v>
      </c>
      <c r="D387" t="s">
        <v>475</v>
      </c>
      <c r="E387">
        <f t="shared" si="74"/>
        <v>239.3</v>
      </c>
      <c r="F387">
        <f t="shared" si="71"/>
        <v>20</v>
      </c>
      <c r="G387" s="19" t="e">
        <v>#N/A</v>
      </c>
      <c r="H387" s="19" t="e">
        <v>#N/A</v>
      </c>
      <c r="I387" s="30" t="str">
        <f t="shared" si="76"/>
        <v>C41H72NO7P</v>
      </c>
      <c r="J387" s="30" t="str">
        <f t="shared" si="77"/>
        <v>C41H71NO7P</v>
      </c>
      <c r="K387" s="30" t="str">
        <f t="shared" si="78"/>
        <v>C20H29O2</v>
      </c>
      <c r="L387" s="30" t="str">
        <f t="shared" si="75"/>
        <v>C21H42NO6P</v>
      </c>
      <c r="M387">
        <v>0.61600745597491358</v>
      </c>
      <c r="N387">
        <v>2.2766599568501775E-2</v>
      </c>
      <c r="O387">
        <v>3.167460446788211E-2</v>
      </c>
      <c r="P387">
        <v>0.79426752052047089</v>
      </c>
      <c r="Q387">
        <v>0.77372087156099989</v>
      </c>
      <c r="R387">
        <v>0.18074302594547415</v>
      </c>
      <c r="S387">
        <v>0.19020309867981963</v>
      </c>
      <c r="T387" s="15">
        <f t="shared" ref="T387:T450" si="79">N387*M387/P387</f>
        <v>1.7657016960988637E-2</v>
      </c>
      <c r="U387" s="15">
        <f t="shared" ref="U387:U450" si="80">O387*M387/Q387</f>
        <v>2.5218128700478501E-2</v>
      </c>
      <c r="V387" s="8">
        <f t="shared" ref="V387:V450" si="81">R387*Q387</f>
        <v>0.13984465156310466</v>
      </c>
      <c r="W387" s="8">
        <f t="shared" ref="W387:W450" si="82">S387*P387</f>
        <v>0.15107214358373078</v>
      </c>
    </row>
    <row r="388" spans="1:23" x14ac:dyDescent="0.25">
      <c r="A388">
        <v>387</v>
      </c>
      <c r="B388">
        <v>-756.6</v>
      </c>
      <c r="C388">
        <v>337.3</v>
      </c>
      <c r="D388" t="s">
        <v>476</v>
      </c>
      <c r="E388">
        <f t="shared" si="74"/>
        <v>239.3</v>
      </c>
      <c r="F388">
        <f t="shared" si="71"/>
        <v>22</v>
      </c>
      <c r="G388" s="19" t="e">
        <v>#N/A</v>
      </c>
      <c r="H388" s="19" t="e">
        <v>#N/A</v>
      </c>
      <c r="I388" s="30" t="str">
        <f t="shared" si="76"/>
        <v>C43H84NO7P</v>
      </c>
      <c r="J388" s="30" t="str">
        <f t="shared" si="77"/>
        <v>C43H83NO7P</v>
      </c>
      <c r="K388" s="30" t="str">
        <f t="shared" si="78"/>
        <v>C22H41O2</v>
      </c>
      <c r="L388" s="30" t="str">
        <f t="shared" si="75"/>
        <v>C21H42NO6P</v>
      </c>
      <c r="M388">
        <v>0.60144616946328455</v>
      </c>
      <c r="N388">
        <v>2.6599808727831853E-2</v>
      </c>
      <c r="O388">
        <v>3.167460446788211E-2</v>
      </c>
      <c r="P388">
        <v>0.77549249300903322</v>
      </c>
      <c r="Q388">
        <v>0.77372087156099989</v>
      </c>
      <c r="R388">
        <v>0.19511727954474406</v>
      </c>
      <c r="S388">
        <v>0.19020309867981963</v>
      </c>
      <c r="T388" s="15">
        <f t="shared" si="79"/>
        <v>2.0629926417126718E-2</v>
      </c>
      <c r="U388" s="15">
        <f t="shared" si="80"/>
        <v>2.4622018387635537E-2</v>
      </c>
      <c r="V388" s="8">
        <f t="shared" si="81"/>
        <v>0.15096631158597063</v>
      </c>
      <c r="W388" s="8">
        <f t="shared" si="82"/>
        <v>0.14750107517325647</v>
      </c>
    </row>
    <row r="389" spans="1:23" x14ac:dyDescent="0.25">
      <c r="A389">
        <v>388</v>
      </c>
      <c r="B389">
        <v>-754.6</v>
      </c>
      <c r="C389">
        <v>335.3</v>
      </c>
      <c r="D389" t="s">
        <v>477</v>
      </c>
      <c r="E389">
        <f t="shared" si="74"/>
        <v>239.3</v>
      </c>
      <c r="F389">
        <f t="shared" si="71"/>
        <v>22</v>
      </c>
      <c r="G389" s="19" t="e">
        <v>#N/A</v>
      </c>
      <c r="H389" s="19" t="e">
        <v>#N/A</v>
      </c>
      <c r="I389" s="30" t="str">
        <f t="shared" si="76"/>
        <v>C43H82NO7P</v>
      </c>
      <c r="J389" s="30" t="str">
        <f t="shared" si="77"/>
        <v>C43H81NO7P</v>
      </c>
      <c r="K389" s="30" t="str">
        <f t="shared" si="78"/>
        <v>C22H39O2</v>
      </c>
      <c r="L389" s="30" t="str">
        <f t="shared" si="75"/>
        <v>C21H42NO6P</v>
      </c>
      <c r="M389">
        <v>0.60162664391986098</v>
      </c>
      <c r="N389">
        <v>2.6549281310858579E-2</v>
      </c>
      <c r="O389">
        <v>3.167460446788211E-2</v>
      </c>
      <c r="P389">
        <v>0.77572519311315047</v>
      </c>
      <c r="Q389">
        <v>0.77372087156099989</v>
      </c>
      <c r="R389">
        <v>0.19494307543085387</v>
      </c>
      <c r="S389">
        <v>0.19020309867981963</v>
      </c>
      <c r="T389" s="15">
        <f t="shared" si="79"/>
        <v>2.0590739034056723E-2</v>
      </c>
      <c r="U389" s="15">
        <f t="shared" si="80"/>
        <v>2.4629406655470525E-2</v>
      </c>
      <c r="V389" s="8">
        <f t="shared" si="81"/>
        <v>0.15083152622714199</v>
      </c>
      <c r="W389" s="8">
        <f t="shared" si="82"/>
        <v>0.14754533545412271</v>
      </c>
    </row>
    <row r="390" spans="1:23" x14ac:dyDescent="0.25">
      <c r="A390">
        <v>389</v>
      </c>
      <c r="B390">
        <v>-750.5</v>
      </c>
      <c r="C390">
        <v>331.3</v>
      </c>
      <c r="D390" t="s">
        <v>478</v>
      </c>
      <c r="E390">
        <f t="shared" si="74"/>
        <v>239.2</v>
      </c>
      <c r="F390">
        <f t="shared" si="71"/>
        <v>22</v>
      </c>
      <c r="G390" s="19" t="e">
        <v>#N/A</v>
      </c>
      <c r="H390" s="19" t="e">
        <v>#N/A</v>
      </c>
      <c r="I390" s="30" t="str">
        <f t="shared" si="76"/>
        <v>C43H78NO7P</v>
      </c>
      <c r="J390" s="30" t="str">
        <f t="shared" si="77"/>
        <v>C43H77NO7P</v>
      </c>
      <c r="K390" s="30" t="str">
        <f t="shared" si="78"/>
        <v>C22H35O2</v>
      </c>
      <c r="L390" s="30" t="str">
        <f t="shared" si="75"/>
        <v>C21H42NO6P</v>
      </c>
      <c r="M390">
        <v>0.60198775531282833</v>
      </c>
      <c r="N390">
        <v>2.6448337941228989E-2</v>
      </c>
      <c r="O390">
        <v>3.167460446788211E-2</v>
      </c>
      <c r="P390">
        <v>0.77619080281956188</v>
      </c>
      <c r="Q390">
        <v>0.77372087156099989</v>
      </c>
      <c r="R390">
        <v>0.19459430080212234</v>
      </c>
      <c r="S390">
        <v>0.19020309867981963</v>
      </c>
      <c r="T390" s="15">
        <f t="shared" si="79"/>
        <v>2.0512450715931479E-2</v>
      </c>
      <c r="U390" s="15">
        <f t="shared" si="80"/>
        <v>2.4644189842743233E-2</v>
      </c>
      <c r="V390" s="8">
        <f t="shared" si="81"/>
        <v>0.15056167201742149</v>
      </c>
      <c r="W390" s="8">
        <f t="shared" si="82"/>
        <v>0.14763389586305756</v>
      </c>
    </row>
    <row r="391" spans="1:23" x14ac:dyDescent="0.25">
      <c r="A391">
        <v>390</v>
      </c>
      <c r="B391">
        <v>-748.5</v>
      </c>
      <c r="C391">
        <v>329.2</v>
      </c>
      <c r="D391" t="s">
        <v>479</v>
      </c>
      <c r="E391">
        <f t="shared" si="74"/>
        <v>239.3</v>
      </c>
      <c r="F391">
        <f t="shared" si="71"/>
        <v>22</v>
      </c>
      <c r="G391" s="19" t="e">
        <v>#N/A</v>
      </c>
      <c r="H391" s="19" t="e">
        <v>#N/A</v>
      </c>
      <c r="I391" s="30" t="str">
        <f t="shared" si="76"/>
        <v>C43H76NO7P</v>
      </c>
      <c r="J391" s="30" t="str">
        <f t="shared" si="77"/>
        <v>C43H75NO7P</v>
      </c>
      <c r="K391" s="30" t="str">
        <f t="shared" si="78"/>
        <v>C22H33O2</v>
      </c>
      <c r="L391" s="30" t="str">
        <f t="shared" si="75"/>
        <v>C21H42NO6P</v>
      </c>
      <c r="M391">
        <v>0.60216839228172392</v>
      </c>
      <c r="N391">
        <v>2.6397922084203714E-2</v>
      </c>
      <c r="O391">
        <v>3.167460446788211E-2</v>
      </c>
      <c r="P391">
        <v>0.77642371246376751</v>
      </c>
      <c r="Q391">
        <v>0.77372087156099989</v>
      </c>
      <c r="R391">
        <v>0.19441973017205794</v>
      </c>
      <c r="S391">
        <v>0.19020309867981963</v>
      </c>
      <c r="T391" s="15">
        <f t="shared" si="79"/>
        <v>2.0473349855044471E-2</v>
      </c>
      <c r="U391" s="15">
        <f t="shared" si="80"/>
        <v>2.4651584763511626E-2</v>
      </c>
      <c r="V391" s="8">
        <f t="shared" si="81"/>
        <v>0.1504266030773791</v>
      </c>
      <c r="W391" s="8">
        <f t="shared" si="82"/>
        <v>0.14767819599909787</v>
      </c>
    </row>
    <row r="392" spans="1:23" x14ac:dyDescent="0.25">
      <c r="A392">
        <v>391</v>
      </c>
      <c r="B392">
        <v>-746.5</v>
      </c>
      <c r="C392">
        <v>327.2</v>
      </c>
      <c r="D392" t="s">
        <v>480</v>
      </c>
      <c r="E392">
        <f t="shared" si="74"/>
        <v>239.3</v>
      </c>
      <c r="F392">
        <f t="shared" ref="F392:F459" si="83">ROUNDUP((INT(C392)-31)/14,0)</f>
        <v>22</v>
      </c>
      <c r="G392" s="19" t="e">
        <v>#N/A</v>
      </c>
      <c r="H392" s="19" t="e">
        <v>#N/A</v>
      </c>
      <c r="I392" s="30" t="str">
        <f t="shared" si="76"/>
        <v>C43H74NO7P</v>
      </c>
      <c r="J392" s="30" t="str">
        <f t="shared" si="77"/>
        <v>C43H73NO7P</v>
      </c>
      <c r="K392" s="30" t="str">
        <f t="shared" si="78"/>
        <v>C22H31O2</v>
      </c>
      <c r="L392" s="30" t="str">
        <f t="shared" si="75"/>
        <v>C21H42NO6P</v>
      </c>
      <c r="M392">
        <v>0.60234908345390581</v>
      </c>
      <c r="N392">
        <v>2.6347543509511545E-2</v>
      </c>
      <c r="O392">
        <v>3.167460446788211E-2</v>
      </c>
      <c r="P392">
        <v>0.77665669199659093</v>
      </c>
      <c r="Q392">
        <v>0.77372087156099989</v>
      </c>
      <c r="R392">
        <v>0.19424503725467318</v>
      </c>
      <c r="S392">
        <v>0.19020309867981963</v>
      </c>
      <c r="T392" s="15">
        <f t="shared" si="79"/>
        <v>2.0434277909094287E-2</v>
      </c>
      <c r="U392" s="15">
        <f t="shared" si="80"/>
        <v>2.4658981903255515E-2</v>
      </c>
      <c r="V392" s="8">
        <f t="shared" si="81"/>
        <v>0.15029143952108462</v>
      </c>
      <c r="W392" s="8">
        <f t="shared" si="82"/>
        <v>0.14772250942816986</v>
      </c>
    </row>
    <row r="393" spans="1:23" x14ac:dyDescent="0.25">
      <c r="A393">
        <v>392</v>
      </c>
      <c r="B393">
        <v>-698.5</v>
      </c>
      <c r="C393">
        <v>281.2</v>
      </c>
      <c r="D393" t="s">
        <v>481</v>
      </c>
      <c r="E393">
        <f t="shared" si="74"/>
        <v>237.3</v>
      </c>
      <c r="F393">
        <f t="shared" si="83"/>
        <v>18</v>
      </c>
      <c r="G393" s="19" t="e">
        <v>#N/A</v>
      </c>
      <c r="H393" s="19" t="e">
        <v>#N/A</v>
      </c>
      <c r="I393" s="30" t="str">
        <f t="shared" si="76"/>
        <v>C39H74NO7P</v>
      </c>
      <c r="J393" s="30" t="str">
        <f t="shared" si="77"/>
        <v>C39H73NO7P</v>
      </c>
      <c r="K393" s="30" t="str">
        <f t="shared" si="78"/>
        <v>C18H33O2</v>
      </c>
      <c r="L393" s="30" t="str">
        <f t="shared" si="75"/>
        <v>C21H40NO6P</v>
      </c>
      <c r="M393">
        <v>0.62959763423777715</v>
      </c>
      <c r="N393">
        <v>1.9555127821847394E-2</v>
      </c>
      <c r="O393">
        <v>3.1627074630464824E-2</v>
      </c>
      <c r="P393">
        <v>0.811546901890003</v>
      </c>
      <c r="Q393">
        <v>0.77395304005907428</v>
      </c>
      <c r="R393">
        <v>0.16710950192123541</v>
      </c>
      <c r="S393">
        <v>0.19002795170557149</v>
      </c>
      <c r="T393" s="15">
        <f t="shared" si="79"/>
        <v>1.5170857266757459E-2</v>
      </c>
      <c r="U393" s="15">
        <f t="shared" si="80"/>
        <v>2.5728087279923862E-2</v>
      </c>
      <c r="V393" s="8">
        <f t="shared" si="81"/>
        <v>0.12933490703469785</v>
      </c>
      <c r="W393" s="8">
        <f t="shared" si="82"/>
        <v>0.15421659547915967</v>
      </c>
    </row>
    <row r="394" spans="1:23" x14ac:dyDescent="0.25">
      <c r="A394">
        <v>393</v>
      </c>
      <c r="B394">
        <v>-672.5</v>
      </c>
      <c r="C394">
        <v>225.2</v>
      </c>
      <c r="D394" t="s">
        <v>482</v>
      </c>
      <c r="E394">
        <f t="shared" si="74"/>
        <v>267.3</v>
      </c>
      <c r="F394">
        <f t="shared" si="83"/>
        <v>14</v>
      </c>
      <c r="G394" s="19" t="e">
        <v>#N/A</v>
      </c>
      <c r="H394" s="19" t="e">
        <v>#N/A</v>
      </c>
      <c r="I394" s="30" t="str">
        <f t="shared" si="76"/>
        <v>C37H72NO7P</v>
      </c>
      <c r="J394" s="30" t="str">
        <f t="shared" si="77"/>
        <v>C37H71NO7P</v>
      </c>
      <c r="K394" s="30" t="str">
        <f t="shared" si="78"/>
        <v>C14H25O2</v>
      </c>
      <c r="L394" s="30" t="str">
        <f t="shared" si="75"/>
        <v>C23H46NO6P</v>
      </c>
      <c r="M394">
        <v>0.64387387249061201</v>
      </c>
      <c r="N394">
        <v>1.357080177886158E-2</v>
      </c>
      <c r="O394">
        <v>3.5314304729872611E-2</v>
      </c>
      <c r="P394">
        <v>0.84927756220019335</v>
      </c>
      <c r="Q394">
        <v>0.75633865918933862</v>
      </c>
      <c r="R394">
        <v>0.13607568165717518</v>
      </c>
      <c r="S394">
        <v>0.20320843671070568</v>
      </c>
      <c r="T394" s="15">
        <f t="shared" si="79"/>
        <v>1.0288608910756059E-2</v>
      </c>
      <c r="U394" s="15">
        <f t="shared" si="80"/>
        <v>3.0063197040737927E-2</v>
      </c>
      <c r="V394" s="8">
        <f t="shared" si="81"/>
        <v>0.10291929861286316</v>
      </c>
      <c r="W394" s="8">
        <f t="shared" si="82"/>
        <v>0.17258036574818039</v>
      </c>
    </row>
    <row r="395" spans="1:23" x14ac:dyDescent="0.25">
      <c r="A395">
        <v>394</v>
      </c>
      <c r="B395">
        <v>-702.5</v>
      </c>
      <c r="C395">
        <v>255.2</v>
      </c>
      <c r="D395" t="s">
        <v>483</v>
      </c>
      <c r="E395">
        <f t="shared" si="74"/>
        <v>267.3</v>
      </c>
      <c r="F395">
        <f t="shared" si="83"/>
        <v>16</v>
      </c>
      <c r="G395" s="19" t="e">
        <v>#N/A</v>
      </c>
      <c r="H395" s="19" t="e">
        <v>#N/A</v>
      </c>
      <c r="I395" s="30" t="str">
        <f t="shared" si="76"/>
        <v>C39H78NO7P</v>
      </c>
      <c r="J395" s="30" t="str">
        <f t="shared" si="77"/>
        <v>C39H77NO7P</v>
      </c>
      <c r="K395" s="30" t="str">
        <f t="shared" si="78"/>
        <v>C16H31O2</v>
      </c>
      <c r="L395" s="30" t="str">
        <f t="shared" si="75"/>
        <v>C23H46NO6P</v>
      </c>
      <c r="M395">
        <v>0.62921996064441588</v>
      </c>
      <c r="N395">
        <v>1.6459282605585927E-2</v>
      </c>
      <c r="O395">
        <v>3.5314304729872611E-2</v>
      </c>
      <c r="P395">
        <v>0.82994887212414814</v>
      </c>
      <c r="Q395">
        <v>0.75633865918933862</v>
      </c>
      <c r="R395">
        <v>0.15218776085168167</v>
      </c>
      <c r="S395">
        <v>0.20320843671070568</v>
      </c>
      <c r="T395" s="15">
        <f t="shared" si="79"/>
        <v>1.247849054462347E-2</v>
      </c>
      <c r="U395" s="15">
        <f t="shared" si="80"/>
        <v>2.9378989375119034E-2</v>
      </c>
      <c r="V395" s="8">
        <f t="shared" si="81"/>
        <v>0.11510548698758864</v>
      </c>
      <c r="W395" s="8">
        <f t="shared" si="82"/>
        <v>0.16865261285416153</v>
      </c>
    </row>
    <row r="396" spans="1:23" x14ac:dyDescent="0.25">
      <c r="A396">
        <v>395</v>
      </c>
      <c r="B396">
        <v>-700.5</v>
      </c>
      <c r="C396">
        <v>253.2</v>
      </c>
      <c r="D396" t="s">
        <v>484</v>
      </c>
      <c r="E396">
        <f t="shared" si="74"/>
        <v>267.3</v>
      </c>
      <c r="F396">
        <f t="shared" si="83"/>
        <v>16</v>
      </c>
      <c r="G396" s="19" t="e">
        <v>#N/A</v>
      </c>
      <c r="H396" s="19" t="e">
        <v>#N/A</v>
      </c>
      <c r="I396" s="30" t="str">
        <f t="shared" si="76"/>
        <v>C39H76NO7P</v>
      </c>
      <c r="J396" s="30" t="str">
        <f t="shared" si="77"/>
        <v>C39H75NO7P</v>
      </c>
      <c r="K396" s="30" t="str">
        <f t="shared" si="78"/>
        <v>C16H29O2</v>
      </c>
      <c r="L396" s="30" t="str">
        <f t="shared" si="75"/>
        <v>C23H46NO6P</v>
      </c>
      <c r="M396">
        <v>0.62940876911345256</v>
      </c>
      <c r="N396">
        <v>1.641860067699746E-2</v>
      </c>
      <c r="O396">
        <v>3.5314304729872611E-2</v>
      </c>
      <c r="P396">
        <v>0.83019791281854061</v>
      </c>
      <c r="Q396">
        <v>0.75633865918933862</v>
      </c>
      <c r="R396">
        <v>0.15198433071630962</v>
      </c>
      <c r="S396">
        <v>0.20320843671070568</v>
      </c>
      <c r="T396" s="15">
        <f t="shared" si="79"/>
        <v>1.2447647823625656E-2</v>
      </c>
      <c r="U396" s="15">
        <f t="shared" si="80"/>
        <v>2.9387805055410037E-2</v>
      </c>
      <c r="V396" s="8">
        <f t="shared" si="81"/>
        <v>0.11495162491176264</v>
      </c>
      <c r="W396" s="8">
        <f t="shared" si="82"/>
        <v>0.16870322002434637</v>
      </c>
    </row>
    <row r="397" spans="1:23" x14ac:dyDescent="0.25">
      <c r="A397">
        <v>396</v>
      </c>
      <c r="B397">
        <v>-730.6</v>
      </c>
      <c r="C397">
        <v>283.3</v>
      </c>
      <c r="D397" t="s">
        <v>485</v>
      </c>
      <c r="E397">
        <f t="shared" si="74"/>
        <v>267.3</v>
      </c>
      <c r="F397">
        <f t="shared" si="83"/>
        <v>18</v>
      </c>
      <c r="G397" s="19" t="e">
        <v>#N/A</v>
      </c>
      <c r="H397" s="19" t="e">
        <v>#N/A</v>
      </c>
      <c r="I397" s="30" t="str">
        <f t="shared" si="76"/>
        <v>C41H82NO7P</v>
      </c>
      <c r="J397" s="30" t="str">
        <f t="shared" si="77"/>
        <v>C41H81NO7P</v>
      </c>
      <c r="K397" s="30" t="str">
        <f t="shared" si="78"/>
        <v>C18H35O2</v>
      </c>
      <c r="L397" s="30" t="str">
        <f t="shared" si="75"/>
        <v>C23H46NO6P</v>
      </c>
      <c r="M397">
        <v>0.61508406824908257</v>
      </c>
      <c r="N397">
        <v>1.9599405313945297E-2</v>
      </c>
      <c r="O397">
        <v>3.5314304729872611E-2</v>
      </c>
      <c r="P397">
        <v>0.81130345607924126</v>
      </c>
      <c r="Q397">
        <v>0.75633865918933862</v>
      </c>
      <c r="R397">
        <v>0.16730280038157924</v>
      </c>
      <c r="S397">
        <v>0.20320843671070568</v>
      </c>
      <c r="T397" s="15">
        <f t="shared" si="79"/>
        <v>1.4859152719530266E-2</v>
      </c>
      <c r="U397" s="15">
        <f t="shared" si="80"/>
        <v>2.8718968621700793E-2</v>
      </c>
      <c r="V397" s="8">
        <f t="shared" si="81"/>
        <v>0.12653757571922522</v>
      </c>
      <c r="W397" s="8">
        <f t="shared" si="82"/>
        <v>0.16486370700785527</v>
      </c>
    </row>
    <row r="398" spans="1:23" x14ac:dyDescent="0.25">
      <c r="A398">
        <v>397</v>
      </c>
      <c r="B398">
        <v>-728.6</v>
      </c>
      <c r="C398">
        <v>281.2</v>
      </c>
      <c r="D398" t="s">
        <v>486</v>
      </c>
      <c r="E398">
        <f t="shared" si="74"/>
        <v>267.40000000000003</v>
      </c>
      <c r="F398">
        <f t="shared" si="83"/>
        <v>18</v>
      </c>
      <c r="G398" s="19" t="e">
        <v>#N/A</v>
      </c>
      <c r="H398" s="19" t="e">
        <v>#N/A</v>
      </c>
      <c r="I398" s="30" t="str">
        <f t="shared" si="76"/>
        <v>C41H80NO7P</v>
      </c>
      <c r="J398" s="30" t="str">
        <f t="shared" si="77"/>
        <v>C41H79NO7P</v>
      </c>
      <c r="K398" s="30" t="str">
        <f t="shared" si="78"/>
        <v>C18H33O2</v>
      </c>
      <c r="L398" s="30" t="str">
        <f t="shared" si="75"/>
        <v>C23H46NO6P</v>
      </c>
      <c r="M398">
        <v>0.61526863499603723</v>
      </c>
      <c r="N398">
        <v>1.9555127821847394E-2</v>
      </c>
      <c r="O398">
        <v>3.5314304729872611E-2</v>
      </c>
      <c r="P398">
        <v>0.811546901890003</v>
      </c>
      <c r="Q398">
        <v>0.75633865918933862</v>
      </c>
      <c r="R398">
        <v>0.16710950192123541</v>
      </c>
      <c r="S398">
        <v>0.20320843671070568</v>
      </c>
      <c r="T398" s="15">
        <f t="shared" si="79"/>
        <v>1.4825584047084252E-2</v>
      </c>
      <c r="U398" s="15">
        <f t="shared" si="80"/>
        <v>2.8727586251205469E-2</v>
      </c>
      <c r="V398" s="8">
        <f t="shared" si="81"/>
        <v>0.12639137662090541</v>
      </c>
      <c r="W398" s="8">
        <f t="shared" si="82"/>
        <v>0.16491317725048396</v>
      </c>
    </row>
    <row r="399" spans="1:23" x14ac:dyDescent="0.25">
      <c r="A399">
        <v>398</v>
      </c>
      <c r="B399">
        <v>-726.5</v>
      </c>
      <c r="C399">
        <v>279.2</v>
      </c>
      <c r="D399" t="s">
        <v>487</v>
      </c>
      <c r="E399">
        <f t="shared" si="74"/>
        <v>267.3</v>
      </c>
      <c r="F399">
        <f t="shared" si="83"/>
        <v>18</v>
      </c>
      <c r="G399" s="19" t="e">
        <v>#N/A</v>
      </c>
      <c r="H399" s="19" t="e">
        <v>#N/A</v>
      </c>
      <c r="I399" s="30" t="str">
        <f t="shared" si="76"/>
        <v>C41H78NO7P</v>
      </c>
      <c r="J399" s="30" t="str">
        <f t="shared" si="77"/>
        <v>C41H77NO7P</v>
      </c>
      <c r="K399" s="30" t="str">
        <f t="shared" si="78"/>
        <v>C18H31O2</v>
      </c>
      <c r="L399" s="30" t="str">
        <f t="shared" si="75"/>
        <v>C23H46NO6P</v>
      </c>
      <c r="M399">
        <v>0.6154532571254766</v>
      </c>
      <c r="N399">
        <v>1.9510895075596228E-2</v>
      </c>
      <c r="O399">
        <v>3.5314304729872611E-2</v>
      </c>
      <c r="P399">
        <v>0.81179042075094388</v>
      </c>
      <c r="Q399">
        <v>0.75633865918933862</v>
      </c>
      <c r="R399">
        <v>0.16691607239168496</v>
      </c>
      <c r="S399">
        <v>0.20320843671070568</v>
      </c>
      <c r="T399" s="15">
        <f t="shared" si="79"/>
        <v>1.4792049298390491E-2</v>
      </c>
      <c r="U399" s="15">
        <f t="shared" si="80"/>
        <v>2.8736206466580799E-2</v>
      </c>
      <c r="V399" s="8">
        <f t="shared" si="81"/>
        <v>0.12624507838987759</v>
      </c>
      <c r="W399" s="8">
        <f t="shared" si="82"/>
        <v>0.16496266233752532</v>
      </c>
    </row>
    <row r="400" spans="1:23" x14ac:dyDescent="0.25">
      <c r="A400">
        <v>399</v>
      </c>
      <c r="B400">
        <v>-724.5</v>
      </c>
      <c r="C400">
        <v>277.2</v>
      </c>
      <c r="D400" t="s">
        <v>488</v>
      </c>
      <c r="E400">
        <f t="shared" si="74"/>
        <v>267.3</v>
      </c>
      <c r="F400">
        <f t="shared" si="83"/>
        <v>18</v>
      </c>
      <c r="G400" s="19" t="e">
        <v>#N/A</v>
      </c>
      <c r="H400" s="19" t="e">
        <v>#N/A</v>
      </c>
      <c r="I400" s="30" t="str">
        <f t="shared" si="76"/>
        <v>C41H76NO7P</v>
      </c>
      <c r="J400" s="30" t="str">
        <f t="shared" si="77"/>
        <v>C41H75NO7P</v>
      </c>
      <c r="K400" s="30" t="str">
        <f t="shared" si="78"/>
        <v>C18H29O2</v>
      </c>
      <c r="L400" s="30" t="str">
        <f t="shared" si="75"/>
        <v>C23H46NO6P</v>
      </c>
      <c r="M400">
        <v>0.61563793465401939</v>
      </c>
      <c r="N400">
        <v>1.9466707127961943E-2</v>
      </c>
      <c r="O400">
        <v>3.5314304729872611E-2</v>
      </c>
      <c r="P400">
        <v>0.81203401268398379</v>
      </c>
      <c r="Q400">
        <v>0.75633865918933862</v>
      </c>
      <c r="R400">
        <v>0.1667225117316733</v>
      </c>
      <c r="S400">
        <v>0.20320843671070568</v>
      </c>
      <c r="T400" s="15">
        <f t="shared" si="79"/>
        <v>1.4758548513456307E-2</v>
      </c>
      <c r="U400" s="15">
        <f t="shared" si="80"/>
        <v>2.8744829268602726E-2</v>
      </c>
      <c r="V400" s="8">
        <f t="shared" si="81"/>
        <v>0.12609868097981256</v>
      </c>
      <c r="W400" s="8">
        <f t="shared" si="82"/>
        <v>0.16501216227343368</v>
      </c>
    </row>
    <row r="401" spans="1:23" x14ac:dyDescent="0.25">
      <c r="A401">
        <v>400</v>
      </c>
      <c r="B401">
        <v>-722.5</v>
      </c>
      <c r="C401">
        <v>275.2</v>
      </c>
      <c r="D401" t="s">
        <v>489</v>
      </c>
      <c r="E401">
        <f t="shared" si="74"/>
        <v>267.3</v>
      </c>
      <c r="F401">
        <f t="shared" si="83"/>
        <v>18</v>
      </c>
      <c r="G401" s="19" t="e">
        <v>#N/A</v>
      </c>
      <c r="H401" s="19" t="e">
        <v>#N/A</v>
      </c>
      <c r="I401" s="30" t="str">
        <f t="shared" si="76"/>
        <v>C41H74NO7P</v>
      </c>
      <c r="J401" s="30" t="str">
        <f t="shared" si="77"/>
        <v>C41H73NO7P</v>
      </c>
      <c r="K401" s="30" t="str">
        <f t="shared" si="78"/>
        <v>C18H27O2</v>
      </c>
      <c r="L401" s="30" t="str">
        <f t="shared" si="75"/>
        <v>C23H46NO6P</v>
      </c>
      <c r="M401">
        <v>0.61582266759828885</v>
      </c>
      <c r="N401">
        <v>1.942256403174895E-2</v>
      </c>
      <c r="O401">
        <v>3.5314304729872611E-2</v>
      </c>
      <c r="P401">
        <v>0.81227767771104942</v>
      </c>
      <c r="Q401">
        <v>0.75633865918933862</v>
      </c>
      <c r="R401">
        <v>0.16652881987992105</v>
      </c>
      <c r="S401">
        <v>0.20320843671070568</v>
      </c>
      <c r="T401" s="15">
        <f t="shared" si="79"/>
        <v>1.4725081732314989E-2</v>
      </c>
      <c r="U401" s="15">
        <f t="shared" si="80"/>
        <v>2.8753454658047409E-2</v>
      </c>
      <c r="V401" s="8">
        <f t="shared" si="81"/>
        <v>0.12595218434436237</v>
      </c>
      <c r="W401" s="8">
        <f t="shared" si="82"/>
        <v>0.16506167706266478</v>
      </c>
    </row>
    <row r="402" spans="1:23" x14ac:dyDescent="0.25">
      <c r="A402">
        <v>401</v>
      </c>
      <c r="B402">
        <v>-756.6</v>
      </c>
      <c r="C402">
        <v>309.3</v>
      </c>
      <c r="D402" t="s">
        <v>490</v>
      </c>
      <c r="E402">
        <f t="shared" si="74"/>
        <v>267.3</v>
      </c>
      <c r="F402">
        <f t="shared" si="83"/>
        <v>20</v>
      </c>
      <c r="G402" s="19" t="e">
        <v>#N/A</v>
      </c>
      <c r="H402" s="19" t="e">
        <v>#N/A</v>
      </c>
      <c r="I402" s="30" t="str">
        <f t="shared" si="76"/>
        <v>C43H84NO7P</v>
      </c>
      <c r="J402" s="30" t="str">
        <f t="shared" si="77"/>
        <v>C43H83NO7P</v>
      </c>
      <c r="K402" s="30" t="str">
        <f t="shared" si="78"/>
        <v>C20H37O2</v>
      </c>
      <c r="L402" s="30" t="str">
        <f t="shared" si="75"/>
        <v>C23H46NO6P</v>
      </c>
      <c r="M402">
        <v>0.60144616946328455</v>
      </c>
      <c r="N402">
        <v>2.2956457923409865E-2</v>
      </c>
      <c r="O402">
        <v>3.5314304729872611E-2</v>
      </c>
      <c r="P402">
        <v>0.79331489973429581</v>
      </c>
      <c r="Q402">
        <v>0.75633865918933862</v>
      </c>
      <c r="R402">
        <v>0.18147836884607774</v>
      </c>
      <c r="S402">
        <v>0.20320843671070568</v>
      </c>
      <c r="T402" s="15">
        <f t="shared" si="79"/>
        <v>1.7404278789046219E-2</v>
      </c>
      <c r="U402" s="15">
        <f t="shared" si="80"/>
        <v>2.8082199751373528E-2</v>
      </c>
      <c r="V402" s="8">
        <f t="shared" si="81"/>
        <v>0.13725910616491069</v>
      </c>
      <c r="W402" s="8">
        <f t="shared" si="82"/>
        <v>0.16120828059431647</v>
      </c>
    </row>
    <row r="403" spans="1:23" x14ac:dyDescent="0.25">
      <c r="A403">
        <v>402</v>
      </c>
      <c r="B403">
        <v>-754.6</v>
      </c>
      <c r="C403">
        <v>307.3</v>
      </c>
      <c r="D403" t="s">
        <v>491</v>
      </c>
      <c r="E403">
        <f t="shared" si="74"/>
        <v>267.3</v>
      </c>
      <c r="F403">
        <f t="shared" si="83"/>
        <v>20</v>
      </c>
      <c r="G403" s="19" t="e">
        <v>#N/A</v>
      </c>
      <c r="H403" s="19" t="e">
        <v>#N/A</v>
      </c>
      <c r="I403" s="30" t="str">
        <f t="shared" si="76"/>
        <v>C43H82NO7P</v>
      </c>
      <c r="J403" s="30" t="str">
        <f t="shared" si="77"/>
        <v>C43H81NO7P</v>
      </c>
      <c r="K403" s="30" t="str">
        <f t="shared" si="78"/>
        <v>C20H35O2</v>
      </c>
      <c r="L403" s="30" t="str">
        <f t="shared" si="75"/>
        <v>C23H46NO6P</v>
      </c>
      <c r="M403">
        <v>0.60162664391986098</v>
      </c>
      <c r="N403">
        <v>2.2908931973969478E-2</v>
      </c>
      <c r="O403">
        <v>3.5314304729872611E-2</v>
      </c>
      <c r="P403">
        <v>0.79355294776368368</v>
      </c>
      <c r="Q403">
        <v>0.75633865918933862</v>
      </c>
      <c r="R403">
        <v>0.18129472300940283</v>
      </c>
      <c r="S403">
        <v>0.20320843671070568</v>
      </c>
      <c r="T403" s="15">
        <f t="shared" si="79"/>
        <v>1.7368247321276481E-2</v>
      </c>
      <c r="U403" s="15">
        <f t="shared" si="80"/>
        <v>2.8090626307226606E-2</v>
      </c>
      <c r="V403" s="8">
        <f t="shared" si="81"/>
        <v>0.13712020771903427</v>
      </c>
      <c r="W403" s="8">
        <f t="shared" si="82"/>
        <v>0.16125665396223043</v>
      </c>
    </row>
    <row r="404" spans="1:23" x14ac:dyDescent="0.25">
      <c r="A404">
        <v>403</v>
      </c>
      <c r="B404">
        <v>-752.6</v>
      </c>
      <c r="C404">
        <v>305.2</v>
      </c>
      <c r="D404" t="s">
        <v>492</v>
      </c>
      <c r="E404">
        <f t="shared" si="74"/>
        <v>267.40000000000003</v>
      </c>
      <c r="F404">
        <f t="shared" si="83"/>
        <v>20</v>
      </c>
      <c r="G404" s="19" t="e">
        <v>#N/A</v>
      </c>
      <c r="H404" s="19" t="e">
        <v>#N/A</v>
      </c>
      <c r="I404" s="30" t="str">
        <f t="shared" si="76"/>
        <v>C43H80NO7P</v>
      </c>
      <c r="J404" s="30" t="str">
        <f t="shared" si="77"/>
        <v>C43H79NO7P</v>
      </c>
      <c r="K404" s="30" t="str">
        <f t="shared" si="78"/>
        <v>C20H33O2</v>
      </c>
      <c r="L404" s="30" t="str">
        <f t="shared" si="75"/>
        <v>C23H46NO6P</v>
      </c>
      <c r="M404">
        <v>0.60180717253095894</v>
      </c>
      <c r="N404">
        <v>2.2861446898164127E-2</v>
      </c>
      <c r="O404">
        <v>3.5314304729872611E-2</v>
      </c>
      <c r="P404">
        <v>0.79379106722355164</v>
      </c>
      <c r="Q404">
        <v>0.75633865918933862</v>
      </c>
      <c r="R404">
        <v>0.18111095062002339</v>
      </c>
      <c r="S404">
        <v>0.20320843671070568</v>
      </c>
      <c r="T404" s="15">
        <f t="shared" si="79"/>
        <v>1.7332246841568654E-2</v>
      </c>
      <c r="U404" s="15">
        <f t="shared" si="80"/>
        <v>2.8099055391615342E-2</v>
      </c>
      <c r="V404" s="8">
        <f t="shared" si="81"/>
        <v>0.13698121355645501</v>
      </c>
      <c r="W404" s="8">
        <f t="shared" si="82"/>
        <v>0.1613050418454206</v>
      </c>
    </row>
    <row r="405" spans="1:23" x14ac:dyDescent="0.25">
      <c r="A405">
        <v>404</v>
      </c>
      <c r="B405">
        <v>-750.5</v>
      </c>
      <c r="C405">
        <v>303.2</v>
      </c>
      <c r="D405" t="s">
        <v>493</v>
      </c>
      <c r="E405">
        <f t="shared" si="74"/>
        <v>267.3</v>
      </c>
      <c r="F405">
        <f t="shared" si="83"/>
        <v>20</v>
      </c>
      <c r="G405" s="19" t="e">
        <v>#N/A</v>
      </c>
      <c r="H405" s="19" t="e">
        <v>#N/A</v>
      </c>
      <c r="I405" s="30" t="str">
        <f t="shared" si="76"/>
        <v>C43H78NO7P</v>
      </c>
      <c r="J405" s="30" t="str">
        <f t="shared" si="77"/>
        <v>C43H77NO7P</v>
      </c>
      <c r="K405" s="30" t="str">
        <f t="shared" si="78"/>
        <v>C20H31O2</v>
      </c>
      <c r="L405" s="30" t="str">
        <f t="shared" si="75"/>
        <v>C23H46NO6P</v>
      </c>
      <c r="M405">
        <v>0.60198775531282833</v>
      </c>
      <c r="N405">
        <v>2.2814002746246405E-2</v>
      </c>
      <c r="O405">
        <v>3.5314304729872611E-2</v>
      </c>
      <c r="P405">
        <v>0.79402925813533398</v>
      </c>
      <c r="Q405">
        <v>0.75633865918933862</v>
      </c>
      <c r="R405">
        <v>0.18092705161852635</v>
      </c>
      <c r="S405">
        <v>0.20320843671070568</v>
      </c>
      <c r="T405" s="15">
        <f t="shared" si="79"/>
        <v>1.7296277388021388E-2</v>
      </c>
      <c r="U405" s="15">
        <f t="shared" si="80"/>
        <v>2.8107487005298477E-2</v>
      </c>
      <c r="V405" s="8">
        <f t="shared" si="81"/>
        <v>0.13684212363223647</v>
      </c>
      <c r="W405" s="8">
        <f t="shared" si="82"/>
        <v>0.16135344424824261</v>
      </c>
    </row>
    <row r="406" spans="1:23" x14ac:dyDescent="0.25">
      <c r="A406">
        <v>405</v>
      </c>
      <c r="B406">
        <v>-748.5</v>
      </c>
      <c r="C406">
        <v>301.2</v>
      </c>
      <c r="D406" t="s">
        <v>494</v>
      </c>
      <c r="E406">
        <f t="shared" si="74"/>
        <v>267.3</v>
      </c>
      <c r="F406">
        <f t="shared" si="83"/>
        <v>20</v>
      </c>
      <c r="G406" s="19" t="e">
        <v>#N/A</v>
      </c>
      <c r="H406" s="19" t="e">
        <v>#N/A</v>
      </c>
      <c r="I406" s="30" t="str">
        <f t="shared" si="76"/>
        <v>C43H76NO7P</v>
      </c>
      <c r="J406" s="30" t="str">
        <f t="shared" si="77"/>
        <v>C43H75NO7P</v>
      </c>
      <c r="K406" s="30" t="str">
        <f t="shared" si="78"/>
        <v>C20H29O2</v>
      </c>
      <c r="L406" s="30" t="str">
        <f t="shared" si="75"/>
        <v>C23H46NO6P</v>
      </c>
      <c r="M406">
        <v>0.60216839228172392</v>
      </c>
      <c r="N406">
        <v>2.2766599568501775E-2</v>
      </c>
      <c r="O406">
        <v>3.5314304729872611E-2</v>
      </c>
      <c r="P406">
        <v>0.79426752052047089</v>
      </c>
      <c r="Q406">
        <v>0.75633865918933862</v>
      </c>
      <c r="R406">
        <v>0.18074302594547415</v>
      </c>
      <c r="S406">
        <v>0.20320843671070568</v>
      </c>
      <c r="T406" s="15">
        <f t="shared" si="79"/>
        <v>1.7260338998758253E-2</v>
      </c>
      <c r="U406" s="15">
        <f t="shared" si="80"/>
        <v>2.811592114903496E-2</v>
      </c>
      <c r="V406" s="8">
        <f t="shared" si="81"/>
        <v>0.13670293790142377</v>
      </c>
      <c r="W406" s="8">
        <f t="shared" si="82"/>
        <v>0.16140186117505323</v>
      </c>
    </row>
    <row r="407" spans="1:23" x14ac:dyDescent="0.25">
      <c r="A407">
        <v>406</v>
      </c>
      <c r="B407">
        <v>-784.6</v>
      </c>
      <c r="C407">
        <v>337.3</v>
      </c>
      <c r="D407" t="s">
        <v>495</v>
      </c>
      <c r="E407">
        <f t="shared" si="74"/>
        <v>267.3</v>
      </c>
      <c r="F407">
        <f t="shared" si="83"/>
        <v>22</v>
      </c>
      <c r="G407" s="19" t="e">
        <v>#N/A</v>
      </c>
      <c r="H407" s="19" t="e">
        <v>#N/A</v>
      </c>
      <c r="I407" s="30" t="str">
        <f t="shared" si="76"/>
        <v>C45H88NO7P</v>
      </c>
      <c r="J407" s="30" t="str">
        <f t="shared" si="77"/>
        <v>C45H87NO7P</v>
      </c>
      <c r="K407" s="30" t="str">
        <f t="shared" si="78"/>
        <v>C22H41O2</v>
      </c>
      <c r="L407" s="30" t="str">
        <f t="shared" si="75"/>
        <v>C23H46NO6P</v>
      </c>
      <c r="M407">
        <v>0.58793423585518523</v>
      </c>
      <c r="N407">
        <v>2.6599808727831853E-2</v>
      </c>
      <c r="O407">
        <v>3.5314304729872611E-2</v>
      </c>
      <c r="P407">
        <v>0.77549249300903322</v>
      </c>
      <c r="Q407">
        <v>0.75633865918933862</v>
      </c>
      <c r="R407">
        <v>0.19511727954474406</v>
      </c>
      <c r="S407">
        <v>0.20320843671070568</v>
      </c>
      <c r="T407" s="15">
        <f t="shared" si="79"/>
        <v>2.016645984232595E-2</v>
      </c>
      <c r="U407" s="15">
        <f t="shared" si="80"/>
        <v>2.7451312337212177E-2</v>
      </c>
      <c r="V407" s="8">
        <f t="shared" si="81"/>
        <v>0.1475747415955431</v>
      </c>
      <c r="W407" s="8">
        <f t="shared" si="82"/>
        <v>0.15758661718525349</v>
      </c>
    </row>
    <row r="408" spans="1:23" x14ac:dyDescent="0.25">
      <c r="A408">
        <v>407</v>
      </c>
      <c r="B408">
        <v>-782.6</v>
      </c>
      <c r="C408">
        <v>335.3</v>
      </c>
      <c r="D408" t="s">
        <v>496</v>
      </c>
      <c r="E408">
        <f t="shared" si="74"/>
        <v>267.3</v>
      </c>
      <c r="F408">
        <f t="shared" si="83"/>
        <v>22</v>
      </c>
      <c r="G408" s="19" t="e">
        <v>#N/A</v>
      </c>
      <c r="H408" s="19" t="e">
        <v>#N/A</v>
      </c>
      <c r="I408" s="30" t="str">
        <f t="shared" si="76"/>
        <v>C45H86NO7P</v>
      </c>
      <c r="J408" s="30" t="str">
        <f t="shared" si="77"/>
        <v>C45H85NO7P</v>
      </c>
      <c r="K408" s="30" t="str">
        <f t="shared" si="78"/>
        <v>C22H39O2</v>
      </c>
      <c r="L408" s="30" t="str">
        <f t="shared" si="75"/>
        <v>C23H46NO6P</v>
      </c>
      <c r="M408">
        <v>0.58811065581944133</v>
      </c>
      <c r="N408">
        <v>2.6549281310858579E-2</v>
      </c>
      <c r="O408">
        <v>3.5314304729872611E-2</v>
      </c>
      <c r="P408">
        <v>0.77572519311315047</v>
      </c>
      <c r="Q408">
        <v>0.75633865918933862</v>
      </c>
      <c r="R408">
        <v>0.19494307543085387</v>
      </c>
      <c r="S408">
        <v>0.20320843671070568</v>
      </c>
      <c r="T408" s="15">
        <f t="shared" si="79"/>
        <v>2.01281528328375E-2</v>
      </c>
      <c r="U408" s="15">
        <f t="shared" si="80"/>
        <v>2.7459549584247584E-2</v>
      </c>
      <c r="V408" s="8">
        <f t="shared" si="81"/>
        <v>0.14744298428961811</v>
      </c>
      <c r="W408" s="8">
        <f t="shared" si="82"/>
        <v>0.15763390380963357</v>
      </c>
    </row>
    <row r="409" spans="1:23" x14ac:dyDescent="0.25">
      <c r="A409">
        <v>408</v>
      </c>
      <c r="B409">
        <v>-778.6</v>
      </c>
      <c r="C409">
        <v>331.3</v>
      </c>
      <c r="D409" t="s">
        <v>497</v>
      </c>
      <c r="E409">
        <f t="shared" ref="E409:E432" si="84">-B409-C409-180</f>
        <v>267.3</v>
      </c>
      <c r="F409">
        <f t="shared" si="83"/>
        <v>22</v>
      </c>
      <c r="G409" s="19" t="e">
        <v>#N/A</v>
      </c>
      <c r="H409" s="19" t="e">
        <v>#N/A</v>
      </c>
      <c r="I409" s="30" t="str">
        <f t="shared" si="76"/>
        <v>C45H82NO7P</v>
      </c>
      <c r="J409" s="30" t="str">
        <f t="shared" si="77"/>
        <v>C45H81NO7P</v>
      </c>
      <c r="K409" s="30" t="str">
        <f t="shared" si="78"/>
        <v>C22H35O2</v>
      </c>
      <c r="L409" s="30" t="str">
        <f t="shared" ref="L409:L448" si="85">"C"&amp;MID(J409,2,2)-MID(K409,2,2)&amp;"H"&amp;MID(J409,5,2)-MID(K409,5,2)&amp;"NO6P"</f>
        <v>C23H46NO6P</v>
      </c>
      <c r="M409">
        <v>0.58846365457753846</v>
      </c>
      <c r="N409">
        <v>2.6448337941228989E-2</v>
      </c>
      <c r="O409">
        <v>3.5314304729872611E-2</v>
      </c>
      <c r="P409">
        <v>0.77619080281956188</v>
      </c>
      <c r="Q409">
        <v>0.75633865918933862</v>
      </c>
      <c r="R409">
        <v>0.19459430080212234</v>
      </c>
      <c r="S409">
        <v>0.20320843671070568</v>
      </c>
      <c r="T409" s="15">
        <f t="shared" si="79"/>
        <v>2.0051623319756674E-2</v>
      </c>
      <c r="U409" s="15">
        <f t="shared" si="80"/>
        <v>2.7476031494250798E-2</v>
      </c>
      <c r="V409" s="8">
        <f t="shared" si="81"/>
        <v>0.14717919255456405</v>
      </c>
      <c r="W409" s="8">
        <f t="shared" si="82"/>
        <v>0.15772851963019077</v>
      </c>
    </row>
    <row r="410" spans="1:23" x14ac:dyDescent="0.25">
      <c r="A410">
        <v>409</v>
      </c>
      <c r="B410">
        <v>-776.6</v>
      </c>
      <c r="C410">
        <v>329.2</v>
      </c>
      <c r="D410" t="s">
        <v>498</v>
      </c>
      <c r="E410">
        <f t="shared" si="84"/>
        <v>267.40000000000003</v>
      </c>
      <c r="F410">
        <f t="shared" si="83"/>
        <v>22</v>
      </c>
      <c r="G410" s="19" t="e">
        <v>#N/A</v>
      </c>
      <c r="H410" s="19" t="e">
        <v>#N/A</v>
      </c>
      <c r="I410" s="30" t="str">
        <f t="shared" si="76"/>
        <v>C45H80NO7P</v>
      </c>
      <c r="J410" s="30" t="str">
        <f t="shared" si="77"/>
        <v>C45H79NO7P</v>
      </c>
      <c r="K410" s="30" t="str">
        <f t="shared" si="78"/>
        <v>C22H33O2</v>
      </c>
      <c r="L410" s="30" t="str">
        <f t="shared" si="85"/>
        <v>C23H46NO6P</v>
      </c>
      <c r="M410">
        <v>0.58864023340315419</v>
      </c>
      <c r="N410">
        <v>2.6397922084203714E-2</v>
      </c>
      <c r="O410">
        <v>3.5314304729872611E-2</v>
      </c>
      <c r="P410">
        <v>0.77642371246376751</v>
      </c>
      <c r="Q410">
        <v>0.75633865918933862</v>
      </c>
      <c r="R410">
        <v>0.19441973017205794</v>
      </c>
      <c r="S410">
        <v>0.20320843671070568</v>
      </c>
      <c r="T410" s="15">
        <f t="shared" si="79"/>
        <v>2.0013400888666301E-2</v>
      </c>
      <c r="U410" s="15">
        <f t="shared" si="80"/>
        <v>2.7484276158702199E-2</v>
      </c>
      <c r="V410" s="8">
        <f t="shared" si="81"/>
        <v>0.1470471580382873</v>
      </c>
      <c r="W410" s="8">
        <f t="shared" si="82"/>
        <v>0.15777584883488466</v>
      </c>
    </row>
    <row r="411" spans="1:23" x14ac:dyDescent="0.25">
      <c r="A411">
        <v>410</v>
      </c>
      <c r="B411">
        <v>-774.5</v>
      </c>
      <c r="C411">
        <v>327.2</v>
      </c>
      <c r="D411" t="s">
        <v>499</v>
      </c>
      <c r="E411">
        <f t="shared" si="84"/>
        <v>267.3</v>
      </c>
      <c r="F411">
        <f t="shared" si="83"/>
        <v>22</v>
      </c>
      <c r="G411" s="19" t="e">
        <v>#N/A</v>
      </c>
      <c r="H411" s="19" t="e">
        <v>#N/A</v>
      </c>
      <c r="I411" s="30" t="str">
        <f t="shared" si="76"/>
        <v>C45H78NO7P</v>
      </c>
      <c r="J411" s="30" t="str">
        <f t="shared" si="77"/>
        <v>C45H77NO7P</v>
      </c>
      <c r="K411" s="30" t="str">
        <f t="shared" si="78"/>
        <v>C22H31O2</v>
      </c>
      <c r="L411" s="30" t="str">
        <f t="shared" si="85"/>
        <v>C23H46NO6P</v>
      </c>
      <c r="M411">
        <v>0.58881686521433907</v>
      </c>
      <c r="N411">
        <v>2.6347543509511545E-2</v>
      </c>
      <c r="O411">
        <v>3.5314304729872611E-2</v>
      </c>
      <c r="P411">
        <v>0.77665669199659093</v>
      </c>
      <c r="Q411">
        <v>0.75633865918933862</v>
      </c>
      <c r="R411">
        <v>0.19424503725467318</v>
      </c>
      <c r="S411">
        <v>0.20320843671070568</v>
      </c>
      <c r="T411" s="15">
        <f t="shared" si="79"/>
        <v>1.9975206722917273E-2</v>
      </c>
      <c r="U411" s="15">
        <f t="shared" si="80"/>
        <v>2.7492523297109557E-2</v>
      </c>
      <c r="V411" s="8">
        <f t="shared" si="81"/>
        <v>0.14691503103138265</v>
      </c>
      <c r="W411" s="8">
        <f t="shared" si="82"/>
        <v>0.15782319224153529</v>
      </c>
    </row>
    <row r="412" spans="1:23" x14ac:dyDescent="0.25">
      <c r="A412">
        <v>411</v>
      </c>
      <c r="B412">
        <v>-670.5</v>
      </c>
      <c r="C412">
        <v>225.2</v>
      </c>
      <c r="D412" t="s">
        <v>500</v>
      </c>
      <c r="E412">
        <f t="shared" si="84"/>
        <v>265.3</v>
      </c>
      <c r="F412">
        <f t="shared" si="83"/>
        <v>14</v>
      </c>
      <c r="G412" s="19" t="e">
        <v>#N/A</v>
      </c>
      <c r="H412" s="19" t="e">
        <v>#N/A</v>
      </c>
      <c r="I412" s="30" t="str">
        <f t="shared" si="76"/>
        <v>C37H70NO7P</v>
      </c>
      <c r="J412" s="30" t="str">
        <f t="shared" si="77"/>
        <v>C37H69NO7P</v>
      </c>
      <c r="K412" s="30" t="str">
        <f t="shared" si="78"/>
        <v>C14H25O2</v>
      </c>
      <c r="L412" s="30" t="str">
        <f t="shared" si="85"/>
        <v>C23H44NO6P</v>
      </c>
      <c r="M412">
        <v>0.64406707812253949</v>
      </c>
      <c r="N412">
        <v>1.357080177886158E-2</v>
      </c>
      <c r="O412">
        <v>3.5263962516602507E-2</v>
      </c>
      <c r="P412">
        <v>0.84927756220019335</v>
      </c>
      <c r="Q412">
        <v>0.75656561185016746</v>
      </c>
      <c r="R412">
        <v>0.13607568165717518</v>
      </c>
      <c r="S412">
        <v>0.20304240922691699</v>
      </c>
      <c r="T412" s="15">
        <f t="shared" si="79"/>
        <v>1.0291696188049308E-2</v>
      </c>
      <c r="U412" s="15">
        <f t="shared" si="80"/>
        <v>3.0020340530080764E-2</v>
      </c>
      <c r="V412" s="8">
        <f t="shared" si="81"/>
        <v>0.10295018135088935</v>
      </c>
      <c r="W412" s="8">
        <f t="shared" si="82"/>
        <v>0.1724393623314901</v>
      </c>
    </row>
    <row r="413" spans="1:23" x14ac:dyDescent="0.25">
      <c r="A413">
        <v>412</v>
      </c>
      <c r="B413">
        <v>-700.5</v>
      </c>
      <c r="C413">
        <v>255.2</v>
      </c>
      <c r="D413" t="s">
        <v>501</v>
      </c>
      <c r="E413">
        <f t="shared" si="84"/>
        <v>265.3</v>
      </c>
      <c r="F413">
        <f t="shared" si="83"/>
        <v>16</v>
      </c>
      <c r="G413" s="19" t="e">
        <v>#N/A</v>
      </c>
      <c r="H413" s="19" t="e">
        <v>#N/A</v>
      </c>
      <c r="I413" s="30" t="str">
        <f t="shared" si="76"/>
        <v>C39H76NO7P</v>
      </c>
      <c r="J413" s="30" t="str">
        <f t="shared" si="77"/>
        <v>C39H75NO7P</v>
      </c>
      <c r="K413" s="30" t="str">
        <f t="shared" si="78"/>
        <v>C16H31O2</v>
      </c>
      <c r="L413" s="30" t="str">
        <f t="shared" si="85"/>
        <v>C23H44NO6P</v>
      </c>
      <c r="M413">
        <v>0.62940876911345256</v>
      </c>
      <c r="N413">
        <v>1.6459282605585927E-2</v>
      </c>
      <c r="O413">
        <v>3.5263962516602507E-2</v>
      </c>
      <c r="P413">
        <v>0.82994887212414814</v>
      </c>
      <c r="Q413">
        <v>0.75656561185016746</v>
      </c>
      <c r="R413">
        <v>0.15218776085168167</v>
      </c>
      <c r="S413">
        <v>0.20304240922691699</v>
      </c>
      <c r="T413" s="15">
        <f t="shared" si="79"/>
        <v>1.2482234934253459E-2</v>
      </c>
      <c r="U413" s="15">
        <f t="shared" si="80"/>
        <v>2.9337108234881507E-2</v>
      </c>
      <c r="V413" s="8">
        <f t="shared" si="81"/>
        <v>0.11514002640485951</v>
      </c>
      <c r="W413" s="8">
        <f t="shared" si="82"/>
        <v>0.1685148185312495</v>
      </c>
    </row>
    <row r="414" spans="1:23" x14ac:dyDescent="0.25">
      <c r="A414">
        <v>413</v>
      </c>
      <c r="B414">
        <v>-698.5</v>
      </c>
      <c r="C414">
        <v>253.2</v>
      </c>
      <c r="D414" t="s">
        <v>502</v>
      </c>
      <c r="E414">
        <f t="shared" si="84"/>
        <v>265.3</v>
      </c>
      <c r="F414">
        <f t="shared" si="83"/>
        <v>16</v>
      </c>
      <c r="G414" s="19" t="e">
        <v>#N/A</v>
      </c>
      <c r="H414" s="19" t="e">
        <v>#N/A</v>
      </c>
      <c r="I414" s="30" t="str">
        <f t="shared" si="76"/>
        <v>C39H74NO7P</v>
      </c>
      <c r="J414" s="30" t="str">
        <f t="shared" si="77"/>
        <v>C39H73NO7P</v>
      </c>
      <c r="K414" s="30" t="str">
        <f t="shared" si="78"/>
        <v>C16H29O2</v>
      </c>
      <c r="L414" s="30" t="str">
        <f t="shared" si="85"/>
        <v>C23H44NO6P</v>
      </c>
      <c r="M414">
        <v>0.62959763423777715</v>
      </c>
      <c r="N414">
        <v>1.641860067699746E-2</v>
      </c>
      <c r="O414">
        <v>3.5263962516602507E-2</v>
      </c>
      <c r="P414">
        <v>0.83019791281854061</v>
      </c>
      <c r="Q414">
        <v>0.75656561185016746</v>
      </c>
      <c r="R414">
        <v>0.15198433071630962</v>
      </c>
      <c r="S414">
        <v>0.20304240922691699</v>
      </c>
      <c r="T414" s="15">
        <f t="shared" si="79"/>
        <v>1.2451382958357049E-2</v>
      </c>
      <c r="U414" s="15">
        <f t="shared" si="80"/>
        <v>2.93459113480029E-2</v>
      </c>
      <c r="V414" s="8">
        <f t="shared" si="81"/>
        <v>0.11498611816002299</v>
      </c>
      <c r="W414" s="8">
        <f t="shared" si="82"/>
        <v>0.16856538435383447</v>
      </c>
    </row>
    <row r="415" spans="1:23" x14ac:dyDescent="0.25">
      <c r="A415">
        <v>414</v>
      </c>
      <c r="B415">
        <v>-728.6</v>
      </c>
      <c r="C415">
        <v>283.2</v>
      </c>
      <c r="D415" t="s">
        <v>503</v>
      </c>
      <c r="E415">
        <f t="shared" si="84"/>
        <v>265.40000000000003</v>
      </c>
      <c r="F415">
        <f t="shared" si="83"/>
        <v>18</v>
      </c>
      <c r="G415" s="19" t="e">
        <v>#N/A</v>
      </c>
      <c r="H415" s="19" t="e">
        <v>#N/A</v>
      </c>
      <c r="I415" s="30" t="str">
        <f t="shared" si="76"/>
        <v>C41H80NO7P</v>
      </c>
      <c r="J415" s="30" t="str">
        <f t="shared" si="77"/>
        <v>C41H79NO7P</v>
      </c>
      <c r="K415" s="30" t="str">
        <f t="shared" si="78"/>
        <v>C18H35O2</v>
      </c>
      <c r="L415" s="30" t="str">
        <f t="shared" si="85"/>
        <v>C23H44NO6P</v>
      </c>
      <c r="M415">
        <v>0.61526863499603723</v>
      </c>
      <c r="N415">
        <v>1.9599405313945297E-2</v>
      </c>
      <c r="O415">
        <v>3.5263962516602507E-2</v>
      </c>
      <c r="P415">
        <v>0.81130345607924126</v>
      </c>
      <c r="Q415">
        <v>0.75656561185016746</v>
      </c>
      <c r="R415">
        <v>0.16730280038157924</v>
      </c>
      <c r="S415">
        <v>0.20304240922691699</v>
      </c>
      <c r="T415" s="15">
        <f t="shared" si="79"/>
        <v>1.4863611468539574E-2</v>
      </c>
      <c r="U415" s="15">
        <f t="shared" si="80"/>
        <v>2.8678028372294495E-2</v>
      </c>
      <c r="V415" s="8">
        <f t="shared" si="81"/>
        <v>0.12657554553493594</v>
      </c>
      <c r="W415" s="8">
        <f t="shared" si="82"/>
        <v>0.16472900833645338</v>
      </c>
    </row>
    <row r="416" spans="1:23" x14ac:dyDescent="0.25">
      <c r="A416">
        <v>415</v>
      </c>
      <c r="B416">
        <v>-726.5</v>
      </c>
      <c r="C416">
        <v>281.2</v>
      </c>
      <c r="D416" t="s">
        <v>504</v>
      </c>
      <c r="E416">
        <f t="shared" si="84"/>
        <v>265.3</v>
      </c>
      <c r="F416">
        <f t="shared" si="83"/>
        <v>18</v>
      </c>
      <c r="G416" s="19" t="e">
        <v>#N/A</v>
      </c>
      <c r="H416" s="19" t="e">
        <v>#N/A</v>
      </c>
      <c r="I416" s="30" t="str">
        <f t="shared" si="76"/>
        <v>C41H78NO7P</v>
      </c>
      <c r="J416" s="30" t="str">
        <f t="shared" si="77"/>
        <v>C41H77NO7P</v>
      </c>
      <c r="K416" s="30" t="str">
        <f t="shared" si="78"/>
        <v>C18H33O2</v>
      </c>
      <c r="L416" s="30" t="str">
        <f t="shared" si="85"/>
        <v>C23H44NO6P</v>
      </c>
      <c r="M416">
        <v>0.6154532571254766</v>
      </c>
      <c r="N416">
        <v>1.9555127821847394E-2</v>
      </c>
      <c r="O416">
        <v>3.5263962516602507E-2</v>
      </c>
      <c r="P416">
        <v>0.811546901890003</v>
      </c>
      <c r="Q416">
        <v>0.75656561185016746</v>
      </c>
      <c r="R416">
        <v>0.16710950192123541</v>
      </c>
      <c r="S416">
        <v>0.20304240922691699</v>
      </c>
      <c r="T416" s="15">
        <f t="shared" si="79"/>
        <v>1.4830032723225485E-2</v>
      </c>
      <c r="U416" s="15">
        <f t="shared" si="80"/>
        <v>2.8686633716960327E-2</v>
      </c>
      <c r="V416" s="8">
        <f t="shared" si="81"/>
        <v>0.12642930256701621</v>
      </c>
      <c r="W416" s="8">
        <f t="shared" si="82"/>
        <v>0.16477843816038665</v>
      </c>
    </row>
    <row r="417" spans="1:23" x14ac:dyDescent="0.25">
      <c r="A417">
        <v>416</v>
      </c>
      <c r="B417">
        <v>-724.5</v>
      </c>
      <c r="C417">
        <v>279.2</v>
      </c>
      <c r="D417" t="s">
        <v>505</v>
      </c>
      <c r="E417">
        <f t="shared" si="84"/>
        <v>265.3</v>
      </c>
      <c r="F417">
        <f t="shared" si="83"/>
        <v>18</v>
      </c>
      <c r="G417" s="19" t="e">
        <v>#N/A</v>
      </c>
      <c r="H417" s="19" t="e">
        <v>#N/A</v>
      </c>
      <c r="I417" s="30" t="str">
        <f t="shared" si="76"/>
        <v>C41H76NO7P</v>
      </c>
      <c r="J417" s="30" t="str">
        <f t="shared" si="77"/>
        <v>C41H75NO7P</v>
      </c>
      <c r="K417" s="30" t="str">
        <f t="shared" si="78"/>
        <v>C18H31O2</v>
      </c>
      <c r="L417" s="30" t="str">
        <f t="shared" si="85"/>
        <v>C23H44NO6P</v>
      </c>
      <c r="M417">
        <v>0.61563793465401939</v>
      </c>
      <c r="N417">
        <v>1.9510895075596228E-2</v>
      </c>
      <c r="O417">
        <v>3.5263962516602507E-2</v>
      </c>
      <c r="P417">
        <v>0.81179042075094388</v>
      </c>
      <c r="Q417">
        <v>0.75656561185016746</v>
      </c>
      <c r="R417">
        <v>0.16691607239168496</v>
      </c>
      <c r="S417">
        <v>0.20304240922691699</v>
      </c>
      <c r="T417" s="15">
        <f t="shared" si="79"/>
        <v>1.4796487911843067E-2</v>
      </c>
      <c r="U417" s="15">
        <f t="shared" si="80"/>
        <v>2.8695241643810539E-2</v>
      </c>
      <c r="V417" s="8">
        <f t="shared" si="81"/>
        <v>0.12628296043664197</v>
      </c>
      <c r="W417" s="8">
        <f t="shared" si="82"/>
        <v>0.16482788281660427</v>
      </c>
    </row>
    <row r="418" spans="1:23" x14ac:dyDescent="0.25">
      <c r="A418">
        <v>417</v>
      </c>
      <c r="B418">
        <v>-722.5</v>
      </c>
      <c r="C418">
        <v>277.2</v>
      </c>
      <c r="D418" t="s">
        <v>506</v>
      </c>
      <c r="E418">
        <f t="shared" si="84"/>
        <v>265.3</v>
      </c>
      <c r="F418">
        <f t="shared" si="83"/>
        <v>18</v>
      </c>
      <c r="G418" s="19" t="e">
        <v>#N/A</v>
      </c>
      <c r="H418" s="19" t="e">
        <v>#N/A</v>
      </c>
      <c r="I418" s="30" t="str">
        <f t="shared" si="76"/>
        <v>C41H74NO7P</v>
      </c>
      <c r="J418" s="30" t="str">
        <f t="shared" si="77"/>
        <v>C41H73NO7P</v>
      </c>
      <c r="K418" s="30" t="str">
        <f t="shared" si="78"/>
        <v>C18H29O2</v>
      </c>
      <c r="L418" s="30" t="str">
        <f t="shared" si="85"/>
        <v>C23H44NO6P</v>
      </c>
      <c r="M418">
        <v>0.61582266759828885</v>
      </c>
      <c r="N418">
        <v>1.9466707127961943E-2</v>
      </c>
      <c r="O418">
        <v>3.5263962516602507E-2</v>
      </c>
      <c r="P418">
        <v>0.81203401268398379</v>
      </c>
      <c r="Q418">
        <v>0.75656561185016746</v>
      </c>
      <c r="R418">
        <v>0.1667225117316733</v>
      </c>
      <c r="S418">
        <v>0.20304240922691699</v>
      </c>
      <c r="T418" s="15">
        <f t="shared" si="79"/>
        <v>1.4762977074411645E-2</v>
      </c>
      <c r="U418" s="15">
        <f t="shared" si="80"/>
        <v>2.8703852153619949E-2</v>
      </c>
      <c r="V418" s="8">
        <f t="shared" si="81"/>
        <v>0.12613651909747012</v>
      </c>
      <c r="W418" s="8">
        <f t="shared" si="82"/>
        <v>0.16487734230955695</v>
      </c>
    </row>
    <row r="419" spans="1:23" x14ac:dyDescent="0.25">
      <c r="A419">
        <v>418</v>
      </c>
      <c r="B419">
        <v>-720.5</v>
      </c>
      <c r="C419">
        <v>275.2</v>
      </c>
      <c r="D419" t="s">
        <v>507</v>
      </c>
      <c r="E419">
        <f t="shared" si="84"/>
        <v>265.3</v>
      </c>
      <c r="F419">
        <f t="shared" si="83"/>
        <v>18</v>
      </c>
      <c r="G419" s="19" t="e">
        <v>#N/A</v>
      </c>
      <c r="H419" s="19" t="e">
        <v>#N/A</v>
      </c>
      <c r="I419" s="30" t="str">
        <f t="shared" si="76"/>
        <v>C41H72NO7P</v>
      </c>
      <c r="J419" s="30" t="str">
        <f t="shared" si="77"/>
        <v>C41H71NO7P</v>
      </c>
      <c r="K419" s="30" t="str">
        <f t="shared" si="78"/>
        <v>C18H27O2</v>
      </c>
      <c r="L419" s="30" t="str">
        <f t="shared" si="85"/>
        <v>C23H44NO6P</v>
      </c>
      <c r="M419">
        <v>0.61600745597491358</v>
      </c>
      <c r="N419">
        <v>1.942256403174895E-2</v>
      </c>
      <c r="O419">
        <v>3.5263962516602507E-2</v>
      </c>
      <c r="P419">
        <v>0.81227767771104942</v>
      </c>
      <c r="Q419">
        <v>0.75656561185016746</v>
      </c>
      <c r="R419">
        <v>0.16652881987992105</v>
      </c>
      <c r="S419">
        <v>0.20304240922691699</v>
      </c>
      <c r="T419" s="15">
        <f t="shared" si="79"/>
        <v>1.4729500250976526E-2</v>
      </c>
      <c r="U419" s="15">
        <f t="shared" si="80"/>
        <v>2.8712465247163629E-2</v>
      </c>
      <c r="V419" s="8">
        <f t="shared" si="81"/>
        <v>0.12598997850313881</v>
      </c>
      <c r="W419" s="8">
        <f t="shared" si="82"/>
        <v>0.16492681664369668</v>
      </c>
    </row>
    <row r="420" spans="1:23" x14ac:dyDescent="0.25">
      <c r="A420">
        <v>419</v>
      </c>
      <c r="B420">
        <v>-754.6</v>
      </c>
      <c r="C420">
        <v>309.3</v>
      </c>
      <c r="D420" t="s">
        <v>508</v>
      </c>
      <c r="E420">
        <f t="shared" si="84"/>
        <v>265.3</v>
      </c>
      <c r="F420">
        <f t="shared" si="83"/>
        <v>20</v>
      </c>
      <c r="G420" s="19" t="e">
        <v>#N/A</v>
      </c>
      <c r="H420" s="19" t="e">
        <v>#N/A</v>
      </c>
      <c r="I420" s="30" t="str">
        <f t="shared" si="76"/>
        <v>C43H82NO7P</v>
      </c>
      <c r="J420" s="30" t="str">
        <f t="shared" si="77"/>
        <v>C43H81NO7P</v>
      </c>
      <c r="K420" s="30" t="str">
        <f t="shared" si="78"/>
        <v>C20H37O2</v>
      </c>
      <c r="L420" s="30" t="str">
        <f t="shared" si="85"/>
        <v>C23H44NO6P</v>
      </c>
      <c r="M420">
        <v>0.60162664391986098</v>
      </c>
      <c r="N420">
        <v>2.2956457923409865E-2</v>
      </c>
      <c r="O420">
        <v>3.5263962516602507E-2</v>
      </c>
      <c r="P420">
        <v>0.79331489973429581</v>
      </c>
      <c r="Q420">
        <v>0.75656561185016746</v>
      </c>
      <c r="R420">
        <v>0.18147836884607774</v>
      </c>
      <c r="S420">
        <v>0.20304240922691699</v>
      </c>
      <c r="T420" s="15">
        <f t="shared" si="79"/>
        <v>1.7409501247706752E-2</v>
      </c>
      <c r="U420" s="15">
        <f t="shared" si="80"/>
        <v>2.804216724613829E-2</v>
      </c>
      <c r="V420" s="8">
        <f t="shared" si="81"/>
        <v>0.13730029316360318</v>
      </c>
      <c r="W420" s="8">
        <f t="shared" si="82"/>
        <v>0.1610765685176615</v>
      </c>
    </row>
    <row r="421" spans="1:23" x14ac:dyDescent="0.25">
      <c r="A421">
        <v>420</v>
      </c>
      <c r="B421">
        <v>-752.6</v>
      </c>
      <c r="C421">
        <v>307.3</v>
      </c>
      <c r="D421" t="s">
        <v>509</v>
      </c>
      <c r="E421">
        <f t="shared" si="84"/>
        <v>265.3</v>
      </c>
      <c r="F421">
        <f t="shared" si="83"/>
        <v>20</v>
      </c>
      <c r="G421" s="19" t="e">
        <v>#N/A</v>
      </c>
      <c r="H421" s="19" t="e">
        <v>#N/A</v>
      </c>
      <c r="I421" s="30" t="str">
        <f t="shared" si="76"/>
        <v>C43H80NO7P</v>
      </c>
      <c r="J421" s="30" t="str">
        <f t="shared" si="77"/>
        <v>C43H79NO7P</v>
      </c>
      <c r="K421" s="30" t="str">
        <f t="shared" si="78"/>
        <v>C20H35O2</v>
      </c>
      <c r="L421" s="30" t="str">
        <f t="shared" si="85"/>
        <v>C23H44NO6P</v>
      </c>
      <c r="M421">
        <v>0.60180717253095894</v>
      </c>
      <c r="N421">
        <v>2.2908931973969478E-2</v>
      </c>
      <c r="O421">
        <v>3.5263962516602507E-2</v>
      </c>
      <c r="P421">
        <v>0.79355294776368368</v>
      </c>
      <c r="Q421">
        <v>0.75656561185016746</v>
      </c>
      <c r="R421">
        <v>0.18129472300940283</v>
      </c>
      <c r="S421">
        <v>0.20304240922691699</v>
      </c>
      <c r="T421" s="15">
        <f t="shared" si="79"/>
        <v>1.7373458968064075E-2</v>
      </c>
      <c r="U421" s="15">
        <f t="shared" si="80"/>
        <v>2.8050581789537062E-2</v>
      </c>
      <c r="V421" s="8">
        <f t="shared" si="81"/>
        <v>0.13716135303881549</v>
      </c>
      <c r="W421" s="8">
        <f t="shared" si="82"/>
        <v>0.16112490236306015</v>
      </c>
    </row>
    <row r="422" spans="1:23" x14ac:dyDescent="0.25">
      <c r="A422">
        <v>421</v>
      </c>
      <c r="B422">
        <v>-750.5</v>
      </c>
      <c r="C422">
        <v>305.2</v>
      </c>
      <c r="D422" t="s">
        <v>510</v>
      </c>
      <c r="E422">
        <f t="shared" si="84"/>
        <v>265.3</v>
      </c>
      <c r="F422">
        <f t="shared" si="83"/>
        <v>20</v>
      </c>
      <c r="G422" s="19" t="e">
        <v>#N/A</v>
      </c>
      <c r="H422" s="19" t="e">
        <v>#N/A</v>
      </c>
      <c r="I422" s="30" t="str">
        <f t="shared" si="76"/>
        <v>C43H78NO7P</v>
      </c>
      <c r="J422" s="30" t="str">
        <f t="shared" si="77"/>
        <v>C43H77NO7P</v>
      </c>
      <c r="K422" s="30" t="str">
        <f t="shared" si="78"/>
        <v>C20H33O2</v>
      </c>
      <c r="L422" s="30" t="str">
        <f t="shared" si="85"/>
        <v>C23H44NO6P</v>
      </c>
      <c r="M422">
        <v>0.60198775531282833</v>
      </c>
      <c r="N422">
        <v>2.2861446898164127E-2</v>
      </c>
      <c r="O422">
        <v>3.5263962516602507E-2</v>
      </c>
      <c r="P422">
        <v>0.79379106722355164</v>
      </c>
      <c r="Q422">
        <v>0.75656561185016746</v>
      </c>
      <c r="R422">
        <v>0.18111095062002339</v>
      </c>
      <c r="S422">
        <v>0.20304240922691699</v>
      </c>
      <c r="T422" s="15">
        <f t="shared" si="79"/>
        <v>1.7337447685781819E-2</v>
      </c>
      <c r="U422" s="15">
        <f t="shared" si="80"/>
        <v>2.8058998857866953E-2</v>
      </c>
      <c r="V422" s="8">
        <f t="shared" si="81"/>
        <v>0.13702231716860347</v>
      </c>
      <c r="W422" s="8">
        <f t="shared" si="82"/>
        <v>0.16117325071187555</v>
      </c>
    </row>
    <row r="423" spans="1:23" x14ac:dyDescent="0.25">
      <c r="A423">
        <v>422</v>
      </c>
      <c r="B423">
        <v>-748.5</v>
      </c>
      <c r="C423">
        <v>303.2</v>
      </c>
      <c r="D423" t="s">
        <v>511</v>
      </c>
      <c r="E423">
        <f t="shared" si="84"/>
        <v>265.3</v>
      </c>
      <c r="F423">
        <f t="shared" si="83"/>
        <v>20</v>
      </c>
      <c r="G423" s="19" t="e">
        <v>#N/A</v>
      </c>
      <c r="H423" s="19" t="e">
        <v>#N/A</v>
      </c>
      <c r="I423" s="30" t="str">
        <f t="shared" si="76"/>
        <v>C43H76NO7P</v>
      </c>
      <c r="J423" s="30" t="str">
        <f t="shared" si="77"/>
        <v>C43H75NO7P</v>
      </c>
      <c r="K423" s="30" t="str">
        <f t="shared" si="78"/>
        <v>C20H31O2</v>
      </c>
      <c r="L423" s="30" t="str">
        <f t="shared" si="85"/>
        <v>C23H44NO6P</v>
      </c>
      <c r="M423">
        <v>0.60216839228172392</v>
      </c>
      <c r="N423">
        <v>2.2814002746246405E-2</v>
      </c>
      <c r="O423">
        <v>3.5263962516602507E-2</v>
      </c>
      <c r="P423">
        <v>0.79402925813533398</v>
      </c>
      <c r="Q423">
        <v>0.75656561185016746</v>
      </c>
      <c r="R423">
        <v>0.18092705161852635</v>
      </c>
      <c r="S423">
        <v>0.20304240922691699</v>
      </c>
      <c r="T423" s="15">
        <f t="shared" si="79"/>
        <v>1.7301467438970059E-2</v>
      </c>
      <c r="U423" s="15">
        <f t="shared" si="80"/>
        <v>2.8067418451885595E-2</v>
      </c>
      <c r="V423" s="8">
        <f t="shared" si="81"/>
        <v>0.13688318550801723</v>
      </c>
      <c r="W423" s="8">
        <f t="shared" si="82"/>
        <v>0.16122161356845979</v>
      </c>
    </row>
    <row r="424" spans="1:23" x14ac:dyDescent="0.25">
      <c r="A424">
        <v>423</v>
      </c>
      <c r="B424">
        <v>-746.5</v>
      </c>
      <c r="C424">
        <v>301.2</v>
      </c>
      <c r="D424" t="s">
        <v>512</v>
      </c>
      <c r="E424">
        <f t="shared" si="84"/>
        <v>265.3</v>
      </c>
      <c r="F424">
        <f t="shared" si="83"/>
        <v>20</v>
      </c>
      <c r="G424" s="19" t="e">
        <v>#N/A</v>
      </c>
      <c r="H424" s="19" t="e">
        <v>#N/A</v>
      </c>
      <c r="I424" s="30" t="str">
        <f t="shared" si="76"/>
        <v>C43H74NO7P</v>
      </c>
      <c r="J424" s="30" t="str">
        <f t="shared" si="77"/>
        <v>C43H73NO7P</v>
      </c>
      <c r="K424" s="30" t="str">
        <f t="shared" si="78"/>
        <v>C20H29O2</v>
      </c>
      <c r="L424" s="30" t="str">
        <f t="shared" si="85"/>
        <v>C23H44NO6P</v>
      </c>
      <c r="M424">
        <v>0.60234908345390581</v>
      </c>
      <c r="N424">
        <v>2.2766599568501775E-2</v>
      </c>
      <c r="O424">
        <v>3.5263962516602507E-2</v>
      </c>
      <c r="P424">
        <v>0.79426752052047089</v>
      </c>
      <c r="Q424">
        <v>0.75656561185016746</v>
      </c>
      <c r="R424">
        <v>0.18074302594547415</v>
      </c>
      <c r="S424">
        <v>0.20304240922691699</v>
      </c>
      <c r="T424" s="15">
        <f t="shared" si="79"/>
        <v>1.7265518265763821E-2</v>
      </c>
      <c r="U424" s="15">
        <f t="shared" si="80"/>
        <v>2.8075840572350894E-2</v>
      </c>
      <c r="V424" s="8">
        <f t="shared" si="81"/>
        <v>0.13674395801208833</v>
      </c>
      <c r="W424" s="8">
        <f t="shared" si="82"/>
        <v>0.16126999093716615</v>
      </c>
    </row>
    <row r="425" spans="1:23" x14ac:dyDescent="0.25">
      <c r="A425">
        <v>424</v>
      </c>
      <c r="B425">
        <v>-782.6</v>
      </c>
      <c r="C425">
        <v>337.3</v>
      </c>
      <c r="D425" t="s">
        <v>513</v>
      </c>
      <c r="E425">
        <f t="shared" si="84"/>
        <v>265.3</v>
      </c>
      <c r="F425">
        <f t="shared" si="83"/>
        <v>22</v>
      </c>
      <c r="G425" s="19" t="e">
        <v>#N/A</v>
      </c>
      <c r="H425" s="19" t="e">
        <v>#N/A</v>
      </c>
      <c r="I425" s="30" t="str">
        <f t="shared" si="76"/>
        <v>C45H86NO7P</v>
      </c>
      <c r="J425" s="30" t="str">
        <f t="shared" si="77"/>
        <v>C45H85NO7P</v>
      </c>
      <c r="K425" s="30" t="str">
        <f t="shared" si="78"/>
        <v>C22H41O2</v>
      </c>
      <c r="L425" s="30" t="str">
        <f t="shared" si="85"/>
        <v>C23H44NO6P</v>
      </c>
      <c r="M425">
        <v>0.58811065581944133</v>
      </c>
      <c r="N425">
        <v>2.6599808727831853E-2</v>
      </c>
      <c r="O425">
        <v>3.5263962516602507E-2</v>
      </c>
      <c r="P425">
        <v>0.77549249300903322</v>
      </c>
      <c r="Q425">
        <v>0.75656561185016746</v>
      </c>
      <c r="R425">
        <v>0.19511727954474406</v>
      </c>
      <c r="S425">
        <v>0.20304240922691699</v>
      </c>
      <c r="T425" s="15">
        <f t="shared" si="79"/>
        <v>2.0172511141786989E-2</v>
      </c>
      <c r="U425" s="15">
        <f t="shared" si="80"/>
        <v>2.7412179191853799E-2</v>
      </c>
      <c r="V425" s="8">
        <f t="shared" si="81"/>
        <v>0.14761902398130947</v>
      </c>
      <c r="W425" s="8">
        <f t="shared" si="82"/>
        <v>0.15745786411794219</v>
      </c>
    </row>
    <row r="426" spans="1:23" x14ac:dyDescent="0.25">
      <c r="A426">
        <v>425</v>
      </c>
      <c r="B426">
        <v>-780.6</v>
      </c>
      <c r="C426">
        <v>335.3</v>
      </c>
      <c r="D426" t="s">
        <v>514</v>
      </c>
      <c r="E426">
        <f t="shared" si="84"/>
        <v>265.3</v>
      </c>
      <c r="F426">
        <f t="shared" si="83"/>
        <v>22</v>
      </c>
      <c r="G426" s="19" t="e">
        <v>#N/A</v>
      </c>
      <c r="H426" s="19" t="e">
        <v>#N/A</v>
      </c>
      <c r="I426" s="30" t="str">
        <f t="shared" si="76"/>
        <v>C45H84NO7P</v>
      </c>
      <c r="J426" s="30" t="str">
        <f t="shared" si="77"/>
        <v>C45H83NO7P</v>
      </c>
      <c r="K426" s="30" t="str">
        <f t="shared" si="78"/>
        <v>C22H39O2</v>
      </c>
      <c r="L426" s="30" t="str">
        <f t="shared" si="85"/>
        <v>C23H44NO6P</v>
      </c>
      <c r="M426">
        <v>0.5882871287215975</v>
      </c>
      <c r="N426">
        <v>2.6549281310858579E-2</v>
      </c>
      <c r="O426">
        <v>3.5263962516602507E-2</v>
      </c>
      <c r="P426">
        <v>0.77572519311315047</v>
      </c>
      <c r="Q426">
        <v>0.75656561185016746</v>
      </c>
      <c r="R426">
        <v>0.19494307543085387</v>
      </c>
      <c r="S426">
        <v>0.20304240922691699</v>
      </c>
      <c r="T426" s="15">
        <f t="shared" si="79"/>
        <v>2.013419263760945E-2</v>
      </c>
      <c r="U426" s="15">
        <f t="shared" si="80"/>
        <v>2.7420404696303587E-2</v>
      </c>
      <c r="V426" s="8">
        <f t="shared" si="81"/>
        <v>0.14748722713929732</v>
      </c>
      <c r="W426" s="8">
        <f t="shared" si="82"/>
        <v>0.15750511210770951</v>
      </c>
    </row>
    <row r="427" spans="1:23" x14ac:dyDescent="0.25">
      <c r="A427">
        <v>426</v>
      </c>
      <c r="B427">
        <v>-776.6</v>
      </c>
      <c r="C427">
        <v>331.3</v>
      </c>
      <c r="D427" t="s">
        <v>515</v>
      </c>
      <c r="E427">
        <f t="shared" si="84"/>
        <v>265.3</v>
      </c>
      <c r="F427">
        <f t="shared" si="83"/>
        <v>22</v>
      </c>
      <c r="G427" s="19" t="e">
        <v>#N/A</v>
      </c>
      <c r="H427" s="19" t="e">
        <v>#N/A</v>
      </c>
      <c r="I427" s="30" t="str">
        <f t="shared" si="76"/>
        <v>C45H80NO7P</v>
      </c>
      <c r="J427" s="30" t="str">
        <f t="shared" si="77"/>
        <v>C45H79NO7P</v>
      </c>
      <c r="K427" s="30" t="str">
        <f t="shared" si="78"/>
        <v>C22H35O2</v>
      </c>
      <c r="L427" s="30" t="str">
        <f t="shared" si="85"/>
        <v>C23H44NO6P</v>
      </c>
      <c r="M427">
        <v>0.58864023340315419</v>
      </c>
      <c r="N427">
        <v>2.6448337941228989E-2</v>
      </c>
      <c r="O427">
        <v>3.5263962516602507E-2</v>
      </c>
      <c r="P427">
        <v>0.77619080281956188</v>
      </c>
      <c r="Q427">
        <v>0.75656561185016746</v>
      </c>
      <c r="R427">
        <v>0.19459430080212234</v>
      </c>
      <c r="S427">
        <v>0.20304240922691699</v>
      </c>
      <c r="T427" s="15">
        <f t="shared" si="79"/>
        <v>2.0057640160507921E-2</v>
      </c>
      <c r="U427" s="15">
        <f t="shared" si="80"/>
        <v>2.7436863110563786E-2</v>
      </c>
      <c r="V427" s="8">
        <f t="shared" si="81"/>
        <v>0.14722335624891322</v>
      </c>
      <c r="W427" s="8">
        <f t="shared" si="82"/>
        <v>0.15759965062425871</v>
      </c>
    </row>
    <row r="428" spans="1:23" x14ac:dyDescent="0.25">
      <c r="A428">
        <v>427</v>
      </c>
      <c r="B428">
        <v>-774.5</v>
      </c>
      <c r="C428">
        <v>329.2</v>
      </c>
      <c r="D428" t="s">
        <v>516</v>
      </c>
      <c r="E428">
        <f t="shared" si="84"/>
        <v>265.3</v>
      </c>
      <c r="F428">
        <f t="shared" si="83"/>
        <v>22</v>
      </c>
      <c r="G428" s="19" t="e">
        <v>#N/A</v>
      </c>
      <c r="H428" s="19" t="e">
        <v>#N/A</v>
      </c>
      <c r="I428" s="30" t="str">
        <f t="shared" si="76"/>
        <v>C45H78NO7P</v>
      </c>
      <c r="J428" s="30" t="str">
        <f t="shared" si="77"/>
        <v>C45H77NO7P</v>
      </c>
      <c r="K428" s="30" t="str">
        <f t="shared" si="78"/>
        <v>C22H33O2</v>
      </c>
      <c r="L428" s="30" t="str">
        <f t="shared" si="85"/>
        <v>C23H44NO6P</v>
      </c>
      <c r="M428">
        <v>0.58881686521433907</v>
      </c>
      <c r="N428">
        <v>2.6397922084203714E-2</v>
      </c>
      <c r="O428">
        <v>3.5263962516602507E-2</v>
      </c>
      <c r="P428">
        <v>0.77642371246376751</v>
      </c>
      <c r="Q428">
        <v>0.75656561185016746</v>
      </c>
      <c r="R428">
        <v>0.19441973017205794</v>
      </c>
      <c r="S428">
        <v>0.20304240922691699</v>
      </c>
      <c r="T428" s="15">
        <f t="shared" si="79"/>
        <v>2.0019406260107692E-2</v>
      </c>
      <c r="U428" s="15">
        <f t="shared" si="80"/>
        <v>2.7445096021855686E-2</v>
      </c>
      <c r="V428" s="8">
        <f t="shared" si="81"/>
        <v>0.14709128211336747</v>
      </c>
      <c r="W428" s="8">
        <f t="shared" si="82"/>
        <v>0.15764694115955041</v>
      </c>
    </row>
    <row r="429" spans="1:23" x14ac:dyDescent="0.25">
      <c r="A429">
        <v>428</v>
      </c>
      <c r="B429">
        <v>-772.5</v>
      </c>
      <c r="C429">
        <v>327.2</v>
      </c>
      <c r="D429" t="s">
        <v>517</v>
      </c>
      <c r="E429">
        <f t="shared" si="84"/>
        <v>265.3</v>
      </c>
      <c r="F429">
        <f t="shared" si="83"/>
        <v>22</v>
      </c>
      <c r="G429" s="19" t="e">
        <v>#N/A</v>
      </c>
      <c r="H429" s="19" t="e">
        <v>#N/A</v>
      </c>
      <c r="I429" s="30" t="str">
        <f t="shared" si="76"/>
        <v>C45H76NO7P</v>
      </c>
      <c r="J429" s="30" t="str">
        <f t="shared" si="77"/>
        <v>C45H75NO7P</v>
      </c>
      <c r="K429" s="30" t="str">
        <f t="shared" si="78"/>
        <v>C22H31O2</v>
      </c>
      <c r="L429" s="30" t="str">
        <f t="shared" si="85"/>
        <v>C23H44NO6P</v>
      </c>
      <c r="M429">
        <v>0.58899355002699239</v>
      </c>
      <c r="N429">
        <v>2.6347543509511545E-2</v>
      </c>
      <c r="O429">
        <v>3.5263962516602507E-2</v>
      </c>
      <c r="P429">
        <v>0.77665669199659093</v>
      </c>
      <c r="Q429">
        <v>0.75656561185016746</v>
      </c>
      <c r="R429">
        <v>0.19424503725467318</v>
      </c>
      <c r="S429">
        <v>0.20304240922691699</v>
      </c>
      <c r="T429" s="15">
        <f t="shared" si="79"/>
        <v>1.9981200633530323E-2</v>
      </c>
      <c r="U429" s="15">
        <f t="shared" si="80"/>
        <v>2.7453331403576808E-2</v>
      </c>
      <c r="V429" s="8">
        <f t="shared" si="81"/>
        <v>0.14695911545944038</v>
      </c>
      <c r="W429" s="8">
        <f t="shared" si="82"/>
        <v>0.15769424588519546</v>
      </c>
    </row>
    <row r="430" spans="1:23" x14ac:dyDescent="0.25">
      <c r="A430">
        <v>429</v>
      </c>
      <c r="B430">
        <v>-722.5</v>
      </c>
      <c r="C430">
        <v>279.2</v>
      </c>
      <c r="D430" t="s">
        <v>518</v>
      </c>
      <c r="E430">
        <f t="shared" si="84"/>
        <v>263.3</v>
      </c>
      <c r="F430">
        <f t="shared" si="83"/>
        <v>18</v>
      </c>
      <c r="G430" s="19" t="e">
        <v>#N/A</v>
      </c>
      <c r="H430" s="19" t="e">
        <v>#N/A</v>
      </c>
      <c r="I430" s="30" t="str">
        <f t="shared" si="76"/>
        <v>C41H74NO7P</v>
      </c>
      <c r="J430" s="30" t="str">
        <f t="shared" si="77"/>
        <v>C41H73NO7P</v>
      </c>
      <c r="K430" s="30" t="str">
        <f t="shared" si="78"/>
        <v>C18H31O2</v>
      </c>
      <c r="L430" s="30" t="str">
        <f t="shared" si="85"/>
        <v>C23H42NO6P</v>
      </c>
      <c r="M430">
        <v>0.61582266759828885</v>
      </c>
      <c r="N430">
        <v>1.9510895075596228E-2</v>
      </c>
      <c r="O430">
        <v>3.5213655043263715E-2</v>
      </c>
      <c r="P430">
        <v>0.81179042075094388</v>
      </c>
      <c r="Q430">
        <v>0.75679263261211693</v>
      </c>
      <c r="R430">
        <v>0.16691607239168496</v>
      </c>
      <c r="S430">
        <v>0.20287626380722809</v>
      </c>
      <c r="T430" s="15">
        <f t="shared" si="79"/>
        <v>1.4800927857179345E-2</v>
      </c>
      <c r="U430" s="15">
        <f t="shared" si="80"/>
        <v>2.8654305089863524E-2</v>
      </c>
      <c r="V430" s="8">
        <f t="shared" si="81"/>
        <v>0.12632085385057795</v>
      </c>
      <c r="W430" s="8">
        <f t="shared" si="82"/>
        <v>0.16469300755644917</v>
      </c>
    </row>
    <row r="431" spans="1:23" x14ac:dyDescent="0.25">
      <c r="A431">
        <v>430</v>
      </c>
      <c r="B431">
        <v>-746.5</v>
      </c>
      <c r="C431">
        <v>303.2</v>
      </c>
      <c r="D431" t="s">
        <v>519</v>
      </c>
      <c r="E431">
        <f t="shared" si="84"/>
        <v>263.3</v>
      </c>
      <c r="F431">
        <f t="shared" si="83"/>
        <v>20</v>
      </c>
      <c r="G431" s="19" t="e">
        <v>#N/A</v>
      </c>
      <c r="H431" s="19" t="e">
        <v>#N/A</v>
      </c>
      <c r="I431" s="30" t="str">
        <f t="shared" si="76"/>
        <v>C43H74NO7P</v>
      </c>
      <c r="J431" s="30" t="str">
        <f t="shared" si="77"/>
        <v>C43H73NO7P</v>
      </c>
      <c r="K431" s="30" t="str">
        <f t="shared" si="78"/>
        <v>C20H31O2</v>
      </c>
      <c r="L431" s="30" t="str">
        <f t="shared" si="85"/>
        <v>C23H42NO6P</v>
      </c>
      <c r="M431">
        <v>0.60234908345390581</v>
      </c>
      <c r="N431">
        <v>2.2814002746246405E-2</v>
      </c>
      <c r="O431">
        <v>3.5213655043263715E-2</v>
      </c>
      <c r="P431">
        <v>0.79402925813533398</v>
      </c>
      <c r="Q431">
        <v>0.75679263261211693</v>
      </c>
      <c r="R431">
        <v>0.18092705161852635</v>
      </c>
      <c r="S431">
        <v>0.20287626380722809</v>
      </c>
      <c r="T431" s="15">
        <f t="shared" si="79"/>
        <v>1.7306659047284418E-2</v>
      </c>
      <c r="U431" s="15">
        <f t="shared" si="80"/>
        <v>2.8027377548802395E-2</v>
      </c>
      <c r="V431" s="8">
        <f t="shared" si="81"/>
        <v>0.13692425970513292</v>
      </c>
      <c r="W431" s="8">
        <f t="shared" si="82"/>
        <v>0.16108968924412162</v>
      </c>
    </row>
    <row r="432" spans="1:23" x14ac:dyDescent="0.25">
      <c r="A432">
        <v>431</v>
      </c>
      <c r="B432">
        <v>-770.5</v>
      </c>
      <c r="C432">
        <v>327.2</v>
      </c>
      <c r="D432" t="s">
        <v>520</v>
      </c>
      <c r="E432">
        <f t="shared" si="84"/>
        <v>263.3</v>
      </c>
      <c r="F432">
        <f t="shared" si="83"/>
        <v>22</v>
      </c>
      <c r="G432" s="19" t="e">
        <v>#N/A</v>
      </c>
      <c r="H432" s="19" t="e">
        <v>#N/A</v>
      </c>
      <c r="I432" s="30" t="str">
        <f t="shared" si="76"/>
        <v>C45H74NO7P</v>
      </c>
      <c r="J432" s="30" t="str">
        <f t="shared" si="77"/>
        <v>C45H73NO7P</v>
      </c>
      <c r="K432" s="30" t="str">
        <f t="shared" si="78"/>
        <v>C22H31O2</v>
      </c>
      <c r="L432" s="30" t="str">
        <f t="shared" si="85"/>
        <v>C23H42NO6P</v>
      </c>
      <c r="M432">
        <v>0.58917028785701797</v>
      </c>
      <c r="N432">
        <v>2.6347543509511545E-2</v>
      </c>
      <c r="O432">
        <v>3.5213655043263715E-2</v>
      </c>
      <c r="P432">
        <v>0.77665669199659093</v>
      </c>
      <c r="Q432">
        <v>0.75679263261211693</v>
      </c>
      <c r="R432">
        <v>0.19424503725467318</v>
      </c>
      <c r="S432">
        <v>0.20287626380722809</v>
      </c>
      <c r="T432" s="15">
        <f t="shared" si="79"/>
        <v>1.9987196342721218E-2</v>
      </c>
      <c r="U432" s="15">
        <f t="shared" si="80"/>
        <v>2.7414166555412157E-2</v>
      </c>
      <c r="V432" s="8">
        <f t="shared" si="81"/>
        <v>0.14700321311580286</v>
      </c>
      <c r="W432" s="8">
        <f t="shared" si="82"/>
        <v>0.15756520793314949</v>
      </c>
    </row>
    <row r="433" spans="1:23" x14ac:dyDescent="0.25">
      <c r="A433">
        <v>432</v>
      </c>
      <c r="B433" s="31">
        <v>-760.6</v>
      </c>
      <c r="C433" s="31">
        <v>269.2</v>
      </c>
      <c r="D433" s="32" t="s">
        <v>521</v>
      </c>
      <c r="E433" s="31">
        <v>311.40000000000003</v>
      </c>
      <c r="F433">
        <f t="shared" si="83"/>
        <v>17</v>
      </c>
      <c r="G433" s="19" t="e">
        <v>#N/A</v>
      </c>
      <c r="H433" s="19" t="e">
        <v>#N/A</v>
      </c>
      <c r="I433" s="6" t="str">
        <f>"C"&amp;5+MID(D433,4,2)+MID(D433,9,2)&amp;"H"&amp;10+(MID(D433,4,2)+MID(D433,9,2))*2-(MID(D433,7,1)+MID(D433,12,1))*2&amp;"NO8P"</f>
        <v>C42H84NO8P</v>
      </c>
      <c r="J433" s="6" t="str">
        <f>"C"&amp;5+MID(D433,4,2)+MID(D433,9,2)&amp;"H"&amp;-1+10+(MID(D433,4,2)+MID(D433,9,2))*2-(MID(D433,7,1)+MID(D433,12,1))*2&amp;"NO8P"</f>
        <v>C42H83NO8P</v>
      </c>
      <c r="K433" s="6" t="str">
        <f t="shared" si="78"/>
        <v>C17H33O2</v>
      </c>
      <c r="L433" s="6" t="str">
        <f t="shared" si="85"/>
        <v>C25H50NO6P</v>
      </c>
      <c r="M433">
        <v>0.60668829886750453</v>
      </c>
      <c r="N433">
        <v>1.799481480587874E-2</v>
      </c>
      <c r="O433">
        <v>3.9160334773659121E-2</v>
      </c>
      <c r="P433">
        <v>0.82057320716886051</v>
      </c>
      <c r="Q433">
        <v>0.73934695109129744</v>
      </c>
      <c r="R433">
        <v>0.15984145262121127</v>
      </c>
      <c r="S433">
        <v>0.21553342833053474</v>
      </c>
      <c r="T433" s="15">
        <f t="shared" si="79"/>
        <v>1.3304411462178983E-2</v>
      </c>
      <c r="U433" s="15">
        <f t="shared" si="80"/>
        <v>3.2133921499027718E-2</v>
      </c>
      <c r="V433" s="8">
        <f t="shared" si="81"/>
        <v>0.11817829065349662</v>
      </c>
      <c r="W433" s="8">
        <f t="shared" si="82"/>
        <v>0.17686095653728662</v>
      </c>
    </row>
    <row r="434" spans="1:23" x14ac:dyDescent="0.25">
      <c r="A434">
        <v>433</v>
      </c>
      <c r="B434" s="31">
        <v>-758.6</v>
      </c>
      <c r="C434" s="31">
        <v>269.2</v>
      </c>
      <c r="D434" s="32" t="s">
        <v>522</v>
      </c>
      <c r="E434" s="31">
        <v>309.40000000000003</v>
      </c>
      <c r="F434">
        <f t="shared" si="83"/>
        <v>17</v>
      </c>
      <c r="G434" s="19" t="e">
        <v>#N/A</v>
      </c>
      <c r="H434" s="19" t="e">
        <v>#N/A</v>
      </c>
      <c r="I434" s="6" t="str">
        <f>"C"&amp;5+MID(D434,4,2)+MID(D434,9,2)&amp;"H"&amp;10+(MID(D434,4,2)+MID(D434,9,2))*2-(MID(D434,7,1)+MID(D434,12,1))*2&amp;"NO8P"</f>
        <v>C42H82NO8P</v>
      </c>
      <c r="J434" s="6" t="str">
        <f>"C"&amp;5+MID(D434,4,2)+MID(D434,9,2)&amp;"H"&amp;-1+10+(MID(D434,4,2)+MID(D434,9,2))*2-(MID(D434,7,1)+MID(D434,12,1))*2&amp;"NO8P"</f>
        <v>C42H81NO8P</v>
      </c>
      <c r="K434" s="6" t="str">
        <f t="shared" si="78"/>
        <v>C17H33O2</v>
      </c>
      <c r="L434" s="6" t="str">
        <f t="shared" si="85"/>
        <v>C25H48NO6P</v>
      </c>
      <c r="M434">
        <v>0.60687034631681669</v>
      </c>
      <c r="N434">
        <v>1.799481480587874E-2</v>
      </c>
      <c r="O434">
        <v>3.9107446319573282E-2</v>
      </c>
      <c r="P434">
        <v>0.82057320716886051</v>
      </c>
      <c r="Q434">
        <v>0.73956880509252698</v>
      </c>
      <c r="R434">
        <v>0.15984145262121127</v>
      </c>
      <c r="S434">
        <v>0.21537619898333371</v>
      </c>
      <c r="T434" s="15">
        <f t="shared" si="79"/>
        <v>1.330840368384505E-2</v>
      </c>
      <c r="U434" s="15">
        <f t="shared" si="80"/>
        <v>3.2090522650636291E-2</v>
      </c>
      <c r="V434" s="8">
        <f t="shared" si="81"/>
        <v>0.11821375211932299</v>
      </c>
      <c r="W434" s="8">
        <f t="shared" si="82"/>
        <v>0.17673193834759282</v>
      </c>
    </row>
    <row r="435" spans="1:23" x14ac:dyDescent="0.25">
      <c r="A435">
        <v>434</v>
      </c>
      <c r="B435" s="20">
        <v>-679.5</v>
      </c>
      <c r="C435" s="20">
        <v>225.2</v>
      </c>
      <c r="D435" s="20" t="s">
        <v>523</v>
      </c>
      <c r="E435">
        <f>-B435-C435-180-5</f>
        <v>269.3</v>
      </c>
      <c r="F435">
        <f t="shared" si="83"/>
        <v>14</v>
      </c>
      <c r="G435" s="19" t="e">
        <v>#N/A</v>
      </c>
      <c r="H435" s="19" t="e">
        <v>#N/A</v>
      </c>
      <c r="I435" s="25" t="str">
        <f>"C"&amp;5+MID(D435,5,2)+MID(D435,10,2)&amp;"H"&amp;-5+-2+12+(MID(D435,5,2)+MID(D435,10,2))*2-(MID(D435,8,1)+MID(D435,13,1))*2&amp;"NO8P"</f>
        <v>C36H65NO8P</v>
      </c>
      <c r="J435" s="25" t="str">
        <f>"C"&amp;5+MID(D435,5,2)+MID(D435,10,2)&amp;"H"&amp;-5-1-2+12+(MID(D435,5,2)+MID(D435,10,2))*2-(MID(D435,8,1)+MID(D435,13,1))*2&amp;"NO8P"</f>
        <v>C36H64NO8P</v>
      </c>
      <c r="K435" s="25" t="str">
        <f t="shared" si="78"/>
        <v>C14H25O2</v>
      </c>
      <c r="L435" s="25" t="str">
        <f t="shared" si="85"/>
        <v>C22H39NO6P</v>
      </c>
      <c r="M435">
        <v>0.6501681658813746</v>
      </c>
      <c r="N435">
        <v>1.357080177886158E-2</v>
      </c>
      <c r="O435">
        <v>3.3345031170559376E-2</v>
      </c>
      <c r="P435">
        <v>0.84927756220019335</v>
      </c>
      <c r="Q435">
        <v>0.76555438977689116</v>
      </c>
      <c r="R435">
        <v>0.13607568165717518</v>
      </c>
      <c r="S435">
        <v>0.19636574938140072</v>
      </c>
      <c r="T435" s="15">
        <f t="shared" si="79"/>
        <v>1.0389186874599523E-2</v>
      </c>
      <c r="U435" s="15">
        <f t="shared" si="80"/>
        <v>2.8319186784022121E-2</v>
      </c>
      <c r="V435" s="8">
        <f t="shared" si="81"/>
        <v>0.10417333543453325</v>
      </c>
      <c r="W435" s="8">
        <f t="shared" si="82"/>
        <v>0.16676902493425014</v>
      </c>
    </row>
    <row r="436" spans="1:23" x14ac:dyDescent="0.25">
      <c r="A436">
        <v>435</v>
      </c>
      <c r="B436" s="20">
        <v>-707.5</v>
      </c>
      <c r="C436" s="20">
        <v>253.2</v>
      </c>
      <c r="D436" s="20" t="s">
        <v>524</v>
      </c>
      <c r="E436">
        <f t="shared" ref="E436:E447" si="86">-B436-C436-180-5</f>
        <v>269.3</v>
      </c>
      <c r="F436">
        <f t="shared" si="83"/>
        <v>16</v>
      </c>
      <c r="G436" s="19" t="e">
        <v>#N/A</v>
      </c>
      <c r="H436" s="19" t="e">
        <v>#N/A</v>
      </c>
      <c r="I436" s="25" t="str">
        <f t="shared" ref="I436:I441" si="87">"C"&amp;5+MID(D436,5,2)+MID(D436,10,2)&amp;"H"&amp;-5+-2+12+(MID(D436,5,2)+MID(D436,10,2))*2-(MID(D436,8,1)+MID(D436,13,1))*2&amp;"NO8P"</f>
        <v>C38H69NO8P</v>
      </c>
      <c r="J436" s="25" t="str">
        <f t="shared" ref="J436:J441" si="88">"C"&amp;5+MID(D436,5,2)+MID(D436,10,2)&amp;"H"&amp;-5-1-2+12+(MID(D436,5,2)+MID(D436,10,2))*2-(MID(D436,8,1)+MID(D436,13,1))*2&amp;"NO8P"</f>
        <v>C38H68NO8P</v>
      </c>
      <c r="K436" s="25" t="str">
        <f t="shared" si="78"/>
        <v>C16H29O2</v>
      </c>
      <c r="L436" s="25" t="str">
        <f t="shared" si="85"/>
        <v>C22H39NO6P</v>
      </c>
      <c r="M436">
        <v>0.63556165654184649</v>
      </c>
      <c r="N436">
        <v>1.641860067699746E-2</v>
      </c>
      <c r="O436">
        <v>3.3345031170559376E-2</v>
      </c>
      <c r="P436">
        <v>0.83019791281854061</v>
      </c>
      <c r="Q436">
        <v>0.76555438977689116</v>
      </c>
      <c r="R436">
        <v>0.15198433071630962</v>
      </c>
      <c r="S436">
        <v>0.19636574938140072</v>
      </c>
      <c r="T436" s="15">
        <f t="shared" si="79"/>
        <v>1.2569331822269242E-2</v>
      </c>
      <c r="U436" s="15">
        <f t="shared" si="80"/>
        <v>2.7682975280667571E-2</v>
      </c>
      <c r="V436" s="8">
        <f t="shared" si="81"/>
        <v>0.11635227155717363</v>
      </c>
      <c r="W436" s="8">
        <f t="shared" si="82"/>
        <v>0.16302243528548752</v>
      </c>
    </row>
    <row r="437" spans="1:23" x14ac:dyDescent="0.25">
      <c r="A437">
        <v>436</v>
      </c>
      <c r="B437" s="20">
        <v>-735.6</v>
      </c>
      <c r="C437" s="20">
        <v>281.2</v>
      </c>
      <c r="D437" s="20" t="s">
        <v>525</v>
      </c>
      <c r="E437">
        <f t="shared" si="86"/>
        <v>269.40000000000003</v>
      </c>
      <c r="F437">
        <f t="shared" si="83"/>
        <v>18</v>
      </c>
      <c r="G437" s="19" t="e">
        <v>#N/A</v>
      </c>
      <c r="H437" s="19" t="e">
        <v>#N/A</v>
      </c>
      <c r="I437" s="25" t="str">
        <f t="shared" si="87"/>
        <v>C40H73NO8P</v>
      </c>
      <c r="J437" s="25" t="str">
        <f t="shared" si="88"/>
        <v>C40H72NO8P</v>
      </c>
      <c r="K437" s="25" t="str">
        <f t="shared" si="78"/>
        <v>C18H33O2</v>
      </c>
      <c r="L437" s="25" t="str">
        <f t="shared" si="85"/>
        <v>C22H39NO6P</v>
      </c>
      <c r="M437">
        <v>0.62128329325172771</v>
      </c>
      <c r="N437">
        <v>1.9555127821847394E-2</v>
      </c>
      <c r="O437">
        <v>3.3345031170559376E-2</v>
      </c>
      <c r="P437">
        <v>0.811546901890003</v>
      </c>
      <c r="Q437">
        <v>0.76555438977689116</v>
      </c>
      <c r="R437">
        <v>0.16710950192123541</v>
      </c>
      <c r="S437">
        <v>0.19636574938140072</v>
      </c>
      <c r="T437" s="15">
        <f t="shared" si="79"/>
        <v>1.4970513946663487E-2</v>
      </c>
      <c r="U437" s="15">
        <f t="shared" si="80"/>
        <v>2.7061056739893036E-2</v>
      </c>
      <c r="V437" s="8">
        <f t="shared" si="81"/>
        <v>0.12793141276923159</v>
      </c>
      <c r="W437" s="8">
        <f t="shared" si="82"/>
        <v>0.15936001554778453</v>
      </c>
    </row>
    <row r="438" spans="1:23" x14ac:dyDescent="0.25">
      <c r="A438">
        <v>437</v>
      </c>
      <c r="B438" s="26">
        <v>-733.6</v>
      </c>
      <c r="C438" s="26">
        <v>279.2</v>
      </c>
      <c r="D438" s="26" t="s">
        <v>526</v>
      </c>
      <c r="E438">
        <f t="shared" si="86"/>
        <v>269.40000000000003</v>
      </c>
      <c r="F438">
        <f t="shared" si="83"/>
        <v>18</v>
      </c>
      <c r="G438" s="19" t="e">
        <v>#N/A</v>
      </c>
      <c r="H438" s="19" t="e">
        <v>#N/A</v>
      </c>
      <c r="I438" s="25" t="str">
        <f t="shared" si="87"/>
        <v>C40H71NO8P</v>
      </c>
      <c r="J438" s="25" t="str">
        <f t="shared" si="88"/>
        <v>C40H70NO8P</v>
      </c>
      <c r="K438" s="25" t="str">
        <f t="shared" si="78"/>
        <v>C18H31O2</v>
      </c>
      <c r="L438" s="25" t="str">
        <f t="shared" si="85"/>
        <v>C22H39NO6P</v>
      </c>
      <c r="M438">
        <v>0.62146972018471458</v>
      </c>
      <c r="N438">
        <v>1.9510895075596228E-2</v>
      </c>
      <c r="O438">
        <v>3.3345031170559376E-2</v>
      </c>
      <c r="P438">
        <v>0.81179042075094388</v>
      </c>
      <c r="Q438">
        <v>0.76555438977689116</v>
      </c>
      <c r="R438">
        <v>0.16691607239168496</v>
      </c>
      <c r="S438">
        <v>0.19636574938140072</v>
      </c>
      <c r="T438" s="15">
        <f t="shared" si="79"/>
        <v>1.4936651373599022E-2</v>
      </c>
      <c r="U438" s="15">
        <f t="shared" si="80"/>
        <v>2.7069176883901733E-2</v>
      </c>
      <c r="V438" s="8">
        <f t="shared" si="81"/>
        <v>0.12778333194377178</v>
      </c>
      <c r="W438" s="8">
        <f t="shared" si="82"/>
        <v>0.15940783431140168</v>
      </c>
    </row>
    <row r="439" spans="1:23" x14ac:dyDescent="0.25">
      <c r="A439">
        <v>438</v>
      </c>
      <c r="B439" s="20">
        <v>-759.6</v>
      </c>
      <c r="C439" s="20">
        <v>305.2</v>
      </c>
      <c r="D439" s="20" t="s">
        <v>527</v>
      </c>
      <c r="E439">
        <f t="shared" si="86"/>
        <v>269.40000000000003</v>
      </c>
      <c r="F439">
        <f t="shared" si="83"/>
        <v>20</v>
      </c>
      <c r="G439" s="19" t="e">
        <v>#N/A</v>
      </c>
      <c r="H439" s="19" t="e">
        <v>#N/A</v>
      </c>
      <c r="I439" s="25" t="str">
        <f t="shared" si="87"/>
        <v>C42H73NO8P</v>
      </c>
      <c r="J439" s="25" t="str">
        <f t="shared" si="88"/>
        <v>C42H72NO8P</v>
      </c>
      <c r="K439" s="25" t="str">
        <f t="shared" si="78"/>
        <v>C20H33O2</v>
      </c>
      <c r="L439" s="25" t="str">
        <f t="shared" si="85"/>
        <v>C22H39NO6P</v>
      </c>
      <c r="M439">
        <v>0.60769023607867323</v>
      </c>
      <c r="N439">
        <v>2.2861446898164127E-2</v>
      </c>
      <c r="O439">
        <v>3.3345031170559376E-2</v>
      </c>
      <c r="P439">
        <v>0.79379106722355164</v>
      </c>
      <c r="Q439">
        <v>0.76555438977689116</v>
      </c>
      <c r="R439">
        <v>0.18111095062002339</v>
      </c>
      <c r="S439">
        <v>0.19636574938140072</v>
      </c>
      <c r="T439" s="15">
        <f t="shared" si="79"/>
        <v>1.7501681029540837E-2</v>
      </c>
      <c r="U439" s="15">
        <f t="shared" si="80"/>
        <v>2.6468987879480921E-2</v>
      </c>
      <c r="V439" s="8">
        <f t="shared" si="81"/>
        <v>0.13865028328382467</v>
      </c>
      <c r="W439" s="8">
        <f t="shared" si="82"/>
        <v>0.15587337776761456</v>
      </c>
    </row>
    <row r="440" spans="1:23" x14ac:dyDescent="0.25">
      <c r="A440">
        <v>439</v>
      </c>
      <c r="B440" s="20">
        <v>-785.6</v>
      </c>
      <c r="C440" s="20">
        <v>331.2</v>
      </c>
      <c r="D440" s="20" t="s">
        <v>528</v>
      </c>
      <c r="E440">
        <f t="shared" si="86"/>
        <v>269.40000000000003</v>
      </c>
      <c r="F440">
        <f t="shared" si="83"/>
        <v>22</v>
      </c>
      <c r="G440" s="19" t="e">
        <v>#N/A</v>
      </c>
      <c r="H440" s="19" t="e">
        <v>#N/A</v>
      </c>
      <c r="I440" s="25" t="str">
        <f t="shared" si="87"/>
        <v>C44H75NO8P</v>
      </c>
      <c r="J440" s="25" t="str">
        <f t="shared" si="88"/>
        <v>C44H74NO8P</v>
      </c>
      <c r="K440" s="25" t="str">
        <f t="shared" si="78"/>
        <v>C22H35O2</v>
      </c>
      <c r="L440" s="25" t="str">
        <f t="shared" si="85"/>
        <v>C22H39NO6P</v>
      </c>
      <c r="M440">
        <v>0.59421627640296504</v>
      </c>
      <c r="N440">
        <v>2.6448337941228989E-2</v>
      </c>
      <c r="O440">
        <v>3.3345031170559376E-2</v>
      </c>
      <c r="P440">
        <v>0.77619080281956188</v>
      </c>
      <c r="Q440">
        <v>0.76555438977689116</v>
      </c>
      <c r="R440">
        <v>0.19459430080212234</v>
      </c>
      <c r="S440">
        <v>0.19636574938140072</v>
      </c>
      <c r="T440" s="15">
        <f t="shared" si="79"/>
        <v>2.0247641213210561E-2</v>
      </c>
      <c r="U440" s="15">
        <f t="shared" si="80"/>
        <v>2.58821065143198E-2</v>
      </c>
      <c r="V440" s="8">
        <f t="shared" si="81"/>
        <v>0.14897252120462956</v>
      </c>
      <c r="W440" s="8">
        <f t="shared" si="82"/>
        <v>0.15241728865861431</v>
      </c>
    </row>
    <row r="441" spans="1:23" x14ac:dyDescent="0.25">
      <c r="A441">
        <v>440</v>
      </c>
      <c r="B441" s="26">
        <v>-781.5</v>
      </c>
      <c r="C441" s="26">
        <v>327.2</v>
      </c>
      <c r="D441" s="26" t="s">
        <v>529</v>
      </c>
      <c r="E441">
        <f t="shared" si="86"/>
        <v>269.3</v>
      </c>
      <c r="F441">
        <f t="shared" si="83"/>
        <v>22</v>
      </c>
      <c r="G441" s="19" t="e">
        <v>#N/A</v>
      </c>
      <c r="H441" s="19" t="e">
        <v>#N/A</v>
      </c>
      <c r="I441" s="25" t="str">
        <f t="shared" si="87"/>
        <v>C44H71NO8P</v>
      </c>
      <c r="J441" s="25" t="str">
        <f t="shared" si="88"/>
        <v>C44H70NO8P</v>
      </c>
      <c r="K441" s="25" t="str">
        <f t="shared" si="78"/>
        <v>C22H31O2</v>
      </c>
      <c r="L441" s="25" t="str">
        <f t="shared" si="85"/>
        <v>C22H39NO6P</v>
      </c>
      <c r="M441">
        <v>0.59457293990758908</v>
      </c>
      <c r="N441">
        <v>2.6347543509511545E-2</v>
      </c>
      <c r="O441">
        <v>3.3345031170559376E-2</v>
      </c>
      <c r="P441">
        <v>0.77665669199659093</v>
      </c>
      <c r="Q441">
        <v>0.76555438977689116</v>
      </c>
      <c r="R441">
        <v>0.19424503725467318</v>
      </c>
      <c r="S441">
        <v>0.19636574938140072</v>
      </c>
      <c r="T441" s="15">
        <f t="shared" si="79"/>
        <v>2.0170477593544199E-2</v>
      </c>
      <c r="U441" s="15">
        <f t="shared" si="80"/>
        <v>2.5897641603449859E-2</v>
      </c>
      <c r="V441" s="8">
        <f t="shared" si="81"/>
        <v>0.14870514096269083</v>
      </c>
      <c r="W441" s="8">
        <f t="shared" si="82"/>
        <v>0.15250877333599031</v>
      </c>
    </row>
    <row r="442" spans="1:23" x14ac:dyDescent="0.25">
      <c r="A442">
        <v>441</v>
      </c>
      <c r="B442" s="20">
        <v>-679.5</v>
      </c>
      <c r="C442" s="24">
        <v>269.2</v>
      </c>
      <c r="D442" s="20" t="s">
        <v>530</v>
      </c>
      <c r="E442">
        <f t="shared" si="86"/>
        <v>225.3</v>
      </c>
      <c r="F442">
        <f t="shared" si="83"/>
        <v>17</v>
      </c>
      <c r="G442" s="19" t="e">
        <v>#N/A</v>
      </c>
      <c r="H442" s="19" t="e">
        <v>#N/A</v>
      </c>
      <c r="I442" s="25" t="str">
        <f>"C"&amp;5+MID(D442,5,2)+MID(D442,10,2)&amp;"H"&amp;-5+-2+12+(MID(D442,5,2)+MID(D442,10,2))*2-(MID(D442,8,1)+MID(D442,13,1))*2&amp;"NO8P"</f>
        <v>C36H65NO8P</v>
      </c>
      <c r="J442" s="25" t="str">
        <f>"C"&amp;5+MID(D442,5,2)+MID(D442,10,2)&amp;"H"&amp;-5-1-2+12+(MID(D442,5,2)+MID(D442,10,2))*2-(MID(D442,8,1)+MID(D442,13,1))*2&amp;"NO8P"</f>
        <v>C36H64NO8P</v>
      </c>
      <c r="K442" s="25" t="str">
        <f t="shared" si="78"/>
        <v>C17H33O2</v>
      </c>
      <c r="L442" s="25" t="str">
        <f t="shared" si="85"/>
        <v>C19H31NO6P</v>
      </c>
      <c r="M442">
        <v>0.6501681658813746</v>
      </c>
      <c r="N442">
        <v>1.799481480587874E-2</v>
      </c>
      <c r="O442">
        <v>2.8106681554391992E-2</v>
      </c>
      <c r="P442">
        <v>0.82057320716886051</v>
      </c>
      <c r="Q442">
        <v>0.79233413935678343</v>
      </c>
      <c r="R442">
        <v>0.15984145262121127</v>
      </c>
      <c r="S442">
        <v>0.17584600534358466</v>
      </c>
      <c r="T442" s="15">
        <f t="shared" si="79"/>
        <v>1.4257906102100634E-2</v>
      </c>
      <c r="U442" s="15">
        <f t="shared" si="80"/>
        <v>2.3063589825961288E-2</v>
      </c>
      <c r="V442" s="8">
        <f t="shared" si="81"/>
        <v>0.12664783979616551</v>
      </c>
      <c r="W442" s="8">
        <f t="shared" si="82"/>
        <v>0.14429452057261785</v>
      </c>
    </row>
    <row r="443" spans="1:23" x14ac:dyDescent="0.25">
      <c r="A443">
        <v>442</v>
      </c>
      <c r="B443" s="20">
        <v>-707.5</v>
      </c>
      <c r="C443" s="24">
        <v>269.2</v>
      </c>
      <c r="D443" s="20" t="s">
        <v>531</v>
      </c>
      <c r="E443">
        <f t="shared" si="86"/>
        <v>253.3</v>
      </c>
      <c r="F443">
        <f t="shared" si="83"/>
        <v>17</v>
      </c>
      <c r="G443" s="19" t="e">
        <v>#N/A</v>
      </c>
      <c r="H443" s="19" t="e">
        <v>#N/A</v>
      </c>
      <c r="I443" s="25" t="str">
        <f t="shared" ref="I443:I448" si="89">"C"&amp;5+MID(D443,5,2)+MID(D443,10,2)&amp;"H"&amp;-5+-2+12+(MID(D443,5,2)+MID(D443,10,2))*2-(MID(D443,8,1)+MID(D443,13,1))*2&amp;"NO8P"</f>
        <v>C38H69NO8P</v>
      </c>
      <c r="J443" s="25" t="str">
        <f t="shared" ref="J443:J448" si="90">"C"&amp;5+MID(D443,5,2)+MID(D443,10,2)&amp;"H"&amp;-5-1-2+12+(MID(D443,5,2)+MID(D443,10,2))*2-(MID(D443,8,1)+MID(D443,13,1))*2&amp;"NO8P"</f>
        <v>C38H68NO8P</v>
      </c>
      <c r="K443" s="25" t="str">
        <f t="shared" si="78"/>
        <v>C17H33O2</v>
      </c>
      <c r="L443" s="25" t="str">
        <f t="shared" si="85"/>
        <v>C21H35NO6P</v>
      </c>
      <c r="M443">
        <v>0.63556165654184649</v>
      </c>
      <c r="N443">
        <v>1.799481480587874E-2</v>
      </c>
      <c r="O443">
        <v>3.150841779788302E-2</v>
      </c>
      <c r="P443">
        <v>0.82057320716886051</v>
      </c>
      <c r="Q443">
        <v>0.77453376613972047</v>
      </c>
      <c r="R443">
        <v>0.15984145262121127</v>
      </c>
      <c r="S443">
        <v>0.18958954935351249</v>
      </c>
      <c r="T443" s="15">
        <f t="shared" si="79"/>
        <v>1.393759168258406E-2</v>
      </c>
      <c r="U443" s="15">
        <f t="shared" si="80"/>
        <v>2.5854963445225271E-2</v>
      </c>
      <c r="V443" s="8">
        <f t="shared" si="81"/>
        <v>0.12380260228395046</v>
      </c>
      <c r="W443" s="8">
        <f t="shared" si="82"/>
        <v>0.15557210455871071</v>
      </c>
    </row>
    <row r="444" spans="1:23" x14ac:dyDescent="0.25">
      <c r="A444">
        <v>443</v>
      </c>
      <c r="B444" s="20">
        <v>-735.6</v>
      </c>
      <c r="C444" s="24">
        <v>269.2</v>
      </c>
      <c r="D444" s="20" t="s">
        <v>532</v>
      </c>
      <c r="E444">
        <f t="shared" si="86"/>
        <v>281.40000000000003</v>
      </c>
      <c r="F444">
        <f t="shared" si="83"/>
        <v>17</v>
      </c>
      <c r="G444" s="19" t="e">
        <v>#N/A</v>
      </c>
      <c r="H444" s="19" t="e">
        <v>#N/A</v>
      </c>
      <c r="I444" s="25" t="str">
        <f t="shared" si="89"/>
        <v>C40H73NO8P</v>
      </c>
      <c r="J444" s="25" t="str">
        <f t="shared" si="90"/>
        <v>C40H72NO8P</v>
      </c>
      <c r="K444" s="25" t="str">
        <f t="shared" si="78"/>
        <v>C17H33O2</v>
      </c>
      <c r="L444" s="25" t="str">
        <f t="shared" si="85"/>
        <v>C23H39NO6P</v>
      </c>
      <c r="M444">
        <v>0.62128329325172771</v>
      </c>
      <c r="N444">
        <v>1.799481480587874E-2</v>
      </c>
      <c r="O444">
        <v>3.5138259070878634E-2</v>
      </c>
      <c r="P444">
        <v>0.82057320716886051</v>
      </c>
      <c r="Q444">
        <v>0.75713329148934538</v>
      </c>
      <c r="R444">
        <v>0.15984145262121127</v>
      </c>
      <c r="S444">
        <v>0.20262682442575114</v>
      </c>
      <c r="T444" s="15">
        <f t="shared" si="79"/>
        <v>1.3624473363716172E-2</v>
      </c>
      <c r="U444" s="15">
        <f t="shared" si="80"/>
        <v>2.8833513940121177E-2</v>
      </c>
      <c r="V444" s="8">
        <f t="shared" si="81"/>
        <v>0.12102128513953594</v>
      </c>
      <c r="W444" s="8">
        <f t="shared" si="82"/>
        <v>0.16627014317748021</v>
      </c>
    </row>
    <row r="445" spans="1:23" x14ac:dyDescent="0.25">
      <c r="A445">
        <v>444</v>
      </c>
      <c r="B445" s="26">
        <v>-733.5</v>
      </c>
      <c r="C445" s="27">
        <v>269.2</v>
      </c>
      <c r="D445" s="26" t="s">
        <v>533</v>
      </c>
      <c r="E445" s="26">
        <v>279.2</v>
      </c>
      <c r="F445">
        <f t="shared" si="83"/>
        <v>17</v>
      </c>
      <c r="G445" s="19" t="e">
        <v>#N/A</v>
      </c>
      <c r="H445" s="19" t="e">
        <v>#N/A</v>
      </c>
      <c r="I445" s="25" t="str">
        <f t="shared" si="89"/>
        <v>C40H71NO8P</v>
      </c>
      <c r="J445" s="25" t="str">
        <f t="shared" si="90"/>
        <v>C40H70NO8P</v>
      </c>
      <c r="K445" s="25" t="str">
        <f t="shared" si="78"/>
        <v>C17H33O2</v>
      </c>
      <c r="L445" s="25" t="str">
        <f t="shared" si="85"/>
        <v>C23H37NO6P</v>
      </c>
      <c r="M445">
        <v>0.62146972018471458</v>
      </c>
      <c r="N445">
        <v>1.799481480587874E-2</v>
      </c>
      <c r="O445">
        <v>3.5088038647921954E-2</v>
      </c>
      <c r="P445">
        <v>0.82057320716886051</v>
      </c>
      <c r="Q445">
        <v>0.75736048259351241</v>
      </c>
      <c r="R445">
        <v>0.15984145262121127</v>
      </c>
      <c r="S445">
        <v>0.20246038392201271</v>
      </c>
      <c r="T445" s="15">
        <f t="shared" si="79"/>
        <v>1.3628561625561208E-2</v>
      </c>
      <c r="U445" s="15">
        <f t="shared" si="80"/>
        <v>2.8792304406590252E-2</v>
      </c>
      <c r="V445" s="8">
        <f t="shared" si="81"/>
        <v>0.12105759969564862</v>
      </c>
      <c r="W445" s="8">
        <f t="shared" si="82"/>
        <v>0.16613356655952477</v>
      </c>
    </row>
    <row r="446" spans="1:23" x14ac:dyDescent="0.25">
      <c r="A446">
        <v>445</v>
      </c>
      <c r="B446" s="20">
        <v>-759.6</v>
      </c>
      <c r="C446" s="24">
        <v>269.2</v>
      </c>
      <c r="D446" s="20" t="s">
        <v>534</v>
      </c>
      <c r="E446">
        <f t="shared" si="86"/>
        <v>305.40000000000003</v>
      </c>
      <c r="F446">
        <f t="shared" si="83"/>
        <v>17</v>
      </c>
      <c r="G446" s="19" t="e">
        <v>#N/A</v>
      </c>
      <c r="H446" s="19" t="e">
        <v>#N/A</v>
      </c>
      <c r="I446" s="25" t="str">
        <f t="shared" si="89"/>
        <v>C42H73NO8P</v>
      </c>
      <c r="J446" s="25" t="str">
        <f t="shared" si="90"/>
        <v>C42H72NO8P</v>
      </c>
      <c r="K446" s="25" t="str">
        <f t="shared" si="78"/>
        <v>C17H33O2</v>
      </c>
      <c r="L446" s="25" t="str">
        <f t="shared" si="85"/>
        <v>C25H39NO6P</v>
      </c>
      <c r="M446">
        <v>0.60769023607867323</v>
      </c>
      <c r="N446">
        <v>1.799481480587874E-2</v>
      </c>
      <c r="O446">
        <v>3.8869836674792581E-2</v>
      </c>
      <c r="P446">
        <v>0.82057320716886051</v>
      </c>
      <c r="Q446">
        <v>0.74056797220484993</v>
      </c>
      <c r="R446">
        <v>0.15984145262121127</v>
      </c>
      <c r="S446">
        <v>0.21466725829036526</v>
      </c>
      <c r="T446" s="15">
        <f t="shared" si="79"/>
        <v>1.3326383510991427E-2</v>
      </c>
      <c r="U446" s="15">
        <f t="shared" si="80"/>
        <v>3.1895546542364345E-2</v>
      </c>
      <c r="V446" s="8">
        <f t="shared" si="81"/>
        <v>0.11837346044196803</v>
      </c>
      <c r="W446" s="8">
        <f t="shared" si="82"/>
        <v>0.17615020060947117</v>
      </c>
    </row>
    <row r="447" spans="1:23" x14ac:dyDescent="0.25">
      <c r="A447">
        <v>446</v>
      </c>
      <c r="B447" s="20">
        <v>-785.6</v>
      </c>
      <c r="C447" s="24">
        <v>269.2</v>
      </c>
      <c r="D447" s="20" t="s">
        <v>535</v>
      </c>
      <c r="E447">
        <f t="shared" si="86"/>
        <v>331.40000000000009</v>
      </c>
      <c r="F447">
        <f t="shared" si="83"/>
        <v>17</v>
      </c>
      <c r="G447" s="19" t="e">
        <v>#N/A</v>
      </c>
      <c r="H447" s="19" t="e">
        <v>#N/A</v>
      </c>
      <c r="I447" s="25" t="str">
        <f t="shared" si="89"/>
        <v>C44H75NO8P</v>
      </c>
      <c r="J447" s="25" t="str">
        <f t="shared" si="90"/>
        <v>C44H74NO8P</v>
      </c>
      <c r="K447" s="25" t="str">
        <f t="shared" ref="K447:K448" si="91">"C"&amp;ROUNDUP(F447,0)&amp;"H"&amp;ROUND(INT(C447)-ROUNDUP(F447,0)*12-32,0)&amp;"O2"</f>
        <v>C17H33O2</v>
      </c>
      <c r="L447" s="25" t="str">
        <f t="shared" si="85"/>
        <v>C27H41NO6P</v>
      </c>
      <c r="M447">
        <v>0.59421627640296504</v>
      </c>
      <c r="N447">
        <v>1.799481480587874E-2</v>
      </c>
      <c r="O447">
        <v>4.2834740762340583E-2</v>
      </c>
      <c r="P447">
        <v>0.82057320716886051</v>
      </c>
      <c r="Q447">
        <v>0.7241477923135321</v>
      </c>
      <c r="R447">
        <v>0.15984145262121127</v>
      </c>
      <c r="S447">
        <v>0.22623328815219754</v>
      </c>
      <c r="T447" s="15">
        <f t="shared" si="79"/>
        <v>1.3030905414767952E-2</v>
      </c>
      <c r="U447" s="15">
        <f t="shared" si="80"/>
        <v>3.5149040605600534E-2</v>
      </c>
      <c r="V447" s="8">
        <f t="shared" si="81"/>
        <v>0.11574883503583819</v>
      </c>
      <c r="W447" s="8">
        <f t="shared" si="82"/>
        <v>0.18564097482740571</v>
      </c>
    </row>
    <row r="448" spans="1:23" x14ac:dyDescent="0.25">
      <c r="A448">
        <v>447</v>
      </c>
      <c r="B448" s="26">
        <v>-781.5</v>
      </c>
      <c r="C448" s="27">
        <v>269.2</v>
      </c>
      <c r="D448" s="26" t="s">
        <v>536</v>
      </c>
      <c r="E448" s="26">
        <v>327.2</v>
      </c>
      <c r="F448">
        <f t="shared" si="83"/>
        <v>17</v>
      </c>
      <c r="G448" s="19" t="e">
        <v>#N/A</v>
      </c>
      <c r="H448" s="19" t="e">
        <v>#N/A</v>
      </c>
      <c r="I448" s="25" t="str">
        <f t="shared" si="89"/>
        <v>C44H71NO8P</v>
      </c>
      <c r="J448" s="25" t="str">
        <f t="shared" si="90"/>
        <v>C44H70NO8P</v>
      </c>
      <c r="K448" s="25" t="str">
        <f t="shared" si="91"/>
        <v>C17H33O2</v>
      </c>
      <c r="L448" s="25" t="str">
        <f t="shared" si="85"/>
        <v>C27H37NO6P</v>
      </c>
      <c r="M448">
        <v>0.59457293990758908</v>
      </c>
      <c r="N448">
        <v>1.799481480587874E-2</v>
      </c>
      <c r="O448">
        <v>4.2724772503777722E-2</v>
      </c>
      <c r="P448">
        <v>0.82057320716886051</v>
      </c>
      <c r="Q448">
        <v>0.72458244397106641</v>
      </c>
      <c r="R448">
        <v>0.15984145262121127</v>
      </c>
      <c r="S448">
        <v>0.22593426435426744</v>
      </c>
      <c r="T448" s="15">
        <f t="shared" si="79"/>
        <v>1.3038726890850347E-2</v>
      </c>
      <c r="U448" s="15">
        <f t="shared" si="80"/>
        <v>3.5058803598984833E-2</v>
      </c>
      <c r="V448" s="8">
        <f t="shared" si="81"/>
        <v>0.11581831038816268</v>
      </c>
      <c r="W448" s="8">
        <f t="shared" si="82"/>
        <v>0.1853956039105184</v>
      </c>
    </row>
    <row r="449" spans="1:23" x14ac:dyDescent="0.25">
      <c r="A449">
        <v>448</v>
      </c>
      <c r="B449">
        <v>-665.4</v>
      </c>
      <c r="C449">
        <v>227.2</v>
      </c>
      <c r="D449" t="s">
        <v>537</v>
      </c>
      <c r="E449">
        <f t="shared" ref="E449:E512" si="92">-B449-C449-211</f>
        <v>227.2</v>
      </c>
      <c r="F449">
        <f t="shared" si="83"/>
        <v>14</v>
      </c>
      <c r="G449" s="19" t="e">
        <v>#N/A</v>
      </c>
      <c r="H449" s="19" t="e">
        <v>#N/A</v>
      </c>
      <c r="I449" t="str">
        <f>"C"&amp;MID(D449,4,2)+MID(D449,9,2)+6&amp;"H"&amp;2*(MID(D449,4,2)+MID(D449,9,2))+11-2*(MID(D449,7,1)+MID(D449,12,1))&amp;"O10P"</f>
        <v>C34H67O10P</v>
      </c>
      <c r="J449" t="str">
        <f>"C"&amp;MID(D449,4,2)+MID(D449,9,2)+6&amp;"H"&amp;-1+2*(MID(D449,4,2)+MID(D449,9,2))+11-2*(MID(D449,7,1)+MID(D449,12,1))&amp;"O10P"</f>
        <v>C34H66O10P</v>
      </c>
      <c r="K449" t="str">
        <f t="shared" ref="K449:K512" si="93">"C"&amp;ROUNDUP((ROUNDDOWN(C449,0)-32+1)/14,0)&amp;"H"&amp;ROUNDDOWN(C449,0)-32-12*ROUNDUP((ROUNDDOWN(C449,0)-32+1)/14,0)&amp;"O2"</f>
        <v>C14H27O2</v>
      </c>
      <c r="L449" t="str">
        <f>"C"&amp;MID(J449,2,2)-MID(K449,2,2)&amp;"H"&amp;MID(J449,5,2)-MID(K449,5,2)&amp;"O8P"</f>
        <v>C20H39O8P</v>
      </c>
      <c r="M449">
        <v>0.66378211739162518</v>
      </c>
      <c r="N449">
        <v>1.3607566533507585E-2</v>
      </c>
      <c r="O449">
        <v>3.2492670249699915E-2</v>
      </c>
      <c r="P449">
        <v>0.84902279804027836</v>
      </c>
      <c r="Q449">
        <v>0.78181895577335825</v>
      </c>
      <c r="R449">
        <v>0.13628960706555063</v>
      </c>
      <c r="S449">
        <v>0.18086994241945817</v>
      </c>
      <c r="T449" s="15">
        <f t="shared" si="79"/>
        <v>1.0638653457843395E-2</v>
      </c>
      <c r="U449" s="15">
        <f t="shared" si="80"/>
        <v>2.7587017811200328E-2</v>
      </c>
      <c r="V449" s="8">
        <f t="shared" si="81"/>
        <v>0.1065537982787501</v>
      </c>
      <c r="W449" s="8">
        <f t="shared" si="82"/>
        <v>0.15356270459435239</v>
      </c>
    </row>
    <row r="450" spans="1:23" x14ac:dyDescent="0.25">
      <c r="A450">
        <v>449</v>
      </c>
      <c r="B450">
        <v>-719.5</v>
      </c>
      <c r="C450">
        <v>281.2</v>
      </c>
      <c r="D450" t="s">
        <v>538</v>
      </c>
      <c r="E450">
        <f t="shared" si="92"/>
        <v>227.3</v>
      </c>
      <c r="F450">
        <f t="shared" si="83"/>
        <v>18</v>
      </c>
      <c r="G450" s="19" t="e">
        <v>#N/A</v>
      </c>
      <c r="H450" s="19" t="e">
        <v>#N/A</v>
      </c>
      <c r="I450" t="str">
        <f t="shared" ref="I450:I513" si="94">"C"&amp;MID(D450,4,2)+MID(D450,9,2)+6&amp;"H"&amp;2*(MID(D450,4,2)+MID(D450,9,2))+11-2*(MID(D450,7,1)+MID(D450,12,1))&amp;"O10P"</f>
        <v>C38H73O10P</v>
      </c>
      <c r="J450" t="str">
        <f t="shared" ref="J450:J513" si="95">"C"&amp;MID(D450,4,2)+MID(D450,9,2)+6&amp;"H"&amp;-1+2*(MID(D450,4,2)+MID(D450,9,2))+11-2*(MID(D450,7,1)+MID(D450,12,1))&amp;"O10P"</f>
        <v>C38H72O10P</v>
      </c>
      <c r="K450" t="str">
        <f t="shared" si="93"/>
        <v>C18H33O2</v>
      </c>
      <c r="L450" t="str">
        <f t="shared" ref="L450:L513" si="96">"C"&amp;MID(J450,2,2)-MID(K450,2,2)&amp;"H"&amp;MID(J450,5,2)-MID(K450,5,2)&amp;"O8P"</f>
        <v>C20H39O8P</v>
      </c>
      <c r="M450">
        <v>0.63448275139674615</v>
      </c>
      <c r="N450">
        <v>1.9555127821847394E-2</v>
      </c>
      <c r="O450">
        <v>3.2492670249699915E-2</v>
      </c>
      <c r="P450">
        <v>0.811546901890003</v>
      </c>
      <c r="Q450">
        <v>0.78181895577335825</v>
      </c>
      <c r="R450">
        <v>0.16710950192123541</v>
      </c>
      <c r="S450">
        <v>0.18086994241945817</v>
      </c>
      <c r="T450" s="15">
        <f t="shared" si="79"/>
        <v>1.5288569613691275E-2</v>
      </c>
      <c r="U450" s="15">
        <f t="shared" si="80"/>
        <v>2.6369325875277433E-2</v>
      </c>
      <c r="V450" s="8">
        <f t="shared" si="81"/>
        <v>0.13064937629186626</v>
      </c>
      <c r="W450" s="8">
        <f t="shared" si="82"/>
        <v>0.14678444141553451</v>
      </c>
    </row>
    <row r="451" spans="1:23" x14ac:dyDescent="0.25">
      <c r="A451">
        <v>450</v>
      </c>
      <c r="B451">
        <v>-717.5</v>
      </c>
      <c r="C451">
        <v>279.2</v>
      </c>
      <c r="D451" t="s">
        <v>539</v>
      </c>
      <c r="E451">
        <f t="shared" si="92"/>
        <v>227.3</v>
      </c>
      <c r="F451">
        <f t="shared" si="83"/>
        <v>18</v>
      </c>
      <c r="G451" s="19" t="e">
        <v>#N/A</v>
      </c>
      <c r="H451" s="19" t="e">
        <v>#N/A</v>
      </c>
      <c r="I451" t="str">
        <f t="shared" si="94"/>
        <v>C38H71O10P</v>
      </c>
      <c r="J451" t="str">
        <f t="shared" si="95"/>
        <v>C38H70O10P</v>
      </c>
      <c r="K451" t="str">
        <f t="shared" si="93"/>
        <v>C18H31O2</v>
      </c>
      <c r="L451" t="str">
        <f t="shared" si="96"/>
        <v>C20H39O8P</v>
      </c>
      <c r="M451">
        <v>0.63467313905831801</v>
      </c>
      <c r="N451">
        <v>1.9510895075596228E-2</v>
      </c>
      <c r="O451">
        <v>3.2492670249699915E-2</v>
      </c>
      <c r="P451">
        <v>0.81179042075094388</v>
      </c>
      <c r="Q451">
        <v>0.78181895577335825</v>
      </c>
      <c r="R451">
        <v>0.16691607239168496</v>
      </c>
      <c r="S451">
        <v>0.18086994241945817</v>
      </c>
      <c r="T451" s="15">
        <f t="shared" ref="T451:T514" si="97">N451*M451/P451</f>
        <v>1.5253987614206198E-2</v>
      </c>
      <c r="U451" s="15">
        <f t="shared" ref="U451:U514" si="98">O451*M451/Q451</f>
        <v>2.6377238453325569E-2</v>
      </c>
      <c r="V451" s="8">
        <f t="shared" ref="V451:V514" si="99">R451*Q451</f>
        <v>0.13049814941905741</v>
      </c>
      <c r="W451" s="8">
        <f t="shared" ref="W451:W514" si="100">S451*P451</f>
        <v>0.14682848665789094</v>
      </c>
    </row>
    <row r="452" spans="1:23" x14ac:dyDescent="0.25">
      <c r="A452">
        <v>451</v>
      </c>
      <c r="B452">
        <v>-715.5</v>
      </c>
      <c r="C452">
        <v>277.2</v>
      </c>
      <c r="D452" t="s">
        <v>540</v>
      </c>
      <c r="E452">
        <f t="shared" si="92"/>
        <v>227.3</v>
      </c>
      <c r="F452">
        <f t="shared" si="83"/>
        <v>18</v>
      </c>
      <c r="G452" s="19" t="e">
        <v>#N/A</v>
      </c>
      <c r="H452" s="19" t="e">
        <v>#N/A</v>
      </c>
      <c r="I452" t="str">
        <f t="shared" si="94"/>
        <v>C38H69O10P</v>
      </c>
      <c r="J452" t="str">
        <f t="shared" si="95"/>
        <v>C38H68O10P</v>
      </c>
      <c r="K452" t="str">
        <f t="shared" si="93"/>
        <v>C18H29O2</v>
      </c>
      <c r="L452" t="str">
        <f t="shared" si="96"/>
        <v>C20H39O8P</v>
      </c>
      <c r="M452">
        <v>0.63486358384904218</v>
      </c>
      <c r="N452">
        <v>1.9466707127961943E-2</v>
      </c>
      <c r="O452">
        <v>3.2492670249699915E-2</v>
      </c>
      <c r="P452">
        <v>0.81203401268398379</v>
      </c>
      <c r="Q452">
        <v>0.78181895577335825</v>
      </c>
      <c r="R452">
        <v>0.1667225117316733</v>
      </c>
      <c r="S452">
        <v>0.18086994241945817</v>
      </c>
      <c r="T452" s="15">
        <f t="shared" si="97"/>
        <v>1.5219440639128997E-2</v>
      </c>
      <c r="U452" s="15">
        <f t="shared" si="98"/>
        <v>2.6385153405681327E-2</v>
      </c>
      <c r="V452" s="8">
        <f t="shared" si="99"/>
        <v>0.13034682002596829</v>
      </c>
      <c r="W452" s="8">
        <f t="shared" si="100"/>
        <v>0.14687254511679371</v>
      </c>
    </row>
    <row r="453" spans="1:23" x14ac:dyDescent="0.25">
      <c r="A453">
        <v>452</v>
      </c>
      <c r="B453">
        <v>-747.5</v>
      </c>
      <c r="C453">
        <v>309.3</v>
      </c>
      <c r="D453" t="s">
        <v>541</v>
      </c>
      <c r="E453">
        <f t="shared" si="92"/>
        <v>227.2</v>
      </c>
      <c r="F453">
        <f t="shared" si="83"/>
        <v>20</v>
      </c>
      <c r="G453" s="19" t="e">
        <v>#N/A</v>
      </c>
      <c r="H453" s="19" t="e">
        <v>#N/A</v>
      </c>
      <c r="I453" t="str">
        <f t="shared" si="94"/>
        <v>C40H77O10P</v>
      </c>
      <c r="J453" t="str">
        <f t="shared" si="95"/>
        <v>C40H76O10P</v>
      </c>
      <c r="K453" t="str">
        <f t="shared" si="93"/>
        <v>C20H37O2</v>
      </c>
      <c r="L453" t="str">
        <f t="shared" si="96"/>
        <v>C20H39O8P</v>
      </c>
      <c r="M453">
        <v>0.62022862650971355</v>
      </c>
      <c r="N453">
        <v>2.2956457923409865E-2</v>
      </c>
      <c r="O453">
        <v>3.2492670249699915E-2</v>
      </c>
      <c r="P453">
        <v>0.79331489973429581</v>
      </c>
      <c r="Q453">
        <v>0.78181895577335825</v>
      </c>
      <c r="R453">
        <v>0.18147836884607774</v>
      </c>
      <c r="S453">
        <v>0.18086994241945817</v>
      </c>
      <c r="T453" s="15">
        <f t="shared" si="97"/>
        <v>1.7947793961935337E-2</v>
      </c>
      <c r="U453" s="15">
        <f t="shared" si="98"/>
        <v>2.5776919441240227E-2</v>
      </c>
      <c r="V453" s="8">
        <f t="shared" si="99"/>
        <v>0.14188322882669285</v>
      </c>
      <c r="W453" s="8">
        <f t="shared" si="100"/>
        <v>0.14348682023544032</v>
      </c>
    </row>
    <row r="454" spans="1:23" x14ac:dyDescent="0.25">
      <c r="A454">
        <v>453</v>
      </c>
      <c r="B454">
        <v>-745.5</v>
      </c>
      <c r="C454">
        <v>307.3</v>
      </c>
      <c r="D454" t="s">
        <v>542</v>
      </c>
      <c r="E454">
        <f t="shared" si="92"/>
        <v>227.2</v>
      </c>
      <c r="F454">
        <f t="shared" si="83"/>
        <v>20</v>
      </c>
      <c r="G454" s="19" t="e">
        <v>#N/A</v>
      </c>
      <c r="H454" s="19" t="e">
        <v>#N/A</v>
      </c>
      <c r="I454" t="str">
        <f t="shared" si="94"/>
        <v>C40H75O10P</v>
      </c>
      <c r="J454" t="str">
        <f t="shared" si="95"/>
        <v>C40H74O10P</v>
      </c>
      <c r="K454" t="str">
        <f t="shared" si="93"/>
        <v>C20H35O2</v>
      </c>
      <c r="L454" t="str">
        <f t="shared" si="96"/>
        <v>C20H39O8P</v>
      </c>
      <c r="M454">
        <v>0.62041473697147353</v>
      </c>
      <c r="N454">
        <v>2.2908931973969478E-2</v>
      </c>
      <c r="O454">
        <v>3.2492670249699915E-2</v>
      </c>
      <c r="P454">
        <v>0.79355294776368368</v>
      </c>
      <c r="Q454">
        <v>0.78181895577335825</v>
      </c>
      <c r="R454">
        <v>0.18129472300940283</v>
      </c>
      <c r="S454">
        <v>0.18086994241945817</v>
      </c>
      <c r="T454" s="15">
        <f t="shared" si="97"/>
        <v>1.7910637273771717E-2</v>
      </c>
      <c r="U454" s="15">
        <f t="shared" si="98"/>
        <v>2.5784654257362719E-2</v>
      </c>
      <c r="V454" s="8">
        <f t="shared" si="99"/>
        <v>0.14173965103043154</v>
      </c>
      <c r="W454" s="8">
        <f t="shared" si="100"/>
        <v>0.14352987596880876</v>
      </c>
    </row>
    <row r="455" spans="1:23" x14ac:dyDescent="0.25">
      <c r="A455">
        <v>454</v>
      </c>
      <c r="B455">
        <v>-743.5</v>
      </c>
      <c r="C455">
        <v>305.2</v>
      </c>
      <c r="D455" t="s">
        <v>543</v>
      </c>
      <c r="E455">
        <f t="shared" si="92"/>
        <v>227.3</v>
      </c>
      <c r="F455">
        <f t="shared" si="83"/>
        <v>20</v>
      </c>
      <c r="G455" s="19" t="e">
        <v>#N/A</v>
      </c>
      <c r="H455" s="19" t="e">
        <v>#N/A</v>
      </c>
      <c r="I455" t="str">
        <f t="shared" si="94"/>
        <v>C40H73O10P</v>
      </c>
      <c r="J455" t="str">
        <f t="shared" si="95"/>
        <v>C40H72O10P</v>
      </c>
      <c r="K455" t="str">
        <f t="shared" si="93"/>
        <v>C20H33O2</v>
      </c>
      <c r="L455" t="str">
        <f t="shared" si="96"/>
        <v>C20H39O8P</v>
      </c>
      <c r="M455">
        <v>0.62060090327893669</v>
      </c>
      <c r="N455">
        <v>2.2861446898164127E-2</v>
      </c>
      <c r="O455">
        <v>3.2492670249699915E-2</v>
      </c>
      <c r="P455">
        <v>0.79379106722355164</v>
      </c>
      <c r="Q455">
        <v>0.78181895577335825</v>
      </c>
      <c r="R455">
        <v>0.18111095062002339</v>
      </c>
      <c r="S455">
        <v>0.18086994241945817</v>
      </c>
      <c r="T455" s="15">
        <f t="shared" si="97"/>
        <v>1.7873512541390756E-2</v>
      </c>
      <c r="U455" s="15">
        <f t="shared" si="98"/>
        <v>2.5792391394452236E-2</v>
      </c>
      <c r="V455" s="8">
        <f t="shared" si="99"/>
        <v>0.14159597429286694</v>
      </c>
      <c r="W455" s="8">
        <f t="shared" si="100"/>
        <v>0.14357294462180403</v>
      </c>
    </row>
    <row r="456" spans="1:23" x14ac:dyDescent="0.25">
      <c r="A456">
        <v>455</v>
      </c>
      <c r="B456">
        <v>-741.5</v>
      </c>
      <c r="C456">
        <v>303.2</v>
      </c>
      <c r="D456" t="s">
        <v>544</v>
      </c>
      <c r="E456">
        <f t="shared" si="92"/>
        <v>227.3</v>
      </c>
      <c r="F456">
        <f t="shared" si="83"/>
        <v>20</v>
      </c>
      <c r="G456" s="19" t="e">
        <v>#N/A</v>
      </c>
      <c r="H456" s="19" t="e">
        <v>#N/A</v>
      </c>
      <c r="I456" t="str">
        <f t="shared" si="94"/>
        <v>C40H71O10P</v>
      </c>
      <c r="J456" t="str">
        <f t="shared" si="95"/>
        <v>C40H70O10P</v>
      </c>
      <c r="K456" t="str">
        <f t="shared" si="93"/>
        <v>C20H31O2</v>
      </c>
      <c r="L456" t="str">
        <f t="shared" si="96"/>
        <v>C20H39O8P</v>
      </c>
      <c r="M456">
        <v>0.62078712544886117</v>
      </c>
      <c r="N456">
        <v>2.2814002746246405E-2</v>
      </c>
      <c r="O456">
        <v>3.2492670249699915E-2</v>
      </c>
      <c r="P456">
        <v>0.79402925813533398</v>
      </c>
      <c r="Q456">
        <v>0.78181895577335825</v>
      </c>
      <c r="R456">
        <v>0.18092705161852635</v>
      </c>
      <c r="S456">
        <v>0.18086994241945817</v>
      </c>
      <c r="T456" s="15">
        <f t="shared" si="97"/>
        <v>1.7836419804080891E-2</v>
      </c>
      <c r="U456" s="15">
        <f t="shared" si="98"/>
        <v>2.5800130853205261E-2</v>
      </c>
      <c r="V456" s="8">
        <f t="shared" si="99"/>
        <v>0.14145219856754876</v>
      </c>
      <c r="W456" s="8">
        <f t="shared" si="100"/>
        <v>0.14361602619830294</v>
      </c>
    </row>
    <row r="457" spans="1:23" x14ac:dyDescent="0.25">
      <c r="A457">
        <v>456</v>
      </c>
      <c r="B457">
        <v>-739.5</v>
      </c>
      <c r="C457">
        <v>301.2</v>
      </c>
      <c r="D457" t="s">
        <v>545</v>
      </c>
      <c r="E457">
        <f t="shared" si="92"/>
        <v>227.3</v>
      </c>
      <c r="F457">
        <f t="shared" si="83"/>
        <v>20</v>
      </c>
      <c r="G457" s="19" t="e">
        <v>#N/A</v>
      </c>
      <c r="H457" s="19" t="e">
        <v>#N/A</v>
      </c>
      <c r="I457" t="str">
        <f t="shared" si="94"/>
        <v>C40H69O10P</v>
      </c>
      <c r="J457" t="str">
        <f t="shared" si="95"/>
        <v>C40H68O10P</v>
      </c>
      <c r="K457" t="str">
        <f t="shared" si="93"/>
        <v>C20H29O2</v>
      </c>
      <c r="L457" t="str">
        <f t="shared" si="96"/>
        <v>C20H39O8P</v>
      </c>
      <c r="M457">
        <v>0.620973403498009</v>
      </c>
      <c r="N457">
        <v>2.2766599568501775E-2</v>
      </c>
      <c r="O457">
        <v>3.2492670249699915E-2</v>
      </c>
      <c r="P457">
        <v>0.79426752052047089</v>
      </c>
      <c r="Q457">
        <v>0.78181895577335825</v>
      </c>
      <c r="R457">
        <v>0.18074302594547415</v>
      </c>
      <c r="S457">
        <v>0.18086994241945817</v>
      </c>
      <c r="T457" s="15">
        <f t="shared" si="97"/>
        <v>1.7799359101156247E-2</v>
      </c>
      <c r="U457" s="15">
        <f t="shared" si="98"/>
        <v>2.5807872634318427E-2</v>
      </c>
      <c r="V457" s="8">
        <f t="shared" si="99"/>
        <v>0.14130832380800759</v>
      </c>
      <c r="W457" s="8">
        <f t="shared" si="100"/>
        <v>0.14365912070218337</v>
      </c>
    </row>
    <row r="458" spans="1:23" x14ac:dyDescent="0.25">
      <c r="A458">
        <v>457</v>
      </c>
      <c r="B458">
        <v>-769.5</v>
      </c>
      <c r="C458">
        <v>331.3</v>
      </c>
      <c r="D458" t="s">
        <v>546</v>
      </c>
      <c r="E458">
        <f t="shared" si="92"/>
        <v>227.2</v>
      </c>
      <c r="F458">
        <f t="shared" si="83"/>
        <v>22</v>
      </c>
      <c r="G458" s="19" t="e">
        <v>#N/A</v>
      </c>
      <c r="H458" s="19" t="e">
        <v>#N/A</v>
      </c>
      <c r="I458" t="str">
        <f t="shared" si="94"/>
        <v>C42H75O10P</v>
      </c>
      <c r="J458" t="str">
        <f t="shared" si="95"/>
        <v>C42H74O10P</v>
      </c>
      <c r="K458" t="str">
        <f t="shared" si="93"/>
        <v>C22H35O2</v>
      </c>
      <c r="L458" t="str">
        <f t="shared" si="96"/>
        <v>C20H39O8P</v>
      </c>
      <c r="M458">
        <v>0.60684068294127458</v>
      </c>
      <c r="N458">
        <v>2.6448337941228989E-2</v>
      </c>
      <c r="O458">
        <v>3.2492670249699915E-2</v>
      </c>
      <c r="P458">
        <v>0.77619080281956188</v>
      </c>
      <c r="Q458">
        <v>0.78181895577335825</v>
      </c>
      <c r="R458">
        <v>0.19459430080212234</v>
      </c>
      <c r="S458">
        <v>0.18086994241945817</v>
      </c>
      <c r="T458" s="15">
        <f t="shared" si="97"/>
        <v>2.0677811951152543E-2</v>
      </c>
      <c r="U458" s="15">
        <f t="shared" si="98"/>
        <v>2.5220511806865874E-2</v>
      </c>
      <c r="V458" s="8">
        <f t="shared" si="99"/>
        <v>0.15213751305256207</v>
      </c>
      <c r="W458" s="8">
        <f t="shared" si="100"/>
        <v>0.14038958581248717</v>
      </c>
    </row>
    <row r="459" spans="1:23" x14ac:dyDescent="0.25">
      <c r="A459">
        <v>458</v>
      </c>
      <c r="B459">
        <v>-767.5</v>
      </c>
      <c r="C459">
        <v>329.2</v>
      </c>
      <c r="D459" t="s">
        <v>547</v>
      </c>
      <c r="E459">
        <f t="shared" si="92"/>
        <v>227.3</v>
      </c>
      <c r="F459">
        <f t="shared" si="83"/>
        <v>22</v>
      </c>
      <c r="G459" s="19" t="e">
        <v>#N/A</v>
      </c>
      <c r="H459" s="19" t="e">
        <v>#N/A</v>
      </c>
      <c r="I459" t="str">
        <f t="shared" si="94"/>
        <v>C42H73O10P</v>
      </c>
      <c r="J459" t="str">
        <f t="shared" si="95"/>
        <v>C42H72O10P</v>
      </c>
      <c r="K459" t="str">
        <f t="shared" si="93"/>
        <v>C22H33O2</v>
      </c>
      <c r="L459" t="str">
        <f t="shared" si="96"/>
        <v>C20H39O8P</v>
      </c>
      <c r="M459">
        <v>0.6070227761160969</v>
      </c>
      <c r="N459">
        <v>2.6397922084203714E-2</v>
      </c>
      <c r="O459">
        <v>3.2492670249699915E-2</v>
      </c>
      <c r="P459">
        <v>0.77642371246376751</v>
      </c>
      <c r="Q459">
        <v>0.78181895577335825</v>
      </c>
      <c r="R459">
        <v>0.19441973017205794</v>
      </c>
      <c r="S459">
        <v>0.18086994241945817</v>
      </c>
      <c r="T459" s="15">
        <f t="shared" si="97"/>
        <v>2.0638395878458622E-2</v>
      </c>
      <c r="U459" s="15">
        <f t="shared" si="98"/>
        <v>2.5228079663133021E-2</v>
      </c>
      <c r="V459" s="8">
        <f t="shared" si="99"/>
        <v>0.15200103042485641</v>
      </c>
      <c r="W459" s="8">
        <f t="shared" si="100"/>
        <v>0.14043171216642358</v>
      </c>
    </row>
    <row r="460" spans="1:23" x14ac:dyDescent="0.25">
      <c r="A460">
        <v>459</v>
      </c>
      <c r="B460">
        <v>-765.5</v>
      </c>
      <c r="C460">
        <v>327.2</v>
      </c>
      <c r="D460" t="s">
        <v>548</v>
      </c>
      <c r="E460">
        <f t="shared" si="92"/>
        <v>227.3</v>
      </c>
      <c r="F460">
        <f t="shared" ref="F460:F523" si="101">ROUNDUP((INT(C460)-31)/14,0)</f>
        <v>22</v>
      </c>
      <c r="G460" s="19" t="e">
        <v>#N/A</v>
      </c>
      <c r="H460" s="19" t="e">
        <v>#N/A</v>
      </c>
      <c r="I460" t="str">
        <f t="shared" si="94"/>
        <v>C42H71O10P</v>
      </c>
      <c r="J460" t="str">
        <f t="shared" si="95"/>
        <v>C42H70O10P</v>
      </c>
      <c r="K460" t="str">
        <f t="shared" si="93"/>
        <v>C22H31O2</v>
      </c>
      <c r="L460" t="str">
        <f t="shared" si="96"/>
        <v>C20H39O8P</v>
      </c>
      <c r="M460">
        <v>0.60720492393116554</v>
      </c>
      <c r="N460">
        <v>2.6347543509511545E-2</v>
      </c>
      <c r="O460">
        <v>3.2492670249699915E-2</v>
      </c>
      <c r="P460">
        <v>0.77665669199659093</v>
      </c>
      <c r="Q460">
        <v>0.78181895577335825</v>
      </c>
      <c r="R460">
        <v>0.19424503725467318</v>
      </c>
      <c r="S460">
        <v>0.18086994241945817</v>
      </c>
      <c r="T460" s="15">
        <f t="shared" si="97"/>
        <v>2.0599008953799444E-2</v>
      </c>
      <c r="U460" s="15">
        <f t="shared" si="98"/>
        <v>2.5235649790267982E-2</v>
      </c>
      <c r="V460" s="8">
        <f t="shared" si="99"/>
        <v>0.15186445219060565</v>
      </c>
      <c r="W460" s="8">
        <f t="shared" si="100"/>
        <v>0.14047385116111025</v>
      </c>
    </row>
    <row r="461" spans="1:23" x14ac:dyDescent="0.25">
      <c r="A461">
        <v>460</v>
      </c>
      <c r="B461">
        <v>-661.4</v>
      </c>
      <c r="C461">
        <v>225.2</v>
      </c>
      <c r="D461" t="s">
        <v>549</v>
      </c>
      <c r="E461">
        <f t="shared" si="92"/>
        <v>225.2</v>
      </c>
      <c r="F461">
        <f t="shared" si="101"/>
        <v>14</v>
      </c>
      <c r="G461" s="19" t="e">
        <v>#N/A</v>
      </c>
      <c r="H461" s="19" t="e">
        <v>#N/A</v>
      </c>
      <c r="I461" t="str">
        <f t="shared" si="94"/>
        <v>C34H63O10P</v>
      </c>
      <c r="J461" t="str">
        <f t="shared" si="95"/>
        <v>C34H62O10P</v>
      </c>
      <c r="K461" t="str">
        <f t="shared" si="93"/>
        <v>C14H25O2</v>
      </c>
      <c r="L461" t="str">
        <f t="shared" si="96"/>
        <v>C20H37O8P</v>
      </c>
      <c r="M461">
        <v>0.66418053605785365</v>
      </c>
      <c r="N461">
        <v>1.357080177886158E-2</v>
      </c>
      <c r="O461">
        <v>3.2448187641428726E-2</v>
      </c>
      <c r="P461">
        <v>0.84927756220019335</v>
      </c>
      <c r="Q461">
        <v>0.78205355424342626</v>
      </c>
      <c r="R461">
        <v>0.13607568165717518</v>
      </c>
      <c r="S461">
        <v>0.18068956434938468</v>
      </c>
      <c r="T461" s="15">
        <f t="shared" si="97"/>
        <v>1.0613093765091709E-2</v>
      </c>
      <c r="U461" s="15">
        <f t="shared" si="98"/>
        <v>2.7557517697927029E-2</v>
      </c>
      <c r="V461" s="8">
        <f t="shared" si="99"/>
        <v>0.10641847048609085</v>
      </c>
      <c r="W461" s="8">
        <f t="shared" si="100"/>
        <v>0.15345559272566039</v>
      </c>
    </row>
    <row r="462" spans="1:23" x14ac:dyDescent="0.25">
      <c r="A462">
        <v>461</v>
      </c>
      <c r="B462">
        <v>-693.5</v>
      </c>
      <c r="C462">
        <v>227.2</v>
      </c>
      <c r="D462" t="s">
        <v>550</v>
      </c>
      <c r="E462">
        <f t="shared" si="92"/>
        <v>255.3</v>
      </c>
      <c r="F462">
        <f t="shared" si="101"/>
        <v>14</v>
      </c>
      <c r="G462" s="19" t="e">
        <v>#N/A</v>
      </c>
      <c r="H462" s="19" t="e">
        <v>#N/A</v>
      </c>
      <c r="I462" t="str">
        <f t="shared" si="94"/>
        <v>C36H71O10P</v>
      </c>
      <c r="J462" t="str">
        <f t="shared" si="95"/>
        <v>C36H70O10P</v>
      </c>
      <c r="K462" t="str">
        <f t="shared" si="93"/>
        <v>C14H27O2</v>
      </c>
      <c r="L462" t="str">
        <f t="shared" si="96"/>
        <v>C22H43O8P</v>
      </c>
      <c r="M462">
        <v>0.64886976054937795</v>
      </c>
      <c r="N462">
        <v>1.3607566533507585E-2</v>
      </c>
      <c r="O462">
        <v>3.5906654170706806E-2</v>
      </c>
      <c r="P462">
        <v>0.84902279804027836</v>
      </c>
      <c r="Q462">
        <v>0.76425481394269335</v>
      </c>
      <c r="R462">
        <v>0.13628960706555063</v>
      </c>
      <c r="S462">
        <v>0.19426579954417941</v>
      </c>
      <c r="T462" s="15">
        <f t="shared" si="97"/>
        <v>1.0399648229278661E-2</v>
      </c>
      <c r="U462" s="15">
        <f t="shared" si="98"/>
        <v>3.0485567992278129E-2</v>
      </c>
      <c r="V462" s="8">
        <f t="shared" si="99"/>
        <v>0.10415998829020517</v>
      </c>
      <c r="W462" s="8">
        <f t="shared" si="100"/>
        <v>0.16493609269253104</v>
      </c>
    </row>
    <row r="463" spans="1:23" x14ac:dyDescent="0.25">
      <c r="A463">
        <v>462</v>
      </c>
      <c r="B463">
        <v>-721.5</v>
      </c>
      <c r="C463">
        <v>255.2</v>
      </c>
      <c r="D463" t="s">
        <v>551</v>
      </c>
      <c r="E463">
        <f t="shared" si="92"/>
        <v>255.3</v>
      </c>
      <c r="F463">
        <f t="shared" si="101"/>
        <v>16</v>
      </c>
      <c r="G463" s="19" t="e">
        <v>#N/A</v>
      </c>
      <c r="H463" s="19" t="e">
        <v>#N/A</v>
      </c>
      <c r="I463" t="str">
        <f t="shared" si="94"/>
        <v>C38H75O10P</v>
      </c>
      <c r="J463" t="str">
        <f t="shared" si="95"/>
        <v>C38H74O10P</v>
      </c>
      <c r="K463" t="str">
        <f t="shared" si="93"/>
        <v>C16H31O2</v>
      </c>
      <c r="L463" t="str">
        <f t="shared" si="96"/>
        <v>C22H43O8P</v>
      </c>
      <c r="M463">
        <v>0.63429242084718906</v>
      </c>
      <c r="N463">
        <v>1.6459282605585927E-2</v>
      </c>
      <c r="O463">
        <v>3.5906654170706806E-2</v>
      </c>
      <c r="P463">
        <v>0.82994887212414814</v>
      </c>
      <c r="Q463">
        <v>0.76425481394269335</v>
      </c>
      <c r="R463">
        <v>0.15218776085168167</v>
      </c>
      <c r="S463">
        <v>0.19426579954417941</v>
      </c>
      <c r="T463" s="15">
        <f t="shared" si="97"/>
        <v>1.2579085965362283E-2</v>
      </c>
      <c r="U463" s="15">
        <f t="shared" si="98"/>
        <v>2.9800687130729954E-2</v>
      </c>
      <c r="V463" s="8">
        <f t="shared" si="99"/>
        <v>0.11631022885405709</v>
      </c>
      <c r="W463" s="8">
        <f t="shared" si="100"/>
        <v>0.16123068122398757</v>
      </c>
    </row>
    <row r="464" spans="1:23" x14ac:dyDescent="0.25">
      <c r="A464">
        <v>463</v>
      </c>
      <c r="B464">
        <v>-719.5</v>
      </c>
      <c r="C464">
        <v>253.2</v>
      </c>
      <c r="D464" t="s">
        <v>552</v>
      </c>
      <c r="E464">
        <f t="shared" si="92"/>
        <v>255.3</v>
      </c>
      <c r="F464">
        <f t="shared" si="101"/>
        <v>16</v>
      </c>
      <c r="G464" s="19" t="e">
        <v>#N/A</v>
      </c>
      <c r="H464" s="19" t="e">
        <v>#N/A</v>
      </c>
      <c r="I464" t="str">
        <f t="shared" si="94"/>
        <v>C38H73O10P</v>
      </c>
      <c r="J464" t="str">
        <f t="shared" si="95"/>
        <v>C38H72O10P</v>
      </c>
      <c r="K464" t="str">
        <f t="shared" si="93"/>
        <v>C16H29O2</v>
      </c>
      <c r="L464" t="str">
        <f t="shared" si="96"/>
        <v>C22H43O8P</v>
      </c>
      <c r="M464">
        <v>0.63448275139674615</v>
      </c>
      <c r="N464">
        <v>1.641860067699746E-2</v>
      </c>
      <c r="O464">
        <v>3.5906654170706806E-2</v>
      </c>
      <c r="P464">
        <v>0.83019791281854061</v>
      </c>
      <c r="Q464">
        <v>0.76425481394269335</v>
      </c>
      <c r="R464">
        <v>0.15198433071630962</v>
      </c>
      <c r="S464">
        <v>0.19426579954417941</v>
      </c>
      <c r="T464" s="15">
        <f t="shared" si="97"/>
        <v>1.2547994605598073E-2</v>
      </c>
      <c r="U464" s="15">
        <f t="shared" si="98"/>
        <v>2.9809629348817937E-2</v>
      </c>
      <c r="V464" s="8">
        <f t="shared" si="99"/>
        <v>0.11615475639379798</v>
      </c>
      <c r="W464" s="8">
        <f t="shared" si="100"/>
        <v>0.16127906131360276</v>
      </c>
    </row>
    <row r="465" spans="1:23" x14ac:dyDescent="0.25">
      <c r="A465">
        <v>464</v>
      </c>
      <c r="B465">
        <v>-749.5</v>
      </c>
      <c r="C465">
        <v>283.3</v>
      </c>
      <c r="D465" t="s">
        <v>553</v>
      </c>
      <c r="E465">
        <f t="shared" si="92"/>
        <v>255.2</v>
      </c>
      <c r="F465">
        <f t="shared" si="101"/>
        <v>18</v>
      </c>
      <c r="G465" s="19" t="e">
        <v>#N/A</v>
      </c>
      <c r="H465" s="19" t="e">
        <v>#N/A</v>
      </c>
      <c r="I465" t="str">
        <f t="shared" si="94"/>
        <v>C40H79O10P</v>
      </c>
      <c r="J465" t="str">
        <f t="shared" si="95"/>
        <v>C40H78O10P</v>
      </c>
      <c r="K465" t="str">
        <f t="shared" si="93"/>
        <v>C18H35O2</v>
      </c>
      <c r="L465" t="str">
        <f t="shared" si="96"/>
        <v>C22H43O8P</v>
      </c>
      <c r="M465">
        <v>0.62004257187690481</v>
      </c>
      <c r="N465">
        <v>1.9599405313945297E-2</v>
      </c>
      <c r="O465">
        <v>3.5906654170706806E-2</v>
      </c>
      <c r="P465">
        <v>0.81130345607924126</v>
      </c>
      <c r="Q465">
        <v>0.76425481394269335</v>
      </c>
      <c r="R465">
        <v>0.16730280038157924</v>
      </c>
      <c r="S465">
        <v>0.19426579954417941</v>
      </c>
      <c r="T465" s="15">
        <f t="shared" si="97"/>
        <v>1.4978939861596704E-2</v>
      </c>
      <c r="U465" s="15">
        <f t="shared" si="98"/>
        <v>2.9131192624936544E-2</v>
      </c>
      <c r="V465" s="8">
        <f t="shared" si="99"/>
        <v>0.12786197057771542</v>
      </c>
      <c r="W465" s="8">
        <f t="shared" si="100"/>
        <v>0.15760851456818986</v>
      </c>
    </row>
    <row r="466" spans="1:23" x14ac:dyDescent="0.25">
      <c r="A466">
        <v>465</v>
      </c>
      <c r="B466">
        <v>-747.5</v>
      </c>
      <c r="C466">
        <v>281.2</v>
      </c>
      <c r="D466" t="s">
        <v>554</v>
      </c>
      <c r="E466">
        <f t="shared" si="92"/>
        <v>255.3</v>
      </c>
      <c r="F466">
        <f t="shared" si="101"/>
        <v>18</v>
      </c>
      <c r="G466" s="19" t="e">
        <v>#N/A</v>
      </c>
      <c r="H466" s="19" t="e">
        <v>#N/A</v>
      </c>
      <c r="I466" t="str">
        <f t="shared" si="94"/>
        <v>C40H77O10P</v>
      </c>
      <c r="J466" t="str">
        <f t="shared" si="95"/>
        <v>C40H76O10P</v>
      </c>
      <c r="K466" t="str">
        <f t="shared" si="93"/>
        <v>C18H33O2</v>
      </c>
      <c r="L466" t="str">
        <f t="shared" si="96"/>
        <v>C22H43O8P</v>
      </c>
      <c r="M466">
        <v>0.62022862650971355</v>
      </c>
      <c r="N466">
        <v>1.9555127821847394E-2</v>
      </c>
      <c r="O466">
        <v>3.5906654170706806E-2</v>
      </c>
      <c r="P466">
        <v>0.811546901890003</v>
      </c>
      <c r="Q466">
        <v>0.76425481394269335</v>
      </c>
      <c r="R466">
        <v>0.16710950192123541</v>
      </c>
      <c r="S466">
        <v>0.19426579954417941</v>
      </c>
      <c r="T466" s="15">
        <f t="shared" si="97"/>
        <v>1.4945100575111569E-2</v>
      </c>
      <c r="U466" s="15">
        <f t="shared" si="98"/>
        <v>2.9139933949472868E-2</v>
      </c>
      <c r="V466" s="8">
        <f t="shared" si="99"/>
        <v>0.12771424129886993</v>
      </c>
      <c r="W466" s="8">
        <f t="shared" si="100"/>
        <v>0.15765580776326316</v>
      </c>
    </row>
    <row r="467" spans="1:23" x14ac:dyDescent="0.25">
      <c r="A467">
        <v>466</v>
      </c>
      <c r="B467">
        <v>-745.5</v>
      </c>
      <c r="C467">
        <v>279.2</v>
      </c>
      <c r="D467" t="s">
        <v>555</v>
      </c>
      <c r="E467">
        <f t="shared" si="92"/>
        <v>255.3</v>
      </c>
      <c r="F467">
        <f t="shared" si="101"/>
        <v>18</v>
      </c>
      <c r="G467" s="19" t="e">
        <v>#N/A</v>
      </c>
      <c r="H467" s="19" t="e">
        <v>#N/A</v>
      </c>
      <c r="I467" t="str">
        <f t="shared" si="94"/>
        <v>C40H75O10P</v>
      </c>
      <c r="J467" t="str">
        <f t="shared" si="95"/>
        <v>C40H74O10P</v>
      </c>
      <c r="K467" t="str">
        <f t="shared" si="93"/>
        <v>C18H31O2</v>
      </c>
      <c r="L467" t="str">
        <f t="shared" si="96"/>
        <v>C22H43O8P</v>
      </c>
      <c r="M467">
        <v>0.62041473697147353</v>
      </c>
      <c r="N467">
        <v>1.9510895075596228E-2</v>
      </c>
      <c r="O467">
        <v>3.5906654170706806E-2</v>
      </c>
      <c r="P467">
        <v>0.81179042075094388</v>
      </c>
      <c r="Q467">
        <v>0.76425481394269335</v>
      </c>
      <c r="R467">
        <v>0.16691607239168496</v>
      </c>
      <c r="S467">
        <v>0.19426579954417941</v>
      </c>
      <c r="T467" s="15">
        <f t="shared" si="97"/>
        <v>1.491129548585521E-2</v>
      </c>
      <c r="U467" s="15">
        <f t="shared" si="98"/>
        <v>2.9148677896996721E-2</v>
      </c>
      <c r="V467" s="8">
        <f t="shared" si="99"/>
        <v>0.12756641184975231</v>
      </c>
      <c r="W467" s="8">
        <f t="shared" si="100"/>
        <v>0.15770311514948793</v>
      </c>
    </row>
    <row r="468" spans="1:23" x14ac:dyDescent="0.25">
      <c r="A468">
        <v>467</v>
      </c>
      <c r="B468">
        <v>-743.5</v>
      </c>
      <c r="C468">
        <v>277.2</v>
      </c>
      <c r="D468" t="s">
        <v>556</v>
      </c>
      <c r="E468">
        <f t="shared" si="92"/>
        <v>255.3</v>
      </c>
      <c r="F468">
        <f t="shared" si="101"/>
        <v>18</v>
      </c>
      <c r="G468" s="19" t="e">
        <v>#N/A</v>
      </c>
      <c r="H468" s="19" t="e">
        <v>#N/A</v>
      </c>
      <c r="I468" t="str">
        <f t="shared" si="94"/>
        <v>C40H73O10P</v>
      </c>
      <c r="J468" t="str">
        <f t="shared" si="95"/>
        <v>C40H72O10P</v>
      </c>
      <c r="K468" t="str">
        <f t="shared" si="93"/>
        <v>C18H29O2</v>
      </c>
      <c r="L468" t="str">
        <f t="shared" si="96"/>
        <v>C22H43O8P</v>
      </c>
      <c r="M468">
        <v>0.62060090327893669</v>
      </c>
      <c r="N468">
        <v>1.9466707127961943E-2</v>
      </c>
      <c r="O468">
        <v>3.5906654170706806E-2</v>
      </c>
      <c r="P468">
        <v>0.81203401268398379</v>
      </c>
      <c r="Q468">
        <v>0.76425481394269335</v>
      </c>
      <c r="R468">
        <v>0.1667225117316733</v>
      </c>
      <c r="S468">
        <v>0.19426579954417941</v>
      </c>
      <c r="T468" s="15">
        <f t="shared" si="97"/>
        <v>1.4877524634157457E-2</v>
      </c>
      <c r="U468" s="15">
        <f t="shared" si="98"/>
        <v>2.9157424468295147E-2</v>
      </c>
      <c r="V468" s="8">
        <f t="shared" si="99"/>
        <v>0.12741848218354848</v>
      </c>
      <c r="W468" s="8">
        <f t="shared" si="100"/>
        <v>0.15775043673112243</v>
      </c>
    </row>
    <row r="469" spans="1:23" x14ac:dyDescent="0.25">
      <c r="A469">
        <v>468</v>
      </c>
      <c r="B469">
        <v>-775.5</v>
      </c>
      <c r="C469">
        <v>309.3</v>
      </c>
      <c r="D469" t="s">
        <v>557</v>
      </c>
      <c r="E469">
        <f t="shared" si="92"/>
        <v>255.2</v>
      </c>
      <c r="F469">
        <f t="shared" si="101"/>
        <v>20</v>
      </c>
      <c r="G469" s="19" t="e">
        <v>#N/A</v>
      </c>
      <c r="H469" s="19" t="e">
        <v>#N/A</v>
      </c>
      <c r="I469" t="str">
        <f t="shared" si="94"/>
        <v>C42H81O10P</v>
      </c>
      <c r="J469" t="str">
        <f t="shared" si="95"/>
        <v>C42H80O10P</v>
      </c>
      <c r="K469" t="str">
        <f t="shared" si="93"/>
        <v>C20H37O2</v>
      </c>
      <c r="L469" t="str">
        <f t="shared" si="96"/>
        <v>C22H43O8P</v>
      </c>
      <c r="M469">
        <v>0.6062947310944008</v>
      </c>
      <c r="N469">
        <v>2.2956457923409865E-2</v>
      </c>
      <c r="O469">
        <v>3.5906654170706806E-2</v>
      </c>
      <c r="P469">
        <v>0.79331489973429581</v>
      </c>
      <c r="Q469">
        <v>0.76425481394269335</v>
      </c>
      <c r="R469">
        <v>0.18147836884607774</v>
      </c>
      <c r="S469">
        <v>0.19426579954417941</v>
      </c>
      <c r="T469" s="15">
        <f t="shared" si="97"/>
        <v>1.7544583479038877E-2</v>
      </c>
      <c r="U469" s="15">
        <f t="shared" si="98"/>
        <v>2.848528375322831E-2</v>
      </c>
      <c r="V469" s="8">
        <f t="shared" si="99"/>
        <v>0.13869571701708261</v>
      </c>
      <c r="W469" s="8">
        <f t="shared" si="100"/>
        <v>0.15411395328719349</v>
      </c>
    </row>
    <row r="470" spans="1:23" x14ac:dyDescent="0.25">
      <c r="A470">
        <v>469</v>
      </c>
      <c r="B470">
        <v>-773.5</v>
      </c>
      <c r="C470">
        <v>307.3</v>
      </c>
      <c r="D470" t="s">
        <v>558</v>
      </c>
      <c r="E470">
        <f t="shared" si="92"/>
        <v>255.2</v>
      </c>
      <c r="F470">
        <f t="shared" si="101"/>
        <v>20</v>
      </c>
      <c r="G470" s="19" t="e">
        <v>#N/A</v>
      </c>
      <c r="H470" s="19" t="e">
        <v>#N/A</v>
      </c>
      <c r="I470" t="str">
        <f t="shared" si="94"/>
        <v>C42H79O10P</v>
      </c>
      <c r="J470" t="str">
        <f t="shared" si="95"/>
        <v>C42H78O10P</v>
      </c>
      <c r="K470" t="str">
        <f t="shared" si="93"/>
        <v>C20H35O2</v>
      </c>
      <c r="L470" t="str">
        <f t="shared" si="96"/>
        <v>C22H43O8P</v>
      </c>
      <c r="M470">
        <v>0.60647666044680992</v>
      </c>
      <c r="N470">
        <v>2.2908931973969478E-2</v>
      </c>
      <c r="O470">
        <v>3.5906654170706806E-2</v>
      </c>
      <c r="P470">
        <v>0.79355294776368368</v>
      </c>
      <c r="Q470">
        <v>0.76425481394269335</v>
      </c>
      <c r="R470">
        <v>0.18129472300940283</v>
      </c>
      <c r="S470">
        <v>0.19426579954417941</v>
      </c>
      <c r="T470" s="15">
        <f t="shared" si="97"/>
        <v>1.750826154339186E-2</v>
      </c>
      <c r="U470" s="15">
        <f t="shared" si="98"/>
        <v>2.8493831261495552E-2</v>
      </c>
      <c r="V470" s="8">
        <f t="shared" si="99"/>
        <v>0.13855536480234329</v>
      </c>
      <c r="W470" s="8">
        <f t="shared" si="100"/>
        <v>0.15416019787795246</v>
      </c>
    </row>
    <row r="471" spans="1:23" x14ac:dyDescent="0.25">
      <c r="A471">
        <v>470</v>
      </c>
      <c r="B471">
        <v>-771.5</v>
      </c>
      <c r="C471">
        <v>305.2</v>
      </c>
      <c r="D471" t="s">
        <v>559</v>
      </c>
      <c r="E471">
        <f t="shared" si="92"/>
        <v>255.3</v>
      </c>
      <c r="F471">
        <f t="shared" si="101"/>
        <v>20</v>
      </c>
      <c r="G471" s="19" t="e">
        <v>#N/A</v>
      </c>
      <c r="H471" s="19" t="e">
        <v>#N/A</v>
      </c>
      <c r="I471" t="str">
        <f t="shared" si="94"/>
        <v>C42H77O10P</v>
      </c>
      <c r="J471" t="str">
        <f t="shared" si="95"/>
        <v>C42H76O10P</v>
      </c>
      <c r="K471" t="str">
        <f t="shared" si="93"/>
        <v>C20H33O2</v>
      </c>
      <c r="L471" t="str">
        <f t="shared" si="96"/>
        <v>C22H43O8P</v>
      </c>
      <c r="M471">
        <v>0.60665864439030759</v>
      </c>
      <c r="N471">
        <v>2.2861446898164127E-2</v>
      </c>
      <c r="O471">
        <v>3.5906654170706806E-2</v>
      </c>
      <c r="P471">
        <v>0.79379106722355164</v>
      </c>
      <c r="Q471">
        <v>0.76425481394269335</v>
      </c>
      <c r="R471">
        <v>0.18111095062002339</v>
      </c>
      <c r="S471">
        <v>0.19426579954417941</v>
      </c>
      <c r="T471" s="15">
        <f t="shared" si="97"/>
        <v>1.7471970845617194E-2</v>
      </c>
      <c r="U471" s="15">
        <f t="shared" si="98"/>
        <v>2.8502381334592351E-2</v>
      </c>
      <c r="V471" s="8">
        <f t="shared" si="99"/>
        <v>0.1384149158690903</v>
      </c>
      <c r="W471" s="8">
        <f t="shared" si="100"/>
        <v>0.15420645634521074</v>
      </c>
    </row>
    <row r="472" spans="1:23" x14ac:dyDescent="0.25">
      <c r="A472">
        <v>471</v>
      </c>
      <c r="B472">
        <v>-769.5</v>
      </c>
      <c r="C472">
        <v>303.2</v>
      </c>
      <c r="D472" t="s">
        <v>560</v>
      </c>
      <c r="E472">
        <f t="shared" si="92"/>
        <v>255.3</v>
      </c>
      <c r="F472">
        <f t="shared" si="101"/>
        <v>20</v>
      </c>
      <c r="G472" s="19" t="e">
        <v>#N/A</v>
      </c>
      <c r="H472" s="19" t="e">
        <v>#N/A</v>
      </c>
      <c r="I472" t="str">
        <f t="shared" si="94"/>
        <v>C42H75O10P</v>
      </c>
      <c r="J472" t="str">
        <f t="shared" si="95"/>
        <v>C42H74O10P</v>
      </c>
      <c r="K472" t="str">
        <f t="shared" si="93"/>
        <v>C20H31O2</v>
      </c>
      <c r="L472" t="str">
        <f t="shared" si="96"/>
        <v>C22H43O8P</v>
      </c>
      <c r="M472">
        <v>0.60684068294127458</v>
      </c>
      <c r="N472">
        <v>2.2814002746246405E-2</v>
      </c>
      <c r="O472">
        <v>3.5906654170706806E-2</v>
      </c>
      <c r="P472">
        <v>0.79402925813533398</v>
      </c>
      <c r="Q472">
        <v>0.76425481394269335</v>
      </c>
      <c r="R472">
        <v>0.18092705161852635</v>
      </c>
      <c r="S472">
        <v>0.19426579954417941</v>
      </c>
      <c r="T472" s="15">
        <f t="shared" si="97"/>
        <v>1.7435711424120644E-2</v>
      </c>
      <c r="U472" s="15">
        <f t="shared" si="98"/>
        <v>2.8510933973288324E-2</v>
      </c>
      <c r="V472" s="8">
        <f t="shared" si="99"/>
        <v>0.13827437017191693</v>
      </c>
      <c r="W472" s="8">
        <f t="shared" si="100"/>
        <v>0.15425272869313228</v>
      </c>
    </row>
    <row r="473" spans="1:23" x14ac:dyDescent="0.25">
      <c r="A473">
        <v>472</v>
      </c>
      <c r="B473">
        <v>-767.5</v>
      </c>
      <c r="C473">
        <v>301.2</v>
      </c>
      <c r="D473" t="s">
        <v>561</v>
      </c>
      <c r="E473">
        <f t="shared" si="92"/>
        <v>255.3</v>
      </c>
      <c r="F473">
        <f t="shared" si="101"/>
        <v>20</v>
      </c>
      <c r="G473" s="19" t="e">
        <v>#N/A</v>
      </c>
      <c r="H473" s="19" t="e">
        <v>#N/A</v>
      </c>
      <c r="I473" t="str">
        <f t="shared" si="94"/>
        <v>C42H73O10P</v>
      </c>
      <c r="J473" t="str">
        <f t="shared" si="95"/>
        <v>C42H72O10P</v>
      </c>
      <c r="K473" t="str">
        <f t="shared" si="93"/>
        <v>C20H29O2</v>
      </c>
      <c r="L473" t="str">
        <f t="shared" si="96"/>
        <v>C22H43O8P</v>
      </c>
      <c r="M473">
        <v>0.6070227761160969</v>
      </c>
      <c r="N473">
        <v>2.2766599568501775E-2</v>
      </c>
      <c r="O473">
        <v>3.5906654170706806E-2</v>
      </c>
      <c r="P473">
        <v>0.79426752052047089</v>
      </c>
      <c r="Q473">
        <v>0.76425481394269335</v>
      </c>
      <c r="R473">
        <v>0.18074302594547415</v>
      </c>
      <c r="S473">
        <v>0.19426579954417941</v>
      </c>
      <c r="T473" s="15">
        <f t="shared" si="97"/>
        <v>1.7399483317333129E-2</v>
      </c>
      <c r="U473" s="15">
        <f t="shared" si="98"/>
        <v>2.851948917835332E-2</v>
      </c>
      <c r="V473" s="8">
        <f t="shared" si="99"/>
        <v>0.13813372766539775</v>
      </c>
      <c r="W473" s="8">
        <f t="shared" si="100"/>
        <v>0.15429901492588222</v>
      </c>
    </row>
    <row r="474" spans="1:23" x14ac:dyDescent="0.25">
      <c r="A474">
        <v>473</v>
      </c>
      <c r="B474">
        <v>-797.5</v>
      </c>
      <c r="C474">
        <v>331.3</v>
      </c>
      <c r="D474" t="s">
        <v>562</v>
      </c>
      <c r="E474">
        <f t="shared" si="92"/>
        <v>255.2</v>
      </c>
      <c r="F474">
        <f t="shared" si="101"/>
        <v>22</v>
      </c>
      <c r="G474" s="19" t="e">
        <v>#N/A</v>
      </c>
      <c r="H474" s="19" t="e">
        <v>#N/A</v>
      </c>
      <c r="I474" t="str">
        <f t="shared" si="94"/>
        <v>C44H79O10P</v>
      </c>
      <c r="J474" t="str">
        <f t="shared" si="95"/>
        <v>C44H78O10P</v>
      </c>
      <c r="K474" t="str">
        <f t="shared" si="93"/>
        <v>C22H35O2</v>
      </c>
      <c r="L474" t="str">
        <f t="shared" si="96"/>
        <v>C22H43O8P</v>
      </c>
      <c r="M474">
        <v>0.59320755759289423</v>
      </c>
      <c r="N474">
        <v>2.6448337941228989E-2</v>
      </c>
      <c r="O474">
        <v>3.5906654170706806E-2</v>
      </c>
      <c r="P474">
        <v>0.77619080281956188</v>
      </c>
      <c r="Q474">
        <v>0.76425481394269335</v>
      </c>
      <c r="R474">
        <v>0.19459430080212234</v>
      </c>
      <c r="S474">
        <v>0.19426579954417941</v>
      </c>
      <c r="T474" s="15">
        <f t="shared" si="97"/>
        <v>2.0213269592367446E-2</v>
      </c>
      <c r="U474" s="15">
        <f t="shared" si="98"/>
        <v>2.7870414727325293E-2</v>
      </c>
      <c r="V474" s="8">
        <f t="shared" si="99"/>
        <v>0.14871963115383452</v>
      </c>
      <c r="W474" s="8">
        <f t="shared" si="100"/>
        <v>0.15078732690858068</v>
      </c>
    </row>
    <row r="475" spans="1:23" x14ac:dyDescent="0.25">
      <c r="A475">
        <v>474</v>
      </c>
      <c r="B475">
        <v>-795.5</v>
      </c>
      <c r="C475">
        <v>329.2</v>
      </c>
      <c r="D475" t="s">
        <v>563</v>
      </c>
      <c r="E475">
        <f t="shared" si="92"/>
        <v>255.3</v>
      </c>
      <c r="F475">
        <f t="shared" si="101"/>
        <v>22</v>
      </c>
      <c r="G475" s="19" t="e">
        <v>#N/A</v>
      </c>
      <c r="H475" s="19" t="e">
        <v>#N/A</v>
      </c>
      <c r="I475" t="str">
        <f t="shared" si="94"/>
        <v>C44H77O10P</v>
      </c>
      <c r="J475" t="str">
        <f t="shared" si="95"/>
        <v>C44H76O10P</v>
      </c>
      <c r="K475" t="str">
        <f t="shared" si="93"/>
        <v>C22H33O2</v>
      </c>
      <c r="L475" t="str">
        <f t="shared" si="96"/>
        <v>C22H43O8P</v>
      </c>
      <c r="M475">
        <v>0.593385559909692</v>
      </c>
      <c r="N475">
        <v>2.6397922084203714E-2</v>
      </c>
      <c r="O475">
        <v>3.5906654170706806E-2</v>
      </c>
      <c r="P475">
        <v>0.77642371246376751</v>
      </c>
      <c r="Q475">
        <v>0.76425481394269335</v>
      </c>
      <c r="R475">
        <v>0.19441973017205794</v>
      </c>
      <c r="S475">
        <v>0.19426579954417941</v>
      </c>
      <c r="T475" s="15">
        <f t="shared" si="97"/>
        <v>2.017473903093683E-2</v>
      </c>
      <c r="U475" s="15">
        <f t="shared" si="98"/>
        <v>2.7878777733372804E-2</v>
      </c>
      <c r="V475" s="8">
        <f t="shared" si="99"/>
        <v>0.14858621470943478</v>
      </c>
      <c r="W475" s="8">
        <f t="shared" si="100"/>
        <v>0.15083257328683386</v>
      </c>
    </row>
    <row r="476" spans="1:23" x14ac:dyDescent="0.25">
      <c r="A476">
        <v>475</v>
      </c>
      <c r="B476">
        <v>-793.5</v>
      </c>
      <c r="C476">
        <v>327.2</v>
      </c>
      <c r="D476" t="s">
        <v>564</v>
      </c>
      <c r="E476">
        <f t="shared" si="92"/>
        <v>255.3</v>
      </c>
      <c r="F476">
        <f t="shared" si="101"/>
        <v>22</v>
      </c>
      <c r="G476" s="19" t="e">
        <v>#N/A</v>
      </c>
      <c r="H476" s="19" t="e">
        <v>#N/A</v>
      </c>
      <c r="I476" t="str">
        <f t="shared" si="94"/>
        <v>C44H75O10P</v>
      </c>
      <c r="J476" t="str">
        <f t="shared" si="95"/>
        <v>C44H74O10P</v>
      </c>
      <c r="K476" t="str">
        <f t="shared" si="93"/>
        <v>C22H31O2</v>
      </c>
      <c r="L476" t="str">
        <f t="shared" si="96"/>
        <v>C22H43O8P</v>
      </c>
      <c r="M476">
        <v>0.59356361563920246</v>
      </c>
      <c r="N476">
        <v>2.6347543509511545E-2</v>
      </c>
      <c r="O476">
        <v>3.5906654170706806E-2</v>
      </c>
      <c r="P476">
        <v>0.77665669199659093</v>
      </c>
      <c r="Q476">
        <v>0.76425481394269335</v>
      </c>
      <c r="R476">
        <v>0.19424503725467318</v>
      </c>
      <c r="S476">
        <v>0.19426579954417941</v>
      </c>
      <c r="T476" s="15">
        <f t="shared" si="97"/>
        <v>2.0136236962708769E-2</v>
      </c>
      <c r="U476" s="15">
        <f t="shared" si="98"/>
        <v>2.7887143248886751E-2</v>
      </c>
      <c r="V476" s="8">
        <f t="shared" si="99"/>
        <v>0.1484527048063618</v>
      </c>
      <c r="W476" s="8">
        <f t="shared" si="100"/>
        <v>0.15087783324205523</v>
      </c>
    </row>
    <row r="477" spans="1:23" x14ac:dyDescent="0.25">
      <c r="A477">
        <v>476</v>
      </c>
      <c r="B477">
        <v>-721.5</v>
      </c>
      <c r="C477">
        <v>227.2</v>
      </c>
      <c r="D477" t="s">
        <v>565</v>
      </c>
      <c r="E477">
        <f t="shared" si="92"/>
        <v>283.3</v>
      </c>
      <c r="F477">
        <f t="shared" si="101"/>
        <v>14</v>
      </c>
      <c r="G477" s="19" t="e">
        <v>#N/A</v>
      </c>
      <c r="H477" s="19" t="e">
        <v>#N/A</v>
      </c>
      <c r="I477" t="str">
        <f t="shared" si="94"/>
        <v>C38H75O10P</v>
      </c>
      <c r="J477" t="str">
        <f t="shared" si="95"/>
        <v>C38H74O10P</v>
      </c>
      <c r="K477" t="str">
        <f t="shared" si="93"/>
        <v>C14H27O2</v>
      </c>
      <c r="L477" t="str">
        <f t="shared" si="96"/>
        <v>C24H47O8P</v>
      </c>
      <c r="M477">
        <v>0.63429242084718906</v>
      </c>
      <c r="N477">
        <v>1.3607566533507585E-2</v>
      </c>
      <c r="O477">
        <v>3.9540735259288674E-2</v>
      </c>
      <c r="P477">
        <v>0.84902279804027836</v>
      </c>
      <c r="Q477">
        <v>0.74708526356567595</v>
      </c>
      <c r="R477">
        <v>0.13628960706555063</v>
      </c>
      <c r="S477">
        <v>0.20696847418916894</v>
      </c>
      <c r="T477" s="15">
        <f t="shared" si="97"/>
        <v>1.0166012430172986E-2</v>
      </c>
      <c r="U477" s="15">
        <f t="shared" si="98"/>
        <v>3.3570985686411169E-2</v>
      </c>
      <c r="V477" s="8">
        <f t="shared" si="99"/>
        <v>0.1018199570158293</v>
      </c>
      <c r="W477" s="8">
        <f t="shared" si="100"/>
        <v>0.17572095306221536</v>
      </c>
    </row>
    <row r="478" spans="1:23" x14ac:dyDescent="0.25">
      <c r="A478">
        <v>477</v>
      </c>
      <c r="B478">
        <v>-747.5</v>
      </c>
      <c r="C478">
        <v>253.2</v>
      </c>
      <c r="D478" t="s">
        <v>566</v>
      </c>
      <c r="E478">
        <f t="shared" si="92"/>
        <v>283.3</v>
      </c>
      <c r="F478">
        <f t="shared" si="101"/>
        <v>16</v>
      </c>
      <c r="G478" s="19" t="e">
        <v>#N/A</v>
      </c>
      <c r="H478" s="19" t="e">
        <v>#N/A</v>
      </c>
      <c r="I478" t="str">
        <f t="shared" si="94"/>
        <v>C40H77O10P</v>
      </c>
      <c r="J478" t="str">
        <f t="shared" si="95"/>
        <v>C40H76O10P</v>
      </c>
      <c r="K478" t="str">
        <f t="shared" si="93"/>
        <v>C16H29O2</v>
      </c>
      <c r="L478" t="str">
        <f t="shared" si="96"/>
        <v>C24H47O8P</v>
      </c>
      <c r="M478">
        <v>0.62022862650971355</v>
      </c>
      <c r="N478">
        <v>1.641860067699746E-2</v>
      </c>
      <c r="O478">
        <v>3.9540735259288674E-2</v>
      </c>
      <c r="P478">
        <v>0.83019791281854061</v>
      </c>
      <c r="Q478">
        <v>0.74708526356567595</v>
      </c>
      <c r="R478">
        <v>0.15198433071630962</v>
      </c>
      <c r="S478">
        <v>0.20696847418916894</v>
      </c>
      <c r="T478" s="15">
        <f t="shared" si="97"/>
        <v>1.2266094614154234E-2</v>
      </c>
      <c r="U478" s="15">
        <f t="shared" si="98"/>
        <v>3.2826635883571938E-2</v>
      </c>
      <c r="V478" s="8">
        <f t="shared" si="99"/>
        <v>0.11354525377104703</v>
      </c>
      <c r="W478" s="8">
        <f t="shared" si="100"/>
        <v>0.17182479529108605</v>
      </c>
    </row>
    <row r="479" spans="1:23" x14ac:dyDescent="0.25">
      <c r="A479">
        <v>478</v>
      </c>
      <c r="B479">
        <v>-777.6</v>
      </c>
      <c r="C479">
        <v>283.3</v>
      </c>
      <c r="D479" t="s">
        <v>567</v>
      </c>
      <c r="E479">
        <f t="shared" si="92"/>
        <v>283.3</v>
      </c>
      <c r="F479">
        <f t="shared" si="101"/>
        <v>18</v>
      </c>
      <c r="G479" s="19" t="e">
        <v>#N/A</v>
      </c>
      <c r="H479" s="19" t="e">
        <v>#N/A</v>
      </c>
      <c r="I479" t="str">
        <f t="shared" si="94"/>
        <v>C42H83O10P</v>
      </c>
      <c r="J479" t="str">
        <f t="shared" si="95"/>
        <v>C42H82O10P</v>
      </c>
      <c r="K479" t="str">
        <f t="shared" si="93"/>
        <v>C18H35O2</v>
      </c>
      <c r="L479" t="str">
        <f t="shared" si="96"/>
        <v>C24H47O8P</v>
      </c>
      <c r="M479">
        <v>0.60611285631670386</v>
      </c>
      <c r="N479">
        <v>1.9599405313945297E-2</v>
      </c>
      <c r="O479">
        <v>3.9540735259288674E-2</v>
      </c>
      <c r="P479">
        <v>0.81130345607924126</v>
      </c>
      <c r="Q479">
        <v>0.74708526356567595</v>
      </c>
      <c r="R479">
        <v>0.16730280038157924</v>
      </c>
      <c r="S479">
        <v>0.20696847418916894</v>
      </c>
      <c r="T479" s="15">
        <f t="shared" si="97"/>
        <v>1.4642426884699336E-2</v>
      </c>
      <c r="U479" s="15">
        <f t="shared" si="98"/>
        <v>3.2079535171775218E-2</v>
      </c>
      <c r="V479" s="8">
        <f t="shared" si="99"/>
        <v>0.1249894567183478</v>
      </c>
      <c r="W479" s="8">
        <f t="shared" si="100"/>
        <v>0.16791423840912001</v>
      </c>
    </row>
    <row r="480" spans="1:23" x14ac:dyDescent="0.25">
      <c r="A480">
        <v>479</v>
      </c>
      <c r="B480">
        <v>-775.5</v>
      </c>
      <c r="C480">
        <v>281.2</v>
      </c>
      <c r="D480" t="s">
        <v>568</v>
      </c>
      <c r="E480">
        <f t="shared" si="92"/>
        <v>283.3</v>
      </c>
      <c r="F480">
        <f t="shared" si="101"/>
        <v>18</v>
      </c>
      <c r="G480" s="19" t="e">
        <v>#N/A</v>
      </c>
      <c r="H480" s="19" t="e">
        <v>#N/A</v>
      </c>
      <c r="I480" t="str">
        <f t="shared" si="94"/>
        <v>C42H81O10P</v>
      </c>
      <c r="J480" t="str">
        <f t="shared" si="95"/>
        <v>C42H80O10P</v>
      </c>
      <c r="K480" t="str">
        <f t="shared" si="93"/>
        <v>C18H33O2</v>
      </c>
      <c r="L480" t="str">
        <f t="shared" si="96"/>
        <v>C24H47O8P</v>
      </c>
      <c r="M480">
        <v>0.6062947310944008</v>
      </c>
      <c r="N480">
        <v>1.9555127821847394E-2</v>
      </c>
      <c r="O480">
        <v>3.9540735259288674E-2</v>
      </c>
      <c r="P480">
        <v>0.811546901890003</v>
      </c>
      <c r="Q480">
        <v>0.74708526356567595</v>
      </c>
      <c r="R480">
        <v>0.16710950192123541</v>
      </c>
      <c r="S480">
        <v>0.20696847418916894</v>
      </c>
      <c r="T480" s="15">
        <f t="shared" si="97"/>
        <v>1.4609347822845347E-2</v>
      </c>
      <c r="U480" s="15">
        <f t="shared" si="98"/>
        <v>3.2089161198128539E-2</v>
      </c>
      <c r="V480" s="8">
        <f t="shared" si="99"/>
        <v>0.124845046287155</v>
      </c>
      <c r="W480" s="8">
        <f t="shared" si="100"/>
        <v>0.16796462401712112</v>
      </c>
    </row>
    <row r="481" spans="1:23" x14ac:dyDescent="0.25">
      <c r="A481">
        <v>480</v>
      </c>
      <c r="B481">
        <v>-773.5</v>
      </c>
      <c r="C481">
        <v>279.2</v>
      </c>
      <c r="D481" t="s">
        <v>569</v>
      </c>
      <c r="E481">
        <f t="shared" si="92"/>
        <v>283.3</v>
      </c>
      <c r="F481">
        <f t="shared" si="101"/>
        <v>18</v>
      </c>
      <c r="G481" s="19" t="e">
        <v>#N/A</v>
      </c>
      <c r="H481" s="19" t="e">
        <v>#N/A</v>
      </c>
      <c r="I481" t="str">
        <f t="shared" si="94"/>
        <v>C42H79O10P</v>
      </c>
      <c r="J481" t="str">
        <f t="shared" si="95"/>
        <v>C42H78O10P</v>
      </c>
      <c r="K481" t="str">
        <f t="shared" si="93"/>
        <v>C18H31O2</v>
      </c>
      <c r="L481" t="str">
        <f t="shared" si="96"/>
        <v>C24H47O8P</v>
      </c>
      <c r="M481">
        <v>0.60647666044680992</v>
      </c>
      <c r="N481">
        <v>1.9510895075596228E-2</v>
      </c>
      <c r="O481">
        <v>3.9540735259288674E-2</v>
      </c>
      <c r="P481">
        <v>0.81179042075094388</v>
      </c>
      <c r="Q481">
        <v>0.74708526356567595</v>
      </c>
      <c r="R481">
        <v>0.16691607239168496</v>
      </c>
      <c r="S481">
        <v>0.20696847418916894</v>
      </c>
      <c r="T481" s="15">
        <f t="shared" si="97"/>
        <v>1.4576302189954059E-2</v>
      </c>
      <c r="U481" s="15">
        <f t="shared" si="98"/>
        <v>3.2098790112939639E-2</v>
      </c>
      <c r="V481" s="8">
        <f t="shared" si="99"/>
        <v>0.1247005379360894</v>
      </c>
      <c r="W481" s="8">
        <f t="shared" si="100"/>
        <v>0.16801502474420632</v>
      </c>
    </row>
    <row r="482" spans="1:23" x14ac:dyDescent="0.25">
      <c r="A482">
        <v>481</v>
      </c>
      <c r="B482">
        <v>-771.5</v>
      </c>
      <c r="C482">
        <v>277.2</v>
      </c>
      <c r="D482" t="s">
        <v>570</v>
      </c>
      <c r="E482">
        <f t="shared" si="92"/>
        <v>283.3</v>
      </c>
      <c r="F482">
        <f t="shared" si="101"/>
        <v>18</v>
      </c>
      <c r="G482" s="19" t="e">
        <v>#N/A</v>
      </c>
      <c r="H482" s="19" t="e">
        <v>#N/A</v>
      </c>
      <c r="I482" t="str">
        <f t="shared" si="94"/>
        <v>C42H77O10P</v>
      </c>
      <c r="J482" t="str">
        <f t="shared" si="95"/>
        <v>C42H76O10P</v>
      </c>
      <c r="K482" t="str">
        <f t="shared" si="93"/>
        <v>C18H29O2</v>
      </c>
      <c r="L482" t="str">
        <f t="shared" si="96"/>
        <v>C24H47O8P</v>
      </c>
      <c r="M482">
        <v>0.60665864439030759</v>
      </c>
      <c r="N482">
        <v>1.9466707127961943E-2</v>
      </c>
      <c r="O482">
        <v>3.9540735259288674E-2</v>
      </c>
      <c r="P482">
        <v>0.81203401268398379</v>
      </c>
      <c r="Q482">
        <v>0.74708526356567595</v>
      </c>
      <c r="R482">
        <v>0.1667225117316733</v>
      </c>
      <c r="S482">
        <v>0.20696847418916894</v>
      </c>
      <c r="T482" s="15">
        <f t="shared" si="97"/>
        <v>1.4543290025449273E-2</v>
      </c>
      <c r="U482" s="15">
        <f t="shared" si="98"/>
        <v>3.2108421917075268E-2</v>
      </c>
      <c r="V482" s="8">
        <f t="shared" si="99"/>
        <v>0.12455593161938865</v>
      </c>
      <c r="W482" s="8">
        <f t="shared" si="100"/>
        <v>0.16806544059491238</v>
      </c>
    </row>
    <row r="483" spans="1:23" x14ac:dyDescent="0.25">
      <c r="A483">
        <v>482</v>
      </c>
      <c r="B483" s="2">
        <v>-805.6</v>
      </c>
      <c r="C483" s="2">
        <v>283.3</v>
      </c>
      <c r="D483" t="s">
        <v>571</v>
      </c>
      <c r="E483">
        <f t="shared" si="92"/>
        <v>311.29999999999995</v>
      </c>
      <c r="F483">
        <f t="shared" si="101"/>
        <v>18</v>
      </c>
      <c r="G483" s="19" t="e">
        <v>#N/A</v>
      </c>
      <c r="H483" s="19" t="e">
        <v>#N/A</v>
      </c>
      <c r="I483" t="str">
        <f t="shared" si="94"/>
        <v>C44H87O10P</v>
      </c>
      <c r="J483" t="str">
        <f t="shared" si="95"/>
        <v>C44H86O10P</v>
      </c>
      <c r="K483" t="str">
        <f t="shared" si="93"/>
        <v>C18H35O2</v>
      </c>
      <c r="L483" t="str">
        <f t="shared" si="96"/>
        <v>C26H51O8P</v>
      </c>
      <c r="M483">
        <v>0.59249608213244864</v>
      </c>
      <c r="N483">
        <v>1.9599405313945297E-2</v>
      </c>
      <c r="O483">
        <v>4.3374541943749297E-2</v>
      </c>
      <c r="P483">
        <v>0.81130345607924126</v>
      </c>
      <c r="Q483">
        <v>0.73030143985307849</v>
      </c>
      <c r="R483">
        <v>0.16730280038157924</v>
      </c>
      <c r="S483">
        <v>0.21900235105359603</v>
      </c>
      <c r="T483" s="15">
        <f t="shared" si="97"/>
        <v>1.4313473921038327E-2</v>
      </c>
      <c r="U483" s="15">
        <f t="shared" si="98"/>
        <v>3.518991578481781E-2</v>
      </c>
      <c r="V483" s="8">
        <f t="shared" si="99"/>
        <v>0.12218147601011949</v>
      </c>
      <c r="W483" s="8">
        <f t="shared" si="100"/>
        <v>0.17767736429926173</v>
      </c>
    </row>
    <row r="484" spans="1:23" x14ac:dyDescent="0.25">
      <c r="A484">
        <v>483</v>
      </c>
      <c r="B484">
        <v>-803.6</v>
      </c>
      <c r="C484">
        <v>309.3</v>
      </c>
      <c r="D484" t="s">
        <v>572</v>
      </c>
      <c r="E484">
        <f t="shared" si="92"/>
        <v>283.3</v>
      </c>
      <c r="F484">
        <f t="shared" si="101"/>
        <v>20</v>
      </c>
      <c r="G484" s="19" t="e">
        <v>#N/A</v>
      </c>
      <c r="H484" s="19" t="e">
        <v>#N/A</v>
      </c>
      <c r="I484" t="str">
        <f t="shared" si="94"/>
        <v>C44H85O10P</v>
      </c>
      <c r="J484" t="str">
        <f t="shared" si="95"/>
        <v>C44H84O10P</v>
      </c>
      <c r="K484" t="str">
        <f t="shared" si="93"/>
        <v>C20H37O2</v>
      </c>
      <c r="L484" t="str">
        <f t="shared" si="96"/>
        <v>C24H47O8P</v>
      </c>
      <c r="M484">
        <v>0.59267387095857427</v>
      </c>
      <c r="N484">
        <v>2.2956457923409865E-2</v>
      </c>
      <c r="O484">
        <v>3.9540735259288674E-2</v>
      </c>
      <c r="P484">
        <v>0.79331489973429581</v>
      </c>
      <c r="Q484">
        <v>0.74708526356567595</v>
      </c>
      <c r="R484">
        <v>0.18147836884607774</v>
      </c>
      <c r="S484">
        <v>0.20696847418916894</v>
      </c>
      <c r="T484" s="15">
        <f t="shared" si="97"/>
        <v>1.7150431418245012E-2</v>
      </c>
      <c r="U484" s="15">
        <f t="shared" si="98"/>
        <v>3.1368254427642933E-2</v>
      </c>
      <c r="V484" s="8">
        <f t="shared" si="99"/>
        <v>0.13557981502084093</v>
      </c>
      <c r="W484" s="8">
        <f t="shared" si="100"/>
        <v>0.16419117434954075</v>
      </c>
    </row>
    <row r="485" spans="1:23" x14ac:dyDescent="0.25">
      <c r="A485">
        <v>484</v>
      </c>
      <c r="B485">
        <v>-801.6</v>
      </c>
      <c r="C485">
        <v>307.3</v>
      </c>
      <c r="D485" t="s">
        <v>573</v>
      </c>
      <c r="E485">
        <f t="shared" si="92"/>
        <v>283.3</v>
      </c>
      <c r="F485">
        <f t="shared" si="101"/>
        <v>20</v>
      </c>
      <c r="G485" s="19" t="e">
        <v>#N/A</v>
      </c>
      <c r="H485" s="19" t="e">
        <v>#N/A</v>
      </c>
      <c r="I485" t="str">
        <f t="shared" si="94"/>
        <v>C44H83O10P</v>
      </c>
      <c r="J485" t="str">
        <f t="shared" si="95"/>
        <v>C44H82O10P</v>
      </c>
      <c r="K485" t="str">
        <f t="shared" si="93"/>
        <v>C20H35O2</v>
      </c>
      <c r="L485" t="str">
        <f t="shared" si="96"/>
        <v>C24H47O8P</v>
      </c>
      <c r="M485">
        <v>0.59285171313335072</v>
      </c>
      <c r="N485">
        <v>2.2908931973969478E-2</v>
      </c>
      <c r="O485">
        <v>3.9540735259288674E-2</v>
      </c>
      <c r="P485">
        <v>0.79355294776368368</v>
      </c>
      <c r="Q485">
        <v>0.74708526356567595</v>
      </c>
      <c r="R485">
        <v>0.18129472300940283</v>
      </c>
      <c r="S485">
        <v>0.20696847418916894</v>
      </c>
      <c r="T485" s="15">
        <f t="shared" si="97"/>
        <v>1.7114925481781128E-2</v>
      </c>
      <c r="U485" s="15">
        <f t="shared" si="98"/>
        <v>3.1377667021751952E-2</v>
      </c>
      <c r="V485" s="8">
        <f t="shared" si="99"/>
        <v>0.13544261592254592</v>
      </c>
      <c r="W485" s="8">
        <f t="shared" si="100"/>
        <v>0.16424044278696689</v>
      </c>
    </row>
    <row r="486" spans="1:23" x14ac:dyDescent="0.25">
      <c r="A486">
        <v>485</v>
      </c>
      <c r="B486">
        <v>-799.5</v>
      </c>
      <c r="C486">
        <v>305.2</v>
      </c>
      <c r="D486" t="s">
        <v>574</v>
      </c>
      <c r="E486">
        <f t="shared" si="92"/>
        <v>283.3</v>
      </c>
      <c r="F486">
        <f t="shared" si="101"/>
        <v>20</v>
      </c>
      <c r="G486" s="19" t="e">
        <v>#N/A</v>
      </c>
      <c r="H486" s="19" t="e">
        <v>#N/A</v>
      </c>
      <c r="I486" t="str">
        <f t="shared" si="94"/>
        <v>C44H81O10P</v>
      </c>
      <c r="J486" t="str">
        <f t="shared" si="95"/>
        <v>C44H80O10P</v>
      </c>
      <c r="K486" t="str">
        <f t="shared" si="93"/>
        <v>C20H33O2</v>
      </c>
      <c r="L486" t="str">
        <f t="shared" si="96"/>
        <v>C24H47O8P</v>
      </c>
      <c r="M486">
        <v>0.59302960867278631</v>
      </c>
      <c r="N486">
        <v>2.2861446898164127E-2</v>
      </c>
      <c r="O486">
        <v>3.9540735259288674E-2</v>
      </c>
      <c r="P486">
        <v>0.79379106722355164</v>
      </c>
      <c r="Q486">
        <v>0.74708526356567595</v>
      </c>
      <c r="R486">
        <v>0.18111095062002339</v>
      </c>
      <c r="S486">
        <v>0.20696847418916894</v>
      </c>
      <c r="T486" s="15">
        <f t="shared" si="97"/>
        <v>1.7079450081407654E-2</v>
      </c>
      <c r="U486" s="15">
        <f t="shared" si="98"/>
        <v>3.1387082440274675E-2</v>
      </c>
      <c r="V486" s="8">
        <f t="shared" si="99"/>
        <v>0.1353053222785903</v>
      </c>
      <c r="W486" s="8">
        <f t="shared" si="100"/>
        <v>0.16428972600825051</v>
      </c>
    </row>
    <row r="487" spans="1:23" x14ac:dyDescent="0.25">
      <c r="A487">
        <v>486</v>
      </c>
      <c r="B487">
        <v>-797.5</v>
      </c>
      <c r="C487">
        <v>303.2</v>
      </c>
      <c r="D487" t="s">
        <v>575</v>
      </c>
      <c r="E487">
        <f t="shared" si="92"/>
        <v>283.3</v>
      </c>
      <c r="F487">
        <f t="shared" si="101"/>
        <v>20</v>
      </c>
      <c r="G487" s="19" t="e">
        <v>#N/A</v>
      </c>
      <c r="H487" s="19" t="e">
        <v>#N/A</v>
      </c>
      <c r="I487" t="str">
        <f t="shared" si="94"/>
        <v>C44H79O10P</v>
      </c>
      <c r="J487" t="str">
        <f t="shared" si="95"/>
        <v>C44H78O10P</v>
      </c>
      <c r="K487" t="str">
        <f t="shared" si="93"/>
        <v>C20H31O2</v>
      </c>
      <c r="L487" t="str">
        <f t="shared" si="96"/>
        <v>C24H47O8P</v>
      </c>
      <c r="M487">
        <v>0.59320755759289423</v>
      </c>
      <c r="N487">
        <v>2.2814002746246405E-2</v>
      </c>
      <c r="O487">
        <v>3.9540735259288674E-2</v>
      </c>
      <c r="P487">
        <v>0.79402925813533398</v>
      </c>
      <c r="Q487">
        <v>0.74708526356567595</v>
      </c>
      <c r="R487">
        <v>0.18092705161852635</v>
      </c>
      <c r="S487">
        <v>0.20696847418916894</v>
      </c>
      <c r="T487" s="15">
        <f t="shared" si="97"/>
        <v>1.7044005254667552E-2</v>
      </c>
      <c r="U487" s="15">
        <f t="shared" si="98"/>
        <v>3.1396500684058637E-2</v>
      </c>
      <c r="V487" s="8">
        <f t="shared" si="99"/>
        <v>0.13516793404458741</v>
      </c>
      <c r="W487" s="8">
        <f t="shared" si="100"/>
        <v>0.16433902401782782</v>
      </c>
    </row>
    <row r="488" spans="1:23" x14ac:dyDescent="0.25">
      <c r="A488">
        <v>487</v>
      </c>
      <c r="B488">
        <v>-795.5</v>
      </c>
      <c r="C488">
        <v>301.2</v>
      </c>
      <c r="D488" t="s">
        <v>576</v>
      </c>
      <c r="E488">
        <f t="shared" si="92"/>
        <v>283.3</v>
      </c>
      <c r="F488">
        <f t="shared" si="101"/>
        <v>20</v>
      </c>
      <c r="G488" s="19" t="e">
        <v>#N/A</v>
      </c>
      <c r="H488" s="19" t="e">
        <v>#N/A</v>
      </c>
      <c r="I488" t="str">
        <f t="shared" si="94"/>
        <v>C44H77O10P</v>
      </c>
      <c r="J488" t="str">
        <f t="shared" si="95"/>
        <v>C44H76O10P</v>
      </c>
      <c r="K488" t="str">
        <f t="shared" si="93"/>
        <v>C20H29O2</v>
      </c>
      <c r="L488" t="str">
        <f t="shared" si="96"/>
        <v>C24H47O8P</v>
      </c>
      <c r="M488">
        <v>0.593385559909692</v>
      </c>
      <c r="N488">
        <v>2.2766599568501775E-2</v>
      </c>
      <c r="O488">
        <v>3.9540735259288674E-2</v>
      </c>
      <c r="P488">
        <v>0.79426752052047089</v>
      </c>
      <c r="Q488">
        <v>0.74708526356567595</v>
      </c>
      <c r="R488">
        <v>0.18074302594547415</v>
      </c>
      <c r="S488">
        <v>0.20696847418916894</v>
      </c>
      <c r="T488" s="15">
        <f t="shared" si="97"/>
        <v>1.7008591039128357E-2</v>
      </c>
      <c r="U488" s="15">
        <f t="shared" si="98"/>
        <v>3.1405921753951578E-2</v>
      </c>
      <c r="V488" s="8">
        <f t="shared" si="99"/>
        <v>0.13503045117613235</v>
      </c>
      <c r="W488" s="8">
        <f t="shared" si="100"/>
        <v>0.16438833682013629</v>
      </c>
    </row>
    <row r="489" spans="1:23" x14ac:dyDescent="0.25">
      <c r="A489">
        <v>488</v>
      </c>
      <c r="B489">
        <v>-825.6</v>
      </c>
      <c r="C489">
        <v>331.3</v>
      </c>
      <c r="D489" t="s">
        <v>577</v>
      </c>
      <c r="E489">
        <f t="shared" si="92"/>
        <v>283.3</v>
      </c>
      <c r="F489">
        <f t="shared" si="101"/>
        <v>22</v>
      </c>
      <c r="G489" s="19" t="e">
        <v>#N/A</v>
      </c>
      <c r="H489" s="19" t="e">
        <v>#N/A</v>
      </c>
      <c r="I489" t="str">
        <f t="shared" si="94"/>
        <v>C46H83O10P</v>
      </c>
      <c r="J489" t="str">
        <f t="shared" si="95"/>
        <v>C46H82O10P</v>
      </c>
      <c r="K489" t="str">
        <f t="shared" si="93"/>
        <v>C22H35O2</v>
      </c>
      <c r="L489" t="str">
        <f t="shared" si="96"/>
        <v>C24H47O8P</v>
      </c>
      <c r="M489">
        <v>0.57988071050170609</v>
      </c>
      <c r="N489">
        <v>2.6448337941228989E-2</v>
      </c>
      <c r="O489">
        <v>3.9540735259288674E-2</v>
      </c>
      <c r="P489">
        <v>0.77619080281956188</v>
      </c>
      <c r="Q489">
        <v>0.74708526356567595</v>
      </c>
      <c r="R489">
        <v>0.19459430080212234</v>
      </c>
      <c r="S489">
        <v>0.20696847418916894</v>
      </c>
      <c r="T489" s="15">
        <f t="shared" si="97"/>
        <v>1.975916352169713E-2</v>
      </c>
      <c r="U489" s="15">
        <f t="shared" si="98"/>
        <v>3.0691155044983039E-2</v>
      </c>
      <c r="V489" s="8">
        <f t="shared" si="99"/>
        <v>0.14537853450313198</v>
      </c>
      <c r="W489" s="8">
        <f t="shared" si="100"/>
        <v>0.16064702613923082</v>
      </c>
    </row>
    <row r="490" spans="1:23" x14ac:dyDescent="0.25">
      <c r="A490">
        <v>489</v>
      </c>
      <c r="B490">
        <v>-823.5</v>
      </c>
      <c r="C490">
        <v>329.2</v>
      </c>
      <c r="D490" t="s">
        <v>578</v>
      </c>
      <c r="E490">
        <f t="shared" si="92"/>
        <v>283.3</v>
      </c>
      <c r="F490">
        <f t="shared" si="101"/>
        <v>22</v>
      </c>
      <c r="G490" s="19" t="e">
        <v>#N/A</v>
      </c>
      <c r="H490" s="19" t="e">
        <v>#N/A</v>
      </c>
      <c r="I490" t="str">
        <f t="shared" si="94"/>
        <v>C46H81O10P</v>
      </c>
      <c r="J490" t="str">
        <f t="shared" si="95"/>
        <v>C46H80O10P</v>
      </c>
      <c r="K490" t="str">
        <f t="shared" si="93"/>
        <v>C22H33O2</v>
      </c>
      <c r="L490" t="str">
        <f t="shared" si="96"/>
        <v>C24H47O8P</v>
      </c>
      <c r="M490">
        <v>0.58005471386463436</v>
      </c>
      <c r="N490">
        <v>2.6397922084203714E-2</v>
      </c>
      <c r="O490">
        <v>3.9540735259288674E-2</v>
      </c>
      <c r="P490">
        <v>0.77642371246376751</v>
      </c>
      <c r="Q490">
        <v>0.74708526356567595</v>
      </c>
      <c r="R490">
        <v>0.19441973017205794</v>
      </c>
      <c r="S490">
        <v>0.20696847418916894</v>
      </c>
      <c r="T490" s="15">
        <f t="shared" si="97"/>
        <v>1.9721498577863511E-2</v>
      </c>
      <c r="U490" s="15">
        <f t="shared" si="98"/>
        <v>3.0700364463563907E-2</v>
      </c>
      <c r="V490" s="8">
        <f t="shared" si="99"/>
        <v>0.14524811535795951</v>
      </c>
      <c r="W490" s="8">
        <f t="shared" si="100"/>
        <v>0.160695231092916</v>
      </c>
    </row>
    <row r="491" spans="1:23" x14ac:dyDescent="0.25">
      <c r="A491">
        <v>490</v>
      </c>
      <c r="B491">
        <v>-821.5</v>
      </c>
      <c r="C491">
        <v>327.2</v>
      </c>
      <c r="D491" t="s">
        <v>579</v>
      </c>
      <c r="E491">
        <f t="shared" si="92"/>
        <v>283.3</v>
      </c>
      <c r="F491">
        <f t="shared" si="101"/>
        <v>22</v>
      </c>
      <c r="G491" s="19" t="e">
        <v>#N/A</v>
      </c>
      <c r="H491" s="19" t="e">
        <v>#N/A</v>
      </c>
      <c r="I491" t="str">
        <f t="shared" si="94"/>
        <v>C46H79O10P</v>
      </c>
      <c r="J491" t="str">
        <f t="shared" si="95"/>
        <v>C46H78O10P</v>
      </c>
      <c r="K491" t="str">
        <f t="shared" si="93"/>
        <v>C22H31O2</v>
      </c>
      <c r="L491" t="str">
        <f t="shared" si="96"/>
        <v>C24H47O8P</v>
      </c>
      <c r="M491">
        <v>0.5802287694403192</v>
      </c>
      <c r="N491">
        <v>2.6347543509511545E-2</v>
      </c>
      <c r="O491">
        <v>3.9540735259288674E-2</v>
      </c>
      <c r="P491">
        <v>0.77665669199659093</v>
      </c>
      <c r="Q491">
        <v>0.74708526356567595</v>
      </c>
      <c r="R491">
        <v>0.19424503725467318</v>
      </c>
      <c r="S491">
        <v>0.20696847418916894</v>
      </c>
      <c r="T491" s="15">
        <f t="shared" si="97"/>
        <v>1.9683861487111549E-2</v>
      </c>
      <c r="U491" s="15">
        <f t="shared" si="98"/>
        <v>3.0709576645592113E-2</v>
      </c>
      <c r="V491" s="8">
        <f t="shared" si="99"/>
        <v>0.14511760485373207</v>
      </c>
      <c r="W491" s="8">
        <f t="shared" si="100"/>
        <v>0.16074345051134176</v>
      </c>
    </row>
    <row r="492" spans="1:23" x14ac:dyDescent="0.25">
      <c r="A492">
        <v>491</v>
      </c>
      <c r="B492" s="2">
        <v>-745.5</v>
      </c>
      <c r="C492" s="2">
        <v>281.2</v>
      </c>
      <c r="D492" t="s">
        <v>580</v>
      </c>
      <c r="E492">
        <f t="shared" si="92"/>
        <v>253.3</v>
      </c>
      <c r="F492">
        <f t="shared" si="101"/>
        <v>18</v>
      </c>
      <c r="G492" s="19" t="e">
        <v>#N/A</v>
      </c>
      <c r="H492" s="19" t="e">
        <v>#N/A</v>
      </c>
      <c r="I492" t="str">
        <f t="shared" si="94"/>
        <v>C40H75O10P</v>
      </c>
      <c r="J492" t="str">
        <f t="shared" si="95"/>
        <v>C40H74O10P</v>
      </c>
      <c r="K492" t="str">
        <f t="shared" si="93"/>
        <v>C18H33O2</v>
      </c>
      <c r="L492" t="str">
        <f t="shared" si="96"/>
        <v>C22H41O8P</v>
      </c>
      <c r="M492">
        <v>0.62041473697147353</v>
      </c>
      <c r="N492">
        <v>1.9555127821847394E-2</v>
      </c>
      <c r="O492">
        <v>3.5859174235689947E-2</v>
      </c>
      <c r="P492">
        <v>0.811546901890003</v>
      </c>
      <c r="Q492">
        <v>0.76448414198439552</v>
      </c>
      <c r="R492">
        <v>0.16710950192123541</v>
      </c>
      <c r="S492">
        <v>0.19409471275006451</v>
      </c>
      <c r="T492" s="15">
        <f t="shared" si="97"/>
        <v>1.4949585114280191E-2</v>
      </c>
      <c r="U492" s="15">
        <f t="shared" si="98"/>
        <v>2.9101401755307999E-2</v>
      </c>
      <c r="V492" s="8">
        <f t="shared" si="99"/>
        <v>0.12775256419369535</v>
      </c>
      <c r="W492" s="8">
        <f t="shared" si="100"/>
        <v>0.15751696280554492</v>
      </c>
    </row>
    <row r="493" spans="1:23" x14ac:dyDescent="0.25">
      <c r="A493">
        <v>492</v>
      </c>
      <c r="B493">
        <v>-773.5</v>
      </c>
      <c r="C493">
        <v>281.2</v>
      </c>
      <c r="D493" t="s">
        <v>581</v>
      </c>
      <c r="E493">
        <f t="shared" si="92"/>
        <v>281.3</v>
      </c>
      <c r="F493">
        <f t="shared" si="101"/>
        <v>18</v>
      </c>
      <c r="G493" s="19" t="e">
        <v>#N/A</v>
      </c>
      <c r="H493" s="19" t="e">
        <v>#N/A</v>
      </c>
      <c r="I493" t="str">
        <f t="shared" si="94"/>
        <v>C42H79O10P</v>
      </c>
      <c r="J493" t="str">
        <f t="shared" si="95"/>
        <v>C42H78O10P</v>
      </c>
      <c r="K493" t="str">
        <f t="shared" si="93"/>
        <v>C18H33O2</v>
      </c>
      <c r="L493" t="str">
        <f t="shared" si="96"/>
        <v>C24H45O8P</v>
      </c>
      <c r="M493">
        <v>0.60647666044680992</v>
      </c>
      <c r="N493">
        <v>1.9555127821847394E-2</v>
      </c>
      <c r="O493">
        <v>3.9490532116538503E-2</v>
      </c>
      <c r="P493">
        <v>0.811546901890003</v>
      </c>
      <c r="Q493">
        <v>0.74730943958308849</v>
      </c>
      <c r="R493">
        <v>0.16710950192123541</v>
      </c>
      <c r="S493">
        <v>0.20680635223874747</v>
      </c>
      <c r="T493" s="15">
        <f t="shared" si="97"/>
        <v>1.4613731613520441E-2</v>
      </c>
      <c r="U493" s="15">
        <f t="shared" si="98"/>
        <v>3.204841899316449E-2</v>
      </c>
      <c r="V493" s="8">
        <f t="shared" si="99"/>
        <v>0.12488250822976749</v>
      </c>
      <c r="W493" s="8">
        <f t="shared" si="100"/>
        <v>0.16783305445052818</v>
      </c>
    </row>
    <row r="494" spans="1:23" x14ac:dyDescent="0.25">
      <c r="A494">
        <v>493</v>
      </c>
      <c r="B494">
        <v>-771.5</v>
      </c>
      <c r="C494">
        <v>279.2</v>
      </c>
      <c r="D494" t="s">
        <v>582</v>
      </c>
      <c r="E494">
        <f t="shared" si="92"/>
        <v>281.3</v>
      </c>
      <c r="F494">
        <f t="shared" si="101"/>
        <v>18</v>
      </c>
      <c r="G494" s="19" t="e">
        <v>#N/A</v>
      </c>
      <c r="H494" s="19" t="e">
        <v>#N/A</v>
      </c>
      <c r="I494" t="str">
        <f t="shared" si="94"/>
        <v>C42H77O10P</v>
      </c>
      <c r="J494" t="str">
        <f t="shared" si="95"/>
        <v>C42H76O10P</v>
      </c>
      <c r="K494" t="str">
        <f t="shared" si="93"/>
        <v>C18H31O2</v>
      </c>
      <c r="L494" t="str">
        <f t="shared" si="96"/>
        <v>C24H45O8P</v>
      </c>
      <c r="M494">
        <v>0.60665864439030759</v>
      </c>
      <c r="N494">
        <v>1.9510895075596228E-2</v>
      </c>
      <c r="O494">
        <v>3.9490532116538503E-2</v>
      </c>
      <c r="P494">
        <v>0.81179042075094388</v>
      </c>
      <c r="Q494">
        <v>0.74730943958308849</v>
      </c>
      <c r="R494">
        <v>0.16691607239168496</v>
      </c>
      <c r="S494">
        <v>0.20680635223874747</v>
      </c>
      <c r="T494" s="15">
        <f t="shared" si="97"/>
        <v>1.458067606470826E-2</v>
      </c>
      <c r="U494" s="15">
        <f t="shared" si="98"/>
        <v>3.2058035682563463E-2</v>
      </c>
      <c r="V494" s="8">
        <f t="shared" si="99"/>
        <v>0.12473795651644032</v>
      </c>
      <c r="W494" s="8">
        <f t="shared" si="100"/>
        <v>0.16788341569786072</v>
      </c>
    </row>
    <row r="495" spans="1:23" x14ac:dyDescent="0.25">
      <c r="A495">
        <v>494</v>
      </c>
      <c r="B495">
        <v>-769.5</v>
      </c>
      <c r="C495">
        <v>277.2</v>
      </c>
      <c r="D495" t="s">
        <v>583</v>
      </c>
      <c r="E495">
        <f t="shared" si="92"/>
        <v>281.3</v>
      </c>
      <c r="F495">
        <f t="shared" si="101"/>
        <v>18</v>
      </c>
      <c r="G495" s="19" t="e">
        <v>#N/A</v>
      </c>
      <c r="H495" s="19" t="e">
        <v>#N/A</v>
      </c>
      <c r="I495" t="str">
        <f t="shared" si="94"/>
        <v>C42H75O10P</v>
      </c>
      <c r="J495" t="str">
        <f t="shared" si="95"/>
        <v>C42H74O10P</v>
      </c>
      <c r="K495" t="str">
        <f t="shared" si="93"/>
        <v>C18H29O2</v>
      </c>
      <c r="L495" t="str">
        <f t="shared" si="96"/>
        <v>C24H45O8P</v>
      </c>
      <c r="M495">
        <v>0.60684068294127458</v>
      </c>
      <c r="N495">
        <v>1.9466707127961943E-2</v>
      </c>
      <c r="O495">
        <v>3.9490532116538503E-2</v>
      </c>
      <c r="P495">
        <v>0.81203401268398379</v>
      </c>
      <c r="Q495">
        <v>0.74730943958308849</v>
      </c>
      <c r="R495">
        <v>0.1667225117316733</v>
      </c>
      <c r="S495">
        <v>0.20680635223874747</v>
      </c>
      <c r="T495" s="15">
        <f t="shared" si="97"/>
        <v>1.4547653994325355E-2</v>
      </c>
      <c r="U495" s="15">
        <f t="shared" si="98"/>
        <v>3.2067655257618503E-2</v>
      </c>
      <c r="V495" s="8">
        <f t="shared" si="99"/>
        <v>0.12459330680808167</v>
      </c>
      <c r="W495" s="8">
        <f t="shared" si="100"/>
        <v>0.16793379205696748</v>
      </c>
    </row>
    <row r="496" spans="1:23" x14ac:dyDescent="0.25">
      <c r="A496">
        <v>495</v>
      </c>
      <c r="B496">
        <v>-801.6</v>
      </c>
      <c r="C496">
        <v>309.3</v>
      </c>
      <c r="D496" t="s">
        <v>584</v>
      </c>
      <c r="E496">
        <f t="shared" si="92"/>
        <v>281.3</v>
      </c>
      <c r="F496">
        <f t="shared" si="101"/>
        <v>20</v>
      </c>
      <c r="G496" s="19" t="e">
        <v>#N/A</v>
      </c>
      <c r="H496" s="19" t="e">
        <v>#N/A</v>
      </c>
      <c r="I496" t="str">
        <f t="shared" si="94"/>
        <v>C44H83O10P</v>
      </c>
      <c r="J496" t="str">
        <f t="shared" si="95"/>
        <v>C44H82O10P</v>
      </c>
      <c r="K496" t="str">
        <f t="shared" si="93"/>
        <v>C20H37O2</v>
      </c>
      <c r="L496" t="str">
        <f t="shared" si="96"/>
        <v>C24H45O8P</v>
      </c>
      <c r="M496">
        <v>0.59285171313335072</v>
      </c>
      <c r="N496">
        <v>2.2956457923409865E-2</v>
      </c>
      <c r="O496">
        <v>3.9490532116538503E-2</v>
      </c>
      <c r="P496">
        <v>0.79331489973429581</v>
      </c>
      <c r="Q496">
        <v>0.74730943958308849</v>
      </c>
      <c r="R496">
        <v>0.18147836884607774</v>
      </c>
      <c r="S496">
        <v>0.20680635223874747</v>
      </c>
      <c r="T496" s="15">
        <f t="shared" si="97"/>
        <v>1.7155577705556181E-2</v>
      </c>
      <c r="U496" s="15">
        <f t="shared" si="98"/>
        <v>3.1328427526485736E-2</v>
      </c>
      <c r="V496" s="8">
        <f t="shared" si="99"/>
        <v>0.13562049811881538</v>
      </c>
      <c r="W496" s="8">
        <f t="shared" si="100"/>
        <v>0.1640625605906974</v>
      </c>
    </row>
    <row r="497" spans="1:23" x14ac:dyDescent="0.25">
      <c r="A497">
        <v>496</v>
      </c>
      <c r="B497">
        <v>-799.5</v>
      </c>
      <c r="C497">
        <v>307.3</v>
      </c>
      <c r="D497" t="s">
        <v>585</v>
      </c>
      <c r="E497">
        <f t="shared" si="92"/>
        <v>281.2</v>
      </c>
      <c r="F497">
        <f t="shared" si="101"/>
        <v>20</v>
      </c>
      <c r="G497" s="19" t="e">
        <v>#N/A</v>
      </c>
      <c r="H497" s="19" t="e">
        <v>#N/A</v>
      </c>
      <c r="I497" t="str">
        <f t="shared" si="94"/>
        <v>C44H81O10P</v>
      </c>
      <c r="J497" t="str">
        <f t="shared" si="95"/>
        <v>C44H80O10P</v>
      </c>
      <c r="K497" t="str">
        <f t="shared" si="93"/>
        <v>C20H35O2</v>
      </c>
      <c r="L497" t="str">
        <f t="shared" si="96"/>
        <v>C24H45O8P</v>
      </c>
      <c r="M497">
        <v>0.59302960867278631</v>
      </c>
      <c r="N497">
        <v>2.2908931973969478E-2</v>
      </c>
      <c r="O497">
        <v>3.9490532116538503E-2</v>
      </c>
      <c r="P497">
        <v>0.79355294776368368</v>
      </c>
      <c r="Q497">
        <v>0.74730943958308849</v>
      </c>
      <c r="R497">
        <v>0.18129472300940283</v>
      </c>
      <c r="S497">
        <v>0.20680635223874747</v>
      </c>
      <c r="T497" s="15">
        <f t="shared" si="97"/>
        <v>1.7120061114914226E-2</v>
      </c>
      <c r="U497" s="15">
        <f t="shared" si="98"/>
        <v>3.1337828169835547E-2</v>
      </c>
      <c r="V497" s="8">
        <f t="shared" si="99"/>
        <v>0.13548325785152809</v>
      </c>
      <c r="W497" s="8">
        <f t="shared" si="100"/>
        <v>0.16411179043531274</v>
      </c>
    </row>
    <row r="498" spans="1:23" x14ac:dyDescent="0.25">
      <c r="A498">
        <v>497</v>
      </c>
      <c r="B498">
        <v>-797.5</v>
      </c>
      <c r="C498">
        <v>305.2</v>
      </c>
      <c r="D498" t="s">
        <v>586</v>
      </c>
      <c r="E498">
        <f t="shared" si="92"/>
        <v>281.3</v>
      </c>
      <c r="F498">
        <f t="shared" si="101"/>
        <v>20</v>
      </c>
      <c r="G498" s="19" t="e">
        <v>#N/A</v>
      </c>
      <c r="H498" s="19" t="e">
        <v>#N/A</v>
      </c>
      <c r="I498" t="str">
        <f t="shared" si="94"/>
        <v>C44H79O10P</v>
      </c>
      <c r="J498" t="str">
        <f t="shared" si="95"/>
        <v>C44H78O10P</v>
      </c>
      <c r="K498" t="str">
        <f t="shared" si="93"/>
        <v>C20H33O2</v>
      </c>
      <c r="L498" t="str">
        <f t="shared" si="96"/>
        <v>C24H45O8P</v>
      </c>
      <c r="M498">
        <v>0.59320755759289423</v>
      </c>
      <c r="N498">
        <v>2.2861446898164127E-2</v>
      </c>
      <c r="O498">
        <v>3.9490532116538503E-2</v>
      </c>
      <c r="P498">
        <v>0.79379106722355164</v>
      </c>
      <c r="Q498">
        <v>0.74730943958308849</v>
      </c>
      <c r="R498">
        <v>0.18111095062002339</v>
      </c>
      <c r="S498">
        <v>0.20680635223874747</v>
      </c>
      <c r="T498" s="15">
        <f t="shared" si="97"/>
        <v>1.7084575069525574E-2</v>
      </c>
      <c r="U498" s="15">
        <f t="shared" si="98"/>
        <v>3.1347231634013047E-2</v>
      </c>
      <c r="V498" s="8">
        <f t="shared" si="99"/>
        <v>0.13534592301021009</v>
      </c>
      <c r="W498" s="8">
        <f t="shared" si="100"/>
        <v>0.16416103505220508</v>
      </c>
    </row>
    <row r="499" spans="1:23" x14ac:dyDescent="0.25">
      <c r="A499">
        <v>498</v>
      </c>
      <c r="B499">
        <v>-795.5</v>
      </c>
      <c r="C499">
        <v>303.2</v>
      </c>
      <c r="D499" t="s">
        <v>587</v>
      </c>
      <c r="E499">
        <f t="shared" si="92"/>
        <v>281.3</v>
      </c>
      <c r="F499">
        <f t="shared" si="101"/>
        <v>20</v>
      </c>
      <c r="G499" s="19" t="e">
        <v>#N/A</v>
      </c>
      <c r="H499" s="19" t="e">
        <v>#N/A</v>
      </c>
      <c r="I499" t="str">
        <f t="shared" si="94"/>
        <v>C44H77O10P</v>
      </c>
      <c r="J499" t="str">
        <f t="shared" si="95"/>
        <v>C44H76O10P</v>
      </c>
      <c r="K499" t="str">
        <f t="shared" si="93"/>
        <v>C20H31O2</v>
      </c>
      <c r="L499" t="str">
        <f t="shared" si="96"/>
        <v>C24H45O8P</v>
      </c>
      <c r="M499">
        <v>0.593385559909692</v>
      </c>
      <c r="N499">
        <v>2.2814002746246405E-2</v>
      </c>
      <c r="O499">
        <v>3.9490532116538503E-2</v>
      </c>
      <c r="P499">
        <v>0.79402925813533398</v>
      </c>
      <c r="Q499">
        <v>0.74730943958308849</v>
      </c>
      <c r="R499">
        <v>0.18092705161852635</v>
      </c>
      <c r="S499">
        <v>0.20680635223874747</v>
      </c>
      <c r="T499" s="15">
        <f t="shared" si="97"/>
        <v>1.7049119606944444E-2</v>
      </c>
      <c r="U499" s="15">
        <f t="shared" si="98"/>
        <v>3.1356637919864649E-2</v>
      </c>
      <c r="V499" s="8">
        <f t="shared" si="99"/>
        <v>0.13520849355046144</v>
      </c>
      <c r="W499" s="8">
        <f t="shared" si="100"/>
        <v>0.1642102944458072</v>
      </c>
    </row>
    <row r="500" spans="1:23" x14ac:dyDescent="0.25">
      <c r="A500">
        <v>499</v>
      </c>
      <c r="B500">
        <v>-793.5</v>
      </c>
      <c r="C500">
        <v>301.2</v>
      </c>
      <c r="D500" t="s">
        <v>588</v>
      </c>
      <c r="E500">
        <f t="shared" si="92"/>
        <v>281.3</v>
      </c>
      <c r="F500">
        <f t="shared" si="101"/>
        <v>20</v>
      </c>
      <c r="G500" s="19" t="e">
        <v>#N/A</v>
      </c>
      <c r="H500" s="19" t="e">
        <v>#N/A</v>
      </c>
      <c r="I500" t="str">
        <f t="shared" si="94"/>
        <v>C44H75O10P</v>
      </c>
      <c r="J500" t="str">
        <f t="shared" si="95"/>
        <v>C44H74O10P</v>
      </c>
      <c r="K500" t="str">
        <f t="shared" si="93"/>
        <v>C20H29O2</v>
      </c>
      <c r="L500" t="str">
        <f t="shared" si="96"/>
        <v>C24H45O8P</v>
      </c>
      <c r="M500">
        <v>0.59356361563920246</v>
      </c>
      <c r="N500">
        <v>2.2766599568501775E-2</v>
      </c>
      <c r="O500">
        <v>3.9490532116538503E-2</v>
      </c>
      <c r="P500">
        <v>0.79426752052047089</v>
      </c>
      <c r="Q500">
        <v>0.74730943958308849</v>
      </c>
      <c r="R500">
        <v>0.18074302594547415</v>
      </c>
      <c r="S500">
        <v>0.20680635223874747</v>
      </c>
      <c r="T500" s="15">
        <f t="shared" si="97"/>
        <v>1.7013694764749648E-2</v>
      </c>
      <c r="U500" s="15">
        <f t="shared" si="98"/>
        <v>3.1366047028237067E-2</v>
      </c>
      <c r="V500" s="8">
        <f t="shared" si="99"/>
        <v>0.1350709694278639</v>
      </c>
      <c r="W500" s="8">
        <f t="shared" si="100"/>
        <v>0.16425956862055308</v>
      </c>
    </row>
    <row r="501" spans="1:23" x14ac:dyDescent="0.25">
      <c r="A501">
        <v>500</v>
      </c>
      <c r="B501">
        <v>-823.5</v>
      </c>
      <c r="C501">
        <v>331.3</v>
      </c>
      <c r="D501" t="s">
        <v>589</v>
      </c>
      <c r="E501">
        <f t="shared" si="92"/>
        <v>281.2</v>
      </c>
      <c r="F501">
        <f t="shared" si="101"/>
        <v>22</v>
      </c>
      <c r="G501" s="19" t="e">
        <v>#N/A</v>
      </c>
      <c r="H501" s="19" t="e">
        <v>#N/A</v>
      </c>
      <c r="I501" t="str">
        <f t="shared" si="94"/>
        <v>C46H81O10P</v>
      </c>
      <c r="J501" t="str">
        <f t="shared" si="95"/>
        <v>C46H80O10P</v>
      </c>
      <c r="K501" t="str">
        <f t="shared" si="93"/>
        <v>C22H35O2</v>
      </c>
      <c r="L501" t="str">
        <f t="shared" si="96"/>
        <v>C24H45O8P</v>
      </c>
      <c r="M501">
        <v>0.58005471386463436</v>
      </c>
      <c r="N501">
        <v>2.6448337941228989E-2</v>
      </c>
      <c r="O501">
        <v>3.9490532116538503E-2</v>
      </c>
      <c r="P501">
        <v>0.77619080281956188</v>
      </c>
      <c r="Q501">
        <v>0.74730943958308849</v>
      </c>
      <c r="R501">
        <v>0.19459430080212234</v>
      </c>
      <c r="S501">
        <v>0.20680635223874747</v>
      </c>
      <c r="T501" s="15">
        <f t="shared" si="97"/>
        <v>1.9765092604763973E-2</v>
      </c>
      <c r="U501" s="15">
        <f t="shared" si="98"/>
        <v>3.0652187827307716E-2</v>
      </c>
      <c r="V501" s="8">
        <f t="shared" si="99"/>
        <v>0.14542215787849699</v>
      </c>
      <c r="W501" s="8">
        <f t="shared" si="100"/>
        <v>0.16052118857237849</v>
      </c>
    </row>
    <row r="502" spans="1:23" x14ac:dyDescent="0.25">
      <c r="A502">
        <v>501</v>
      </c>
      <c r="B502">
        <v>-821.5</v>
      </c>
      <c r="C502">
        <v>329.2</v>
      </c>
      <c r="D502" t="s">
        <v>590</v>
      </c>
      <c r="E502">
        <f t="shared" si="92"/>
        <v>281.3</v>
      </c>
      <c r="F502">
        <f t="shared" si="101"/>
        <v>22</v>
      </c>
      <c r="G502" s="19" t="e">
        <v>#N/A</v>
      </c>
      <c r="H502" s="19" t="e">
        <v>#N/A</v>
      </c>
      <c r="I502" t="str">
        <f t="shared" si="94"/>
        <v>C46H79O10P</v>
      </c>
      <c r="J502" t="str">
        <f t="shared" si="95"/>
        <v>C46H78O10P</v>
      </c>
      <c r="K502" t="str">
        <f t="shared" si="93"/>
        <v>C22H33O2</v>
      </c>
      <c r="L502" t="str">
        <f t="shared" si="96"/>
        <v>C24H45O8P</v>
      </c>
      <c r="M502">
        <v>0.5802287694403192</v>
      </c>
      <c r="N502">
        <v>2.6397922084203714E-2</v>
      </c>
      <c r="O502">
        <v>3.9490532116538503E-2</v>
      </c>
      <c r="P502">
        <v>0.77642371246376751</v>
      </c>
      <c r="Q502">
        <v>0.74730943958308849</v>
      </c>
      <c r="R502">
        <v>0.19441973017205794</v>
      </c>
      <c r="S502">
        <v>0.20680635223874747</v>
      </c>
      <c r="T502" s="15">
        <f t="shared" si="97"/>
        <v>1.9727416358904314E-2</v>
      </c>
      <c r="U502" s="15">
        <f t="shared" si="98"/>
        <v>3.0661385553092467E-2</v>
      </c>
      <c r="V502" s="8">
        <f t="shared" si="99"/>
        <v>0.14529169959877589</v>
      </c>
      <c r="W502" s="8">
        <f t="shared" si="100"/>
        <v>0.16056935576629788</v>
      </c>
    </row>
    <row r="503" spans="1:23" x14ac:dyDescent="0.25">
      <c r="A503">
        <v>502</v>
      </c>
      <c r="B503">
        <v>-819.5</v>
      </c>
      <c r="C503">
        <v>327.2</v>
      </c>
      <c r="D503" t="s">
        <v>591</v>
      </c>
      <c r="E503">
        <f t="shared" si="92"/>
        <v>281.3</v>
      </c>
      <c r="F503">
        <f t="shared" si="101"/>
        <v>22</v>
      </c>
      <c r="G503" s="19" t="e">
        <v>#N/A</v>
      </c>
      <c r="H503" s="19" t="e">
        <v>#N/A</v>
      </c>
      <c r="I503" t="str">
        <f t="shared" si="94"/>
        <v>C46H77O10P</v>
      </c>
      <c r="J503" t="str">
        <f t="shared" si="95"/>
        <v>C46H76O10P</v>
      </c>
      <c r="K503" t="str">
        <f t="shared" si="93"/>
        <v>C22H31O2</v>
      </c>
      <c r="L503" t="str">
        <f t="shared" si="96"/>
        <v>C24H45O8P</v>
      </c>
      <c r="M503">
        <v>0.58040287724442774</v>
      </c>
      <c r="N503">
        <v>2.6347543509511545E-2</v>
      </c>
      <c r="O503">
        <v>3.9490532116538503E-2</v>
      </c>
      <c r="P503">
        <v>0.77665669199659093</v>
      </c>
      <c r="Q503">
        <v>0.74730943958308849</v>
      </c>
      <c r="R503">
        <v>0.19424503725467318</v>
      </c>
      <c r="S503">
        <v>0.20680635223874747</v>
      </c>
      <c r="T503" s="15">
        <f t="shared" si="97"/>
        <v>1.9689767974484115E-2</v>
      </c>
      <c r="U503" s="15">
        <f t="shared" si="98"/>
        <v>3.0670586038815929E-2</v>
      </c>
      <c r="V503" s="8">
        <f t="shared" si="99"/>
        <v>0.14516114993258597</v>
      </c>
      <c r="W503" s="8">
        <f t="shared" si="100"/>
        <v>0.16061753741362739</v>
      </c>
    </row>
    <row r="504" spans="1:23" x14ac:dyDescent="0.25">
      <c r="A504">
        <v>503</v>
      </c>
      <c r="B504" s="2">
        <v>-743.5</v>
      </c>
      <c r="C504" s="2">
        <v>279.2</v>
      </c>
      <c r="D504" t="s">
        <v>592</v>
      </c>
      <c r="E504">
        <f t="shared" si="92"/>
        <v>253.3</v>
      </c>
      <c r="F504">
        <f t="shared" si="101"/>
        <v>18</v>
      </c>
      <c r="G504" s="19" t="e">
        <v>#N/A</v>
      </c>
      <c r="H504" s="19" t="e">
        <v>#N/A</v>
      </c>
      <c r="I504" t="str">
        <f t="shared" si="94"/>
        <v>C40H73O10P</v>
      </c>
      <c r="J504" t="str">
        <f t="shared" si="95"/>
        <v>C40H72O10P</v>
      </c>
      <c r="K504" t="str">
        <f t="shared" si="93"/>
        <v>C18H31O2</v>
      </c>
      <c r="L504" t="str">
        <f t="shared" si="96"/>
        <v>C22H41O8P</v>
      </c>
      <c r="M504">
        <v>0.62060090327893669</v>
      </c>
      <c r="N504">
        <v>1.9510895075596228E-2</v>
      </c>
      <c r="O504">
        <v>3.5859174235689947E-2</v>
      </c>
      <c r="P504">
        <v>0.81179042075094388</v>
      </c>
      <c r="Q504">
        <v>0.76448414198439552</v>
      </c>
      <c r="R504">
        <v>0.16691607239168496</v>
      </c>
      <c r="S504">
        <v>0.19409471275006451</v>
      </c>
      <c r="T504" s="15">
        <f t="shared" si="97"/>
        <v>1.4915769881214748E-2</v>
      </c>
      <c r="U504" s="15">
        <f t="shared" si="98"/>
        <v>2.9110134140572147E-2</v>
      </c>
      <c r="V504" s="8">
        <f t="shared" si="99"/>
        <v>0.12760469038576253</v>
      </c>
      <c r="W504" s="8">
        <f t="shared" si="100"/>
        <v>0.15756422852890847</v>
      </c>
    </row>
    <row r="505" spans="1:23" x14ac:dyDescent="0.25">
      <c r="A505">
        <v>504</v>
      </c>
      <c r="B505">
        <v>-769.5</v>
      </c>
      <c r="C505">
        <v>279.2</v>
      </c>
      <c r="D505" t="s">
        <v>593</v>
      </c>
      <c r="E505">
        <f t="shared" si="92"/>
        <v>279.3</v>
      </c>
      <c r="F505">
        <f t="shared" si="101"/>
        <v>18</v>
      </c>
      <c r="G505" s="19" t="e">
        <v>#N/A</v>
      </c>
      <c r="H505" s="19" t="e">
        <v>#N/A</v>
      </c>
      <c r="I505" t="str">
        <f t="shared" si="94"/>
        <v>C42H75O10P</v>
      </c>
      <c r="J505" t="str">
        <f t="shared" si="95"/>
        <v>C42H74O10P</v>
      </c>
      <c r="K505" t="str">
        <f t="shared" si="93"/>
        <v>C18H31O2</v>
      </c>
      <c r="L505" t="str">
        <f t="shared" si="96"/>
        <v>C24H43O8P</v>
      </c>
      <c r="M505">
        <v>0.60684068294127458</v>
      </c>
      <c r="N505">
        <v>1.9510895075596228E-2</v>
      </c>
      <c r="O505">
        <v>3.9440362583075234E-2</v>
      </c>
      <c r="P505">
        <v>0.81179042075094388</v>
      </c>
      <c r="Q505">
        <v>0.74753368286844113</v>
      </c>
      <c r="R505">
        <v>0.16691607239168496</v>
      </c>
      <c r="S505">
        <v>0.20664411435771746</v>
      </c>
      <c r="T505" s="15">
        <f t="shared" si="97"/>
        <v>1.4585051251920183E-2</v>
      </c>
      <c r="U505" s="15">
        <f t="shared" si="98"/>
        <v>3.2017308535884435E-2</v>
      </c>
      <c r="V505" s="8">
        <f t="shared" si="99"/>
        <v>0.12477538632489159</v>
      </c>
      <c r="W505" s="8">
        <f t="shared" si="100"/>
        <v>0.16775171254015761</v>
      </c>
    </row>
    <row r="506" spans="1:23" x14ac:dyDescent="0.25">
      <c r="A506">
        <v>505</v>
      </c>
      <c r="B506">
        <v>-767.5</v>
      </c>
      <c r="C506">
        <v>277.2</v>
      </c>
      <c r="D506" t="s">
        <v>594</v>
      </c>
      <c r="E506">
        <f t="shared" si="92"/>
        <v>279.3</v>
      </c>
      <c r="F506">
        <f t="shared" si="101"/>
        <v>18</v>
      </c>
      <c r="G506" s="19" t="e">
        <v>#N/A</v>
      </c>
      <c r="H506" s="19" t="e">
        <v>#N/A</v>
      </c>
      <c r="I506" t="str">
        <f t="shared" si="94"/>
        <v>C42H73O10P</v>
      </c>
      <c r="J506" t="str">
        <f t="shared" si="95"/>
        <v>C42H72O10P</v>
      </c>
      <c r="K506" t="str">
        <f t="shared" si="93"/>
        <v>C18H29O2</v>
      </c>
      <c r="L506" t="str">
        <f t="shared" si="96"/>
        <v>C24H43O8P</v>
      </c>
      <c r="M506">
        <v>0.6070227761160969</v>
      </c>
      <c r="N506">
        <v>1.9466707127961943E-2</v>
      </c>
      <c r="O506">
        <v>3.9440362583075234E-2</v>
      </c>
      <c r="P506">
        <v>0.81203401268398379</v>
      </c>
      <c r="Q506">
        <v>0.74753368286844113</v>
      </c>
      <c r="R506">
        <v>0.1667225117316733</v>
      </c>
      <c r="S506">
        <v>0.20664411435771746</v>
      </c>
      <c r="T506" s="15">
        <f t="shared" si="97"/>
        <v>1.4552019272686727E-2</v>
      </c>
      <c r="U506" s="15">
        <f t="shared" si="98"/>
        <v>3.2026915890045839E-2</v>
      </c>
      <c r="V506" s="8">
        <f t="shared" si="99"/>
        <v>0.12463069321185462</v>
      </c>
      <c r="W506" s="8">
        <f t="shared" si="100"/>
        <v>0.16780204937942533</v>
      </c>
    </row>
    <row r="507" spans="1:23" x14ac:dyDescent="0.25">
      <c r="A507">
        <v>506</v>
      </c>
      <c r="B507">
        <v>-799.5</v>
      </c>
      <c r="C507">
        <v>309.3</v>
      </c>
      <c r="D507" t="s">
        <v>595</v>
      </c>
      <c r="E507">
        <f t="shared" si="92"/>
        <v>279.2</v>
      </c>
      <c r="F507">
        <f t="shared" si="101"/>
        <v>20</v>
      </c>
      <c r="G507" s="19" t="e">
        <v>#N/A</v>
      </c>
      <c r="H507" s="19" t="e">
        <v>#N/A</v>
      </c>
      <c r="I507" t="str">
        <f t="shared" si="94"/>
        <v>C44H81O10P</v>
      </c>
      <c r="J507" t="str">
        <f t="shared" si="95"/>
        <v>C44H80O10P</v>
      </c>
      <c r="K507" t="str">
        <f t="shared" si="93"/>
        <v>C20H37O2</v>
      </c>
      <c r="L507" t="str">
        <f t="shared" si="96"/>
        <v>C24H43O8P</v>
      </c>
      <c r="M507">
        <v>0.59302960867278631</v>
      </c>
      <c r="N507">
        <v>2.2956457923409865E-2</v>
      </c>
      <c r="O507">
        <v>3.9440362583075234E-2</v>
      </c>
      <c r="P507">
        <v>0.79331489973429581</v>
      </c>
      <c r="Q507">
        <v>0.74753368286844113</v>
      </c>
      <c r="R507">
        <v>0.18147836884607774</v>
      </c>
      <c r="S507">
        <v>0.20664411435771746</v>
      </c>
      <c r="T507" s="15">
        <f t="shared" si="97"/>
        <v>1.7160725537100983E-2</v>
      </c>
      <c r="U507" s="15">
        <f t="shared" si="98"/>
        <v>3.1288627288076604E-2</v>
      </c>
      <c r="V507" s="8">
        <f t="shared" si="99"/>
        <v>0.13566119342446586</v>
      </c>
      <c r="W507" s="8">
        <f t="shared" si="100"/>
        <v>0.16393385486237499</v>
      </c>
    </row>
    <row r="508" spans="1:23" x14ac:dyDescent="0.25">
      <c r="A508">
        <v>507</v>
      </c>
      <c r="B508">
        <v>-797.5</v>
      </c>
      <c r="C508">
        <v>307.3</v>
      </c>
      <c r="D508" t="s">
        <v>596</v>
      </c>
      <c r="E508">
        <f t="shared" si="92"/>
        <v>279.2</v>
      </c>
      <c r="F508">
        <f t="shared" si="101"/>
        <v>20</v>
      </c>
      <c r="G508" s="19" t="e">
        <v>#N/A</v>
      </c>
      <c r="H508" s="19" t="e">
        <v>#N/A</v>
      </c>
      <c r="I508" t="str">
        <f t="shared" si="94"/>
        <v>C44H79O10P</v>
      </c>
      <c r="J508" t="str">
        <f t="shared" si="95"/>
        <v>C44H78O10P</v>
      </c>
      <c r="K508" t="str">
        <f t="shared" si="93"/>
        <v>C20H35O2</v>
      </c>
      <c r="L508" t="str">
        <f t="shared" si="96"/>
        <v>C24H43O8P</v>
      </c>
      <c r="M508">
        <v>0.59320755759289423</v>
      </c>
      <c r="N508">
        <v>2.2908931973969478E-2</v>
      </c>
      <c r="O508">
        <v>3.9440362583075234E-2</v>
      </c>
      <c r="P508">
        <v>0.79355294776368368</v>
      </c>
      <c r="Q508">
        <v>0.74753368286844113</v>
      </c>
      <c r="R508">
        <v>0.18129472300940283</v>
      </c>
      <c r="S508">
        <v>0.20664411435771746</v>
      </c>
      <c r="T508" s="15">
        <f t="shared" si="97"/>
        <v>1.7125198289083994E-2</v>
      </c>
      <c r="U508" s="15">
        <f t="shared" si="98"/>
        <v>3.1298015988667854E-2</v>
      </c>
      <c r="V508" s="8">
        <f t="shared" si="99"/>
        <v>0.1355239119758328</v>
      </c>
      <c r="W508" s="8">
        <f t="shared" si="100"/>
        <v>0.16398304608658243</v>
      </c>
    </row>
    <row r="509" spans="1:23" x14ac:dyDescent="0.25">
      <c r="A509">
        <v>508</v>
      </c>
      <c r="B509">
        <v>-795.5</v>
      </c>
      <c r="C509">
        <v>305.2</v>
      </c>
      <c r="D509" t="s">
        <v>597</v>
      </c>
      <c r="E509">
        <f t="shared" si="92"/>
        <v>279.3</v>
      </c>
      <c r="F509">
        <f t="shared" si="101"/>
        <v>20</v>
      </c>
      <c r="G509" s="19" t="e">
        <v>#N/A</v>
      </c>
      <c r="H509" s="19" t="e">
        <v>#N/A</v>
      </c>
      <c r="I509" t="str">
        <f t="shared" si="94"/>
        <v>C44H77O10P</v>
      </c>
      <c r="J509" t="str">
        <f t="shared" si="95"/>
        <v>C44H76O10P</v>
      </c>
      <c r="K509" t="str">
        <f t="shared" si="93"/>
        <v>C20H33O2</v>
      </c>
      <c r="L509" t="str">
        <f t="shared" si="96"/>
        <v>C24H43O8P</v>
      </c>
      <c r="M509">
        <v>0.593385559909692</v>
      </c>
      <c r="N509">
        <v>2.2861446898164127E-2</v>
      </c>
      <c r="O509">
        <v>3.9440362583075234E-2</v>
      </c>
      <c r="P509">
        <v>0.79379106722355164</v>
      </c>
      <c r="Q509">
        <v>0.74753368286844113</v>
      </c>
      <c r="R509">
        <v>0.18111095062002339</v>
      </c>
      <c r="S509">
        <v>0.20664411435771746</v>
      </c>
      <c r="T509" s="15">
        <f t="shared" si="97"/>
        <v>1.7089701595485934E-2</v>
      </c>
      <c r="U509" s="15">
        <f t="shared" si="98"/>
        <v>3.1307407506503127E-2</v>
      </c>
      <c r="V509" s="8">
        <f t="shared" si="99"/>
        <v>0.13538653592479047</v>
      </c>
      <c r="W509" s="8">
        <f t="shared" si="100"/>
        <v>0.1640322520714782</v>
      </c>
    </row>
    <row r="510" spans="1:23" x14ac:dyDescent="0.25">
      <c r="A510">
        <v>509</v>
      </c>
      <c r="B510">
        <v>-793.5</v>
      </c>
      <c r="C510">
        <v>303.2</v>
      </c>
      <c r="D510" t="s">
        <v>598</v>
      </c>
      <c r="E510">
        <f t="shared" si="92"/>
        <v>279.3</v>
      </c>
      <c r="F510">
        <f t="shared" si="101"/>
        <v>20</v>
      </c>
      <c r="G510" s="19" t="e">
        <v>#N/A</v>
      </c>
      <c r="H510" s="19" t="e">
        <v>#N/A</v>
      </c>
      <c r="I510" t="str">
        <f t="shared" si="94"/>
        <v>C44H75O10P</v>
      </c>
      <c r="J510" t="str">
        <f t="shared" si="95"/>
        <v>C44H74O10P</v>
      </c>
      <c r="K510" t="str">
        <f t="shared" si="93"/>
        <v>C20H31O2</v>
      </c>
      <c r="L510" t="str">
        <f t="shared" si="96"/>
        <v>C24H43O8P</v>
      </c>
      <c r="M510">
        <v>0.59356361563920246</v>
      </c>
      <c r="N510">
        <v>2.2814002746246405E-2</v>
      </c>
      <c r="O510">
        <v>3.9440362583075234E-2</v>
      </c>
      <c r="P510">
        <v>0.79402925813533398</v>
      </c>
      <c r="Q510">
        <v>0.74753368286844113</v>
      </c>
      <c r="R510">
        <v>0.18092705161852635</v>
      </c>
      <c r="S510">
        <v>0.20664411435771746</v>
      </c>
      <c r="T510" s="15">
        <f t="shared" si="97"/>
        <v>1.7054235493872309E-2</v>
      </c>
      <c r="U510" s="15">
        <f t="shared" si="98"/>
        <v>3.131680184242782E-2</v>
      </c>
      <c r="V510" s="8">
        <f t="shared" si="99"/>
        <v>0.13524906522692556</v>
      </c>
      <c r="W510" s="8">
        <f t="shared" si="100"/>
        <v>0.16408147282149152</v>
      </c>
    </row>
    <row r="511" spans="1:23" x14ac:dyDescent="0.25">
      <c r="A511">
        <v>510</v>
      </c>
      <c r="B511">
        <v>-791.5</v>
      </c>
      <c r="C511">
        <v>301.2</v>
      </c>
      <c r="D511" t="s">
        <v>599</v>
      </c>
      <c r="E511">
        <f t="shared" si="92"/>
        <v>279.3</v>
      </c>
      <c r="F511">
        <f t="shared" si="101"/>
        <v>20</v>
      </c>
      <c r="G511" s="19" t="e">
        <v>#N/A</v>
      </c>
      <c r="H511" s="19" t="e">
        <v>#N/A</v>
      </c>
      <c r="I511" t="str">
        <f t="shared" si="94"/>
        <v>C44H73O10P</v>
      </c>
      <c r="J511" t="str">
        <f t="shared" si="95"/>
        <v>C44H72O10P</v>
      </c>
      <c r="K511" t="str">
        <f t="shared" si="93"/>
        <v>C20H29O2</v>
      </c>
      <c r="L511" t="str">
        <f t="shared" si="96"/>
        <v>C24H43O8P</v>
      </c>
      <c r="M511">
        <v>0.5937417247974528</v>
      </c>
      <c r="N511">
        <v>2.2766599568501775E-2</v>
      </c>
      <c r="O511">
        <v>3.9440362583075234E-2</v>
      </c>
      <c r="P511">
        <v>0.79426752052047089</v>
      </c>
      <c r="Q511">
        <v>0.74753368286844113</v>
      </c>
      <c r="R511">
        <v>0.18074302594547415</v>
      </c>
      <c r="S511">
        <v>0.20664411435771746</v>
      </c>
      <c r="T511" s="15">
        <f t="shared" si="97"/>
        <v>1.7018800021833196E-2</v>
      </c>
      <c r="U511" s="15">
        <f t="shared" si="98"/>
        <v>3.1326198997287523E-2</v>
      </c>
      <c r="V511" s="8">
        <f t="shared" si="99"/>
        <v>0.13511149983780649</v>
      </c>
      <c r="W511" s="8">
        <f t="shared" si="100"/>
        <v>0.16413070834105289</v>
      </c>
    </row>
    <row r="512" spans="1:23" x14ac:dyDescent="0.25">
      <c r="A512">
        <v>511</v>
      </c>
      <c r="B512">
        <v>-821.5</v>
      </c>
      <c r="C512">
        <v>331.3</v>
      </c>
      <c r="D512" t="s">
        <v>600</v>
      </c>
      <c r="E512">
        <f t="shared" si="92"/>
        <v>279.2</v>
      </c>
      <c r="F512">
        <f t="shared" si="101"/>
        <v>22</v>
      </c>
      <c r="G512" s="19" t="e">
        <v>#N/A</v>
      </c>
      <c r="H512" s="19" t="e">
        <v>#N/A</v>
      </c>
      <c r="I512" t="str">
        <f t="shared" si="94"/>
        <v>C46H79O10P</v>
      </c>
      <c r="J512" t="str">
        <f t="shared" si="95"/>
        <v>C46H78O10P</v>
      </c>
      <c r="K512" t="str">
        <f t="shared" si="93"/>
        <v>C22H35O2</v>
      </c>
      <c r="L512" t="str">
        <f t="shared" si="96"/>
        <v>C24H43O8P</v>
      </c>
      <c r="M512">
        <v>0.5802287694403192</v>
      </c>
      <c r="N512">
        <v>2.6448337941228989E-2</v>
      </c>
      <c r="O512">
        <v>3.9440362583075234E-2</v>
      </c>
      <c r="P512">
        <v>0.77619080281956188</v>
      </c>
      <c r="Q512">
        <v>0.74753368286844113</v>
      </c>
      <c r="R512">
        <v>0.19459430080212234</v>
      </c>
      <c r="S512">
        <v>0.20664411435771746</v>
      </c>
      <c r="T512" s="15">
        <f t="shared" si="97"/>
        <v>1.9771023466956035E-2</v>
      </c>
      <c r="U512" s="15">
        <f t="shared" si="98"/>
        <v>3.0613246696851781E-2</v>
      </c>
      <c r="V512" s="8">
        <f t="shared" si="99"/>
        <v>0.14546579434381976</v>
      </c>
      <c r="W512" s="8">
        <f t="shared" si="100"/>
        <v>0.16039526102125407</v>
      </c>
    </row>
    <row r="513" spans="1:23" x14ac:dyDescent="0.25">
      <c r="A513">
        <v>512</v>
      </c>
      <c r="B513">
        <v>-819.5</v>
      </c>
      <c r="C513">
        <v>329.2</v>
      </c>
      <c r="D513" t="s">
        <v>601</v>
      </c>
      <c r="E513">
        <f t="shared" ref="E513:E570" si="102">-B513-C513-211</f>
        <v>279.3</v>
      </c>
      <c r="F513">
        <f t="shared" si="101"/>
        <v>22</v>
      </c>
      <c r="G513" s="19" t="e">
        <v>#N/A</v>
      </c>
      <c r="H513" s="19" t="e">
        <v>#N/A</v>
      </c>
      <c r="I513" t="str">
        <f t="shared" si="94"/>
        <v>C46H77O10P</v>
      </c>
      <c r="J513" t="str">
        <f t="shared" si="95"/>
        <v>C46H76O10P</v>
      </c>
      <c r="K513" t="str">
        <f t="shared" ref="K513:K576" si="103">"C"&amp;ROUNDUP((ROUNDDOWN(C513,0)-32+1)/14,0)&amp;"H"&amp;ROUNDDOWN(C513,0)-32-12*ROUNDUP((ROUNDDOWN(C513,0)-32+1)/14,0)&amp;"O2"</f>
        <v>C22H33O2</v>
      </c>
      <c r="L513" t="str">
        <f t="shared" si="96"/>
        <v>C24H43O8P</v>
      </c>
      <c r="M513">
        <v>0.58040287724442774</v>
      </c>
      <c r="N513">
        <v>2.6397922084203714E-2</v>
      </c>
      <c r="O513">
        <v>3.9440362583075234E-2</v>
      </c>
      <c r="P513">
        <v>0.77642371246376751</v>
      </c>
      <c r="Q513">
        <v>0.74753368286844113</v>
      </c>
      <c r="R513">
        <v>0.19441973017205794</v>
      </c>
      <c r="S513">
        <v>0.20664411435771746</v>
      </c>
      <c r="T513" s="15">
        <f t="shared" si="97"/>
        <v>1.9733335915678957E-2</v>
      </c>
      <c r="U513" s="15">
        <f t="shared" si="98"/>
        <v>3.0622432737668341E-2</v>
      </c>
      <c r="V513" s="8">
        <f t="shared" si="99"/>
        <v>0.14533529691780706</v>
      </c>
      <c r="W513" s="8">
        <f t="shared" si="100"/>
        <v>0.1604433904284063</v>
      </c>
    </row>
    <row r="514" spans="1:23" x14ac:dyDescent="0.25">
      <c r="A514">
        <v>513</v>
      </c>
      <c r="B514">
        <v>-817.5</v>
      </c>
      <c r="C514">
        <v>327.2</v>
      </c>
      <c r="D514" t="s">
        <v>602</v>
      </c>
      <c r="E514">
        <f t="shared" si="102"/>
        <v>279.3</v>
      </c>
      <c r="F514">
        <f t="shared" si="101"/>
        <v>22</v>
      </c>
      <c r="G514" s="19" t="e">
        <v>#N/A</v>
      </c>
      <c r="H514" s="19" t="e">
        <v>#N/A</v>
      </c>
      <c r="I514" t="str">
        <f t="shared" ref="I514:I526" si="104">"C"&amp;MID(D514,4,2)+MID(D514,9,2)+6&amp;"H"&amp;2*(MID(D514,4,2)+MID(D514,9,2))+11-2*(MID(D514,7,1)+MID(D514,12,1))&amp;"O10P"</f>
        <v>C46H75O10P</v>
      </c>
      <c r="J514" t="str">
        <f t="shared" ref="J514:J526" si="105">"C"&amp;MID(D514,4,2)+MID(D514,9,2)+6&amp;"H"&amp;-1+2*(MID(D514,4,2)+MID(D514,9,2))+11-2*(MID(D514,7,1)+MID(D514,12,1))&amp;"O10P"</f>
        <v>C46H74O10P</v>
      </c>
      <c r="K514" t="str">
        <f t="shared" si="103"/>
        <v>C22H31O2</v>
      </c>
      <c r="L514" t="str">
        <f t="shared" ref="L514:L570" si="106">"C"&amp;MID(J514,2,2)-MID(K514,2,2)&amp;"H"&amp;MID(J514,5,2)-MID(K514,5,2)&amp;"O8P"</f>
        <v>C24H43O8P</v>
      </c>
      <c r="M514">
        <v>0.58057703729263221</v>
      </c>
      <c r="N514">
        <v>2.6347543509511545E-2</v>
      </c>
      <c r="O514">
        <v>3.9440362583075234E-2</v>
      </c>
      <c r="P514">
        <v>0.77665669199659093</v>
      </c>
      <c r="Q514">
        <v>0.74753368286844113</v>
      </c>
      <c r="R514">
        <v>0.19424503725467318</v>
      </c>
      <c r="S514">
        <v>0.20664411435771746</v>
      </c>
      <c r="T514" s="15">
        <f t="shared" si="97"/>
        <v>1.9695676234201657E-2</v>
      </c>
      <c r="U514" s="15">
        <f t="shared" si="98"/>
        <v>3.0631621534917334E-2</v>
      </c>
      <c r="V514" s="8">
        <f t="shared" si="99"/>
        <v>0.14520470807790339</v>
      </c>
      <c r="W514" s="8">
        <f t="shared" si="100"/>
        <v>0.16049153427763008</v>
      </c>
    </row>
    <row r="515" spans="1:23" x14ac:dyDescent="0.25">
      <c r="A515">
        <v>514</v>
      </c>
      <c r="B515">
        <v>-775.5</v>
      </c>
      <c r="C515">
        <v>253.2</v>
      </c>
      <c r="D515" t="s">
        <v>603</v>
      </c>
      <c r="E515">
        <f t="shared" si="102"/>
        <v>311.29999999999995</v>
      </c>
      <c r="F515">
        <f t="shared" si="101"/>
        <v>16</v>
      </c>
      <c r="G515" s="19" t="e">
        <v>#N/A</v>
      </c>
      <c r="H515" s="19" t="e">
        <v>#N/A</v>
      </c>
      <c r="I515" t="str">
        <f t="shared" si="104"/>
        <v>C42H81O10P</v>
      </c>
      <c r="J515" t="str">
        <f t="shared" si="105"/>
        <v>C42H80O10P</v>
      </c>
      <c r="K515" t="str">
        <f t="shared" si="103"/>
        <v>C16H29O2</v>
      </c>
      <c r="L515" t="str">
        <f t="shared" si="106"/>
        <v>C26H51O8P</v>
      </c>
      <c r="M515">
        <v>0.6062947310944008</v>
      </c>
      <c r="N515">
        <v>1.641860067699746E-2</v>
      </c>
      <c r="O515">
        <v>4.3374541943749297E-2</v>
      </c>
      <c r="P515">
        <v>0.83019791281854061</v>
      </c>
      <c r="Q515">
        <v>0.73030143985307849</v>
      </c>
      <c r="R515">
        <v>0.15198433071630962</v>
      </c>
      <c r="S515">
        <v>0.21900235105359603</v>
      </c>
      <c r="T515" s="15">
        <f t="shared" ref="T515:T578" si="107">N515*M515/P515</f>
        <v>1.1990527714783976E-2</v>
      </c>
      <c r="U515" s="15">
        <f t="shared" ref="U515:U578" si="108">O515*M515/Q515</f>
        <v>3.6009454191160917E-2</v>
      </c>
      <c r="V515" s="8">
        <f t="shared" ref="V515:V578" si="109">R515*Q515</f>
        <v>0.11099437555722738</v>
      </c>
      <c r="W515" s="8">
        <f t="shared" ref="W515:W578" si="110">S515*P515</f>
        <v>0.18181529474704874</v>
      </c>
    </row>
    <row r="516" spans="1:23" x14ac:dyDescent="0.25">
      <c r="A516">
        <v>515</v>
      </c>
      <c r="B516">
        <v>-803.6</v>
      </c>
      <c r="C516">
        <v>281.2</v>
      </c>
      <c r="D516" t="s">
        <v>604</v>
      </c>
      <c r="E516">
        <f t="shared" si="102"/>
        <v>311.40000000000009</v>
      </c>
      <c r="F516">
        <f t="shared" si="101"/>
        <v>18</v>
      </c>
      <c r="G516" s="19" t="e">
        <v>#N/A</v>
      </c>
      <c r="H516" s="19" t="e">
        <v>#N/A</v>
      </c>
      <c r="I516" t="str">
        <f t="shared" si="104"/>
        <v>C44H85O10P</v>
      </c>
      <c r="J516" t="str">
        <f t="shared" si="105"/>
        <v>C44H84O10P</v>
      </c>
      <c r="K516" t="str">
        <f t="shared" si="103"/>
        <v>C18H33O2</v>
      </c>
      <c r="L516" t="str">
        <f t="shared" si="106"/>
        <v>C26H51O8P</v>
      </c>
      <c r="M516">
        <v>0.59267387095857427</v>
      </c>
      <c r="N516">
        <v>1.9555127821847394E-2</v>
      </c>
      <c r="O516">
        <v>4.3374541943749297E-2</v>
      </c>
      <c r="P516">
        <v>0.811546901890003</v>
      </c>
      <c r="Q516">
        <v>0.73030143985307849</v>
      </c>
      <c r="R516">
        <v>0.16710950192123541</v>
      </c>
      <c r="S516">
        <v>0.21900235105359603</v>
      </c>
      <c r="T516" s="15">
        <f t="shared" si="107"/>
        <v>1.4281138004806149E-2</v>
      </c>
      <c r="U516" s="15">
        <f t="shared" si="108"/>
        <v>3.5200475135347735E-2</v>
      </c>
      <c r="V516" s="8">
        <f t="shared" si="109"/>
        <v>0.12204030986620901</v>
      </c>
      <c r="W516" s="8">
        <f t="shared" si="110"/>
        <v>0.17773067950417268</v>
      </c>
    </row>
    <row r="517" spans="1:23" x14ac:dyDescent="0.25">
      <c r="A517">
        <v>516</v>
      </c>
      <c r="B517">
        <v>-801.6</v>
      </c>
      <c r="C517">
        <v>279.2</v>
      </c>
      <c r="D517" t="s">
        <v>605</v>
      </c>
      <c r="E517">
        <f t="shared" si="102"/>
        <v>311.40000000000009</v>
      </c>
      <c r="F517">
        <f t="shared" si="101"/>
        <v>18</v>
      </c>
      <c r="G517" s="19" t="e">
        <v>#N/A</v>
      </c>
      <c r="H517" s="19" t="e">
        <v>#N/A</v>
      </c>
      <c r="I517" t="str">
        <f t="shared" si="104"/>
        <v>C44H83O10P</v>
      </c>
      <c r="J517" t="str">
        <f t="shared" si="105"/>
        <v>C44H82O10P</v>
      </c>
      <c r="K517" t="str">
        <f t="shared" si="103"/>
        <v>C18H31O2</v>
      </c>
      <c r="L517" t="str">
        <f t="shared" si="106"/>
        <v>C26H51O8P</v>
      </c>
      <c r="M517">
        <v>0.59285171313335072</v>
      </c>
      <c r="N517">
        <v>1.9510895075596228E-2</v>
      </c>
      <c r="O517">
        <v>4.3374541943749297E-2</v>
      </c>
      <c r="P517">
        <v>0.81179042075094388</v>
      </c>
      <c r="Q517">
        <v>0.73030143985307849</v>
      </c>
      <c r="R517">
        <v>0.16691607239168496</v>
      </c>
      <c r="S517">
        <v>0.21900235105359603</v>
      </c>
      <c r="T517" s="15">
        <f t="shared" si="107"/>
        <v>1.4248834766530263E-2</v>
      </c>
      <c r="U517" s="15">
        <f t="shared" si="108"/>
        <v>3.5211037654395705E-2</v>
      </c>
      <c r="V517" s="8">
        <f t="shared" si="109"/>
        <v>0.12189904800226821</v>
      </c>
      <c r="W517" s="8">
        <f t="shared" si="110"/>
        <v>0.17778401070724464</v>
      </c>
    </row>
    <row r="518" spans="1:23" x14ac:dyDescent="0.25">
      <c r="A518">
        <v>517</v>
      </c>
      <c r="B518">
        <v>-799.5</v>
      </c>
      <c r="C518">
        <v>277.2</v>
      </c>
      <c r="D518" t="s">
        <v>606</v>
      </c>
      <c r="E518">
        <f t="shared" si="102"/>
        <v>311.29999999999995</v>
      </c>
      <c r="F518">
        <f t="shared" si="101"/>
        <v>18</v>
      </c>
      <c r="G518" s="19" t="e">
        <v>#N/A</v>
      </c>
      <c r="H518" s="19" t="e">
        <v>#N/A</v>
      </c>
      <c r="I518" t="str">
        <f t="shared" si="104"/>
        <v>C44H81O10P</v>
      </c>
      <c r="J518" t="str">
        <f t="shared" si="105"/>
        <v>C44H80O10P</v>
      </c>
      <c r="K518" t="str">
        <f t="shared" si="103"/>
        <v>C18H29O2</v>
      </c>
      <c r="L518" t="str">
        <f t="shared" si="106"/>
        <v>C26H51O8P</v>
      </c>
      <c r="M518">
        <v>0.59302960867278631</v>
      </c>
      <c r="N518">
        <v>1.9466707127961943E-2</v>
      </c>
      <c r="O518">
        <v>4.3374541943749297E-2</v>
      </c>
      <c r="P518">
        <v>0.81203401268398379</v>
      </c>
      <c r="Q518">
        <v>0.73030143985307849</v>
      </c>
      <c r="R518">
        <v>0.1667225117316733</v>
      </c>
      <c r="S518">
        <v>0.21900235105359603</v>
      </c>
      <c r="T518" s="15">
        <f t="shared" si="107"/>
        <v>1.4216564244748792E-2</v>
      </c>
      <c r="U518" s="15">
        <f t="shared" si="108"/>
        <v>3.5221603342912501E-2</v>
      </c>
      <c r="V518" s="8">
        <f t="shared" si="109"/>
        <v>0.12175769037356278</v>
      </c>
      <c r="W518" s="8">
        <f t="shared" si="110"/>
        <v>0.17783735791327807</v>
      </c>
    </row>
    <row r="519" spans="1:23" x14ac:dyDescent="0.25">
      <c r="A519">
        <v>518</v>
      </c>
      <c r="B519">
        <v>-831.6</v>
      </c>
      <c r="C519">
        <v>309.3</v>
      </c>
      <c r="D519" t="s">
        <v>607</v>
      </c>
      <c r="E519">
        <f t="shared" si="102"/>
        <v>311.29999999999995</v>
      </c>
      <c r="F519">
        <f t="shared" si="101"/>
        <v>20</v>
      </c>
      <c r="G519" s="19" t="e">
        <v>#N/A</v>
      </c>
      <c r="H519" s="19" t="e">
        <v>#N/A</v>
      </c>
      <c r="I519" t="str">
        <f t="shared" si="104"/>
        <v>C46H89O10P</v>
      </c>
      <c r="J519" t="str">
        <f t="shared" si="105"/>
        <v>C46H88O10P</v>
      </c>
      <c r="K519" t="str">
        <f t="shared" si="103"/>
        <v>C20H37O2</v>
      </c>
      <c r="L519" t="str">
        <f t="shared" si="106"/>
        <v>C26H51O8P</v>
      </c>
      <c r="M519">
        <v>0.57935901353285668</v>
      </c>
      <c r="N519">
        <v>2.2956457923409865E-2</v>
      </c>
      <c r="O519">
        <v>4.3374541943749297E-2</v>
      </c>
      <c r="P519">
        <v>0.79331489973429581</v>
      </c>
      <c r="Q519">
        <v>0.73030143985307849</v>
      </c>
      <c r="R519">
        <v>0.18147836884607774</v>
      </c>
      <c r="S519">
        <v>0.21900235105359603</v>
      </c>
      <c r="T519" s="15">
        <f t="shared" si="107"/>
        <v>1.6765134275392831E-2</v>
      </c>
      <c r="U519" s="15">
        <f t="shared" si="108"/>
        <v>3.4409670393126472E-2</v>
      </c>
      <c r="V519" s="8">
        <f t="shared" si="109"/>
        <v>0.13253391407047863</v>
      </c>
      <c r="W519" s="8">
        <f t="shared" si="110"/>
        <v>0.17373782816765859</v>
      </c>
    </row>
    <row r="520" spans="1:23" x14ac:dyDescent="0.25">
      <c r="A520">
        <v>519</v>
      </c>
      <c r="B520">
        <v>-829.6</v>
      </c>
      <c r="C520">
        <v>307.3</v>
      </c>
      <c r="D520" t="s">
        <v>608</v>
      </c>
      <c r="E520">
        <f t="shared" si="102"/>
        <v>311.29999999999995</v>
      </c>
      <c r="F520">
        <f t="shared" si="101"/>
        <v>20</v>
      </c>
      <c r="G520" s="19" t="e">
        <v>#N/A</v>
      </c>
      <c r="H520" s="19" t="e">
        <v>#N/A</v>
      </c>
      <c r="I520" t="str">
        <f t="shared" si="104"/>
        <v>C46H87O10P</v>
      </c>
      <c r="J520" t="str">
        <f t="shared" si="105"/>
        <v>C46H86O10P</v>
      </c>
      <c r="K520" t="str">
        <f t="shared" si="103"/>
        <v>C20H35O2</v>
      </c>
      <c r="L520" t="str">
        <f t="shared" si="106"/>
        <v>C26H51O8P</v>
      </c>
      <c r="M520">
        <v>0.57953286035147289</v>
      </c>
      <c r="N520">
        <v>2.2908931973969478E-2</v>
      </c>
      <c r="O520">
        <v>4.3374541943749297E-2</v>
      </c>
      <c r="P520">
        <v>0.79355294776368368</v>
      </c>
      <c r="Q520">
        <v>0.73030143985307849</v>
      </c>
      <c r="R520">
        <v>0.18129472300940283</v>
      </c>
      <c r="S520">
        <v>0.21900235105359603</v>
      </c>
      <c r="T520" s="15">
        <f t="shared" si="107"/>
        <v>1.6730426006086135E-2</v>
      </c>
      <c r="U520" s="15">
        <f t="shared" si="108"/>
        <v>3.4419995617361789E-2</v>
      </c>
      <c r="V520" s="8">
        <f t="shared" si="109"/>
        <v>0.13239979725153192</v>
      </c>
      <c r="W520" s="8">
        <f t="shared" si="110"/>
        <v>0.17378996124575821</v>
      </c>
    </row>
    <row r="521" spans="1:23" x14ac:dyDescent="0.25">
      <c r="A521">
        <v>520</v>
      </c>
      <c r="B521">
        <v>-827.6</v>
      </c>
      <c r="C521">
        <v>305.2</v>
      </c>
      <c r="D521" t="s">
        <v>609</v>
      </c>
      <c r="E521">
        <f t="shared" si="102"/>
        <v>311.40000000000009</v>
      </c>
      <c r="F521">
        <f t="shared" si="101"/>
        <v>20</v>
      </c>
      <c r="G521" s="19" t="e">
        <v>#N/A</v>
      </c>
      <c r="H521" s="19" t="e">
        <v>#N/A</v>
      </c>
      <c r="I521" t="str">
        <f t="shared" si="104"/>
        <v>C46H85O10P</v>
      </c>
      <c r="J521" t="str">
        <f t="shared" si="105"/>
        <v>C46H84O10P</v>
      </c>
      <c r="K521" t="str">
        <f t="shared" si="103"/>
        <v>C20H33O2</v>
      </c>
      <c r="L521" t="str">
        <f t="shared" si="106"/>
        <v>C26H51O8P</v>
      </c>
      <c r="M521">
        <v>0.57970675933587157</v>
      </c>
      <c r="N521">
        <v>2.2861446898164127E-2</v>
      </c>
      <c r="O521">
        <v>4.3374541943749297E-2</v>
      </c>
      <c r="P521">
        <v>0.79379106722355164</v>
      </c>
      <c r="Q521">
        <v>0.73030143985307849</v>
      </c>
      <c r="R521">
        <v>0.18111095062002339</v>
      </c>
      <c r="S521">
        <v>0.21900235105359603</v>
      </c>
      <c r="T521" s="15">
        <f t="shared" si="107"/>
        <v>1.6695747586853955E-2</v>
      </c>
      <c r="U521" s="15">
        <f t="shared" si="108"/>
        <v>3.4430323939861458E-2</v>
      </c>
      <c r="V521" s="8">
        <f t="shared" si="109"/>
        <v>0.13226558801096289</v>
      </c>
      <c r="W521" s="8">
        <f t="shared" si="110"/>
        <v>0.1738421099673009</v>
      </c>
    </row>
    <row r="522" spans="1:23" x14ac:dyDescent="0.25">
      <c r="A522">
        <v>521</v>
      </c>
      <c r="B522">
        <v>-825.6</v>
      </c>
      <c r="C522">
        <v>303.2</v>
      </c>
      <c r="D522" t="s">
        <v>610</v>
      </c>
      <c r="E522">
        <f t="shared" si="102"/>
        <v>311.40000000000009</v>
      </c>
      <c r="F522">
        <f t="shared" si="101"/>
        <v>20</v>
      </c>
      <c r="G522" s="19" t="e">
        <v>#N/A</v>
      </c>
      <c r="H522" s="19" t="e">
        <v>#N/A</v>
      </c>
      <c r="I522" t="str">
        <f t="shared" si="104"/>
        <v>C46H83O10P</v>
      </c>
      <c r="J522" t="str">
        <f t="shared" si="105"/>
        <v>C46H82O10P</v>
      </c>
      <c r="K522" t="str">
        <f t="shared" si="103"/>
        <v>C20H31O2</v>
      </c>
      <c r="L522" t="str">
        <f t="shared" si="106"/>
        <v>C26H51O8P</v>
      </c>
      <c r="M522">
        <v>0.57988071050170609</v>
      </c>
      <c r="N522">
        <v>2.2814002746246405E-2</v>
      </c>
      <c r="O522">
        <v>4.3374541943749297E-2</v>
      </c>
      <c r="P522">
        <v>0.79402925813533398</v>
      </c>
      <c r="Q522">
        <v>0.73030143985307849</v>
      </c>
      <c r="R522">
        <v>0.18092705161852635</v>
      </c>
      <c r="S522">
        <v>0.21900235105359603</v>
      </c>
      <c r="T522" s="15">
        <f t="shared" si="107"/>
        <v>1.6661099054395834E-2</v>
      </c>
      <c r="U522" s="15">
        <f t="shared" si="108"/>
        <v>3.4440655361555175E-2</v>
      </c>
      <c r="V522" s="8">
        <f t="shared" si="109"/>
        <v>0.13213128630538204</v>
      </c>
      <c r="W522" s="8">
        <f t="shared" si="110"/>
        <v>0.17389427433698082</v>
      </c>
    </row>
    <row r="523" spans="1:23" x14ac:dyDescent="0.25">
      <c r="A523">
        <v>522</v>
      </c>
      <c r="B523">
        <v>-823.5</v>
      </c>
      <c r="C523">
        <v>301.2</v>
      </c>
      <c r="D523" t="s">
        <v>611</v>
      </c>
      <c r="E523">
        <f t="shared" si="102"/>
        <v>311.29999999999995</v>
      </c>
      <c r="F523">
        <f t="shared" si="101"/>
        <v>20</v>
      </c>
      <c r="G523" s="19" t="e">
        <v>#N/A</v>
      </c>
      <c r="H523" s="19" t="e">
        <v>#N/A</v>
      </c>
      <c r="I523" t="str">
        <f t="shared" si="104"/>
        <v>C46H81O10P</v>
      </c>
      <c r="J523" t="str">
        <f t="shared" si="105"/>
        <v>C46H80O10P</v>
      </c>
      <c r="K523" t="str">
        <f t="shared" si="103"/>
        <v>C20H29O2</v>
      </c>
      <c r="L523" t="str">
        <f t="shared" si="106"/>
        <v>C26H51O8P</v>
      </c>
      <c r="M523">
        <v>0.58005471386463436</v>
      </c>
      <c r="N523">
        <v>2.2766599568501775E-2</v>
      </c>
      <c r="O523">
        <v>4.3374541943749297E-2</v>
      </c>
      <c r="P523">
        <v>0.79426752052047089</v>
      </c>
      <c r="Q523">
        <v>0.73030143985307849</v>
      </c>
      <c r="R523">
        <v>0.18074302594547415</v>
      </c>
      <c r="S523">
        <v>0.21900235105359603</v>
      </c>
      <c r="T523" s="15">
        <f t="shared" si="107"/>
        <v>1.662648044543532E-2</v>
      </c>
      <c r="U523" s="15">
        <f t="shared" si="108"/>
        <v>3.4450989883372911E-2</v>
      </c>
      <c r="V523" s="8">
        <f t="shared" si="109"/>
        <v>0.1319968920913821</v>
      </c>
      <c r="W523" s="8">
        <f t="shared" si="110"/>
        <v>0.17394645435949346</v>
      </c>
    </row>
    <row r="524" spans="1:23" x14ac:dyDescent="0.25">
      <c r="A524">
        <v>523</v>
      </c>
      <c r="B524">
        <v>-853.6</v>
      </c>
      <c r="C524">
        <v>331.3</v>
      </c>
      <c r="D524" t="s">
        <v>612</v>
      </c>
      <c r="E524">
        <f t="shared" si="102"/>
        <v>311.29999999999995</v>
      </c>
      <c r="F524">
        <f t="shared" ref="F524:F587" si="111">ROUNDUP((INT(C524)-31)/14,0)</f>
        <v>22</v>
      </c>
      <c r="G524" s="19" t="e">
        <v>#N/A</v>
      </c>
      <c r="H524" s="19" t="e">
        <v>#N/A</v>
      </c>
      <c r="I524" t="str">
        <f t="shared" si="104"/>
        <v>C48H87O10P</v>
      </c>
      <c r="J524" t="str">
        <f t="shared" si="105"/>
        <v>C48H86O10P</v>
      </c>
      <c r="K524" t="str">
        <f t="shared" si="103"/>
        <v>C22H35O2</v>
      </c>
      <c r="L524" t="str">
        <f t="shared" si="106"/>
        <v>C26H51O8P</v>
      </c>
      <c r="M524">
        <v>0.566853260899843</v>
      </c>
      <c r="N524">
        <v>2.6448337941228989E-2</v>
      </c>
      <c r="O524">
        <v>4.3374541943749297E-2</v>
      </c>
      <c r="P524">
        <v>0.77619080281956188</v>
      </c>
      <c r="Q524">
        <v>0.73030143985307849</v>
      </c>
      <c r="R524">
        <v>0.19459430080212234</v>
      </c>
      <c r="S524">
        <v>0.21900235105359603</v>
      </c>
      <c r="T524" s="15">
        <f t="shared" si="107"/>
        <v>1.931525928020034E-2</v>
      </c>
      <c r="U524" s="15">
        <f t="shared" si="108"/>
        <v>3.3666920533249524E-2</v>
      </c>
      <c r="V524" s="8">
        <f t="shared" si="109"/>
        <v>0.142112498062993</v>
      </c>
      <c r="W524" s="8">
        <f t="shared" si="110"/>
        <v>0.16998761068366222</v>
      </c>
    </row>
    <row r="525" spans="1:23" x14ac:dyDescent="0.25">
      <c r="A525">
        <v>524</v>
      </c>
      <c r="B525">
        <v>-851.6</v>
      </c>
      <c r="C525">
        <v>329.2</v>
      </c>
      <c r="D525" t="s">
        <v>613</v>
      </c>
      <c r="E525">
        <f t="shared" si="102"/>
        <v>311.40000000000009</v>
      </c>
      <c r="F525">
        <f t="shared" si="111"/>
        <v>22</v>
      </c>
      <c r="G525" s="19" t="e">
        <v>#N/A</v>
      </c>
      <c r="H525" s="19" t="e">
        <v>#N/A</v>
      </c>
      <c r="I525" t="str">
        <f t="shared" si="104"/>
        <v>C48H85O10P</v>
      </c>
      <c r="J525" t="str">
        <f t="shared" si="105"/>
        <v>C48H84O10P</v>
      </c>
      <c r="K525" t="str">
        <f t="shared" si="103"/>
        <v>C22H33O2</v>
      </c>
      <c r="L525" t="str">
        <f t="shared" si="106"/>
        <v>C26H51O8P</v>
      </c>
      <c r="M525">
        <v>0.567023355148362</v>
      </c>
      <c r="N525">
        <v>2.6397922084203714E-2</v>
      </c>
      <c r="O525">
        <v>4.3374541943749297E-2</v>
      </c>
      <c r="P525">
        <v>0.77642371246376751</v>
      </c>
      <c r="Q525">
        <v>0.73030143985307849</v>
      </c>
      <c r="R525">
        <v>0.19441973017205794</v>
      </c>
      <c r="S525">
        <v>0.21900235105359603</v>
      </c>
      <c r="T525" s="15">
        <f t="shared" si="107"/>
        <v>1.9278440507223351E-2</v>
      </c>
      <c r="U525" s="15">
        <f t="shared" si="108"/>
        <v>3.3677022882381225E-2</v>
      </c>
      <c r="V525" s="8">
        <f t="shared" si="109"/>
        <v>0.14198500888050092</v>
      </c>
      <c r="W525" s="8">
        <f t="shared" si="110"/>
        <v>0.17003861844332632</v>
      </c>
    </row>
    <row r="526" spans="1:23" x14ac:dyDescent="0.25">
      <c r="A526">
        <v>525</v>
      </c>
      <c r="B526">
        <v>-849.6</v>
      </c>
      <c r="C526">
        <v>327.2</v>
      </c>
      <c r="D526" t="s">
        <v>614</v>
      </c>
      <c r="E526">
        <f t="shared" si="102"/>
        <v>311.40000000000009</v>
      </c>
      <c r="F526">
        <f t="shared" si="111"/>
        <v>22</v>
      </c>
      <c r="G526" s="19" t="e">
        <v>#N/A</v>
      </c>
      <c r="H526" s="19" t="e">
        <v>#N/A</v>
      </c>
      <c r="I526" t="str">
        <f t="shared" si="104"/>
        <v>C48H83O10P</v>
      </c>
      <c r="J526" t="str">
        <f t="shared" si="105"/>
        <v>C48H82O10P</v>
      </c>
      <c r="K526" t="str">
        <f t="shared" si="103"/>
        <v>C22H31O2</v>
      </c>
      <c r="L526" t="str">
        <f t="shared" si="106"/>
        <v>C26H51O8P</v>
      </c>
      <c r="M526">
        <v>0.5671935004366393</v>
      </c>
      <c r="N526">
        <v>2.6347543509511545E-2</v>
      </c>
      <c r="O526">
        <v>4.3374541943749297E-2</v>
      </c>
      <c r="P526">
        <v>0.77665669199659093</v>
      </c>
      <c r="Q526">
        <v>0.73030143985307849</v>
      </c>
      <c r="R526">
        <v>0.19424503725467318</v>
      </c>
      <c r="S526">
        <v>0.21900235105359603</v>
      </c>
      <c r="T526" s="15">
        <f t="shared" si="107"/>
        <v>1.9241648961587917E-2</v>
      </c>
      <c r="U526" s="15">
        <f t="shared" si="108"/>
        <v>3.3687128262899713E-2</v>
      </c>
      <c r="V526" s="8">
        <f t="shared" si="109"/>
        <v>0.14185743039140269</v>
      </c>
      <c r="W526" s="8">
        <f t="shared" si="110"/>
        <v>0.17008964150876202</v>
      </c>
    </row>
    <row r="527" spans="1:23" x14ac:dyDescent="0.25">
      <c r="A527">
        <v>526</v>
      </c>
      <c r="B527" s="20">
        <v>-710.5</v>
      </c>
      <c r="C527" s="20">
        <v>225.2</v>
      </c>
      <c r="D527" s="33" t="s">
        <v>615</v>
      </c>
      <c r="E527">
        <f>-B527-C527-211-5</f>
        <v>269.3</v>
      </c>
      <c r="F527">
        <f t="shared" si="111"/>
        <v>14</v>
      </c>
      <c r="G527" s="19" t="e">
        <v>#N/A</v>
      </c>
      <c r="H527" s="19" t="e">
        <v>#N/A</v>
      </c>
      <c r="I527" s="34" t="str">
        <f>"C"&amp;MID(D527,5,2)+MID(D527,10,2)+6&amp;"H"&amp;-5+2*(MID(D527,5,2)+MID(D527,10,2))+11-2*(MID(D527,8,1)+MID(D527,13,1))&amp;"O10P"</f>
        <v>C37H66O10P</v>
      </c>
      <c r="J527" s="34" t="str">
        <f>"C"&amp;MID(D527,5,2)+MID(D527,10,2)+6&amp;"H"&amp;-1-5+2*(MID(D527,5,2)+MID(D527,10,2))+11-2*(MID(D527,8,1)+MID(D527,13,1))&amp;"O10P"</f>
        <v>C37H65O10P</v>
      </c>
      <c r="K527" s="34" t="str">
        <f t="shared" si="103"/>
        <v>C14H25O2</v>
      </c>
      <c r="L527" s="34" t="str">
        <f t="shared" si="106"/>
        <v>C23H40O8P</v>
      </c>
      <c r="M527">
        <v>0.64221370898866481</v>
      </c>
      <c r="N527">
        <v>1.357080177886158E-2</v>
      </c>
      <c r="O527">
        <v>3.7575358621479801E-2</v>
      </c>
      <c r="P527">
        <v>0.84927756220019335</v>
      </c>
      <c r="Q527">
        <v>0.75618824465926593</v>
      </c>
      <c r="R527">
        <v>0.13607568165717518</v>
      </c>
      <c r="S527">
        <v>0.20028561107660467</v>
      </c>
      <c r="T527" s="15">
        <f t="shared" si="107"/>
        <v>1.0262080775776183E-2</v>
      </c>
      <c r="U527" s="15">
        <f t="shared" si="108"/>
        <v>3.1911908968848386E-2</v>
      </c>
      <c r="V527" s="8">
        <f t="shared" si="109"/>
        <v>0.10289883085315236</v>
      </c>
      <c r="W527" s="8">
        <f t="shared" si="110"/>
        <v>0.17009807551891484</v>
      </c>
    </row>
    <row r="528" spans="1:23" x14ac:dyDescent="0.25">
      <c r="A528">
        <v>527</v>
      </c>
      <c r="B528" s="20">
        <v>-738.5</v>
      </c>
      <c r="C528" s="20">
        <v>253.2</v>
      </c>
      <c r="D528" s="33" t="s">
        <v>616</v>
      </c>
      <c r="E528">
        <f t="shared" ref="E528:E536" si="112">-B528-C528-211-5</f>
        <v>269.3</v>
      </c>
      <c r="F528">
        <f t="shared" si="111"/>
        <v>16</v>
      </c>
      <c r="G528" s="19" t="e">
        <v>#N/A</v>
      </c>
      <c r="H528" s="19" t="e">
        <v>#N/A</v>
      </c>
      <c r="I528" s="34" t="str">
        <f t="shared" ref="I528:I536" si="113">"C"&amp;MID(D528,5,2)+MID(D528,10,2)+6&amp;"H"&amp;-5+2*(MID(D528,5,2)+MID(D528,10,2))+11-2*(MID(D528,8,1)+MID(D528,13,1))&amp;"O10P"</f>
        <v>C39H70O10P</v>
      </c>
      <c r="J528" s="34" t="str">
        <f t="shared" ref="J528:J536" si="114">"C"&amp;MID(D528,5,2)+MID(D528,10,2)+6&amp;"H"&amp;-1-5+2*(MID(D528,5,2)+MID(D528,10,2))+11-2*(MID(D528,8,1)+MID(D528,13,1))&amp;"O10P"</f>
        <v>C39H69O10P</v>
      </c>
      <c r="K528" s="34" t="str">
        <f t="shared" si="103"/>
        <v>C16H29O2</v>
      </c>
      <c r="L528" s="34" t="str">
        <f t="shared" si="106"/>
        <v>C23H40O8P</v>
      </c>
      <c r="M528">
        <v>0.62778590241403864</v>
      </c>
      <c r="N528">
        <v>1.641860067699746E-2</v>
      </c>
      <c r="O528">
        <v>3.7575358621479801E-2</v>
      </c>
      <c r="P528">
        <v>0.83019791281854061</v>
      </c>
      <c r="Q528">
        <v>0.75618824465926593</v>
      </c>
      <c r="R528">
        <v>0.15198433071630962</v>
      </c>
      <c r="S528">
        <v>0.20028561107660467</v>
      </c>
      <c r="T528" s="15">
        <f t="shared" si="107"/>
        <v>1.2415552825700147E-2</v>
      </c>
      <c r="U528" s="15">
        <f t="shared" si="108"/>
        <v>3.1194984300960692E-2</v>
      </c>
      <c r="V528" s="8">
        <f t="shared" si="109"/>
        <v>0.11492876426007953</v>
      </c>
      <c r="W528" s="8">
        <f t="shared" si="110"/>
        <v>0.16627669628338318</v>
      </c>
    </row>
    <row r="529" spans="1:23" x14ac:dyDescent="0.25">
      <c r="A529">
        <v>528</v>
      </c>
      <c r="B529" s="20">
        <v>-766.5</v>
      </c>
      <c r="C529" s="20">
        <v>281.2</v>
      </c>
      <c r="D529" s="33" t="s">
        <v>617</v>
      </c>
      <c r="E529">
        <f t="shared" si="112"/>
        <v>269.3</v>
      </c>
      <c r="F529">
        <f t="shared" si="111"/>
        <v>18</v>
      </c>
      <c r="G529" s="19" t="e">
        <v>#N/A</v>
      </c>
      <c r="H529" s="19" t="e">
        <v>#N/A</v>
      </c>
      <c r="I529" s="34" t="str">
        <f t="shared" si="113"/>
        <v>C41H74O10P</v>
      </c>
      <c r="J529" s="34" t="str">
        <f t="shared" si="114"/>
        <v>C41H73O10P</v>
      </c>
      <c r="K529" s="34" t="str">
        <f t="shared" si="103"/>
        <v>C18H33O2</v>
      </c>
      <c r="L529" s="34" t="str">
        <f t="shared" si="106"/>
        <v>C23H40O8P</v>
      </c>
      <c r="M529">
        <v>0.613682227198867</v>
      </c>
      <c r="N529">
        <v>1.9555127821847394E-2</v>
      </c>
      <c r="O529">
        <v>3.7575358621479801E-2</v>
      </c>
      <c r="P529">
        <v>0.811546901890003</v>
      </c>
      <c r="Q529">
        <v>0.75618824465926593</v>
      </c>
      <c r="R529">
        <v>0.16710950192123541</v>
      </c>
      <c r="S529">
        <v>0.20028561107660467</v>
      </c>
      <c r="T529" s="15">
        <f t="shared" si="107"/>
        <v>1.4787357781690359E-2</v>
      </c>
      <c r="U529" s="15">
        <f t="shared" si="108"/>
        <v>3.0494165876667752E-2</v>
      </c>
      <c r="V529" s="8">
        <f t="shared" si="109"/>
        <v>0.12636624092370324</v>
      </c>
      <c r="W529" s="8">
        <f t="shared" si="110"/>
        <v>0.16254116716236458</v>
      </c>
    </row>
    <row r="530" spans="1:23" x14ac:dyDescent="0.25">
      <c r="A530">
        <v>529</v>
      </c>
      <c r="B530" s="20">
        <v>-790.5</v>
      </c>
      <c r="C530" s="20">
        <v>305.2</v>
      </c>
      <c r="D530" s="33" t="s">
        <v>618</v>
      </c>
      <c r="E530">
        <f t="shared" si="112"/>
        <v>269.3</v>
      </c>
      <c r="F530">
        <f t="shared" si="111"/>
        <v>20</v>
      </c>
      <c r="G530" s="19" t="e">
        <v>#N/A</v>
      </c>
      <c r="H530" s="19" t="e">
        <v>#N/A</v>
      </c>
      <c r="I530" s="34" t="str">
        <f t="shared" si="113"/>
        <v>C43H74O10P</v>
      </c>
      <c r="J530" s="34" t="str">
        <f t="shared" si="114"/>
        <v>C43H73O10P</v>
      </c>
      <c r="K530" s="34" t="str">
        <f t="shared" si="103"/>
        <v>C20H33O2</v>
      </c>
      <c r="L530" s="34" t="str">
        <f t="shared" si="106"/>
        <v>C23H40O8P</v>
      </c>
      <c r="M530">
        <v>0.600255473749983</v>
      </c>
      <c r="N530">
        <v>2.2861446898164127E-2</v>
      </c>
      <c r="O530">
        <v>3.7575358621479801E-2</v>
      </c>
      <c r="P530">
        <v>0.79379106722355164</v>
      </c>
      <c r="Q530">
        <v>0.75618824465926593</v>
      </c>
      <c r="R530">
        <v>0.18111095062002339</v>
      </c>
      <c r="S530">
        <v>0.20028561107660467</v>
      </c>
      <c r="T530" s="15">
        <f t="shared" si="107"/>
        <v>1.7287557400293755E-2</v>
      </c>
      <c r="U530" s="15">
        <f t="shared" si="108"/>
        <v>2.9826984021452143E-2</v>
      </c>
      <c r="V530" s="8">
        <f t="shared" si="109"/>
        <v>0.13695397183792649</v>
      </c>
      <c r="W530" s="8">
        <f t="shared" si="110"/>
        <v>0.15898492896601921</v>
      </c>
    </row>
    <row r="531" spans="1:23" x14ac:dyDescent="0.25">
      <c r="A531">
        <v>530</v>
      </c>
      <c r="B531" s="20">
        <v>-816.5</v>
      </c>
      <c r="C531" s="20">
        <v>331.3</v>
      </c>
      <c r="D531" s="33" t="s">
        <v>619</v>
      </c>
      <c r="E531">
        <f t="shared" si="112"/>
        <v>269.2</v>
      </c>
      <c r="F531">
        <f t="shared" si="111"/>
        <v>22</v>
      </c>
      <c r="G531" s="19" t="e">
        <v>#N/A</v>
      </c>
      <c r="H531" s="19" t="e">
        <v>#N/A</v>
      </c>
      <c r="I531" s="34" t="str">
        <f t="shared" si="113"/>
        <v>C45H76O10P</v>
      </c>
      <c r="J531" s="34" t="str">
        <f t="shared" si="114"/>
        <v>C45H75O10P</v>
      </c>
      <c r="K531" s="34" t="str">
        <f t="shared" si="103"/>
        <v>C22H35O2</v>
      </c>
      <c r="L531" s="34" t="str">
        <f t="shared" si="106"/>
        <v>C23H40O8P</v>
      </c>
      <c r="M531">
        <v>0.58694636070479111</v>
      </c>
      <c r="N531">
        <v>2.6448337941228989E-2</v>
      </c>
      <c r="O531">
        <v>3.7575358621479801E-2</v>
      </c>
      <c r="P531">
        <v>0.77619080281956188</v>
      </c>
      <c r="Q531">
        <v>0.75618824465926593</v>
      </c>
      <c r="R531">
        <v>0.19459430080212234</v>
      </c>
      <c r="S531">
        <v>0.20028561107660467</v>
      </c>
      <c r="T531" s="15">
        <f t="shared" si="107"/>
        <v>1.9999922241933022E-2</v>
      </c>
      <c r="U531" s="15">
        <f t="shared" si="108"/>
        <v>2.9165647774639362E-2</v>
      </c>
      <c r="V531" s="8">
        <f t="shared" si="109"/>
        <v>0.14714992274425406</v>
      </c>
      <c r="W531" s="8">
        <f t="shared" si="110"/>
        <v>0.15545984925475631</v>
      </c>
    </row>
    <row r="532" spans="1:23" x14ac:dyDescent="0.25">
      <c r="A532">
        <v>531</v>
      </c>
      <c r="B532" s="20">
        <v>-710.5</v>
      </c>
      <c r="C532" s="24">
        <v>269.2</v>
      </c>
      <c r="D532" s="33" t="s">
        <v>620</v>
      </c>
      <c r="E532">
        <f t="shared" si="112"/>
        <v>225.3</v>
      </c>
      <c r="F532">
        <f t="shared" si="111"/>
        <v>17</v>
      </c>
      <c r="G532" s="19" t="e">
        <v>#N/A</v>
      </c>
      <c r="H532" s="19" t="e">
        <v>#N/A</v>
      </c>
      <c r="I532" s="34" t="str">
        <f t="shared" si="113"/>
        <v>C37H66O10P</v>
      </c>
      <c r="J532" s="34" t="str">
        <f t="shared" si="114"/>
        <v>C37H65O10P</v>
      </c>
      <c r="K532" s="34" t="str">
        <f t="shared" si="103"/>
        <v>C17H33O2</v>
      </c>
      <c r="L532" s="34" t="str">
        <f t="shared" si="106"/>
        <v>C20H32O8P</v>
      </c>
      <c r="M532">
        <v>0.64221370898866481</v>
      </c>
      <c r="N532">
        <v>1.799481480587874E-2</v>
      </c>
      <c r="O532">
        <v>3.2337159754862906E-2</v>
      </c>
      <c r="P532">
        <v>0.82057320716886051</v>
      </c>
      <c r="Q532">
        <v>0.78264035844459123</v>
      </c>
      <c r="R532">
        <v>0.15984145262121127</v>
      </c>
      <c r="S532">
        <v>0.18023807419764226</v>
      </c>
      <c r="T532" s="15">
        <f t="shared" si="107"/>
        <v>1.4083468309816974E-2</v>
      </c>
      <c r="U532" s="15">
        <f t="shared" si="108"/>
        <v>2.6535006890779658E-2</v>
      </c>
      <c r="V532" s="8">
        <f t="shared" si="109"/>
        <v>0.12509837177376892</v>
      </c>
      <c r="W532" s="8">
        <f t="shared" si="110"/>
        <v>0.14789853459829835</v>
      </c>
    </row>
    <row r="533" spans="1:23" x14ac:dyDescent="0.25">
      <c r="A533">
        <v>532</v>
      </c>
      <c r="B533" s="20">
        <v>-738.5</v>
      </c>
      <c r="C533" s="24">
        <v>269.2</v>
      </c>
      <c r="D533" s="33" t="s">
        <v>621</v>
      </c>
      <c r="E533">
        <f t="shared" si="112"/>
        <v>253.3</v>
      </c>
      <c r="F533">
        <f t="shared" si="111"/>
        <v>17</v>
      </c>
      <c r="G533" s="19" t="e">
        <v>#N/A</v>
      </c>
      <c r="H533" s="19" t="e">
        <v>#N/A</v>
      </c>
      <c r="I533" s="34" t="str">
        <f t="shared" si="113"/>
        <v>C39H70O10P</v>
      </c>
      <c r="J533" s="34" t="str">
        <f t="shared" si="114"/>
        <v>C39H69O10P</v>
      </c>
      <c r="K533" s="34" t="str">
        <f t="shared" si="103"/>
        <v>C17H33O2</v>
      </c>
      <c r="L533" s="34" t="str">
        <f t="shared" si="106"/>
        <v>C22H36O8P</v>
      </c>
      <c r="M533">
        <v>0.62778590241403864</v>
      </c>
      <c r="N533">
        <v>1.799481480587874E-2</v>
      </c>
      <c r="O533">
        <v>3.5740636890246279E-2</v>
      </c>
      <c r="P533">
        <v>0.82057320716886051</v>
      </c>
      <c r="Q533">
        <v>0.7650577631946136</v>
      </c>
      <c r="R533">
        <v>0.15984145262121127</v>
      </c>
      <c r="S533">
        <v>0.19366646991022032</v>
      </c>
      <c r="T533" s="15">
        <f t="shared" si="107"/>
        <v>1.3767072764486904E-2</v>
      </c>
      <c r="U533" s="15">
        <f t="shared" si="108"/>
        <v>2.9327809039287077E-2</v>
      </c>
      <c r="V533" s="8">
        <f t="shared" si="109"/>
        <v>0.12228794420816171</v>
      </c>
      <c r="W533" s="8">
        <f t="shared" si="110"/>
        <v>0.1589175163353011</v>
      </c>
    </row>
    <row r="534" spans="1:23" x14ac:dyDescent="0.25">
      <c r="A534">
        <v>533</v>
      </c>
      <c r="B534" s="20">
        <v>-766.5</v>
      </c>
      <c r="C534" s="24">
        <v>269.2</v>
      </c>
      <c r="D534" s="33" t="s">
        <v>622</v>
      </c>
      <c r="E534">
        <f t="shared" si="112"/>
        <v>281.3</v>
      </c>
      <c r="F534">
        <f t="shared" si="111"/>
        <v>17</v>
      </c>
      <c r="G534" s="19" t="e">
        <v>#N/A</v>
      </c>
      <c r="H534" s="19" t="e">
        <v>#N/A</v>
      </c>
      <c r="I534" s="34" t="str">
        <f t="shared" si="113"/>
        <v>C41H74O10P</v>
      </c>
      <c r="J534" s="34" t="str">
        <f t="shared" si="114"/>
        <v>C41H73O10P</v>
      </c>
      <c r="K534" s="34" t="str">
        <f t="shared" si="103"/>
        <v>C17H33O2</v>
      </c>
      <c r="L534" s="34" t="str">
        <f t="shared" si="106"/>
        <v>C24H40O8P</v>
      </c>
      <c r="M534">
        <v>0.613682227198867</v>
      </c>
      <c r="N534">
        <v>1.799481480587874E-2</v>
      </c>
      <c r="O534">
        <v>3.9365171398486172E-2</v>
      </c>
      <c r="P534">
        <v>0.82057320716886051</v>
      </c>
      <c r="Q534">
        <v>0.74787017396801414</v>
      </c>
      <c r="R534">
        <v>0.15984145262121127</v>
      </c>
      <c r="S534">
        <v>0.20640054004601396</v>
      </c>
      <c r="T534" s="15">
        <f t="shared" si="107"/>
        <v>1.3457785279394729E-2</v>
      </c>
      <c r="U534" s="15">
        <f t="shared" si="108"/>
        <v>3.2302004945207699E-2</v>
      </c>
      <c r="V534" s="8">
        <f t="shared" si="109"/>
        <v>0.11954065497912536</v>
      </c>
      <c r="W534" s="8">
        <f t="shared" si="110"/>
        <v>0.16936675310694252</v>
      </c>
    </row>
    <row r="535" spans="1:23" x14ac:dyDescent="0.25">
      <c r="A535">
        <v>534</v>
      </c>
      <c r="B535" s="20">
        <v>-790.5</v>
      </c>
      <c r="C535" s="24">
        <v>269.2</v>
      </c>
      <c r="D535" s="33" t="s">
        <v>623</v>
      </c>
      <c r="E535">
        <f t="shared" si="112"/>
        <v>305.29999999999995</v>
      </c>
      <c r="F535">
        <f t="shared" si="111"/>
        <v>17</v>
      </c>
      <c r="G535" s="19" t="e">
        <v>#N/A</v>
      </c>
      <c r="H535" s="19" t="e">
        <v>#N/A</v>
      </c>
      <c r="I535" s="34" t="str">
        <f t="shared" si="113"/>
        <v>C43H74O10P</v>
      </c>
      <c r="J535" s="34" t="str">
        <f t="shared" si="114"/>
        <v>C43H73O10P</v>
      </c>
      <c r="K535" s="34" t="str">
        <f t="shared" si="103"/>
        <v>C17H33O2</v>
      </c>
      <c r="L535" s="34" t="str">
        <f t="shared" si="106"/>
        <v>C26H40O8P</v>
      </c>
      <c r="M535">
        <v>0.600255473749983</v>
      </c>
      <c r="N535">
        <v>1.799481480587874E-2</v>
      </c>
      <c r="O535">
        <v>4.3085256054830004E-2</v>
      </c>
      <c r="P535">
        <v>0.82057320716886051</v>
      </c>
      <c r="Q535">
        <v>0.73150752243176809</v>
      </c>
      <c r="R535">
        <v>0.15984145262121127</v>
      </c>
      <c r="S535">
        <v>0.21815686187554331</v>
      </c>
      <c r="T535" s="15">
        <f t="shared" si="107"/>
        <v>1.3163342395266854E-2</v>
      </c>
      <c r="U535" s="15">
        <f t="shared" si="108"/>
        <v>3.5354606742603413E-2</v>
      </c>
      <c r="V535" s="8">
        <f t="shared" si="109"/>
        <v>0.1169252249888371</v>
      </c>
      <c r="W535" s="8">
        <f t="shared" si="110"/>
        <v>0.17901367581510869</v>
      </c>
    </row>
    <row r="536" spans="1:23" ht="15.75" thickBot="1" x14ac:dyDescent="0.3">
      <c r="A536">
        <v>535</v>
      </c>
      <c r="B536" s="20">
        <v>-816.5</v>
      </c>
      <c r="C536" s="24">
        <v>269.2</v>
      </c>
      <c r="D536" s="33" t="s">
        <v>624</v>
      </c>
      <c r="E536">
        <f t="shared" si="112"/>
        <v>331.29999999999995</v>
      </c>
      <c r="F536">
        <f t="shared" si="111"/>
        <v>17</v>
      </c>
      <c r="G536" s="19" t="e">
        <v>#N/A</v>
      </c>
      <c r="H536" s="19" t="e">
        <v>#N/A</v>
      </c>
      <c r="I536" s="34" t="str">
        <f t="shared" si="113"/>
        <v>C45H76O10P</v>
      </c>
      <c r="J536" s="34" t="str">
        <f t="shared" si="114"/>
        <v>C45H75O10P</v>
      </c>
      <c r="K536" s="34" t="str">
        <f t="shared" si="103"/>
        <v>C17H33O2</v>
      </c>
      <c r="L536" s="34" t="str">
        <f t="shared" si="106"/>
        <v>C28H42O8P</v>
      </c>
      <c r="M536">
        <v>0.58694636070479111</v>
      </c>
      <c r="N536">
        <v>1.799481480587874E-2</v>
      </c>
      <c r="O536">
        <v>4.7032466641450978E-2</v>
      </c>
      <c r="P536">
        <v>0.82057320716886051</v>
      </c>
      <c r="Q536">
        <v>0.71528823458649349</v>
      </c>
      <c r="R536">
        <v>0.15984145262121127</v>
      </c>
      <c r="S536">
        <v>0.22944578240549268</v>
      </c>
      <c r="T536" s="15">
        <f t="shared" si="107"/>
        <v>1.2871479314207897E-2</v>
      </c>
      <c r="U536" s="15">
        <f t="shared" si="108"/>
        <v>3.8593581993037869E-2</v>
      </c>
      <c r="V536" s="8">
        <f t="shared" si="109"/>
        <v>0.11433271045916685</v>
      </c>
      <c r="W536" s="8">
        <f t="shared" si="110"/>
        <v>0.18827706153984364</v>
      </c>
    </row>
    <row r="537" spans="1:23" x14ac:dyDescent="0.25">
      <c r="A537">
        <v>536</v>
      </c>
      <c r="B537" s="35">
        <v>-679.4</v>
      </c>
      <c r="C537" s="36">
        <v>241.2</v>
      </c>
      <c r="D537" s="110" t="s">
        <v>625</v>
      </c>
      <c r="E537">
        <f t="shared" si="102"/>
        <v>227.2</v>
      </c>
      <c r="F537">
        <f t="shared" si="111"/>
        <v>15</v>
      </c>
      <c r="G537" s="19" t="e">
        <v>#N/A</v>
      </c>
      <c r="H537" s="19" t="e">
        <v>#N/A</v>
      </c>
      <c r="I537" t="str">
        <f t="shared" ref="I537:I570" si="115">"C"&amp;MID(D537,4,2)+MID(D537,9,2)+6&amp;"H"&amp;2*(MID(D537,4,2)+MID(D537,9,2))+11-2*(MID(D537,7,1)+MID(D537,12,1))&amp;"O10P"</f>
        <v>C35H69O10P</v>
      </c>
      <c r="J537" t="str">
        <f t="shared" ref="J537:J570" si="116">"C"&amp;MID(D537,4,2)+MID(D537,9,2)+6&amp;"H"&amp;-1+2*(MID(D537,4,2)+MID(D537,9,2))+11-2*(MID(D537,7,1)+MID(D537,12,1))&amp;"O10P"</f>
        <v>C35H68O10P</v>
      </c>
      <c r="K537" t="str">
        <f t="shared" si="103"/>
        <v>C15H29O2</v>
      </c>
      <c r="L537" t="str">
        <f t="shared" si="106"/>
        <v>C20H39O8P</v>
      </c>
      <c r="M537">
        <v>0.65628358471689874</v>
      </c>
      <c r="N537">
        <v>1.4995833503894751E-2</v>
      </c>
      <c r="O537">
        <v>3.2492670249699915E-2</v>
      </c>
      <c r="P537">
        <v>0.83943166109053646</v>
      </c>
      <c r="Q537">
        <v>0.78181895577335825</v>
      </c>
      <c r="R537">
        <v>0.1443383037859593</v>
      </c>
      <c r="S537">
        <v>0.18086994241945817</v>
      </c>
      <c r="T537" s="15">
        <f t="shared" si="107"/>
        <v>1.1724026890966133E-2</v>
      </c>
      <c r="U537" s="15">
        <f t="shared" si="108"/>
        <v>2.7275376160972656E-2</v>
      </c>
      <c r="V537" s="8">
        <f t="shared" si="109"/>
        <v>0.11284642194403646</v>
      </c>
      <c r="W537" s="8">
        <f t="shared" si="110"/>
        <v>0.15182795620651546</v>
      </c>
    </row>
    <row r="538" spans="1:23" x14ac:dyDescent="0.25">
      <c r="A538">
        <v>537</v>
      </c>
      <c r="B538" s="37">
        <v>-707.5</v>
      </c>
      <c r="C538" s="5">
        <v>241.2</v>
      </c>
      <c r="D538" s="111" t="s">
        <v>626</v>
      </c>
      <c r="E538">
        <f t="shared" si="102"/>
        <v>255.3</v>
      </c>
      <c r="F538">
        <f t="shared" si="111"/>
        <v>15</v>
      </c>
      <c r="G538" s="19" t="e">
        <v>#N/A</v>
      </c>
      <c r="H538" s="19" t="e">
        <v>#N/A</v>
      </c>
      <c r="I538" t="str">
        <f t="shared" si="115"/>
        <v>C37H73O10P</v>
      </c>
      <c r="J538" t="str">
        <f t="shared" si="116"/>
        <v>C37H72O10P</v>
      </c>
      <c r="K538" t="str">
        <f t="shared" si="103"/>
        <v>C15H29O2</v>
      </c>
      <c r="L538" t="str">
        <f t="shared" si="106"/>
        <v>C22H43O8P</v>
      </c>
      <c r="M538">
        <v>0.6415396879643539</v>
      </c>
      <c r="N538">
        <v>1.4995833503894751E-2</v>
      </c>
      <c r="O538">
        <v>3.5906654170706806E-2</v>
      </c>
      <c r="P538">
        <v>0.83943166109053646</v>
      </c>
      <c r="Q538">
        <v>0.76425481394269335</v>
      </c>
      <c r="R538">
        <v>0.1443383037859593</v>
      </c>
      <c r="S538">
        <v>0.19426579954417941</v>
      </c>
      <c r="T538" s="15">
        <f t="shared" si="107"/>
        <v>1.1460637944434689E-2</v>
      </c>
      <c r="U538" s="15">
        <f t="shared" si="108"/>
        <v>3.0141182354719853E-2</v>
      </c>
      <c r="V538" s="8">
        <f t="shared" si="109"/>
        <v>0.11031124350474228</v>
      </c>
      <c r="W538" s="8">
        <f t="shared" si="110"/>
        <v>0.16307286280445171</v>
      </c>
    </row>
    <row r="539" spans="1:23" x14ac:dyDescent="0.25">
      <c r="A539">
        <v>538</v>
      </c>
      <c r="B539" s="37">
        <v>-705.5</v>
      </c>
      <c r="C539" s="5">
        <v>241.2</v>
      </c>
      <c r="D539" s="111" t="s">
        <v>627</v>
      </c>
      <c r="E539">
        <f t="shared" si="102"/>
        <v>253.3</v>
      </c>
      <c r="F539">
        <f t="shared" si="111"/>
        <v>15</v>
      </c>
      <c r="G539" s="19" t="e">
        <v>#N/A</v>
      </c>
      <c r="H539" s="19" t="e">
        <v>#N/A</v>
      </c>
      <c r="I539" t="str">
        <f t="shared" si="115"/>
        <v>C37H71O10P</v>
      </c>
      <c r="J539" t="str">
        <f t="shared" si="116"/>
        <v>C37H70O10P</v>
      </c>
      <c r="K539" t="str">
        <f t="shared" si="103"/>
        <v>C15H29O2</v>
      </c>
      <c r="L539" t="str">
        <f t="shared" si="106"/>
        <v>C22H41O8P</v>
      </c>
      <c r="M539">
        <v>0.64173219318333474</v>
      </c>
      <c r="N539">
        <v>1.4995833503894751E-2</v>
      </c>
      <c r="O539">
        <v>3.5859174235689947E-2</v>
      </c>
      <c r="P539">
        <v>0.83943166109053646</v>
      </c>
      <c r="Q539">
        <v>0.76448414198439552</v>
      </c>
      <c r="R539">
        <v>0.1443383037859593</v>
      </c>
      <c r="S539">
        <v>0.19409471275006451</v>
      </c>
      <c r="T539" s="15">
        <f t="shared" si="107"/>
        <v>1.1464076909565833E-2</v>
      </c>
      <c r="U539" s="15">
        <f t="shared" si="108"/>
        <v>3.0101326194000185E-2</v>
      </c>
      <c r="V539" s="8">
        <f t="shared" si="109"/>
        <v>0.11034434432529212</v>
      </c>
      <c r="W539" s="8">
        <f t="shared" si="110"/>
        <v>0.16292924713267717</v>
      </c>
    </row>
    <row r="540" spans="1:23" x14ac:dyDescent="0.25">
      <c r="A540">
        <v>539</v>
      </c>
      <c r="B540" s="37">
        <v>-735.5</v>
      </c>
      <c r="C540" s="5">
        <v>241.2</v>
      </c>
      <c r="D540" s="111" t="s">
        <v>628</v>
      </c>
      <c r="E540">
        <f t="shared" si="102"/>
        <v>283.3</v>
      </c>
      <c r="F540">
        <f t="shared" si="111"/>
        <v>15</v>
      </c>
      <c r="G540" s="19" t="e">
        <v>#N/A</v>
      </c>
      <c r="H540" s="19" t="e">
        <v>#N/A</v>
      </c>
      <c r="I540" t="str">
        <f t="shared" si="115"/>
        <v>C39H77O10P</v>
      </c>
      <c r="J540" t="str">
        <f t="shared" si="116"/>
        <v>C39H76O10P</v>
      </c>
      <c r="K540" t="str">
        <f t="shared" si="103"/>
        <v>C15H29O2</v>
      </c>
      <c r="L540" t="str">
        <f t="shared" si="106"/>
        <v>C24H47O8P</v>
      </c>
      <c r="M540">
        <v>0.62712702377119667</v>
      </c>
      <c r="N540">
        <v>1.4995833503894751E-2</v>
      </c>
      <c r="O540">
        <v>3.9540735259288674E-2</v>
      </c>
      <c r="P540">
        <v>0.83943166109053646</v>
      </c>
      <c r="Q540">
        <v>0.74708526356567595</v>
      </c>
      <c r="R540">
        <v>0.1443383037859593</v>
      </c>
      <c r="S540">
        <v>0.20696847418916894</v>
      </c>
      <c r="T540" s="15">
        <f t="shared" si="107"/>
        <v>1.1203166225644205E-2</v>
      </c>
      <c r="U540" s="15">
        <f t="shared" si="108"/>
        <v>3.319174507944584E-2</v>
      </c>
      <c r="V540" s="8">
        <f t="shared" si="109"/>
        <v>0.10783301972655601</v>
      </c>
      <c r="W540" s="8">
        <f t="shared" si="110"/>
        <v>0.17373589008198792</v>
      </c>
    </row>
    <row r="541" spans="1:23" x14ac:dyDescent="0.25">
      <c r="A541">
        <v>540</v>
      </c>
      <c r="B541" s="37">
        <v>-733.5</v>
      </c>
      <c r="C541" s="5">
        <v>241.2</v>
      </c>
      <c r="D541" s="111" t="s">
        <v>629</v>
      </c>
      <c r="E541">
        <f t="shared" si="102"/>
        <v>281.3</v>
      </c>
      <c r="F541">
        <f t="shared" si="111"/>
        <v>15</v>
      </c>
      <c r="G541" s="19" t="e">
        <v>#N/A</v>
      </c>
      <c r="H541" s="19" t="e">
        <v>#N/A</v>
      </c>
      <c r="I541" t="str">
        <f t="shared" si="115"/>
        <v>C39H75O10P</v>
      </c>
      <c r="J541" t="str">
        <f t="shared" si="116"/>
        <v>C39H74O10P</v>
      </c>
      <c r="K541" t="str">
        <f t="shared" si="103"/>
        <v>C15H29O2</v>
      </c>
      <c r="L541" t="str">
        <f t="shared" si="106"/>
        <v>C24H45O8P</v>
      </c>
      <c r="M541">
        <v>0.62731520421787001</v>
      </c>
      <c r="N541">
        <v>1.4995833503894751E-2</v>
      </c>
      <c r="O541">
        <v>3.9490532116538503E-2</v>
      </c>
      <c r="P541">
        <v>0.83943166109053646</v>
      </c>
      <c r="Q541">
        <v>0.74730943958308849</v>
      </c>
      <c r="R541">
        <v>0.1443383037859593</v>
      </c>
      <c r="S541">
        <v>0.20680635223874747</v>
      </c>
      <c r="T541" s="15">
        <f t="shared" si="107"/>
        <v>1.1206527931876892E-2</v>
      </c>
      <c r="U541" s="15">
        <f t="shared" si="108"/>
        <v>3.3149602971935102E-2</v>
      </c>
      <c r="V541" s="8">
        <f t="shared" si="109"/>
        <v>0.10786537691265882</v>
      </c>
      <c r="W541" s="8">
        <f t="shared" si="110"/>
        <v>0.17359979978384638</v>
      </c>
    </row>
    <row r="542" spans="1:23" x14ac:dyDescent="0.25">
      <c r="A542">
        <v>541</v>
      </c>
      <c r="B542" s="37">
        <v>-731.5</v>
      </c>
      <c r="C542" s="5">
        <v>241.2</v>
      </c>
      <c r="D542" s="111" t="s">
        <v>630</v>
      </c>
      <c r="E542">
        <f t="shared" si="102"/>
        <v>279.3</v>
      </c>
      <c r="F542">
        <f t="shared" si="111"/>
        <v>15</v>
      </c>
      <c r="G542" s="19" t="e">
        <v>#N/A</v>
      </c>
      <c r="H542" s="19" t="e">
        <v>#N/A</v>
      </c>
      <c r="I542" t="str">
        <f t="shared" si="115"/>
        <v>C39H73O10P</v>
      </c>
      <c r="J542" t="str">
        <f t="shared" si="116"/>
        <v>C39H72O10P</v>
      </c>
      <c r="K542" t="str">
        <f t="shared" si="103"/>
        <v>C15H29O2</v>
      </c>
      <c r="L542" t="str">
        <f t="shared" si="106"/>
        <v>C24H43O8P</v>
      </c>
      <c r="M542">
        <v>0.62750344113138201</v>
      </c>
      <c r="N542">
        <v>1.4995833503894751E-2</v>
      </c>
      <c r="O542">
        <v>3.9440362583075234E-2</v>
      </c>
      <c r="P542">
        <v>0.83943166109053646</v>
      </c>
      <c r="Q542">
        <v>0.74753368286844113</v>
      </c>
      <c r="R542">
        <v>0.1443383037859593</v>
      </c>
      <c r="S542">
        <v>0.20664411435771746</v>
      </c>
      <c r="T542" s="15">
        <f t="shared" si="107"/>
        <v>1.1209890646848405E-2</v>
      </c>
      <c r="U542" s="15">
        <f t="shared" si="108"/>
        <v>3.3107489077123894E-2</v>
      </c>
      <c r="V542" s="8">
        <f t="shared" si="109"/>
        <v>0.10789774380810202</v>
      </c>
      <c r="W542" s="8">
        <f t="shared" si="110"/>
        <v>0.17346361216988154</v>
      </c>
    </row>
    <row r="543" spans="1:23" x14ac:dyDescent="0.25">
      <c r="A543">
        <v>542</v>
      </c>
      <c r="B543" s="37">
        <v>-763.5</v>
      </c>
      <c r="C543" s="5">
        <v>241.2</v>
      </c>
      <c r="D543" s="111" t="s">
        <v>631</v>
      </c>
      <c r="E543">
        <f t="shared" si="102"/>
        <v>311.29999999999995</v>
      </c>
      <c r="F543">
        <f t="shared" si="111"/>
        <v>15</v>
      </c>
      <c r="G543" s="19" t="e">
        <v>#N/A</v>
      </c>
      <c r="H543" s="19" t="e">
        <v>#N/A</v>
      </c>
      <c r="I543" t="str">
        <f t="shared" si="115"/>
        <v>C41H81O10P</v>
      </c>
      <c r="J543" t="str">
        <f t="shared" si="116"/>
        <v>C41H80O10P</v>
      </c>
      <c r="K543" t="str">
        <f t="shared" si="103"/>
        <v>C15H29O2</v>
      </c>
      <c r="L543" t="str">
        <f t="shared" si="106"/>
        <v>C26H51O8P</v>
      </c>
      <c r="M543">
        <v>0.61303815075268009</v>
      </c>
      <c r="N543">
        <v>1.4995833503894751E-2</v>
      </c>
      <c r="O543">
        <v>4.3374541943749297E-2</v>
      </c>
      <c r="P543">
        <v>0.83943166109053646</v>
      </c>
      <c r="Q543">
        <v>0.73030143985307849</v>
      </c>
      <c r="R543">
        <v>0.1443383037859593</v>
      </c>
      <c r="S543">
        <v>0.21900235105359603</v>
      </c>
      <c r="T543" s="15">
        <f t="shared" si="107"/>
        <v>1.0951478799691371E-2</v>
      </c>
      <c r="U543" s="15">
        <f t="shared" si="108"/>
        <v>3.6409963792882617E-2</v>
      </c>
      <c r="V543" s="8">
        <f t="shared" si="109"/>
        <v>0.10541047108083712</v>
      </c>
      <c r="W543" s="8">
        <f t="shared" si="110"/>
        <v>0.18383750732765292</v>
      </c>
    </row>
    <row r="544" spans="1:23" x14ac:dyDescent="0.25">
      <c r="A544">
        <v>543</v>
      </c>
      <c r="B544" s="37">
        <v>-761.5</v>
      </c>
      <c r="C544" s="5">
        <v>241.2</v>
      </c>
      <c r="D544" s="111" t="s">
        <v>632</v>
      </c>
      <c r="E544">
        <f t="shared" si="102"/>
        <v>309.29999999999995</v>
      </c>
      <c r="F544">
        <f t="shared" si="111"/>
        <v>15</v>
      </c>
      <c r="G544" s="19" t="e">
        <v>#N/A</v>
      </c>
      <c r="H544" s="19" t="e">
        <v>#N/A</v>
      </c>
      <c r="I544" t="str">
        <f t="shared" si="115"/>
        <v>C41H79O10P</v>
      </c>
      <c r="J544" t="str">
        <f t="shared" si="116"/>
        <v>C41H78O10P</v>
      </c>
      <c r="K544" t="str">
        <f t="shared" si="103"/>
        <v>C15H29O2</v>
      </c>
      <c r="L544" t="str">
        <f t="shared" si="106"/>
        <v>C26H49O8P</v>
      </c>
      <c r="M544">
        <v>0.61322210358625862</v>
      </c>
      <c r="N544">
        <v>1.4995833503894751E-2</v>
      </c>
      <c r="O544">
        <v>4.332187628012988E-2</v>
      </c>
      <c r="P544">
        <v>0.83943166109053646</v>
      </c>
      <c r="Q544">
        <v>0.73052057959024252</v>
      </c>
      <c r="R544">
        <v>0.1443383037859593</v>
      </c>
      <c r="S544">
        <v>0.21884887749229295</v>
      </c>
      <c r="T544" s="15">
        <f t="shared" si="107"/>
        <v>1.0954764982703969E-2</v>
      </c>
      <c r="U544" s="15">
        <f t="shared" si="108"/>
        <v>3.636575456738813E-2</v>
      </c>
      <c r="V544" s="8">
        <f t="shared" si="109"/>
        <v>0.10544210133879148</v>
      </c>
      <c r="W544" s="8">
        <f t="shared" si="110"/>
        <v>0.18370867676115479</v>
      </c>
    </row>
    <row r="545" spans="1:23" x14ac:dyDescent="0.25">
      <c r="A545">
        <v>544</v>
      </c>
      <c r="B545" s="37">
        <v>-759.5</v>
      </c>
      <c r="C545" s="5">
        <v>241.2</v>
      </c>
      <c r="D545" s="111" t="s">
        <v>633</v>
      </c>
      <c r="E545">
        <f t="shared" si="102"/>
        <v>307.29999999999995</v>
      </c>
      <c r="F545">
        <f t="shared" si="111"/>
        <v>15</v>
      </c>
      <c r="G545" s="19" t="e">
        <v>#N/A</v>
      </c>
      <c r="H545" s="19" t="e">
        <v>#N/A</v>
      </c>
      <c r="I545" t="str">
        <f t="shared" si="115"/>
        <v>C41H77O10P</v>
      </c>
      <c r="J545" t="str">
        <f t="shared" si="116"/>
        <v>C41H76O10P</v>
      </c>
      <c r="K545" t="str">
        <f t="shared" si="103"/>
        <v>C15H29O2</v>
      </c>
      <c r="L545" t="str">
        <f t="shared" si="106"/>
        <v>C26H47O8P</v>
      </c>
      <c r="M545">
        <v>0.61340611161810665</v>
      </c>
      <c r="N545">
        <v>1.4995833503894751E-2</v>
      </c>
      <c r="O545">
        <v>4.3269240890850089E-2</v>
      </c>
      <c r="P545">
        <v>0.83943166109053646</v>
      </c>
      <c r="Q545">
        <v>0.73073978508412274</v>
      </c>
      <c r="R545">
        <v>0.1443383037859593</v>
      </c>
      <c r="S545">
        <v>0.21869529210704616</v>
      </c>
      <c r="T545" s="15">
        <f t="shared" si="107"/>
        <v>1.0958052151793336E-2</v>
      </c>
      <c r="U545" s="15">
        <f t="shared" si="108"/>
        <v>3.632157075513285E-2</v>
      </c>
      <c r="V545" s="8">
        <f t="shared" si="109"/>
        <v>0.10547374108795872</v>
      </c>
      <c r="W545" s="8">
        <f t="shared" si="110"/>
        <v>0.18357975232609786</v>
      </c>
    </row>
    <row r="546" spans="1:23" x14ac:dyDescent="0.25">
      <c r="A546">
        <v>545</v>
      </c>
      <c r="B546" s="37">
        <v>-757.5</v>
      </c>
      <c r="C546" s="5">
        <v>241.2</v>
      </c>
      <c r="D546" s="111" t="s">
        <v>634</v>
      </c>
      <c r="E546">
        <f t="shared" si="102"/>
        <v>305.29999999999995</v>
      </c>
      <c r="F546">
        <f t="shared" si="111"/>
        <v>15</v>
      </c>
      <c r="G546" s="19" t="e">
        <v>#N/A</v>
      </c>
      <c r="H546" s="19" t="e">
        <v>#N/A</v>
      </c>
      <c r="I546" t="str">
        <f t="shared" si="115"/>
        <v>C41H75O10P</v>
      </c>
      <c r="J546" t="str">
        <f t="shared" si="116"/>
        <v>C41H74O10P</v>
      </c>
      <c r="K546" t="str">
        <f t="shared" si="103"/>
        <v>C15H29O2</v>
      </c>
      <c r="L546" t="str">
        <f t="shared" si="106"/>
        <v>C26H45O8P</v>
      </c>
      <c r="M546">
        <v>0.61359017486478706</v>
      </c>
      <c r="N546">
        <v>1.4995833503894751E-2</v>
      </c>
      <c r="O546">
        <v>4.3216635818560979E-2</v>
      </c>
      <c r="P546">
        <v>0.83943166109053646</v>
      </c>
      <c r="Q546">
        <v>0.73095905635445024</v>
      </c>
      <c r="R546">
        <v>0.1443383037859593</v>
      </c>
      <c r="S546">
        <v>0.21854159484456481</v>
      </c>
      <c r="T546" s="15">
        <f t="shared" si="107"/>
        <v>1.0961340307255353E-2</v>
      </c>
      <c r="U546" s="15">
        <f t="shared" si="108"/>
        <v>3.6277412391919409E-2</v>
      </c>
      <c r="V546" s="8">
        <f t="shared" si="109"/>
        <v>0.10550539033118678</v>
      </c>
      <c r="W546" s="8">
        <f t="shared" si="110"/>
        <v>0.18345073397774805</v>
      </c>
    </row>
    <row r="547" spans="1:23" x14ac:dyDescent="0.25">
      <c r="A547">
        <v>546</v>
      </c>
      <c r="B547" s="37">
        <v>-755.5</v>
      </c>
      <c r="C547" s="5">
        <v>241.2</v>
      </c>
      <c r="D547" s="111" t="s">
        <v>635</v>
      </c>
      <c r="E547">
        <f t="shared" si="102"/>
        <v>303.29999999999995</v>
      </c>
      <c r="F547">
        <f t="shared" si="111"/>
        <v>15</v>
      </c>
      <c r="G547" s="19" t="e">
        <v>#N/A</v>
      </c>
      <c r="H547" s="19" t="e">
        <v>#N/A</v>
      </c>
      <c r="I547" t="str">
        <f t="shared" si="115"/>
        <v>C41H73O10P</v>
      </c>
      <c r="J547" t="str">
        <f t="shared" si="116"/>
        <v>C41H72O10P</v>
      </c>
      <c r="K547" t="str">
        <f t="shared" si="103"/>
        <v>C15H29O2</v>
      </c>
      <c r="L547" t="str">
        <f t="shared" si="106"/>
        <v>C26H43O8P</v>
      </c>
      <c r="M547">
        <v>0.61377429334286837</v>
      </c>
      <c r="N547">
        <v>1.4995833503894751E-2</v>
      </c>
      <c r="O547">
        <v>4.3164061105942425E-2</v>
      </c>
      <c r="P547">
        <v>0.83943166109053646</v>
      </c>
      <c r="Q547">
        <v>0.73117839342096269</v>
      </c>
      <c r="R547">
        <v>0.1443383037859593</v>
      </c>
      <c r="S547">
        <v>0.21838778565153652</v>
      </c>
      <c r="T547" s="15">
        <f t="shared" si="107"/>
        <v>1.0964629449386008E-2</v>
      </c>
      <c r="U547" s="15">
        <f t="shared" si="108"/>
        <v>3.6233279513574662E-2</v>
      </c>
      <c r="V547" s="8">
        <f t="shared" si="109"/>
        <v>0.10553704907132458</v>
      </c>
      <c r="W547" s="8">
        <f t="shared" si="110"/>
        <v>0.18332162167135332</v>
      </c>
    </row>
    <row r="548" spans="1:23" x14ac:dyDescent="0.25">
      <c r="A548">
        <v>547</v>
      </c>
      <c r="B548" s="37">
        <v>-791.6</v>
      </c>
      <c r="C548" s="5">
        <v>241.2</v>
      </c>
      <c r="D548" s="111" t="s">
        <v>636</v>
      </c>
      <c r="E548">
        <f t="shared" si="102"/>
        <v>339.40000000000009</v>
      </c>
      <c r="F548">
        <f t="shared" si="111"/>
        <v>15</v>
      </c>
      <c r="G548" s="19" t="e">
        <v>#N/A</v>
      </c>
      <c r="H548" s="19" t="e">
        <v>#N/A</v>
      </c>
      <c r="I548" t="str">
        <f t="shared" si="115"/>
        <v>C43H85O10P</v>
      </c>
      <c r="J548" t="str">
        <f t="shared" si="116"/>
        <v>C43H84O10P</v>
      </c>
      <c r="K548" t="str">
        <f t="shared" si="103"/>
        <v>C15H29O2</v>
      </c>
      <c r="L548" t="str">
        <f t="shared" si="106"/>
        <v>C28H55O8P</v>
      </c>
      <c r="M548">
        <v>0.59926579470027719</v>
      </c>
      <c r="N548">
        <v>1.4995833503894751E-2</v>
      </c>
      <c r="O548">
        <v>4.7388703674286582E-2</v>
      </c>
      <c r="P548">
        <v>0.83943166109053646</v>
      </c>
      <c r="Q548">
        <v>0.71389467716972821</v>
      </c>
      <c r="R548">
        <v>0.1443383037859593</v>
      </c>
      <c r="S548">
        <v>0.23039106905176138</v>
      </c>
      <c r="T548" s="15">
        <f t="shared" si="107"/>
        <v>1.0705445718153937E-2</v>
      </c>
      <c r="U548" s="15">
        <f t="shared" si="108"/>
        <v>3.977957824223359E-2</v>
      </c>
      <c r="V548" s="8">
        <f t="shared" si="109"/>
        <v>0.10304234678450357</v>
      </c>
      <c r="W548" s="8">
        <f t="shared" si="110"/>
        <v>0.19339755779454454</v>
      </c>
    </row>
    <row r="549" spans="1:23" x14ac:dyDescent="0.25">
      <c r="A549">
        <v>548</v>
      </c>
      <c r="B549" s="37">
        <v>-789.6</v>
      </c>
      <c r="C549" s="5">
        <v>241.2</v>
      </c>
      <c r="D549" s="111" t="s">
        <v>637</v>
      </c>
      <c r="E549">
        <f t="shared" si="102"/>
        <v>337.40000000000009</v>
      </c>
      <c r="F549">
        <f t="shared" si="111"/>
        <v>15</v>
      </c>
      <c r="G549" s="19" t="e">
        <v>#N/A</v>
      </c>
      <c r="H549" s="19" t="e">
        <v>#N/A</v>
      </c>
      <c r="I549" t="str">
        <f t="shared" si="115"/>
        <v>C43H83O10P</v>
      </c>
      <c r="J549" t="str">
        <f t="shared" si="116"/>
        <v>C43H82O10P</v>
      </c>
      <c r="K549" t="str">
        <f t="shared" si="103"/>
        <v>C15H29O2</v>
      </c>
      <c r="L549" t="str">
        <f t="shared" si="106"/>
        <v>C28H53O8P</v>
      </c>
      <c r="M549">
        <v>0.59944561489722004</v>
      </c>
      <c r="N549">
        <v>1.4995833503894751E-2</v>
      </c>
      <c r="O549">
        <v>4.7333823268737509E-2</v>
      </c>
      <c r="P549">
        <v>0.83943166109053646</v>
      </c>
      <c r="Q549">
        <v>0.71410889377040931</v>
      </c>
      <c r="R549">
        <v>0.1443383037859593</v>
      </c>
      <c r="S549">
        <v>0.23024593711913263</v>
      </c>
      <c r="T549" s="15">
        <f t="shared" si="107"/>
        <v>1.0708658074631519E-2</v>
      </c>
      <c r="U549" s="15">
        <f t="shared" si="108"/>
        <v>3.9733509892242211E-2</v>
      </c>
      <c r="V549" s="8">
        <f t="shared" si="109"/>
        <v>0.10307326644528868</v>
      </c>
      <c r="W549" s="8">
        <f t="shared" si="110"/>
        <v>0.19327572945526073</v>
      </c>
    </row>
    <row r="550" spans="1:23" x14ac:dyDescent="0.25">
      <c r="A550">
        <v>549</v>
      </c>
      <c r="B550" s="37">
        <v>-787.5</v>
      </c>
      <c r="C550" s="5">
        <v>241.2</v>
      </c>
      <c r="D550" s="111" t="s">
        <v>638</v>
      </c>
      <c r="E550">
        <f t="shared" si="102"/>
        <v>335.29999999999995</v>
      </c>
      <c r="F550">
        <f t="shared" si="111"/>
        <v>15</v>
      </c>
      <c r="G550" s="19" t="e">
        <v>#N/A</v>
      </c>
      <c r="H550" s="19" t="e">
        <v>#N/A</v>
      </c>
      <c r="I550" t="str">
        <f t="shared" si="115"/>
        <v>C43H81O10P</v>
      </c>
      <c r="J550" t="str">
        <f t="shared" si="116"/>
        <v>C43H80O10P</v>
      </c>
      <c r="K550" t="str">
        <f t="shared" si="103"/>
        <v>C15H29O2</v>
      </c>
      <c r="L550" t="str">
        <f t="shared" si="106"/>
        <v>C28H51O8P</v>
      </c>
      <c r="M550">
        <v>0.59962548905236224</v>
      </c>
      <c r="N550">
        <v>1.4995833503894751E-2</v>
      </c>
      <c r="O550">
        <v>4.7278969969008378E-2</v>
      </c>
      <c r="P550">
        <v>0.83943166109053646</v>
      </c>
      <c r="Q550">
        <v>0.71432317465053308</v>
      </c>
      <c r="R550">
        <v>0.1443383037859593</v>
      </c>
      <c r="S550">
        <v>0.23010069734321767</v>
      </c>
      <c r="T550" s="15">
        <f t="shared" si="107"/>
        <v>1.0711871395032923E-2</v>
      </c>
      <c r="U550" s="15">
        <f t="shared" si="108"/>
        <v>3.9687464295734283E-2</v>
      </c>
      <c r="V550" s="8">
        <f t="shared" si="109"/>
        <v>0.1031041953840595</v>
      </c>
      <c r="W550" s="8">
        <f t="shared" si="110"/>
        <v>0.19315381058890799</v>
      </c>
    </row>
    <row r="551" spans="1:23" x14ac:dyDescent="0.25">
      <c r="A551">
        <v>550</v>
      </c>
      <c r="B551" s="37">
        <v>-783.5</v>
      </c>
      <c r="C551" s="5">
        <v>241.2</v>
      </c>
      <c r="D551" s="111" t="s">
        <v>639</v>
      </c>
      <c r="E551">
        <f t="shared" si="102"/>
        <v>331.29999999999995</v>
      </c>
      <c r="F551">
        <f t="shared" si="111"/>
        <v>15</v>
      </c>
      <c r="G551" s="19" t="e">
        <v>#N/A</v>
      </c>
      <c r="H551" s="19" t="e">
        <v>#N/A</v>
      </c>
      <c r="I551" t="str">
        <f t="shared" si="115"/>
        <v>C43H77O10P</v>
      </c>
      <c r="J551" t="str">
        <f t="shared" si="116"/>
        <v>C43H76O10P</v>
      </c>
      <c r="K551" t="str">
        <f t="shared" si="103"/>
        <v>C15H29O2</v>
      </c>
      <c r="L551" t="str">
        <f t="shared" si="106"/>
        <v>C28H47O8P</v>
      </c>
      <c r="M551">
        <v>0.599985399302014</v>
      </c>
      <c r="N551">
        <v>1.4995833503894751E-2</v>
      </c>
      <c r="O551">
        <v>4.7169344849059464E-2</v>
      </c>
      <c r="P551">
        <v>0.83943166109053646</v>
      </c>
      <c r="Q551">
        <v>0.71475192932626719</v>
      </c>
      <c r="R551">
        <v>0.1443383037859593</v>
      </c>
      <c r="S551">
        <v>0.22980989405489638</v>
      </c>
      <c r="T551" s="15">
        <f t="shared" si="107"/>
        <v>1.0718300928764246E-2</v>
      </c>
      <c r="U551" s="15">
        <f t="shared" si="108"/>
        <v>3.959544149919831E-2</v>
      </c>
      <c r="V551" s="8">
        <f t="shared" si="109"/>
        <v>0.10316608110669527</v>
      </c>
      <c r="W551" s="8">
        <f t="shared" si="110"/>
        <v>0.19290970110154188</v>
      </c>
    </row>
    <row r="552" spans="1:23" x14ac:dyDescent="0.25">
      <c r="A552">
        <v>551</v>
      </c>
      <c r="B552" s="37">
        <v>-781.5</v>
      </c>
      <c r="C552" s="5">
        <v>241.2</v>
      </c>
      <c r="D552" s="111" t="s">
        <v>640</v>
      </c>
      <c r="E552">
        <f t="shared" si="102"/>
        <v>329.29999999999995</v>
      </c>
      <c r="F552">
        <f t="shared" si="111"/>
        <v>15</v>
      </c>
      <c r="G552" s="19" t="e">
        <v>#N/A</v>
      </c>
      <c r="H552" s="19" t="e">
        <v>#N/A</v>
      </c>
      <c r="I552" t="str">
        <f t="shared" si="115"/>
        <v>C43H75O10P</v>
      </c>
      <c r="J552" t="str">
        <f t="shared" si="116"/>
        <v>C43H74O10P</v>
      </c>
      <c r="K552" t="str">
        <f t="shared" si="103"/>
        <v>C15H29O2</v>
      </c>
      <c r="L552" t="str">
        <f t="shared" si="106"/>
        <v>C28H45O8P</v>
      </c>
      <c r="M552">
        <v>0.60016543542892054</v>
      </c>
      <c r="N552">
        <v>1.4995833503894751E-2</v>
      </c>
      <c r="O552">
        <v>4.7114573109933618E-2</v>
      </c>
      <c r="P552">
        <v>0.83943166109053646</v>
      </c>
      <c r="Q552">
        <v>0.71496640316047122</v>
      </c>
      <c r="R552">
        <v>0.1443383037859593</v>
      </c>
      <c r="S552">
        <v>0.22966433043912068</v>
      </c>
      <c r="T552" s="15">
        <f t="shared" si="107"/>
        <v>1.0721517142672917E-2</v>
      </c>
      <c r="U552" s="15">
        <f t="shared" si="108"/>
        <v>3.9549464367243103E-2</v>
      </c>
      <c r="V552" s="8">
        <f t="shared" si="109"/>
        <v>0.10319703789613074</v>
      </c>
      <c r="W552" s="8">
        <f t="shared" si="110"/>
        <v>0.19278751039375694</v>
      </c>
    </row>
    <row r="553" spans="1:23" x14ac:dyDescent="0.25">
      <c r="A553">
        <v>552</v>
      </c>
      <c r="B553" s="37">
        <v>-779.5</v>
      </c>
      <c r="C553" s="5">
        <v>241.2</v>
      </c>
      <c r="D553" s="111" t="s">
        <v>641</v>
      </c>
      <c r="E553">
        <f t="shared" si="102"/>
        <v>327.29999999999995</v>
      </c>
      <c r="F553">
        <f t="shared" si="111"/>
        <v>15</v>
      </c>
      <c r="G553" s="19" t="e">
        <v>#N/A</v>
      </c>
      <c r="H553" s="19" t="e">
        <v>#N/A</v>
      </c>
      <c r="I553" t="str">
        <f t="shared" si="115"/>
        <v>C43H73O10P</v>
      </c>
      <c r="J553" t="str">
        <f t="shared" si="116"/>
        <v>C43H72O10P</v>
      </c>
      <c r="K553" t="str">
        <f t="shared" si="103"/>
        <v>C15H29O2</v>
      </c>
      <c r="L553" t="str">
        <f t="shared" si="106"/>
        <v>C28H43O8P</v>
      </c>
      <c r="M553">
        <v>0.60034552557881982</v>
      </c>
      <c r="N553">
        <v>1.4995833503894751E-2</v>
      </c>
      <c r="O553">
        <v>4.7059828638815589E-2</v>
      </c>
      <c r="P553">
        <v>0.83943166109053646</v>
      </c>
      <c r="Q553">
        <v>0.7151809413513055</v>
      </c>
      <c r="R553">
        <v>0.1443383037859593</v>
      </c>
      <c r="S553">
        <v>0.22951865877331981</v>
      </c>
      <c r="T553" s="15">
        <f t="shared" si="107"/>
        <v>1.0724734321662892E-2</v>
      </c>
      <c r="U553" s="15">
        <f t="shared" si="108"/>
        <v>3.9503510124916964E-2</v>
      </c>
      <c r="V553" s="8">
        <f t="shared" si="109"/>
        <v>0.10322800397469307</v>
      </c>
      <c r="W553" s="8">
        <f t="shared" si="110"/>
        <v>0.19266522898535987</v>
      </c>
    </row>
    <row r="554" spans="1:23" x14ac:dyDescent="0.25">
      <c r="A554">
        <v>553</v>
      </c>
      <c r="B554" s="37">
        <v>-707.5</v>
      </c>
      <c r="C554" s="5">
        <v>269.3</v>
      </c>
      <c r="D554" s="111" t="s">
        <v>642</v>
      </c>
      <c r="E554">
        <f t="shared" si="102"/>
        <v>227.2</v>
      </c>
      <c r="F554">
        <f t="shared" si="111"/>
        <v>17</v>
      </c>
      <c r="G554" s="19" t="e">
        <v>#N/A</v>
      </c>
      <c r="H554" s="19" t="e">
        <v>#N/A</v>
      </c>
      <c r="I554" t="str">
        <f t="shared" si="115"/>
        <v>C37H73O10P</v>
      </c>
      <c r="J554" t="str">
        <f t="shared" si="116"/>
        <v>C37H72O10P</v>
      </c>
      <c r="K554" t="str">
        <f t="shared" si="103"/>
        <v>C17H33O2</v>
      </c>
      <c r="L554" t="str">
        <f t="shared" si="106"/>
        <v>C20H39O8P</v>
      </c>
      <c r="M554">
        <v>0.6415396879643539</v>
      </c>
      <c r="N554">
        <v>1.799481480587874E-2</v>
      </c>
      <c r="O554">
        <v>3.2492670249699915E-2</v>
      </c>
      <c r="P554">
        <v>0.82057320716886051</v>
      </c>
      <c r="Q554">
        <v>0.78181895577335825</v>
      </c>
      <c r="R554">
        <v>0.15984145262121127</v>
      </c>
      <c r="S554">
        <v>0.18086994241945817</v>
      </c>
      <c r="T554" s="15">
        <f t="shared" si="107"/>
        <v>1.4068687320867079E-2</v>
      </c>
      <c r="U554" s="15">
        <f t="shared" si="108"/>
        <v>2.666261463627647E-2</v>
      </c>
      <c r="V554" s="8">
        <f t="shared" si="109"/>
        <v>0.12496707757761211</v>
      </c>
      <c r="W554" s="8">
        <f t="shared" si="110"/>
        <v>0.14841702873158191</v>
      </c>
    </row>
    <row r="555" spans="1:23" x14ac:dyDescent="0.25">
      <c r="A555">
        <v>554</v>
      </c>
      <c r="B555" s="37">
        <v>-735.5</v>
      </c>
      <c r="C555" s="5">
        <v>269.3</v>
      </c>
      <c r="D555" s="111" t="s">
        <v>643</v>
      </c>
      <c r="E555">
        <f t="shared" si="102"/>
        <v>255.2</v>
      </c>
      <c r="F555">
        <f t="shared" si="111"/>
        <v>17</v>
      </c>
      <c r="G555" s="19" t="e">
        <v>#N/A</v>
      </c>
      <c r="H555" s="19" t="e">
        <v>#N/A</v>
      </c>
      <c r="I555" t="str">
        <f t="shared" si="115"/>
        <v>C39H77O10P</v>
      </c>
      <c r="J555" t="str">
        <f t="shared" si="116"/>
        <v>C39H76O10P</v>
      </c>
      <c r="K555" t="str">
        <f t="shared" si="103"/>
        <v>C17H33O2</v>
      </c>
      <c r="L555" t="str">
        <f t="shared" si="106"/>
        <v>C22H43O8P</v>
      </c>
      <c r="M555">
        <v>0.62712702377119667</v>
      </c>
      <c r="N555">
        <v>1.799481480587874E-2</v>
      </c>
      <c r="O555">
        <v>3.5906654170706806E-2</v>
      </c>
      <c r="P555">
        <v>0.82057320716886051</v>
      </c>
      <c r="Q555">
        <v>0.76425481394269335</v>
      </c>
      <c r="R555">
        <v>0.15984145262121127</v>
      </c>
      <c r="S555">
        <v>0.19426579954417941</v>
      </c>
      <c r="T555" s="15">
        <f t="shared" si="107"/>
        <v>1.375262384140008E-2</v>
      </c>
      <c r="U555" s="15">
        <f t="shared" si="108"/>
        <v>2.9464038371560024E-2</v>
      </c>
      <c r="V555" s="8">
        <f t="shared" si="109"/>
        <v>0.12215959963335365</v>
      </c>
      <c r="W555" s="8">
        <f t="shared" si="110"/>
        <v>0.15940931017519025</v>
      </c>
    </row>
    <row r="556" spans="1:23" x14ac:dyDescent="0.25">
      <c r="A556">
        <v>555</v>
      </c>
      <c r="B556" s="37">
        <v>-733.5</v>
      </c>
      <c r="C556" s="5">
        <v>269.3</v>
      </c>
      <c r="D556" s="111" t="s">
        <v>644</v>
      </c>
      <c r="E556">
        <f t="shared" si="102"/>
        <v>253.2</v>
      </c>
      <c r="F556">
        <f t="shared" si="111"/>
        <v>17</v>
      </c>
      <c r="G556" s="19" t="e">
        <v>#N/A</v>
      </c>
      <c r="H556" s="19" t="e">
        <v>#N/A</v>
      </c>
      <c r="I556" t="str">
        <f t="shared" si="115"/>
        <v>C39H75O10P</v>
      </c>
      <c r="J556" t="str">
        <f t="shared" si="116"/>
        <v>C39H74O10P</v>
      </c>
      <c r="K556" t="str">
        <f t="shared" si="103"/>
        <v>C17H33O2</v>
      </c>
      <c r="L556" t="str">
        <f t="shared" si="106"/>
        <v>C22H41O8P</v>
      </c>
      <c r="M556">
        <v>0.62731520421787001</v>
      </c>
      <c r="N556">
        <v>1.799481480587874E-2</v>
      </c>
      <c r="O556">
        <v>3.5859174235689947E-2</v>
      </c>
      <c r="P556">
        <v>0.82057320716886051</v>
      </c>
      <c r="Q556">
        <v>0.76448414198439552</v>
      </c>
      <c r="R556">
        <v>0.15984145262121127</v>
      </c>
      <c r="S556">
        <v>0.19409471275006451</v>
      </c>
      <c r="T556" s="15">
        <f t="shared" si="107"/>
        <v>1.3756750557040306E-2</v>
      </c>
      <c r="U556" s="15">
        <f t="shared" si="108"/>
        <v>2.9425077609007075E-2</v>
      </c>
      <c r="V556" s="8">
        <f t="shared" si="109"/>
        <v>0.1221962557606661</v>
      </c>
      <c r="W556" s="8">
        <f t="shared" si="110"/>
        <v>0.15926892093583916</v>
      </c>
    </row>
    <row r="557" spans="1:23" x14ac:dyDescent="0.25">
      <c r="A557">
        <v>556</v>
      </c>
      <c r="B557" s="37">
        <v>-763.5</v>
      </c>
      <c r="C557" s="5">
        <v>269.3</v>
      </c>
      <c r="D557" s="111" t="s">
        <v>645</v>
      </c>
      <c r="E557">
        <f t="shared" si="102"/>
        <v>283.2</v>
      </c>
      <c r="F557">
        <f t="shared" si="111"/>
        <v>17</v>
      </c>
      <c r="G557" s="19" t="e">
        <v>#N/A</v>
      </c>
      <c r="H557" s="19" t="e">
        <v>#N/A</v>
      </c>
      <c r="I557" t="str">
        <f t="shared" si="115"/>
        <v>C41H81O10P</v>
      </c>
      <c r="J557" t="str">
        <f t="shared" si="116"/>
        <v>C41H80O10P</v>
      </c>
      <c r="K557" t="str">
        <f t="shared" si="103"/>
        <v>C17H33O2</v>
      </c>
      <c r="L557" t="str">
        <f t="shared" si="106"/>
        <v>C24H47O8P</v>
      </c>
      <c r="M557">
        <v>0.61303815075268009</v>
      </c>
      <c r="N557">
        <v>1.799481480587874E-2</v>
      </c>
      <c r="O557">
        <v>3.9540735259288674E-2</v>
      </c>
      <c r="P557">
        <v>0.82057320716886051</v>
      </c>
      <c r="Q557">
        <v>0.74708526356567595</v>
      </c>
      <c r="R557">
        <v>0.15984145262121127</v>
      </c>
      <c r="S557">
        <v>0.20696847418916894</v>
      </c>
      <c r="T557" s="15">
        <f t="shared" si="107"/>
        <v>1.3443660962065446E-2</v>
      </c>
      <c r="U557" s="15">
        <f t="shared" si="108"/>
        <v>3.2446067945529351E-2</v>
      </c>
      <c r="V557" s="8">
        <f t="shared" si="109"/>
        <v>0.11941519376023813</v>
      </c>
      <c r="W557" s="8">
        <f t="shared" si="110"/>
        <v>0.16983278464825188</v>
      </c>
    </row>
    <row r="558" spans="1:23" x14ac:dyDescent="0.25">
      <c r="A558">
        <v>557</v>
      </c>
      <c r="B558" s="37">
        <v>-761.5</v>
      </c>
      <c r="C558" s="5">
        <v>269.3</v>
      </c>
      <c r="D558" s="111" t="s">
        <v>646</v>
      </c>
      <c r="E558">
        <f t="shared" si="102"/>
        <v>281.2</v>
      </c>
      <c r="F558">
        <f t="shared" si="111"/>
        <v>17</v>
      </c>
      <c r="G558" s="19" t="e">
        <v>#N/A</v>
      </c>
      <c r="H558" s="19" t="e">
        <v>#N/A</v>
      </c>
      <c r="I558" t="str">
        <f t="shared" si="115"/>
        <v>C41H79O10P</v>
      </c>
      <c r="J558" t="str">
        <f t="shared" si="116"/>
        <v>C41H78O10P</v>
      </c>
      <c r="K558" t="str">
        <f t="shared" si="103"/>
        <v>C17H33O2</v>
      </c>
      <c r="L558" t="str">
        <f t="shared" si="106"/>
        <v>C24H45O8P</v>
      </c>
      <c r="M558">
        <v>0.61322210358625862</v>
      </c>
      <c r="N558">
        <v>1.799481480587874E-2</v>
      </c>
      <c r="O558">
        <v>3.9490532116538503E-2</v>
      </c>
      <c r="P558">
        <v>0.82057320716886051</v>
      </c>
      <c r="Q558">
        <v>0.74730943958308849</v>
      </c>
      <c r="R558">
        <v>0.15984145262121127</v>
      </c>
      <c r="S558">
        <v>0.20680635223874747</v>
      </c>
      <c r="T558" s="15">
        <f t="shared" si="107"/>
        <v>1.3447694967982702E-2</v>
      </c>
      <c r="U558" s="15">
        <f t="shared" si="108"/>
        <v>3.2404872591672886E-2</v>
      </c>
      <c r="V558" s="8">
        <f t="shared" si="109"/>
        <v>0.11945102638050419</v>
      </c>
      <c r="W558" s="8">
        <f t="shared" si="110"/>
        <v>0.16969975171944207</v>
      </c>
    </row>
    <row r="559" spans="1:23" x14ac:dyDescent="0.25">
      <c r="A559">
        <v>558</v>
      </c>
      <c r="B559" s="37">
        <v>-759.5</v>
      </c>
      <c r="C559" s="5">
        <v>269.3</v>
      </c>
      <c r="D559" s="111" t="s">
        <v>647</v>
      </c>
      <c r="E559">
        <f t="shared" si="102"/>
        <v>279.2</v>
      </c>
      <c r="F559">
        <f t="shared" si="111"/>
        <v>17</v>
      </c>
      <c r="G559" s="19" t="e">
        <v>#N/A</v>
      </c>
      <c r="H559" s="19" t="e">
        <v>#N/A</v>
      </c>
      <c r="I559" t="str">
        <f t="shared" si="115"/>
        <v>C41H77O10P</v>
      </c>
      <c r="J559" t="str">
        <f t="shared" si="116"/>
        <v>C41H76O10P</v>
      </c>
      <c r="K559" t="str">
        <f t="shared" si="103"/>
        <v>C17H33O2</v>
      </c>
      <c r="L559" t="str">
        <f t="shared" si="106"/>
        <v>C24H43O8P</v>
      </c>
      <c r="M559">
        <v>0.61340611161810665</v>
      </c>
      <c r="N559">
        <v>1.799481480587874E-2</v>
      </c>
      <c r="O559">
        <v>3.9440362583075234E-2</v>
      </c>
      <c r="P559">
        <v>0.82057320716886051</v>
      </c>
      <c r="Q559">
        <v>0.74753368286844113</v>
      </c>
      <c r="R559">
        <v>0.15984145262121127</v>
      </c>
      <c r="S559">
        <v>0.20664411435771746</v>
      </c>
      <c r="T559" s="15">
        <f t="shared" si="107"/>
        <v>1.3451730184374089E-2</v>
      </c>
      <c r="U559" s="15">
        <f t="shared" si="108"/>
        <v>3.2363704816696766E-2</v>
      </c>
      <c r="V559" s="8">
        <f t="shared" si="109"/>
        <v>0.11948686975297551</v>
      </c>
      <c r="W559" s="8">
        <f t="shared" si="110"/>
        <v>0.169566623661081</v>
      </c>
    </row>
    <row r="560" spans="1:23" x14ac:dyDescent="0.25">
      <c r="A560">
        <v>559</v>
      </c>
      <c r="B560" s="37">
        <v>-791.6</v>
      </c>
      <c r="C560" s="5">
        <v>269.3</v>
      </c>
      <c r="D560" s="111" t="s">
        <v>648</v>
      </c>
      <c r="E560">
        <f t="shared" si="102"/>
        <v>311.29999999999995</v>
      </c>
      <c r="F560">
        <f t="shared" si="111"/>
        <v>17</v>
      </c>
      <c r="G560" s="19" t="e">
        <v>#N/A</v>
      </c>
      <c r="H560" s="19" t="e">
        <v>#N/A</v>
      </c>
      <c r="I560" t="str">
        <f t="shared" si="115"/>
        <v>C43H85O10P</v>
      </c>
      <c r="J560" t="str">
        <f t="shared" si="116"/>
        <v>C43H84O10P</v>
      </c>
      <c r="K560" t="str">
        <f t="shared" si="103"/>
        <v>C17H33O2</v>
      </c>
      <c r="L560" t="str">
        <f t="shared" si="106"/>
        <v>C26H51O8P</v>
      </c>
      <c r="M560">
        <v>0.59926579470027719</v>
      </c>
      <c r="N560">
        <v>1.799481480587874E-2</v>
      </c>
      <c r="O560">
        <v>4.3374541943749297E-2</v>
      </c>
      <c r="P560">
        <v>0.82057320716886051</v>
      </c>
      <c r="Q560">
        <v>0.73030143985307849</v>
      </c>
      <c r="R560">
        <v>0.15984145262121127</v>
      </c>
      <c r="S560">
        <v>0.21900235105359603</v>
      </c>
      <c r="T560" s="15">
        <f t="shared" si="107"/>
        <v>1.3141639162622737E-2</v>
      </c>
      <c r="U560" s="15">
        <f t="shared" si="108"/>
        <v>3.5591986992262618E-2</v>
      </c>
      <c r="V560" s="8">
        <f t="shared" si="109"/>
        <v>0.11673244299747822</v>
      </c>
      <c r="W560" s="8">
        <f t="shared" si="110"/>
        <v>0.17970746158156997</v>
      </c>
    </row>
    <row r="561" spans="1:23" x14ac:dyDescent="0.25">
      <c r="A561">
        <v>560</v>
      </c>
      <c r="B561" s="37">
        <v>-789.6</v>
      </c>
      <c r="C561" s="5">
        <v>269.3</v>
      </c>
      <c r="D561" s="111" t="s">
        <v>649</v>
      </c>
      <c r="E561">
        <f t="shared" si="102"/>
        <v>309.29999999999995</v>
      </c>
      <c r="F561">
        <f t="shared" si="111"/>
        <v>17</v>
      </c>
      <c r="G561" s="19" t="e">
        <v>#N/A</v>
      </c>
      <c r="H561" s="19" t="e">
        <v>#N/A</v>
      </c>
      <c r="I561" t="str">
        <f t="shared" si="115"/>
        <v>C43H83O10P</v>
      </c>
      <c r="J561" t="str">
        <f t="shared" si="116"/>
        <v>C43H82O10P</v>
      </c>
      <c r="K561" t="str">
        <f t="shared" si="103"/>
        <v>C17H33O2</v>
      </c>
      <c r="L561" t="str">
        <f t="shared" si="106"/>
        <v>C26H49O8P</v>
      </c>
      <c r="M561">
        <v>0.59944561489722004</v>
      </c>
      <c r="N561">
        <v>1.799481480587874E-2</v>
      </c>
      <c r="O561">
        <v>4.332187628012988E-2</v>
      </c>
      <c r="P561">
        <v>0.82057320716886051</v>
      </c>
      <c r="Q561">
        <v>0.73052057959024252</v>
      </c>
      <c r="R561">
        <v>0.15984145262121127</v>
      </c>
      <c r="S561">
        <v>0.21884887749229295</v>
      </c>
      <c r="T561" s="15">
        <f t="shared" si="107"/>
        <v>1.3145582541609612E-2</v>
      </c>
      <c r="U561" s="15">
        <f t="shared" si="108"/>
        <v>3.5548770959758752E-2</v>
      </c>
      <c r="V561" s="8">
        <f t="shared" si="109"/>
        <v>0.11676747061139355</v>
      </c>
      <c r="W561" s="8">
        <f t="shared" si="110"/>
        <v>0.17958152528915589</v>
      </c>
    </row>
    <row r="562" spans="1:23" x14ac:dyDescent="0.25">
      <c r="A562">
        <v>561</v>
      </c>
      <c r="B562" s="37">
        <v>-787.5</v>
      </c>
      <c r="C562" s="5">
        <v>269.3</v>
      </c>
      <c r="D562" s="111" t="s">
        <v>650</v>
      </c>
      <c r="E562">
        <f t="shared" si="102"/>
        <v>307.20000000000005</v>
      </c>
      <c r="F562">
        <f t="shared" si="111"/>
        <v>17</v>
      </c>
      <c r="G562" s="19" t="e">
        <v>#N/A</v>
      </c>
      <c r="H562" s="19" t="e">
        <v>#N/A</v>
      </c>
      <c r="I562" t="str">
        <f t="shared" si="115"/>
        <v>C43H81O10P</v>
      </c>
      <c r="J562" t="str">
        <f t="shared" si="116"/>
        <v>C43H80O10P</v>
      </c>
      <c r="K562" t="str">
        <f t="shared" si="103"/>
        <v>C17H33O2</v>
      </c>
      <c r="L562" t="str">
        <f t="shared" si="106"/>
        <v>C26H47O8P</v>
      </c>
      <c r="M562">
        <v>0.59962548905236224</v>
      </c>
      <c r="N562">
        <v>1.799481480587874E-2</v>
      </c>
      <c r="O562">
        <v>4.3269240890850089E-2</v>
      </c>
      <c r="P562">
        <v>0.82057320716886051</v>
      </c>
      <c r="Q562">
        <v>0.73073978508412274</v>
      </c>
      <c r="R562">
        <v>0.15984145262121127</v>
      </c>
      <c r="S562">
        <v>0.21869529210704616</v>
      </c>
      <c r="T562" s="15">
        <f t="shared" si="107"/>
        <v>1.3149527103876417E-2</v>
      </c>
      <c r="U562" s="15">
        <f t="shared" si="108"/>
        <v>3.5505579769566843E-2</v>
      </c>
      <c r="V562" s="8">
        <f t="shared" si="109"/>
        <v>0.11680250873595792</v>
      </c>
      <c r="W562" s="8">
        <f t="shared" si="110"/>
        <v>0.17945549723700965</v>
      </c>
    </row>
    <row r="563" spans="1:23" x14ac:dyDescent="0.25">
      <c r="A563">
        <v>562</v>
      </c>
      <c r="B563" s="37">
        <v>-785.5</v>
      </c>
      <c r="C563" s="5">
        <v>269.3</v>
      </c>
      <c r="D563" s="111" t="s">
        <v>651</v>
      </c>
      <c r="E563">
        <f t="shared" si="102"/>
        <v>305.20000000000005</v>
      </c>
      <c r="F563">
        <f t="shared" si="111"/>
        <v>17</v>
      </c>
      <c r="G563" s="19" t="e">
        <v>#N/A</v>
      </c>
      <c r="H563" s="19" t="e">
        <v>#N/A</v>
      </c>
      <c r="I563" t="str">
        <f t="shared" si="115"/>
        <v>C43H79O10P</v>
      </c>
      <c r="J563" t="str">
        <f t="shared" si="116"/>
        <v>C43H78O10P</v>
      </c>
      <c r="K563" t="str">
        <f t="shared" si="103"/>
        <v>C17H33O2</v>
      </c>
      <c r="L563" t="str">
        <f t="shared" si="106"/>
        <v>C26H45O8P</v>
      </c>
      <c r="M563">
        <v>0.59980541718189495</v>
      </c>
      <c r="N563">
        <v>1.799481480587874E-2</v>
      </c>
      <c r="O563">
        <v>4.3216635818560979E-2</v>
      </c>
      <c r="P563">
        <v>0.82057320716886051</v>
      </c>
      <c r="Q563">
        <v>0.73095905635445024</v>
      </c>
      <c r="R563">
        <v>0.15984145262121127</v>
      </c>
      <c r="S563">
        <v>0.21854159484456481</v>
      </c>
      <c r="T563" s="15">
        <f t="shared" si="107"/>
        <v>1.3153472849778212E-2</v>
      </c>
      <c r="U563" s="15">
        <f t="shared" si="108"/>
        <v>3.5462413456685229E-2</v>
      </c>
      <c r="V563" s="8">
        <f t="shared" si="109"/>
        <v>0.11683755737432516</v>
      </c>
      <c r="W563" s="8">
        <f t="shared" si="110"/>
        <v>0.17932937738140226</v>
      </c>
    </row>
    <row r="564" spans="1:23" x14ac:dyDescent="0.25">
      <c r="A564">
        <v>563</v>
      </c>
      <c r="B564" s="37">
        <v>-783.5</v>
      </c>
      <c r="C564" s="5">
        <v>269.3</v>
      </c>
      <c r="D564" s="111" t="s">
        <v>652</v>
      </c>
      <c r="E564">
        <f t="shared" si="102"/>
        <v>303.20000000000005</v>
      </c>
      <c r="F564">
        <f t="shared" si="111"/>
        <v>17</v>
      </c>
      <c r="G564" s="19" t="e">
        <v>#N/A</v>
      </c>
      <c r="H564" s="19" t="e">
        <v>#N/A</v>
      </c>
      <c r="I564" t="str">
        <f t="shared" si="115"/>
        <v>C43H77O10P</v>
      </c>
      <c r="J564" t="str">
        <f t="shared" si="116"/>
        <v>C43H76O10P</v>
      </c>
      <c r="K564" t="str">
        <f t="shared" si="103"/>
        <v>C17H33O2</v>
      </c>
      <c r="L564" t="str">
        <f t="shared" si="106"/>
        <v>C26H43O8P</v>
      </c>
      <c r="M564">
        <v>0.599985399302014</v>
      </c>
      <c r="N564">
        <v>1.799481480587874E-2</v>
      </c>
      <c r="O564">
        <v>4.3164061105942425E-2</v>
      </c>
      <c r="P564">
        <v>0.82057320716886051</v>
      </c>
      <c r="Q564">
        <v>0.73117839342096269</v>
      </c>
      <c r="R564">
        <v>0.15984145262121127</v>
      </c>
      <c r="S564">
        <v>0.21838778565153652</v>
      </c>
      <c r="T564" s="15">
        <f t="shared" si="107"/>
        <v>1.3157419779670165E-2</v>
      </c>
      <c r="U564" s="15">
        <f t="shared" si="108"/>
        <v>3.5419272056135834E-2</v>
      </c>
      <c r="V564" s="8">
        <f t="shared" si="109"/>
        <v>0.11687261652965018</v>
      </c>
      <c r="W564" s="8">
        <f t="shared" si="110"/>
        <v>0.17920316567858699</v>
      </c>
    </row>
    <row r="565" spans="1:23" x14ac:dyDescent="0.25">
      <c r="A565">
        <v>564</v>
      </c>
      <c r="B565" s="37">
        <v>-819.6</v>
      </c>
      <c r="C565" s="5">
        <v>269.3</v>
      </c>
      <c r="D565" s="111" t="s">
        <v>653</v>
      </c>
      <c r="E565">
        <f t="shared" si="102"/>
        <v>339.29999999999995</v>
      </c>
      <c r="F565">
        <f t="shared" si="111"/>
        <v>17</v>
      </c>
      <c r="G565" s="19" t="e">
        <v>#N/A</v>
      </c>
      <c r="H565" s="19" t="e">
        <v>#N/A</v>
      </c>
      <c r="I565" t="str">
        <f t="shared" si="115"/>
        <v>C45H89O10P</v>
      </c>
      <c r="J565" t="str">
        <f t="shared" si="116"/>
        <v>C45H88O10P</v>
      </c>
      <c r="K565" t="str">
        <f t="shared" si="103"/>
        <v>C17H33O2</v>
      </c>
      <c r="L565" t="str">
        <f t="shared" si="106"/>
        <v>C28H55O8P</v>
      </c>
      <c r="M565">
        <v>0.58580284482594214</v>
      </c>
      <c r="N565">
        <v>1.799481480587874E-2</v>
      </c>
      <c r="O565">
        <v>4.7388703674286582E-2</v>
      </c>
      <c r="P565">
        <v>0.82057320716886051</v>
      </c>
      <c r="Q565">
        <v>0.71389467716972821</v>
      </c>
      <c r="R565">
        <v>0.15984145262121127</v>
      </c>
      <c r="S565">
        <v>0.23039106905176138</v>
      </c>
      <c r="T565" s="15">
        <f t="shared" si="107"/>
        <v>1.2846402506571849E-2</v>
      </c>
      <c r="U565" s="15">
        <f t="shared" si="108"/>
        <v>3.8885900557584105E-2</v>
      </c>
      <c r="V565" s="8">
        <f t="shared" si="109"/>
        <v>0.11410996221736003</v>
      </c>
      <c r="W565" s="8">
        <f t="shared" si="110"/>
        <v>0.18905273843486622</v>
      </c>
    </row>
    <row r="566" spans="1:23" x14ac:dyDescent="0.25">
      <c r="A566">
        <v>565</v>
      </c>
      <c r="B566" s="37">
        <v>-817.6</v>
      </c>
      <c r="C566" s="5">
        <v>269.3</v>
      </c>
      <c r="D566" s="111" t="s">
        <v>654</v>
      </c>
      <c r="E566">
        <f t="shared" si="102"/>
        <v>337.29999999999995</v>
      </c>
      <c r="F566">
        <f t="shared" si="111"/>
        <v>17</v>
      </c>
      <c r="G566" s="19" t="e">
        <v>#N/A</v>
      </c>
      <c r="H566" s="19" t="e">
        <v>#N/A</v>
      </c>
      <c r="I566" t="str">
        <f t="shared" si="115"/>
        <v>C45H87O10P</v>
      </c>
      <c r="J566" t="str">
        <f t="shared" si="116"/>
        <v>C45H86O10P</v>
      </c>
      <c r="K566" t="str">
        <f t="shared" si="103"/>
        <v>C17H33O2</v>
      </c>
      <c r="L566" t="str">
        <f t="shared" si="106"/>
        <v>C28H53O8P</v>
      </c>
      <c r="M566">
        <v>0.5859786252289918</v>
      </c>
      <c r="N566">
        <v>1.799481480587874E-2</v>
      </c>
      <c r="O566">
        <v>4.7333823268737509E-2</v>
      </c>
      <c r="P566">
        <v>0.82057320716886051</v>
      </c>
      <c r="Q566">
        <v>0.71410889377040931</v>
      </c>
      <c r="R566">
        <v>0.15984145262121127</v>
      </c>
      <c r="S566">
        <v>0.23024593711913263</v>
      </c>
      <c r="T566" s="15">
        <f t="shared" si="107"/>
        <v>1.2850257294629448E-2</v>
      </c>
      <c r="U566" s="15">
        <f t="shared" si="108"/>
        <v>3.884086716719197E-2</v>
      </c>
      <c r="V566" s="8">
        <f t="shared" si="109"/>
        <v>0.11414420290998847</v>
      </c>
      <c r="W566" s="8">
        <f t="shared" si="110"/>
        <v>0.18893364705944646</v>
      </c>
    </row>
    <row r="567" spans="1:23" x14ac:dyDescent="0.25">
      <c r="A567">
        <v>566</v>
      </c>
      <c r="B567" s="37">
        <v>-815.6</v>
      </c>
      <c r="C567" s="5">
        <v>269.3</v>
      </c>
      <c r="D567" s="111" t="s">
        <v>655</v>
      </c>
      <c r="E567">
        <f t="shared" si="102"/>
        <v>335.29999999999995</v>
      </c>
      <c r="F567">
        <f t="shared" si="111"/>
        <v>17</v>
      </c>
      <c r="G567" s="19" t="e">
        <v>#N/A</v>
      </c>
      <c r="H567" s="19" t="e">
        <v>#N/A</v>
      </c>
      <c r="I567" t="str">
        <f t="shared" si="115"/>
        <v>C45H85O10P</v>
      </c>
      <c r="J567" t="str">
        <f t="shared" si="116"/>
        <v>C45H84O10P</v>
      </c>
      <c r="K567" t="str">
        <f t="shared" si="103"/>
        <v>C17H33O2</v>
      </c>
      <c r="L567" t="str">
        <f t="shared" si="106"/>
        <v>C28H51O8P</v>
      </c>
      <c r="M567">
        <v>0.58615445837802982</v>
      </c>
      <c r="N567">
        <v>1.799481480587874E-2</v>
      </c>
      <c r="O567">
        <v>4.7278969969008378E-2</v>
      </c>
      <c r="P567">
        <v>0.82057320716886051</v>
      </c>
      <c r="Q567">
        <v>0.71432317465053308</v>
      </c>
      <c r="R567">
        <v>0.15984145262121127</v>
      </c>
      <c r="S567">
        <v>0.23010069734321767</v>
      </c>
      <c r="T567" s="15">
        <f t="shared" si="107"/>
        <v>1.2854113239383715E-2</v>
      </c>
      <c r="U567" s="15">
        <f t="shared" si="108"/>
        <v>3.8795856019109433E-2</v>
      </c>
      <c r="V567" s="8">
        <f t="shared" si="109"/>
        <v>0.1141784538771364</v>
      </c>
      <c r="W567" s="8">
        <f t="shared" si="110"/>
        <v>0.18881446719071543</v>
      </c>
    </row>
    <row r="568" spans="1:23" x14ac:dyDescent="0.25">
      <c r="A568">
        <v>567</v>
      </c>
      <c r="B568" s="37">
        <v>-811.5</v>
      </c>
      <c r="C568" s="5">
        <v>269.3</v>
      </c>
      <c r="D568" s="111" t="s">
        <v>656</v>
      </c>
      <c r="E568">
        <f t="shared" si="102"/>
        <v>331.20000000000005</v>
      </c>
      <c r="F568">
        <f t="shared" si="111"/>
        <v>17</v>
      </c>
      <c r="G568" s="19" t="e">
        <v>#N/A</v>
      </c>
      <c r="H568" s="19" t="e">
        <v>#N/A</v>
      </c>
      <c r="I568" t="str">
        <f t="shared" si="115"/>
        <v>C45H81O10P</v>
      </c>
      <c r="J568" t="str">
        <f t="shared" si="116"/>
        <v>C45H80O10P</v>
      </c>
      <c r="K568" t="str">
        <f t="shared" si="103"/>
        <v>C17H33O2</v>
      </c>
      <c r="L568" t="str">
        <f t="shared" si="106"/>
        <v>C28H47O8P</v>
      </c>
      <c r="M568">
        <v>0.58650628297738572</v>
      </c>
      <c r="N568">
        <v>1.799481480587874E-2</v>
      </c>
      <c r="O568">
        <v>4.7169344849059464E-2</v>
      </c>
      <c r="P568">
        <v>0.82057320716886051</v>
      </c>
      <c r="Q568">
        <v>0.71475192932626719</v>
      </c>
      <c r="R568">
        <v>0.15984145262121127</v>
      </c>
      <c r="S568">
        <v>0.22980989405489638</v>
      </c>
      <c r="T568" s="15">
        <f t="shared" si="107"/>
        <v>1.2861828600370707E-2</v>
      </c>
      <c r="U568" s="15">
        <f t="shared" si="108"/>
        <v>3.8705900582846689E-2</v>
      </c>
      <c r="V568" s="8">
        <f t="shared" si="109"/>
        <v>0.11424698664732388</v>
      </c>
      <c r="W568" s="8">
        <f t="shared" si="110"/>
        <v>0.18857584180376238</v>
      </c>
    </row>
    <row r="569" spans="1:23" x14ac:dyDescent="0.25">
      <c r="A569">
        <v>568</v>
      </c>
      <c r="B569" s="37">
        <v>-809.5</v>
      </c>
      <c r="C569" s="5">
        <v>269.3</v>
      </c>
      <c r="D569" s="111" t="s">
        <v>657</v>
      </c>
      <c r="E569">
        <f t="shared" si="102"/>
        <v>329.20000000000005</v>
      </c>
      <c r="F569">
        <f t="shared" si="111"/>
        <v>17</v>
      </c>
      <c r="G569" s="19" t="e">
        <v>#N/A</v>
      </c>
      <c r="H569" s="19" t="e">
        <v>#N/A</v>
      </c>
      <c r="I569" t="str">
        <f t="shared" si="115"/>
        <v>C45H79O10P</v>
      </c>
      <c r="J569" t="str">
        <f t="shared" si="116"/>
        <v>C45H78O10P</v>
      </c>
      <c r="K569" t="str">
        <f t="shared" si="103"/>
        <v>C17H33O2</v>
      </c>
      <c r="L569" t="str">
        <f t="shared" si="106"/>
        <v>C28H45O8P</v>
      </c>
      <c r="M569">
        <v>0.58668227445937249</v>
      </c>
      <c r="N569">
        <v>1.799481480587874E-2</v>
      </c>
      <c r="O569">
        <v>4.7114573109933618E-2</v>
      </c>
      <c r="P569">
        <v>0.82057320716886051</v>
      </c>
      <c r="Q569">
        <v>0.71496640316047122</v>
      </c>
      <c r="R569">
        <v>0.15984145262121127</v>
      </c>
      <c r="S569">
        <v>0.22966433043912068</v>
      </c>
      <c r="T569" s="15">
        <f t="shared" si="107"/>
        <v>1.2865688017297918E-2</v>
      </c>
      <c r="U569" s="15">
        <f t="shared" si="108"/>
        <v>3.8660956361209989E-2</v>
      </c>
      <c r="V569" s="8">
        <f t="shared" si="109"/>
        <v>0.1142812684565323</v>
      </c>
      <c r="W569" s="8">
        <f t="shared" si="110"/>
        <v>0.18845639620071822</v>
      </c>
    </row>
    <row r="570" spans="1:23" ht="15.75" thickBot="1" x14ac:dyDescent="0.3">
      <c r="A570">
        <v>569</v>
      </c>
      <c r="B570" s="38">
        <v>-807.5</v>
      </c>
      <c r="C570" s="39">
        <v>269.3</v>
      </c>
      <c r="D570" s="112" t="s">
        <v>658</v>
      </c>
      <c r="E570">
        <f t="shared" si="102"/>
        <v>327.20000000000005</v>
      </c>
      <c r="F570">
        <f t="shared" si="111"/>
        <v>17</v>
      </c>
      <c r="G570" s="19" t="e">
        <v>#N/A</v>
      </c>
      <c r="H570" s="19" t="e">
        <v>#N/A</v>
      </c>
      <c r="I570" t="str">
        <f t="shared" si="115"/>
        <v>C45H77O10P</v>
      </c>
      <c r="J570" t="str">
        <f t="shared" si="116"/>
        <v>C45H76O10P</v>
      </c>
      <c r="K570" t="str">
        <f t="shared" si="103"/>
        <v>C17H33O2</v>
      </c>
      <c r="L570" t="str">
        <f t="shared" si="106"/>
        <v>C28H43O8P</v>
      </c>
      <c r="M570">
        <v>0.5868583187506855</v>
      </c>
      <c r="N570">
        <v>1.799481480587874E-2</v>
      </c>
      <c r="O570">
        <v>4.7059828638815589E-2</v>
      </c>
      <c r="P570">
        <v>0.82057320716886051</v>
      </c>
      <c r="Q570">
        <v>0.7151809413513055</v>
      </c>
      <c r="R570">
        <v>0.15984145262121127</v>
      </c>
      <c r="S570">
        <v>0.22951865877331981</v>
      </c>
      <c r="T570" s="15">
        <f t="shared" si="107"/>
        <v>1.2869548592310768E-2</v>
      </c>
      <c r="U570" s="15">
        <f t="shared" si="108"/>
        <v>3.8616034514969901E-2</v>
      </c>
      <c r="V570" s="8">
        <f t="shared" si="109"/>
        <v>0.11431556055259798</v>
      </c>
      <c r="W570" s="8">
        <f t="shared" si="110"/>
        <v>0.18833686193471835</v>
      </c>
    </row>
    <row r="571" spans="1:23" x14ac:dyDescent="0.25">
      <c r="A571">
        <v>570</v>
      </c>
      <c r="B571" s="40">
        <v>-678.4</v>
      </c>
      <c r="C571" s="40">
        <v>227.2</v>
      </c>
      <c r="D571" t="s">
        <v>659</v>
      </c>
      <c r="E571">
        <f t="shared" ref="E571:E634" si="117">-B571-C571-224</f>
        <v>227.2</v>
      </c>
      <c r="F571">
        <f t="shared" si="111"/>
        <v>14</v>
      </c>
      <c r="G571" s="19" t="e">
        <v>#N/A</v>
      </c>
      <c r="H571" s="19" t="e">
        <v>#N/A</v>
      </c>
      <c r="I571" t="str">
        <f t="shared" ref="I571:I634" si="118">"C"&amp;MID(D571,4,2)+MID(D571,9,2)+6&amp;"H"&amp;2*(MID(D571,4,2)+MID(D571,9,2))+10-2*(MID(D571,7,1)+MID(D571,12,1))&amp;"NO10P"</f>
        <v>C34H66NO10P</v>
      </c>
      <c r="J571" t="str">
        <f t="shared" ref="J571:J634" si="119">"C"&amp;MID(D571,4,2)+MID(D571,9,2)+6&amp;"H"&amp;-1+2*(MID(D571,4,2)+MID(D571,9,2))+10-2*(MID(D571,7,1)+MID(D571,12,1))&amp;"NO10P"</f>
        <v>C34H65NO10P</v>
      </c>
      <c r="K571" t="str">
        <f t="shared" si="103"/>
        <v>C14H27O2</v>
      </c>
      <c r="L571" t="str">
        <f t="shared" ref="L571:L634" si="120">"C"&amp;MID(J571,2,2)-MID(K571,2,2)&amp;"H"&amp;MID(J571,5,2)-MID(K571,5,2)&amp;"NO8P"</f>
        <v>C20H38NO8P</v>
      </c>
      <c r="M571">
        <v>0.66145189262586568</v>
      </c>
      <c r="N571">
        <v>1.3607566533507585E-2</v>
      </c>
      <c r="O571">
        <v>3.3013236051000684E-2</v>
      </c>
      <c r="P571">
        <v>0.84902279804027836</v>
      </c>
      <c r="Q571">
        <v>0.77907435954916016</v>
      </c>
      <c r="R571">
        <v>0.13628960706555063</v>
      </c>
      <c r="S571">
        <v>0.18298000165464925</v>
      </c>
      <c r="T571" s="15">
        <f t="shared" si="107"/>
        <v>1.0601306182115005E-2</v>
      </c>
      <c r="U571" s="15">
        <f t="shared" si="108"/>
        <v>2.8028990044384784E-2</v>
      </c>
      <c r="V571" s="8">
        <f t="shared" si="109"/>
        <v>0.10617973833780055</v>
      </c>
      <c r="W571" s="8">
        <f t="shared" si="110"/>
        <v>0.15535419299024508</v>
      </c>
    </row>
    <row r="572" spans="1:23" x14ac:dyDescent="0.25">
      <c r="A572">
        <v>571</v>
      </c>
      <c r="B572" s="40">
        <v>-732.5</v>
      </c>
      <c r="C572" s="40">
        <v>281.2</v>
      </c>
      <c r="D572" t="s">
        <v>660</v>
      </c>
      <c r="E572">
        <f t="shared" si="117"/>
        <v>227.3</v>
      </c>
      <c r="F572">
        <f t="shared" si="111"/>
        <v>18</v>
      </c>
      <c r="G572" s="19" t="e">
        <v>#N/A</v>
      </c>
      <c r="H572" s="19" t="e">
        <v>#N/A</v>
      </c>
      <c r="I572" t="str">
        <f t="shared" si="118"/>
        <v>C38H72NO10P</v>
      </c>
      <c r="J572" t="str">
        <f t="shared" si="119"/>
        <v>C38H71NO10P</v>
      </c>
      <c r="K572" t="str">
        <f t="shared" si="103"/>
        <v>C18H33O2</v>
      </c>
      <c r="L572" t="str">
        <f t="shared" si="120"/>
        <v>C20H38NO8P</v>
      </c>
      <c r="M572">
        <v>0.63225538283405924</v>
      </c>
      <c r="N572">
        <v>1.9555127821847394E-2</v>
      </c>
      <c r="O572">
        <v>3.3013236051000684E-2</v>
      </c>
      <c r="P572">
        <v>0.811546901890003</v>
      </c>
      <c r="Q572">
        <v>0.77907435954916016</v>
      </c>
      <c r="R572">
        <v>0.16710950192123541</v>
      </c>
      <c r="S572">
        <v>0.18298000165464925</v>
      </c>
      <c r="T572" s="15">
        <f t="shared" si="107"/>
        <v>1.5234898683707723E-2</v>
      </c>
      <c r="U572" s="15">
        <f t="shared" si="108"/>
        <v>2.6791789438552961E-2</v>
      </c>
      <c r="V572" s="8">
        <f t="shared" si="109"/>
        <v>0.13019072818386562</v>
      </c>
      <c r="W572" s="8">
        <f t="shared" si="110"/>
        <v>0.14849685345065822</v>
      </c>
    </row>
    <row r="573" spans="1:23" x14ac:dyDescent="0.25">
      <c r="A573">
        <v>572</v>
      </c>
      <c r="B573" s="40">
        <v>-730.5</v>
      </c>
      <c r="C573" s="40">
        <v>279.2</v>
      </c>
      <c r="D573" t="s">
        <v>661</v>
      </c>
      <c r="E573">
        <f t="shared" si="117"/>
        <v>227.3</v>
      </c>
      <c r="F573">
        <f t="shared" si="111"/>
        <v>18</v>
      </c>
      <c r="G573" s="19" t="e">
        <v>#N/A</v>
      </c>
      <c r="H573" s="19" t="e">
        <v>#N/A</v>
      </c>
      <c r="I573" t="str">
        <f t="shared" si="118"/>
        <v>C38H70NO10P</v>
      </c>
      <c r="J573" t="str">
        <f t="shared" si="119"/>
        <v>C38H69NO10P</v>
      </c>
      <c r="K573" t="str">
        <f t="shared" si="103"/>
        <v>C18H31O2</v>
      </c>
      <c r="L573" t="str">
        <f t="shared" si="120"/>
        <v>C20H38NO8P</v>
      </c>
      <c r="M573">
        <v>0.63244510213468474</v>
      </c>
      <c r="N573">
        <v>1.9510895075596228E-2</v>
      </c>
      <c r="O573">
        <v>3.3013236051000684E-2</v>
      </c>
      <c r="P573">
        <v>0.81179042075094388</v>
      </c>
      <c r="Q573">
        <v>0.77907435954916016</v>
      </c>
      <c r="R573">
        <v>0.16691607239168496</v>
      </c>
      <c r="S573">
        <v>0.18298000165464925</v>
      </c>
      <c r="T573" s="15">
        <f t="shared" si="107"/>
        <v>1.5200438085250992E-2</v>
      </c>
      <c r="U573" s="15">
        <f t="shared" si="108"/>
        <v>2.679982878419207E-2</v>
      </c>
      <c r="V573" s="8">
        <f t="shared" si="109"/>
        <v>0.13004003219701321</v>
      </c>
      <c r="W573" s="8">
        <f t="shared" si="110"/>
        <v>0.14854141253223613</v>
      </c>
    </row>
    <row r="574" spans="1:23" x14ac:dyDescent="0.25">
      <c r="A574">
        <v>573</v>
      </c>
      <c r="B574" s="40">
        <v>-728.5</v>
      </c>
      <c r="C574" s="40">
        <v>277.2</v>
      </c>
      <c r="D574" t="s">
        <v>662</v>
      </c>
      <c r="E574">
        <f t="shared" si="117"/>
        <v>227.3</v>
      </c>
      <c r="F574">
        <f t="shared" si="111"/>
        <v>18</v>
      </c>
      <c r="G574" s="19" t="e">
        <v>#N/A</v>
      </c>
      <c r="H574" s="19" t="e">
        <v>#N/A</v>
      </c>
      <c r="I574" t="str">
        <f t="shared" si="118"/>
        <v>C38H68NO10P</v>
      </c>
      <c r="J574" t="str">
        <f t="shared" si="119"/>
        <v>C38H67NO10P</v>
      </c>
      <c r="K574" t="str">
        <f t="shared" si="103"/>
        <v>C18H29O2</v>
      </c>
      <c r="L574" t="str">
        <f t="shared" si="120"/>
        <v>C20H38NO8P</v>
      </c>
      <c r="M574">
        <v>0.6326348783639093</v>
      </c>
      <c r="N574">
        <v>1.9466707127961943E-2</v>
      </c>
      <c r="O574">
        <v>3.3013236051000684E-2</v>
      </c>
      <c r="P574">
        <v>0.81203401268398379</v>
      </c>
      <c r="Q574">
        <v>0.77907435954916016</v>
      </c>
      <c r="R574">
        <v>0.1667225117316733</v>
      </c>
      <c r="S574">
        <v>0.18298000165464925</v>
      </c>
      <c r="T574" s="15">
        <f t="shared" si="107"/>
        <v>1.5166012388248024E-2</v>
      </c>
      <c r="U574" s="15">
        <f t="shared" si="108"/>
        <v>2.6807870542177641E-2</v>
      </c>
      <c r="V574" s="8">
        <f t="shared" si="109"/>
        <v>0.1298892340497807</v>
      </c>
      <c r="W574" s="8">
        <f t="shared" si="110"/>
        <v>0.14858598498454684</v>
      </c>
    </row>
    <row r="575" spans="1:23" x14ac:dyDescent="0.25">
      <c r="A575">
        <v>574</v>
      </c>
      <c r="B575" s="40">
        <v>-760.5</v>
      </c>
      <c r="C575" s="40">
        <v>309.3</v>
      </c>
      <c r="D575" t="s">
        <v>663</v>
      </c>
      <c r="E575">
        <f t="shared" si="117"/>
        <v>227.2</v>
      </c>
      <c r="F575">
        <f t="shared" si="111"/>
        <v>20</v>
      </c>
      <c r="G575" s="19" t="e">
        <v>#N/A</v>
      </c>
      <c r="H575" s="19" t="e">
        <v>#N/A</v>
      </c>
      <c r="I575" t="str">
        <f t="shared" si="118"/>
        <v>C40H76NO10P</v>
      </c>
      <c r="J575" t="str">
        <f t="shared" si="119"/>
        <v>C40H75NO10P</v>
      </c>
      <c r="K575" t="str">
        <f t="shared" si="103"/>
        <v>C20H37O2</v>
      </c>
      <c r="L575" t="str">
        <f t="shared" si="120"/>
        <v>C20H38NO8P</v>
      </c>
      <c r="M575">
        <v>0.61805129743130272</v>
      </c>
      <c r="N575">
        <v>2.2956457923409865E-2</v>
      </c>
      <c r="O575">
        <v>3.3013236051000684E-2</v>
      </c>
      <c r="P575">
        <v>0.79331489973429581</v>
      </c>
      <c r="Q575">
        <v>0.77907435954916016</v>
      </c>
      <c r="R575">
        <v>0.18147836884607774</v>
      </c>
      <c r="S575">
        <v>0.18298000165464925</v>
      </c>
      <c r="T575" s="15">
        <f t="shared" si="107"/>
        <v>1.7884787754197783E-2</v>
      </c>
      <c r="U575" s="15">
        <f t="shared" si="108"/>
        <v>2.618989204770425E-2</v>
      </c>
      <c r="V575" s="8">
        <f t="shared" si="109"/>
        <v>0.14138514398078428</v>
      </c>
      <c r="W575" s="8">
        <f t="shared" si="110"/>
        <v>0.14516076166603936</v>
      </c>
    </row>
    <row r="576" spans="1:23" x14ac:dyDescent="0.25">
      <c r="A576">
        <v>575</v>
      </c>
      <c r="B576" s="40">
        <v>-758.5</v>
      </c>
      <c r="C576" s="40">
        <v>307.3</v>
      </c>
      <c r="D576" t="s">
        <v>664</v>
      </c>
      <c r="E576">
        <f t="shared" si="117"/>
        <v>227.2</v>
      </c>
      <c r="F576">
        <f t="shared" si="111"/>
        <v>20</v>
      </c>
      <c r="G576" s="19" t="e">
        <v>#N/A</v>
      </c>
      <c r="H576" s="19" t="e">
        <v>#N/A</v>
      </c>
      <c r="I576" t="str">
        <f t="shared" si="118"/>
        <v>C40H74NO10P</v>
      </c>
      <c r="J576" t="str">
        <f t="shared" si="119"/>
        <v>C40H73NO10P</v>
      </c>
      <c r="K576" t="str">
        <f t="shared" si="103"/>
        <v>C20H35O2</v>
      </c>
      <c r="L576" t="str">
        <f t="shared" si="120"/>
        <v>C20H38NO8P</v>
      </c>
      <c r="M576">
        <v>0.61823675454733995</v>
      </c>
      <c r="N576">
        <v>2.2908931973969478E-2</v>
      </c>
      <c r="O576">
        <v>3.3013236051000684E-2</v>
      </c>
      <c r="P576">
        <v>0.79355294776368368</v>
      </c>
      <c r="Q576">
        <v>0.77907435954916016</v>
      </c>
      <c r="R576">
        <v>0.18129472300940283</v>
      </c>
      <c r="S576">
        <v>0.18298000165464925</v>
      </c>
      <c r="T576" s="15">
        <f t="shared" si="107"/>
        <v>1.7847761505575547E-2</v>
      </c>
      <c r="U576" s="15">
        <f t="shared" si="108"/>
        <v>2.61977507834899E-2</v>
      </c>
      <c r="V576" s="8">
        <f t="shared" si="109"/>
        <v>0.14124207021819291</v>
      </c>
      <c r="W576" s="8">
        <f t="shared" si="110"/>
        <v>0.14520431969485062</v>
      </c>
    </row>
    <row r="577" spans="1:23" x14ac:dyDescent="0.25">
      <c r="A577">
        <v>576</v>
      </c>
      <c r="B577" s="40">
        <v>-756.5</v>
      </c>
      <c r="C577" s="40">
        <v>305.2</v>
      </c>
      <c r="D577" t="s">
        <v>665</v>
      </c>
      <c r="E577">
        <f t="shared" si="117"/>
        <v>227.3</v>
      </c>
      <c r="F577">
        <f t="shared" si="111"/>
        <v>20</v>
      </c>
      <c r="G577" s="19" t="e">
        <v>#N/A</v>
      </c>
      <c r="H577" s="19" t="e">
        <v>#N/A</v>
      </c>
      <c r="I577" t="str">
        <f t="shared" si="118"/>
        <v>C40H72NO10P</v>
      </c>
      <c r="J577" t="str">
        <f t="shared" si="119"/>
        <v>C40H71NO10P</v>
      </c>
      <c r="K577" t="str">
        <f t="shared" ref="K577:K640" si="121">"C"&amp;ROUNDUP((ROUNDDOWN(C577,0)-32+1)/14,0)&amp;"H"&amp;ROUNDDOWN(C577,0)-32-12*ROUNDUP((ROUNDDOWN(C577,0)-32+1)/14,0)&amp;"O2"</f>
        <v>C20H33O2</v>
      </c>
      <c r="L577" t="str">
        <f t="shared" si="120"/>
        <v>C20H38NO8P</v>
      </c>
      <c r="M577">
        <v>0.61842226731303296</v>
      </c>
      <c r="N577">
        <v>2.2861446898164127E-2</v>
      </c>
      <c r="O577">
        <v>3.3013236051000684E-2</v>
      </c>
      <c r="P577">
        <v>0.79379106722355164</v>
      </c>
      <c r="Q577">
        <v>0.77907435954916016</v>
      </c>
      <c r="R577">
        <v>0.18111095062002339</v>
      </c>
      <c r="S577">
        <v>0.18298000165464925</v>
      </c>
      <c r="T577" s="15">
        <f t="shared" si="107"/>
        <v>1.7810767100554355E-2</v>
      </c>
      <c r="U577" s="15">
        <f t="shared" si="108"/>
        <v>2.6205611877426867E-2</v>
      </c>
      <c r="V577" s="8">
        <f t="shared" si="109"/>
        <v>0.14109889786163429</v>
      </c>
      <c r="W577" s="8">
        <f t="shared" si="110"/>
        <v>0.14524789079401126</v>
      </c>
    </row>
    <row r="578" spans="1:23" x14ac:dyDescent="0.25">
      <c r="A578">
        <v>577</v>
      </c>
      <c r="B578" s="40">
        <v>-754.5</v>
      </c>
      <c r="C578" s="40">
        <v>303.2</v>
      </c>
      <c r="D578" t="s">
        <v>666</v>
      </c>
      <c r="E578">
        <f t="shared" si="117"/>
        <v>227.3</v>
      </c>
      <c r="F578">
        <f t="shared" si="111"/>
        <v>20</v>
      </c>
      <c r="G578" s="19" t="e">
        <v>#N/A</v>
      </c>
      <c r="H578" s="19" t="e">
        <v>#N/A</v>
      </c>
      <c r="I578" t="str">
        <f t="shared" si="118"/>
        <v>C40H70NO10P</v>
      </c>
      <c r="J578" t="str">
        <f t="shared" si="119"/>
        <v>C40H69NO10P</v>
      </c>
      <c r="K578" t="str">
        <f t="shared" si="121"/>
        <v>C20H31O2</v>
      </c>
      <c r="L578" t="str">
        <f t="shared" si="120"/>
        <v>C20H38NO8P</v>
      </c>
      <c r="M578">
        <v>0.61860783574508005</v>
      </c>
      <c r="N578">
        <v>2.2814002746246405E-2</v>
      </c>
      <c r="O578">
        <v>3.3013236051000684E-2</v>
      </c>
      <c r="P578">
        <v>0.79402925813533398</v>
      </c>
      <c r="Q578">
        <v>0.77907435954916016</v>
      </c>
      <c r="R578">
        <v>0.18092705161852635</v>
      </c>
      <c r="S578">
        <v>0.18298000165464925</v>
      </c>
      <c r="T578" s="15">
        <f t="shared" si="107"/>
        <v>1.7773804578284699E-2</v>
      </c>
      <c r="U578" s="15">
        <f t="shared" si="108"/>
        <v>2.6213475330222735E-2</v>
      </c>
      <c r="V578" s="8">
        <f t="shared" si="109"/>
        <v>0.14095562686482124</v>
      </c>
      <c r="W578" s="8">
        <f t="shared" si="110"/>
        <v>0.14529147496744332</v>
      </c>
    </row>
    <row r="579" spans="1:23" x14ac:dyDescent="0.25">
      <c r="A579">
        <v>578</v>
      </c>
      <c r="B579" s="40">
        <v>-752.5</v>
      </c>
      <c r="C579" s="40">
        <v>301.2</v>
      </c>
      <c r="D579" t="s">
        <v>667</v>
      </c>
      <c r="E579">
        <f t="shared" si="117"/>
        <v>227.3</v>
      </c>
      <c r="F579">
        <f t="shared" si="111"/>
        <v>20</v>
      </c>
      <c r="G579" s="19" t="e">
        <v>#N/A</v>
      </c>
      <c r="H579" s="19" t="e">
        <v>#N/A</v>
      </c>
      <c r="I579" t="str">
        <f t="shared" si="118"/>
        <v>C40H68NO10P</v>
      </c>
      <c r="J579" t="str">
        <f t="shared" si="119"/>
        <v>C40H67NO10P</v>
      </c>
      <c r="K579" t="str">
        <f t="shared" si="121"/>
        <v>C20H29O2</v>
      </c>
      <c r="L579" t="str">
        <f t="shared" si="120"/>
        <v>C20H38NO8P</v>
      </c>
      <c r="M579">
        <v>0.61879345986018541</v>
      </c>
      <c r="N579">
        <v>2.2766599568501775E-2</v>
      </c>
      <c r="O579">
        <v>3.3013236051000684E-2</v>
      </c>
      <c r="P579">
        <v>0.79426752052047089</v>
      </c>
      <c r="Q579">
        <v>0.77907435954916016</v>
      </c>
      <c r="R579">
        <v>0.18074302594547415</v>
      </c>
      <c r="S579">
        <v>0.18298000165464925</v>
      </c>
      <c r="T579" s="15">
        <f t="shared" ref="T579:T642" si="122">N579*M579/P579</f>
        <v>1.773687397794271E-2</v>
      </c>
      <c r="U579" s="15">
        <f t="shared" ref="U579:U642" si="123">O579*M579/Q579</f>
        <v>2.6221341142585342E-2</v>
      </c>
      <c r="V579" s="8">
        <f t="shared" ref="V579:V642" si="124">R579*Q579</f>
        <v>0.14081225718144752</v>
      </c>
      <c r="W579" s="8">
        <f t="shared" ref="W579:W642" si="125">S579*P579</f>
        <v>0.14533507221906994</v>
      </c>
    </row>
    <row r="580" spans="1:23" x14ac:dyDescent="0.25">
      <c r="A580">
        <v>579</v>
      </c>
      <c r="B580" s="40">
        <v>-782.5</v>
      </c>
      <c r="C580" s="40">
        <v>331.3</v>
      </c>
      <c r="D580" t="s">
        <v>668</v>
      </c>
      <c r="E580">
        <f t="shared" si="117"/>
        <v>227.2</v>
      </c>
      <c r="F580">
        <f t="shared" si="111"/>
        <v>22</v>
      </c>
      <c r="G580" s="19" t="e">
        <v>#N/A</v>
      </c>
      <c r="H580" s="19" t="e">
        <v>#N/A</v>
      </c>
      <c r="I580" t="str">
        <f t="shared" si="118"/>
        <v>C42H74NO10P</v>
      </c>
      <c r="J580" t="str">
        <f t="shared" si="119"/>
        <v>C42H73NO10P</v>
      </c>
      <c r="K580" t="str">
        <f t="shared" si="121"/>
        <v>C22H35O2</v>
      </c>
      <c r="L580" t="str">
        <f t="shared" si="120"/>
        <v>C20H38NO8P</v>
      </c>
      <c r="M580">
        <v>0.60471035259459871</v>
      </c>
      <c r="N580">
        <v>2.6448337941228989E-2</v>
      </c>
      <c r="O580">
        <v>3.3013236051000684E-2</v>
      </c>
      <c r="P580">
        <v>0.77619080281956188</v>
      </c>
      <c r="Q580">
        <v>0.77907435954916016</v>
      </c>
      <c r="R580">
        <v>0.19459430080212234</v>
      </c>
      <c r="S580">
        <v>0.18298000165464925</v>
      </c>
      <c r="T580" s="15">
        <f t="shared" si="122"/>
        <v>2.0605221942702732E-2</v>
      </c>
      <c r="U580" s="15">
        <f t="shared" si="123"/>
        <v>2.5624570194097925E-2</v>
      </c>
      <c r="V580" s="8">
        <f t="shared" si="124"/>
        <v>0.15160343026933007</v>
      </c>
      <c r="W580" s="8">
        <f t="shared" si="125"/>
        <v>0.14202739438424697</v>
      </c>
    </row>
    <row r="581" spans="1:23" x14ac:dyDescent="0.25">
      <c r="A581">
        <v>580</v>
      </c>
      <c r="B581" s="40">
        <v>-780.5</v>
      </c>
      <c r="C581" s="40">
        <v>329.2</v>
      </c>
      <c r="D581" t="s">
        <v>669</v>
      </c>
      <c r="E581">
        <f t="shared" si="117"/>
        <v>227.3</v>
      </c>
      <c r="F581">
        <f t="shared" si="111"/>
        <v>22</v>
      </c>
      <c r="G581" s="19" t="e">
        <v>#N/A</v>
      </c>
      <c r="H581" s="19" t="e">
        <v>#N/A</v>
      </c>
      <c r="I581" t="str">
        <f t="shared" si="118"/>
        <v>C42H72NO10P</v>
      </c>
      <c r="J581" t="str">
        <f t="shared" si="119"/>
        <v>C42H71NO10P</v>
      </c>
      <c r="K581" t="str">
        <f t="shared" si="121"/>
        <v>C22H33O2</v>
      </c>
      <c r="L581" t="str">
        <f t="shared" si="120"/>
        <v>C20H38NO8P</v>
      </c>
      <c r="M581">
        <v>0.6048918065264911</v>
      </c>
      <c r="N581">
        <v>2.6397922084203714E-2</v>
      </c>
      <c r="O581">
        <v>3.3013236051000684E-2</v>
      </c>
      <c r="P581">
        <v>0.77642371246376751</v>
      </c>
      <c r="Q581">
        <v>0.77907435954916016</v>
      </c>
      <c r="R581">
        <v>0.19441973017205794</v>
      </c>
      <c r="S581">
        <v>0.18298000165464925</v>
      </c>
      <c r="T581" s="15">
        <f t="shared" si="122"/>
        <v>2.0565944241179645E-2</v>
      </c>
      <c r="U581" s="15">
        <f t="shared" si="123"/>
        <v>2.5632259295160647E-2</v>
      </c>
      <c r="V581" s="8">
        <f t="shared" si="124"/>
        <v>0.15146742676751657</v>
      </c>
      <c r="W581" s="8">
        <f t="shared" si="125"/>
        <v>0.14207001219132909</v>
      </c>
    </row>
    <row r="582" spans="1:23" x14ac:dyDescent="0.25">
      <c r="A582">
        <v>581</v>
      </c>
      <c r="B582" s="40">
        <v>-778.5</v>
      </c>
      <c r="C582" s="40">
        <v>327.2</v>
      </c>
      <c r="D582" t="s">
        <v>670</v>
      </c>
      <c r="E582">
        <f t="shared" si="117"/>
        <v>227.3</v>
      </c>
      <c r="F582">
        <f t="shared" si="111"/>
        <v>22</v>
      </c>
      <c r="G582" s="19" t="e">
        <v>#N/A</v>
      </c>
      <c r="H582" s="19" t="e">
        <v>#N/A</v>
      </c>
      <c r="I582" t="str">
        <f t="shared" si="118"/>
        <v>C42H70NO10P</v>
      </c>
      <c r="J582" t="str">
        <f t="shared" si="119"/>
        <v>C42H69NO10P</v>
      </c>
      <c r="K582" t="str">
        <f t="shared" si="121"/>
        <v>C22H31O2</v>
      </c>
      <c r="L582" t="str">
        <f t="shared" si="120"/>
        <v>C20H38NO8P</v>
      </c>
      <c r="M582">
        <v>0.60507331490681338</v>
      </c>
      <c r="N582">
        <v>2.6347543509511545E-2</v>
      </c>
      <c r="O582">
        <v>3.3013236051000684E-2</v>
      </c>
      <c r="P582">
        <v>0.77665669199659093</v>
      </c>
      <c r="Q582">
        <v>0.77907435954916016</v>
      </c>
      <c r="R582">
        <v>0.19424503725467318</v>
      </c>
      <c r="S582">
        <v>0.18298000165464925</v>
      </c>
      <c r="T582" s="15">
        <f t="shared" si="122"/>
        <v>2.0526695585366336E-2</v>
      </c>
      <c r="U582" s="15">
        <f t="shared" si="123"/>
        <v>2.5639950703472789E-2</v>
      </c>
      <c r="V582" s="8">
        <f t="shared" si="124"/>
        <v>0.15133132799478727</v>
      </c>
      <c r="W582" s="8">
        <f t="shared" si="125"/>
        <v>0.14211264278663063</v>
      </c>
    </row>
    <row r="583" spans="1:23" x14ac:dyDescent="0.25">
      <c r="A583">
        <v>582</v>
      </c>
      <c r="B583" s="40">
        <v>-674.4</v>
      </c>
      <c r="C583" s="40">
        <v>225.2</v>
      </c>
      <c r="D583" t="s">
        <v>671</v>
      </c>
      <c r="E583">
        <f t="shared" si="117"/>
        <v>225.2</v>
      </c>
      <c r="F583">
        <f t="shared" si="111"/>
        <v>14</v>
      </c>
      <c r="G583" s="19" t="e">
        <v>#N/A</v>
      </c>
      <c r="H583" s="19" t="e">
        <v>#N/A</v>
      </c>
      <c r="I583" t="str">
        <f t="shared" si="118"/>
        <v>C34H62NO10P</v>
      </c>
      <c r="J583" t="str">
        <f t="shared" si="119"/>
        <v>C34H61NO10P</v>
      </c>
      <c r="K583" t="str">
        <f t="shared" si="121"/>
        <v>C14H25O2</v>
      </c>
      <c r="L583" t="str">
        <f t="shared" si="120"/>
        <v>C20H36NO8P</v>
      </c>
      <c r="M583">
        <v>0.66184891263277679</v>
      </c>
      <c r="N583">
        <v>1.357080177886158E-2</v>
      </c>
      <c r="O583">
        <v>3.2968276159529637E-2</v>
      </c>
      <c r="P583">
        <v>0.84927756220019335</v>
      </c>
      <c r="Q583">
        <v>0.77930813445506364</v>
      </c>
      <c r="R583">
        <v>0.13607568165717518</v>
      </c>
      <c r="S583">
        <v>0.18280108049430277</v>
      </c>
      <c r="T583" s="15">
        <f t="shared" si="122"/>
        <v>1.0575836217344073E-2</v>
      </c>
      <c r="U583" s="15">
        <f t="shared" si="123"/>
        <v>2.7999217206708078E-2</v>
      </c>
      <c r="V583" s="8">
        <f t="shared" si="124"/>
        <v>0.10604488561695431</v>
      </c>
      <c r="W583" s="8">
        <f t="shared" si="125"/>
        <v>0.15524885600976276</v>
      </c>
    </row>
    <row r="584" spans="1:23" x14ac:dyDescent="0.25">
      <c r="A584">
        <v>583</v>
      </c>
      <c r="B584" s="40">
        <v>-706.5</v>
      </c>
      <c r="C584" s="40">
        <v>227.2</v>
      </c>
      <c r="D584" t="s">
        <v>672</v>
      </c>
      <c r="E584">
        <f t="shared" si="117"/>
        <v>255.3</v>
      </c>
      <c r="F584">
        <f t="shared" si="111"/>
        <v>14</v>
      </c>
      <c r="G584" s="19" t="e">
        <v>#N/A</v>
      </c>
      <c r="H584" s="19" t="e">
        <v>#N/A</v>
      </c>
      <c r="I584" t="str">
        <f t="shared" si="118"/>
        <v>C36H70NO10P</v>
      </c>
      <c r="J584" t="str">
        <f t="shared" si="119"/>
        <v>C36H69NO10P</v>
      </c>
      <c r="K584" t="str">
        <f t="shared" si="121"/>
        <v>C14H27O2</v>
      </c>
      <c r="L584" t="str">
        <f t="shared" si="120"/>
        <v>C22H42NO8P</v>
      </c>
      <c r="M584">
        <v>0.64659188600866846</v>
      </c>
      <c r="N584">
        <v>1.3607566533507585E-2</v>
      </c>
      <c r="O584">
        <v>3.6462277909915727E-2</v>
      </c>
      <c r="P584">
        <v>0.84902279804027836</v>
      </c>
      <c r="Q584">
        <v>0.76157187710522889</v>
      </c>
      <c r="R584">
        <v>0.13628960706555063</v>
      </c>
      <c r="S584">
        <v>0.19626716362985666</v>
      </c>
      <c r="T584" s="15">
        <f t="shared" si="122"/>
        <v>1.0363139987757666E-2</v>
      </c>
      <c r="U584" s="15">
        <f t="shared" si="123"/>
        <v>3.0957305213998886E-2</v>
      </c>
      <c r="V584" s="8">
        <f t="shared" si="124"/>
        <v>0.10379433188284545</v>
      </c>
      <c r="W584" s="8">
        <f t="shared" si="125"/>
        <v>0.16663529642845007</v>
      </c>
    </row>
    <row r="585" spans="1:23" x14ac:dyDescent="0.25">
      <c r="A585">
        <v>584</v>
      </c>
      <c r="B585" s="40">
        <v>-734.5</v>
      </c>
      <c r="C585" s="40">
        <v>255.2</v>
      </c>
      <c r="D585" t="s">
        <v>673</v>
      </c>
      <c r="E585">
        <f t="shared" si="117"/>
        <v>255.3</v>
      </c>
      <c r="F585">
        <f t="shared" si="111"/>
        <v>16</v>
      </c>
      <c r="G585" s="19" t="e">
        <v>#N/A</v>
      </c>
      <c r="H585" s="19" t="e">
        <v>#N/A</v>
      </c>
      <c r="I585" t="str">
        <f t="shared" si="118"/>
        <v>C38H74NO10P</v>
      </c>
      <c r="J585" t="str">
        <f t="shared" si="119"/>
        <v>C38H73NO10P</v>
      </c>
      <c r="K585" t="str">
        <f t="shared" si="121"/>
        <v>C16H31O2</v>
      </c>
      <c r="L585" t="str">
        <f t="shared" si="120"/>
        <v>C22H42NO8P</v>
      </c>
      <c r="M585">
        <v>0.63206572044495501</v>
      </c>
      <c r="N585">
        <v>1.6459282605585927E-2</v>
      </c>
      <c r="O585">
        <v>3.6462277909915727E-2</v>
      </c>
      <c r="P585">
        <v>0.82994887212414814</v>
      </c>
      <c r="Q585">
        <v>0.76157187710522889</v>
      </c>
      <c r="R585">
        <v>0.15218776085168167</v>
      </c>
      <c r="S585">
        <v>0.19626716362985666</v>
      </c>
      <c r="T585" s="15">
        <f t="shared" si="122"/>
        <v>1.2534926749741515E-2</v>
      </c>
      <c r="U585" s="15">
        <f t="shared" si="123"/>
        <v>3.0261826426411797E-2</v>
      </c>
      <c r="V585" s="8">
        <f t="shared" si="124"/>
        <v>0.11590191870425688</v>
      </c>
      <c r="W585" s="8">
        <f t="shared" si="125"/>
        <v>0.16289171108960515</v>
      </c>
    </row>
    <row r="586" spans="1:23" x14ac:dyDescent="0.25">
      <c r="A586">
        <v>585</v>
      </c>
      <c r="B586" s="40">
        <v>-732.5</v>
      </c>
      <c r="C586" s="40">
        <v>253.2</v>
      </c>
      <c r="D586" t="s">
        <v>674</v>
      </c>
      <c r="E586">
        <f t="shared" si="117"/>
        <v>255.3</v>
      </c>
      <c r="F586">
        <f t="shared" si="111"/>
        <v>16</v>
      </c>
      <c r="G586" s="19" t="e">
        <v>#N/A</v>
      </c>
      <c r="H586" s="19" t="e">
        <v>#N/A</v>
      </c>
      <c r="I586" t="str">
        <f t="shared" si="118"/>
        <v>C38H72NO10P</v>
      </c>
      <c r="J586" t="str">
        <f t="shared" si="119"/>
        <v>C38H71NO10P</v>
      </c>
      <c r="K586" t="str">
        <f t="shared" si="121"/>
        <v>C16H29O2</v>
      </c>
      <c r="L586" t="str">
        <f t="shared" si="120"/>
        <v>C22H42NO8P</v>
      </c>
      <c r="M586">
        <v>0.63225538283405924</v>
      </c>
      <c r="N586">
        <v>1.641860067699746E-2</v>
      </c>
      <c r="O586">
        <v>3.6462277909915727E-2</v>
      </c>
      <c r="P586">
        <v>0.83019791281854061</v>
      </c>
      <c r="Q586">
        <v>0.76157187710522889</v>
      </c>
      <c r="R586">
        <v>0.15198433071630962</v>
      </c>
      <c r="S586">
        <v>0.19626716362985666</v>
      </c>
      <c r="T586" s="15">
        <f t="shared" si="122"/>
        <v>1.250394453702214E-2</v>
      </c>
      <c r="U586" s="15">
        <f t="shared" si="123"/>
        <v>3.0270907017421623E-2</v>
      </c>
      <c r="V586" s="8">
        <f t="shared" si="124"/>
        <v>0.11574699203420181</v>
      </c>
      <c r="W586" s="8">
        <f t="shared" si="125"/>
        <v>0.16294058960032198</v>
      </c>
    </row>
    <row r="587" spans="1:23" x14ac:dyDescent="0.25">
      <c r="A587">
        <v>586</v>
      </c>
      <c r="B587" s="41">
        <v>-762.5</v>
      </c>
      <c r="C587" s="41">
        <v>283.3</v>
      </c>
      <c r="D587" t="s">
        <v>675</v>
      </c>
      <c r="E587">
        <f t="shared" si="117"/>
        <v>255.2</v>
      </c>
      <c r="F587">
        <f t="shared" si="111"/>
        <v>18</v>
      </c>
      <c r="G587" s="19" t="e">
        <v>#N/A</v>
      </c>
      <c r="H587" s="19" t="e">
        <v>#N/A</v>
      </c>
      <c r="I587" t="str">
        <f t="shared" si="118"/>
        <v>C40H78NO10P</v>
      </c>
      <c r="J587" t="str">
        <f t="shared" si="119"/>
        <v>C40H77NO10P</v>
      </c>
      <c r="K587" t="str">
        <f t="shared" si="121"/>
        <v>C18H35O2</v>
      </c>
      <c r="L587" t="str">
        <f t="shared" si="120"/>
        <v>C22H42NO8P</v>
      </c>
      <c r="M587">
        <v>0.61786589594822749</v>
      </c>
      <c r="N587">
        <v>1.9599405313945297E-2</v>
      </c>
      <c r="O587">
        <v>3.6462277909915727E-2</v>
      </c>
      <c r="P587">
        <v>0.81130345607924126</v>
      </c>
      <c r="Q587">
        <v>0.76157187710522889</v>
      </c>
      <c r="R587">
        <v>0.16730280038157924</v>
      </c>
      <c r="S587">
        <v>0.19626716362985666</v>
      </c>
      <c r="T587" s="15">
        <f t="shared" si="122"/>
        <v>1.492635589508752E-2</v>
      </c>
      <c r="U587" s="15">
        <f t="shared" si="123"/>
        <v>2.9581972084836407E-2</v>
      </c>
      <c r="V587" s="8">
        <f t="shared" si="124"/>
        <v>0.1274131077315607</v>
      </c>
      <c r="W587" s="8">
        <f t="shared" si="125"/>
        <v>0.15923222816777266</v>
      </c>
    </row>
    <row r="588" spans="1:23" x14ac:dyDescent="0.25">
      <c r="A588">
        <v>587</v>
      </c>
      <c r="B588" s="40">
        <v>-760.5</v>
      </c>
      <c r="C588" s="40">
        <v>281.2</v>
      </c>
      <c r="D588" t="s">
        <v>676</v>
      </c>
      <c r="E588">
        <f t="shared" si="117"/>
        <v>255.3</v>
      </c>
      <c r="F588">
        <f t="shared" ref="F588:F651" si="126">ROUNDUP((INT(C588)-31)/14,0)</f>
        <v>18</v>
      </c>
      <c r="G588" s="19" t="e">
        <v>#N/A</v>
      </c>
      <c r="H588" s="19" t="e">
        <v>#N/A</v>
      </c>
      <c r="I588" t="str">
        <f t="shared" si="118"/>
        <v>C40H76NO10P</v>
      </c>
      <c r="J588" t="str">
        <f t="shared" si="119"/>
        <v>C40H75NO10P</v>
      </c>
      <c r="K588" t="str">
        <f t="shared" si="121"/>
        <v>C18H33O2</v>
      </c>
      <c r="L588" t="str">
        <f t="shared" si="120"/>
        <v>C22H42NO8P</v>
      </c>
      <c r="M588">
        <v>0.61805129743130272</v>
      </c>
      <c r="N588">
        <v>1.9555127821847394E-2</v>
      </c>
      <c r="O588">
        <v>3.6462277909915727E-2</v>
      </c>
      <c r="P588">
        <v>0.811546901890003</v>
      </c>
      <c r="Q588">
        <v>0.76157187710522889</v>
      </c>
      <c r="R588">
        <v>0.16710950192123541</v>
      </c>
      <c r="S588">
        <v>0.19626716362985666</v>
      </c>
      <c r="T588" s="15">
        <f t="shared" si="122"/>
        <v>1.4892635402317009E-2</v>
      </c>
      <c r="U588" s="15">
        <f t="shared" si="123"/>
        <v>2.9590848673644411E-2</v>
      </c>
      <c r="V588" s="8">
        <f t="shared" si="124"/>
        <v>0.12726589706027511</v>
      </c>
      <c r="W588" s="8">
        <f t="shared" si="125"/>
        <v>0.15928000858654845</v>
      </c>
    </row>
    <row r="589" spans="1:23" x14ac:dyDescent="0.25">
      <c r="A589">
        <v>588</v>
      </c>
      <c r="B589" s="40">
        <v>-758.5</v>
      </c>
      <c r="C589" s="40">
        <v>279.2</v>
      </c>
      <c r="D589" t="s">
        <v>677</v>
      </c>
      <c r="E589">
        <f t="shared" si="117"/>
        <v>255.3</v>
      </c>
      <c r="F589">
        <f t="shared" si="126"/>
        <v>18</v>
      </c>
      <c r="G589" s="19" t="e">
        <v>#N/A</v>
      </c>
      <c r="H589" s="19" t="e">
        <v>#N/A</v>
      </c>
      <c r="I589" t="str">
        <f t="shared" si="118"/>
        <v>C40H74NO10P</v>
      </c>
      <c r="J589" t="str">
        <f t="shared" si="119"/>
        <v>C40H73NO10P</v>
      </c>
      <c r="K589" t="str">
        <f t="shared" si="121"/>
        <v>C18H31O2</v>
      </c>
      <c r="L589" t="str">
        <f t="shared" si="120"/>
        <v>C22H42NO8P</v>
      </c>
      <c r="M589">
        <v>0.61823675454733995</v>
      </c>
      <c r="N589">
        <v>1.9510895075596228E-2</v>
      </c>
      <c r="O589">
        <v>3.6462277909915727E-2</v>
      </c>
      <c r="P589">
        <v>0.81179042075094388</v>
      </c>
      <c r="Q589">
        <v>0.76157187710522889</v>
      </c>
      <c r="R589">
        <v>0.16691607239168496</v>
      </c>
      <c r="S589">
        <v>0.19626716362985666</v>
      </c>
      <c r="T589" s="15">
        <f t="shared" si="122"/>
        <v>1.4858948986724988E-2</v>
      </c>
      <c r="U589" s="15">
        <f t="shared" si="123"/>
        <v>2.9599727926028337E-2</v>
      </c>
      <c r="V589" s="8">
        <f t="shared" si="124"/>
        <v>0.12711858657036779</v>
      </c>
      <c r="W589" s="8">
        <f t="shared" si="125"/>
        <v>0.15932780334267568</v>
      </c>
    </row>
    <row r="590" spans="1:23" x14ac:dyDescent="0.25">
      <c r="A590">
        <v>589</v>
      </c>
      <c r="B590" s="40">
        <v>-756.5</v>
      </c>
      <c r="C590" s="40">
        <v>277.2</v>
      </c>
      <c r="D590" t="s">
        <v>678</v>
      </c>
      <c r="E590">
        <f t="shared" si="117"/>
        <v>255.3</v>
      </c>
      <c r="F590">
        <f t="shared" si="126"/>
        <v>18</v>
      </c>
      <c r="G590" s="19" t="e">
        <v>#N/A</v>
      </c>
      <c r="H590" s="19" t="e">
        <v>#N/A</v>
      </c>
      <c r="I590" t="str">
        <f t="shared" si="118"/>
        <v>C40H72NO10P</v>
      </c>
      <c r="J590" t="str">
        <f t="shared" si="119"/>
        <v>C40H71NO10P</v>
      </c>
      <c r="K590" t="str">
        <f t="shared" si="121"/>
        <v>C18H29O2</v>
      </c>
      <c r="L590" t="str">
        <f t="shared" si="120"/>
        <v>C22H42NO8P</v>
      </c>
      <c r="M590">
        <v>0.61842226731303296</v>
      </c>
      <c r="N590">
        <v>1.9466707127961943E-2</v>
      </c>
      <c r="O590">
        <v>3.6462277909915727E-2</v>
      </c>
      <c r="P590">
        <v>0.81203401268398379</v>
      </c>
      <c r="Q590">
        <v>0.76157187710522889</v>
      </c>
      <c r="R590">
        <v>0.1667225117316733</v>
      </c>
      <c r="S590">
        <v>0.19626716362985666</v>
      </c>
      <c r="T590" s="15">
        <f t="shared" si="122"/>
        <v>1.4825296688499721E-2</v>
      </c>
      <c r="U590" s="15">
        <f t="shared" si="123"/>
        <v>2.9608609842787459E-2</v>
      </c>
      <c r="V590" s="8">
        <f t="shared" si="124"/>
        <v>0.12697117621518897</v>
      </c>
      <c r="W590" s="8">
        <f t="shared" si="125"/>
        <v>0.15937561244045653</v>
      </c>
    </row>
    <row r="591" spans="1:23" x14ac:dyDescent="0.25">
      <c r="A591">
        <v>590</v>
      </c>
      <c r="B591" s="40">
        <v>-788.5</v>
      </c>
      <c r="C591" s="40">
        <v>309.3</v>
      </c>
      <c r="D591" t="s">
        <v>679</v>
      </c>
      <c r="E591">
        <f t="shared" si="117"/>
        <v>255.2</v>
      </c>
      <c r="F591">
        <f t="shared" si="126"/>
        <v>20</v>
      </c>
      <c r="G591" s="19" t="e">
        <v>#N/A</v>
      </c>
      <c r="H591" s="19" t="e">
        <v>#N/A</v>
      </c>
      <c r="I591" t="str">
        <f t="shared" si="118"/>
        <v>C42H80NO10P</v>
      </c>
      <c r="J591" t="str">
        <f t="shared" si="119"/>
        <v>C42H79NO10P</v>
      </c>
      <c r="K591" t="str">
        <f t="shared" si="121"/>
        <v>C20H37O2</v>
      </c>
      <c r="L591" t="str">
        <f t="shared" si="120"/>
        <v>C22H42NO8P</v>
      </c>
      <c r="M591">
        <v>0.60416631732619419</v>
      </c>
      <c r="N591">
        <v>2.2956457923409865E-2</v>
      </c>
      <c r="O591">
        <v>3.6462277909915727E-2</v>
      </c>
      <c r="P591">
        <v>0.79331489973429581</v>
      </c>
      <c r="Q591">
        <v>0.76157187710522889</v>
      </c>
      <c r="R591">
        <v>0.18147836884607774</v>
      </c>
      <c r="S591">
        <v>0.19626716362985666</v>
      </c>
      <c r="T591" s="15">
        <f t="shared" si="122"/>
        <v>1.748299275241846E-2</v>
      </c>
      <c r="U591" s="15">
        <f t="shared" si="123"/>
        <v>2.8926068344188829E-2</v>
      </c>
      <c r="V591" s="8">
        <f t="shared" si="124"/>
        <v>0.13820882201610252</v>
      </c>
      <c r="W591" s="8">
        <f t="shared" si="125"/>
        <v>0.15570166523615436</v>
      </c>
    </row>
    <row r="592" spans="1:23" x14ac:dyDescent="0.25">
      <c r="A592">
        <v>591</v>
      </c>
      <c r="B592" s="40">
        <v>-786.5</v>
      </c>
      <c r="C592" s="40">
        <v>307.3</v>
      </c>
      <c r="D592" t="s">
        <v>680</v>
      </c>
      <c r="E592">
        <f t="shared" si="117"/>
        <v>255.2</v>
      </c>
      <c r="F592">
        <f t="shared" si="126"/>
        <v>20</v>
      </c>
      <c r="G592" s="19" t="e">
        <v>#N/A</v>
      </c>
      <c r="H592" s="19" t="e">
        <v>#N/A</v>
      </c>
      <c r="I592" t="str">
        <f t="shared" si="118"/>
        <v>C42H78NO10P</v>
      </c>
      <c r="J592" t="str">
        <f t="shared" si="119"/>
        <v>C42H77NO10P</v>
      </c>
      <c r="K592" t="str">
        <f t="shared" si="121"/>
        <v>C20H35O2</v>
      </c>
      <c r="L592" t="str">
        <f t="shared" si="120"/>
        <v>C22H42NO8P</v>
      </c>
      <c r="M592">
        <v>0.60434760801077625</v>
      </c>
      <c r="N592">
        <v>2.2908931973969478E-2</v>
      </c>
      <c r="O592">
        <v>3.6462277909915727E-2</v>
      </c>
      <c r="P592">
        <v>0.79355294776368368</v>
      </c>
      <c r="Q592">
        <v>0.76157187710522889</v>
      </c>
      <c r="R592">
        <v>0.18129472300940283</v>
      </c>
      <c r="S592">
        <v>0.19626716362985666</v>
      </c>
      <c r="T592" s="15">
        <f t="shared" si="122"/>
        <v>1.7446798325891931E-2</v>
      </c>
      <c r="U592" s="15">
        <f t="shared" si="123"/>
        <v>2.8934748117592276E-2</v>
      </c>
      <c r="V592" s="8">
        <f t="shared" si="124"/>
        <v>0.13806896251154344</v>
      </c>
      <c r="W592" s="8">
        <f t="shared" si="125"/>
        <v>0.15574838624769</v>
      </c>
    </row>
    <row r="593" spans="1:23" x14ac:dyDescent="0.25">
      <c r="A593">
        <v>592</v>
      </c>
      <c r="B593" s="40">
        <v>-784.5</v>
      </c>
      <c r="C593" s="40">
        <v>305.2</v>
      </c>
      <c r="D593" t="s">
        <v>681</v>
      </c>
      <c r="E593">
        <f t="shared" si="117"/>
        <v>255.3</v>
      </c>
      <c r="F593">
        <f t="shared" si="126"/>
        <v>20</v>
      </c>
      <c r="G593" s="19" t="e">
        <v>#N/A</v>
      </c>
      <c r="H593" s="19" t="e">
        <v>#N/A</v>
      </c>
      <c r="I593" t="str">
        <f t="shared" si="118"/>
        <v>C42H76NO10P</v>
      </c>
      <c r="J593" t="str">
        <f t="shared" si="119"/>
        <v>C42H75NO10P</v>
      </c>
      <c r="K593" t="str">
        <f t="shared" si="121"/>
        <v>C20H33O2</v>
      </c>
      <c r="L593" t="str">
        <f t="shared" si="120"/>
        <v>C22H42NO8P</v>
      </c>
      <c r="M593">
        <v>0.60452895309480326</v>
      </c>
      <c r="N593">
        <v>2.2861446898164127E-2</v>
      </c>
      <c r="O593">
        <v>3.6462277909915727E-2</v>
      </c>
      <c r="P593">
        <v>0.79379106722355164</v>
      </c>
      <c r="Q593">
        <v>0.76157187710522889</v>
      </c>
      <c r="R593">
        <v>0.18111095062002339</v>
      </c>
      <c r="S593">
        <v>0.19626716362985666</v>
      </c>
      <c r="T593" s="15">
        <f t="shared" si="122"/>
        <v>1.7410635027576369E-2</v>
      </c>
      <c r="U593" s="15">
        <f t="shared" si="123"/>
        <v>2.8943430495513744E-2</v>
      </c>
      <c r="V593" s="8">
        <f t="shared" si="124"/>
        <v>0.13792900662800364</v>
      </c>
      <c r="W593" s="8">
        <f t="shared" si="125"/>
        <v>0.15579512127868336</v>
      </c>
    </row>
    <row r="594" spans="1:23" x14ac:dyDescent="0.25">
      <c r="A594">
        <v>593</v>
      </c>
      <c r="B594" s="40">
        <v>-782.5</v>
      </c>
      <c r="C594" s="40">
        <v>303.2</v>
      </c>
      <c r="D594" t="s">
        <v>682</v>
      </c>
      <c r="E594">
        <f t="shared" si="117"/>
        <v>255.3</v>
      </c>
      <c r="F594">
        <f t="shared" si="126"/>
        <v>20</v>
      </c>
      <c r="G594" s="19" t="e">
        <v>#N/A</v>
      </c>
      <c r="H594" s="19" t="e">
        <v>#N/A</v>
      </c>
      <c r="I594" t="str">
        <f t="shared" si="118"/>
        <v>C42H74NO10P</v>
      </c>
      <c r="J594" t="str">
        <f t="shared" si="119"/>
        <v>C42H73NO10P</v>
      </c>
      <c r="K594" t="str">
        <f t="shared" si="121"/>
        <v>C20H31O2</v>
      </c>
      <c r="L594" t="str">
        <f t="shared" si="120"/>
        <v>C22H42NO8P</v>
      </c>
      <c r="M594">
        <v>0.60471035259459871</v>
      </c>
      <c r="N594">
        <v>2.2814002746246405E-2</v>
      </c>
      <c r="O594">
        <v>3.6462277909915727E-2</v>
      </c>
      <c r="P594">
        <v>0.79402925813533398</v>
      </c>
      <c r="Q594">
        <v>0.76157187710522889</v>
      </c>
      <c r="R594">
        <v>0.18092705161852635</v>
      </c>
      <c r="S594">
        <v>0.19626716362985666</v>
      </c>
      <c r="T594" s="15">
        <f t="shared" si="122"/>
        <v>1.7374502895742723E-2</v>
      </c>
      <c r="U594" s="15">
        <f t="shared" si="123"/>
        <v>2.8952115478734764E-2</v>
      </c>
      <c r="V594" s="8">
        <f t="shared" si="124"/>
        <v>0.13778895432023575</v>
      </c>
      <c r="W594" s="8">
        <f t="shared" si="125"/>
        <v>0.15584187033334129</v>
      </c>
    </row>
    <row r="595" spans="1:23" x14ac:dyDescent="0.25">
      <c r="A595">
        <v>594</v>
      </c>
      <c r="B595" s="40">
        <v>-780.5</v>
      </c>
      <c r="C595" s="40">
        <v>301.2</v>
      </c>
      <c r="D595" t="s">
        <v>683</v>
      </c>
      <c r="E595">
        <f t="shared" si="117"/>
        <v>255.3</v>
      </c>
      <c r="F595">
        <f t="shared" si="126"/>
        <v>20</v>
      </c>
      <c r="G595" s="19" t="e">
        <v>#N/A</v>
      </c>
      <c r="H595" s="19" t="e">
        <v>#N/A</v>
      </c>
      <c r="I595" t="str">
        <f t="shared" si="118"/>
        <v>C42H72NO10P</v>
      </c>
      <c r="J595" t="str">
        <f t="shared" si="119"/>
        <v>C42H71NO10P</v>
      </c>
      <c r="K595" t="str">
        <f t="shared" si="121"/>
        <v>C20H29O2</v>
      </c>
      <c r="L595" t="str">
        <f t="shared" si="120"/>
        <v>C22H42NO8P</v>
      </c>
      <c r="M595">
        <v>0.6048918065264911</v>
      </c>
      <c r="N595">
        <v>2.2766599568501775E-2</v>
      </c>
      <c r="O595">
        <v>3.6462277909915727E-2</v>
      </c>
      <c r="P595">
        <v>0.79426752052047089</v>
      </c>
      <c r="Q595">
        <v>0.76157187710522889</v>
      </c>
      <c r="R595">
        <v>0.18074302594547415</v>
      </c>
      <c r="S595">
        <v>0.19626716362985666</v>
      </c>
      <c r="T595" s="15">
        <f t="shared" si="122"/>
        <v>1.7338401968686995E-2</v>
      </c>
      <c r="U595" s="15">
        <f t="shared" si="123"/>
        <v>2.8960803068037114E-2</v>
      </c>
      <c r="V595" s="8">
        <f t="shared" si="124"/>
        <v>0.13764880554297385</v>
      </c>
      <c r="W595" s="8">
        <f t="shared" si="125"/>
        <v>0.15588863341587181</v>
      </c>
    </row>
    <row r="596" spans="1:23" x14ac:dyDescent="0.25">
      <c r="A596">
        <v>595</v>
      </c>
      <c r="B596" s="40">
        <v>-810.5</v>
      </c>
      <c r="C596" s="40">
        <v>331.3</v>
      </c>
      <c r="D596" t="s">
        <v>684</v>
      </c>
      <c r="E596">
        <f t="shared" si="117"/>
        <v>255.2</v>
      </c>
      <c r="F596">
        <f t="shared" si="126"/>
        <v>22</v>
      </c>
      <c r="G596" s="19" t="e">
        <v>#N/A</v>
      </c>
      <c r="H596" s="19" t="e">
        <v>#N/A</v>
      </c>
      <c r="I596" t="str">
        <f t="shared" si="118"/>
        <v>C44H78NO10P</v>
      </c>
      <c r="J596" t="str">
        <f t="shared" si="119"/>
        <v>C44H77NO10P</v>
      </c>
      <c r="K596" t="str">
        <f t="shared" si="121"/>
        <v>C22H35O2</v>
      </c>
      <c r="L596" t="str">
        <f t="shared" si="120"/>
        <v>C22H42NO8P</v>
      </c>
      <c r="M596">
        <v>0.59112508669510844</v>
      </c>
      <c r="N596">
        <v>2.6448337941228989E-2</v>
      </c>
      <c r="O596">
        <v>3.6462277909915727E-2</v>
      </c>
      <c r="P596">
        <v>0.77619080281956188</v>
      </c>
      <c r="Q596">
        <v>0.76157187710522889</v>
      </c>
      <c r="R596">
        <v>0.19459430080212234</v>
      </c>
      <c r="S596">
        <v>0.19626716362985666</v>
      </c>
      <c r="T596" s="15">
        <f t="shared" si="122"/>
        <v>2.014231037221521E-2</v>
      </c>
      <c r="U596" s="15">
        <f t="shared" si="123"/>
        <v>2.8301684763527471E-2</v>
      </c>
      <c r="V596" s="8">
        <f t="shared" si="124"/>
        <v>0.14819754693585185</v>
      </c>
      <c r="W596" s="8">
        <f t="shared" si="125"/>
        <v>0.15234076730497675</v>
      </c>
    </row>
    <row r="597" spans="1:23" x14ac:dyDescent="0.25">
      <c r="A597">
        <v>596</v>
      </c>
      <c r="B597" s="40">
        <v>-808.5</v>
      </c>
      <c r="C597" s="40">
        <v>329.2</v>
      </c>
      <c r="D597" t="s">
        <v>685</v>
      </c>
      <c r="E597">
        <f t="shared" si="117"/>
        <v>255.3</v>
      </c>
      <c r="F597">
        <f t="shared" si="126"/>
        <v>22</v>
      </c>
      <c r="G597" s="19" t="e">
        <v>#N/A</v>
      </c>
      <c r="H597" s="19" t="e">
        <v>#N/A</v>
      </c>
      <c r="I597" t="str">
        <f t="shared" si="118"/>
        <v>C44H76NO10P</v>
      </c>
      <c r="J597" t="str">
        <f t="shared" si="119"/>
        <v>C44H75NO10P</v>
      </c>
      <c r="K597" t="str">
        <f t="shared" si="121"/>
        <v>C22H33O2</v>
      </c>
      <c r="L597" t="str">
        <f t="shared" si="120"/>
        <v>C22H42NO8P</v>
      </c>
      <c r="M597">
        <v>0.59130246413004217</v>
      </c>
      <c r="N597">
        <v>2.6397922084203714E-2</v>
      </c>
      <c r="O597">
        <v>3.6462277909915727E-2</v>
      </c>
      <c r="P597">
        <v>0.77642371246376751</v>
      </c>
      <c r="Q597">
        <v>0.76157187710522889</v>
      </c>
      <c r="R597">
        <v>0.19441973017205794</v>
      </c>
      <c r="S597">
        <v>0.19626716362985666</v>
      </c>
      <c r="T597" s="15">
        <f t="shared" si="122"/>
        <v>2.0103915073344605E-2</v>
      </c>
      <c r="U597" s="15">
        <f t="shared" si="123"/>
        <v>2.8310177179702401E-2</v>
      </c>
      <c r="V597" s="8">
        <f t="shared" si="124"/>
        <v>0.14806459885342627</v>
      </c>
      <c r="W597" s="8">
        <f t="shared" si="125"/>
        <v>0.15238647982022704</v>
      </c>
    </row>
    <row r="598" spans="1:23" x14ac:dyDescent="0.25">
      <c r="A598">
        <v>597</v>
      </c>
      <c r="B598" s="40">
        <v>-806.5</v>
      </c>
      <c r="C598" s="40">
        <v>327.2</v>
      </c>
      <c r="D598" t="s">
        <v>686</v>
      </c>
      <c r="E598">
        <f t="shared" si="117"/>
        <v>255.3</v>
      </c>
      <c r="F598">
        <f t="shared" si="126"/>
        <v>22</v>
      </c>
      <c r="G598" s="19" t="e">
        <v>#N/A</v>
      </c>
      <c r="H598" s="19" t="e">
        <v>#N/A</v>
      </c>
      <c r="I598" t="str">
        <f t="shared" si="118"/>
        <v>C44H74NO10P</v>
      </c>
      <c r="J598" t="str">
        <f t="shared" si="119"/>
        <v>C44H73NO10P</v>
      </c>
      <c r="K598" t="str">
        <f t="shared" si="121"/>
        <v>C22H31O2</v>
      </c>
      <c r="L598" t="str">
        <f t="shared" si="120"/>
        <v>C22H42NO8P</v>
      </c>
      <c r="M598">
        <v>0.59147989479018148</v>
      </c>
      <c r="N598">
        <v>2.6347543509511545E-2</v>
      </c>
      <c r="O598">
        <v>3.6462277909915727E-2</v>
      </c>
      <c r="P598">
        <v>0.77665669199659093</v>
      </c>
      <c r="Q598">
        <v>0.76157187710522889</v>
      </c>
      <c r="R598">
        <v>0.19424503725467318</v>
      </c>
      <c r="S598">
        <v>0.19626716362985666</v>
      </c>
      <c r="T598" s="15">
        <f t="shared" si="122"/>
        <v>2.00655481676504E-2</v>
      </c>
      <c r="U598" s="15">
        <f t="shared" si="123"/>
        <v>2.8318672144175525E-2</v>
      </c>
      <c r="V598" s="8">
        <f t="shared" si="124"/>
        <v>0.14793155764041657</v>
      </c>
      <c r="W598" s="8">
        <f t="shared" si="125"/>
        <v>0.15243220605231811</v>
      </c>
    </row>
    <row r="599" spans="1:23" x14ac:dyDescent="0.25">
      <c r="A599">
        <v>598</v>
      </c>
      <c r="B599" s="40">
        <v>-734.5</v>
      </c>
      <c r="C599" s="40">
        <v>227.2</v>
      </c>
      <c r="D599" t="s">
        <v>687</v>
      </c>
      <c r="E599">
        <f t="shared" si="117"/>
        <v>283.3</v>
      </c>
      <c r="F599">
        <f t="shared" si="126"/>
        <v>14</v>
      </c>
      <c r="G599" s="19" t="e">
        <v>#N/A</v>
      </c>
      <c r="H599" s="19" t="e">
        <v>#N/A</v>
      </c>
      <c r="I599" t="str">
        <f t="shared" si="118"/>
        <v>C38H74NO10P</v>
      </c>
      <c r="J599" t="str">
        <f t="shared" si="119"/>
        <v>C38H73NO10P</v>
      </c>
      <c r="K599" t="str">
        <f t="shared" si="121"/>
        <v>C14H27O2</v>
      </c>
      <c r="L599" t="str">
        <f t="shared" si="120"/>
        <v>C24H46NO8P</v>
      </c>
      <c r="M599">
        <v>0.63206572044495501</v>
      </c>
      <c r="N599">
        <v>1.3607566533507585E-2</v>
      </c>
      <c r="O599">
        <v>4.012821027101382E-2</v>
      </c>
      <c r="P599">
        <v>0.84902279804027836</v>
      </c>
      <c r="Q599">
        <v>0.74446260089115934</v>
      </c>
      <c r="R599">
        <v>0.13628960706555063</v>
      </c>
      <c r="S599">
        <v>0.20886496199245214</v>
      </c>
      <c r="T599" s="15">
        <f t="shared" si="122"/>
        <v>1.0130324373334552E-2</v>
      </c>
      <c r="U599" s="15">
        <f t="shared" si="123"/>
        <v>3.4069765364644782E-2</v>
      </c>
      <c r="V599" s="8">
        <f t="shared" si="124"/>
        <v>0.10146251535045395</v>
      </c>
      <c r="W599" s="8">
        <f t="shared" si="125"/>
        <v>0.1773311144434081</v>
      </c>
    </row>
    <row r="600" spans="1:23" x14ac:dyDescent="0.25">
      <c r="A600">
        <v>599</v>
      </c>
      <c r="B600" s="40">
        <v>-760.5</v>
      </c>
      <c r="C600" s="40">
        <v>253.2</v>
      </c>
      <c r="D600" t="s">
        <v>688</v>
      </c>
      <c r="E600">
        <f t="shared" si="117"/>
        <v>283.3</v>
      </c>
      <c r="F600">
        <f t="shared" si="126"/>
        <v>16</v>
      </c>
      <c r="G600" s="19" t="e">
        <v>#N/A</v>
      </c>
      <c r="H600" s="19" t="e">
        <v>#N/A</v>
      </c>
      <c r="I600" t="str">
        <f t="shared" si="118"/>
        <v>C40H76NO10P</v>
      </c>
      <c r="J600" t="str">
        <f t="shared" si="119"/>
        <v>C40H75NO10P</v>
      </c>
      <c r="K600" t="str">
        <f t="shared" si="121"/>
        <v>C16H29O2</v>
      </c>
      <c r="L600" t="str">
        <f t="shared" si="120"/>
        <v>C24H46NO8P</v>
      </c>
      <c r="M600">
        <v>0.61805129743130272</v>
      </c>
      <c r="N600">
        <v>1.641860067699746E-2</v>
      </c>
      <c r="O600">
        <v>4.012821027101382E-2</v>
      </c>
      <c r="P600">
        <v>0.83019791281854061</v>
      </c>
      <c r="Q600">
        <v>0.74446260089115934</v>
      </c>
      <c r="R600">
        <v>0.15198433071630962</v>
      </c>
      <c r="S600">
        <v>0.20886496199245214</v>
      </c>
      <c r="T600" s="15">
        <f t="shared" si="122"/>
        <v>1.222303416299088E-2</v>
      </c>
      <c r="U600" s="15">
        <f t="shared" si="123"/>
        <v>3.3314356412139201E-2</v>
      </c>
      <c r="V600" s="8">
        <f t="shared" si="124"/>
        <v>0.11314665013976598</v>
      </c>
      <c r="W600" s="8">
        <f t="shared" si="125"/>
        <v>0.17339925550705756</v>
      </c>
    </row>
    <row r="601" spans="1:23" x14ac:dyDescent="0.25">
      <c r="A601">
        <v>600</v>
      </c>
      <c r="B601" s="40">
        <v>-790.6</v>
      </c>
      <c r="C601" s="40">
        <v>283.3</v>
      </c>
      <c r="D601" t="s">
        <v>689</v>
      </c>
      <c r="E601">
        <f t="shared" si="117"/>
        <v>283.3</v>
      </c>
      <c r="F601">
        <f t="shared" si="126"/>
        <v>18</v>
      </c>
      <c r="G601" s="19" t="e">
        <v>#N/A</v>
      </c>
      <c r="H601" s="19" t="e">
        <v>#N/A</v>
      </c>
      <c r="I601" t="str">
        <f t="shared" si="118"/>
        <v>C42H82NO10P</v>
      </c>
      <c r="J601" t="str">
        <f t="shared" si="119"/>
        <v>C42H81NO10P</v>
      </c>
      <c r="K601" t="str">
        <f t="shared" si="121"/>
        <v>C18H35O2</v>
      </c>
      <c r="L601" t="str">
        <f t="shared" si="120"/>
        <v>C24H46NO8P</v>
      </c>
      <c r="M601">
        <v>0.60398508102473836</v>
      </c>
      <c r="N601">
        <v>1.9599405313945297E-2</v>
      </c>
      <c r="O601">
        <v>4.012821027101382E-2</v>
      </c>
      <c r="P601">
        <v>0.81130345607924126</v>
      </c>
      <c r="Q601">
        <v>0.74446260089115934</v>
      </c>
      <c r="R601">
        <v>0.16730280038157924</v>
      </c>
      <c r="S601">
        <v>0.20886496199245214</v>
      </c>
      <c r="T601" s="15">
        <f t="shared" si="122"/>
        <v>1.4591024255939725E-2</v>
      </c>
      <c r="U601" s="15">
        <f t="shared" si="123"/>
        <v>3.2556155679148019E-2</v>
      </c>
      <c r="V601" s="8">
        <f t="shared" si="124"/>
        <v>0.12455067790844493</v>
      </c>
      <c r="W601" s="8">
        <f t="shared" si="125"/>
        <v>0.1694528655183358</v>
      </c>
    </row>
    <row r="602" spans="1:23" x14ac:dyDescent="0.25">
      <c r="A602">
        <v>601</v>
      </c>
      <c r="B602" s="40">
        <v>-788.5</v>
      </c>
      <c r="C602" s="40">
        <v>281.2</v>
      </c>
      <c r="D602" t="s">
        <v>690</v>
      </c>
      <c r="E602">
        <f t="shared" si="117"/>
        <v>283.3</v>
      </c>
      <c r="F602">
        <f t="shared" si="126"/>
        <v>18</v>
      </c>
      <c r="G602" s="19" t="e">
        <v>#N/A</v>
      </c>
      <c r="H602" s="19" t="e">
        <v>#N/A</v>
      </c>
      <c r="I602" t="str">
        <f t="shared" si="118"/>
        <v>C42H80NO10P</v>
      </c>
      <c r="J602" t="str">
        <f t="shared" si="119"/>
        <v>C42H79NO10P</v>
      </c>
      <c r="K602" t="str">
        <f t="shared" si="121"/>
        <v>C18H33O2</v>
      </c>
      <c r="L602" t="str">
        <f t="shared" si="120"/>
        <v>C24H46NO8P</v>
      </c>
      <c r="M602">
        <v>0.60416631732619419</v>
      </c>
      <c r="N602">
        <v>1.9555127821847394E-2</v>
      </c>
      <c r="O602">
        <v>4.012821027101382E-2</v>
      </c>
      <c r="P602">
        <v>0.811546901890003</v>
      </c>
      <c r="Q602">
        <v>0.74446260089115934</v>
      </c>
      <c r="R602">
        <v>0.16710950192123541</v>
      </c>
      <c r="S602">
        <v>0.20886496199245214</v>
      </c>
      <c r="T602" s="15">
        <f t="shared" si="122"/>
        <v>1.4558061319011583E-2</v>
      </c>
      <c r="U602" s="15">
        <f t="shared" si="123"/>
        <v>3.2565924723831866E-2</v>
      </c>
      <c r="V602" s="8">
        <f t="shared" si="124"/>
        <v>0.1244067744339091</v>
      </c>
      <c r="W602" s="8">
        <f t="shared" si="125"/>
        <v>0.16950371281834775</v>
      </c>
    </row>
    <row r="603" spans="1:23" x14ac:dyDescent="0.25">
      <c r="A603">
        <v>602</v>
      </c>
      <c r="B603" s="40">
        <v>-786.5</v>
      </c>
      <c r="C603" s="40">
        <v>279.2</v>
      </c>
      <c r="D603" t="s">
        <v>691</v>
      </c>
      <c r="E603">
        <f t="shared" si="117"/>
        <v>283.3</v>
      </c>
      <c r="F603">
        <f t="shared" si="126"/>
        <v>18</v>
      </c>
      <c r="G603" s="19" t="e">
        <v>#N/A</v>
      </c>
      <c r="H603" s="19" t="e">
        <v>#N/A</v>
      </c>
      <c r="I603" t="str">
        <f t="shared" si="118"/>
        <v>C42H78NO10P</v>
      </c>
      <c r="J603" t="str">
        <f t="shared" si="119"/>
        <v>C42H77NO10P</v>
      </c>
      <c r="K603" t="str">
        <f t="shared" si="121"/>
        <v>C18H31O2</v>
      </c>
      <c r="L603" t="str">
        <f t="shared" si="120"/>
        <v>C24H46NO8P</v>
      </c>
      <c r="M603">
        <v>0.60434760801077625</v>
      </c>
      <c r="N603">
        <v>1.9510895075596228E-2</v>
      </c>
      <c r="O603">
        <v>4.012821027101382E-2</v>
      </c>
      <c r="P603">
        <v>0.81179042075094388</v>
      </c>
      <c r="Q603">
        <v>0.74446260089115934</v>
      </c>
      <c r="R603">
        <v>0.16691607239168496</v>
      </c>
      <c r="S603">
        <v>0.20886496199245214</v>
      </c>
      <c r="T603" s="15">
        <f t="shared" si="122"/>
        <v>1.4525131693692881E-2</v>
      </c>
      <c r="U603" s="15">
        <f t="shared" si="123"/>
        <v>3.2575696699888655E-2</v>
      </c>
      <c r="V603" s="8">
        <f t="shared" si="124"/>
        <v>0.12426277338325083</v>
      </c>
      <c r="W603" s="8">
        <f t="shared" si="125"/>
        <v>0.16955457537598262</v>
      </c>
    </row>
    <row r="604" spans="1:23" x14ac:dyDescent="0.25">
      <c r="A604">
        <v>603</v>
      </c>
      <c r="B604" s="40">
        <v>-784.5</v>
      </c>
      <c r="C604" s="40">
        <v>277.2</v>
      </c>
      <c r="D604" t="s">
        <v>692</v>
      </c>
      <c r="E604">
        <f t="shared" si="117"/>
        <v>283.3</v>
      </c>
      <c r="F604">
        <f t="shared" si="126"/>
        <v>18</v>
      </c>
      <c r="G604" s="19" t="e">
        <v>#N/A</v>
      </c>
      <c r="H604" s="19" t="e">
        <v>#N/A</v>
      </c>
      <c r="I604" t="str">
        <f t="shared" si="118"/>
        <v>C42H76NO10P</v>
      </c>
      <c r="J604" t="str">
        <f t="shared" si="119"/>
        <v>C42H75NO10P</v>
      </c>
      <c r="K604" t="str">
        <f t="shared" si="121"/>
        <v>C18H29O2</v>
      </c>
      <c r="L604" t="str">
        <f t="shared" si="120"/>
        <v>C24H46NO8P</v>
      </c>
      <c r="M604">
        <v>0.60452895309480326</v>
      </c>
      <c r="N604">
        <v>1.9466707127961943E-2</v>
      </c>
      <c r="O604">
        <v>4.012821027101382E-2</v>
      </c>
      <c r="P604">
        <v>0.81203401268398379</v>
      </c>
      <c r="Q604">
        <v>0.74446260089115934</v>
      </c>
      <c r="R604">
        <v>0.1667225117316733</v>
      </c>
      <c r="S604">
        <v>0.20886496199245214</v>
      </c>
      <c r="T604" s="15">
        <f t="shared" si="122"/>
        <v>1.4492235419269018E-2</v>
      </c>
      <c r="U604" s="15">
        <f t="shared" si="123"/>
        <v>3.2585471608198004E-2</v>
      </c>
      <c r="V604" s="8">
        <f t="shared" si="124"/>
        <v>0.12411867471086832</v>
      </c>
      <c r="W604" s="8">
        <f t="shared" si="125"/>
        <v>0.16960545319581866</v>
      </c>
    </row>
    <row r="605" spans="1:23" x14ac:dyDescent="0.25">
      <c r="A605">
        <v>604</v>
      </c>
      <c r="B605" s="40">
        <v>-818.6</v>
      </c>
      <c r="C605" s="40">
        <v>283.3</v>
      </c>
      <c r="D605" t="s">
        <v>693</v>
      </c>
      <c r="E605">
        <f t="shared" si="117"/>
        <v>311.29999999999995</v>
      </c>
      <c r="F605">
        <f t="shared" si="126"/>
        <v>18</v>
      </c>
      <c r="G605" s="19" t="e">
        <v>#N/A</v>
      </c>
      <c r="H605" s="19" t="e">
        <v>#N/A</v>
      </c>
      <c r="I605" t="str">
        <f t="shared" si="118"/>
        <v>C44H86NO10P</v>
      </c>
      <c r="J605" t="str">
        <f t="shared" si="119"/>
        <v>C44H85NO10P</v>
      </c>
      <c r="K605" t="str">
        <f t="shared" si="121"/>
        <v>C18H35O2</v>
      </c>
      <c r="L605" t="str">
        <f t="shared" si="120"/>
        <v>C26H50NO8P</v>
      </c>
      <c r="M605">
        <v>0.59041610888817719</v>
      </c>
      <c r="N605">
        <v>1.9599405313945297E-2</v>
      </c>
      <c r="O605">
        <v>4.3990818698189008E-2</v>
      </c>
      <c r="P605">
        <v>0.81130345607924126</v>
      </c>
      <c r="Q605">
        <v>0.72773769723780191</v>
      </c>
      <c r="R605">
        <v>0.16730280038157924</v>
      </c>
      <c r="S605">
        <v>0.22079766471372353</v>
      </c>
      <c r="T605" s="15">
        <f t="shared" si="122"/>
        <v>1.426322609040089E-2</v>
      </c>
      <c r="U605" s="15">
        <f t="shared" si="123"/>
        <v>3.5689903245596052E-2</v>
      </c>
      <c r="V605" s="8">
        <f t="shared" si="124"/>
        <v>0.12175255469112613</v>
      </c>
      <c r="W605" s="8">
        <f t="shared" si="125"/>
        <v>0.17913390847646943</v>
      </c>
    </row>
    <row r="606" spans="1:23" x14ac:dyDescent="0.25">
      <c r="A606">
        <v>605</v>
      </c>
      <c r="B606" s="40">
        <v>-816.6</v>
      </c>
      <c r="C606" s="40">
        <v>309.3</v>
      </c>
      <c r="D606" t="s">
        <v>694</v>
      </c>
      <c r="E606">
        <f t="shared" si="117"/>
        <v>283.3</v>
      </c>
      <c r="F606">
        <f t="shared" si="126"/>
        <v>20</v>
      </c>
      <c r="G606" s="19" t="e">
        <v>#N/A</v>
      </c>
      <c r="H606" s="19" t="e">
        <v>#N/A</v>
      </c>
      <c r="I606" t="str">
        <f t="shared" si="118"/>
        <v>C44H84NO10P</v>
      </c>
      <c r="J606" t="str">
        <f t="shared" si="119"/>
        <v>C44H83NO10P</v>
      </c>
      <c r="K606" t="str">
        <f t="shared" si="121"/>
        <v>C20H37O2</v>
      </c>
      <c r="L606" t="str">
        <f t="shared" si="120"/>
        <v>C24H46NO8P</v>
      </c>
      <c r="M606">
        <v>0.59059327358190317</v>
      </c>
      <c r="N606">
        <v>2.2956457923409865E-2</v>
      </c>
      <c r="O606">
        <v>4.012821027101382E-2</v>
      </c>
      <c r="P606">
        <v>0.79331489973429581</v>
      </c>
      <c r="Q606">
        <v>0.74446260089115934</v>
      </c>
      <c r="R606">
        <v>0.18147836884607774</v>
      </c>
      <c r="S606">
        <v>0.20886496199245214</v>
      </c>
      <c r="T606" s="15">
        <f t="shared" si="122"/>
        <v>1.7090224372910173E-2</v>
      </c>
      <c r="U606" s="15">
        <f t="shared" si="123"/>
        <v>3.183430710766607E-2</v>
      </c>
      <c r="V606" s="8">
        <f t="shared" si="124"/>
        <v>0.13510385847663617</v>
      </c>
      <c r="W606" s="8">
        <f t="shared" si="125"/>
        <v>0.16569568638104967</v>
      </c>
    </row>
    <row r="607" spans="1:23" x14ac:dyDescent="0.25">
      <c r="A607">
        <v>606</v>
      </c>
      <c r="B607" s="40">
        <v>-814.6</v>
      </c>
      <c r="C607" s="40">
        <v>307.3</v>
      </c>
      <c r="D607" t="s">
        <v>695</v>
      </c>
      <c r="E607">
        <f t="shared" si="117"/>
        <v>283.3</v>
      </c>
      <c r="F607">
        <f t="shared" si="126"/>
        <v>20</v>
      </c>
      <c r="G607" s="19" t="e">
        <v>#N/A</v>
      </c>
      <c r="H607" s="19" t="e">
        <v>#N/A</v>
      </c>
      <c r="I607" t="str">
        <f t="shared" si="118"/>
        <v>C44H82NO10P</v>
      </c>
      <c r="J607" t="str">
        <f t="shared" si="119"/>
        <v>C44H81NO10P</v>
      </c>
      <c r="K607" t="str">
        <f t="shared" si="121"/>
        <v>C20H35O2</v>
      </c>
      <c r="L607" t="str">
        <f t="shared" si="120"/>
        <v>C24H46NO8P</v>
      </c>
      <c r="M607">
        <v>0.59077049143699811</v>
      </c>
      <c r="N607">
        <v>2.2908931973969478E-2</v>
      </c>
      <c r="O607">
        <v>4.012821027101382E-2</v>
      </c>
      <c r="P607">
        <v>0.79355294776368368</v>
      </c>
      <c r="Q607">
        <v>0.74446260089115934</v>
      </c>
      <c r="R607">
        <v>0.18129472300940283</v>
      </c>
      <c r="S607">
        <v>0.20886496199245214</v>
      </c>
      <c r="T607" s="15">
        <f t="shared" si="122"/>
        <v>1.7054843080979955E-2</v>
      </c>
      <c r="U607" s="15">
        <f t="shared" si="123"/>
        <v>3.1843859549043937E-2</v>
      </c>
      <c r="V607" s="8">
        <f t="shared" si="124"/>
        <v>0.13496714101942234</v>
      </c>
      <c r="W607" s="8">
        <f t="shared" si="125"/>
        <v>0.16574540627366013</v>
      </c>
    </row>
    <row r="608" spans="1:23" x14ac:dyDescent="0.25">
      <c r="A608">
        <v>607</v>
      </c>
      <c r="B608" s="40">
        <v>-812.5</v>
      </c>
      <c r="C608" s="40">
        <v>305.2</v>
      </c>
      <c r="D608" t="s">
        <v>696</v>
      </c>
      <c r="E608">
        <f t="shared" si="117"/>
        <v>283.3</v>
      </c>
      <c r="F608">
        <f t="shared" si="126"/>
        <v>20</v>
      </c>
      <c r="G608" s="19" t="e">
        <v>#N/A</v>
      </c>
      <c r="H608" s="19" t="e">
        <v>#N/A</v>
      </c>
      <c r="I608" t="str">
        <f t="shared" si="118"/>
        <v>C44H80NO10P</v>
      </c>
      <c r="J608" t="str">
        <f t="shared" si="119"/>
        <v>C44H79NO10P</v>
      </c>
      <c r="K608" t="str">
        <f t="shared" si="121"/>
        <v>C20H33O2</v>
      </c>
      <c r="L608" t="str">
        <f t="shared" si="120"/>
        <v>C24H46NO8P</v>
      </c>
      <c r="M608">
        <v>0.59094776246941427</v>
      </c>
      <c r="N608">
        <v>2.2861446898164127E-2</v>
      </c>
      <c r="O608">
        <v>4.012821027101382E-2</v>
      </c>
      <c r="P608">
        <v>0.79379106722355164</v>
      </c>
      <c r="Q608">
        <v>0.74446260089115934</v>
      </c>
      <c r="R608">
        <v>0.18111095062002339</v>
      </c>
      <c r="S608">
        <v>0.20886496199245214</v>
      </c>
      <c r="T608" s="15">
        <f t="shared" si="122"/>
        <v>1.701949221794239E-2</v>
      </c>
      <c r="U608" s="15">
        <f t="shared" si="123"/>
        <v>3.1853414856799142E-2</v>
      </c>
      <c r="V608" s="8">
        <f t="shared" si="124"/>
        <v>0.13483032934845293</v>
      </c>
      <c r="W608" s="8">
        <f t="shared" si="125"/>
        <v>0.16579514108559512</v>
      </c>
    </row>
    <row r="609" spans="1:23" x14ac:dyDescent="0.25">
      <c r="A609">
        <v>608</v>
      </c>
      <c r="B609" s="40">
        <v>-810.5</v>
      </c>
      <c r="C609" s="40">
        <v>303.2</v>
      </c>
      <c r="D609" t="s">
        <v>697</v>
      </c>
      <c r="E609">
        <f t="shared" si="117"/>
        <v>283.3</v>
      </c>
      <c r="F609">
        <f t="shared" si="126"/>
        <v>20</v>
      </c>
      <c r="G609" s="19" t="e">
        <v>#N/A</v>
      </c>
      <c r="H609" s="19" t="e">
        <v>#N/A</v>
      </c>
      <c r="I609" t="str">
        <f t="shared" si="118"/>
        <v>C44H78NO10P</v>
      </c>
      <c r="J609" t="str">
        <f t="shared" si="119"/>
        <v>C44H77NO10P</v>
      </c>
      <c r="K609" t="str">
        <f t="shared" si="121"/>
        <v>C20H31O2</v>
      </c>
      <c r="L609" t="str">
        <f t="shared" si="120"/>
        <v>C24H46NO8P</v>
      </c>
      <c r="M609">
        <v>0.59112508669510844</v>
      </c>
      <c r="N609">
        <v>2.2814002746246405E-2</v>
      </c>
      <c r="O609">
        <v>4.012821027101382E-2</v>
      </c>
      <c r="P609">
        <v>0.79402925813533398</v>
      </c>
      <c r="Q609">
        <v>0.74446260089115934</v>
      </c>
      <c r="R609">
        <v>0.18092705161852635</v>
      </c>
      <c r="S609">
        <v>0.20886496199245214</v>
      </c>
      <c r="T609" s="15">
        <f t="shared" si="122"/>
        <v>1.6984171821208649E-2</v>
      </c>
      <c r="U609" s="15">
        <f t="shared" si="123"/>
        <v>3.1862973031791787E-2</v>
      </c>
      <c r="V609" s="8">
        <f t="shared" si="124"/>
        <v>0.13469342341949717</v>
      </c>
      <c r="W609" s="8">
        <f t="shared" si="125"/>
        <v>0.1658448908213315</v>
      </c>
    </row>
    <row r="610" spans="1:23" x14ac:dyDescent="0.25">
      <c r="A610">
        <v>609</v>
      </c>
      <c r="B610" s="40">
        <v>-808.5</v>
      </c>
      <c r="C610" s="40">
        <v>301.2</v>
      </c>
      <c r="D610" t="s">
        <v>698</v>
      </c>
      <c r="E610">
        <f t="shared" si="117"/>
        <v>283.3</v>
      </c>
      <c r="F610">
        <f t="shared" si="126"/>
        <v>20</v>
      </c>
      <c r="G610" s="19" t="e">
        <v>#N/A</v>
      </c>
      <c r="H610" s="19" t="e">
        <v>#N/A</v>
      </c>
      <c r="I610" t="str">
        <f t="shared" si="118"/>
        <v>C44H76NO10P</v>
      </c>
      <c r="J610" t="str">
        <f t="shared" si="119"/>
        <v>C44H75NO10P</v>
      </c>
      <c r="K610" t="str">
        <f t="shared" si="121"/>
        <v>C20H29O2</v>
      </c>
      <c r="L610" t="str">
        <f t="shared" si="120"/>
        <v>C24H46NO8P</v>
      </c>
      <c r="M610">
        <v>0.59130246413004217</v>
      </c>
      <c r="N610">
        <v>2.2766599568501775E-2</v>
      </c>
      <c r="O610">
        <v>4.012821027101382E-2</v>
      </c>
      <c r="P610">
        <v>0.79426752052047089</v>
      </c>
      <c r="Q610">
        <v>0.74446260089115934</v>
      </c>
      <c r="R610">
        <v>0.18074302594547415</v>
      </c>
      <c r="S610">
        <v>0.20886496199245214</v>
      </c>
      <c r="T610" s="15">
        <f t="shared" si="122"/>
        <v>1.6948881928214379E-2</v>
      </c>
      <c r="U610" s="15">
        <f t="shared" si="123"/>
        <v>3.1872534074882247E-2</v>
      </c>
      <c r="V610" s="8">
        <f t="shared" si="124"/>
        <v>0.13455642318830599</v>
      </c>
      <c r="W610" s="8">
        <f t="shared" si="125"/>
        <v>0.16589465548534735</v>
      </c>
    </row>
    <row r="611" spans="1:23" x14ac:dyDescent="0.25">
      <c r="A611">
        <v>610</v>
      </c>
      <c r="B611" s="40">
        <v>-838.6</v>
      </c>
      <c r="C611" s="40">
        <v>331.3</v>
      </c>
      <c r="D611" t="s">
        <v>699</v>
      </c>
      <c r="E611">
        <f t="shared" si="117"/>
        <v>283.3</v>
      </c>
      <c r="F611">
        <f t="shared" si="126"/>
        <v>22</v>
      </c>
      <c r="G611" s="19" t="e">
        <v>#N/A</v>
      </c>
      <c r="H611" s="19" t="e">
        <v>#N/A</v>
      </c>
      <c r="I611" t="str">
        <f t="shared" si="118"/>
        <v>C46H82NO10P</v>
      </c>
      <c r="J611" t="str">
        <f t="shared" si="119"/>
        <v>C46H81NO10P</v>
      </c>
      <c r="K611" t="str">
        <f t="shared" si="121"/>
        <v>C22H35O2</v>
      </c>
      <c r="L611" t="str">
        <f t="shared" si="120"/>
        <v>C24H46NO8P</v>
      </c>
      <c r="M611">
        <v>0.57784502385484793</v>
      </c>
      <c r="N611">
        <v>2.6448337941228989E-2</v>
      </c>
      <c r="O611">
        <v>4.012821027101382E-2</v>
      </c>
      <c r="P611">
        <v>0.77619080281956188</v>
      </c>
      <c r="Q611">
        <v>0.74446260089115934</v>
      </c>
      <c r="R611">
        <v>0.19459430080212234</v>
      </c>
      <c r="S611">
        <v>0.20886496199245214</v>
      </c>
      <c r="T611" s="15">
        <f t="shared" si="122"/>
        <v>1.9689798452975658E-2</v>
      </c>
      <c r="U611" s="15">
        <f t="shared" si="123"/>
        <v>3.11471477459704E-2</v>
      </c>
      <c r="V611" s="8">
        <f t="shared" si="124"/>
        <v>0.1448681792937446</v>
      </c>
      <c r="W611" s="8">
        <f t="shared" si="125"/>
        <v>0.16211906252979871</v>
      </c>
    </row>
    <row r="612" spans="1:23" x14ac:dyDescent="0.25">
      <c r="A612">
        <v>611</v>
      </c>
      <c r="B612" s="40">
        <v>-836.5</v>
      </c>
      <c r="C612" s="40">
        <v>329.2</v>
      </c>
      <c r="D612" t="s">
        <v>700</v>
      </c>
      <c r="E612">
        <f t="shared" si="117"/>
        <v>283.3</v>
      </c>
      <c r="F612">
        <f t="shared" si="126"/>
        <v>22</v>
      </c>
      <c r="G612" s="19" t="e">
        <v>#N/A</v>
      </c>
      <c r="H612" s="19" t="e">
        <v>#N/A</v>
      </c>
      <c r="I612" t="str">
        <f t="shared" si="118"/>
        <v>C46H80NO10P</v>
      </c>
      <c r="J612" t="str">
        <f t="shared" si="119"/>
        <v>C46H79NO10P</v>
      </c>
      <c r="K612" t="str">
        <f t="shared" si="121"/>
        <v>C22H33O2</v>
      </c>
      <c r="L612" t="str">
        <f t="shared" si="120"/>
        <v>C24H46NO8P</v>
      </c>
      <c r="M612">
        <v>0.57801841637434592</v>
      </c>
      <c r="N612">
        <v>2.6397922084203714E-2</v>
      </c>
      <c r="O612">
        <v>4.012821027101382E-2</v>
      </c>
      <c r="P612">
        <v>0.77642371246376751</v>
      </c>
      <c r="Q612">
        <v>0.74446260089115934</v>
      </c>
      <c r="R612">
        <v>0.19441973017205794</v>
      </c>
      <c r="S612">
        <v>0.20886496199245214</v>
      </c>
      <c r="T612" s="15">
        <f t="shared" si="122"/>
        <v>1.9652265732928467E-2</v>
      </c>
      <c r="U612" s="15">
        <f t="shared" si="123"/>
        <v>3.1156493993147232E-2</v>
      </c>
      <c r="V612" s="8">
        <f t="shared" si="124"/>
        <v>0.14473821798844766</v>
      </c>
      <c r="W612" s="8">
        <f t="shared" si="125"/>
        <v>0.1621677091937834</v>
      </c>
    </row>
    <row r="613" spans="1:23" x14ac:dyDescent="0.25">
      <c r="A613">
        <v>612</v>
      </c>
      <c r="B613" s="40">
        <v>-834.5</v>
      </c>
      <c r="C613" s="40">
        <v>327.2</v>
      </c>
      <c r="D613" t="s">
        <v>701</v>
      </c>
      <c r="E613">
        <f t="shared" si="117"/>
        <v>283.3</v>
      </c>
      <c r="F613">
        <f t="shared" si="126"/>
        <v>22</v>
      </c>
      <c r="G613" s="19" t="e">
        <v>#N/A</v>
      </c>
      <c r="H613" s="19" t="e">
        <v>#N/A</v>
      </c>
      <c r="I613" t="str">
        <f t="shared" si="118"/>
        <v>C46H78NO10P</v>
      </c>
      <c r="J613" t="str">
        <f t="shared" si="119"/>
        <v>C46H77NO10P</v>
      </c>
      <c r="K613" t="str">
        <f t="shared" si="121"/>
        <v>C22H31O2</v>
      </c>
      <c r="L613" t="str">
        <f t="shared" si="120"/>
        <v>C24H46NO8P</v>
      </c>
      <c r="M613">
        <v>0.5781918609233061</v>
      </c>
      <c r="N613">
        <v>2.6347543509511545E-2</v>
      </c>
      <c r="O613">
        <v>4.012821027101382E-2</v>
      </c>
      <c r="P613">
        <v>0.77665669199659093</v>
      </c>
      <c r="Q613">
        <v>0.74446260089115934</v>
      </c>
      <c r="R613">
        <v>0.19424503725467318</v>
      </c>
      <c r="S613">
        <v>0.20886496199245214</v>
      </c>
      <c r="T613" s="15">
        <f t="shared" si="122"/>
        <v>1.9614760768183949E-2</v>
      </c>
      <c r="U613" s="15">
        <f t="shared" si="123"/>
        <v>3.1165843044829215E-2</v>
      </c>
      <c r="V613" s="8">
        <f t="shared" si="124"/>
        <v>0.14460816564481413</v>
      </c>
      <c r="W613" s="8">
        <f t="shared" si="125"/>
        <v>0.16221637045505158</v>
      </c>
    </row>
    <row r="614" spans="1:23" x14ac:dyDescent="0.25">
      <c r="A614">
        <v>613</v>
      </c>
      <c r="B614" s="40">
        <v>-758.5</v>
      </c>
      <c r="C614" s="40">
        <v>281.2</v>
      </c>
      <c r="D614" t="s">
        <v>702</v>
      </c>
      <c r="E614">
        <f t="shared" si="117"/>
        <v>253.3</v>
      </c>
      <c r="F614">
        <f t="shared" si="126"/>
        <v>18</v>
      </c>
      <c r="G614" s="19" t="e">
        <v>#N/A</v>
      </c>
      <c r="H614" s="19" t="e">
        <v>#N/A</v>
      </c>
      <c r="I614" t="str">
        <f t="shared" si="118"/>
        <v>C40H74NO10P</v>
      </c>
      <c r="J614" t="str">
        <f t="shared" si="119"/>
        <v>C40H73NO10P</v>
      </c>
      <c r="K614" t="str">
        <f t="shared" si="121"/>
        <v>C18H33O2</v>
      </c>
      <c r="L614" t="str">
        <f t="shared" si="120"/>
        <v>C22H40NO8P</v>
      </c>
      <c r="M614">
        <v>0.61823675454733995</v>
      </c>
      <c r="N614">
        <v>1.9555127821847394E-2</v>
      </c>
      <c r="O614">
        <v>3.6414363838834868E-2</v>
      </c>
      <c r="P614">
        <v>0.811546901890003</v>
      </c>
      <c r="Q614">
        <v>0.76180040008474526</v>
      </c>
      <c r="R614">
        <v>0.16710950192123541</v>
      </c>
      <c r="S614">
        <v>0.19609748262344293</v>
      </c>
      <c r="T614" s="15">
        <f t="shared" si="122"/>
        <v>1.4897104198391683E-2</v>
      </c>
      <c r="U614" s="15">
        <f t="shared" si="123"/>
        <v>2.95519641577018E-2</v>
      </c>
      <c r="V614" s="8">
        <f t="shared" si="124"/>
        <v>0.12730408542155963</v>
      </c>
      <c r="W614" s="8">
        <f t="shared" si="125"/>
        <v>0.15914230449148381</v>
      </c>
    </row>
    <row r="615" spans="1:23" x14ac:dyDescent="0.25">
      <c r="A615">
        <v>614</v>
      </c>
      <c r="B615" s="40">
        <v>-786.5</v>
      </c>
      <c r="C615" s="40">
        <v>281.2</v>
      </c>
      <c r="D615" t="s">
        <v>703</v>
      </c>
      <c r="E615">
        <f t="shared" si="117"/>
        <v>281.3</v>
      </c>
      <c r="F615">
        <f t="shared" si="126"/>
        <v>18</v>
      </c>
      <c r="G615" s="19" t="e">
        <v>#N/A</v>
      </c>
      <c r="H615" s="19" t="e">
        <v>#N/A</v>
      </c>
      <c r="I615" t="str">
        <f t="shared" si="118"/>
        <v>C42H78NO10P</v>
      </c>
      <c r="J615" t="str">
        <f t="shared" si="119"/>
        <v>C42H77NO10P</v>
      </c>
      <c r="K615" t="str">
        <f t="shared" si="121"/>
        <v>C18H33O2</v>
      </c>
      <c r="L615" t="str">
        <f t="shared" si="120"/>
        <v>C24H44NO8P</v>
      </c>
      <c r="M615">
        <v>0.60434760801077625</v>
      </c>
      <c r="N615">
        <v>1.9555127821847394E-2</v>
      </c>
      <c r="O615">
        <v>4.0077614030850008E-2</v>
      </c>
      <c r="P615">
        <v>0.811546901890003</v>
      </c>
      <c r="Q615">
        <v>0.7446859899327043</v>
      </c>
      <c r="R615">
        <v>0.16710950192123541</v>
      </c>
      <c r="S615">
        <v>0.20870419626937828</v>
      </c>
      <c r="T615" s="15">
        <f t="shared" si="122"/>
        <v>1.4562429720272997E-2</v>
      </c>
      <c r="U615" s="15">
        <f t="shared" si="123"/>
        <v>3.2524863501879643E-2</v>
      </c>
      <c r="V615" s="8">
        <f t="shared" si="124"/>
        <v>0.12444410486537634</v>
      </c>
      <c r="W615" s="8">
        <f t="shared" si="125"/>
        <v>0.16937324389385705</v>
      </c>
    </row>
    <row r="616" spans="1:23" x14ac:dyDescent="0.25">
      <c r="A616">
        <v>615</v>
      </c>
      <c r="B616" s="40">
        <v>-784.5</v>
      </c>
      <c r="C616" s="40">
        <v>279.2</v>
      </c>
      <c r="D616" t="s">
        <v>704</v>
      </c>
      <c r="E616">
        <f t="shared" si="117"/>
        <v>281.3</v>
      </c>
      <c r="F616">
        <f t="shared" si="126"/>
        <v>18</v>
      </c>
      <c r="G616" s="19" t="e">
        <v>#N/A</v>
      </c>
      <c r="H616" s="19" t="e">
        <v>#N/A</v>
      </c>
      <c r="I616" t="str">
        <f t="shared" si="118"/>
        <v>C42H76NO10P</v>
      </c>
      <c r="J616" t="str">
        <f t="shared" si="119"/>
        <v>C42H75NO10P</v>
      </c>
      <c r="K616" t="str">
        <f t="shared" si="121"/>
        <v>C18H31O2</v>
      </c>
      <c r="L616" t="str">
        <f t="shared" si="120"/>
        <v>C24H44NO8P</v>
      </c>
      <c r="M616">
        <v>0.60452895309480326</v>
      </c>
      <c r="N616">
        <v>1.9510895075596228E-2</v>
      </c>
      <c r="O616">
        <v>4.0077614030850008E-2</v>
      </c>
      <c r="P616">
        <v>0.81179042075094388</v>
      </c>
      <c r="Q616">
        <v>0.7446859899327043</v>
      </c>
      <c r="R616">
        <v>0.16691607239168496</v>
      </c>
      <c r="S616">
        <v>0.20870419626937828</v>
      </c>
      <c r="T616" s="15">
        <f t="shared" si="122"/>
        <v>1.4529490213843504E-2</v>
      </c>
      <c r="U616" s="15">
        <f t="shared" si="123"/>
        <v>3.2534623156797664E-2</v>
      </c>
      <c r="V616" s="8">
        <f t="shared" si="124"/>
        <v>0.12430006060468085</v>
      </c>
      <c r="W616" s="8">
        <f t="shared" si="125"/>
        <v>0.16942406730200615</v>
      </c>
    </row>
    <row r="617" spans="1:23" x14ac:dyDescent="0.25">
      <c r="A617">
        <v>616</v>
      </c>
      <c r="B617" s="40">
        <v>-782.5</v>
      </c>
      <c r="C617" s="40">
        <v>277.2</v>
      </c>
      <c r="D617" t="s">
        <v>705</v>
      </c>
      <c r="E617">
        <f t="shared" si="117"/>
        <v>281.3</v>
      </c>
      <c r="F617">
        <f t="shared" si="126"/>
        <v>18</v>
      </c>
      <c r="G617" s="19" t="e">
        <v>#N/A</v>
      </c>
      <c r="H617" s="19" t="e">
        <v>#N/A</v>
      </c>
      <c r="I617" t="str">
        <f t="shared" si="118"/>
        <v>C42H74NO10P</v>
      </c>
      <c r="J617" t="str">
        <f t="shared" si="119"/>
        <v>C42H73NO10P</v>
      </c>
      <c r="K617" t="str">
        <f t="shared" si="121"/>
        <v>C18H29O2</v>
      </c>
      <c r="L617" t="str">
        <f t="shared" si="120"/>
        <v>C24H44NO8P</v>
      </c>
      <c r="M617">
        <v>0.60471035259459871</v>
      </c>
      <c r="N617">
        <v>1.9466707127961943E-2</v>
      </c>
      <c r="O617">
        <v>4.0077614030850008E-2</v>
      </c>
      <c r="P617">
        <v>0.81203401268398379</v>
      </c>
      <c r="Q617">
        <v>0.7446859899327043</v>
      </c>
      <c r="R617">
        <v>0.1667225117316733</v>
      </c>
      <c r="S617">
        <v>0.20870419626937828</v>
      </c>
      <c r="T617" s="15">
        <f t="shared" si="122"/>
        <v>1.4496584068316373E-2</v>
      </c>
      <c r="U617" s="15">
        <f t="shared" si="123"/>
        <v>3.2544385740271062E-2</v>
      </c>
      <c r="V617" s="8">
        <f t="shared" si="124"/>
        <v>0.12415591869296803</v>
      </c>
      <c r="W617" s="8">
        <f t="shared" si="125"/>
        <v>0.16947490596060896</v>
      </c>
    </row>
    <row r="618" spans="1:23" x14ac:dyDescent="0.25">
      <c r="A618">
        <v>617</v>
      </c>
      <c r="B618" s="40">
        <v>-814.6</v>
      </c>
      <c r="C618" s="40">
        <v>309.3</v>
      </c>
      <c r="D618" t="s">
        <v>706</v>
      </c>
      <c r="E618">
        <f t="shared" si="117"/>
        <v>281.3</v>
      </c>
      <c r="F618">
        <f t="shared" si="126"/>
        <v>20</v>
      </c>
      <c r="G618" s="19" t="e">
        <v>#N/A</v>
      </c>
      <c r="H618" s="19" t="e">
        <v>#N/A</v>
      </c>
      <c r="I618" t="str">
        <f t="shared" si="118"/>
        <v>C44H82NO10P</v>
      </c>
      <c r="J618" t="str">
        <f t="shared" si="119"/>
        <v>C44H81NO10P</v>
      </c>
      <c r="K618" t="str">
        <f t="shared" si="121"/>
        <v>C20H37O2</v>
      </c>
      <c r="L618" t="str">
        <f t="shared" si="120"/>
        <v>C24H44NO8P</v>
      </c>
      <c r="M618">
        <v>0.59077049143699811</v>
      </c>
      <c r="N618">
        <v>2.2956457923409865E-2</v>
      </c>
      <c r="O618">
        <v>4.0077614030850008E-2</v>
      </c>
      <c r="P618">
        <v>0.79331489973429581</v>
      </c>
      <c r="Q618">
        <v>0.7446859899327043</v>
      </c>
      <c r="R618">
        <v>0.18147836884607774</v>
      </c>
      <c r="S618">
        <v>0.20870419626937828</v>
      </c>
      <c r="T618" s="15">
        <f t="shared" si="122"/>
        <v>1.7095352594042948E-2</v>
      </c>
      <c r="U618" s="15">
        <f t="shared" si="123"/>
        <v>3.1794168356473577E-2</v>
      </c>
      <c r="V618" s="8">
        <f t="shared" si="124"/>
        <v>0.13514439875551384</v>
      </c>
      <c r="W618" s="8">
        <f t="shared" si="125"/>
        <v>0.16556814853756863</v>
      </c>
    </row>
    <row r="619" spans="1:23" x14ac:dyDescent="0.25">
      <c r="A619">
        <v>618</v>
      </c>
      <c r="B619" s="40">
        <v>-812.5</v>
      </c>
      <c r="C619" s="40">
        <v>307.3</v>
      </c>
      <c r="D619" t="s">
        <v>707</v>
      </c>
      <c r="E619">
        <f t="shared" si="117"/>
        <v>281.2</v>
      </c>
      <c r="F619">
        <f t="shared" si="126"/>
        <v>20</v>
      </c>
      <c r="G619" s="19" t="e">
        <v>#N/A</v>
      </c>
      <c r="H619" s="19" t="e">
        <v>#N/A</v>
      </c>
      <c r="I619" t="str">
        <f t="shared" si="118"/>
        <v>C44H80NO10P</v>
      </c>
      <c r="J619" t="str">
        <f t="shared" si="119"/>
        <v>C44H79NO10P</v>
      </c>
      <c r="K619" t="str">
        <f t="shared" si="121"/>
        <v>C20H35O2</v>
      </c>
      <c r="L619" t="str">
        <f t="shared" si="120"/>
        <v>C24H44NO8P</v>
      </c>
      <c r="M619">
        <v>0.59094776246941427</v>
      </c>
      <c r="N619">
        <v>2.2908931973969478E-2</v>
      </c>
      <c r="O619">
        <v>4.0077614030850008E-2</v>
      </c>
      <c r="P619">
        <v>0.79355294776368368</v>
      </c>
      <c r="Q619">
        <v>0.7446859899327043</v>
      </c>
      <c r="R619">
        <v>0.18129472300940283</v>
      </c>
      <c r="S619">
        <v>0.20870419626937828</v>
      </c>
      <c r="T619" s="15">
        <f t="shared" si="122"/>
        <v>1.7059960685336439E-2</v>
      </c>
      <c r="U619" s="15">
        <f t="shared" si="123"/>
        <v>3.1803708753516187E-2</v>
      </c>
      <c r="V619" s="8">
        <f t="shared" si="124"/>
        <v>0.13500764027383258</v>
      </c>
      <c r="W619" s="8">
        <f t="shared" si="125"/>
        <v>0.16561783016021553</v>
      </c>
    </row>
    <row r="620" spans="1:23" x14ac:dyDescent="0.25">
      <c r="A620">
        <v>619</v>
      </c>
      <c r="B620" s="40">
        <v>-810.5</v>
      </c>
      <c r="C620" s="40">
        <v>305.2</v>
      </c>
      <c r="D620" t="s">
        <v>708</v>
      </c>
      <c r="E620">
        <f t="shared" si="117"/>
        <v>281.3</v>
      </c>
      <c r="F620">
        <f t="shared" si="126"/>
        <v>20</v>
      </c>
      <c r="G620" s="19" t="e">
        <v>#N/A</v>
      </c>
      <c r="H620" s="19" t="e">
        <v>#N/A</v>
      </c>
      <c r="I620" t="str">
        <f t="shared" si="118"/>
        <v>C44H78NO10P</v>
      </c>
      <c r="J620" t="str">
        <f t="shared" si="119"/>
        <v>C44H77NO10P</v>
      </c>
      <c r="K620" t="str">
        <f t="shared" si="121"/>
        <v>C20H33O2</v>
      </c>
      <c r="L620" t="str">
        <f t="shared" si="120"/>
        <v>C24H44NO8P</v>
      </c>
      <c r="M620">
        <v>0.59112508669510844</v>
      </c>
      <c r="N620">
        <v>2.2861446898164127E-2</v>
      </c>
      <c r="O620">
        <v>4.0077614030850008E-2</v>
      </c>
      <c r="P620">
        <v>0.79379106722355164</v>
      </c>
      <c r="Q620">
        <v>0.7446859899327043</v>
      </c>
      <c r="R620">
        <v>0.18111095062002339</v>
      </c>
      <c r="S620">
        <v>0.20870419626937828</v>
      </c>
      <c r="T620" s="15">
        <f t="shared" si="122"/>
        <v>1.7024599214653307E-2</v>
      </c>
      <c r="U620" s="15">
        <f t="shared" si="123"/>
        <v>3.1813252013322017E-2</v>
      </c>
      <c r="V620" s="8">
        <f t="shared" si="124"/>
        <v>0.13487078755012524</v>
      </c>
      <c r="W620" s="8">
        <f t="shared" si="125"/>
        <v>0.16566752669070337</v>
      </c>
    </row>
    <row r="621" spans="1:23" x14ac:dyDescent="0.25">
      <c r="A621">
        <v>620</v>
      </c>
      <c r="B621" s="40">
        <v>-808.5</v>
      </c>
      <c r="C621" s="40">
        <v>303.2</v>
      </c>
      <c r="D621" t="s">
        <v>709</v>
      </c>
      <c r="E621">
        <f t="shared" si="117"/>
        <v>281.3</v>
      </c>
      <c r="F621">
        <f t="shared" si="126"/>
        <v>20</v>
      </c>
      <c r="G621" s="19" t="e">
        <v>#N/A</v>
      </c>
      <c r="H621" s="19" t="e">
        <v>#N/A</v>
      </c>
      <c r="I621" t="str">
        <f t="shared" si="118"/>
        <v>C44H76NO10P</v>
      </c>
      <c r="J621" t="str">
        <f t="shared" si="119"/>
        <v>C44H75NO10P</v>
      </c>
      <c r="K621" t="str">
        <f t="shared" si="121"/>
        <v>C20H31O2</v>
      </c>
      <c r="L621" t="str">
        <f t="shared" si="120"/>
        <v>C24H44NO8P</v>
      </c>
      <c r="M621">
        <v>0.59130246413004217</v>
      </c>
      <c r="N621">
        <v>2.2814002746246405E-2</v>
      </c>
      <c r="O621">
        <v>4.0077614030850008E-2</v>
      </c>
      <c r="P621">
        <v>0.79402925813533398</v>
      </c>
      <c r="Q621">
        <v>0.7446859899327043</v>
      </c>
      <c r="R621">
        <v>0.18092705161852635</v>
      </c>
      <c r="S621">
        <v>0.20870419626937828</v>
      </c>
      <c r="T621" s="15">
        <f t="shared" si="122"/>
        <v>1.6989268219415942E-2</v>
      </c>
      <c r="U621" s="15">
        <f t="shared" si="123"/>
        <v>3.182279813675009E-2</v>
      </c>
      <c r="V621" s="8">
        <f t="shared" si="124"/>
        <v>0.13473384054014778</v>
      </c>
      <c r="W621" s="8">
        <f t="shared" si="125"/>
        <v>0.16571723813350558</v>
      </c>
    </row>
    <row r="622" spans="1:23" x14ac:dyDescent="0.25">
      <c r="A622">
        <v>621</v>
      </c>
      <c r="B622" s="40">
        <v>-806.5</v>
      </c>
      <c r="C622" s="40">
        <v>301.2</v>
      </c>
      <c r="D622" t="s">
        <v>710</v>
      </c>
      <c r="E622">
        <f t="shared" si="117"/>
        <v>281.3</v>
      </c>
      <c r="F622">
        <f t="shared" si="126"/>
        <v>20</v>
      </c>
      <c r="G622" s="19" t="e">
        <v>#N/A</v>
      </c>
      <c r="H622" s="19" t="e">
        <v>#N/A</v>
      </c>
      <c r="I622" t="str">
        <f t="shared" si="118"/>
        <v>C44H74NO10P</v>
      </c>
      <c r="J622" t="str">
        <f t="shared" si="119"/>
        <v>C44H73NO10P</v>
      </c>
      <c r="K622" t="str">
        <f t="shared" si="121"/>
        <v>C20H29O2</v>
      </c>
      <c r="L622" t="str">
        <f t="shared" si="120"/>
        <v>C24H44NO8P</v>
      </c>
      <c r="M622">
        <v>0.59147989479018148</v>
      </c>
      <c r="N622">
        <v>2.2766599568501775E-2</v>
      </c>
      <c r="O622">
        <v>4.0077614030850008E-2</v>
      </c>
      <c r="P622">
        <v>0.79426752052047089</v>
      </c>
      <c r="Q622">
        <v>0.7446859899327043</v>
      </c>
      <c r="R622">
        <v>0.18074302594547415</v>
      </c>
      <c r="S622">
        <v>0.20870419626937828</v>
      </c>
      <c r="T622" s="15">
        <f t="shared" si="122"/>
        <v>1.6953967737071227E-2</v>
      </c>
      <c r="U622" s="15">
        <f t="shared" si="123"/>
        <v>3.1832347124659675E-2</v>
      </c>
      <c r="V622" s="8">
        <f t="shared" si="124"/>
        <v>0.13459679919963788</v>
      </c>
      <c r="W622" s="8">
        <f t="shared" si="125"/>
        <v>0.1657669644930968</v>
      </c>
    </row>
    <row r="623" spans="1:23" x14ac:dyDescent="0.25">
      <c r="A623">
        <v>622</v>
      </c>
      <c r="B623" s="40">
        <v>-836.5</v>
      </c>
      <c r="C623" s="40">
        <v>331.3</v>
      </c>
      <c r="D623" t="s">
        <v>711</v>
      </c>
      <c r="E623">
        <f t="shared" si="117"/>
        <v>281.2</v>
      </c>
      <c r="F623">
        <f t="shared" si="126"/>
        <v>22</v>
      </c>
      <c r="G623" s="19" t="e">
        <v>#N/A</v>
      </c>
      <c r="H623" s="19" t="e">
        <v>#N/A</v>
      </c>
      <c r="I623" t="str">
        <f t="shared" si="118"/>
        <v>C46H80NO10P</v>
      </c>
      <c r="J623" t="str">
        <f t="shared" si="119"/>
        <v>C46H79NO10P</v>
      </c>
      <c r="K623" t="str">
        <f t="shared" si="121"/>
        <v>C22H35O2</v>
      </c>
      <c r="L623" t="str">
        <f t="shared" si="120"/>
        <v>C24H44NO8P</v>
      </c>
      <c r="M623">
        <v>0.57801841637434592</v>
      </c>
      <c r="N623">
        <v>2.6448337941228989E-2</v>
      </c>
      <c r="O623">
        <v>4.0077614030850008E-2</v>
      </c>
      <c r="P623">
        <v>0.77619080281956188</v>
      </c>
      <c r="Q623">
        <v>0.7446859899327043</v>
      </c>
      <c r="R623">
        <v>0.19459430080212234</v>
      </c>
      <c r="S623">
        <v>0.20870419626937828</v>
      </c>
      <c r="T623" s="15">
        <f t="shared" si="122"/>
        <v>1.9695706721838811E-2</v>
      </c>
      <c r="U623" s="15">
        <f t="shared" si="123"/>
        <v>3.1107875409698001E-2</v>
      </c>
      <c r="V623" s="8">
        <f t="shared" si="124"/>
        <v>0.14491164952809091</v>
      </c>
      <c r="W623" s="8">
        <f t="shared" si="125"/>
        <v>0.16199427765414012</v>
      </c>
    </row>
    <row r="624" spans="1:23" x14ac:dyDescent="0.25">
      <c r="A624">
        <v>623</v>
      </c>
      <c r="B624" s="40">
        <v>-834.5</v>
      </c>
      <c r="C624" s="40">
        <v>329.2</v>
      </c>
      <c r="D624" t="s">
        <v>712</v>
      </c>
      <c r="E624">
        <f t="shared" si="117"/>
        <v>281.3</v>
      </c>
      <c r="F624">
        <f t="shared" si="126"/>
        <v>22</v>
      </c>
      <c r="G624" s="19" t="e">
        <v>#N/A</v>
      </c>
      <c r="H624" s="19" t="e">
        <v>#N/A</v>
      </c>
      <c r="I624" t="str">
        <f t="shared" si="118"/>
        <v>C46H78NO10P</v>
      </c>
      <c r="J624" t="str">
        <f t="shared" si="119"/>
        <v>C46H77NO10P</v>
      </c>
      <c r="K624" t="str">
        <f t="shared" si="121"/>
        <v>C22H33O2</v>
      </c>
      <c r="L624" t="str">
        <f t="shared" si="120"/>
        <v>C24H44NO8P</v>
      </c>
      <c r="M624">
        <v>0.5781918609233061</v>
      </c>
      <c r="N624">
        <v>2.6397922084203714E-2</v>
      </c>
      <c r="O624">
        <v>4.0077614030850008E-2</v>
      </c>
      <c r="P624">
        <v>0.77642371246376751</v>
      </c>
      <c r="Q624">
        <v>0.7446859899327043</v>
      </c>
      <c r="R624">
        <v>0.19441973017205794</v>
      </c>
      <c r="S624">
        <v>0.20870419626937828</v>
      </c>
      <c r="T624" s="15">
        <f t="shared" si="122"/>
        <v>1.965816273944164E-2</v>
      </c>
      <c r="U624" s="15">
        <f t="shared" si="123"/>
        <v>3.1117209872522544E-2</v>
      </c>
      <c r="V624" s="8">
        <f t="shared" si="124"/>
        <v>0.14478164922562822</v>
      </c>
      <c r="W624" s="8">
        <f t="shared" si="125"/>
        <v>0.16204288687423746</v>
      </c>
    </row>
    <row r="625" spans="1:23" x14ac:dyDescent="0.25">
      <c r="A625">
        <v>624</v>
      </c>
      <c r="B625" s="40">
        <v>-832.5</v>
      </c>
      <c r="C625" s="40">
        <v>327.2</v>
      </c>
      <c r="D625" t="s">
        <v>713</v>
      </c>
      <c r="E625">
        <f t="shared" si="117"/>
        <v>281.3</v>
      </c>
      <c r="F625">
        <f t="shared" si="126"/>
        <v>22</v>
      </c>
      <c r="G625" s="19" t="e">
        <v>#N/A</v>
      </c>
      <c r="H625" s="19" t="e">
        <v>#N/A</v>
      </c>
      <c r="I625" t="str">
        <f t="shared" si="118"/>
        <v>C46H76NO10P</v>
      </c>
      <c r="J625" t="str">
        <f t="shared" si="119"/>
        <v>C46H75NO10P</v>
      </c>
      <c r="K625" t="str">
        <f t="shared" si="121"/>
        <v>C22H31O2</v>
      </c>
      <c r="L625" t="str">
        <f t="shared" si="120"/>
        <v>C24H44NO8P</v>
      </c>
      <c r="M625">
        <v>0.57836535751734086</v>
      </c>
      <c r="N625">
        <v>2.6347543509511545E-2</v>
      </c>
      <c r="O625">
        <v>4.0077614030850008E-2</v>
      </c>
      <c r="P625">
        <v>0.77665669199659093</v>
      </c>
      <c r="Q625">
        <v>0.7446859899327043</v>
      </c>
      <c r="R625">
        <v>0.19424503725467318</v>
      </c>
      <c r="S625">
        <v>0.20870419626937828</v>
      </c>
      <c r="T625" s="15">
        <f t="shared" si="122"/>
        <v>1.9620646520675609E-2</v>
      </c>
      <c r="U625" s="15">
        <f t="shared" si="123"/>
        <v>3.1126547136316133E-2</v>
      </c>
      <c r="V625" s="8">
        <f t="shared" si="124"/>
        <v>0.14465155785751133</v>
      </c>
      <c r="W625" s="8">
        <f t="shared" si="125"/>
        <v>0.16209151068038258</v>
      </c>
    </row>
    <row r="626" spans="1:23" x14ac:dyDescent="0.25">
      <c r="A626">
        <v>625</v>
      </c>
      <c r="B626" s="40">
        <v>-756.5</v>
      </c>
      <c r="C626" s="40">
        <v>279.2</v>
      </c>
      <c r="D626" t="s">
        <v>714</v>
      </c>
      <c r="E626">
        <f t="shared" si="117"/>
        <v>253.3</v>
      </c>
      <c r="F626">
        <f t="shared" si="126"/>
        <v>18</v>
      </c>
      <c r="G626" s="19" t="e">
        <v>#N/A</v>
      </c>
      <c r="H626" s="19" t="e">
        <v>#N/A</v>
      </c>
      <c r="I626" t="str">
        <f t="shared" si="118"/>
        <v>C40H72NO10P</v>
      </c>
      <c r="J626" t="str">
        <f t="shared" si="119"/>
        <v>C40H71NO10P</v>
      </c>
      <c r="K626" t="str">
        <f t="shared" si="121"/>
        <v>C18H31O2</v>
      </c>
      <c r="L626" t="str">
        <f t="shared" si="120"/>
        <v>C22H40NO8P</v>
      </c>
      <c r="M626">
        <v>0.61842226731303296</v>
      </c>
      <c r="N626">
        <v>1.9510895075596228E-2</v>
      </c>
      <c r="O626">
        <v>3.6414363838834868E-2</v>
      </c>
      <c r="P626">
        <v>0.81179042075094388</v>
      </c>
      <c r="Q626">
        <v>0.76180040008474526</v>
      </c>
      <c r="R626">
        <v>0.16691607239168496</v>
      </c>
      <c r="S626">
        <v>0.19609748262344293</v>
      </c>
      <c r="T626" s="15">
        <f t="shared" si="122"/>
        <v>1.4863407674600697E-2</v>
      </c>
      <c r="U626" s="15">
        <f t="shared" si="123"/>
        <v>2.9560831742105727E-2</v>
      </c>
      <c r="V626" s="8">
        <f t="shared" si="124"/>
        <v>0.1271567307285599</v>
      </c>
      <c r="W626" s="8">
        <f t="shared" si="125"/>
        <v>0.15919005792708563</v>
      </c>
    </row>
    <row r="627" spans="1:23" x14ac:dyDescent="0.25">
      <c r="A627">
        <v>626</v>
      </c>
      <c r="B627" s="40">
        <v>-782.5</v>
      </c>
      <c r="C627" s="40">
        <v>279.2</v>
      </c>
      <c r="D627" t="s">
        <v>715</v>
      </c>
      <c r="E627">
        <f t="shared" si="117"/>
        <v>279.3</v>
      </c>
      <c r="F627">
        <f t="shared" si="126"/>
        <v>18</v>
      </c>
      <c r="G627" s="19" t="e">
        <v>#N/A</v>
      </c>
      <c r="H627" s="19" t="e">
        <v>#N/A</v>
      </c>
      <c r="I627" t="str">
        <f t="shared" si="118"/>
        <v>C42H74NO10P</v>
      </c>
      <c r="J627" t="str">
        <f t="shared" si="119"/>
        <v>C42H73NO10P</v>
      </c>
      <c r="K627" t="str">
        <f t="shared" si="121"/>
        <v>C18H31O2</v>
      </c>
      <c r="L627" t="str">
        <f t="shared" si="120"/>
        <v>C24H42NO8P</v>
      </c>
      <c r="M627">
        <v>0.60471035259459871</v>
      </c>
      <c r="N627">
        <v>1.9510895075596228E-2</v>
      </c>
      <c r="O627">
        <v>4.0027050874912824E-2</v>
      </c>
      <c r="P627">
        <v>0.81179042075094388</v>
      </c>
      <c r="Q627">
        <v>0.74490944600604359</v>
      </c>
      <c r="R627">
        <v>0.16691607239168496</v>
      </c>
      <c r="S627">
        <v>0.20854331525885458</v>
      </c>
      <c r="T627" s="15">
        <f t="shared" si="122"/>
        <v>1.4533850041844432E-2</v>
      </c>
      <c r="U627" s="15">
        <f t="shared" si="123"/>
        <v>3.2493576471164923E-2</v>
      </c>
      <c r="V627" s="8">
        <f t="shared" si="124"/>
        <v>0.12433735901479472</v>
      </c>
      <c r="W627" s="8">
        <f t="shared" si="125"/>
        <v>0.16929346563878231</v>
      </c>
    </row>
    <row r="628" spans="1:23" x14ac:dyDescent="0.25">
      <c r="A628">
        <v>627</v>
      </c>
      <c r="B628" s="40">
        <v>-780.5</v>
      </c>
      <c r="C628" s="40">
        <v>277.2</v>
      </c>
      <c r="D628" t="s">
        <v>716</v>
      </c>
      <c r="E628">
        <f t="shared" si="117"/>
        <v>279.3</v>
      </c>
      <c r="F628">
        <f t="shared" si="126"/>
        <v>18</v>
      </c>
      <c r="G628" s="19" t="e">
        <v>#N/A</v>
      </c>
      <c r="H628" s="19" t="e">
        <v>#N/A</v>
      </c>
      <c r="I628" t="str">
        <f t="shared" si="118"/>
        <v>C42H72NO10P</v>
      </c>
      <c r="J628" t="str">
        <f t="shared" si="119"/>
        <v>C42H71NO10P</v>
      </c>
      <c r="K628" t="str">
        <f t="shared" si="121"/>
        <v>C18H29O2</v>
      </c>
      <c r="L628" t="str">
        <f t="shared" si="120"/>
        <v>C24H42NO8P</v>
      </c>
      <c r="M628">
        <v>0.6048918065264911</v>
      </c>
      <c r="N628">
        <v>1.9466707127961943E-2</v>
      </c>
      <c r="O628">
        <v>4.0027050874912824E-2</v>
      </c>
      <c r="P628">
        <v>0.81203401268398379</v>
      </c>
      <c r="Q628">
        <v>0.74490944600604359</v>
      </c>
      <c r="R628">
        <v>0.1667225117316733</v>
      </c>
      <c r="S628">
        <v>0.20854331525885458</v>
      </c>
      <c r="T628" s="15">
        <f t="shared" si="122"/>
        <v>1.4500934022252035E-2</v>
      </c>
      <c r="U628" s="15">
        <f t="shared" si="123"/>
        <v>3.2503326737861431E-2</v>
      </c>
      <c r="V628" s="8">
        <f t="shared" si="124"/>
        <v>0.12419317385077686</v>
      </c>
      <c r="W628" s="8">
        <f t="shared" si="125"/>
        <v>0.16934426510806874</v>
      </c>
    </row>
    <row r="629" spans="1:23" x14ac:dyDescent="0.25">
      <c r="A629">
        <v>628</v>
      </c>
      <c r="B629" s="40">
        <v>-812.5</v>
      </c>
      <c r="C629" s="40">
        <v>309.3</v>
      </c>
      <c r="D629" t="s">
        <v>717</v>
      </c>
      <c r="E629">
        <f t="shared" si="117"/>
        <v>279.2</v>
      </c>
      <c r="F629">
        <f t="shared" si="126"/>
        <v>20</v>
      </c>
      <c r="G629" s="19" t="e">
        <v>#N/A</v>
      </c>
      <c r="H629" s="19" t="e">
        <v>#N/A</v>
      </c>
      <c r="I629" t="str">
        <f t="shared" si="118"/>
        <v>C44H80NO10P</v>
      </c>
      <c r="J629" t="str">
        <f t="shared" si="119"/>
        <v>C44H79NO10P</v>
      </c>
      <c r="K629" t="str">
        <f t="shared" si="121"/>
        <v>C20H37O2</v>
      </c>
      <c r="L629" t="str">
        <f t="shared" si="120"/>
        <v>C24H42NO8P</v>
      </c>
      <c r="M629">
        <v>0.59094776246941427</v>
      </c>
      <c r="N629">
        <v>2.2956457923409865E-2</v>
      </c>
      <c r="O629">
        <v>4.0027050874912824E-2</v>
      </c>
      <c r="P629">
        <v>0.79331489973429581</v>
      </c>
      <c r="Q629">
        <v>0.74490944600604359</v>
      </c>
      <c r="R629">
        <v>0.18147836884607774</v>
      </c>
      <c r="S629">
        <v>0.20854331525885458</v>
      </c>
      <c r="T629" s="15">
        <f t="shared" si="122"/>
        <v>1.710048235398829E-2</v>
      </c>
      <c r="U629" s="15">
        <f t="shared" si="123"/>
        <v>3.175405585149102E-2</v>
      </c>
      <c r="V629" s="8">
        <f t="shared" si="124"/>
        <v>0.1351849511992122</v>
      </c>
      <c r="W629" s="8">
        <f t="shared" si="125"/>
        <v>0.16544051923483585</v>
      </c>
    </row>
    <row r="630" spans="1:23" x14ac:dyDescent="0.25">
      <c r="A630">
        <v>629</v>
      </c>
      <c r="B630" s="40">
        <v>-810.5</v>
      </c>
      <c r="C630" s="40">
        <v>307.3</v>
      </c>
      <c r="D630" t="s">
        <v>718</v>
      </c>
      <c r="E630">
        <f t="shared" si="117"/>
        <v>279.2</v>
      </c>
      <c r="F630">
        <f t="shared" si="126"/>
        <v>20</v>
      </c>
      <c r="G630" s="19" t="e">
        <v>#N/A</v>
      </c>
      <c r="H630" s="19" t="e">
        <v>#N/A</v>
      </c>
      <c r="I630" t="str">
        <f t="shared" si="118"/>
        <v>C44H78NO10P</v>
      </c>
      <c r="J630" t="str">
        <f t="shared" si="119"/>
        <v>C44H77NO10P</v>
      </c>
      <c r="K630" t="str">
        <f t="shared" si="121"/>
        <v>C20H35O2</v>
      </c>
      <c r="L630" t="str">
        <f t="shared" si="120"/>
        <v>C24H42NO8P</v>
      </c>
      <c r="M630">
        <v>0.59112508669510844</v>
      </c>
      <c r="N630">
        <v>2.2908931973969478E-2</v>
      </c>
      <c r="O630">
        <v>4.0027050874912824E-2</v>
      </c>
      <c r="P630">
        <v>0.79355294776368368</v>
      </c>
      <c r="Q630">
        <v>0.74490944600604359</v>
      </c>
      <c r="R630">
        <v>0.18129472300940283</v>
      </c>
      <c r="S630">
        <v>0.20854331525885458</v>
      </c>
      <c r="T630" s="15">
        <f t="shared" si="122"/>
        <v>1.706507982531974E-2</v>
      </c>
      <c r="U630" s="15">
        <f t="shared" si="123"/>
        <v>3.1763584212074002E-2</v>
      </c>
      <c r="V630" s="8">
        <f t="shared" si="124"/>
        <v>0.13504815168075338</v>
      </c>
      <c r="W630" s="8">
        <f t="shared" si="125"/>
        <v>0.16549016256007526</v>
      </c>
    </row>
    <row r="631" spans="1:23" x14ac:dyDescent="0.25">
      <c r="A631">
        <v>630</v>
      </c>
      <c r="B631" s="40">
        <v>-808.5</v>
      </c>
      <c r="C631" s="40">
        <v>305.2</v>
      </c>
      <c r="D631" t="s">
        <v>719</v>
      </c>
      <c r="E631">
        <f t="shared" si="117"/>
        <v>279.3</v>
      </c>
      <c r="F631">
        <f t="shared" si="126"/>
        <v>20</v>
      </c>
      <c r="G631" s="19" t="e">
        <v>#N/A</v>
      </c>
      <c r="H631" s="19" t="e">
        <v>#N/A</v>
      </c>
      <c r="I631" t="str">
        <f t="shared" si="118"/>
        <v>C44H76NO10P</v>
      </c>
      <c r="J631" t="str">
        <f t="shared" si="119"/>
        <v>C44H75NO10P</v>
      </c>
      <c r="K631" t="str">
        <f t="shared" si="121"/>
        <v>C20H33O2</v>
      </c>
      <c r="L631" t="str">
        <f t="shared" si="120"/>
        <v>C24H42NO8P</v>
      </c>
      <c r="M631">
        <v>0.59130246413004217</v>
      </c>
      <c r="N631">
        <v>2.2861446898164127E-2</v>
      </c>
      <c r="O631">
        <v>4.0027050874912824E-2</v>
      </c>
      <c r="P631">
        <v>0.79379106722355164</v>
      </c>
      <c r="Q631">
        <v>0.74490944600604359</v>
      </c>
      <c r="R631">
        <v>0.18111095062002339</v>
      </c>
      <c r="S631">
        <v>0.20854331525885458</v>
      </c>
      <c r="T631" s="15">
        <f t="shared" si="122"/>
        <v>1.7029707743808031E-2</v>
      </c>
      <c r="U631" s="15">
        <f t="shared" si="123"/>
        <v>3.1773115431808462E-2</v>
      </c>
      <c r="V631" s="8">
        <f t="shared" si="124"/>
        <v>0.13491125789198954</v>
      </c>
      <c r="W631" s="8">
        <f t="shared" si="125"/>
        <v>0.16553982078166377</v>
      </c>
    </row>
    <row r="632" spans="1:23" x14ac:dyDescent="0.25">
      <c r="A632">
        <v>631</v>
      </c>
      <c r="B632" s="40">
        <v>-806.5</v>
      </c>
      <c r="C632" s="40">
        <v>303.2</v>
      </c>
      <c r="D632" t="s">
        <v>720</v>
      </c>
      <c r="E632">
        <f t="shared" si="117"/>
        <v>279.3</v>
      </c>
      <c r="F632">
        <f t="shared" si="126"/>
        <v>20</v>
      </c>
      <c r="G632" s="19" t="e">
        <v>#N/A</v>
      </c>
      <c r="H632" s="19" t="e">
        <v>#N/A</v>
      </c>
      <c r="I632" t="str">
        <f t="shared" si="118"/>
        <v>C44H74NO10P</v>
      </c>
      <c r="J632" t="str">
        <f t="shared" si="119"/>
        <v>C44H73NO10P</v>
      </c>
      <c r="K632" t="str">
        <f t="shared" si="121"/>
        <v>C20H31O2</v>
      </c>
      <c r="L632" t="str">
        <f t="shared" si="120"/>
        <v>C24H42NO8P</v>
      </c>
      <c r="M632">
        <v>0.59147989479018148</v>
      </c>
      <c r="N632">
        <v>2.2814002746246405E-2</v>
      </c>
      <c r="O632">
        <v>4.0027050874912824E-2</v>
      </c>
      <c r="P632">
        <v>0.79402925813533398</v>
      </c>
      <c r="Q632">
        <v>0.74490944600604359</v>
      </c>
      <c r="R632">
        <v>0.18092705161852635</v>
      </c>
      <c r="S632">
        <v>0.20854331525885458</v>
      </c>
      <c r="T632" s="15">
        <f t="shared" si="122"/>
        <v>1.699436614688677E-2</v>
      </c>
      <c r="U632" s="15">
        <f t="shared" si="123"/>
        <v>3.1782649511552304E-2</v>
      </c>
      <c r="V632" s="8">
        <f t="shared" si="124"/>
        <v>0.1347742697886633</v>
      </c>
      <c r="W632" s="8">
        <f t="shared" si="125"/>
        <v>0.16558949390407138</v>
      </c>
    </row>
    <row r="633" spans="1:23" x14ac:dyDescent="0.25">
      <c r="A633">
        <v>632</v>
      </c>
      <c r="B633" s="40">
        <v>-804.5</v>
      </c>
      <c r="C633" s="40">
        <v>301.2</v>
      </c>
      <c r="D633" t="s">
        <v>721</v>
      </c>
      <c r="E633">
        <f t="shared" si="117"/>
        <v>279.3</v>
      </c>
      <c r="F633">
        <f t="shared" si="126"/>
        <v>20</v>
      </c>
      <c r="G633" s="19" t="e">
        <v>#N/A</v>
      </c>
      <c r="H633" s="19" t="e">
        <v>#N/A</v>
      </c>
      <c r="I633" t="str">
        <f t="shared" si="118"/>
        <v>C44H72NO10P</v>
      </c>
      <c r="J633" t="str">
        <f t="shared" si="119"/>
        <v>C44H71NO10P</v>
      </c>
      <c r="K633" t="str">
        <f t="shared" si="121"/>
        <v>C20H29O2</v>
      </c>
      <c r="L633" t="str">
        <f t="shared" si="120"/>
        <v>C24H42NO8P</v>
      </c>
      <c r="M633">
        <v>0.59165737869149804</v>
      </c>
      <c r="N633">
        <v>2.2766599568501775E-2</v>
      </c>
      <c r="O633">
        <v>4.0027050874912824E-2</v>
      </c>
      <c r="P633">
        <v>0.79426752052047089</v>
      </c>
      <c r="Q633">
        <v>0.74490944600604359</v>
      </c>
      <c r="R633">
        <v>0.18074302594547415</v>
      </c>
      <c r="S633">
        <v>0.20854331525885458</v>
      </c>
      <c r="T633" s="15">
        <f t="shared" si="122"/>
        <v>1.6959055072014097E-2</v>
      </c>
      <c r="U633" s="15">
        <f t="shared" si="123"/>
        <v>3.1792186452163765E-2</v>
      </c>
      <c r="V633" s="8">
        <f t="shared" si="124"/>
        <v>0.1346371873264991</v>
      </c>
      <c r="W633" s="8">
        <f t="shared" si="125"/>
        <v>0.16563918193176932</v>
      </c>
    </row>
    <row r="634" spans="1:23" x14ac:dyDescent="0.25">
      <c r="A634">
        <v>633</v>
      </c>
      <c r="B634" s="40">
        <v>-834.5</v>
      </c>
      <c r="C634" s="40">
        <v>331.3</v>
      </c>
      <c r="D634" t="s">
        <v>722</v>
      </c>
      <c r="E634">
        <f t="shared" si="117"/>
        <v>279.2</v>
      </c>
      <c r="F634">
        <f t="shared" si="126"/>
        <v>22</v>
      </c>
      <c r="G634" s="19" t="e">
        <v>#N/A</v>
      </c>
      <c r="H634" s="19" t="e">
        <v>#N/A</v>
      </c>
      <c r="I634" t="str">
        <f t="shared" si="118"/>
        <v>C46H78NO10P</v>
      </c>
      <c r="J634" t="str">
        <f t="shared" si="119"/>
        <v>C46H77NO10P</v>
      </c>
      <c r="K634" t="str">
        <f t="shared" si="121"/>
        <v>C22H35O2</v>
      </c>
      <c r="L634" t="str">
        <f t="shared" si="120"/>
        <v>C24H42NO8P</v>
      </c>
      <c r="M634">
        <v>0.5781918609233061</v>
      </c>
      <c r="N634">
        <v>2.6448337941228989E-2</v>
      </c>
      <c r="O634">
        <v>4.0027050874912824E-2</v>
      </c>
      <c r="P634">
        <v>0.77619080281956188</v>
      </c>
      <c r="Q634">
        <v>0.74490944600604359</v>
      </c>
      <c r="R634">
        <v>0.19459430080212234</v>
      </c>
      <c r="S634">
        <v>0.20854331525885458</v>
      </c>
      <c r="T634" s="15">
        <f t="shared" si="122"/>
        <v>1.9701616763581512E-2</v>
      </c>
      <c r="U634" s="15">
        <f t="shared" si="123"/>
        <v>3.1068628753098033E-2</v>
      </c>
      <c r="V634" s="8">
        <f t="shared" si="124"/>
        <v>0.14495513280644234</v>
      </c>
      <c r="W634" s="8">
        <f t="shared" si="125"/>
        <v>0.16186940329342334</v>
      </c>
    </row>
    <row r="635" spans="1:23" x14ac:dyDescent="0.25">
      <c r="A635">
        <v>634</v>
      </c>
      <c r="B635" s="40">
        <v>-832.5</v>
      </c>
      <c r="C635" s="40">
        <v>329.2</v>
      </c>
      <c r="D635" t="s">
        <v>723</v>
      </c>
      <c r="E635">
        <f t="shared" ref="E635:E648" si="127">-B635-C635-224</f>
        <v>279.3</v>
      </c>
      <c r="F635">
        <f t="shared" si="126"/>
        <v>22</v>
      </c>
      <c r="G635" s="19" t="e">
        <v>#N/A</v>
      </c>
      <c r="H635" s="19" t="e">
        <v>#N/A</v>
      </c>
      <c r="I635" t="str">
        <f t="shared" ref="I635:I648" si="128">"C"&amp;MID(D635,4,2)+MID(D635,9,2)+6&amp;"H"&amp;2*(MID(D635,4,2)+MID(D635,9,2))+10-2*(MID(D635,7,1)+MID(D635,12,1))&amp;"NO10P"</f>
        <v>C46H76NO10P</v>
      </c>
      <c r="J635" t="str">
        <f t="shared" ref="J635:J648" si="129">"C"&amp;MID(D635,4,2)+MID(D635,9,2)+6&amp;"H"&amp;-1+2*(MID(D635,4,2)+MID(D635,9,2))+10-2*(MID(D635,7,1)+MID(D635,12,1))&amp;"NO10P"</f>
        <v>C46H75NO10P</v>
      </c>
      <c r="K635" t="str">
        <f t="shared" si="121"/>
        <v>C22H33O2</v>
      </c>
      <c r="L635" t="str">
        <f t="shared" ref="L635:L648" si="130">"C"&amp;MID(J635,2,2)-MID(K635,2,2)&amp;"H"&amp;MID(J635,5,2)-MID(K635,5,2)&amp;"NO8P"</f>
        <v>C24H42NO8P</v>
      </c>
      <c r="M635">
        <v>0.57836535751734086</v>
      </c>
      <c r="N635">
        <v>2.6397922084203714E-2</v>
      </c>
      <c r="O635">
        <v>4.0027050874912824E-2</v>
      </c>
      <c r="P635">
        <v>0.77642371246376751</v>
      </c>
      <c r="Q635">
        <v>0.74490944600604359</v>
      </c>
      <c r="R635">
        <v>0.19441973017205794</v>
      </c>
      <c r="S635">
        <v>0.20854331525885458</v>
      </c>
      <c r="T635" s="15">
        <f t="shared" si="122"/>
        <v>1.9664061515454898E-2</v>
      </c>
      <c r="U635" s="15">
        <f t="shared" si="123"/>
        <v>3.1077951439275917E-2</v>
      </c>
      <c r="V635" s="8">
        <f t="shared" si="124"/>
        <v>0.14482509349511216</v>
      </c>
      <c r="W635" s="8">
        <f t="shared" si="125"/>
        <v>0.16191797504278174</v>
      </c>
    </row>
    <row r="636" spans="1:23" x14ac:dyDescent="0.25">
      <c r="A636">
        <v>635</v>
      </c>
      <c r="B636" s="40">
        <v>-830.5</v>
      </c>
      <c r="C636" s="40">
        <v>327.2</v>
      </c>
      <c r="D636" t="s">
        <v>724</v>
      </c>
      <c r="E636">
        <f t="shared" si="127"/>
        <v>279.3</v>
      </c>
      <c r="F636">
        <f t="shared" si="126"/>
        <v>22</v>
      </c>
      <c r="G636" s="19" t="e">
        <v>#N/A</v>
      </c>
      <c r="H636" s="19" t="e">
        <v>#N/A</v>
      </c>
      <c r="I636" t="str">
        <f t="shared" si="128"/>
        <v>C46H74NO10P</v>
      </c>
      <c r="J636" t="str">
        <f t="shared" si="129"/>
        <v>C46H73NO10P</v>
      </c>
      <c r="K636" t="str">
        <f t="shared" si="121"/>
        <v>C22H31O2</v>
      </c>
      <c r="L636" t="str">
        <f t="shared" si="130"/>
        <v>C24H42NO8P</v>
      </c>
      <c r="M636">
        <v>0.57853890617206716</v>
      </c>
      <c r="N636">
        <v>2.6347543509511545E-2</v>
      </c>
      <c r="O636">
        <v>4.0027050874912824E-2</v>
      </c>
      <c r="P636">
        <v>0.77665669199659093</v>
      </c>
      <c r="Q636">
        <v>0.74490944600604359</v>
      </c>
      <c r="R636">
        <v>0.19424503725467318</v>
      </c>
      <c r="S636">
        <v>0.20854331525885458</v>
      </c>
      <c r="T636" s="15">
        <f t="shared" si="122"/>
        <v>1.9626534039290381E-2</v>
      </c>
      <c r="U636" s="15">
        <f t="shared" si="123"/>
        <v>3.1087276922889057E-2</v>
      </c>
      <c r="V636" s="8">
        <f t="shared" si="124"/>
        <v>0.1446949630908019</v>
      </c>
      <c r="W636" s="8">
        <f t="shared" si="125"/>
        <v>0.16196656136694418</v>
      </c>
    </row>
    <row r="637" spans="1:23" x14ac:dyDescent="0.25">
      <c r="A637">
        <v>636</v>
      </c>
      <c r="B637" s="40">
        <v>-788.5</v>
      </c>
      <c r="C637" s="40">
        <v>253.2</v>
      </c>
      <c r="D637" t="s">
        <v>725</v>
      </c>
      <c r="E637">
        <f t="shared" si="127"/>
        <v>311.29999999999995</v>
      </c>
      <c r="F637">
        <f t="shared" si="126"/>
        <v>16</v>
      </c>
      <c r="G637" s="19" t="e">
        <v>#N/A</v>
      </c>
      <c r="H637" s="19" t="e">
        <v>#N/A</v>
      </c>
      <c r="I637" t="str">
        <f t="shared" si="128"/>
        <v>C42H80NO10P</v>
      </c>
      <c r="J637" t="str">
        <f t="shared" si="129"/>
        <v>C42H79NO10P</v>
      </c>
      <c r="K637" t="str">
        <f t="shared" si="121"/>
        <v>C16H29O2</v>
      </c>
      <c r="L637" t="str">
        <f t="shared" si="130"/>
        <v>C26H50NO8P</v>
      </c>
      <c r="M637">
        <v>0.60416631732619419</v>
      </c>
      <c r="N637">
        <v>1.641860067699746E-2</v>
      </c>
      <c r="O637">
        <v>4.3990818698189008E-2</v>
      </c>
      <c r="P637">
        <v>0.83019791281854061</v>
      </c>
      <c r="Q637">
        <v>0.72773769723780191</v>
      </c>
      <c r="R637">
        <v>0.15198433071630962</v>
      </c>
      <c r="S637">
        <v>0.22079766471372353</v>
      </c>
      <c r="T637" s="15">
        <f t="shared" si="122"/>
        <v>1.1948434648545147E-2</v>
      </c>
      <c r="U637" s="15">
        <f t="shared" si="123"/>
        <v>3.6521085866415344E-2</v>
      </c>
      <c r="V637" s="8">
        <f t="shared" si="124"/>
        <v>0.11060472685171568</v>
      </c>
      <c r="W637" s="8">
        <f t="shared" si="125"/>
        <v>0.1833057604005412</v>
      </c>
    </row>
    <row r="638" spans="1:23" x14ac:dyDescent="0.25">
      <c r="A638">
        <v>637</v>
      </c>
      <c r="B638" s="41">
        <v>-816.6</v>
      </c>
      <c r="C638" s="41">
        <v>281.2</v>
      </c>
      <c r="D638" t="s">
        <v>726</v>
      </c>
      <c r="E638">
        <f t="shared" si="127"/>
        <v>311.40000000000009</v>
      </c>
      <c r="F638">
        <f t="shared" si="126"/>
        <v>18</v>
      </c>
      <c r="G638" s="19" t="e">
        <v>#N/A</v>
      </c>
      <c r="H638" s="19" t="e">
        <v>#N/A</v>
      </c>
      <c r="I638" t="str">
        <f t="shared" si="128"/>
        <v>C44H84NO10P</v>
      </c>
      <c r="J638" t="str">
        <f t="shared" si="129"/>
        <v>C44H83NO10P</v>
      </c>
      <c r="K638" t="str">
        <f t="shared" si="121"/>
        <v>C18H33O2</v>
      </c>
      <c r="L638" t="str">
        <f t="shared" si="130"/>
        <v>C26H50NO8P</v>
      </c>
      <c r="M638">
        <v>0.59059327358190317</v>
      </c>
      <c r="N638">
        <v>1.9555127821847394E-2</v>
      </c>
      <c r="O638">
        <v>4.3990818698189008E-2</v>
      </c>
      <c r="P638">
        <v>0.811546901890003</v>
      </c>
      <c r="Q638">
        <v>0.72773769723780191</v>
      </c>
      <c r="R638">
        <v>0.16710950192123541</v>
      </c>
      <c r="S638">
        <v>0.22079766471372353</v>
      </c>
      <c r="T638" s="15">
        <f t="shared" si="122"/>
        <v>1.4231003690262096E-2</v>
      </c>
      <c r="U638" s="15">
        <f t="shared" si="123"/>
        <v>3.5700612626120107E-2</v>
      </c>
      <c r="V638" s="8">
        <f t="shared" si="124"/>
        <v>0.12161188411471589</v>
      </c>
      <c r="W638" s="8">
        <f t="shared" si="125"/>
        <v>0.17918766074296996</v>
      </c>
    </row>
    <row r="639" spans="1:23" x14ac:dyDescent="0.25">
      <c r="A639">
        <v>638</v>
      </c>
      <c r="B639" s="40">
        <v>-814.6</v>
      </c>
      <c r="C639" s="40">
        <v>279.2</v>
      </c>
      <c r="D639" t="s">
        <v>727</v>
      </c>
      <c r="E639">
        <f t="shared" si="127"/>
        <v>311.40000000000009</v>
      </c>
      <c r="F639">
        <f t="shared" si="126"/>
        <v>18</v>
      </c>
      <c r="G639" s="19" t="e">
        <v>#N/A</v>
      </c>
      <c r="H639" s="19" t="e">
        <v>#N/A</v>
      </c>
      <c r="I639" t="str">
        <f t="shared" si="128"/>
        <v>C44H82NO10P</v>
      </c>
      <c r="J639" t="str">
        <f t="shared" si="129"/>
        <v>C44H81NO10P</v>
      </c>
      <c r="K639" t="str">
        <f t="shared" si="121"/>
        <v>C18H31O2</v>
      </c>
      <c r="L639" t="str">
        <f t="shared" si="130"/>
        <v>C26H50NO8P</v>
      </c>
      <c r="M639">
        <v>0.59077049143699811</v>
      </c>
      <c r="N639">
        <v>1.9510895075596228E-2</v>
      </c>
      <c r="O639">
        <v>4.3990818698189008E-2</v>
      </c>
      <c r="P639">
        <v>0.81179042075094388</v>
      </c>
      <c r="Q639">
        <v>0.72773769723780191</v>
      </c>
      <c r="R639">
        <v>0.16691607239168496</v>
      </c>
      <c r="S639">
        <v>0.22079766471372353</v>
      </c>
      <c r="T639" s="15">
        <f t="shared" si="122"/>
        <v>1.4198813853362765E-2</v>
      </c>
      <c r="U639" s="15">
        <f t="shared" si="123"/>
        <v>3.5711325220181341E-2</v>
      </c>
      <c r="V639" s="8">
        <f t="shared" si="124"/>
        <v>0.12147111815430306</v>
      </c>
      <c r="W639" s="8">
        <f t="shared" si="125"/>
        <v>0.17924142913877947</v>
      </c>
    </row>
    <row r="640" spans="1:23" x14ac:dyDescent="0.25">
      <c r="A640">
        <v>639</v>
      </c>
      <c r="B640" s="40">
        <v>-812.5</v>
      </c>
      <c r="C640" s="40">
        <v>277.2</v>
      </c>
      <c r="D640" t="s">
        <v>728</v>
      </c>
      <c r="E640">
        <f t="shared" si="127"/>
        <v>311.29999999999995</v>
      </c>
      <c r="F640">
        <f t="shared" si="126"/>
        <v>18</v>
      </c>
      <c r="G640" s="19" t="e">
        <v>#N/A</v>
      </c>
      <c r="H640" s="19" t="e">
        <v>#N/A</v>
      </c>
      <c r="I640" t="str">
        <f t="shared" si="128"/>
        <v>C44H80NO10P</v>
      </c>
      <c r="J640" t="str">
        <f t="shared" si="129"/>
        <v>C44H79NO10P</v>
      </c>
      <c r="K640" t="str">
        <f t="shared" si="121"/>
        <v>C18H29O2</v>
      </c>
      <c r="L640" t="str">
        <f t="shared" si="130"/>
        <v>C26H50NO8P</v>
      </c>
      <c r="M640">
        <v>0.59094776246941427</v>
      </c>
      <c r="N640">
        <v>1.9466707127961943E-2</v>
      </c>
      <c r="O640">
        <v>4.3990818698189008E-2</v>
      </c>
      <c r="P640">
        <v>0.81203401268398379</v>
      </c>
      <c r="Q640">
        <v>0.72773769723780191</v>
      </c>
      <c r="R640">
        <v>0.1667225117316733</v>
      </c>
      <c r="S640">
        <v>0.22079766471372353</v>
      </c>
      <c r="T640" s="15">
        <f t="shared" si="122"/>
        <v>1.4166656618105724E-2</v>
      </c>
      <c r="U640" s="15">
        <f t="shared" si="123"/>
        <v>3.5722041028744038E-2</v>
      </c>
      <c r="V640" s="8">
        <f t="shared" si="124"/>
        <v>0.12133025676531034</v>
      </c>
      <c r="W640" s="8">
        <f t="shared" si="125"/>
        <v>0.17929521366873777</v>
      </c>
    </row>
    <row r="641" spans="1:23" x14ac:dyDescent="0.25">
      <c r="A641">
        <v>640</v>
      </c>
      <c r="B641" s="40">
        <v>-844.6</v>
      </c>
      <c r="C641" s="40">
        <v>309.3</v>
      </c>
      <c r="D641" t="s">
        <v>729</v>
      </c>
      <c r="E641">
        <f t="shared" si="127"/>
        <v>311.29999999999995</v>
      </c>
      <c r="F641">
        <f t="shared" si="126"/>
        <v>20</v>
      </c>
      <c r="G641" s="19" t="e">
        <v>#N/A</v>
      </c>
      <c r="H641" s="19" t="e">
        <v>#N/A</v>
      </c>
      <c r="I641" t="str">
        <f t="shared" si="128"/>
        <v>C46H88NO10P</v>
      </c>
      <c r="J641" t="str">
        <f t="shared" si="129"/>
        <v>C46H87NO10P</v>
      </c>
      <c r="K641" t="str">
        <f t="shared" ref="K641:K648" si="131">"C"&amp;ROUNDUP((ROUNDDOWN(C641,0)-32+1)/14,0)&amp;"H"&amp;ROUNDDOWN(C641,0)-32-12*ROUNDUP((ROUNDDOWN(C641,0)-32+1)/14,0)&amp;"O2"</f>
        <v>C20H37O2</v>
      </c>
      <c r="L641" t="str">
        <f t="shared" si="130"/>
        <v>C26H50NO8P</v>
      </c>
      <c r="M641">
        <v>0.57732515831707409</v>
      </c>
      <c r="N641">
        <v>2.2956457923409865E-2</v>
      </c>
      <c r="O641">
        <v>4.3990818698189008E-2</v>
      </c>
      <c r="P641">
        <v>0.79331489973429581</v>
      </c>
      <c r="Q641">
        <v>0.72773769723780191</v>
      </c>
      <c r="R641">
        <v>0.18147836884607774</v>
      </c>
      <c r="S641">
        <v>0.22079766471372353</v>
      </c>
      <c r="T641" s="15">
        <f t="shared" si="122"/>
        <v>1.6706279825918786E-2</v>
      </c>
      <c r="U641" s="15">
        <f t="shared" si="123"/>
        <v>3.4898571924783392E-2</v>
      </c>
      <c r="V641" s="8">
        <f t="shared" si="124"/>
        <v>0.13206865024251707</v>
      </c>
      <c r="W641" s="8">
        <f t="shared" si="125"/>
        <v>0.17516207724393423</v>
      </c>
    </row>
    <row r="642" spans="1:23" x14ac:dyDescent="0.25">
      <c r="A642">
        <v>641</v>
      </c>
      <c r="B642" s="40">
        <v>-842.6</v>
      </c>
      <c r="C642" s="40">
        <v>307.3</v>
      </c>
      <c r="D642" t="s">
        <v>730</v>
      </c>
      <c r="E642">
        <f t="shared" si="127"/>
        <v>311.29999999999995</v>
      </c>
      <c r="F642">
        <f t="shared" si="126"/>
        <v>20</v>
      </c>
      <c r="G642" s="19" t="e">
        <v>#N/A</v>
      </c>
      <c r="H642" s="19" t="e">
        <v>#N/A</v>
      </c>
      <c r="I642" t="str">
        <f t="shared" si="128"/>
        <v>C46H86NO10P</v>
      </c>
      <c r="J642" t="str">
        <f t="shared" si="129"/>
        <v>C46H85NO10P</v>
      </c>
      <c r="K642" t="str">
        <f t="shared" si="131"/>
        <v>C20H35O2</v>
      </c>
      <c r="L642" t="str">
        <f t="shared" si="130"/>
        <v>C26H50NO8P</v>
      </c>
      <c r="M642">
        <v>0.57749839484181265</v>
      </c>
      <c r="N642">
        <v>2.2908931973969478E-2</v>
      </c>
      <c r="O642">
        <v>4.3990818698189008E-2</v>
      </c>
      <c r="P642">
        <v>0.79355294776368368</v>
      </c>
      <c r="Q642">
        <v>0.72773769723780191</v>
      </c>
      <c r="R642">
        <v>0.18129472300940283</v>
      </c>
      <c r="S642">
        <v>0.22079766471372353</v>
      </c>
      <c r="T642" s="15">
        <f t="shared" si="122"/>
        <v>1.6671693400913994E-2</v>
      </c>
      <c r="U642" s="15">
        <f t="shared" si="123"/>
        <v>3.4909043852485652E-2</v>
      </c>
      <c r="V642" s="8">
        <f t="shared" si="124"/>
        <v>0.13193500424422797</v>
      </c>
      <c r="W642" s="8">
        <f t="shared" si="125"/>
        <v>0.17521463769291279</v>
      </c>
    </row>
    <row r="643" spans="1:23" x14ac:dyDescent="0.25">
      <c r="A643">
        <v>642</v>
      </c>
      <c r="B643" s="40">
        <v>-840.6</v>
      </c>
      <c r="C643" s="40">
        <v>305.2</v>
      </c>
      <c r="D643" t="s">
        <v>731</v>
      </c>
      <c r="E643">
        <f t="shared" si="127"/>
        <v>311.40000000000009</v>
      </c>
      <c r="F643">
        <f t="shared" si="126"/>
        <v>20</v>
      </c>
      <c r="G643" s="19" t="e">
        <v>#N/A</v>
      </c>
      <c r="H643" s="19" t="e">
        <v>#N/A</v>
      </c>
      <c r="I643" t="str">
        <f t="shared" si="128"/>
        <v>C46H84NO10P</v>
      </c>
      <c r="J643" t="str">
        <f t="shared" si="129"/>
        <v>C46H83NO10P</v>
      </c>
      <c r="K643" t="str">
        <f t="shared" si="131"/>
        <v>C20H33O2</v>
      </c>
      <c r="L643" t="str">
        <f t="shared" si="130"/>
        <v>C26H50NO8P</v>
      </c>
      <c r="M643">
        <v>0.5776716833492046</v>
      </c>
      <c r="N643">
        <v>2.2861446898164127E-2</v>
      </c>
      <c r="O643">
        <v>4.3990818698189008E-2</v>
      </c>
      <c r="P643">
        <v>0.79379106722355164</v>
      </c>
      <c r="Q643">
        <v>0.72773769723780191</v>
      </c>
      <c r="R643">
        <v>0.18111095062002339</v>
      </c>
      <c r="S643">
        <v>0.22079766471372353</v>
      </c>
      <c r="T643" s="15">
        <f t="shared" ref="T643:T706" si="132">N643*M643/P643</f>
        <v>1.6637136721194247E-2</v>
      </c>
      <c r="U643" s="15">
        <f t="shared" ref="U643:U706" si="133">O643*M643/Q643</f>
        <v>3.4919518922473219E-2</v>
      </c>
      <c r="V643" s="8">
        <f t="shared" ref="V643:V706" si="134">R643*Q643</f>
        <v>0.13180126614876508</v>
      </c>
      <c r="W643" s="8">
        <f t="shared" ref="W643:W706" si="135">S643*P643</f>
        <v>0.17526721391357453</v>
      </c>
    </row>
    <row r="644" spans="1:23" x14ac:dyDescent="0.25">
      <c r="A644">
        <v>643</v>
      </c>
      <c r="B644" s="40">
        <v>-838.6</v>
      </c>
      <c r="C644" s="40">
        <v>303.2</v>
      </c>
      <c r="D644" t="s">
        <v>732</v>
      </c>
      <c r="E644">
        <f t="shared" si="127"/>
        <v>311.40000000000009</v>
      </c>
      <c r="F644">
        <f t="shared" si="126"/>
        <v>20</v>
      </c>
      <c r="G644" s="19" t="e">
        <v>#N/A</v>
      </c>
      <c r="H644" s="19" t="e">
        <v>#N/A</v>
      </c>
      <c r="I644" t="str">
        <f t="shared" si="128"/>
        <v>C46H82NO10P</v>
      </c>
      <c r="J644" t="str">
        <f t="shared" si="129"/>
        <v>C46H81NO10P</v>
      </c>
      <c r="K644" t="str">
        <f t="shared" si="131"/>
        <v>C20H31O2</v>
      </c>
      <c r="L644" t="str">
        <f t="shared" si="130"/>
        <v>C26H50NO8P</v>
      </c>
      <c r="M644">
        <v>0.57784502385484793</v>
      </c>
      <c r="N644">
        <v>2.2814002746246405E-2</v>
      </c>
      <c r="O644">
        <v>4.3990818698189008E-2</v>
      </c>
      <c r="P644">
        <v>0.79402925813533398</v>
      </c>
      <c r="Q644">
        <v>0.72773769723780191</v>
      </c>
      <c r="R644">
        <v>0.18092705161852635</v>
      </c>
      <c r="S644">
        <v>0.22079766471372353</v>
      </c>
      <c r="T644" s="15">
        <f t="shared" si="132"/>
        <v>1.6602609823330242E-2</v>
      </c>
      <c r="U644" s="15">
        <f t="shared" si="133"/>
        <v>3.4929997135688985E-2</v>
      </c>
      <c r="V644" s="8">
        <f t="shared" si="134"/>
        <v>0.13166743591289129</v>
      </c>
      <c r="W644" s="8">
        <f t="shared" si="135"/>
        <v>0.1753198059106521</v>
      </c>
    </row>
    <row r="645" spans="1:23" x14ac:dyDescent="0.25">
      <c r="A645">
        <v>644</v>
      </c>
      <c r="B645" s="40">
        <v>-836.5</v>
      </c>
      <c r="C645" s="40">
        <v>301.2</v>
      </c>
      <c r="D645" t="s">
        <v>733</v>
      </c>
      <c r="E645">
        <f t="shared" si="127"/>
        <v>311.29999999999995</v>
      </c>
      <c r="F645">
        <f t="shared" si="126"/>
        <v>20</v>
      </c>
      <c r="G645" s="19" t="e">
        <v>#N/A</v>
      </c>
      <c r="H645" s="19" t="e">
        <v>#N/A</v>
      </c>
      <c r="I645" t="str">
        <f t="shared" si="128"/>
        <v>C46H80NO10P</v>
      </c>
      <c r="J645" t="str">
        <f t="shared" si="129"/>
        <v>C46H79NO10P</v>
      </c>
      <c r="K645" t="str">
        <f t="shared" si="131"/>
        <v>C20H29O2</v>
      </c>
      <c r="L645" t="str">
        <f t="shared" si="130"/>
        <v>C26H50NO8P</v>
      </c>
      <c r="M645">
        <v>0.57801841637434592</v>
      </c>
      <c r="N645">
        <v>2.2766599568501775E-2</v>
      </c>
      <c r="O645">
        <v>4.3990818698189008E-2</v>
      </c>
      <c r="P645">
        <v>0.79426752052047089</v>
      </c>
      <c r="Q645">
        <v>0.72773769723780191</v>
      </c>
      <c r="R645">
        <v>0.18074302594547415</v>
      </c>
      <c r="S645">
        <v>0.22079766471372353</v>
      </c>
      <c r="T645" s="15">
        <f t="shared" si="132"/>
        <v>1.6568112743916612E-2</v>
      </c>
      <c r="U645" s="15">
        <f t="shared" si="133"/>
        <v>3.4940478493076139E-2</v>
      </c>
      <c r="V645" s="8">
        <f t="shared" si="134"/>
        <v>0.13153351349335163</v>
      </c>
      <c r="W645" s="8">
        <f t="shared" si="135"/>
        <v>0.17537241368887946</v>
      </c>
    </row>
    <row r="646" spans="1:23" x14ac:dyDescent="0.25">
      <c r="A646">
        <v>645</v>
      </c>
      <c r="B646" s="40">
        <v>-866.6</v>
      </c>
      <c r="C646" s="40">
        <v>331.3</v>
      </c>
      <c r="D646" t="s">
        <v>734</v>
      </c>
      <c r="E646">
        <f t="shared" si="127"/>
        <v>311.29999999999995</v>
      </c>
      <c r="F646">
        <f t="shared" si="126"/>
        <v>22</v>
      </c>
      <c r="G646" s="19" t="e">
        <v>#N/A</v>
      </c>
      <c r="H646" s="19" t="e">
        <v>#N/A</v>
      </c>
      <c r="I646" t="str">
        <f t="shared" si="128"/>
        <v>C48H86NO10P</v>
      </c>
      <c r="J646" t="str">
        <f t="shared" si="129"/>
        <v>C48H85NO10P</v>
      </c>
      <c r="K646" t="str">
        <f t="shared" si="131"/>
        <v>C22H35O2</v>
      </c>
      <c r="L646" t="str">
        <f t="shared" si="130"/>
        <v>C26H50NO8P</v>
      </c>
      <c r="M646">
        <v>0.56486330746106883</v>
      </c>
      <c r="N646">
        <v>2.6448337941228989E-2</v>
      </c>
      <c r="O646">
        <v>4.3990818698189008E-2</v>
      </c>
      <c r="P646">
        <v>0.77619080281956188</v>
      </c>
      <c r="Q646">
        <v>0.72773769723780191</v>
      </c>
      <c r="R646">
        <v>0.19459430080212234</v>
      </c>
      <c r="S646">
        <v>0.22079766471372353</v>
      </c>
      <c r="T646" s="15">
        <f t="shared" si="132"/>
        <v>1.9247452549117174E-2</v>
      </c>
      <c r="U646" s="15">
        <f t="shared" si="133"/>
        <v>3.4145268882037123E-2</v>
      </c>
      <c r="V646" s="8">
        <f t="shared" si="134"/>
        <v>0.14161360836133666</v>
      </c>
      <c r="W646" s="8">
        <f t="shared" si="135"/>
        <v>0.17138111663482952</v>
      </c>
    </row>
    <row r="647" spans="1:23" x14ac:dyDescent="0.25">
      <c r="A647">
        <v>646</v>
      </c>
      <c r="B647" s="40">
        <v>-864.6</v>
      </c>
      <c r="C647" s="40">
        <v>329.2</v>
      </c>
      <c r="D647" t="s">
        <v>735</v>
      </c>
      <c r="E647">
        <f t="shared" si="127"/>
        <v>311.40000000000009</v>
      </c>
      <c r="F647">
        <f t="shared" si="126"/>
        <v>22</v>
      </c>
      <c r="G647" s="19" t="e">
        <v>#N/A</v>
      </c>
      <c r="H647" s="19" t="e">
        <v>#N/A</v>
      </c>
      <c r="I647" t="str">
        <f t="shared" si="128"/>
        <v>C48H84NO10P</v>
      </c>
      <c r="J647" t="str">
        <f t="shared" si="129"/>
        <v>C48H83NO10P</v>
      </c>
      <c r="K647" t="str">
        <f t="shared" si="131"/>
        <v>C22H33O2</v>
      </c>
      <c r="L647" t="str">
        <f t="shared" si="130"/>
        <v>C26H50NO8P</v>
      </c>
      <c r="M647">
        <v>0.56503280458920746</v>
      </c>
      <c r="N647">
        <v>2.6397922084203714E-2</v>
      </c>
      <c r="O647">
        <v>4.3990818698189008E-2</v>
      </c>
      <c r="P647">
        <v>0.77642371246376751</v>
      </c>
      <c r="Q647">
        <v>0.72773769723780191</v>
      </c>
      <c r="R647">
        <v>0.19441973017205794</v>
      </c>
      <c r="S647">
        <v>0.22079766471372353</v>
      </c>
      <c r="T647" s="15">
        <f t="shared" si="132"/>
        <v>1.9210763029421329E-2</v>
      </c>
      <c r="U647" s="15">
        <f t="shared" si="133"/>
        <v>3.415551476796843E-2</v>
      </c>
      <c r="V647" s="8">
        <f t="shared" si="134"/>
        <v>0.14148656673300825</v>
      </c>
      <c r="W647" s="8">
        <f t="shared" si="135"/>
        <v>0.17143254254035942</v>
      </c>
    </row>
    <row r="648" spans="1:23" x14ac:dyDescent="0.25">
      <c r="A648">
        <v>647</v>
      </c>
      <c r="B648" s="40">
        <v>-862.6</v>
      </c>
      <c r="C648" s="40">
        <v>327.2</v>
      </c>
      <c r="D648" t="s">
        <v>736</v>
      </c>
      <c r="E648">
        <f t="shared" si="127"/>
        <v>311.40000000000009</v>
      </c>
      <c r="F648">
        <f t="shared" si="126"/>
        <v>22</v>
      </c>
      <c r="G648" s="19" t="e">
        <v>#N/A</v>
      </c>
      <c r="H648" s="19" t="e">
        <v>#N/A</v>
      </c>
      <c r="I648" t="str">
        <f t="shared" si="128"/>
        <v>C48H82NO10P</v>
      </c>
      <c r="J648" t="str">
        <f t="shared" si="129"/>
        <v>C48H81NO10P</v>
      </c>
      <c r="K648" t="str">
        <f t="shared" si="131"/>
        <v>C22H31O2</v>
      </c>
      <c r="L648" t="str">
        <f t="shared" si="130"/>
        <v>C26H50NO8P</v>
      </c>
      <c r="M648">
        <v>0.56520235257792784</v>
      </c>
      <c r="N648">
        <v>2.6347543509511545E-2</v>
      </c>
      <c r="O648">
        <v>4.3990818698189008E-2</v>
      </c>
      <c r="P648">
        <v>0.77665669199659093</v>
      </c>
      <c r="Q648">
        <v>0.72773769723780191</v>
      </c>
      <c r="R648">
        <v>0.19424503725467318</v>
      </c>
      <c r="S648">
        <v>0.22079766471372353</v>
      </c>
      <c r="T648" s="15">
        <f t="shared" si="132"/>
        <v>1.9174100641484726E-2</v>
      </c>
      <c r="U648" s="15">
        <f t="shared" si="133"/>
        <v>3.4165763728357251E-2</v>
      </c>
      <c r="V648" s="8">
        <f t="shared" si="134"/>
        <v>0.14135943611158691</v>
      </c>
      <c r="W648" s="8">
        <f t="shared" si="135"/>
        <v>0.17148398387713293</v>
      </c>
    </row>
    <row r="649" spans="1:23" x14ac:dyDescent="0.25">
      <c r="A649">
        <v>648</v>
      </c>
      <c r="B649" s="24">
        <v>-723.5</v>
      </c>
      <c r="C649" s="24">
        <v>225.2</v>
      </c>
      <c r="D649" s="33" t="s">
        <v>737</v>
      </c>
      <c r="E649">
        <f>-B649-C649-224-5</f>
        <v>269.3</v>
      </c>
      <c r="F649">
        <f t="shared" si="126"/>
        <v>14</v>
      </c>
      <c r="G649" s="19" t="e">
        <v>#N/A</v>
      </c>
      <c r="H649" s="19" t="e">
        <v>#N/A</v>
      </c>
      <c r="I649" s="34" t="str">
        <f>"C"&amp;MID(D649,5,2)+MID(D649,10,2)+6&amp;"H"&amp;-5+2*(MID(D649,5,2)+MID(D649,10,2))+10-2*(MID(D649,8,1)+MID(D649,13,1))&amp;"NO10P"</f>
        <v>C37H65NO10P</v>
      </c>
      <c r="J649" s="34" t="str">
        <f>"C"&amp;MID(D649,5,2)+MID(D649,10,2)+6&amp;"H"&amp;-1-5+2*(MID(D649,5,2)+MID(D649,10,2))+10-2*(MID(D649,8,1)+MID(D649,13,1))&amp;"NO10P"</f>
        <v>C37H64NO10P</v>
      </c>
      <c r="K649" s="34" t="str">
        <f>"C"&amp;ROUNDUP((ROUNDDOWN(C649,0)-32+1)/14,0)&amp;"H"&amp;ROUNDDOWN(C649,0)-32-12*ROUNDUP((ROUNDDOWN(C649,0)-32+1)/14,0)&amp;"O2"</f>
        <v>C14H25O2</v>
      </c>
      <c r="L649" s="34" t="str">
        <f>"C"&amp;MID(J649,2,2)-MID(K649,2,2)&amp;"H"&amp;MID(J649,5,2)-MID(K649,5,2)&amp;"NO8P"</f>
        <v>C23H39NO8P</v>
      </c>
      <c r="M649">
        <v>0.63995920069387024</v>
      </c>
      <c r="N649">
        <v>1.357080177886158E-2</v>
      </c>
      <c r="O649">
        <v>3.8146264457089171E-2</v>
      </c>
      <c r="P649">
        <v>0.84927756220019335</v>
      </c>
      <c r="Q649">
        <v>0.75353362572767235</v>
      </c>
      <c r="R649">
        <v>0.13607568165717518</v>
      </c>
      <c r="S649">
        <v>0.20223752029970307</v>
      </c>
      <c r="T649" s="15">
        <f t="shared" si="132"/>
        <v>1.0226055468457108E-2</v>
      </c>
      <c r="U649" s="15">
        <f t="shared" si="133"/>
        <v>3.2396766485160565E-2</v>
      </c>
      <c r="V649" s="8">
        <f t="shared" si="134"/>
        <v>0.10253760177249573</v>
      </c>
      <c r="W649" s="8">
        <f t="shared" si="135"/>
        <v>0.17175578822554394</v>
      </c>
    </row>
    <row r="650" spans="1:23" x14ac:dyDescent="0.25">
      <c r="A650">
        <v>649</v>
      </c>
      <c r="B650" s="24">
        <v>-751.5</v>
      </c>
      <c r="C650" s="24">
        <v>253.2</v>
      </c>
      <c r="D650" s="33" t="s">
        <v>738</v>
      </c>
      <c r="E650">
        <f t="shared" ref="E650:E658" si="136">-B650-C650-224-5</f>
        <v>269.3</v>
      </c>
      <c r="F650">
        <f t="shared" si="126"/>
        <v>16</v>
      </c>
      <c r="G650" s="19" t="e">
        <v>#N/A</v>
      </c>
      <c r="H650" s="19" t="e">
        <v>#N/A</v>
      </c>
      <c r="I650" s="34" t="str">
        <f t="shared" ref="I650:I658" si="137">"C"&amp;MID(D650,5,2)+MID(D650,10,2)+6&amp;"H"&amp;-5+2*(MID(D650,5,2)+MID(D650,10,2))+10-2*(MID(D650,8,1)+MID(D650,13,1))&amp;"NO10P"</f>
        <v>C39H69NO10P</v>
      </c>
      <c r="J650" s="34" t="str">
        <f t="shared" ref="J650:J658" si="138">"C"&amp;MID(D650,5,2)+MID(D650,10,2)+6&amp;"H"&amp;-1-5+2*(MID(D650,5,2)+MID(D650,10,2))+10-2*(MID(D650,8,1)+MID(D650,13,1))&amp;"NO10P"</f>
        <v>C39H68NO10P</v>
      </c>
      <c r="K650" s="34" t="str">
        <f t="shared" ref="K650:K713" si="139">"C"&amp;ROUNDUP((ROUNDDOWN(C650,0)-32+1)/14,0)&amp;"H"&amp;ROUNDDOWN(C650,0)-32-12*ROUNDUP((ROUNDDOWN(C650,0)-32+1)/14,0)&amp;"O2"</f>
        <v>C16H29O2</v>
      </c>
      <c r="L650" s="34" t="str">
        <f t="shared" ref="L650:L692" si="140">"C"&amp;MID(J650,2,2)-MID(K650,2,2)&amp;"H"&amp;MID(J650,5,2)-MID(K650,5,2)&amp;"NO8P"</f>
        <v>C23H39NO8P</v>
      </c>
      <c r="M650">
        <v>0.62558204331770095</v>
      </c>
      <c r="N650">
        <v>1.641860067699746E-2</v>
      </c>
      <c r="O650">
        <v>3.8146264457089171E-2</v>
      </c>
      <c r="P650">
        <v>0.83019791281854061</v>
      </c>
      <c r="Q650">
        <v>0.75353362572767235</v>
      </c>
      <c r="R650">
        <v>0.15198433071630962</v>
      </c>
      <c r="S650">
        <v>0.20223752029970307</v>
      </c>
      <c r="T650" s="15">
        <f t="shared" si="132"/>
        <v>1.2371967697512712E-2</v>
      </c>
      <c r="U650" s="15">
        <f t="shared" si="133"/>
        <v>3.1668949134099511E-2</v>
      </c>
      <c r="V650" s="8">
        <f t="shared" si="134"/>
        <v>0.11452530377845443</v>
      </c>
      <c r="W650" s="8">
        <f t="shared" si="135"/>
        <v>0.16789716724641074</v>
      </c>
    </row>
    <row r="651" spans="1:23" x14ac:dyDescent="0.25">
      <c r="A651">
        <v>650</v>
      </c>
      <c r="B651" s="24">
        <v>-779.5</v>
      </c>
      <c r="C651" s="24">
        <v>281.2</v>
      </c>
      <c r="D651" s="33" t="s">
        <v>739</v>
      </c>
      <c r="E651">
        <f t="shared" si="136"/>
        <v>269.3</v>
      </c>
      <c r="F651">
        <f t="shared" si="126"/>
        <v>18</v>
      </c>
      <c r="G651" s="19" t="e">
        <v>#N/A</v>
      </c>
      <c r="H651" s="19" t="e">
        <v>#N/A</v>
      </c>
      <c r="I651" s="34" t="str">
        <f t="shared" si="137"/>
        <v>C41H73NO10P</v>
      </c>
      <c r="J651" s="34" t="str">
        <f t="shared" si="138"/>
        <v>C41H72NO10P</v>
      </c>
      <c r="K651" s="34" t="str">
        <f t="shared" si="139"/>
        <v>C18H33O2</v>
      </c>
      <c r="L651" s="34" t="str">
        <f t="shared" si="140"/>
        <v>C23H39NO8P</v>
      </c>
      <c r="M651">
        <v>0.61152787942923337</v>
      </c>
      <c r="N651">
        <v>1.9555127821847394E-2</v>
      </c>
      <c r="O651">
        <v>3.8146264457089171E-2</v>
      </c>
      <c r="P651">
        <v>0.811546901890003</v>
      </c>
      <c r="Q651">
        <v>0.75353362572767235</v>
      </c>
      <c r="R651">
        <v>0.16710950192123541</v>
      </c>
      <c r="S651">
        <v>0.20223752029970307</v>
      </c>
      <c r="T651" s="15">
        <f t="shared" si="132"/>
        <v>1.4735446369164743E-2</v>
      </c>
      <c r="U651" s="15">
        <f t="shared" si="133"/>
        <v>3.0957482738827445E-2</v>
      </c>
      <c r="V651" s="8">
        <f t="shared" si="134"/>
        <v>0.12592262887625394</v>
      </c>
      <c r="W651" s="8">
        <f t="shared" si="135"/>
        <v>0.16412523304514062</v>
      </c>
    </row>
    <row r="652" spans="1:23" x14ac:dyDescent="0.25">
      <c r="A652">
        <v>651</v>
      </c>
      <c r="B652" s="24">
        <v>-803.5</v>
      </c>
      <c r="C652" s="24">
        <v>305.2</v>
      </c>
      <c r="D652" s="33" t="s">
        <v>740</v>
      </c>
      <c r="E652">
        <f t="shared" si="136"/>
        <v>269.3</v>
      </c>
      <c r="F652">
        <f t="shared" ref="F652:F715" si="141">ROUNDUP((INT(C652)-31)/14,0)</f>
        <v>20</v>
      </c>
      <c r="G652" s="19" t="e">
        <v>#N/A</v>
      </c>
      <c r="H652" s="19" t="e">
        <v>#N/A</v>
      </c>
      <c r="I652" s="34" t="str">
        <f t="shared" si="137"/>
        <v>C43H73NO10P</v>
      </c>
      <c r="J652" s="34" t="str">
        <f t="shared" si="138"/>
        <v>C43H72NO10P</v>
      </c>
      <c r="K652" s="34" t="str">
        <f t="shared" si="139"/>
        <v>C20H33O2</v>
      </c>
      <c r="L652" s="34" t="str">
        <f t="shared" si="140"/>
        <v>C23H39NO8P</v>
      </c>
      <c r="M652">
        <v>0.59814826095520135</v>
      </c>
      <c r="N652">
        <v>2.2861446898164127E-2</v>
      </c>
      <c r="O652">
        <v>3.8146264457089171E-2</v>
      </c>
      <c r="P652">
        <v>0.79379106722355164</v>
      </c>
      <c r="Q652">
        <v>0.75353362572767235</v>
      </c>
      <c r="R652">
        <v>0.18111095062002339</v>
      </c>
      <c r="S652">
        <v>0.20223752029970307</v>
      </c>
      <c r="T652" s="15">
        <f t="shared" si="132"/>
        <v>1.7226868970554265E-2</v>
      </c>
      <c r="U652" s="15">
        <f t="shared" si="133"/>
        <v>3.0280163973984649E-2</v>
      </c>
      <c r="V652" s="8">
        <f t="shared" si="134"/>
        <v>0.13647319127969165</v>
      </c>
      <c r="W652" s="8">
        <f t="shared" si="135"/>
        <v>0.16053433707134598</v>
      </c>
    </row>
    <row r="653" spans="1:23" x14ac:dyDescent="0.25">
      <c r="A653">
        <v>652</v>
      </c>
      <c r="B653" s="24">
        <v>-829.5</v>
      </c>
      <c r="C653" s="24">
        <v>331.3</v>
      </c>
      <c r="D653" s="33" t="s">
        <v>741</v>
      </c>
      <c r="E653">
        <f t="shared" si="136"/>
        <v>269.2</v>
      </c>
      <c r="F653">
        <f t="shared" si="141"/>
        <v>22</v>
      </c>
      <c r="G653" s="19" t="e">
        <v>#N/A</v>
      </c>
      <c r="H653" s="19" t="e">
        <v>#N/A</v>
      </c>
      <c r="I653" s="34" t="str">
        <f t="shared" si="137"/>
        <v>C45H75NO10P</v>
      </c>
      <c r="J653" s="34" t="str">
        <f t="shared" si="138"/>
        <v>C45H74NO10P</v>
      </c>
      <c r="K653" s="34" t="str">
        <f t="shared" si="139"/>
        <v>C22H35O2</v>
      </c>
      <c r="L653" s="34" t="str">
        <f t="shared" si="140"/>
        <v>C23H39NO8P</v>
      </c>
      <c r="M653">
        <v>0.58488586990509739</v>
      </c>
      <c r="N653">
        <v>2.6448337941228989E-2</v>
      </c>
      <c r="O653">
        <v>3.8146264457089171E-2</v>
      </c>
      <c r="P653">
        <v>0.77619080281956188</v>
      </c>
      <c r="Q653">
        <v>0.75353362572767235</v>
      </c>
      <c r="R653">
        <v>0.19459430080212234</v>
      </c>
      <c r="S653">
        <v>0.20223752029970307</v>
      </c>
      <c r="T653" s="15">
        <f t="shared" si="132"/>
        <v>1.9929711983325046E-2</v>
      </c>
      <c r="U653" s="15">
        <f t="shared" si="133"/>
        <v>2.960877963351537E-2</v>
      </c>
      <c r="V653" s="8">
        <f t="shared" si="134"/>
        <v>0.14663334902936453</v>
      </c>
      <c r="W653" s="8">
        <f t="shared" si="135"/>
        <v>0.15697490324166397</v>
      </c>
    </row>
    <row r="654" spans="1:23" x14ac:dyDescent="0.25">
      <c r="A654">
        <v>653</v>
      </c>
      <c r="B654" s="24">
        <v>-723.5</v>
      </c>
      <c r="C654" s="24">
        <v>269.2</v>
      </c>
      <c r="D654" s="33" t="s">
        <v>742</v>
      </c>
      <c r="E654">
        <f t="shared" si="136"/>
        <v>225.3</v>
      </c>
      <c r="F654">
        <f t="shared" si="141"/>
        <v>17</v>
      </c>
      <c r="G654" s="19" t="e">
        <v>#N/A</v>
      </c>
      <c r="H654" s="19" t="e">
        <v>#N/A</v>
      </c>
      <c r="I654" s="34" t="str">
        <f t="shared" si="137"/>
        <v>C37H65NO10P</v>
      </c>
      <c r="J654" s="34" t="str">
        <f t="shared" si="138"/>
        <v>C37H64NO10P</v>
      </c>
      <c r="K654" s="34" t="str">
        <f t="shared" si="139"/>
        <v>C17H33O2</v>
      </c>
      <c r="L654" s="34" t="str">
        <f t="shared" si="140"/>
        <v>C20H31NO8P</v>
      </c>
      <c r="M654">
        <v>0.63995920069387024</v>
      </c>
      <c r="N654">
        <v>1.799481480587874E-2</v>
      </c>
      <c r="O654">
        <v>3.2856052524260396E-2</v>
      </c>
      <c r="P654">
        <v>0.82057320716886051</v>
      </c>
      <c r="Q654">
        <v>0.77989287866448376</v>
      </c>
      <c r="R654">
        <v>0.15984145262121127</v>
      </c>
      <c r="S654">
        <v>0.18235323561152819</v>
      </c>
      <c r="T654" s="15">
        <f t="shared" si="132"/>
        <v>1.4034027919991039E-2</v>
      </c>
      <c r="U654" s="15">
        <f t="shared" si="133"/>
        <v>2.6960796394740881E-2</v>
      </c>
      <c r="V654" s="8">
        <f t="shared" si="134"/>
        <v>0.12465921061466916</v>
      </c>
      <c r="W654" s="8">
        <f t="shared" si="135"/>
        <v>0.14963417938337056</v>
      </c>
    </row>
    <row r="655" spans="1:23" x14ac:dyDescent="0.25">
      <c r="A655">
        <v>654</v>
      </c>
      <c r="B655" s="24">
        <v>-751.5</v>
      </c>
      <c r="C655" s="24">
        <v>269.2</v>
      </c>
      <c r="D655" s="33" t="s">
        <v>743</v>
      </c>
      <c r="E655">
        <f t="shared" si="136"/>
        <v>253.3</v>
      </c>
      <c r="F655">
        <f t="shared" si="141"/>
        <v>17</v>
      </c>
      <c r="G655" s="19" t="e">
        <v>#N/A</v>
      </c>
      <c r="H655" s="19" t="e">
        <v>#N/A</v>
      </c>
      <c r="I655" s="34" t="str">
        <f t="shared" si="137"/>
        <v>C39H69NO10P</v>
      </c>
      <c r="J655" s="34" t="str">
        <f t="shared" si="138"/>
        <v>C39H68NO10P</v>
      </c>
      <c r="K655" s="34" t="str">
        <f t="shared" si="139"/>
        <v>C17H33O2</v>
      </c>
      <c r="L655" s="34" t="str">
        <f t="shared" si="140"/>
        <v>C22H35NO8P</v>
      </c>
      <c r="M655">
        <v>0.62558204331770095</v>
      </c>
      <c r="N655">
        <v>1.799481480587874E-2</v>
      </c>
      <c r="O655">
        <v>3.6294738736336415E-2</v>
      </c>
      <c r="P655">
        <v>0.82057320716886051</v>
      </c>
      <c r="Q655">
        <v>0.7623720075824586</v>
      </c>
      <c r="R655">
        <v>0.15984145262121127</v>
      </c>
      <c r="S655">
        <v>0.19567275715607724</v>
      </c>
      <c r="T655" s="15">
        <f t="shared" si="132"/>
        <v>1.3718743089632326E-2</v>
      </c>
      <c r="U655" s="15">
        <f t="shared" si="133"/>
        <v>2.9782490168231451E-2</v>
      </c>
      <c r="V655" s="8">
        <f t="shared" si="134"/>
        <v>0.12185864912972928</v>
      </c>
      <c r="W655" s="8">
        <f t="shared" si="135"/>
        <v>0.16056382189513591</v>
      </c>
    </row>
    <row r="656" spans="1:23" x14ac:dyDescent="0.25">
      <c r="A656">
        <v>655</v>
      </c>
      <c r="B656" s="24">
        <v>-779.5</v>
      </c>
      <c r="C656" s="24">
        <v>269.2</v>
      </c>
      <c r="D656" s="33" t="s">
        <v>744</v>
      </c>
      <c r="E656">
        <f t="shared" si="136"/>
        <v>281.3</v>
      </c>
      <c r="F656">
        <f t="shared" si="141"/>
        <v>17</v>
      </c>
      <c r="G656" s="19" t="e">
        <v>#N/A</v>
      </c>
      <c r="H656" s="19" t="e">
        <v>#N/A</v>
      </c>
      <c r="I656" s="34" t="str">
        <f t="shared" si="137"/>
        <v>C41H73NO10P</v>
      </c>
      <c r="J656" s="34" t="str">
        <f t="shared" si="138"/>
        <v>C41H72NO10P</v>
      </c>
      <c r="K656" s="34" t="str">
        <f t="shared" si="139"/>
        <v>C17H33O2</v>
      </c>
      <c r="L656" s="34" t="str">
        <f t="shared" si="140"/>
        <v>C24H39NO8P</v>
      </c>
      <c r="M656">
        <v>0.61152787942923337</v>
      </c>
      <c r="N656">
        <v>1.799481480587874E-2</v>
      </c>
      <c r="O656">
        <v>3.995126827135792E-2</v>
      </c>
      <c r="P656">
        <v>0.82057320716886051</v>
      </c>
      <c r="Q656">
        <v>0.74524475584466798</v>
      </c>
      <c r="R656">
        <v>0.15984145262121127</v>
      </c>
      <c r="S656">
        <v>0.20830177745941078</v>
      </c>
      <c r="T656" s="15">
        <f t="shared" si="132"/>
        <v>1.3410541366477112E-2</v>
      </c>
      <c r="U656" s="15">
        <f t="shared" si="133"/>
        <v>3.2782940335891693E-2</v>
      </c>
      <c r="V656" s="8">
        <f t="shared" si="134"/>
        <v>0.11912100433255166</v>
      </c>
      <c r="W656" s="8">
        <f t="shared" si="135"/>
        <v>0.17092685758884296</v>
      </c>
    </row>
    <row r="657" spans="1:23" x14ac:dyDescent="0.25">
      <c r="A657">
        <v>656</v>
      </c>
      <c r="B657" s="24">
        <v>-803.5</v>
      </c>
      <c r="C657" s="24">
        <v>269.2</v>
      </c>
      <c r="D657" s="33" t="s">
        <v>745</v>
      </c>
      <c r="E657">
        <f t="shared" si="136"/>
        <v>305.29999999999995</v>
      </c>
      <c r="F657">
        <f t="shared" si="141"/>
        <v>17</v>
      </c>
      <c r="G657" s="19" t="e">
        <v>#N/A</v>
      </c>
      <c r="H657" s="19" t="e">
        <v>#N/A</v>
      </c>
      <c r="I657" s="34" t="str">
        <f t="shared" si="137"/>
        <v>C43H73NO10P</v>
      </c>
      <c r="J657" s="34" t="str">
        <f t="shared" si="138"/>
        <v>C43H72NO10P</v>
      </c>
      <c r="K657" s="34" t="str">
        <f t="shared" si="139"/>
        <v>C17H33O2</v>
      </c>
      <c r="L657" s="34" t="str">
        <f t="shared" si="140"/>
        <v>C26H39NO8P</v>
      </c>
      <c r="M657">
        <v>0.59814826095520135</v>
      </c>
      <c r="N657">
        <v>1.799481480587874E-2</v>
      </c>
      <c r="O657">
        <v>4.3699579162267951E-2</v>
      </c>
      <c r="P657">
        <v>0.82057320716886051</v>
      </c>
      <c r="Q657">
        <v>0.72893954583154263</v>
      </c>
      <c r="R657">
        <v>0.15984145262121127</v>
      </c>
      <c r="S657">
        <v>0.2199593782680446</v>
      </c>
      <c r="T657" s="15">
        <f t="shared" si="132"/>
        <v>1.3117132131919965E-2</v>
      </c>
      <c r="U657" s="15">
        <f t="shared" si="133"/>
        <v>3.5858703825111707E-2</v>
      </c>
      <c r="V657" s="8">
        <f t="shared" si="134"/>
        <v>0.11651475587875978</v>
      </c>
      <c r="W657" s="8">
        <f t="shared" si="135"/>
        <v>0.18049277247227791</v>
      </c>
    </row>
    <row r="658" spans="1:23" ht="15.75" thickBot="1" x14ac:dyDescent="0.3">
      <c r="A658">
        <v>657</v>
      </c>
      <c r="B658" s="24">
        <v>-829.5</v>
      </c>
      <c r="C658" s="24">
        <v>269.2</v>
      </c>
      <c r="D658" s="33" t="s">
        <v>746</v>
      </c>
      <c r="E658">
        <f t="shared" si="136"/>
        <v>331.29999999999995</v>
      </c>
      <c r="F658">
        <f t="shared" si="141"/>
        <v>17</v>
      </c>
      <c r="G658" s="19" t="e">
        <v>#N/A</v>
      </c>
      <c r="H658" s="19" t="e">
        <v>#N/A</v>
      </c>
      <c r="I658" s="34" t="str">
        <f t="shared" si="137"/>
        <v>C45H75NO10P</v>
      </c>
      <c r="J658" s="34" t="str">
        <f t="shared" si="138"/>
        <v>C45H74NO10P</v>
      </c>
      <c r="K658" s="34" t="str">
        <f t="shared" si="139"/>
        <v>C17H33O2</v>
      </c>
      <c r="L658" s="34" t="str">
        <f t="shared" si="140"/>
        <v>C28H41NO8P</v>
      </c>
      <c r="M658">
        <v>0.58488586990509739</v>
      </c>
      <c r="N658">
        <v>1.799481480587874E-2</v>
      </c>
      <c r="O658">
        <v>4.7672577505479291E-2</v>
      </c>
      <c r="P658">
        <v>0.82057320716886051</v>
      </c>
      <c r="Q658">
        <v>0.71277719622734104</v>
      </c>
      <c r="R658">
        <v>0.15984145262121127</v>
      </c>
      <c r="S658">
        <v>0.23115172195933492</v>
      </c>
      <c r="T658" s="15">
        <f t="shared" si="132"/>
        <v>1.2826293643964492E-2</v>
      </c>
      <c r="U658" s="15">
        <f t="shared" si="133"/>
        <v>3.9118839817677213E-2</v>
      </c>
      <c r="V658" s="8">
        <f t="shared" si="134"/>
        <v>0.11393134244025234</v>
      </c>
      <c r="W658" s="8">
        <f t="shared" si="135"/>
        <v>0.18967690983077617</v>
      </c>
    </row>
    <row r="659" spans="1:23" ht="15.75" thickBot="1" x14ac:dyDescent="0.3">
      <c r="A659">
        <v>658</v>
      </c>
      <c r="B659" s="35">
        <v>-692.4</v>
      </c>
      <c r="C659" s="36">
        <v>241.2</v>
      </c>
      <c r="D659" t="s">
        <v>747</v>
      </c>
      <c r="E659">
        <f t="shared" ref="E659:E692" si="142">-B659-C659-224</f>
        <v>227.2</v>
      </c>
      <c r="F659">
        <f t="shared" si="141"/>
        <v>15</v>
      </c>
      <c r="G659" s="19" t="e">
        <v>#N/A</v>
      </c>
      <c r="H659" s="19" t="e">
        <v>#N/A</v>
      </c>
      <c r="I659" t="str">
        <f t="shared" ref="I659:I692" si="143">"C"&amp;MID(D659,4,2)+MID(D659,9,2)+6&amp;"H"&amp;2*(MID(D659,4,2)+MID(D659,9,2))+10-2*(MID(D659,7,1)+MID(D659,12,1))&amp;"NO10P"</f>
        <v>C35H68NO10P</v>
      </c>
      <c r="J659" t="str">
        <f t="shared" ref="J659:J692" si="144">"C"&amp;MID(D659,4,2)+MID(D659,9,2)+6&amp;"H"&amp;-1+2*(MID(D659,4,2)+MID(D659,9,2))+10-2*(MID(D659,7,1)+MID(D659,12,1))&amp;"NO10P"</f>
        <v>C35H67NO10P</v>
      </c>
      <c r="K659" t="str">
        <f t="shared" si="139"/>
        <v>C15H29O2</v>
      </c>
      <c r="L659" t="str">
        <f t="shared" si="140"/>
        <v>C20H38NO8P</v>
      </c>
      <c r="M659">
        <v>0.6539796837493973</v>
      </c>
      <c r="N659">
        <v>1.4995833503894751E-2</v>
      </c>
      <c r="O659">
        <v>3.3013236051000684E-2</v>
      </c>
      <c r="P659">
        <v>0.83943166109053646</v>
      </c>
      <c r="Q659">
        <v>0.77907435954916016</v>
      </c>
      <c r="R659">
        <v>0.1443383037859593</v>
      </c>
      <c r="S659">
        <v>0.18298000165464925</v>
      </c>
      <c r="T659" s="15">
        <f t="shared" si="132"/>
        <v>1.168286938295264E-2</v>
      </c>
      <c r="U659" s="15">
        <f t="shared" si="133"/>
        <v>2.7712355576265484E-2</v>
      </c>
      <c r="V659" s="8">
        <f t="shared" si="134"/>
        <v>0.11245027158045835</v>
      </c>
      <c r="W659" s="8">
        <f t="shared" si="135"/>
        <v>0.15359920673531133</v>
      </c>
    </row>
    <row r="660" spans="1:23" ht="15.75" thickBot="1" x14ac:dyDescent="0.3">
      <c r="A660">
        <v>659</v>
      </c>
      <c r="B660" s="37">
        <v>-720.5</v>
      </c>
      <c r="C660" s="36">
        <v>241.2</v>
      </c>
      <c r="D660" t="s">
        <v>748</v>
      </c>
      <c r="E660">
        <f t="shared" si="142"/>
        <v>255.3</v>
      </c>
      <c r="F660">
        <f t="shared" si="141"/>
        <v>15</v>
      </c>
      <c r="G660" s="19" t="e">
        <v>#N/A</v>
      </c>
      <c r="H660" s="19" t="e">
        <v>#N/A</v>
      </c>
      <c r="I660" t="str">
        <f t="shared" si="143"/>
        <v>C37H72NO10P</v>
      </c>
      <c r="J660" t="str">
        <f t="shared" si="144"/>
        <v>C37H71NO10P</v>
      </c>
      <c r="K660" t="str">
        <f t="shared" si="139"/>
        <v>C15H29O2</v>
      </c>
      <c r="L660" t="str">
        <f t="shared" si="140"/>
        <v>C22H42NO8P</v>
      </c>
      <c r="M660">
        <v>0.63928754583828018</v>
      </c>
      <c r="N660">
        <v>1.4995833503894751E-2</v>
      </c>
      <c r="O660">
        <v>3.6462277909915727E-2</v>
      </c>
      <c r="P660">
        <v>0.83943166109053646</v>
      </c>
      <c r="Q660">
        <v>0.76157187710522889</v>
      </c>
      <c r="R660">
        <v>0.1443383037859593</v>
      </c>
      <c r="S660">
        <v>0.19626716362985666</v>
      </c>
      <c r="T660" s="15">
        <f t="shared" si="132"/>
        <v>1.1420405070318608E-2</v>
      </c>
      <c r="U660" s="15">
        <f t="shared" si="133"/>
        <v>3.0607590513065334E-2</v>
      </c>
      <c r="V660" s="8">
        <f t="shared" si="134"/>
        <v>0.10992399295245779</v>
      </c>
      <c r="W660" s="8">
        <f t="shared" si="135"/>
        <v>0.1647528711833387</v>
      </c>
    </row>
    <row r="661" spans="1:23" ht="15.75" thickBot="1" x14ac:dyDescent="0.3">
      <c r="A661">
        <v>660</v>
      </c>
      <c r="B661" s="37">
        <v>-718.5</v>
      </c>
      <c r="C661" s="36">
        <v>241.2</v>
      </c>
      <c r="D661" t="s">
        <v>749</v>
      </c>
      <c r="E661">
        <f t="shared" si="142"/>
        <v>253.3</v>
      </c>
      <c r="F661">
        <f t="shared" si="141"/>
        <v>15</v>
      </c>
      <c r="G661" s="19" t="e">
        <v>#N/A</v>
      </c>
      <c r="H661" s="19" t="e">
        <v>#N/A</v>
      </c>
      <c r="I661" t="str">
        <f t="shared" si="143"/>
        <v>C37H70NO10P</v>
      </c>
      <c r="J661" t="str">
        <f t="shared" si="144"/>
        <v>C37H69NO10P</v>
      </c>
      <c r="K661" t="str">
        <f t="shared" si="139"/>
        <v>C15H29O2</v>
      </c>
      <c r="L661" t="str">
        <f t="shared" si="140"/>
        <v>C22H40NO8P</v>
      </c>
      <c r="M661">
        <v>0.63947937526257304</v>
      </c>
      <c r="N661">
        <v>1.4995833503894751E-2</v>
      </c>
      <c r="O661">
        <v>3.6414363838834868E-2</v>
      </c>
      <c r="P661">
        <v>0.83943166109053646</v>
      </c>
      <c r="Q661">
        <v>0.76180040008474526</v>
      </c>
      <c r="R661">
        <v>0.1443383037859593</v>
      </c>
      <c r="S661">
        <v>0.19609748262344293</v>
      </c>
      <c r="T661" s="15">
        <f t="shared" si="132"/>
        <v>1.142383196287125E-2</v>
      </c>
      <c r="U661" s="15">
        <f t="shared" si="133"/>
        <v>3.0567369924788323E-2</v>
      </c>
      <c r="V661" s="8">
        <f t="shared" si="134"/>
        <v>0.1099569775716973</v>
      </c>
      <c r="W661" s="8">
        <f t="shared" si="135"/>
        <v>0.1646104355742693</v>
      </c>
    </row>
    <row r="662" spans="1:23" ht="15.75" thickBot="1" x14ac:dyDescent="0.3">
      <c r="A662">
        <v>661</v>
      </c>
      <c r="B662" s="37">
        <v>-748.5</v>
      </c>
      <c r="C662" s="36">
        <v>241.2</v>
      </c>
      <c r="D662" t="s">
        <v>750</v>
      </c>
      <c r="E662">
        <f t="shared" si="142"/>
        <v>283.3</v>
      </c>
      <c r="F662">
        <f t="shared" si="141"/>
        <v>15</v>
      </c>
      <c r="G662" s="19" t="e">
        <v>#N/A</v>
      </c>
      <c r="H662" s="19" t="e">
        <v>#N/A</v>
      </c>
      <c r="I662" t="str">
        <f t="shared" si="143"/>
        <v>C39H76NO10P</v>
      </c>
      <c r="J662" t="str">
        <f t="shared" si="144"/>
        <v>C39H75NO10P</v>
      </c>
      <c r="K662" t="str">
        <f t="shared" si="139"/>
        <v>C15H29O2</v>
      </c>
      <c r="L662" t="str">
        <f t="shared" si="140"/>
        <v>C24H46NO8P</v>
      </c>
      <c r="M662">
        <v>0.62492547768584705</v>
      </c>
      <c r="N662">
        <v>1.4995833503894751E-2</v>
      </c>
      <c r="O662">
        <v>4.012821027101382E-2</v>
      </c>
      <c r="P662">
        <v>0.83943166109053646</v>
      </c>
      <c r="Q662">
        <v>0.74446260089115934</v>
      </c>
      <c r="R662">
        <v>0.1443383037859593</v>
      </c>
      <c r="S662">
        <v>0.20886496199245214</v>
      </c>
      <c r="T662" s="15">
        <f t="shared" si="132"/>
        <v>1.1163837212840276E-2</v>
      </c>
      <c r="U662" s="15">
        <f t="shared" si="133"/>
        <v>3.368489020438746E-2</v>
      </c>
      <c r="V662" s="8">
        <f t="shared" si="134"/>
        <v>0.10745446904471354</v>
      </c>
      <c r="W662" s="8">
        <f t="shared" si="135"/>
        <v>0.17532786198893585</v>
      </c>
    </row>
    <row r="663" spans="1:23" ht="15.75" thickBot="1" x14ac:dyDescent="0.3">
      <c r="A663">
        <v>662</v>
      </c>
      <c r="B663" s="37">
        <v>-746.5</v>
      </c>
      <c r="C663" s="36">
        <v>241.2</v>
      </c>
      <c r="D663" t="s">
        <v>751</v>
      </c>
      <c r="E663">
        <f t="shared" si="142"/>
        <v>281.3</v>
      </c>
      <c r="F663">
        <f t="shared" si="141"/>
        <v>15</v>
      </c>
      <c r="G663" s="19" t="e">
        <v>#N/A</v>
      </c>
      <c r="H663" s="19" t="e">
        <v>#N/A</v>
      </c>
      <c r="I663" t="str">
        <f t="shared" si="143"/>
        <v>C39H74NO10P</v>
      </c>
      <c r="J663" t="str">
        <f t="shared" si="144"/>
        <v>C39H73NO10P</v>
      </c>
      <c r="K663" t="str">
        <f t="shared" si="139"/>
        <v>C15H29O2</v>
      </c>
      <c r="L663" t="str">
        <f t="shared" si="140"/>
        <v>C24H44NO8P</v>
      </c>
      <c r="M663">
        <v>0.62511299752006055</v>
      </c>
      <c r="N663">
        <v>1.4995833503894751E-2</v>
      </c>
      <c r="O663">
        <v>4.0077614030850008E-2</v>
      </c>
      <c r="P663">
        <v>0.83943166109053646</v>
      </c>
      <c r="Q663">
        <v>0.7446859899327043</v>
      </c>
      <c r="R663">
        <v>0.1443383037859593</v>
      </c>
      <c r="S663">
        <v>0.20870419626937828</v>
      </c>
      <c r="T663" s="15">
        <f t="shared" si="132"/>
        <v>1.1167187117713877E-2</v>
      </c>
      <c r="U663" s="15">
        <f t="shared" si="133"/>
        <v>3.3642418118461817E-2</v>
      </c>
      <c r="V663" s="8">
        <f t="shared" si="134"/>
        <v>0.10748671264005451</v>
      </c>
      <c r="W663" s="8">
        <f t="shared" si="135"/>
        <v>0.17519291015096955</v>
      </c>
    </row>
    <row r="664" spans="1:23" ht="15.75" thickBot="1" x14ac:dyDescent="0.3">
      <c r="A664">
        <v>663</v>
      </c>
      <c r="B664" s="37">
        <v>-744.5</v>
      </c>
      <c r="C664" s="36">
        <v>241.2</v>
      </c>
      <c r="D664" t="s">
        <v>752</v>
      </c>
      <c r="E664">
        <f t="shared" si="142"/>
        <v>279.3</v>
      </c>
      <c r="F664">
        <f t="shared" si="141"/>
        <v>15</v>
      </c>
      <c r="G664" s="19" t="e">
        <v>#N/A</v>
      </c>
      <c r="H664" s="19" t="e">
        <v>#N/A</v>
      </c>
      <c r="I664" t="str">
        <f t="shared" si="143"/>
        <v>C39H72NO10P</v>
      </c>
      <c r="J664" t="str">
        <f t="shared" si="144"/>
        <v>C39H71NO10P</v>
      </c>
      <c r="K664" t="str">
        <f t="shared" si="139"/>
        <v>C15H29O2</v>
      </c>
      <c r="L664" t="str">
        <f t="shared" si="140"/>
        <v>C24H42NO8P</v>
      </c>
      <c r="M664">
        <v>0.6253005736228846</v>
      </c>
      <c r="N664">
        <v>1.4995833503894751E-2</v>
      </c>
      <c r="O664">
        <v>4.0027050874912824E-2</v>
      </c>
      <c r="P664">
        <v>0.83943166109053646</v>
      </c>
      <c r="Q664">
        <v>0.74490944600604359</v>
      </c>
      <c r="R664">
        <v>0.1443383037859593</v>
      </c>
      <c r="S664">
        <v>0.20854331525885458</v>
      </c>
      <c r="T664" s="15">
        <f t="shared" si="132"/>
        <v>1.117053802778511E-2</v>
      </c>
      <c r="U664" s="15">
        <f t="shared" si="133"/>
        <v>3.3599973804483492E-2</v>
      </c>
      <c r="V664" s="8">
        <f t="shared" si="134"/>
        <v>0.10751896591065097</v>
      </c>
      <c r="W664" s="8">
        <f t="shared" si="135"/>
        <v>0.17505786153706773</v>
      </c>
    </row>
    <row r="665" spans="1:23" ht="15.75" thickBot="1" x14ac:dyDescent="0.3">
      <c r="A665">
        <v>664</v>
      </c>
      <c r="B665" s="37">
        <v>-776.5</v>
      </c>
      <c r="C665" s="36">
        <v>241.2</v>
      </c>
      <c r="D665" t="s">
        <v>753</v>
      </c>
      <c r="E665">
        <f t="shared" si="142"/>
        <v>311.29999999999995</v>
      </c>
      <c r="F665">
        <f t="shared" si="141"/>
        <v>15</v>
      </c>
      <c r="G665" s="19" t="e">
        <v>#N/A</v>
      </c>
      <c r="H665" s="19" t="e">
        <v>#N/A</v>
      </c>
      <c r="I665" t="str">
        <f t="shared" si="143"/>
        <v>C41H80NO10P</v>
      </c>
      <c r="J665" t="str">
        <f t="shared" si="144"/>
        <v>C41H79NO10P</v>
      </c>
      <c r="K665" t="str">
        <f t="shared" si="139"/>
        <v>C15H29O2</v>
      </c>
      <c r="L665" t="str">
        <f t="shared" si="140"/>
        <v>C26H50NO8P</v>
      </c>
      <c r="M665">
        <v>0.61088606403052981</v>
      </c>
      <c r="N665">
        <v>1.4995833503894751E-2</v>
      </c>
      <c r="O665">
        <v>4.3990818698189008E-2</v>
      </c>
      <c r="P665">
        <v>0.83943166109053646</v>
      </c>
      <c r="Q665">
        <v>0.72773769723780191</v>
      </c>
      <c r="R665">
        <v>0.1443383037859593</v>
      </c>
      <c r="S665">
        <v>0.22079766471372353</v>
      </c>
      <c r="T665" s="15">
        <f t="shared" si="132"/>
        <v>1.0913033342285841E-2</v>
      </c>
      <c r="U665" s="15">
        <f t="shared" si="133"/>
        <v>3.692728601255342E-2</v>
      </c>
      <c r="V665" s="8">
        <f t="shared" si="134"/>
        <v>0.10504042482040432</v>
      </c>
      <c r="W665" s="8">
        <f t="shared" si="135"/>
        <v>0.18534455045555226</v>
      </c>
    </row>
    <row r="666" spans="1:23" ht="15.75" thickBot="1" x14ac:dyDescent="0.3">
      <c r="A666">
        <v>665</v>
      </c>
      <c r="B666" s="37">
        <v>-774.5</v>
      </c>
      <c r="C666" s="36">
        <v>241.2</v>
      </c>
      <c r="D666" t="s">
        <v>754</v>
      </c>
      <c r="E666">
        <f t="shared" si="142"/>
        <v>309.29999999999995</v>
      </c>
      <c r="F666">
        <f t="shared" si="141"/>
        <v>15</v>
      </c>
      <c r="G666" s="19" t="e">
        <v>#N/A</v>
      </c>
      <c r="H666" s="19" t="e">
        <v>#N/A</v>
      </c>
      <c r="I666" t="str">
        <f t="shared" si="143"/>
        <v>C41H78NO10P</v>
      </c>
      <c r="J666" t="str">
        <f t="shared" si="144"/>
        <v>C41H77NO10P</v>
      </c>
      <c r="K666" t="str">
        <f t="shared" si="139"/>
        <v>C15H29O2</v>
      </c>
      <c r="L666" t="str">
        <f t="shared" si="140"/>
        <v>C26H48NO8P</v>
      </c>
      <c r="M666">
        <v>0.61106937109279691</v>
      </c>
      <c r="N666">
        <v>1.4995833503894751E-2</v>
      </c>
      <c r="O666">
        <v>4.3937798949508319E-2</v>
      </c>
      <c r="P666">
        <v>0.83943166109053646</v>
      </c>
      <c r="Q666">
        <v>0.72795606767909427</v>
      </c>
      <c r="R666">
        <v>0.1443383037859593</v>
      </c>
      <c r="S666">
        <v>0.22064549933672015</v>
      </c>
      <c r="T666" s="15">
        <f t="shared" si="132"/>
        <v>1.0916307989065633E-2</v>
      </c>
      <c r="U666" s="15">
        <f t="shared" si="133"/>
        <v>3.6882779556847788E-2</v>
      </c>
      <c r="V666" s="8">
        <f t="shared" si="134"/>
        <v>0.10507194403949746</v>
      </c>
      <c r="W666" s="8">
        <f t="shared" si="135"/>
        <v>0.18521681802037385</v>
      </c>
    </row>
    <row r="667" spans="1:23" ht="15.75" thickBot="1" x14ac:dyDescent="0.3">
      <c r="A667">
        <v>666</v>
      </c>
      <c r="B667" s="37">
        <v>-772.5</v>
      </c>
      <c r="C667" s="36">
        <v>241.2</v>
      </c>
      <c r="D667" t="s">
        <v>755</v>
      </c>
      <c r="E667">
        <f t="shared" si="142"/>
        <v>307.29999999999995</v>
      </c>
      <c r="F667">
        <f t="shared" si="141"/>
        <v>15</v>
      </c>
      <c r="G667" s="19" t="e">
        <v>#N/A</v>
      </c>
      <c r="H667" s="19" t="e">
        <v>#N/A</v>
      </c>
      <c r="I667" t="str">
        <f t="shared" si="143"/>
        <v>C41H76NO10P</v>
      </c>
      <c r="J667" t="str">
        <f t="shared" si="144"/>
        <v>C41H75NO10P</v>
      </c>
      <c r="K667" t="str">
        <f t="shared" si="139"/>
        <v>C15H29O2</v>
      </c>
      <c r="L667" t="str">
        <f t="shared" si="140"/>
        <v>C26H46NO8P</v>
      </c>
      <c r="M667">
        <v>0.61125273315955841</v>
      </c>
      <c r="N667">
        <v>1.4995833503894751E-2</v>
      </c>
      <c r="O667">
        <v>4.3884808976233917E-2</v>
      </c>
      <c r="P667">
        <v>0.83943166109053646</v>
      </c>
      <c r="Q667">
        <v>0.72817450364626179</v>
      </c>
      <c r="R667">
        <v>0.1443383037859593</v>
      </c>
      <c r="S667">
        <v>0.22049322275920918</v>
      </c>
      <c r="T667" s="15">
        <f t="shared" si="132"/>
        <v>1.0919583618460543E-2</v>
      </c>
      <c r="U667" s="15">
        <f t="shared" si="133"/>
        <v>3.6838298095560919E-2</v>
      </c>
      <c r="V667" s="8">
        <f t="shared" si="134"/>
        <v>0.10510347271648426</v>
      </c>
      <c r="W667" s="8">
        <f t="shared" si="135"/>
        <v>0.18508899223996864</v>
      </c>
    </row>
    <row r="668" spans="1:23" ht="15.75" thickBot="1" x14ac:dyDescent="0.3">
      <c r="A668">
        <v>667</v>
      </c>
      <c r="B668" s="37">
        <v>-770.5</v>
      </c>
      <c r="C668" s="36">
        <v>241.2</v>
      </c>
      <c r="D668" t="s">
        <v>756</v>
      </c>
      <c r="E668">
        <f t="shared" si="142"/>
        <v>305.29999999999995</v>
      </c>
      <c r="F668">
        <f t="shared" si="141"/>
        <v>15</v>
      </c>
      <c r="G668" s="19" t="e">
        <v>#N/A</v>
      </c>
      <c r="H668" s="19" t="e">
        <v>#N/A</v>
      </c>
      <c r="I668" t="str">
        <f t="shared" si="143"/>
        <v>C41H74NO10P</v>
      </c>
      <c r="J668" t="str">
        <f t="shared" si="144"/>
        <v>C41H73NO10P</v>
      </c>
      <c r="K668" t="str">
        <f t="shared" si="139"/>
        <v>C15H29O2</v>
      </c>
      <c r="L668" t="str">
        <f t="shared" si="140"/>
        <v>C26H44NO8P</v>
      </c>
      <c r="M668">
        <v>0.61143615024731923</v>
      </c>
      <c r="N668">
        <v>1.4995833503894751E-2</v>
      </c>
      <c r="O668">
        <v>4.3831848820680037E-2</v>
      </c>
      <c r="P668">
        <v>0.83943166109053646</v>
      </c>
      <c r="Q668">
        <v>0.72839300515896677</v>
      </c>
      <c r="R668">
        <v>0.1443383037859593</v>
      </c>
      <c r="S668">
        <v>0.22034083492815634</v>
      </c>
      <c r="T668" s="15">
        <f t="shared" si="132"/>
        <v>1.0922860230765417E-2</v>
      </c>
      <c r="U668" s="15">
        <f t="shared" si="133"/>
        <v>3.679384166421272E-2</v>
      </c>
      <c r="V668" s="8">
        <f t="shared" si="134"/>
        <v>0.10513501085420277</v>
      </c>
      <c r="W668" s="8">
        <f t="shared" si="135"/>
        <v>0.18496107306981796</v>
      </c>
    </row>
    <row r="669" spans="1:23" ht="15.75" thickBot="1" x14ac:dyDescent="0.3">
      <c r="A669">
        <v>668</v>
      </c>
      <c r="B669" s="37">
        <v>-768.5</v>
      </c>
      <c r="C669" s="36">
        <v>241.2</v>
      </c>
      <c r="D669" t="s">
        <v>757</v>
      </c>
      <c r="E669">
        <f t="shared" si="142"/>
        <v>303.29999999999995</v>
      </c>
      <c r="F669">
        <f t="shared" si="141"/>
        <v>15</v>
      </c>
      <c r="G669" s="19" t="e">
        <v>#N/A</v>
      </c>
      <c r="H669" s="19" t="e">
        <v>#N/A</v>
      </c>
      <c r="I669" t="str">
        <f t="shared" si="143"/>
        <v>C41H72NO10P</v>
      </c>
      <c r="J669" t="str">
        <f t="shared" si="144"/>
        <v>C41H71NO10P</v>
      </c>
      <c r="K669" t="str">
        <f t="shared" si="139"/>
        <v>C15H29O2</v>
      </c>
      <c r="L669" t="str">
        <f t="shared" si="140"/>
        <v>C26H42NO8P</v>
      </c>
      <c r="M669">
        <v>0.61161962237258949</v>
      </c>
      <c r="N669">
        <v>1.4995833503894751E-2</v>
      </c>
      <c r="O669">
        <v>4.3778918525189503E-2</v>
      </c>
      <c r="P669">
        <v>0.83943166109053646</v>
      </c>
      <c r="Q669">
        <v>0.72861157223687756</v>
      </c>
      <c r="R669">
        <v>0.1443383037859593</v>
      </c>
      <c r="S669">
        <v>0.22018833579050567</v>
      </c>
      <c r="T669" s="15">
        <f t="shared" si="132"/>
        <v>1.0926137826275198E-2</v>
      </c>
      <c r="U669" s="15">
        <f t="shared" si="133"/>
        <v>3.6749410298347079E-2</v>
      </c>
      <c r="V669" s="8">
        <f t="shared" si="134"/>
        <v>0.10516655845549186</v>
      </c>
      <c r="W669" s="8">
        <f t="shared" si="135"/>
        <v>0.184833060465385</v>
      </c>
    </row>
    <row r="670" spans="1:23" ht="15.75" thickBot="1" x14ac:dyDescent="0.3">
      <c r="A670">
        <v>669</v>
      </c>
      <c r="B670" s="37">
        <v>-804.6</v>
      </c>
      <c r="C670" s="36">
        <v>241.2</v>
      </c>
      <c r="D670" t="s">
        <v>758</v>
      </c>
      <c r="E670">
        <f t="shared" si="142"/>
        <v>339.40000000000009</v>
      </c>
      <c r="F670">
        <f t="shared" si="141"/>
        <v>15</v>
      </c>
      <c r="G670" s="19" t="e">
        <v>#N/A</v>
      </c>
      <c r="H670" s="19" t="e">
        <v>#N/A</v>
      </c>
      <c r="I670" t="str">
        <f t="shared" si="143"/>
        <v>C43H84NO10P</v>
      </c>
      <c r="J670" t="str">
        <f t="shared" si="144"/>
        <v>C43H83NO10P</v>
      </c>
      <c r="K670" t="str">
        <f t="shared" si="139"/>
        <v>C15H29O2</v>
      </c>
      <c r="L670" t="str">
        <f t="shared" si="140"/>
        <v>C28H54NO8P</v>
      </c>
      <c r="M670">
        <v>0.59716205620010421</v>
      </c>
      <c r="N670">
        <v>1.4995833503894751E-2</v>
      </c>
      <c r="O670">
        <v>4.8030883644520211E-2</v>
      </c>
      <c r="P670">
        <v>0.83943166109053646</v>
      </c>
      <c r="Q670">
        <v>0.71138853093092669</v>
      </c>
      <c r="R670">
        <v>0.1443383037859593</v>
      </c>
      <c r="S670">
        <v>0.23208879729742815</v>
      </c>
      <c r="T670" s="15">
        <f t="shared" si="132"/>
        <v>1.0667863966420457E-2</v>
      </c>
      <c r="U670" s="15">
        <f t="shared" si="133"/>
        <v>4.0318644441365875E-2</v>
      </c>
      <c r="V670" s="8">
        <f t="shared" si="134"/>
        <v>0.1026806138873554</v>
      </c>
      <c r="W670" s="8">
        <f t="shared" si="135"/>
        <v>0.19482268463588492</v>
      </c>
    </row>
    <row r="671" spans="1:23" ht="15.75" thickBot="1" x14ac:dyDescent="0.3">
      <c r="A671">
        <v>670</v>
      </c>
      <c r="B671" s="37">
        <v>-802.6</v>
      </c>
      <c r="C671" s="36">
        <v>241.2</v>
      </c>
      <c r="D671" t="s">
        <v>759</v>
      </c>
      <c r="E671">
        <f t="shared" si="142"/>
        <v>337.40000000000009</v>
      </c>
      <c r="F671">
        <f t="shared" si="141"/>
        <v>15</v>
      </c>
      <c r="G671" s="19" t="e">
        <v>#N/A</v>
      </c>
      <c r="H671" s="19" t="e">
        <v>#N/A</v>
      </c>
      <c r="I671" t="str">
        <f t="shared" si="143"/>
        <v>C43H82NO10P</v>
      </c>
      <c r="J671" t="str">
        <f t="shared" si="144"/>
        <v>C43H81NO10P</v>
      </c>
      <c r="K671" t="str">
        <f t="shared" si="139"/>
        <v>C15H29O2</v>
      </c>
      <c r="L671" t="str">
        <f t="shared" si="140"/>
        <v>C28H52NO8P</v>
      </c>
      <c r="M671">
        <v>0.5973412451334662</v>
      </c>
      <c r="N671">
        <v>1.4995833503894751E-2</v>
      </c>
      <c r="O671">
        <v>4.7975686219315819E-2</v>
      </c>
      <c r="P671">
        <v>0.83943166109053646</v>
      </c>
      <c r="Q671">
        <v>0.71160199551853731</v>
      </c>
      <c r="R671">
        <v>0.1443383037859593</v>
      </c>
      <c r="S671">
        <v>0.23194492698019559</v>
      </c>
      <c r="T671" s="15">
        <f t="shared" si="132"/>
        <v>1.0671065045835242E-2</v>
      </c>
      <c r="U671" s="15">
        <f t="shared" si="133"/>
        <v>4.0272309975038632E-2</v>
      </c>
      <c r="V671" s="8">
        <f t="shared" si="134"/>
        <v>0.10271142500384949</v>
      </c>
      <c r="W671" s="8">
        <f t="shared" si="135"/>
        <v>0.19470191533650877</v>
      </c>
    </row>
    <row r="672" spans="1:23" ht="15.75" thickBot="1" x14ac:dyDescent="0.3">
      <c r="A672">
        <v>671</v>
      </c>
      <c r="B672" s="37">
        <v>-800.5</v>
      </c>
      <c r="C672" s="36">
        <v>241.2</v>
      </c>
      <c r="D672" t="s">
        <v>760</v>
      </c>
      <c r="E672">
        <f t="shared" si="142"/>
        <v>335.29999999999995</v>
      </c>
      <c r="F672">
        <f t="shared" si="141"/>
        <v>15</v>
      </c>
      <c r="G672" s="19" t="e">
        <v>#N/A</v>
      </c>
      <c r="H672" s="19" t="e">
        <v>#N/A</v>
      </c>
      <c r="I672" t="str">
        <f t="shared" si="143"/>
        <v>C43H80NO10P</v>
      </c>
      <c r="J672" t="str">
        <f t="shared" si="144"/>
        <v>C43H79NO10P</v>
      </c>
      <c r="K672" t="str">
        <f t="shared" si="139"/>
        <v>C15H29O2</v>
      </c>
      <c r="L672" t="str">
        <f t="shared" si="140"/>
        <v>C28H50NO8P</v>
      </c>
      <c r="M672">
        <v>0.59752048783560596</v>
      </c>
      <c r="N672">
        <v>1.4995833503894751E-2</v>
      </c>
      <c r="O672">
        <v>4.7920515426098299E-2</v>
      </c>
      <c r="P672">
        <v>0.83943166109053646</v>
      </c>
      <c r="Q672">
        <v>0.7118155241599361</v>
      </c>
      <c r="R672">
        <v>0.1443383037859593</v>
      </c>
      <c r="S672">
        <v>0.23180094942395202</v>
      </c>
      <c r="T672" s="15">
        <f t="shared" si="132"/>
        <v>1.0674267085789972E-2</v>
      </c>
      <c r="U672" s="15">
        <f t="shared" si="133"/>
        <v>4.0225997864444363E-2</v>
      </c>
      <c r="V672" s="8">
        <f t="shared" si="134"/>
        <v>0.10274224536575871</v>
      </c>
      <c r="W672" s="8">
        <f t="shared" si="135"/>
        <v>0.19458105601731149</v>
      </c>
    </row>
    <row r="673" spans="1:23" ht="15.75" thickBot="1" x14ac:dyDescent="0.3">
      <c r="A673">
        <v>672</v>
      </c>
      <c r="B673" s="37">
        <v>-796.5</v>
      </c>
      <c r="C673" s="36">
        <v>241.2</v>
      </c>
      <c r="D673" t="s">
        <v>761</v>
      </c>
      <c r="E673">
        <f t="shared" si="142"/>
        <v>331.29999999999995</v>
      </c>
      <c r="F673">
        <f t="shared" si="141"/>
        <v>15</v>
      </c>
      <c r="G673" s="19" t="e">
        <v>#N/A</v>
      </c>
      <c r="H673" s="19" t="e">
        <v>#N/A</v>
      </c>
      <c r="I673" t="str">
        <f t="shared" si="143"/>
        <v>C43H76NO10P</v>
      </c>
      <c r="J673" t="str">
        <f t="shared" si="144"/>
        <v>C43H75NO10P</v>
      </c>
      <c r="K673" t="str">
        <f t="shared" si="139"/>
        <v>C15H29O2</v>
      </c>
      <c r="L673" t="str">
        <f t="shared" si="140"/>
        <v>C28H46NO8P</v>
      </c>
      <c r="M673">
        <v>0.59787913461076025</v>
      </c>
      <c r="N673">
        <v>1.4995833503894751E-2</v>
      </c>
      <c r="O673">
        <v>4.7810253896378968E-2</v>
      </c>
      <c r="P673">
        <v>0.83943166109053646</v>
      </c>
      <c r="Q673">
        <v>0.71224277368098521</v>
      </c>
      <c r="R673">
        <v>0.1443383037859593</v>
      </c>
      <c r="S673">
        <v>0.23151267238879578</v>
      </c>
      <c r="T673" s="15">
        <f t="shared" si="132"/>
        <v>1.0680674048472241E-2</v>
      </c>
      <c r="U673" s="15">
        <f t="shared" si="133"/>
        <v>4.0133440845397675E-2</v>
      </c>
      <c r="V673" s="8">
        <f t="shared" si="134"/>
        <v>0.10280391383692029</v>
      </c>
      <c r="W673" s="8">
        <f t="shared" si="135"/>
        <v>0.19433906714683602</v>
      </c>
    </row>
    <row r="674" spans="1:23" ht="15.75" thickBot="1" x14ac:dyDescent="0.3">
      <c r="A674">
        <v>673</v>
      </c>
      <c r="B674" s="37">
        <v>-794.5</v>
      </c>
      <c r="C674" s="36">
        <v>241.2</v>
      </c>
      <c r="D674" t="s">
        <v>762</v>
      </c>
      <c r="E674">
        <f t="shared" si="142"/>
        <v>329.29999999999995</v>
      </c>
      <c r="F674">
        <f t="shared" si="141"/>
        <v>15</v>
      </c>
      <c r="G674" s="19" t="e">
        <v>#N/A</v>
      </c>
      <c r="H674" s="19" t="e">
        <v>#N/A</v>
      </c>
      <c r="I674" t="str">
        <f t="shared" si="143"/>
        <v>C43H74NO10P</v>
      </c>
      <c r="J674" t="str">
        <f t="shared" si="144"/>
        <v>C43H73NO10P</v>
      </c>
      <c r="K674" t="str">
        <f t="shared" si="139"/>
        <v>C15H29O2</v>
      </c>
      <c r="L674" t="str">
        <f t="shared" si="140"/>
        <v>C28H44NO8P</v>
      </c>
      <c r="M674">
        <v>0.59805853871605796</v>
      </c>
      <c r="N674">
        <v>1.4995833503894751E-2</v>
      </c>
      <c r="O674">
        <v>4.7755163240323438E-2</v>
      </c>
      <c r="P674">
        <v>0.83943166109053646</v>
      </c>
      <c r="Q674">
        <v>0.71245649459909377</v>
      </c>
      <c r="R674">
        <v>0.1443383037859593</v>
      </c>
      <c r="S674">
        <v>0.231368372807012</v>
      </c>
      <c r="T674" s="15">
        <f t="shared" si="132"/>
        <v>1.0683878971776499E-2</v>
      </c>
      <c r="U674" s="15">
        <f t="shared" si="133"/>
        <v>4.0087196004474419E-2</v>
      </c>
      <c r="V674" s="8">
        <f t="shared" si="134"/>
        <v>0.10283476195172367</v>
      </c>
      <c r="W674" s="8">
        <f t="shared" si="135"/>
        <v>0.1942179375092046</v>
      </c>
    </row>
    <row r="675" spans="1:23" x14ac:dyDescent="0.25">
      <c r="A675">
        <v>674</v>
      </c>
      <c r="B675" s="37">
        <v>-792.5</v>
      </c>
      <c r="C675" s="36">
        <v>241.2</v>
      </c>
      <c r="D675" t="s">
        <v>763</v>
      </c>
      <c r="E675">
        <f t="shared" si="142"/>
        <v>327.29999999999995</v>
      </c>
      <c r="F675">
        <f t="shared" si="141"/>
        <v>15</v>
      </c>
      <c r="G675" s="19" t="e">
        <v>#N/A</v>
      </c>
      <c r="H675" s="19" t="e">
        <v>#N/A</v>
      </c>
      <c r="I675" t="str">
        <f t="shared" si="143"/>
        <v>C43H72NO10P</v>
      </c>
      <c r="J675" t="str">
        <f t="shared" si="144"/>
        <v>C43H71NO10P</v>
      </c>
      <c r="K675" t="str">
        <f t="shared" si="139"/>
        <v>C15H29O2</v>
      </c>
      <c r="L675" t="str">
        <f t="shared" si="140"/>
        <v>C28H42NO8P</v>
      </c>
      <c r="M675">
        <v>0.59823799665469957</v>
      </c>
      <c r="N675">
        <v>1.4995833503894751E-2</v>
      </c>
      <c r="O675">
        <v>4.7700099377147372E-2</v>
      </c>
      <c r="P675">
        <v>0.83943166109053646</v>
      </c>
      <c r="Q675">
        <v>0.71267027964790697</v>
      </c>
      <c r="R675">
        <v>0.1443383037859593</v>
      </c>
      <c r="S675">
        <v>0.23122396578047513</v>
      </c>
      <c r="T675" s="15">
        <f t="shared" si="132"/>
        <v>1.0687084856774122E-2</v>
      </c>
      <c r="U675" s="15">
        <f t="shared" si="133"/>
        <v>4.0040973654342477E-2</v>
      </c>
      <c r="V675" s="8">
        <f t="shared" si="134"/>
        <v>0.10286561932304417</v>
      </c>
      <c r="W675" s="8">
        <f t="shared" si="135"/>
        <v>0.1940967176790456</v>
      </c>
    </row>
    <row r="676" spans="1:23" x14ac:dyDescent="0.25">
      <c r="A676">
        <v>675</v>
      </c>
      <c r="B676" s="37">
        <v>-720.5</v>
      </c>
      <c r="C676" s="5">
        <v>269.3</v>
      </c>
      <c r="D676" t="s">
        <v>764</v>
      </c>
      <c r="E676">
        <f t="shared" si="142"/>
        <v>227.2</v>
      </c>
      <c r="F676">
        <f t="shared" si="141"/>
        <v>17</v>
      </c>
      <c r="G676" s="19" t="e">
        <v>#N/A</v>
      </c>
      <c r="H676" s="19" t="e">
        <v>#N/A</v>
      </c>
      <c r="I676" t="str">
        <f t="shared" si="143"/>
        <v>C37H72NO10P</v>
      </c>
      <c r="J676" t="str">
        <f t="shared" si="144"/>
        <v>C37H71NO10P</v>
      </c>
      <c r="K676" t="str">
        <f t="shared" si="139"/>
        <v>C17H33O2</v>
      </c>
      <c r="L676" t="str">
        <f t="shared" si="140"/>
        <v>C20H38NO8P</v>
      </c>
      <c r="M676">
        <v>0.63928754583828018</v>
      </c>
      <c r="N676">
        <v>1.799481480587874E-2</v>
      </c>
      <c r="O676">
        <v>3.3013236051000684E-2</v>
      </c>
      <c r="P676">
        <v>0.82057320716886051</v>
      </c>
      <c r="Q676">
        <v>0.77907435954916016</v>
      </c>
      <c r="R676">
        <v>0.15984145262121127</v>
      </c>
      <c r="S676">
        <v>0.18298000165464925</v>
      </c>
      <c r="T676" s="15">
        <f t="shared" si="132"/>
        <v>1.4019298820095722E-2</v>
      </c>
      <c r="U676" s="15">
        <f t="shared" si="133"/>
        <v>2.7089776985392274E-2</v>
      </c>
      <c r="V676" s="8">
        <f t="shared" si="134"/>
        <v>0.12452837733027759</v>
      </c>
      <c r="W676" s="8">
        <f t="shared" si="135"/>
        <v>0.15014848680551895</v>
      </c>
    </row>
    <row r="677" spans="1:23" x14ac:dyDescent="0.25">
      <c r="A677">
        <v>676</v>
      </c>
      <c r="B677" s="37">
        <v>-748.5</v>
      </c>
      <c r="C677" s="5">
        <v>269.3</v>
      </c>
      <c r="D677" t="s">
        <v>765</v>
      </c>
      <c r="E677">
        <f t="shared" si="142"/>
        <v>255.2</v>
      </c>
      <c r="F677">
        <f t="shared" si="141"/>
        <v>17</v>
      </c>
      <c r="G677" s="19" t="e">
        <v>#N/A</v>
      </c>
      <c r="H677" s="19" t="e">
        <v>#N/A</v>
      </c>
      <c r="I677" t="str">
        <f t="shared" si="143"/>
        <v>C39H76NO10P</v>
      </c>
      <c r="J677" t="str">
        <f t="shared" si="144"/>
        <v>C39H75NO10P</v>
      </c>
      <c r="K677" t="str">
        <f t="shared" si="139"/>
        <v>C17H33O2</v>
      </c>
      <c r="L677" t="str">
        <f t="shared" si="140"/>
        <v>C22H42NO8P</v>
      </c>
      <c r="M677">
        <v>0.62492547768584705</v>
      </c>
      <c r="N677">
        <v>1.799481480587874E-2</v>
      </c>
      <c r="O677">
        <v>3.6462277909915727E-2</v>
      </c>
      <c r="P677">
        <v>0.82057320716886051</v>
      </c>
      <c r="Q677">
        <v>0.76157187710522889</v>
      </c>
      <c r="R677">
        <v>0.15984145262121127</v>
      </c>
      <c r="S677">
        <v>0.19626716362985666</v>
      </c>
      <c r="T677" s="15">
        <f t="shared" si="132"/>
        <v>1.3704344889874039E-2</v>
      </c>
      <c r="U677" s="15">
        <f t="shared" si="133"/>
        <v>2.9919968325221848E-2</v>
      </c>
      <c r="V677" s="8">
        <f t="shared" si="134"/>
        <v>0.12173075511196238</v>
      </c>
      <c r="W677" s="8">
        <f t="shared" si="135"/>
        <v>0.16105157592168701</v>
      </c>
    </row>
    <row r="678" spans="1:23" x14ac:dyDescent="0.25">
      <c r="A678">
        <v>677</v>
      </c>
      <c r="B678" s="37">
        <v>-746.5</v>
      </c>
      <c r="C678" s="5">
        <v>269.3</v>
      </c>
      <c r="D678" t="s">
        <v>766</v>
      </c>
      <c r="E678">
        <f t="shared" si="142"/>
        <v>253.2</v>
      </c>
      <c r="F678">
        <f t="shared" si="141"/>
        <v>17</v>
      </c>
      <c r="G678" s="19" t="e">
        <v>#N/A</v>
      </c>
      <c r="H678" s="19" t="e">
        <v>#N/A</v>
      </c>
      <c r="I678" t="str">
        <f t="shared" si="143"/>
        <v>C39H74NO10P</v>
      </c>
      <c r="J678" t="str">
        <f t="shared" si="144"/>
        <v>C39H73NO10P</v>
      </c>
      <c r="K678" t="str">
        <f t="shared" si="139"/>
        <v>C17H33O2</v>
      </c>
      <c r="L678" t="str">
        <f t="shared" si="140"/>
        <v>C22H40NO8P</v>
      </c>
      <c r="M678">
        <v>0.62511299752006055</v>
      </c>
      <c r="N678">
        <v>1.799481480587874E-2</v>
      </c>
      <c r="O678">
        <v>3.6414363838834868E-2</v>
      </c>
      <c r="P678">
        <v>0.82057320716886051</v>
      </c>
      <c r="Q678">
        <v>0.76180040008474526</v>
      </c>
      <c r="R678">
        <v>0.15984145262121127</v>
      </c>
      <c r="S678">
        <v>0.19609748262344293</v>
      </c>
      <c r="T678" s="15">
        <f t="shared" si="132"/>
        <v>1.3708457118569323E-2</v>
      </c>
      <c r="U678" s="15">
        <f t="shared" si="133"/>
        <v>2.9880651322246512E-2</v>
      </c>
      <c r="V678" s="8">
        <f t="shared" si="134"/>
        <v>0.1217672825569656</v>
      </c>
      <c r="W678" s="8">
        <f t="shared" si="135"/>
        <v>0.16091234023405845</v>
      </c>
    </row>
    <row r="679" spans="1:23" x14ac:dyDescent="0.25">
      <c r="A679">
        <v>678</v>
      </c>
      <c r="B679" s="37">
        <v>-776.5</v>
      </c>
      <c r="C679" s="5">
        <v>269.3</v>
      </c>
      <c r="D679" t="s">
        <v>767</v>
      </c>
      <c r="E679">
        <f t="shared" si="142"/>
        <v>283.2</v>
      </c>
      <c r="F679">
        <f t="shared" si="141"/>
        <v>17</v>
      </c>
      <c r="G679" s="19" t="e">
        <v>#N/A</v>
      </c>
      <c r="H679" s="19" t="e">
        <v>#N/A</v>
      </c>
      <c r="I679" t="str">
        <f t="shared" si="143"/>
        <v>C41H80NO10P</v>
      </c>
      <c r="J679" t="str">
        <f t="shared" si="144"/>
        <v>C41H79NO10P</v>
      </c>
      <c r="K679" t="str">
        <f t="shared" si="139"/>
        <v>C17H33O2</v>
      </c>
      <c r="L679" t="str">
        <f t="shared" si="140"/>
        <v>C24H46NO8P</v>
      </c>
      <c r="M679">
        <v>0.61088606403052981</v>
      </c>
      <c r="N679">
        <v>1.799481480587874E-2</v>
      </c>
      <c r="O679">
        <v>4.012821027101382E-2</v>
      </c>
      <c r="P679">
        <v>0.82057320716886051</v>
      </c>
      <c r="Q679">
        <v>0.74446260089115934</v>
      </c>
      <c r="R679">
        <v>0.15984145262121127</v>
      </c>
      <c r="S679">
        <v>0.20886496199245214</v>
      </c>
      <c r="T679" s="15">
        <f t="shared" si="132"/>
        <v>1.3396466632939225E-2</v>
      </c>
      <c r="U679" s="15">
        <f t="shared" si="133"/>
        <v>3.2928134200032211E-2</v>
      </c>
      <c r="V679" s="8">
        <f t="shared" si="134"/>
        <v>0.11899598354860796</v>
      </c>
      <c r="W679" s="8">
        <f t="shared" si="135"/>
        <v>0.17138899172734862</v>
      </c>
    </row>
    <row r="680" spans="1:23" x14ac:dyDescent="0.25">
      <c r="A680">
        <v>679</v>
      </c>
      <c r="B680" s="37">
        <v>-774.5</v>
      </c>
      <c r="C680" s="5">
        <v>269.3</v>
      </c>
      <c r="D680" t="s">
        <v>768</v>
      </c>
      <c r="E680">
        <f t="shared" si="142"/>
        <v>281.2</v>
      </c>
      <c r="F680">
        <f t="shared" si="141"/>
        <v>17</v>
      </c>
      <c r="G680" s="19" t="e">
        <v>#N/A</v>
      </c>
      <c r="H680" s="19" t="e">
        <v>#N/A</v>
      </c>
      <c r="I680" t="str">
        <f t="shared" si="143"/>
        <v>C41H78NO10P</v>
      </c>
      <c r="J680" t="str">
        <f t="shared" si="144"/>
        <v>C41H77NO10P</v>
      </c>
      <c r="K680" t="str">
        <f t="shared" si="139"/>
        <v>C17H33O2</v>
      </c>
      <c r="L680" t="str">
        <f t="shared" si="140"/>
        <v>C24H44NO8P</v>
      </c>
      <c r="M680">
        <v>0.61106937109279691</v>
      </c>
      <c r="N680">
        <v>1.799481480587874E-2</v>
      </c>
      <c r="O680">
        <v>4.0077614030850008E-2</v>
      </c>
      <c r="P680">
        <v>0.82057320716886051</v>
      </c>
      <c r="Q680">
        <v>0.7446859899327043</v>
      </c>
      <c r="R680">
        <v>0.15984145262121127</v>
      </c>
      <c r="S680">
        <v>0.20870419626937828</v>
      </c>
      <c r="T680" s="15">
        <f t="shared" si="132"/>
        <v>1.3400486477371494E-2</v>
      </c>
      <c r="U680" s="15">
        <f t="shared" si="133"/>
        <v>3.288661628097031E-2</v>
      </c>
      <c r="V680" s="8">
        <f t="shared" si="134"/>
        <v>0.11903169037750817</v>
      </c>
      <c r="W680" s="8">
        <f t="shared" si="135"/>
        <v>0.17125707168236307</v>
      </c>
    </row>
    <row r="681" spans="1:23" x14ac:dyDescent="0.25">
      <c r="A681">
        <v>680</v>
      </c>
      <c r="B681" s="37">
        <v>-772.5</v>
      </c>
      <c r="C681" s="5">
        <v>269.3</v>
      </c>
      <c r="D681" t="s">
        <v>769</v>
      </c>
      <c r="E681">
        <f t="shared" si="142"/>
        <v>279.2</v>
      </c>
      <c r="F681">
        <f t="shared" si="141"/>
        <v>17</v>
      </c>
      <c r="G681" s="19" t="e">
        <v>#N/A</v>
      </c>
      <c r="H681" s="19" t="e">
        <v>#N/A</v>
      </c>
      <c r="I681" t="str">
        <f t="shared" si="143"/>
        <v>C41H76NO10P</v>
      </c>
      <c r="J681" t="str">
        <f t="shared" si="144"/>
        <v>C41H75NO10P</v>
      </c>
      <c r="K681" t="str">
        <f t="shared" si="139"/>
        <v>C17H33O2</v>
      </c>
      <c r="L681" t="str">
        <f t="shared" si="140"/>
        <v>C24H42NO8P</v>
      </c>
      <c r="M681">
        <v>0.61125273315955841</v>
      </c>
      <c r="N681">
        <v>1.799481480587874E-2</v>
      </c>
      <c r="O681">
        <v>4.0027050874912824E-2</v>
      </c>
      <c r="P681">
        <v>0.82057320716886051</v>
      </c>
      <c r="Q681">
        <v>0.74490944600604359</v>
      </c>
      <c r="R681">
        <v>0.15984145262121127</v>
      </c>
      <c r="S681">
        <v>0.20854331525885458</v>
      </c>
      <c r="T681" s="15">
        <f t="shared" si="132"/>
        <v>1.3404507528028485E-2</v>
      </c>
      <c r="U681" s="15">
        <f t="shared" si="133"/>
        <v>3.2845125509938365E-2</v>
      </c>
      <c r="V681" s="8">
        <f t="shared" si="134"/>
        <v>0.11906740792086776</v>
      </c>
      <c r="W681" s="8">
        <f t="shared" si="135"/>
        <v>0.17112505703558506</v>
      </c>
    </row>
    <row r="682" spans="1:23" x14ac:dyDescent="0.25">
      <c r="A682">
        <v>681</v>
      </c>
      <c r="B682" s="37">
        <v>-804.6</v>
      </c>
      <c r="C682" s="5">
        <v>269.3</v>
      </c>
      <c r="D682" t="s">
        <v>770</v>
      </c>
      <c r="E682">
        <f t="shared" si="142"/>
        <v>311.29999999999995</v>
      </c>
      <c r="F682">
        <f t="shared" si="141"/>
        <v>17</v>
      </c>
      <c r="G682" s="19" t="e">
        <v>#N/A</v>
      </c>
      <c r="H682" s="19" t="e">
        <v>#N/A</v>
      </c>
      <c r="I682" t="str">
        <f t="shared" si="143"/>
        <v>C43H84NO10P</v>
      </c>
      <c r="J682" t="str">
        <f t="shared" si="144"/>
        <v>C43H83NO10P</v>
      </c>
      <c r="K682" t="str">
        <f t="shared" si="139"/>
        <v>C17H33O2</v>
      </c>
      <c r="L682" t="str">
        <f t="shared" si="140"/>
        <v>C26H50NO8P</v>
      </c>
      <c r="M682">
        <v>0.59716205620010421</v>
      </c>
      <c r="N682">
        <v>1.799481480587874E-2</v>
      </c>
      <c r="O682">
        <v>4.3990818698189008E-2</v>
      </c>
      <c r="P682">
        <v>0.82057320716886051</v>
      </c>
      <c r="Q682">
        <v>0.72773769723780191</v>
      </c>
      <c r="R682">
        <v>0.15984145262121127</v>
      </c>
      <c r="S682">
        <v>0.22079766471372353</v>
      </c>
      <c r="T682" s="15">
        <f t="shared" si="132"/>
        <v>1.3095505089050894E-2</v>
      </c>
      <c r="U682" s="15">
        <f t="shared" si="133"/>
        <v>3.6097687185156824E-2</v>
      </c>
      <c r="V682" s="8">
        <f t="shared" si="134"/>
        <v>0.11632265065370551</v>
      </c>
      <c r="W682" s="8">
        <f t="shared" si="135"/>
        <v>0.18118064786953486</v>
      </c>
    </row>
    <row r="683" spans="1:23" x14ac:dyDescent="0.25">
      <c r="A683">
        <v>682</v>
      </c>
      <c r="B683" s="37">
        <v>-802.6</v>
      </c>
      <c r="C683" s="5">
        <v>269.3</v>
      </c>
      <c r="D683" t="s">
        <v>771</v>
      </c>
      <c r="E683">
        <f t="shared" si="142"/>
        <v>309.29999999999995</v>
      </c>
      <c r="F683">
        <f t="shared" si="141"/>
        <v>17</v>
      </c>
      <c r="G683" s="19" t="e">
        <v>#N/A</v>
      </c>
      <c r="H683" s="19" t="e">
        <v>#N/A</v>
      </c>
      <c r="I683" t="str">
        <f t="shared" si="143"/>
        <v>C43H82NO10P</v>
      </c>
      <c r="J683" t="str">
        <f t="shared" si="144"/>
        <v>C43H81NO10P</v>
      </c>
      <c r="K683" t="str">
        <f t="shared" si="139"/>
        <v>C17H33O2</v>
      </c>
      <c r="L683" t="str">
        <f t="shared" si="140"/>
        <v>C26H48NO8P</v>
      </c>
      <c r="M683">
        <v>0.5973412451334662</v>
      </c>
      <c r="N683">
        <v>1.799481480587874E-2</v>
      </c>
      <c r="O683">
        <v>4.3937798949508319E-2</v>
      </c>
      <c r="P683">
        <v>0.82057320716886051</v>
      </c>
      <c r="Q683">
        <v>0.72795606767909427</v>
      </c>
      <c r="R683">
        <v>0.15984145262121127</v>
      </c>
      <c r="S683">
        <v>0.22064549933672015</v>
      </c>
      <c r="T683" s="15">
        <f t="shared" si="132"/>
        <v>1.3099434624701027E-2</v>
      </c>
      <c r="U683" s="15">
        <f t="shared" si="133"/>
        <v>3.6054180599938618E-2</v>
      </c>
      <c r="V683" s="8">
        <f t="shared" si="134"/>
        <v>0.11635755530225121</v>
      </c>
      <c r="W683" s="8">
        <f t="shared" si="135"/>
        <v>0.18105578503810713</v>
      </c>
    </row>
    <row r="684" spans="1:23" x14ac:dyDescent="0.25">
      <c r="A684">
        <v>683</v>
      </c>
      <c r="B684" s="37">
        <v>-800.5</v>
      </c>
      <c r="C684" s="5">
        <v>269.3</v>
      </c>
      <c r="D684" t="s">
        <v>772</v>
      </c>
      <c r="E684">
        <f t="shared" si="142"/>
        <v>307.20000000000005</v>
      </c>
      <c r="F684">
        <f t="shared" si="141"/>
        <v>17</v>
      </c>
      <c r="G684" s="19" t="e">
        <v>#N/A</v>
      </c>
      <c r="H684" s="19" t="e">
        <v>#N/A</v>
      </c>
      <c r="I684" t="str">
        <f t="shared" si="143"/>
        <v>C43H80NO10P</v>
      </c>
      <c r="J684" t="str">
        <f t="shared" si="144"/>
        <v>C43H79NO10P</v>
      </c>
      <c r="K684" t="str">
        <f t="shared" si="139"/>
        <v>C17H33O2</v>
      </c>
      <c r="L684" t="str">
        <f t="shared" si="140"/>
        <v>C26H46NO8P</v>
      </c>
      <c r="M684">
        <v>0.59752048783560596</v>
      </c>
      <c r="N684">
        <v>1.799481480587874E-2</v>
      </c>
      <c r="O684">
        <v>4.3884808976233917E-2</v>
      </c>
      <c r="P684">
        <v>0.82057320716886051</v>
      </c>
      <c r="Q684">
        <v>0.72817450364626179</v>
      </c>
      <c r="R684">
        <v>0.15984145262121127</v>
      </c>
      <c r="S684">
        <v>0.22049322275920918</v>
      </c>
      <c r="T684" s="15">
        <f t="shared" si="132"/>
        <v>1.310336533947715E-2</v>
      </c>
      <c r="U684" s="15">
        <f t="shared" si="133"/>
        <v>3.6010698447621052E-2</v>
      </c>
      <c r="V684" s="8">
        <f t="shared" si="134"/>
        <v>0.11639247042454799</v>
      </c>
      <c r="W684" s="8">
        <f t="shared" si="135"/>
        <v>0.18093083095852228</v>
      </c>
    </row>
    <row r="685" spans="1:23" x14ac:dyDescent="0.25">
      <c r="A685">
        <v>684</v>
      </c>
      <c r="B685" s="37">
        <v>-798.5</v>
      </c>
      <c r="C685" s="5">
        <v>269.3</v>
      </c>
      <c r="D685" t="s">
        <v>773</v>
      </c>
      <c r="E685">
        <f t="shared" si="142"/>
        <v>305.20000000000005</v>
      </c>
      <c r="F685">
        <f t="shared" si="141"/>
        <v>17</v>
      </c>
      <c r="G685" s="19" t="e">
        <v>#N/A</v>
      </c>
      <c r="H685" s="19" t="e">
        <v>#N/A</v>
      </c>
      <c r="I685" t="str">
        <f t="shared" si="143"/>
        <v>C43H78NO10P</v>
      </c>
      <c r="J685" t="str">
        <f t="shared" si="144"/>
        <v>C43H77NO10P</v>
      </c>
      <c r="K685" t="str">
        <f t="shared" si="139"/>
        <v>C17H33O2</v>
      </c>
      <c r="L685" t="str">
        <f t="shared" si="140"/>
        <v>C26H44NO8P</v>
      </c>
      <c r="M685">
        <v>0.59769978432265758</v>
      </c>
      <c r="N685">
        <v>1.799481480587874E-2</v>
      </c>
      <c r="O685">
        <v>4.3831848820680037E-2</v>
      </c>
      <c r="P685">
        <v>0.82057320716886051</v>
      </c>
      <c r="Q685">
        <v>0.72839300515896677</v>
      </c>
      <c r="R685">
        <v>0.15984145262121127</v>
      </c>
      <c r="S685">
        <v>0.22034083492815634</v>
      </c>
      <c r="T685" s="15">
        <f t="shared" si="132"/>
        <v>1.3107297233733082E-2</v>
      </c>
      <c r="U685" s="15">
        <f t="shared" si="133"/>
        <v>3.5967240762926046E-2</v>
      </c>
      <c r="V685" s="8">
        <f t="shared" si="134"/>
        <v>0.11642739602373868</v>
      </c>
      <c r="W685" s="8">
        <f t="shared" si="135"/>
        <v>0.18080578558726174</v>
      </c>
    </row>
    <row r="686" spans="1:23" x14ac:dyDescent="0.25">
      <c r="A686">
        <v>685</v>
      </c>
      <c r="B686" s="37">
        <v>-796.5</v>
      </c>
      <c r="C686" s="5">
        <v>269.3</v>
      </c>
      <c r="D686" t="s">
        <v>774</v>
      </c>
      <c r="E686">
        <f t="shared" si="142"/>
        <v>303.20000000000005</v>
      </c>
      <c r="F686">
        <f t="shared" si="141"/>
        <v>17</v>
      </c>
      <c r="G686" s="19" t="e">
        <v>#N/A</v>
      </c>
      <c r="H686" s="19" t="e">
        <v>#N/A</v>
      </c>
      <c r="I686" t="str">
        <f t="shared" si="143"/>
        <v>C43H76NO10P</v>
      </c>
      <c r="J686" t="str">
        <f t="shared" si="144"/>
        <v>C43H75NO10P</v>
      </c>
      <c r="K686" t="str">
        <f t="shared" si="139"/>
        <v>C17H33O2</v>
      </c>
      <c r="L686" t="str">
        <f t="shared" si="140"/>
        <v>C26H42NO8P</v>
      </c>
      <c r="M686">
        <v>0.59787913461076025</v>
      </c>
      <c r="N686">
        <v>1.799481480587874E-2</v>
      </c>
      <c r="O686">
        <v>4.3778918525189503E-2</v>
      </c>
      <c r="P686">
        <v>0.82057320716886051</v>
      </c>
      <c r="Q686">
        <v>0.72861157223687756</v>
      </c>
      <c r="R686">
        <v>0.15984145262121127</v>
      </c>
      <c r="S686">
        <v>0.22018833579050567</v>
      </c>
      <c r="T686" s="15">
        <f t="shared" si="132"/>
        <v>1.3111230307822746E-2</v>
      </c>
      <c r="U686" s="15">
        <f t="shared" si="133"/>
        <v>3.5923807580598974E-2</v>
      </c>
      <c r="V686" s="8">
        <f t="shared" si="134"/>
        <v>0.11646233210296712</v>
      </c>
      <c r="W686" s="8">
        <f t="shared" si="135"/>
        <v>0.18068064888078925</v>
      </c>
    </row>
    <row r="687" spans="1:23" x14ac:dyDescent="0.25">
      <c r="A687">
        <v>686</v>
      </c>
      <c r="B687" s="37">
        <v>-832.6</v>
      </c>
      <c r="C687" s="5">
        <v>269.3</v>
      </c>
      <c r="D687" t="s">
        <v>775</v>
      </c>
      <c r="E687">
        <f t="shared" si="142"/>
        <v>339.29999999999995</v>
      </c>
      <c r="F687">
        <f t="shared" si="141"/>
        <v>17</v>
      </c>
      <c r="G687" s="19" t="e">
        <v>#N/A</v>
      </c>
      <c r="H687" s="19" t="e">
        <v>#N/A</v>
      </c>
      <c r="I687" t="str">
        <f t="shared" si="143"/>
        <v>C45H88NO10P</v>
      </c>
      <c r="J687" t="str">
        <f t="shared" si="144"/>
        <v>C45H87NO10P</v>
      </c>
      <c r="K687" t="str">
        <f t="shared" si="139"/>
        <v>C17H33O2</v>
      </c>
      <c r="L687" t="str">
        <f t="shared" si="140"/>
        <v>C28H54NO8P</v>
      </c>
      <c r="M687">
        <v>0.58374636836913463</v>
      </c>
      <c r="N687">
        <v>1.799481480587874E-2</v>
      </c>
      <c r="O687">
        <v>4.8030883644520211E-2</v>
      </c>
      <c r="P687">
        <v>0.82057320716886051</v>
      </c>
      <c r="Q687">
        <v>0.71138853093092669</v>
      </c>
      <c r="R687">
        <v>0.15984145262121127</v>
      </c>
      <c r="S687">
        <v>0.23208879729742815</v>
      </c>
      <c r="T687" s="15">
        <f t="shared" si="132"/>
        <v>1.2801304869128165E-2</v>
      </c>
      <c r="U687" s="15">
        <f t="shared" si="133"/>
        <v>3.9412856235338314E-2</v>
      </c>
      <c r="V687" s="8">
        <f t="shared" si="134"/>
        <v>0.1137093761620688</v>
      </c>
      <c r="W687" s="8">
        <f t="shared" si="135"/>
        <v>0.19044584874631418</v>
      </c>
    </row>
    <row r="688" spans="1:23" x14ac:dyDescent="0.25">
      <c r="A688">
        <v>687</v>
      </c>
      <c r="B688" s="37">
        <v>-830.6</v>
      </c>
      <c r="C688" s="5">
        <v>269.3</v>
      </c>
      <c r="D688" t="s">
        <v>776</v>
      </c>
      <c r="E688">
        <f t="shared" si="142"/>
        <v>337.29999999999995</v>
      </c>
      <c r="F688">
        <f t="shared" si="141"/>
        <v>17</v>
      </c>
      <c r="G688" s="19" t="e">
        <v>#N/A</v>
      </c>
      <c r="H688" s="19" t="e">
        <v>#N/A</v>
      </c>
      <c r="I688" t="str">
        <f t="shared" si="143"/>
        <v>C45H86NO10P</v>
      </c>
      <c r="J688" t="str">
        <f t="shared" si="144"/>
        <v>C45H85NO10P</v>
      </c>
      <c r="K688" t="str">
        <f t="shared" si="139"/>
        <v>C17H33O2</v>
      </c>
      <c r="L688" t="str">
        <f t="shared" si="140"/>
        <v>C28H52NO8P</v>
      </c>
      <c r="M688">
        <v>0.58392153169040728</v>
      </c>
      <c r="N688">
        <v>1.799481480587874E-2</v>
      </c>
      <c r="O688">
        <v>4.7975686219315819E-2</v>
      </c>
      <c r="P688">
        <v>0.82057320716886051</v>
      </c>
      <c r="Q688">
        <v>0.71160199551853731</v>
      </c>
      <c r="R688">
        <v>0.15984145262121127</v>
      </c>
      <c r="S688">
        <v>0.23194492698019559</v>
      </c>
      <c r="T688" s="15">
        <f t="shared" si="132"/>
        <v>1.2805146124849832E-2</v>
      </c>
      <c r="U688" s="15">
        <f t="shared" si="133"/>
        <v>3.9367562707110886E-2</v>
      </c>
      <c r="V688" s="8">
        <f t="shared" si="134"/>
        <v>0.11374349665183568</v>
      </c>
      <c r="W688" s="8">
        <f t="shared" si="135"/>
        <v>0.19032779261868626</v>
      </c>
    </row>
    <row r="689" spans="1:23" x14ac:dyDescent="0.25">
      <c r="A689">
        <v>688</v>
      </c>
      <c r="B689" s="37">
        <v>-828.6</v>
      </c>
      <c r="C689" s="5">
        <v>269.3</v>
      </c>
      <c r="D689" t="s">
        <v>777</v>
      </c>
      <c r="E689">
        <f t="shared" si="142"/>
        <v>335.29999999999995</v>
      </c>
      <c r="F689">
        <f t="shared" si="141"/>
        <v>17</v>
      </c>
      <c r="G689" s="19" t="e">
        <v>#N/A</v>
      </c>
      <c r="H689" s="19" t="e">
        <v>#N/A</v>
      </c>
      <c r="I689" t="str">
        <f t="shared" si="143"/>
        <v>C45H84NO10P</v>
      </c>
      <c r="J689" t="str">
        <f t="shared" si="144"/>
        <v>C45H83NO10P</v>
      </c>
      <c r="K689" t="str">
        <f t="shared" si="139"/>
        <v>C17H33O2</v>
      </c>
      <c r="L689" t="str">
        <f t="shared" si="140"/>
        <v>C28H50NO8P</v>
      </c>
      <c r="M689">
        <v>0.5840967475725023</v>
      </c>
      <c r="N689">
        <v>1.799481480587874E-2</v>
      </c>
      <c r="O689">
        <v>4.7920515426098299E-2</v>
      </c>
      <c r="P689">
        <v>0.82057320716886051</v>
      </c>
      <c r="Q689">
        <v>0.7118155241599361</v>
      </c>
      <c r="R689">
        <v>0.15984145262121127</v>
      </c>
      <c r="S689">
        <v>0.23180094942395202</v>
      </c>
      <c r="T689" s="15">
        <f t="shared" si="132"/>
        <v>1.2808988533207555E-2</v>
      </c>
      <c r="U689" s="15">
        <f t="shared" si="133"/>
        <v>3.9322291032378338E-2</v>
      </c>
      <c r="V689" s="8">
        <f t="shared" si="134"/>
        <v>0.11377762738005309</v>
      </c>
      <c r="W689" s="8">
        <f t="shared" si="135"/>
        <v>0.19020964849359914</v>
      </c>
    </row>
    <row r="690" spans="1:23" x14ac:dyDescent="0.25">
      <c r="A690">
        <v>689</v>
      </c>
      <c r="B690" s="37">
        <v>-824.5</v>
      </c>
      <c r="C690" s="5">
        <v>269.3</v>
      </c>
      <c r="D690" t="s">
        <v>778</v>
      </c>
      <c r="E690">
        <f t="shared" si="142"/>
        <v>331.20000000000005</v>
      </c>
      <c r="F690">
        <f t="shared" si="141"/>
        <v>17</v>
      </c>
      <c r="G690" s="19" t="e">
        <v>#N/A</v>
      </c>
      <c r="H690" s="19" t="e">
        <v>#N/A</v>
      </c>
      <c r="I690" t="str">
        <f t="shared" si="143"/>
        <v>C45H80NO10P</v>
      </c>
      <c r="J690" t="str">
        <f t="shared" si="144"/>
        <v>C45H79NO10P</v>
      </c>
      <c r="K690" t="str">
        <f t="shared" si="139"/>
        <v>C17H33O2</v>
      </c>
      <c r="L690" t="str">
        <f t="shared" si="140"/>
        <v>C28H46NO8P</v>
      </c>
      <c r="M690">
        <v>0.58444733708225083</v>
      </c>
      <c r="N690">
        <v>1.799481480587874E-2</v>
      </c>
      <c r="O690">
        <v>4.7810253896378968E-2</v>
      </c>
      <c r="P690">
        <v>0.82057320716886051</v>
      </c>
      <c r="Q690">
        <v>0.71224277368098521</v>
      </c>
      <c r="R690">
        <v>0.15984145262121127</v>
      </c>
      <c r="S690">
        <v>0.23151267238879578</v>
      </c>
      <c r="T690" s="15">
        <f t="shared" si="132"/>
        <v>1.2816676809214731E-2</v>
      </c>
      <c r="U690" s="15">
        <f t="shared" si="133"/>
        <v>3.9231813375309198E-2</v>
      </c>
      <c r="V690" s="8">
        <f t="shared" si="134"/>
        <v>0.1138459195641293</v>
      </c>
      <c r="W690" s="8">
        <f t="shared" si="135"/>
        <v>0.18997309608230784</v>
      </c>
    </row>
    <row r="691" spans="1:23" x14ac:dyDescent="0.25">
      <c r="A691">
        <v>690</v>
      </c>
      <c r="B691" s="37">
        <v>-822.5</v>
      </c>
      <c r="C691" s="5">
        <v>269.3</v>
      </c>
      <c r="D691" t="s">
        <v>779</v>
      </c>
      <c r="E691">
        <f t="shared" si="142"/>
        <v>329.20000000000005</v>
      </c>
      <c r="F691">
        <f t="shared" si="141"/>
        <v>17</v>
      </c>
      <c r="G691" s="19" t="e">
        <v>#N/A</v>
      </c>
      <c r="H691" s="19" t="e">
        <v>#N/A</v>
      </c>
      <c r="I691" t="str">
        <f t="shared" si="143"/>
        <v>C45H78NO10P</v>
      </c>
      <c r="J691" t="str">
        <f t="shared" si="144"/>
        <v>C45H77NO10P</v>
      </c>
      <c r="K691" t="str">
        <f t="shared" si="139"/>
        <v>C17H33O2</v>
      </c>
      <c r="L691" t="str">
        <f t="shared" si="140"/>
        <v>C28H44NO8P</v>
      </c>
      <c r="M691">
        <v>0.58462271074146233</v>
      </c>
      <c r="N691">
        <v>1.799481480587874E-2</v>
      </c>
      <c r="O691">
        <v>4.7755163240323438E-2</v>
      </c>
      <c r="P691">
        <v>0.82057320716886051</v>
      </c>
      <c r="Q691">
        <v>0.71245649459909377</v>
      </c>
      <c r="R691">
        <v>0.15984145262121127</v>
      </c>
      <c r="S691">
        <v>0.231368372807012</v>
      </c>
      <c r="T691" s="15">
        <f t="shared" si="132"/>
        <v>1.2820522677556238E-2</v>
      </c>
      <c r="U691" s="15">
        <f t="shared" si="133"/>
        <v>3.9186607458984675E-2</v>
      </c>
      <c r="V691" s="8">
        <f t="shared" si="134"/>
        <v>0.11388008102613531</v>
      </c>
      <c r="W691" s="8">
        <f t="shared" si="135"/>
        <v>0.18985468771169042</v>
      </c>
    </row>
    <row r="692" spans="1:23" ht="15.75" thickBot="1" x14ac:dyDescent="0.3">
      <c r="A692">
        <v>691</v>
      </c>
      <c r="B692" s="38">
        <v>-820.5</v>
      </c>
      <c r="C692" s="5">
        <v>269.3</v>
      </c>
      <c r="D692" t="s">
        <v>780</v>
      </c>
      <c r="E692">
        <f t="shared" si="142"/>
        <v>327.20000000000005</v>
      </c>
      <c r="F692">
        <f t="shared" si="141"/>
        <v>17</v>
      </c>
      <c r="G692" s="19" t="e">
        <v>#N/A</v>
      </c>
      <c r="H692" s="19" t="e">
        <v>#N/A</v>
      </c>
      <c r="I692" t="str">
        <f t="shared" si="143"/>
        <v>C45H76NO10P</v>
      </c>
      <c r="J692" t="str">
        <f t="shared" si="144"/>
        <v>C45H75NO10P</v>
      </c>
      <c r="K692" t="str">
        <f t="shared" si="139"/>
        <v>C17H33O2</v>
      </c>
      <c r="L692" t="str">
        <f t="shared" si="140"/>
        <v>C28H42NO8P</v>
      </c>
      <c r="M692">
        <v>0.5847981370246117</v>
      </c>
      <c r="N692">
        <v>1.799481480587874E-2</v>
      </c>
      <c r="O692">
        <v>4.7700099377147372E-2</v>
      </c>
      <c r="P692">
        <v>0.82057320716886051</v>
      </c>
      <c r="Q692">
        <v>0.71267027964790697</v>
      </c>
      <c r="R692">
        <v>0.15984145262121127</v>
      </c>
      <c r="S692">
        <v>0.23122396578047513</v>
      </c>
      <c r="T692" s="15">
        <f t="shared" si="132"/>
        <v>1.2824369699917897E-2</v>
      </c>
      <c r="U692" s="15">
        <f t="shared" si="133"/>
        <v>3.9141423528179183E-2</v>
      </c>
      <c r="V692" s="8">
        <f t="shared" si="134"/>
        <v>0.11391425273888631</v>
      </c>
      <c r="W692" s="8">
        <f t="shared" si="135"/>
        <v>0.18973619117478732</v>
      </c>
    </row>
    <row r="693" spans="1:23" x14ac:dyDescent="0.25">
      <c r="A693">
        <v>692</v>
      </c>
      <c r="B693">
        <v>-753.5</v>
      </c>
      <c r="C693">
        <v>227.2</v>
      </c>
      <c r="D693" t="s">
        <v>781</v>
      </c>
      <c r="E693">
        <f t="shared" ref="E693:E756" si="145">-B693-C693-299.1</f>
        <v>227.19999999999993</v>
      </c>
      <c r="F693">
        <f t="shared" si="141"/>
        <v>14</v>
      </c>
      <c r="G693" s="19" t="e">
        <v>#N/A</v>
      </c>
      <c r="H693" s="19" t="e">
        <v>#N/A</v>
      </c>
      <c r="I693" s="5" t="str">
        <f t="shared" ref="I693:I756" si="146">"C"&amp;MID(D693,4,2)+MID(D693,9,2)+9&amp;"H"&amp;2*(MID(D693,4,2)+MID(D693,9,2))+15-2*(MID(D693,7,1)+MID(D693,12,1))&amp;"O13P"</f>
        <v>C37H71O13P</v>
      </c>
      <c r="J693" s="5" t="str">
        <f t="shared" ref="J693:J756" si="147">"C"&amp;MID(D693,4,2)+MID(D693,9,2)+9&amp;"H"&amp;-1+2*(MID(D693,4,2)+MID(D693,9,2))+15-2*(MID(D693,7,1)+MID(D693,12,1))&amp;"O13P"</f>
        <v>C37H70O13P</v>
      </c>
      <c r="K693" s="5" t="str">
        <f t="shared" si="139"/>
        <v>C14H27O2</v>
      </c>
      <c r="L693" s="5" t="str">
        <f t="shared" ref="L693:L756" si="148">"C"&amp;MID(J693,2,2)-MID(K693,2,2)&amp;"H"&amp;MID(J693,5,2)-MID(K693,5,2)&amp;"O11P"</f>
        <v>C23H43O11P</v>
      </c>
      <c r="M693">
        <v>0.63716112175614459</v>
      </c>
      <c r="N693">
        <v>1.3607566533507585E-2</v>
      </c>
      <c r="O693">
        <v>4.2121810165696223E-2</v>
      </c>
      <c r="P693">
        <v>0.84902279804027836</v>
      </c>
      <c r="Q693">
        <v>0.75046409027748762</v>
      </c>
      <c r="R693">
        <v>0.13628960706555063</v>
      </c>
      <c r="S693">
        <v>0.19996482907575205</v>
      </c>
      <c r="T693" s="15">
        <f t="shared" si="132"/>
        <v>1.0211990039459155E-2</v>
      </c>
      <c r="U693" s="15">
        <f t="shared" si="133"/>
        <v>3.5762377125400847E-2</v>
      </c>
      <c r="V693" s="8">
        <f t="shared" si="134"/>
        <v>0.1022804559807247</v>
      </c>
      <c r="W693" s="8">
        <f t="shared" si="135"/>
        <v>0.16977469869154102</v>
      </c>
    </row>
    <row r="694" spans="1:23" x14ac:dyDescent="0.25">
      <c r="A694">
        <v>693</v>
      </c>
      <c r="B694">
        <v>-807.5</v>
      </c>
      <c r="C694">
        <v>281.2</v>
      </c>
      <c r="D694" t="s">
        <v>782</v>
      </c>
      <c r="E694">
        <f t="shared" si="145"/>
        <v>227.19999999999993</v>
      </c>
      <c r="F694">
        <f t="shared" si="141"/>
        <v>18</v>
      </c>
      <c r="G694" s="19" t="e">
        <v>#N/A</v>
      </c>
      <c r="H694" s="19" t="e">
        <v>#N/A</v>
      </c>
      <c r="I694" s="5" t="str">
        <f t="shared" si="146"/>
        <v>C41H77O13P</v>
      </c>
      <c r="J694" s="5" t="str">
        <f t="shared" si="147"/>
        <v>C41H76O13P</v>
      </c>
      <c r="K694" s="5" t="str">
        <f t="shared" si="139"/>
        <v>C18H33O2</v>
      </c>
      <c r="L694" s="5" t="str">
        <f t="shared" si="148"/>
        <v>C23H43O11P</v>
      </c>
      <c r="M694">
        <v>0.60903680744439459</v>
      </c>
      <c r="N694">
        <v>1.9555127821847394E-2</v>
      </c>
      <c r="O694">
        <v>4.2121810165696223E-2</v>
      </c>
      <c r="P694">
        <v>0.811546901890003</v>
      </c>
      <c r="Q694">
        <v>0.75046409027748762</v>
      </c>
      <c r="R694">
        <v>0.16710950192123541</v>
      </c>
      <c r="S694">
        <v>0.19996482907575205</v>
      </c>
      <c r="T694" s="15">
        <f t="shared" si="132"/>
        <v>1.4675421211082694E-2</v>
      </c>
      <c r="U694" s="15">
        <f t="shared" si="133"/>
        <v>3.4183824541969603E-2</v>
      </c>
      <c r="V694" s="8">
        <f t="shared" si="134"/>
        <v>0.12540968033604399</v>
      </c>
      <c r="W694" s="8">
        <f t="shared" si="135"/>
        <v>0.16228083752339056</v>
      </c>
    </row>
    <row r="695" spans="1:23" x14ac:dyDescent="0.25">
      <c r="A695">
        <v>694</v>
      </c>
      <c r="B695">
        <v>-805.5</v>
      </c>
      <c r="C695">
        <v>279.2</v>
      </c>
      <c r="D695" t="s">
        <v>783</v>
      </c>
      <c r="E695">
        <f t="shared" si="145"/>
        <v>227.19999999999993</v>
      </c>
      <c r="F695">
        <f t="shared" si="141"/>
        <v>18</v>
      </c>
      <c r="G695" s="19" t="e">
        <v>#N/A</v>
      </c>
      <c r="H695" s="19" t="e">
        <v>#N/A</v>
      </c>
      <c r="I695" s="5" t="str">
        <f t="shared" si="146"/>
        <v>C41H75O13P</v>
      </c>
      <c r="J695" s="5" t="str">
        <f t="shared" si="147"/>
        <v>C41H74O13P</v>
      </c>
      <c r="K695" s="5" t="str">
        <f t="shared" si="139"/>
        <v>C18H31O2</v>
      </c>
      <c r="L695" s="5" t="str">
        <f t="shared" si="148"/>
        <v>C23H43O11P</v>
      </c>
      <c r="M695">
        <v>0.60921955960483598</v>
      </c>
      <c r="N695">
        <v>1.9510895075596228E-2</v>
      </c>
      <c r="O695">
        <v>4.2121810165696223E-2</v>
      </c>
      <c r="P695">
        <v>0.81179042075094388</v>
      </c>
      <c r="Q695">
        <v>0.75046409027748762</v>
      </c>
      <c r="R695">
        <v>0.16691607239168496</v>
      </c>
      <c r="S695">
        <v>0.19996482907575205</v>
      </c>
      <c r="T695" s="15">
        <f t="shared" si="132"/>
        <v>1.4642226123406836E-2</v>
      </c>
      <c r="U695" s="15">
        <f t="shared" si="133"/>
        <v>3.4194081997201919E-2</v>
      </c>
      <c r="V695" s="8">
        <f t="shared" si="134"/>
        <v>0.12526451842011713</v>
      </c>
      <c r="W695" s="8">
        <f t="shared" si="135"/>
        <v>0.16232953273079534</v>
      </c>
    </row>
    <row r="696" spans="1:23" x14ac:dyDescent="0.25">
      <c r="A696">
        <v>695</v>
      </c>
      <c r="B696">
        <v>-803.5</v>
      </c>
      <c r="C696">
        <v>277.2</v>
      </c>
      <c r="D696" t="s">
        <v>784</v>
      </c>
      <c r="E696">
        <f t="shared" si="145"/>
        <v>227.19999999999993</v>
      </c>
      <c r="F696">
        <f t="shared" si="141"/>
        <v>18</v>
      </c>
      <c r="G696" s="19" t="e">
        <v>#N/A</v>
      </c>
      <c r="H696" s="19" t="e">
        <v>#N/A</v>
      </c>
      <c r="I696" s="5" t="str">
        <f t="shared" si="146"/>
        <v>C41H73O13P</v>
      </c>
      <c r="J696" s="5" t="str">
        <f t="shared" si="147"/>
        <v>C41H72O13P</v>
      </c>
      <c r="K696" s="5" t="str">
        <f t="shared" si="139"/>
        <v>C18H29O2</v>
      </c>
      <c r="L696" s="5" t="str">
        <f t="shared" si="148"/>
        <v>C23H43O11P</v>
      </c>
      <c r="M696">
        <v>0.60940236660326363</v>
      </c>
      <c r="N696">
        <v>1.9466707127961943E-2</v>
      </c>
      <c r="O696">
        <v>4.2121810165696223E-2</v>
      </c>
      <c r="P696">
        <v>0.81203401268398379</v>
      </c>
      <c r="Q696">
        <v>0.75046409027748762</v>
      </c>
      <c r="R696">
        <v>0.1667225117316733</v>
      </c>
      <c r="S696">
        <v>0.19996482907575205</v>
      </c>
      <c r="T696" s="15">
        <f t="shared" si="132"/>
        <v>1.4609064655484241E-2</v>
      </c>
      <c r="U696" s="15">
        <f t="shared" si="133"/>
        <v>3.4204342530363321E-2</v>
      </c>
      <c r="V696" s="8">
        <f t="shared" si="134"/>
        <v>0.12511925809548796</v>
      </c>
      <c r="W696" s="8">
        <f t="shared" si="135"/>
        <v>0.1623782425500499</v>
      </c>
    </row>
    <row r="697" spans="1:23" x14ac:dyDescent="0.25">
      <c r="A697">
        <v>696</v>
      </c>
      <c r="B697">
        <v>-835.5</v>
      </c>
      <c r="C697">
        <v>309.3</v>
      </c>
      <c r="D697" t="s">
        <v>785</v>
      </c>
      <c r="E697">
        <f t="shared" si="145"/>
        <v>227.10000000000002</v>
      </c>
      <c r="F697">
        <f t="shared" si="141"/>
        <v>20</v>
      </c>
      <c r="G697" s="19" t="e">
        <v>#N/A</v>
      </c>
      <c r="H697" s="19" t="e">
        <v>#N/A</v>
      </c>
      <c r="I697" s="5" t="str">
        <f t="shared" si="146"/>
        <v>C43H81O13P</v>
      </c>
      <c r="J697" s="5" t="str">
        <f t="shared" si="147"/>
        <v>C43H80O13P</v>
      </c>
      <c r="K697" s="5" t="str">
        <f t="shared" si="139"/>
        <v>C20H37O2</v>
      </c>
      <c r="L697" s="5" t="str">
        <f t="shared" si="148"/>
        <v>C23H43O11P</v>
      </c>
      <c r="M697">
        <v>0.59535434453267455</v>
      </c>
      <c r="N697">
        <v>2.2956457923409865E-2</v>
      </c>
      <c r="O697">
        <v>4.2121810165696223E-2</v>
      </c>
      <c r="P697">
        <v>0.79331489973429581</v>
      </c>
      <c r="Q697">
        <v>0.75046409027748762</v>
      </c>
      <c r="R697">
        <v>0.18147836884607774</v>
      </c>
      <c r="S697">
        <v>0.19996482907575205</v>
      </c>
      <c r="T697" s="15">
        <f t="shared" si="132"/>
        <v>1.7227997311485208E-2</v>
      </c>
      <c r="U697" s="15">
        <f t="shared" si="133"/>
        <v>3.3415859608226336E-2</v>
      </c>
      <c r="V697" s="8">
        <f t="shared" si="134"/>
        <v>0.13619299898111409</v>
      </c>
      <c r="W697" s="8">
        <f t="shared" si="135"/>
        <v>0.15863507832861584</v>
      </c>
    </row>
    <row r="698" spans="1:23" x14ac:dyDescent="0.25">
      <c r="A698">
        <v>697</v>
      </c>
      <c r="B698">
        <v>-833.5</v>
      </c>
      <c r="C698">
        <v>307.3</v>
      </c>
      <c r="D698" t="s">
        <v>786</v>
      </c>
      <c r="E698">
        <f t="shared" si="145"/>
        <v>227.10000000000002</v>
      </c>
      <c r="F698">
        <f t="shared" si="141"/>
        <v>20</v>
      </c>
      <c r="G698" s="19" t="e">
        <v>#N/A</v>
      </c>
      <c r="H698" s="19" t="e">
        <v>#N/A</v>
      </c>
      <c r="I698" s="5" t="str">
        <f t="shared" si="146"/>
        <v>C43H79O13P</v>
      </c>
      <c r="J698" s="5" t="str">
        <f t="shared" si="147"/>
        <v>C43H78O13P</v>
      </c>
      <c r="K698" s="5" t="str">
        <f t="shared" si="139"/>
        <v>C20H35O2</v>
      </c>
      <c r="L698" s="5" t="str">
        <f t="shared" si="148"/>
        <v>C23H43O11P</v>
      </c>
      <c r="M698">
        <v>0.59553299103049151</v>
      </c>
      <c r="N698">
        <v>2.2908931973969478E-2</v>
      </c>
      <c r="O698">
        <v>4.2121810165696223E-2</v>
      </c>
      <c r="P698">
        <v>0.79355294776368368</v>
      </c>
      <c r="Q698">
        <v>0.75046409027748762</v>
      </c>
      <c r="R698">
        <v>0.18129472300940283</v>
      </c>
      <c r="S698">
        <v>0.19996482907575205</v>
      </c>
      <c r="T698" s="15">
        <f t="shared" si="132"/>
        <v>1.7192330793073855E-2</v>
      </c>
      <c r="U698" s="15">
        <f t="shared" si="133"/>
        <v>3.3425886622130536E-2</v>
      </c>
      <c r="V698" s="8">
        <f t="shared" si="134"/>
        <v>0.1360551793753606</v>
      </c>
      <c r="W698" s="8">
        <f t="shared" si="135"/>
        <v>0.1586826795621242</v>
      </c>
    </row>
    <row r="699" spans="1:23" x14ac:dyDescent="0.25">
      <c r="A699">
        <v>698</v>
      </c>
      <c r="B699">
        <v>-831.5</v>
      </c>
      <c r="C699">
        <v>305.2</v>
      </c>
      <c r="D699" t="s">
        <v>787</v>
      </c>
      <c r="E699">
        <f t="shared" si="145"/>
        <v>227.19999999999993</v>
      </c>
      <c r="F699">
        <f t="shared" si="141"/>
        <v>20</v>
      </c>
      <c r="G699" s="19" t="e">
        <v>#N/A</v>
      </c>
      <c r="H699" s="19" t="e">
        <v>#N/A</v>
      </c>
      <c r="I699" s="5" t="str">
        <f t="shared" si="146"/>
        <v>C43H77O13P</v>
      </c>
      <c r="J699" s="5" t="str">
        <f t="shared" si="147"/>
        <v>C43H76O13P</v>
      </c>
      <c r="K699" s="5" t="str">
        <f t="shared" si="139"/>
        <v>C20H33O2</v>
      </c>
      <c r="L699" s="5" t="str">
        <f t="shared" si="148"/>
        <v>C23H43O11P</v>
      </c>
      <c r="M699">
        <v>0.59571169113431865</v>
      </c>
      <c r="N699">
        <v>2.2861446898164127E-2</v>
      </c>
      <c r="O699">
        <v>4.2121810165696223E-2</v>
      </c>
      <c r="P699">
        <v>0.79379106722355164</v>
      </c>
      <c r="Q699">
        <v>0.75046409027748762</v>
      </c>
      <c r="R699">
        <v>0.18111095062002339</v>
      </c>
      <c r="S699">
        <v>0.19996482907575205</v>
      </c>
      <c r="T699" s="15">
        <f t="shared" si="132"/>
        <v>1.7156694948857833E-2</v>
      </c>
      <c r="U699" s="15">
        <f t="shared" si="133"/>
        <v>3.343591664481585E-2</v>
      </c>
      <c r="V699" s="8">
        <f t="shared" si="134"/>
        <v>0.13591726479634683</v>
      </c>
      <c r="W699" s="8">
        <f t="shared" si="135"/>
        <v>0.15873029507921632</v>
      </c>
    </row>
    <row r="700" spans="1:23" x14ac:dyDescent="0.25">
      <c r="A700">
        <v>699</v>
      </c>
      <c r="B700">
        <v>-829.5</v>
      </c>
      <c r="C700">
        <v>303.2</v>
      </c>
      <c r="D700" t="s">
        <v>788</v>
      </c>
      <c r="E700">
        <f t="shared" si="145"/>
        <v>227.19999999999993</v>
      </c>
      <c r="F700">
        <f t="shared" si="141"/>
        <v>20</v>
      </c>
      <c r="G700" s="19" t="e">
        <v>#N/A</v>
      </c>
      <c r="H700" s="19" t="e">
        <v>#N/A</v>
      </c>
      <c r="I700" s="5" t="str">
        <f t="shared" si="146"/>
        <v>C43H75O13P</v>
      </c>
      <c r="J700" s="5" t="str">
        <f t="shared" si="147"/>
        <v>C43H74O13P</v>
      </c>
      <c r="K700" s="5" t="str">
        <f t="shared" si="139"/>
        <v>C20H31O2</v>
      </c>
      <c r="L700" s="5" t="str">
        <f t="shared" si="148"/>
        <v>C23H43O11P</v>
      </c>
      <c r="M700">
        <v>0.59589044486024179</v>
      </c>
      <c r="N700">
        <v>2.2814002746246405E-2</v>
      </c>
      <c r="O700">
        <v>4.2121810165696223E-2</v>
      </c>
      <c r="P700">
        <v>0.79402925813533398</v>
      </c>
      <c r="Q700">
        <v>0.75046409027748762</v>
      </c>
      <c r="R700">
        <v>0.18092705161852635</v>
      </c>
      <c r="S700">
        <v>0.19996482907575205</v>
      </c>
      <c r="T700" s="15">
        <f t="shared" si="132"/>
        <v>1.7121089816549914E-2</v>
      </c>
      <c r="U700" s="15">
        <f t="shared" si="133"/>
        <v>3.3445949677185137E-2</v>
      </c>
      <c r="V700" s="8">
        <f t="shared" si="134"/>
        <v>0.13577925519948542</v>
      </c>
      <c r="W700" s="8">
        <f t="shared" si="135"/>
        <v>0.15877792488417827</v>
      </c>
    </row>
    <row r="701" spans="1:23" x14ac:dyDescent="0.25">
      <c r="A701">
        <v>700</v>
      </c>
      <c r="B701">
        <v>-827.5</v>
      </c>
      <c r="C701">
        <v>301.2</v>
      </c>
      <c r="D701" t="s">
        <v>789</v>
      </c>
      <c r="E701">
        <f t="shared" si="145"/>
        <v>227.19999999999993</v>
      </c>
      <c r="F701">
        <f t="shared" si="141"/>
        <v>20</v>
      </c>
      <c r="G701" s="19" t="e">
        <v>#N/A</v>
      </c>
      <c r="H701" s="19" t="e">
        <v>#N/A</v>
      </c>
      <c r="I701" s="5" t="str">
        <f t="shared" si="146"/>
        <v>C43H73O13P</v>
      </c>
      <c r="J701" s="5" t="str">
        <f t="shared" si="147"/>
        <v>C43H72O13P</v>
      </c>
      <c r="K701" s="5" t="str">
        <f t="shared" si="139"/>
        <v>C20H29O2</v>
      </c>
      <c r="L701" s="5" t="str">
        <f t="shared" si="148"/>
        <v>C23H43O11P</v>
      </c>
      <c r="M701">
        <v>0.59606925222435092</v>
      </c>
      <c r="N701">
        <v>2.2766599568501775E-2</v>
      </c>
      <c r="O701">
        <v>4.2121810165696223E-2</v>
      </c>
      <c r="P701">
        <v>0.79426752052047089</v>
      </c>
      <c r="Q701">
        <v>0.75046409027748762</v>
      </c>
      <c r="R701">
        <v>0.18074302594547415</v>
      </c>
      <c r="S701">
        <v>0.19996482907575205</v>
      </c>
      <c r="T701" s="15">
        <f t="shared" si="132"/>
        <v>1.7085515433887526E-2</v>
      </c>
      <c r="U701" s="15">
        <f t="shared" si="133"/>
        <v>3.3455985720141503E-2</v>
      </c>
      <c r="V701" s="8">
        <f t="shared" si="134"/>
        <v>0.13564115054017059</v>
      </c>
      <c r="W701" s="8">
        <f t="shared" si="135"/>
        <v>0.15882556898129735</v>
      </c>
    </row>
    <row r="702" spans="1:23" x14ac:dyDescent="0.25">
      <c r="A702">
        <v>701</v>
      </c>
      <c r="B702">
        <v>-857.5</v>
      </c>
      <c r="C702">
        <v>331.3</v>
      </c>
      <c r="D702" t="s">
        <v>790</v>
      </c>
      <c r="E702">
        <f t="shared" si="145"/>
        <v>227.10000000000002</v>
      </c>
      <c r="F702">
        <f t="shared" si="141"/>
        <v>22</v>
      </c>
      <c r="G702" s="19" t="e">
        <v>#N/A</v>
      </c>
      <c r="H702" s="19" t="e">
        <v>#N/A</v>
      </c>
      <c r="I702" s="5" t="str">
        <f t="shared" si="146"/>
        <v>C45H79O13P</v>
      </c>
      <c r="J702" s="5" t="str">
        <f t="shared" si="147"/>
        <v>C45H78O13P</v>
      </c>
      <c r="K702" s="5" t="str">
        <f t="shared" si="139"/>
        <v>C22H35O2</v>
      </c>
      <c r="L702" s="5" t="str">
        <f t="shared" si="148"/>
        <v>C23H43O11P</v>
      </c>
      <c r="M702">
        <v>0.58250332471973543</v>
      </c>
      <c r="N702">
        <v>2.6448337941228989E-2</v>
      </c>
      <c r="O702">
        <v>4.2121810165696223E-2</v>
      </c>
      <c r="P702">
        <v>0.77619080281956188</v>
      </c>
      <c r="Q702">
        <v>0.75046409027748762</v>
      </c>
      <c r="R702">
        <v>0.19459430080212234</v>
      </c>
      <c r="S702">
        <v>0.19996482907575205</v>
      </c>
      <c r="T702" s="15">
        <f t="shared" si="132"/>
        <v>1.9848527872415981E-2</v>
      </c>
      <c r="U702" s="15">
        <f t="shared" si="133"/>
        <v>3.2694561648724939E-2</v>
      </c>
      <c r="V702" s="8">
        <f t="shared" si="134"/>
        <v>0.14603603492464853</v>
      </c>
      <c r="W702" s="8">
        <f t="shared" si="135"/>
        <v>0.15521086121598446</v>
      </c>
    </row>
    <row r="703" spans="1:23" x14ac:dyDescent="0.25">
      <c r="A703">
        <v>702</v>
      </c>
      <c r="B703">
        <v>-855.5</v>
      </c>
      <c r="C703">
        <v>329.2</v>
      </c>
      <c r="D703" t="s">
        <v>791</v>
      </c>
      <c r="E703">
        <f t="shared" si="145"/>
        <v>227.19999999999993</v>
      </c>
      <c r="F703">
        <f t="shared" si="141"/>
        <v>22</v>
      </c>
      <c r="G703" s="19" t="e">
        <v>#N/A</v>
      </c>
      <c r="H703" s="19" t="e">
        <v>#N/A</v>
      </c>
      <c r="I703" s="5" t="str">
        <f t="shared" si="146"/>
        <v>C45H77O13P</v>
      </c>
      <c r="J703" s="5" t="str">
        <f t="shared" si="147"/>
        <v>C45H76O13P</v>
      </c>
      <c r="K703" s="5" t="str">
        <f t="shared" si="139"/>
        <v>C22H33O2</v>
      </c>
      <c r="L703" s="5" t="str">
        <f t="shared" si="148"/>
        <v>C23H43O11P</v>
      </c>
      <c r="M703">
        <v>0.58267811504399103</v>
      </c>
      <c r="N703">
        <v>2.6397922084203714E-2</v>
      </c>
      <c r="O703">
        <v>4.2121810165696223E-2</v>
      </c>
      <c r="P703">
        <v>0.77642371246376751</v>
      </c>
      <c r="Q703">
        <v>0.75046409027748762</v>
      </c>
      <c r="R703">
        <v>0.19441973017205794</v>
      </c>
      <c r="S703">
        <v>0.19996482907575205</v>
      </c>
      <c r="T703" s="15">
        <f t="shared" si="132"/>
        <v>1.9810692582137943E-2</v>
      </c>
      <c r="U703" s="15">
        <f t="shared" si="133"/>
        <v>3.2704372224543928E-2</v>
      </c>
      <c r="V703" s="8">
        <f t="shared" si="134"/>
        <v>0.14590502593556806</v>
      </c>
      <c r="W703" s="8">
        <f t="shared" si="135"/>
        <v>0.15525743495317812</v>
      </c>
    </row>
    <row r="704" spans="1:23" x14ac:dyDescent="0.25">
      <c r="A704">
        <v>703</v>
      </c>
      <c r="B704">
        <v>-853.5</v>
      </c>
      <c r="C704">
        <v>327.2</v>
      </c>
      <c r="D704" t="s">
        <v>792</v>
      </c>
      <c r="E704">
        <f t="shared" si="145"/>
        <v>227.19999999999993</v>
      </c>
      <c r="F704">
        <f t="shared" si="141"/>
        <v>22</v>
      </c>
      <c r="G704" s="19" t="e">
        <v>#N/A</v>
      </c>
      <c r="H704" s="19" t="e">
        <v>#N/A</v>
      </c>
      <c r="I704" s="5" t="str">
        <f t="shared" si="146"/>
        <v>C45H75O13P</v>
      </c>
      <c r="J704" s="5" t="str">
        <f t="shared" si="147"/>
        <v>C45H74O13P</v>
      </c>
      <c r="K704" s="5" t="str">
        <f t="shared" si="139"/>
        <v>C22H31O2</v>
      </c>
      <c r="L704" s="5" t="str">
        <f t="shared" si="148"/>
        <v>C23H43O11P</v>
      </c>
      <c r="M704">
        <v>0.58285295781714463</v>
      </c>
      <c r="N704">
        <v>2.6347543509511545E-2</v>
      </c>
      <c r="O704">
        <v>4.2121810165696223E-2</v>
      </c>
      <c r="P704">
        <v>0.77665669199659093</v>
      </c>
      <c r="Q704">
        <v>0.75046409027748762</v>
      </c>
      <c r="R704">
        <v>0.19424503725467318</v>
      </c>
      <c r="S704">
        <v>0.19996482907575205</v>
      </c>
      <c r="T704" s="15">
        <f t="shared" si="132"/>
        <v>1.9772885270912109E-2</v>
      </c>
      <c r="U704" s="15">
        <f t="shared" si="133"/>
        <v>3.2714185744198009E-2</v>
      </c>
      <c r="V704" s="8">
        <f t="shared" si="134"/>
        <v>0.14577392517424501</v>
      </c>
      <c r="W704" s="8">
        <f t="shared" si="135"/>
        <v>0.15530402266563731</v>
      </c>
    </row>
    <row r="705" spans="1:23" x14ac:dyDescent="0.25">
      <c r="A705">
        <v>704</v>
      </c>
      <c r="B705">
        <v>-749.4</v>
      </c>
      <c r="C705">
        <v>225.2</v>
      </c>
      <c r="D705" t="s">
        <v>793</v>
      </c>
      <c r="E705">
        <f t="shared" si="145"/>
        <v>225.10000000000002</v>
      </c>
      <c r="F705">
        <f t="shared" si="141"/>
        <v>14</v>
      </c>
      <c r="G705" s="19" t="e">
        <v>#N/A</v>
      </c>
      <c r="H705" s="19" t="e">
        <v>#N/A</v>
      </c>
      <c r="I705" s="5" t="str">
        <f t="shared" si="146"/>
        <v>C37H67O13P</v>
      </c>
      <c r="J705" s="5" t="str">
        <f t="shared" si="147"/>
        <v>C37H66O13P</v>
      </c>
      <c r="K705" s="5" t="str">
        <f t="shared" si="139"/>
        <v>C14H25O2</v>
      </c>
      <c r="L705" s="5" t="str">
        <f t="shared" si="148"/>
        <v>C23H41O11P</v>
      </c>
      <c r="M705">
        <v>0.63754356183347038</v>
      </c>
      <c r="N705">
        <v>1.357080177886158E-2</v>
      </c>
      <c r="O705">
        <v>4.2074483787192904E-2</v>
      </c>
      <c r="P705">
        <v>0.84927756220019335</v>
      </c>
      <c r="Q705">
        <v>0.75068928017103009</v>
      </c>
      <c r="R705">
        <v>0.13607568165717518</v>
      </c>
      <c r="S705">
        <v>0.19979959145466394</v>
      </c>
      <c r="T705" s="15">
        <f t="shared" si="132"/>
        <v>1.0187455418717333E-2</v>
      </c>
      <c r="U705" s="15">
        <f t="shared" si="133"/>
        <v>3.5732915021618745E-2</v>
      </c>
      <c r="V705" s="8">
        <f t="shared" si="134"/>
        <v>0.10215055551200708</v>
      </c>
      <c r="W705" s="8">
        <f t="shared" si="135"/>
        <v>0.16968530995921158</v>
      </c>
    </row>
    <row r="706" spans="1:23" x14ac:dyDescent="0.25">
      <c r="A706">
        <v>705</v>
      </c>
      <c r="B706">
        <v>-781.5</v>
      </c>
      <c r="C706">
        <v>227.2</v>
      </c>
      <c r="D706" t="s">
        <v>794</v>
      </c>
      <c r="E706">
        <f t="shared" si="145"/>
        <v>255.19999999999993</v>
      </c>
      <c r="F706">
        <f t="shared" si="141"/>
        <v>14</v>
      </c>
      <c r="G706" s="19" t="e">
        <v>#N/A</v>
      </c>
      <c r="H706" s="19" t="e">
        <v>#N/A</v>
      </c>
      <c r="I706" s="5" t="str">
        <f t="shared" si="146"/>
        <v>C39H75O13P</v>
      </c>
      <c r="J706" s="5" t="str">
        <f t="shared" si="147"/>
        <v>C39H74O13P</v>
      </c>
      <c r="K706" s="5" t="str">
        <f t="shared" si="139"/>
        <v>C14H27O2</v>
      </c>
      <c r="L706" s="5" t="str">
        <f t="shared" si="148"/>
        <v>C25H47O11P</v>
      </c>
      <c r="M706">
        <v>0.62284682529547586</v>
      </c>
      <c r="N706">
        <v>1.3607566533507585E-2</v>
      </c>
      <c r="O706">
        <v>4.5741681921953922E-2</v>
      </c>
      <c r="P706">
        <v>0.84902279804027836</v>
      </c>
      <c r="Q706">
        <v>0.73360435872056207</v>
      </c>
      <c r="R706">
        <v>0.13628960706555063</v>
      </c>
      <c r="S706">
        <v>0.21223150247455974</v>
      </c>
      <c r="T706" s="15">
        <f t="shared" si="132"/>
        <v>9.9825701205612152E-3</v>
      </c>
      <c r="U706" s="15">
        <f t="shared" si="133"/>
        <v>3.8835730772445745E-2</v>
      </c>
      <c r="V706" s="8">
        <f t="shared" si="134"/>
        <v>9.9982649791600653E-2</v>
      </c>
      <c r="W706" s="8">
        <f t="shared" si="135"/>
        <v>0.18018938406324297</v>
      </c>
    </row>
    <row r="707" spans="1:23" x14ac:dyDescent="0.25">
      <c r="A707">
        <v>706</v>
      </c>
      <c r="B707">
        <v>-809.5</v>
      </c>
      <c r="C707">
        <v>255.2</v>
      </c>
      <c r="D707" t="s">
        <v>795</v>
      </c>
      <c r="E707">
        <f t="shared" si="145"/>
        <v>255.19999999999993</v>
      </c>
      <c r="F707">
        <f t="shared" si="141"/>
        <v>16</v>
      </c>
      <c r="G707" s="19" t="e">
        <v>#N/A</v>
      </c>
      <c r="H707" s="19" t="e">
        <v>#N/A</v>
      </c>
      <c r="I707" s="5" t="str">
        <f t="shared" si="146"/>
        <v>C41H79O13P</v>
      </c>
      <c r="J707" s="5" t="str">
        <f t="shared" si="147"/>
        <v>C41H78O13P</v>
      </c>
      <c r="K707" s="5" t="str">
        <f t="shared" si="139"/>
        <v>C16H31O2</v>
      </c>
      <c r="L707" s="5" t="str">
        <f t="shared" si="148"/>
        <v>C25H47O11P</v>
      </c>
      <c r="M707">
        <v>0.6088541101054894</v>
      </c>
      <c r="N707">
        <v>1.6459282605585927E-2</v>
      </c>
      <c r="O707">
        <v>4.5741681921953922E-2</v>
      </c>
      <c r="P707">
        <v>0.82994887212414814</v>
      </c>
      <c r="Q707">
        <v>0.73360435872056207</v>
      </c>
      <c r="R707">
        <v>0.15218776085168167</v>
      </c>
      <c r="S707">
        <v>0.21223150247455974</v>
      </c>
      <c r="T707" s="15">
        <f t="shared" ref="T707:T770" si="149">N707*M707/P707</f>
        <v>1.2074601460871364E-2</v>
      </c>
      <c r="U707" s="15">
        <f t="shared" ref="U707:U770" si="150">O707*M707/Q707</f>
        <v>3.796325732018719E-2</v>
      </c>
      <c r="V707" s="8">
        <f t="shared" ref="V707:V770" si="151">R707*Q707</f>
        <v>0.1116456047047162</v>
      </c>
      <c r="W707" s="8">
        <f t="shared" ref="W707:W770" si="152">S707*P707</f>
        <v>0.17614129610797422</v>
      </c>
    </row>
    <row r="708" spans="1:23" x14ac:dyDescent="0.25">
      <c r="A708">
        <v>707</v>
      </c>
      <c r="B708">
        <v>-807.5</v>
      </c>
      <c r="C708">
        <v>253.2</v>
      </c>
      <c r="D708" t="s">
        <v>796</v>
      </c>
      <c r="E708">
        <f t="shared" si="145"/>
        <v>255.19999999999993</v>
      </c>
      <c r="F708">
        <f t="shared" si="141"/>
        <v>16</v>
      </c>
      <c r="G708" s="19" t="e">
        <v>#N/A</v>
      </c>
      <c r="H708" s="19" t="e">
        <v>#N/A</v>
      </c>
      <c r="I708" s="5" t="str">
        <f t="shared" si="146"/>
        <v>C41H77O13P</v>
      </c>
      <c r="J708" s="5" t="str">
        <f t="shared" si="147"/>
        <v>C41H76O13P</v>
      </c>
      <c r="K708" s="5" t="str">
        <f t="shared" si="139"/>
        <v>C16H29O2</v>
      </c>
      <c r="L708" s="5" t="str">
        <f t="shared" si="148"/>
        <v>C25H47O11P</v>
      </c>
      <c r="M708">
        <v>0.60903680744439459</v>
      </c>
      <c r="N708">
        <v>1.641860067699746E-2</v>
      </c>
      <c r="O708">
        <v>4.5741681921953922E-2</v>
      </c>
      <c r="P708">
        <v>0.83019791281854061</v>
      </c>
      <c r="Q708">
        <v>0.73360435872056207</v>
      </c>
      <c r="R708">
        <v>0.15198433071630962</v>
      </c>
      <c r="S708">
        <v>0.21223150247455974</v>
      </c>
      <c r="T708" s="15">
        <f t="shared" si="149"/>
        <v>1.2044757020737708E-2</v>
      </c>
      <c r="U708" s="15">
        <f t="shared" si="150"/>
        <v>3.7974648860415718E-2</v>
      </c>
      <c r="V708" s="8">
        <f t="shared" si="151"/>
        <v>0.11149636747071215</v>
      </c>
      <c r="W708" s="8">
        <f t="shared" si="152"/>
        <v>0.17619415038872244</v>
      </c>
    </row>
    <row r="709" spans="1:23" x14ac:dyDescent="0.25">
      <c r="A709">
        <v>708</v>
      </c>
      <c r="B709">
        <v>-837.6</v>
      </c>
      <c r="C709">
        <v>283.3</v>
      </c>
      <c r="D709" t="s">
        <v>797</v>
      </c>
      <c r="E709">
        <f t="shared" si="145"/>
        <v>255.19999999999993</v>
      </c>
      <c r="F709">
        <f t="shared" si="141"/>
        <v>18</v>
      </c>
      <c r="G709" s="19" t="e">
        <v>#N/A</v>
      </c>
      <c r="H709" s="19" t="e">
        <v>#N/A</v>
      </c>
      <c r="I709" s="5" t="str">
        <f t="shared" si="146"/>
        <v>C43H83O13P</v>
      </c>
      <c r="J709" s="5" t="str">
        <f t="shared" si="147"/>
        <v>C43H82O13P</v>
      </c>
      <c r="K709" s="5" t="str">
        <f t="shared" si="139"/>
        <v>C18H35O2</v>
      </c>
      <c r="L709" s="5" t="str">
        <f t="shared" si="148"/>
        <v>C25H47O11P</v>
      </c>
      <c r="M709">
        <v>0.59517575162478753</v>
      </c>
      <c r="N709">
        <v>1.9599405313945297E-2</v>
      </c>
      <c r="O709">
        <v>4.5741681921953922E-2</v>
      </c>
      <c r="P709">
        <v>0.81130345607924126</v>
      </c>
      <c r="Q709">
        <v>0.73360435872056207</v>
      </c>
      <c r="R709">
        <v>0.16730280038157924</v>
      </c>
      <c r="S709">
        <v>0.21223150247455974</v>
      </c>
      <c r="T709" s="15">
        <f t="shared" si="149"/>
        <v>1.4378209166641218E-2</v>
      </c>
      <c r="U709" s="15">
        <f t="shared" si="150"/>
        <v>3.7110384630158574E-2</v>
      </c>
      <c r="V709" s="8">
        <f t="shared" si="151"/>
        <v>0.12273406358608265</v>
      </c>
      <c r="W709" s="8">
        <f t="shared" si="152"/>
        <v>0.17218415144650037</v>
      </c>
    </row>
    <row r="710" spans="1:23" x14ac:dyDescent="0.25">
      <c r="A710">
        <v>709</v>
      </c>
      <c r="B710">
        <v>-835.5</v>
      </c>
      <c r="C710">
        <v>281.2</v>
      </c>
      <c r="D710" t="s">
        <v>798</v>
      </c>
      <c r="E710">
        <f t="shared" si="145"/>
        <v>255.19999999999993</v>
      </c>
      <c r="F710">
        <f t="shared" si="141"/>
        <v>18</v>
      </c>
      <c r="G710" s="19" t="e">
        <v>#N/A</v>
      </c>
      <c r="H710" s="19" t="e">
        <v>#N/A</v>
      </c>
      <c r="I710" s="5" t="str">
        <f t="shared" si="146"/>
        <v>C43H81O13P</v>
      </c>
      <c r="J710" s="5" t="str">
        <f t="shared" si="147"/>
        <v>C43H80O13P</v>
      </c>
      <c r="K710" s="5" t="str">
        <f t="shared" si="139"/>
        <v>C18H33O2</v>
      </c>
      <c r="L710" s="5" t="str">
        <f t="shared" si="148"/>
        <v>C25H47O11P</v>
      </c>
      <c r="M710">
        <v>0.59535434453267455</v>
      </c>
      <c r="N710">
        <v>1.9555127821847394E-2</v>
      </c>
      <c r="O710">
        <v>4.5741681921953922E-2</v>
      </c>
      <c r="P710">
        <v>0.811546901890003</v>
      </c>
      <c r="Q710">
        <v>0.73360435872056207</v>
      </c>
      <c r="R710">
        <v>0.16710950192123541</v>
      </c>
      <c r="S710">
        <v>0.21223150247455974</v>
      </c>
      <c r="T710" s="15">
        <f t="shared" si="149"/>
        <v>1.434572700544498E-2</v>
      </c>
      <c r="U710" s="15">
        <f t="shared" si="150"/>
        <v>3.7121520250999664E-2</v>
      </c>
      <c r="V710" s="8">
        <f t="shared" si="151"/>
        <v>0.12259225899304044</v>
      </c>
      <c r="W710" s="8">
        <f t="shared" si="152"/>
        <v>0.17223581831668947</v>
      </c>
    </row>
    <row r="711" spans="1:23" x14ac:dyDescent="0.25">
      <c r="A711">
        <v>710</v>
      </c>
      <c r="B711">
        <v>-833.5</v>
      </c>
      <c r="C711">
        <v>279.2</v>
      </c>
      <c r="D711" t="s">
        <v>799</v>
      </c>
      <c r="E711">
        <f t="shared" si="145"/>
        <v>255.19999999999993</v>
      </c>
      <c r="F711">
        <f t="shared" si="141"/>
        <v>18</v>
      </c>
      <c r="G711" s="19" t="e">
        <v>#N/A</v>
      </c>
      <c r="H711" s="19" t="e">
        <v>#N/A</v>
      </c>
      <c r="I711" s="5" t="str">
        <f t="shared" si="146"/>
        <v>C43H79O13P</v>
      </c>
      <c r="J711" s="5" t="str">
        <f t="shared" si="147"/>
        <v>C43H78O13P</v>
      </c>
      <c r="K711" s="5" t="str">
        <f t="shared" si="139"/>
        <v>C18H31O2</v>
      </c>
      <c r="L711" s="5" t="str">
        <f t="shared" si="148"/>
        <v>C25H47O11P</v>
      </c>
      <c r="M711">
        <v>0.59553299103049151</v>
      </c>
      <c r="N711">
        <v>1.9510895075596228E-2</v>
      </c>
      <c r="O711">
        <v>4.5741681921953922E-2</v>
      </c>
      <c r="P711">
        <v>0.81179042075094388</v>
      </c>
      <c r="Q711">
        <v>0.73360435872056207</v>
      </c>
      <c r="R711">
        <v>0.16691607239168496</v>
      </c>
      <c r="S711">
        <v>0.21223150247455974</v>
      </c>
      <c r="T711" s="15">
        <f t="shared" si="149"/>
        <v>1.4313277669996944E-2</v>
      </c>
      <c r="U711" s="15">
        <f t="shared" si="150"/>
        <v>3.7132659213278817E-2</v>
      </c>
      <c r="V711" s="8">
        <f t="shared" si="151"/>
        <v>0.12245035824705695</v>
      </c>
      <c r="W711" s="8">
        <f t="shared" si="152"/>
        <v>0.17228750069042784</v>
      </c>
    </row>
    <row r="712" spans="1:23" x14ac:dyDescent="0.25">
      <c r="A712">
        <v>711</v>
      </c>
      <c r="B712" s="21">
        <v>-831.5</v>
      </c>
      <c r="C712" s="21">
        <v>277.2</v>
      </c>
      <c r="D712" t="s">
        <v>800</v>
      </c>
      <c r="E712">
        <f t="shared" si="145"/>
        <v>255.19999999999993</v>
      </c>
      <c r="F712">
        <f t="shared" si="141"/>
        <v>18</v>
      </c>
      <c r="G712" s="19" t="e">
        <v>#N/A</v>
      </c>
      <c r="H712" s="19" t="e">
        <v>#N/A</v>
      </c>
      <c r="I712" s="5" t="str">
        <f t="shared" si="146"/>
        <v>C43H77O13P</v>
      </c>
      <c r="J712" s="5" t="str">
        <f t="shared" si="147"/>
        <v>C43H76O13P</v>
      </c>
      <c r="K712" s="5" t="str">
        <f t="shared" si="139"/>
        <v>C18H29O2</v>
      </c>
      <c r="L712" s="5" t="str">
        <f t="shared" si="148"/>
        <v>C25H47O11P</v>
      </c>
      <c r="M712">
        <v>0.59571169113431865</v>
      </c>
      <c r="N712">
        <v>1.9466707127961943E-2</v>
      </c>
      <c r="O712">
        <v>4.5741681921953922E-2</v>
      </c>
      <c r="P712">
        <v>0.81203401268398379</v>
      </c>
      <c r="Q712">
        <v>0.73360435872056207</v>
      </c>
      <c r="R712">
        <v>0.1667225117316733</v>
      </c>
      <c r="S712">
        <v>0.21223150247455974</v>
      </c>
      <c r="T712" s="15">
        <f t="shared" si="149"/>
        <v>1.4280861199009516E-2</v>
      </c>
      <c r="U712" s="15">
        <f t="shared" si="150"/>
        <v>3.7143801517998683E-2</v>
      </c>
      <c r="V712" s="8">
        <f t="shared" si="151"/>
        <v>0.12230836130319557</v>
      </c>
      <c r="W712" s="8">
        <f t="shared" si="152"/>
        <v>0.17233919857236757</v>
      </c>
    </row>
    <row r="713" spans="1:23" x14ac:dyDescent="0.25">
      <c r="A713">
        <v>712</v>
      </c>
      <c r="B713">
        <v>-863.6</v>
      </c>
      <c r="C713">
        <v>309.3</v>
      </c>
      <c r="D713" t="s">
        <v>801</v>
      </c>
      <c r="E713">
        <f t="shared" si="145"/>
        <v>255.19999999999993</v>
      </c>
      <c r="F713">
        <f t="shared" si="141"/>
        <v>20</v>
      </c>
      <c r="G713" s="19" t="e">
        <v>#N/A</v>
      </c>
      <c r="H713" s="19" t="e">
        <v>#N/A</v>
      </c>
      <c r="I713" s="5" t="str">
        <f t="shared" si="146"/>
        <v>C45H85O13P</v>
      </c>
      <c r="J713" s="5" t="str">
        <f t="shared" si="147"/>
        <v>C45H84O13P</v>
      </c>
      <c r="K713" s="5" t="str">
        <f t="shared" si="139"/>
        <v>C20H37O2</v>
      </c>
      <c r="L713" s="5" t="str">
        <f t="shared" si="148"/>
        <v>C25H47O11P</v>
      </c>
      <c r="M713">
        <v>0.58197926828304514</v>
      </c>
      <c r="N713">
        <v>2.2956457923409865E-2</v>
      </c>
      <c r="O713">
        <v>4.5741681921953922E-2</v>
      </c>
      <c r="P713">
        <v>0.79331489973429581</v>
      </c>
      <c r="Q713">
        <v>0.73360435872056207</v>
      </c>
      <c r="R713">
        <v>0.18147836884607774</v>
      </c>
      <c r="S713">
        <v>0.21223150247455974</v>
      </c>
      <c r="T713" s="15">
        <f t="shared" si="149"/>
        <v>1.6840957593398664E-2</v>
      </c>
      <c r="U713" s="15">
        <f t="shared" si="150"/>
        <v>3.6287557807592935E-2</v>
      </c>
      <c r="V713" s="8">
        <f t="shared" si="151"/>
        <v>0.13313332239898049</v>
      </c>
      <c r="W713" s="8">
        <f t="shared" si="152"/>
        <v>0.16836641310606432</v>
      </c>
    </row>
    <row r="714" spans="1:23" x14ac:dyDescent="0.25">
      <c r="A714">
        <v>713</v>
      </c>
      <c r="B714">
        <v>-861.6</v>
      </c>
      <c r="C714">
        <v>307.3</v>
      </c>
      <c r="D714" t="s">
        <v>802</v>
      </c>
      <c r="E714">
        <f t="shared" si="145"/>
        <v>255.19999999999993</v>
      </c>
      <c r="F714">
        <f t="shared" si="141"/>
        <v>20</v>
      </c>
      <c r="G714" s="19" t="e">
        <v>#N/A</v>
      </c>
      <c r="H714" s="19" t="e">
        <v>#N/A</v>
      </c>
      <c r="I714" s="5" t="str">
        <f t="shared" si="146"/>
        <v>C45H83O13P</v>
      </c>
      <c r="J714" s="5" t="str">
        <f t="shared" si="147"/>
        <v>C45H82O13P</v>
      </c>
      <c r="K714" s="5" t="str">
        <f t="shared" ref="K714:K777" si="153">"C"&amp;ROUNDUP((ROUNDDOWN(C714,0)-32+1)/14,0)&amp;"H"&amp;ROUNDDOWN(C714,0)-32-12*ROUNDUP((ROUNDDOWN(C714,0)-32+1)/14,0)&amp;"O2"</f>
        <v>C20H35O2</v>
      </c>
      <c r="L714" s="5" t="str">
        <f t="shared" si="148"/>
        <v>C25H47O11P</v>
      </c>
      <c r="M714">
        <v>0.58215390135498901</v>
      </c>
      <c r="N714">
        <v>2.2908931973969478E-2</v>
      </c>
      <c r="O714">
        <v>4.5741681921953922E-2</v>
      </c>
      <c r="P714">
        <v>0.79355294776368368</v>
      </c>
      <c r="Q714">
        <v>0.73360435872056207</v>
      </c>
      <c r="R714">
        <v>0.18129472300940283</v>
      </c>
      <c r="S714">
        <v>0.21223150247455974</v>
      </c>
      <c r="T714" s="15">
        <f t="shared" si="149"/>
        <v>1.6806092349736863E-2</v>
      </c>
      <c r="U714" s="15">
        <f t="shared" si="150"/>
        <v>3.629844652483534E-2</v>
      </c>
      <c r="V714" s="8">
        <f t="shared" si="151"/>
        <v>0.13299859901273489</v>
      </c>
      <c r="W714" s="8">
        <f t="shared" si="152"/>
        <v>0.16841693439700242</v>
      </c>
    </row>
    <row r="715" spans="1:23" x14ac:dyDescent="0.25">
      <c r="A715">
        <v>714</v>
      </c>
      <c r="B715">
        <v>-859.5</v>
      </c>
      <c r="C715">
        <v>305.2</v>
      </c>
      <c r="D715" t="s">
        <v>803</v>
      </c>
      <c r="E715">
        <f t="shared" si="145"/>
        <v>255.19999999999993</v>
      </c>
      <c r="F715">
        <f t="shared" si="141"/>
        <v>20</v>
      </c>
      <c r="G715" s="19" t="e">
        <v>#N/A</v>
      </c>
      <c r="H715" s="19" t="e">
        <v>#N/A</v>
      </c>
      <c r="I715" s="5" t="str">
        <f t="shared" si="146"/>
        <v>C45H81O13P</v>
      </c>
      <c r="J715" s="5" t="str">
        <f t="shared" si="147"/>
        <v>C45H80O13P</v>
      </c>
      <c r="K715" s="5" t="str">
        <f t="shared" si="153"/>
        <v>C20H33O2</v>
      </c>
      <c r="L715" s="5" t="str">
        <f t="shared" si="148"/>
        <v>C25H47O11P</v>
      </c>
      <c r="M715">
        <v>0.5823285868286443</v>
      </c>
      <c r="N715">
        <v>2.2861446898164127E-2</v>
      </c>
      <c r="O715">
        <v>4.5741681921953922E-2</v>
      </c>
      <c r="P715">
        <v>0.79379106722355164</v>
      </c>
      <c r="Q715">
        <v>0.73360435872056207</v>
      </c>
      <c r="R715">
        <v>0.18111095062002339</v>
      </c>
      <c r="S715">
        <v>0.21223150247455974</v>
      </c>
      <c r="T715" s="15">
        <f t="shared" si="149"/>
        <v>1.6771257091151882E-2</v>
      </c>
      <c r="U715" s="15">
        <f t="shared" si="150"/>
        <v>3.6309338509428052E-2</v>
      </c>
      <c r="V715" s="8">
        <f t="shared" si="151"/>
        <v>0.13286378278687364</v>
      </c>
      <c r="W715" s="8">
        <f t="shared" si="152"/>
        <v>0.16846747084773861</v>
      </c>
    </row>
    <row r="716" spans="1:23" x14ac:dyDescent="0.25">
      <c r="A716">
        <v>715</v>
      </c>
      <c r="B716">
        <v>-857.5</v>
      </c>
      <c r="C716">
        <v>303.2</v>
      </c>
      <c r="D716" t="s">
        <v>804</v>
      </c>
      <c r="E716">
        <f t="shared" si="145"/>
        <v>255.19999999999993</v>
      </c>
      <c r="F716">
        <f t="shared" ref="F716:F779" si="154">ROUNDUP((INT(C716)-31)/14,0)</f>
        <v>20</v>
      </c>
      <c r="G716" s="19" t="e">
        <v>#N/A</v>
      </c>
      <c r="H716" s="19" t="e">
        <v>#N/A</v>
      </c>
      <c r="I716" s="5" t="str">
        <f t="shared" si="146"/>
        <v>C45H79O13P</v>
      </c>
      <c r="J716" s="5" t="str">
        <f t="shared" si="147"/>
        <v>C45H78O13P</v>
      </c>
      <c r="K716" s="5" t="str">
        <f t="shared" si="153"/>
        <v>C20H31O2</v>
      </c>
      <c r="L716" s="5" t="str">
        <f t="shared" si="148"/>
        <v>C25H47O11P</v>
      </c>
      <c r="M716">
        <v>0.58250332471973543</v>
      </c>
      <c r="N716">
        <v>2.2814002746246405E-2</v>
      </c>
      <c r="O716">
        <v>4.5741681921953922E-2</v>
      </c>
      <c r="P716">
        <v>0.79402925813533398</v>
      </c>
      <c r="Q716">
        <v>0.73360435872056207</v>
      </c>
      <c r="R716">
        <v>0.18092705161852635</v>
      </c>
      <c r="S716">
        <v>0.21223150247455974</v>
      </c>
      <c r="T716" s="15">
        <f t="shared" si="149"/>
        <v>1.6736451854509241E-2</v>
      </c>
      <c r="U716" s="15">
        <f t="shared" si="150"/>
        <v>3.6320233762351495E-2</v>
      </c>
      <c r="V716" s="8">
        <f t="shared" si="151"/>
        <v>0.13272887367781105</v>
      </c>
      <c r="W716" s="8">
        <f t="shared" si="152"/>
        <v>0.16851802246282196</v>
      </c>
    </row>
    <row r="717" spans="1:23" x14ac:dyDescent="0.25">
      <c r="A717">
        <v>716</v>
      </c>
      <c r="B717">
        <v>-855.5</v>
      </c>
      <c r="C717">
        <v>301.2</v>
      </c>
      <c r="D717" t="s">
        <v>805</v>
      </c>
      <c r="E717">
        <f t="shared" si="145"/>
        <v>255.19999999999993</v>
      </c>
      <c r="F717">
        <f t="shared" si="154"/>
        <v>20</v>
      </c>
      <c r="G717" s="19" t="e">
        <v>#N/A</v>
      </c>
      <c r="H717" s="19" t="e">
        <v>#N/A</v>
      </c>
      <c r="I717" s="5" t="str">
        <f t="shared" si="146"/>
        <v>C45H77O13P</v>
      </c>
      <c r="J717" s="5" t="str">
        <f t="shared" si="147"/>
        <v>C45H76O13P</v>
      </c>
      <c r="K717" s="5" t="str">
        <f t="shared" si="153"/>
        <v>C20H29O2</v>
      </c>
      <c r="L717" s="5" t="str">
        <f t="shared" si="148"/>
        <v>C25H47O11P</v>
      </c>
      <c r="M717">
        <v>0.58267811504399103</v>
      </c>
      <c r="N717">
        <v>2.2766599568501775E-2</v>
      </c>
      <c r="O717">
        <v>4.5741681921953922E-2</v>
      </c>
      <c r="P717">
        <v>0.79426752052047089</v>
      </c>
      <c r="Q717">
        <v>0.73360435872056207</v>
      </c>
      <c r="R717">
        <v>0.18074302594547415</v>
      </c>
      <c r="S717">
        <v>0.21223150247455974</v>
      </c>
      <c r="T717" s="15">
        <f t="shared" si="149"/>
        <v>1.6701676676698574E-2</v>
      </c>
      <c r="U717" s="15">
        <f t="shared" si="150"/>
        <v>3.6331132284586398E-2</v>
      </c>
      <c r="V717" s="8">
        <f t="shared" si="151"/>
        <v>0.13259387164194347</v>
      </c>
      <c r="W717" s="8">
        <f t="shared" si="152"/>
        <v>0.16856858924680274</v>
      </c>
    </row>
    <row r="718" spans="1:23" x14ac:dyDescent="0.25">
      <c r="A718">
        <v>717</v>
      </c>
      <c r="B718">
        <v>-885.6</v>
      </c>
      <c r="C718">
        <v>331.3</v>
      </c>
      <c r="D718" t="s">
        <v>806</v>
      </c>
      <c r="E718">
        <f t="shared" si="145"/>
        <v>255.19999999999993</v>
      </c>
      <c r="F718">
        <f t="shared" si="154"/>
        <v>22</v>
      </c>
      <c r="G718" s="19" t="e">
        <v>#N/A</v>
      </c>
      <c r="H718" s="19" t="e">
        <v>#N/A</v>
      </c>
      <c r="I718" s="5" t="str">
        <f t="shared" si="146"/>
        <v>C47H83O13P</v>
      </c>
      <c r="J718" s="5" t="str">
        <f t="shared" si="147"/>
        <v>C47H82O13P</v>
      </c>
      <c r="K718" s="5" t="str">
        <f t="shared" si="153"/>
        <v>C22H35O2</v>
      </c>
      <c r="L718" s="5" t="str">
        <f t="shared" si="148"/>
        <v>C25H47O11P</v>
      </c>
      <c r="M718">
        <v>0.56941695614724308</v>
      </c>
      <c r="N718">
        <v>2.6448337941228989E-2</v>
      </c>
      <c r="O718">
        <v>4.5741681921953922E-2</v>
      </c>
      <c r="P718">
        <v>0.77619080281956188</v>
      </c>
      <c r="Q718">
        <v>0.73360435872056207</v>
      </c>
      <c r="R718">
        <v>0.19459430080212234</v>
      </c>
      <c r="S718">
        <v>0.21223150247455974</v>
      </c>
      <c r="T718" s="15">
        <f t="shared" si="149"/>
        <v>1.9402615994600008E-2</v>
      </c>
      <c r="U718" s="15">
        <f t="shared" si="150"/>
        <v>3.5504272813318465E-2</v>
      </c>
      <c r="V718" s="8">
        <f t="shared" si="151"/>
        <v>0.14275522725061712</v>
      </c>
      <c r="W718" s="8">
        <f t="shared" si="152"/>
        <v>0.16473214028933036</v>
      </c>
    </row>
    <row r="719" spans="1:23" x14ac:dyDescent="0.25">
      <c r="A719">
        <v>718</v>
      </c>
      <c r="B719">
        <v>-883.5</v>
      </c>
      <c r="C719">
        <v>329.2</v>
      </c>
      <c r="D719" t="s">
        <v>807</v>
      </c>
      <c r="E719">
        <f t="shared" si="145"/>
        <v>255.19999999999993</v>
      </c>
      <c r="F719">
        <f t="shared" si="154"/>
        <v>22</v>
      </c>
      <c r="G719" s="19" t="e">
        <v>#N/A</v>
      </c>
      <c r="H719" s="19" t="e">
        <v>#N/A</v>
      </c>
      <c r="I719" s="5" t="str">
        <f t="shared" si="146"/>
        <v>C47H81O13P</v>
      </c>
      <c r="J719" s="5" t="str">
        <f t="shared" si="147"/>
        <v>C47H80O13P</v>
      </c>
      <c r="K719" s="5" t="str">
        <f t="shared" si="153"/>
        <v>C22H33O2</v>
      </c>
      <c r="L719" s="5" t="str">
        <f t="shared" si="148"/>
        <v>C25H47O11P</v>
      </c>
      <c r="M719">
        <v>0.56958781967742034</v>
      </c>
      <c r="N719">
        <v>2.6397922084203714E-2</v>
      </c>
      <c r="O719">
        <v>4.5741681921953922E-2</v>
      </c>
      <c r="P719">
        <v>0.77642371246376751</v>
      </c>
      <c r="Q719">
        <v>0.73360435872056207</v>
      </c>
      <c r="R719">
        <v>0.19441973017205794</v>
      </c>
      <c r="S719">
        <v>0.21223150247455974</v>
      </c>
      <c r="T719" s="15">
        <f t="shared" si="149"/>
        <v>1.9365630702137631E-2</v>
      </c>
      <c r="U719" s="15">
        <f t="shared" si="150"/>
        <v>3.5514926492180271E-2</v>
      </c>
      <c r="V719" s="8">
        <f t="shared" si="151"/>
        <v>0.14262716147549728</v>
      </c>
      <c r="W719" s="8">
        <f t="shared" si="152"/>
        <v>0.16478157105306093</v>
      </c>
    </row>
    <row r="720" spans="1:23" x14ac:dyDescent="0.25">
      <c r="A720">
        <v>719</v>
      </c>
      <c r="B720">
        <v>-881.5</v>
      </c>
      <c r="C720">
        <v>327.2</v>
      </c>
      <c r="D720" t="s">
        <v>808</v>
      </c>
      <c r="E720">
        <f t="shared" si="145"/>
        <v>255.19999999999993</v>
      </c>
      <c r="F720">
        <f t="shared" si="154"/>
        <v>22</v>
      </c>
      <c r="G720" s="19" t="e">
        <v>#N/A</v>
      </c>
      <c r="H720" s="19" t="e">
        <v>#N/A</v>
      </c>
      <c r="I720" s="5" t="str">
        <f t="shared" si="146"/>
        <v>C47H79O13P</v>
      </c>
      <c r="J720" s="5" t="str">
        <f t="shared" si="147"/>
        <v>C47H78O13P</v>
      </c>
      <c r="K720" s="5" t="str">
        <f t="shared" si="153"/>
        <v>C22H31O2</v>
      </c>
      <c r="L720" s="5" t="str">
        <f t="shared" si="148"/>
        <v>C25H47O11P</v>
      </c>
      <c r="M720">
        <v>0.56975873447819225</v>
      </c>
      <c r="N720">
        <v>2.6347543509511545E-2</v>
      </c>
      <c r="O720">
        <v>4.5741681921953922E-2</v>
      </c>
      <c r="P720">
        <v>0.77665669199659093</v>
      </c>
      <c r="Q720">
        <v>0.73360435872056207</v>
      </c>
      <c r="R720">
        <v>0.19424503725467318</v>
      </c>
      <c r="S720">
        <v>0.21223150247455974</v>
      </c>
      <c r="T720" s="15">
        <f t="shared" si="149"/>
        <v>1.9328672760157328E-2</v>
      </c>
      <c r="U720" s="15">
        <f t="shared" si="150"/>
        <v>3.5525583367865002E-2</v>
      </c>
      <c r="V720" s="8">
        <f t="shared" si="151"/>
        <v>0.1424990059898662</v>
      </c>
      <c r="W720" s="8">
        <f t="shared" si="152"/>
        <v>0.16483101664935787</v>
      </c>
    </row>
    <row r="721" spans="1:23" x14ac:dyDescent="0.25">
      <c r="A721">
        <v>720</v>
      </c>
      <c r="B721">
        <v>-809.5</v>
      </c>
      <c r="C721">
        <v>227.2</v>
      </c>
      <c r="D721" t="s">
        <v>809</v>
      </c>
      <c r="E721">
        <f t="shared" si="145"/>
        <v>283.19999999999993</v>
      </c>
      <c r="F721">
        <f t="shared" si="154"/>
        <v>14</v>
      </c>
      <c r="G721" s="19" t="e">
        <v>#N/A</v>
      </c>
      <c r="H721" s="19" t="e">
        <v>#N/A</v>
      </c>
      <c r="I721" s="5" t="str">
        <f t="shared" si="146"/>
        <v>C41H79O13P</v>
      </c>
      <c r="J721" s="5" t="str">
        <f t="shared" si="147"/>
        <v>C41H78O13P</v>
      </c>
      <c r="K721" s="5" t="str">
        <f t="shared" si="153"/>
        <v>C14H27O2</v>
      </c>
      <c r="L721" s="5" t="str">
        <f t="shared" si="148"/>
        <v>C27H51O11P</v>
      </c>
      <c r="M721">
        <v>0.6088541101054894</v>
      </c>
      <c r="N721">
        <v>1.3607566533507585E-2</v>
      </c>
      <c r="O721">
        <v>4.9551903460011135E-2</v>
      </c>
      <c r="P721">
        <v>0.84902279804027836</v>
      </c>
      <c r="Q721">
        <v>0.71712339351882148</v>
      </c>
      <c r="R721">
        <v>0.13628960706555063</v>
      </c>
      <c r="S721">
        <v>0.22384609192023111</v>
      </c>
      <c r="T721" s="15">
        <f t="shared" si="149"/>
        <v>9.7583042900421055E-3</v>
      </c>
      <c r="U721" s="15">
        <f t="shared" si="150"/>
        <v>4.2070695723840403E-2</v>
      </c>
      <c r="V721" s="8">
        <f t="shared" si="151"/>
        <v>9.773646552019441E-2</v>
      </c>
      <c r="W721" s="8">
        <f t="shared" si="152"/>
        <v>0.19005043529249596</v>
      </c>
    </row>
    <row r="722" spans="1:23" x14ac:dyDescent="0.25">
      <c r="A722">
        <v>721</v>
      </c>
      <c r="B722">
        <v>-835.5</v>
      </c>
      <c r="C722">
        <v>253.2</v>
      </c>
      <c r="D722" t="s">
        <v>810</v>
      </c>
      <c r="E722">
        <f t="shared" si="145"/>
        <v>283.19999999999993</v>
      </c>
      <c r="F722">
        <f t="shared" si="154"/>
        <v>16</v>
      </c>
      <c r="G722" s="19" t="e">
        <v>#N/A</v>
      </c>
      <c r="H722" s="19" t="e">
        <v>#N/A</v>
      </c>
      <c r="I722" s="5" t="str">
        <f t="shared" si="146"/>
        <v>C43H81O13P</v>
      </c>
      <c r="J722" s="5" t="str">
        <f t="shared" si="147"/>
        <v>C43H80O13P</v>
      </c>
      <c r="K722" s="5" t="str">
        <f t="shared" si="153"/>
        <v>C16H29O2</v>
      </c>
      <c r="L722" s="5" t="str">
        <f t="shared" si="148"/>
        <v>C27H51O11P</v>
      </c>
      <c r="M722">
        <v>0.59535434453267455</v>
      </c>
      <c r="N722">
        <v>1.641860067699746E-2</v>
      </c>
      <c r="O722">
        <v>4.9551903460011135E-2</v>
      </c>
      <c r="P722">
        <v>0.83019791281854061</v>
      </c>
      <c r="Q722">
        <v>0.71712339351882148</v>
      </c>
      <c r="R722">
        <v>0.15198433071630962</v>
      </c>
      <c r="S722">
        <v>0.22384609192023111</v>
      </c>
      <c r="T722" s="15">
        <f t="shared" si="149"/>
        <v>1.1774162634318838E-2</v>
      </c>
      <c r="U722" s="15">
        <f t="shared" si="150"/>
        <v>4.1137886828687062E-2</v>
      </c>
      <c r="V722" s="8">
        <f t="shared" si="151"/>
        <v>0.10899151900496681</v>
      </c>
      <c r="W722" s="8">
        <f t="shared" si="152"/>
        <v>0.18583655830476306</v>
      </c>
    </row>
    <row r="723" spans="1:23" x14ac:dyDescent="0.25">
      <c r="A723">
        <v>722</v>
      </c>
      <c r="B723">
        <v>-865.6</v>
      </c>
      <c r="C723">
        <v>283.3</v>
      </c>
      <c r="D723" t="s">
        <v>811</v>
      </c>
      <c r="E723">
        <f t="shared" si="145"/>
        <v>283.19999999999993</v>
      </c>
      <c r="F723">
        <f t="shared" si="154"/>
        <v>18</v>
      </c>
      <c r="G723" s="19" t="e">
        <v>#N/A</v>
      </c>
      <c r="H723" s="19" t="e">
        <v>#N/A</v>
      </c>
      <c r="I723" s="5" t="str">
        <f t="shared" si="146"/>
        <v>C45H87O13P</v>
      </c>
      <c r="J723" s="5" t="str">
        <f t="shared" si="147"/>
        <v>C45H86O13P</v>
      </c>
      <c r="K723" s="5" t="str">
        <f t="shared" si="153"/>
        <v>C18H35O2</v>
      </c>
      <c r="L723" s="5" t="str">
        <f t="shared" si="148"/>
        <v>C27H51O11P</v>
      </c>
      <c r="M723">
        <v>0.58180468759709381</v>
      </c>
      <c r="N723">
        <v>1.9599405313945297E-2</v>
      </c>
      <c r="O723">
        <v>4.9551903460011135E-2</v>
      </c>
      <c r="P723">
        <v>0.81130345607924126</v>
      </c>
      <c r="Q723">
        <v>0.71712339351882148</v>
      </c>
      <c r="R723">
        <v>0.16730280038157924</v>
      </c>
      <c r="S723">
        <v>0.22384609192023111</v>
      </c>
      <c r="T723" s="15">
        <f t="shared" si="149"/>
        <v>1.405519204968728E-2</v>
      </c>
      <c r="U723" s="15">
        <f t="shared" si="150"/>
        <v>4.0201630532411957E-2</v>
      </c>
      <c r="V723" s="8">
        <f t="shared" si="151"/>
        <v>0.11997675195484009</v>
      </c>
      <c r="W723" s="8">
        <f t="shared" si="152"/>
        <v>0.18160710800471502</v>
      </c>
    </row>
    <row r="724" spans="1:23" x14ac:dyDescent="0.25">
      <c r="A724">
        <v>723</v>
      </c>
      <c r="B724">
        <v>-863.6</v>
      </c>
      <c r="C724">
        <v>281.2</v>
      </c>
      <c r="D724" t="s">
        <v>812</v>
      </c>
      <c r="E724">
        <f t="shared" si="145"/>
        <v>283.30000000000007</v>
      </c>
      <c r="F724">
        <f t="shared" si="154"/>
        <v>18</v>
      </c>
      <c r="G724" s="19" t="e">
        <v>#N/A</v>
      </c>
      <c r="H724" s="19" t="e">
        <v>#N/A</v>
      </c>
      <c r="I724" s="5" t="str">
        <f t="shared" si="146"/>
        <v>C45H85O13P</v>
      </c>
      <c r="J724" s="5" t="str">
        <f t="shared" si="147"/>
        <v>C45H84O13P</v>
      </c>
      <c r="K724" s="5" t="str">
        <f t="shared" si="153"/>
        <v>C18H33O2</v>
      </c>
      <c r="L724" s="5" t="str">
        <f t="shared" si="148"/>
        <v>C27H51O11P</v>
      </c>
      <c r="M724">
        <v>0.58197926828304514</v>
      </c>
      <c r="N724">
        <v>1.9555127821847394E-2</v>
      </c>
      <c r="O724">
        <v>4.9551903460011135E-2</v>
      </c>
      <c r="P724">
        <v>0.811546901890003</v>
      </c>
      <c r="Q724">
        <v>0.71712339351882148</v>
      </c>
      <c r="R724">
        <v>0.16710950192123541</v>
      </c>
      <c r="S724">
        <v>0.22384609192023111</v>
      </c>
      <c r="T724" s="15">
        <f t="shared" si="149"/>
        <v>1.4023439624297526E-2</v>
      </c>
      <c r="U724" s="15">
        <f t="shared" si="150"/>
        <v>4.0213693735724559E-2</v>
      </c>
      <c r="V724" s="8">
        <f t="shared" si="151"/>
        <v>0.11983813310699636</v>
      </c>
      <c r="W724" s="8">
        <f t="shared" si="152"/>
        <v>0.18166160239804838</v>
      </c>
    </row>
    <row r="725" spans="1:23" x14ac:dyDescent="0.25">
      <c r="A725">
        <v>724</v>
      </c>
      <c r="B725">
        <v>-861.6</v>
      </c>
      <c r="C725">
        <v>279.2</v>
      </c>
      <c r="D725" t="s">
        <v>813</v>
      </c>
      <c r="E725">
        <f t="shared" si="145"/>
        <v>283.30000000000007</v>
      </c>
      <c r="F725">
        <f t="shared" si="154"/>
        <v>18</v>
      </c>
      <c r="G725" s="19" t="e">
        <v>#N/A</v>
      </c>
      <c r="H725" s="19" t="e">
        <v>#N/A</v>
      </c>
      <c r="I725" s="5" t="str">
        <f t="shared" si="146"/>
        <v>C45H83O13P</v>
      </c>
      <c r="J725" s="5" t="str">
        <f t="shared" si="147"/>
        <v>C45H82O13P</v>
      </c>
      <c r="K725" s="5" t="str">
        <f t="shared" si="153"/>
        <v>C18H31O2</v>
      </c>
      <c r="L725" s="5" t="str">
        <f t="shared" si="148"/>
        <v>C27H51O11P</v>
      </c>
      <c r="M725">
        <v>0.58215390135498901</v>
      </c>
      <c r="N725">
        <v>1.9510895075596228E-2</v>
      </c>
      <c r="O725">
        <v>4.9551903460011135E-2</v>
      </c>
      <c r="P725">
        <v>0.81179042075094388</v>
      </c>
      <c r="Q725">
        <v>0.71712339351882148</v>
      </c>
      <c r="R725">
        <v>0.16691607239168496</v>
      </c>
      <c r="S725">
        <v>0.22384609192023111</v>
      </c>
      <c r="T725" s="15">
        <f t="shared" si="149"/>
        <v>1.3991719287201235E-2</v>
      </c>
      <c r="U725" s="15">
        <f t="shared" si="150"/>
        <v>4.0225760558812607E-2</v>
      </c>
      <c r="V725" s="8">
        <f t="shared" si="151"/>
        <v>0.11969942026635839</v>
      </c>
      <c r="W725" s="8">
        <f t="shared" si="152"/>
        <v>0.18171611314337888</v>
      </c>
    </row>
    <row r="726" spans="1:23" x14ac:dyDescent="0.25">
      <c r="A726">
        <v>725</v>
      </c>
      <c r="B726">
        <v>-859.5</v>
      </c>
      <c r="C726">
        <v>277.2</v>
      </c>
      <c r="D726" t="s">
        <v>814</v>
      </c>
      <c r="E726">
        <f t="shared" si="145"/>
        <v>283.19999999999993</v>
      </c>
      <c r="F726">
        <f t="shared" si="154"/>
        <v>18</v>
      </c>
      <c r="G726" s="19" t="e">
        <v>#N/A</v>
      </c>
      <c r="H726" s="19" t="e">
        <v>#N/A</v>
      </c>
      <c r="I726" s="5" t="str">
        <f t="shared" si="146"/>
        <v>C45H81O13P</v>
      </c>
      <c r="J726" s="5" t="str">
        <f t="shared" si="147"/>
        <v>C45H80O13P</v>
      </c>
      <c r="K726" s="5" t="str">
        <f t="shared" si="153"/>
        <v>C18H29O2</v>
      </c>
      <c r="L726" s="5" t="str">
        <f t="shared" si="148"/>
        <v>C27H51O11P</v>
      </c>
      <c r="M726">
        <v>0.5823285868286443</v>
      </c>
      <c r="N726">
        <v>1.9466707127961943E-2</v>
      </c>
      <c r="O726">
        <v>4.9551903460011135E-2</v>
      </c>
      <c r="P726">
        <v>0.81203401268398379</v>
      </c>
      <c r="Q726">
        <v>0.71712339351882148</v>
      </c>
      <c r="R726">
        <v>0.1667225117316733</v>
      </c>
      <c r="S726">
        <v>0.22384609192023111</v>
      </c>
      <c r="T726" s="15">
        <f t="shared" si="149"/>
        <v>1.3960031076241103E-2</v>
      </c>
      <c r="U726" s="15">
        <f t="shared" si="150"/>
        <v>4.023783100276223E-2</v>
      </c>
      <c r="V726" s="8">
        <f t="shared" si="151"/>
        <v>0.11956061338899908</v>
      </c>
      <c r="W726" s="8">
        <f t="shared" si="152"/>
        <v>0.18177064024561315</v>
      </c>
    </row>
    <row r="727" spans="1:23" x14ac:dyDescent="0.25">
      <c r="A727">
        <v>726</v>
      </c>
      <c r="B727" s="2">
        <v>-893.6</v>
      </c>
      <c r="C727" s="2">
        <v>283.3</v>
      </c>
      <c r="D727" t="s">
        <v>815</v>
      </c>
      <c r="E727">
        <f t="shared" si="145"/>
        <v>311.19999999999993</v>
      </c>
      <c r="F727">
        <f t="shared" si="154"/>
        <v>18</v>
      </c>
      <c r="G727" s="19" t="e">
        <v>#N/A</v>
      </c>
      <c r="H727" s="19" t="e">
        <v>#N/A</v>
      </c>
      <c r="I727" s="5" t="str">
        <f t="shared" si="146"/>
        <v>C47H91O13P</v>
      </c>
      <c r="J727" s="5" t="str">
        <f t="shared" si="147"/>
        <v>C47H90O13P</v>
      </c>
      <c r="K727" s="5" t="str">
        <f t="shared" si="153"/>
        <v>C18H35O2</v>
      </c>
      <c r="L727" s="5" t="str">
        <f t="shared" si="148"/>
        <v>C29H55O11P</v>
      </c>
      <c r="M727">
        <v>0.56873401442494909</v>
      </c>
      <c r="N727">
        <v>1.9599405313945297E-2</v>
      </c>
      <c r="O727">
        <v>5.3533687177021484E-2</v>
      </c>
      <c r="P727">
        <v>0.81130345607924126</v>
      </c>
      <c r="Q727">
        <v>0.70101268540559492</v>
      </c>
      <c r="R727">
        <v>0.16730280038157924</v>
      </c>
      <c r="S727">
        <v>0.23483170540401604</v>
      </c>
      <c r="T727" s="15">
        <f t="shared" si="149"/>
        <v>1.3739431751481479E-2</v>
      </c>
      <c r="U727" s="15">
        <f t="shared" si="150"/>
        <v>4.3432065423382495E-2</v>
      </c>
      <c r="V727" s="8">
        <f t="shared" si="151"/>
        <v>0.11728138537136705</v>
      </c>
      <c r="W727" s="8">
        <f t="shared" si="152"/>
        <v>0.19051977419126045</v>
      </c>
    </row>
    <row r="728" spans="1:23" x14ac:dyDescent="0.25">
      <c r="A728">
        <v>727</v>
      </c>
      <c r="B728">
        <v>-891.6</v>
      </c>
      <c r="C728">
        <v>309.3</v>
      </c>
      <c r="D728" t="s">
        <v>816</v>
      </c>
      <c r="E728">
        <f t="shared" si="145"/>
        <v>283.19999999999993</v>
      </c>
      <c r="F728">
        <f t="shared" si="154"/>
        <v>20</v>
      </c>
      <c r="G728" s="19" t="e">
        <v>#N/A</v>
      </c>
      <c r="H728" s="19" t="e">
        <v>#N/A</v>
      </c>
      <c r="I728" s="5" t="str">
        <f t="shared" si="146"/>
        <v>C47H89O13P</v>
      </c>
      <c r="J728" s="5" t="str">
        <f t="shared" si="147"/>
        <v>C47H88O13P</v>
      </c>
      <c r="K728" s="5" t="str">
        <f t="shared" si="153"/>
        <v>C20H37O2</v>
      </c>
      <c r="L728" s="5" t="str">
        <f t="shared" si="148"/>
        <v>C27H51O11P</v>
      </c>
      <c r="M728">
        <v>0.56890467302650194</v>
      </c>
      <c r="N728">
        <v>2.2956457923409865E-2</v>
      </c>
      <c r="O728">
        <v>4.9551903460011135E-2</v>
      </c>
      <c r="P728">
        <v>0.79331489973429581</v>
      </c>
      <c r="Q728">
        <v>0.71712339351882148</v>
      </c>
      <c r="R728">
        <v>0.18147836884607774</v>
      </c>
      <c r="S728">
        <v>0.22384609192023111</v>
      </c>
      <c r="T728" s="15">
        <f t="shared" si="149"/>
        <v>1.6462613009207722E-2</v>
      </c>
      <c r="U728" s="15">
        <f t="shared" si="150"/>
        <v>3.931026332502225E-2</v>
      </c>
      <c r="V728" s="8">
        <f t="shared" si="151"/>
        <v>0.13014238371715964</v>
      </c>
      <c r="W728" s="8">
        <f t="shared" si="152"/>
        <v>0.17758043996761211</v>
      </c>
    </row>
    <row r="729" spans="1:23" x14ac:dyDescent="0.25">
      <c r="A729">
        <v>728</v>
      </c>
      <c r="B729">
        <v>-889.6</v>
      </c>
      <c r="C729">
        <v>307.3</v>
      </c>
      <c r="D729" t="s">
        <v>817</v>
      </c>
      <c r="E729">
        <f t="shared" si="145"/>
        <v>283.19999999999993</v>
      </c>
      <c r="F729">
        <f t="shared" si="154"/>
        <v>20</v>
      </c>
      <c r="G729" s="19" t="e">
        <v>#N/A</v>
      </c>
      <c r="H729" s="19" t="e">
        <v>#N/A</v>
      </c>
      <c r="I729" s="5" t="str">
        <f t="shared" si="146"/>
        <v>C47H87O13P</v>
      </c>
      <c r="J729" s="5" t="str">
        <f t="shared" si="147"/>
        <v>C47H86O13P</v>
      </c>
      <c r="K729" s="5" t="str">
        <f t="shared" si="153"/>
        <v>C20H35O2</v>
      </c>
      <c r="L729" s="5" t="str">
        <f t="shared" si="148"/>
        <v>C27H51O11P</v>
      </c>
      <c r="M729">
        <v>0.56907538283715686</v>
      </c>
      <c r="N729">
        <v>2.2908931973969478E-2</v>
      </c>
      <c r="O729">
        <v>4.9551903460011135E-2</v>
      </c>
      <c r="P729">
        <v>0.79355294776368368</v>
      </c>
      <c r="Q729">
        <v>0.71712339351882148</v>
      </c>
      <c r="R729">
        <v>0.18129472300940283</v>
      </c>
      <c r="S729">
        <v>0.22384609192023111</v>
      </c>
      <c r="T729" s="15">
        <f t="shared" si="149"/>
        <v>1.6428531039064824E-2</v>
      </c>
      <c r="U729" s="15">
        <f t="shared" si="150"/>
        <v>3.9322059057993304E-2</v>
      </c>
      <c r="V729" s="8">
        <f t="shared" si="151"/>
        <v>0.13001068699155774</v>
      </c>
      <c r="W729" s="8">
        <f t="shared" si="152"/>
        <v>0.17763372608867989</v>
      </c>
    </row>
    <row r="730" spans="1:23" x14ac:dyDescent="0.25">
      <c r="A730">
        <v>729</v>
      </c>
      <c r="B730">
        <v>-887.6</v>
      </c>
      <c r="C730">
        <v>305.2</v>
      </c>
      <c r="D730" t="s">
        <v>818</v>
      </c>
      <c r="E730">
        <f t="shared" si="145"/>
        <v>283.30000000000007</v>
      </c>
      <c r="F730">
        <f t="shared" si="154"/>
        <v>20</v>
      </c>
      <c r="G730" s="19" t="e">
        <v>#N/A</v>
      </c>
      <c r="H730" s="19" t="e">
        <v>#N/A</v>
      </c>
      <c r="I730" s="5" t="str">
        <f t="shared" si="146"/>
        <v>C47H85O13P</v>
      </c>
      <c r="J730" s="5" t="str">
        <f t="shared" si="147"/>
        <v>C47H84O13P</v>
      </c>
      <c r="K730" s="5" t="str">
        <f t="shared" si="153"/>
        <v>C20H33O2</v>
      </c>
      <c r="L730" s="5" t="str">
        <f t="shared" si="148"/>
        <v>C27H51O11P</v>
      </c>
      <c r="M730">
        <v>0.56924614387228034</v>
      </c>
      <c r="N730">
        <v>2.2861446898164127E-2</v>
      </c>
      <c r="O730">
        <v>4.9551903460011135E-2</v>
      </c>
      <c r="P730">
        <v>0.79379106722355164</v>
      </c>
      <c r="Q730">
        <v>0.71712339351882148</v>
      </c>
      <c r="R730">
        <v>0.18111095062002339</v>
      </c>
      <c r="S730">
        <v>0.22384609192023111</v>
      </c>
      <c r="T730" s="15">
        <f t="shared" si="149"/>
        <v>1.6394478380361795E-2</v>
      </c>
      <c r="U730" s="15">
        <f t="shared" si="150"/>
        <v>3.9333858330480642E-2</v>
      </c>
      <c r="V730" s="8">
        <f t="shared" si="151"/>
        <v>0.12987889951205087</v>
      </c>
      <c r="W730" s="8">
        <f t="shared" si="152"/>
        <v>0.1776870281991815</v>
      </c>
    </row>
    <row r="731" spans="1:23" x14ac:dyDescent="0.25">
      <c r="A731">
        <v>730</v>
      </c>
      <c r="B731" s="2">
        <v>-885.6</v>
      </c>
      <c r="C731" s="2">
        <v>283.3</v>
      </c>
      <c r="D731" t="s">
        <v>819</v>
      </c>
      <c r="E731">
        <f t="shared" si="145"/>
        <v>303.19999999999993</v>
      </c>
      <c r="F731">
        <f t="shared" si="154"/>
        <v>18</v>
      </c>
      <c r="G731" s="19" t="e">
        <v>#N/A</v>
      </c>
      <c r="H731" s="19" t="e">
        <v>#N/A</v>
      </c>
      <c r="I731" s="5" t="str">
        <f t="shared" si="146"/>
        <v>C47H83O13P</v>
      </c>
      <c r="J731" s="5" t="str">
        <f t="shared" si="147"/>
        <v>C47H82O13P</v>
      </c>
      <c r="K731" s="5" t="str">
        <f t="shared" si="153"/>
        <v>C18H35O2</v>
      </c>
      <c r="L731" s="5" t="str">
        <f t="shared" si="148"/>
        <v>C29H47O11P</v>
      </c>
      <c r="M731">
        <v>0.56941695614724308</v>
      </c>
      <c r="N731">
        <v>1.9599405313945297E-2</v>
      </c>
      <c r="O731">
        <v>5.3316360898994226E-2</v>
      </c>
      <c r="P731">
        <v>0.81130345607924126</v>
      </c>
      <c r="Q731">
        <v>0.70185446873238411</v>
      </c>
      <c r="R731">
        <v>0.16730280038157924</v>
      </c>
      <c r="S731">
        <v>0.23427134204409222</v>
      </c>
      <c r="T731" s="15">
        <f t="shared" si="149"/>
        <v>1.3755930204089745E-2</v>
      </c>
      <c r="U731" s="15">
        <f t="shared" si="150"/>
        <v>4.3255747862922148E-2</v>
      </c>
      <c r="V731" s="8">
        <f t="shared" si="151"/>
        <v>0.1174222180792534</v>
      </c>
      <c r="W731" s="8">
        <f t="shared" si="152"/>
        <v>0.19006514946069408</v>
      </c>
    </row>
    <row r="732" spans="1:23" x14ac:dyDescent="0.25">
      <c r="A732">
        <v>731</v>
      </c>
      <c r="B732">
        <v>-883.5</v>
      </c>
      <c r="C732">
        <v>301.2</v>
      </c>
      <c r="D732" t="s">
        <v>820</v>
      </c>
      <c r="E732">
        <f t="shared" si="145"/>
        <v>283.19999999999993</v>
      </c>
      <c r="F732">
        <f t="shared" si="154"/>
        <v>20</v>
      </c>
      <c r="G732" s="19" t="e">
        <v>#N/A</v>
      </c>
      <c r="H732" s="19" t="e">
        <v>#N/A</v>
      </c>
      <c r="I732" s="5" t="str">
        <f t="shared" si="146"/>
        <v>C47H81O13P</v>
      </c>
      <c r="J732" s="5" t="str">
        <f t="shared" si="147"/>
        <v>C47H80O13P</v>
      </c>
      <c r="K732" s="5" t="str">
        <f t="shared" si="153"/>
        <v>C20H29O2</v>
      </c>
      <c r="L732" s="5" t="str">
        <f t="shared" si="148"/>
        <v>C27H51O11P</v>
      </c>
      <c r="M732">
        <v>0.56958781967742034</v>
      </c>
      <c r="N732">
        <v>2.2766599568501775E-2</v>
      </c>
      <c r="O732">
        <v>4.9551903460011135E-2</v>
      </c>
      <c r="P732">
        <v>0.79426752052047089</v>
      </c>
      <c r="Q732">
        <v>0.71712339351882148</v>
      </c>
      <c r="R732">
        <v>0.18074302594547415</v>
      </c>
      <c r="S732">
        <v>0.22384609192023111</v>
      </c>
      <c r="T732" s="15">
        <f t="shared" si="149"/>
        <v>1.6326461141448131E-2</v>
      </c>
      <c r="U732" s="15">
        <f t="shared" si="150"/>
        <v>3.9357467498252793E-2</v>
      </c>
      <c r="V732" s="8">
        <f t="shared" si="151"/>
        <v>0.12961505212087882</v>
      </c>
      <c r="W732" s="8">
        <f t="shared" si="152"/>
        <v>0.17779368040767937</v>
      </c>
    </row>
    <row r="733" spans="1:23" x14ac:dyDescent="0.25">
      <c r="A733">
        <v>732</v>
      </c>
      <c r="B733">
        <v>-913.6</v>
      </c>
      <c r="C733">
        <v>331.3</v>
      </c>
      <c r="D733" t="s">
        <v>821</v>
      </c>
      <c r="E733">
        <f t="shared" si="145"/>
        <v>283.19999999999993</v>
      </c>
      <c r="F733">
        <f t="shared" si="154"/>
        <v>22</v>
      </c>
      <c r="G733" s="19" t="e">
        <v>#N/A</v>
      </c>
      <c r="H733" s="19" t="e">
        <v>#N/A</v>
      </c>
      <c r="I733" s="5" t="str">
        <f t="shared" si="146"/>
        <v>C49H87O13P</v>
      </c>
      <c r="J733" s="5" t="str">
        <f t="shared" si="147"/>
        <v>C49H86O13P</v>
      </c>
      <c r="K733" s="5" t="str">
        <f t="shared" si="153"/>
        <v>C22H35O2</v>
      </c>
      <c r="L733" s="5" t="str">
        <f t="shared" si="148"/>
        <v>C27H51O11P</v>
      </c>
      <c r="M733">
        <v>0.55662458253606273</v>
      </c>
      <c r="N733">
        <v>2.6448337941228989E-2</v>
      </c>
      <c r="O733">
        <v>4.9551903460011135E-2</v>
      </c>
      <c r="P733">
        <v>0.77619080281956188</v>
      </c>
      <c r="Q733">
        <v>0.71712339351882148</v>
      </c>
      <c r="R733">
        <v>0.19459430080212234</v>
      </c>
      <c r="S733">
        <v>0.22384609192023111</v>
      </c>
      <c r="T733" s="15">
        <f t="shared" si="149"/>
        <v>1.8966721857346738E-2</v>
      </c>
      <c r="U733" s="15">
        <f t="shared" si="150"/>
        <v>3.8461731727863477E-2</v>
      </c>
      <c r="V733" s="8">
        <f t="shared" si="151"/>
        <v>0.13954812535064029</v>
      </c>
      <c r="W733" s="8">
        <f t="shared" si="152"/>
        <v>0.17374727779558563</v>
      </c>
    </row>
    <row r="734" spans="1:23" x14ac:dyDescent="0.25">
      <c r="A734">
        <v>733</v>
      </c>
      <c r="B734">
        <v>-911.6</v>
      </c>
      <c r="C734">
        <v>329.2</v>
      </c>
      <c r="D734" t="s">
        <v>822</v>
      </c>
      <c r="E734">
        <f t="shared" si="145"/>
        <v>283.30000000000007</v>
      </c>
      <c r="F734">
        <f t="shared" si="154"/>
        <v>22</v>
      </c>
      <c r="G734" s="19" t="e">
        <v>#N/A</v>
      </c>
      <c r="H734" s="19" t="e">
        <v>#N/A</v>
      </c>
      <c r="I734" s="5" t="str">
        <f t="shared" si="146"/>
        <v>C49H85O13P</v>
      </c>
      <c r="J734" s="5" t="str">
        <f t="shared" si="147"/>
        <v>C49H84O13P</v>
      </c>
      <c r="K734" s="5" t="str">
        <f t="shared" si="153"/>
        <v>C22H33O2</v>
      </c>
      <c r="L734" s="5" t="str">
        <f t="shared" si="148"/>
        <v>C27H51O11P</v>
      </c>
      <c r="M734">
        <v>0.55679160749049883</v>
      </c>
      <c r="N734">
        <v>2.6397922084203714E-2</v>
      </c>
      <c r="O734">
        <v>4.9551903460011135E-2</v>
      </c>
      <c r="P734">
        <v>0.77642371246376751</v>
      </c>
      <c r="Q734">
        <v>0.71712339351882148</v>
      </c>
      <c r="R734">
        <v>0.19441973017205794</v>
      </c>
      <c r="S734">
        <v>0.22384609192023111</v>
      </c>
      <c r="T734" s="15">
        <f t="shared" si="149"/>
        <v>1.8930567466869615E-2</v>
      </c>
      <c r="U734" s="15">
        <f t="shared" si="150"/>
        <v>3.8473272844068068E-2</v>
      </c>
      <c r="V734" s="8">
        <f t="shared" si="151"/>
        <v>0.13942293666799979</v>
      </c>
      <c r="W734" s="8">
        <f t="shared" si="152"/>
        <v>0.17379941370921159</v>
      </c>
    </row>
    <row r="735" spans="1:23" x14ac:dyDescent="0.25">
      <c r="A735">
        <v>734</v>
      </c>
      <c r="B735">
        <v>-909.6</v>
      </c>
      <c r="C735">
        <v>327.2</v>
      </c>
      <c r="D735" t="s">
        <v>823</v>
      </c>
      <c r="E735">
        <f t="shared" si="145"/>
        <v>283.30000000000007</v>
      </c>
      <c r="F735">
        <f t="shared" si="154"/>
        <v>22</v>
      </c>
      <c r="G735" s="19" t="e">
        <v>#N/A</v>
      </c>
      <c r="H735" s="19" t="e">
        <v>#N/A</v>
      </c>
      <c r="I735" s="5" t="str">
        <f t="shared" si="146"/>
        <v>C49H83O13P</v>
      </c>
      <c r="J735" s="5" t="str">
        <f t="shared" si="147"/>
        <v>C49H82O13P</v>
      </c>
      <c r="K735" s="5" t="str">
        <f t="shared" si="153"/>
        <v>C22H31O2</v>
      </c>
      <c r="L735" s="5" t="str">
        <f t="shared" si="148"/>
        <v>C27H51O11P</v>
      </c>
      <c r="M735">
        <v>0.55695868256369763</v>
      </c>
      <c r="N735">
        <v>2.6347543509511545E-2</v>
      </c>
      <c r="O735">
        <v>4.9551903460011135E-2</v>
      </c>
      <c r="P735">
        <v>0.77665669199659093</v>
      </c>
      <c r="Q735">
        <v>0.71712339351882148</v>
      </c>
      <c r="R735">
        <v>0.19424503725467318</v>
      </c>
      <c r="S735">
        <v>0.22384609192023111</v>
      </c>
      <c r="T735" s="15">
        <f t="shared" si="149"/>
        <v>1.8894439812425726E-2</v>
      </c>
      <c r="U735" s="15">
        <f t="shared" si="150"/>
        <v>3.8484817423386691E-2</v>
      </c>
      <c r="V735" s="8">
        <f t="shared" si="151"/>
        <v>0.13929766029026114</v>
      </c>
      <c r="W735" s="8">
        <f t="shared" si="152"/>
        <v>0.17385156526713152</v>
      </c>
    </row>
    <row r="736" spans="1:23" x14ac:dyDescent="0.25">
      <c r="A736">
        <v>735</v>
      </c>
      <c r="B736" s="2">
        <v>-833.5</v>
      </c>
      <c r="C736" s="2">
        <v>281.2</v>
      </c>
      <c r="D736" t="s">
        <v>824</v>
      </c>
      <c r="E736">
        <f t="shared" si="145"/>
        <v>253.19999999999993</v>
      </c>
      <c r="F736">
        <f t="shared" si="154"/>
        <v>18</v>
      </c>
      <c r="G736" s="19" t="e">
        <v>#N/A</v>
      </c>
      <c r="H736" s="19" t="e">
        <v>#N/A</v>
      </c>
      <c r="I736" s="5" t="str">
        <f t="shared" si="146"/>
        <v>C43H79O13P</v>
      </c>
      <c r="J736" s="5" t="str">
        <f t="shared" si="147"/>
        <v>C43H78O13P</v>
      </c>
      <c r="K736" s="5" t="str">
        <f t="shared" si="153"/>
        <v>C18H33O2</v>
      </c>
      <c r="L736" s="5" t="str">
        <f t="shared" si="148"/>
        <v>C25H45O11P</v>
      </c>
      <c r="M736">
        <v>0.59553299103049151</v>
      </c>
      <c r="N736">
        <v>1.9555127821847394E-2</v>
      </c>
      <c r="O736">
        <v>4.5691758952135272E-2</v>
      </c>
      <c r="P736">
        <v>0.811546901890003</v>
      </c>
      <c r="Q736">
        <v>0.73382448955637791</v>
      </c>
      <c r="R736">
        <v>0.16710950192123541</v>
      </c>
      <c r="S736">
        <v>0.21207500587987116</v>
      </c>
      <c r="T736" s="15">
        <f t="shared" si="149"/>
        <v>1.4350031692076892E-2</v>
      </c>
      <c r="U736" s="15">
        <f t="shared" si="150"/>
        <v>3.7081005419510198E-2</v>
      </c>
      <c r="V736" s="8">
        <f t="shared" si="151"/>
        <v>0.12262904494737113</v>
      </c>
      <c r="W736" s="8">
        <f t="shared" si="152"/>
        <v>0.1721088139901136</v>
      </c>
    </row>
    <row r="737" spans="1:23" x14ac:dyDescent="0.25">
      <c r="A737">
        <v>736</v>
      </c>
      <c r="B737">
        <v>-861.6</v>
      </c>
      <c r="C737">
        <v>281.2</v>
      </c>
      <c r="D737" t="s">
        <v>825</v>
      </c>
      <c r="E737">
        <f t="shared" si="145"/>
        <v>281.30000000000007</v>
      </c>
      <c r="F737">
        <f t="shared" si="154"/>
        <v>18</v>
      </c>
      <c r="G737" s="19" t="e">
        <v>#N/A</v>
      </c>
      <c r="H737" s="19" t="e">
        <v>#N/A</v>
      </c>
      <c r="I737" s="5" t="str">
        <f t="shared" si="146"/>
        <v>C45H83O13P</v>
      </c>
      <c r="J737" s="5" t="str">
        <f t="shared" si="147"/>
        <v>C45H82O13P</v>
      </c>
      <c r="K737" s="5" t="str">
        <f t="shared" si="153"/>
        <v>C18H33O2</v>
      </c>
      <c r="L737" s="5" t="str">
        <f t="shared" si="148"/>
        <v>C27H49O11P</v>
      </c>
      <c r="M737">
        <v>0.58215390135498901</v>
      </c>
      <c r="N737">
        <v>1.9555127821847394E-2</v>
      </c>
      <c r="O737">
        <v>4.9499636755488644E-2</v>
      </c>
      <c r="P737">
        <v>0.811546901890003</v>
      </c>
      <c r="Q737">
        <v>0.71733857895238917</v>
      </c>
      <c r="R737">
        <v>0.16710950192123541</v>
      </c>
      <c r="S737">
        <v>0.22369802700167632</v>
      </c>
      <c r="T737" s="15">
        <f t="shared" si="149"/>
        <v>1.4027647602956345E-2</v>
      </c>
      <c r="U737" s="15">
        <f t="shared" si="150"/>
        <v>4.0171276853597344E-2</v>
      </c>
      <c r="V737" s="8">
        <f t="shared" si="151"/>
        <v>0.11987409263762056</v>
      </c>
      <c r="W737" s="8">
        <f t="shared" si="152"/>
        <v>0.18154144077211665</v>
      </c>
    </row>
    <row r="738" spans="1:23" x14ac:dyDescent="0.25">
      <c r="A738">
        <v>737</v>
      </c>
      <c r="B738">
        <v>-859.5</v>
      </c>
      <c r="C738">
        <v>279.2</v>
      </c>
      <c r="D738" t="s">
        <v>826</v>
      </c>
      <c r="E738">
        <f t="shared" si="145"/>
        <v>281.19999999999993</v>
      </c>
      <c r="F738">
        <f t="shared" si="154"/>
        <v>18</v>
      </c>
      <c r="G738" s="19" t="e">
        <v>#N/A</v>
      </c>
      <c r="H738" s="19" t="e">
        <v>#N/A</v>
      </c>
      <c r="I738" s="5" t="str">
        <f t="shared" si="146"/>
        <v>C45H81O13P</v>
      </c>
      <c r="J738" s="5" t="str">
        <f t="shared" si="147"/>
        <v>C45H80O13P</v>
      </c>
      <c r="K738" s="5" t="str">
        <f t="shared" si="153"/>
        <v>C18H31O2</v>
      </c>
      <c r="L738" s="5" t="str">
        <f t="shared" si="148"/>
        <v>C27H49O11P</v>
      </c>
      <c r="M738">
        <v>0.5823285868286443</v>
      </c>
      <c r="N738">
        <v>1.9510895075596228E-2</v>
      </c>
      <c r="O738">
        <v>4.9499636755488644E-2</v>
      </c>
      <c r="P738">
        <v>0.81179042075094388</v>
      </c>
      <c r="Q738">
        <v>0.71733857895238917</v>
      </c>
      <c r="R738">
        <v>0.16691607239168496</v>
      </c>
      <c r="S738">
        <v>0.22369802700167632</v>
      </c>
      <c r="T738" s="15">
        <f t="shared" si="149"/>
        <v>1.3995917747617369E-2</v>
      </c>
      <c r="U738" s="15">
        <f t="shared" si="150"/>
        <v>4.0183330948757021E-2</v>
      </c>
      <c r="V738" s="8">
        <f t="shared" si="151"/>
        <v>0.11973533817376542</v>
      </c>
      <c r="W738" s="8">
        <f t="shared" si="152"/>
        <v>0.18159591546084683</v>
      </c>
    </row>
    <row r="739" spans="1:23" x14ac:dyDescent="0.25">
      <c r="A739">
        <v>738</v>
      </c>
      <c r="B739">
        <v>-857.5</v>
      </c>
      <c r="C739">
        <v>277.2</v>
      </c>
      <c r="D739" t="s">
        <v>827</v>
      </c>
      <c r="E739">
        <f t="shared" si="145"/>
        <v>281.19999999999993</v>
      </c>
      <c r="F739">
        <f t="shared" si="154"/>
        <v>18</v>
      </c>
      <c r="G739" s="19" t="e">
        <v>#N/A</v>
      </c>
      <c r="H739" s="19" t="e">
        <v>#N/A</v>
      </c>
      <c r="I739" s="5" t="str">
        <f t="shared" si="146"/>
        <v>C45H79O13P</v>
      </c>
      <c r="J739" s="5" t="str">
        <f t="shared" si="147"/>
        <v>C45H78O13P</v>
      </c>
      <c r="K739" s="5" t="str">
        <f t="shared" si="153"/>
        <v>C18H29O2</v>
      </c>
      <c r="L739" s="5" t="str">
        <f t="shared" si="148"/>
        <v>C27H49O11P</v>
      </c>
      <c r="M739">
        <v>0.58250332471973543</v>
      </c>
      <c r="N739">
        <v>1.9466707127961943E-2</v>
      </c>
      <c r="O739">
        <v>4.9499636755488644E-2</v>
      </c>
      <c r="P739">
        <v>0.81203401268398379</v>
      </c>
      <c r="Q739">
        <v>0.71733857895238917</v>
      </c>
      <c r="R739">
        <v>0.1667225117316733</v>
      </c>
      <c r="S739">
        <v>0.22369802700167632</v>
      </c>
      <c r="T739" s="15">
        <f t="shared" si="149"/>
        <v>1.3964220028054568E-2</v>
      </c>
      <c r="U739" s="15">
        <f t="shared" si="150"/>
        <v>4.0195388660959064E-2</v>
      </c>
      <c r="V739" s="8">
        <f t="shared" si="151"/>
        <v>0.11959648964497155</v>
      </c>
      <c r="W739" s="8">
        <f t="shared" si="152"/>
        <v>0.18165040649566139</v>
      </c>
    </row>
    <row r="740" spans="1:23" x14ac:dyDescent="0.25">
      <c r="A740">
        <v>739</v>
      </c>
      <c r="B740">
        <v>-889.6</v>
      </c>
      <c r="C740">
        <v>309.3</v>
      </c>
      <c r="D740" t="s">
        <v>828</v>
      </c>
      <c r="E740">
        <f t="shared" si="145"/>
        <v>281.19999999999993</v>
      </c>
      <c r="F740">
        <f t="shared" si="154"/>
        <v>20</v>
      </c>
      <c r="G740" s="19" t="e">
        <v>#N/A</v>
      </c>
      <c r="H740" s="19" t="e">
        <v>#N/A</v>
      </c>
      <c r="I740" s="5" t="str">
        <f t="shared" si="146"/>
        <v>C47H87O13P</v>
      </c>
      <c r="J740" s="5" t="str">
        <f t="shared" si="147"/>
        <v>C47H86O13P</v>
      </c>
      <c r="K740" s="5" t="str">
        <f t="shared" si="153"/>
        <v>C20H37O2</v>
      </c>
      <c r="L740" s="5" t="str">
        <f t="shared" si="148"/>
        <v>C27H49O11P</v>
      </c>
      <c r="M740">
        <v>0.56907538283715686</v>
      </c>
      <c r="N740">
        <v>2.2956457923409865E-2</v>
      </c>
      <c r="O740">
        <v>4.9499636755488644E-2</v>
      </c>
      <c r="P740">
        <v>0.79331489973429581</v>
      </c>
      <c r="Q740">
        <v>0.71733857895238917</v>
      </c>
      <c r="R740">
        <v>0.18147836884607774</v>
      </c>
      <c r="S740">
        <v>0.22369802700167632</v>
      </c>
      <c r="T740" s="15">
        <f t="shared" si="149"/>
        <v>1.646755290455915E-2</v>
      </c>
      <c r="U740" s="15">
        <f t="shared" si="150"/>
        <v>3.9268799369564539E-2</v>
      </c>
      <c r="V740" s="8">
        <f t="shared" si="151"/>
        <v>0.13018143521864295</v>
      </c>
      <c r="W740" s="8">
        <f t="shared" si="152"/>
        <v>0.17746297786159465</v>
      </c>
    </row>
    <row r="741" spans="1:23" x14ac:dyDescent="0.25">
      <c r="A741">
        <v>740</v>
      </c>
      <c r="B741">
        <v>-887.6</v>
      </c>
      <c r="C741">
        <v>307.3</v>
      </c>
      <c r="D741" t="s">
        <v>829</v>
      </c>
      <c r="E741">
        <f t="shared" si="145"/>
        <v>281.19999999999993</v>
      </c>
      <c r="F741">
        <f t="shared" si="154"/>
        <v>20</v>
      </c>
      <c r="G741" s="19" t="e">
        <v>#N/A</v>
      </c>
      <c r="H741" s="19" t="e">
        <v>#N/A</v>
      </c>
      <c r="I741" s="5" t="str">
        <f t="shared" si="146"/>
        <v>C47H85O13P</v>
      </c>
      <c r="J741" s="5" t="str">
        <f t="shared" si="147"/>
        <v>C47H84O13P</v>
      </c>
      <c r="K741" s="5" t="str">
        <f t="shared" si="153"/>
        <v>C20H35O2</v>
      </c>
      <c r="L741" s="5" t="str">
        <f t="shared" si="148"/>
        <v>C27H49O11P</v>
      </c>
      <c r="M741">
        <v>0.56924614387228034</v>
      </c>
      <c r="N741">
        <v>2.2908931973969478E-2</v>
      </c>
      <c r="O741">
        <v>4.9499636755488644E-2</v>
      </c>
      <c r="P741">
        <v>0.79355294776368368</v>
      </c>
      <c r="Q741">
        <v>0.71733857895238917</v>
      </c>
      <c r="R741">
        <v>0.18129472300940283</v>
      </c>
      <c r="S741">
        <v>0.22369802700167632</v>
      </c>
      <c r="T741" s="15">
        <f t="shared" si="149"/>
        <v>1.6433460707524217E-2</v>
      </c>
      <c r="U741" s="15">
        <f t="shared" si="150"/>
        <v>3.9280582660549596E-2</v>
      </c>
      <c r="V741" s="8">
        <f t="shared" si="151"/>
        <v>0.13004969897513205</v>
      </c>
      <c r="W741" s="8">
        <f t="shared" si="152"/>
        <v>0.17751622873610035</v>
      </c>
    </row>
    <row r="742" spans="1:23" x14ac:dyDescent="0.25">
      <c r="A742">
        <v>741</v>
      </c>
      <c r="B742">
        <v>-885.6</v>
      </c>
      <c r="C742">
        <v>305.2</v>
      </c>
      <c r="D742" t="s">
        <v>830</v>
      </c>
      <c r="E742">
        <f t="shared" si="145"/>
        <v>281.30000000000007</v>
      </c>
      <c r="F742">
        <f t="shared" si="154"/>
        <v>20</v>
      </c>
      <c r="G742" s="19" t="e">
        <v>#N/A</v>
      </c>
      <c r="H742" s="19" t="e">
        <v>#N/A</v>
      </c>
      <c r="I742" s="5" t="str">
        <f t="shared" si="146"/>
        <v>C47H83O13P</v>
      </c>
      <c r="J742" s="5" t="str">
        <f t="shared" si="147"/>
        <v>C47H82O13P</v>
      </c>
      <c r="K742" s="5" t="str">
        <f t="shared" si="153"/>
        <v>C20H33O2</v>
      </c>
      <c r="L742" s="5" t="str">
        <f t="shared" si="148"/>
        <v>C27H49O11P</v>
      </c>
      <c r="M742">
        <v>0.56941695614724308</v>
      </c>
      <c r="N742">
        <v>2.2861446898164127E-2</v>
      </c>
      <c r="O742">
        <v>4.9499636755488644E-2</v>
      </c>
      <c r="P742">
        <v>0.79379106722355164</v>
      </c>
      <c r="Q742">
        <v>0.71733857895238917</v>
      </c>
      <c r="R742">
        <v>0.18111095062002339</v>
      </c>
      <c r="S742">
        <v>0.22369802700167632</v>
      </c>
      <c r="T742" s="15">
        <f t="shared" si="149"/>
        <v>1.6399397830724565E-2</v>
      </c>
      <c r="U742" s="15">
        <f t="shared" si="150"/>
        <v>3.9292369487317479E-2</v>
      </c>
      <c r="V742" s="8">
        <f t="shared" si="151"/>
        <v>0.1299178719504839</v>
      </c>
      <c r="W742" s="8">
        <f t="shared" si="152"/>
        <v>0.17756949558946353</v>
      </c>
    </row>
    <row r="743" spans="1:23" x14ac:dyDescent="0.25">
      <c r="A743">
        <v>742</v>
      </c>
      <c r="B743">
        <v>-883.5</v>
      </c>
      <c r="C743">
        <v>303.2</v>
      </c>
      <c r="D743" t="s">
        <v>831</v>
      </c>
      <c r="E743">
        <f t="shared" si="145"/>
        <v>281.19999999999993</v>
      </c>
      <c r="F743">
        <f t="shared" si="154"/>
        <v>20</v>
      </c>
      <c r="G743" s="19" t="e">
        <v>#N/A</v>
      </c>
      <c r="H743" s="19" t="e">
        <v>#N/A</v>
      </c>
      <c r="I743" s="5" t="str">
        <f t="shared" si="146"/>
        <v>C47H81O13P</v>
      </c>
      <c r="J743" s="5" t="str">
        <f t="shared" si="147"/>
        <v>C47H80O13P</v>
      </c>
      <c r="K743" s="5" t="str">
        <f t="shared" si="153"/>
        <v>C20H31O2</v>
      </c>
      <c r="L743" s="5" t="str">
        <f t="shared" si="148"/>
        <v>C27H49O11P</v>
      </c>
      <c r="M743">
        <v>0.56958781967742034</v>
      </c>
      <c r="N743">
        <v>2.2814002746246405E-2</v>
      </c>
      <c r="O743">
        <v>4.9499636755488644E-2</v>
      </c>
      <c r="P743">
        <v>0.79402925813533398</v>
      </c>
      <c r="Q743">
        <v>0.71733857895238917</v>
      </c>
      <c r="R743">
        <v>0.18092705161852635</v>
      </c>
      <c r="S743">
        <v>0.22369802700167632</v>
      </c>
      <c r="T743" s="15">
        <f t="shared" si="149"/>
        <v>1.63653643102083E-2</v>
      </c>
      <c r="U743" s="15">
        <f t="shared" si="150"/>
        <v>3.9304159850929166E-2</v>
      </c>
      <c r="V743" s="8">
        <f t="shared" si="151"/>
        <v>0.12978595410207924</v>
      </c>
      <c r="W743" s="8">
        <f t="shared" si="152"/>
        <v>0.17762277842647894</v>
      </c>
    </row>
    <row r="744" spans="1:23" x14ac:dyDescent="0.25">
      <c r="A744">
        <v>743</v>
      </c>
      <c r="B744">
        <v>-881.5</v>
      </c>
      <c r="C744">
        <v>301.2</v>
      </c>
      <c r="D744" t="s">
        <v>832</v>
      </c>
      <c r="E744">
        <f t="shared" si="145"/>
        <v>281.19999999999993</v>
      </c>
      <c r="F744">
        <f t="shared" si="154"/>
        <v>20</v>
      </c>
      <c r="G744" s="19" t="e">
        <v>#N/A</v>
      </c>
      <c r="H744" s="19" t="e">
        <v>#N/A</v>
      </c>
      <c r="I744" s="5" t="str">
        <f t="shared" si="146"/>
        <v>C47H79O13P</v>
      </c>
      <c r="J744" s="5" t="str">
        <f t="shared" si="147"/>
        <v>C47H78O13P</v>
      </c>
      <c r="K744" s="5" t="str">
        <f t="shared" si="153"/>
        <v>C20H29O2</v>
      </c>
      <c r="L744" s="5" t="str">
        <f t="shared" si="148"/>
        <v>C27H49O11P</v>
      </c>
      <c r="M744">
        <v>0.56975873447819225</v>
      </c>
      <c r="N744">
        <v>2.2766599568501775E-2</v>
      </c>
      <c r="O744">
        <v>4.9499636755488644E-2</v>
      </c>
      <c r="P744">
        <v>0.79426752052047089</v>
      </c>
      <c r="Q744">
        <v>0.71733857895238917</v>
      </c>
      <c r="R744">
        <v>0.18074302594547415</v>
      </c>
      <c r="S744">
        <v>0.22369802700167632</v>
      </c>
      <c r="T744" s="15">
        <f t="shared" si="149"/>
        <v>1.6331360182047141E-2</v>
      </c>
      <c r="U744" s="15">
        <f t="shared" si="150"/>
        <v>3.931595375244594E-2</v>
      </c>
      <c r="V744" s="8">
        <f t="shared" si="151"/>
        <v>0.12965394538728123</v>
      </c>
      <c r="W744" s="8">
        <f t="shared" si="152"/>
        <v>0.17767607725194279</v>
      </c>
    </row>
    <row r="745" spans="1:23" x14ac:dyDescent="0.25">
      <c r="A745">
        <v>744</v>
      </c>
      <c r="B745">
        <v>-911.6</v>
      </c>
      <c r="C745">
        <v>331.3</v>
      </c>
      <c r="D745" t="s">
        <v>833</v>
      </c>
      <c r="E745">
        <f t="shared" si="145"/>
        <v>281.19999999999993</v>
      </c>
      <c r="F745">
        <f t="shared" si="154"/>
        <v>22</v>
      </c>
      <c r="G745" s="19" t="e">
        <v>#N/A</v>
      </c>
      <c r="H745" s="19" t="e">
        <v>#N/A</v>
      </c>
      <c r="I745" s="5" t="str">
        <f t="shared" si="146"/>
        <v>C49H85O13P</v>
      </c>
      <c r="J745" s="5" t="str">
        <f t="shared" si="147"/>
        <v>C49H84O13P</v>
      </c>
      <c r="K745" s="5" t="str">
        <f t="shared" si="153"/>
        <v>C22H35O2</v>
      </c>
      <c r="L745" s="5" t="str">
        <f t="shared" si="148"/>
        <v>C27H49O11P</v>
      </c>
      <c r="M745">
        <v>0.55679160749049883</v>
      </c>
      <c r="N745">
        <v>2.6448337941228989E-2</v>
      </c>
      <c r="O745">
        <v>4.9499636755488644E-2</v>
      </c>
      <c r="P745">
        <v>0.77619080281956188</v>
      </c>
      <c r="Q745">
        <v>0.71733857895238917</v>
      </c>
      <c r="R745">
        <v>0.19459430080212234</v>
      </c>
      <c r="S745">
        <v>0.22369802700167632</v>
      </c>
      <c r="T745" s="15">
        <f t="shared" si="149"/>
        <v>1.8972413154413767E-2</v>
      </c>
      <c r="U745" s="15">
        <f t="shared" si="150"/>
        <v>3.8421162792519441E-2</v>
      </c>
      <c r="V745" s="8">
        <f t="shared" si="151"/>
        <v>0.1395899992096282</v>
      </c>
      <c r="W745" s="8">
        <f t="shared" si="152"/>
        <v>0.17363235116758316</v>
      </c>
    </row>
    <row r="746" spans="1:23" x14ac:dyDescent="0.25">
      <c r="A746">
        <v>745</v>
      </c>
      <c r="B746">
        <v>-909.6</v>
      </c>
      <c r="C746">
        <v>329.2</v>
      </c>
      <c r="D746" t="s">
        <v>834</v>
      </c>
      <c r="E746">
        <f t="shared" si="145"/>
        <v>281.30000000000007</v>
      </c>
      <c r="F746">
        <f t="shared" si="154"/>
        <v>22</v>
      </c>
      <c r="G746" s="19" t="e">
        <v>#N/A</v>
      </c>
      <c r="H746" s="19" t="e">
        <v>#N/A</v>
      </c>
      <c r="I746" s="5" t="str">
        <f t="shared" si="146"/>
        <v>C49H83O13P</v>
      </c>
      <c r="J746" s="5" t="str">
        <f t="shared" si="147"/>
        <v>C49H82O13P</v>
      </c>
      <c r="K746" s="5" t="str">
        <f t="shared" si="153"/>
        <v>C22H33O2</v>
      </c>
      <c r="L746" s="5" t="str">
        <f t="shared" si="148"/>
        <v>C27H49O11P</v>
      </c>
      <c r="M746">
        <v>0.55695868256369763</v>
      </c>
      <c r="N746">
        <v>2.6397922084203714E-2</v>
      </c>
      <c r="O746">
        <v>4.9499636755488644E-2</v>
      </c>
      <c r="P746">
        <v>0.77642371246376751</v>
      </c>
      <c r="Q746">
        <v>0.71733857895238917</v>
      </c>
      <c r="R746">
        <v>0.19441973017205794</v>
      </c>
      <c r="S746">
        <v>0.22369802700167632</v>
      </c>
      <c r="T746" s="15">
        <f t="shared" si="149"/>
        <v>1.8936247915178589E-2</v>
      </c>
      <c r="U746" s="15">
        <f t="shared" si="150"/>
        <v>3.8432691735304468E-2</v>
      </c>
      <c r="V746" s="8">
        <f t="shared" si="151"/>
        <v>0.13946477296193099</v>
      </c>
      <c r="W746" s="8">
        <f t="shared" si="152"/>
        <v>0.17368445259546164</v>
      </c>
    </row>
    <row r="747" spans="1:23" x14ac:dyDescent="0.25">
      <c r="A747">
        <v>746</v>
      </c>
      <c r="B747">
        <v>-907.5</v>
      </c>
      <c r="C747">
        <v>327.2</v>
      </c>
      <c r="D747" t="s">
        <v>835</v>
      </c>
      <c r="E747">
        <f t="shared" si="145"/>
        <v>281.19999999999993</v>
      </c>
      <c r="F747">
        <f t="shared" si="154"/>
        <v>22</v>
      </c>
      <c r="G747" s="19" t="e">
        <v>#N/A</v>
      </c>
      <c r="H747" s="19" t="e">
        <v>#N/A</v>
      </c>
      <c r="I747" s="5" t="str">
        <f t="shared" si="146"/>
        <v>C49H81O13P</v>
      </c>
      <c r="J747" s="5" t="str">
        <f t="shared" si="147"/>
        <v>C49H80O13P</v>
      </c>
      <c r="K747" s="5" t="str">
        <f t="shared" si="153"/>
        <v>C22H31O2</v>
      </c>
      <c r="L747" s="5" t="str">
        <f t="shared" si="148"/>
        <v>C27H49O11P</v>
      </c>
      <c r="M747">
        <v>0.55712580777069809</v>
      </c>
      <c r="N747">
        <v>2.6347543509511545E-2</v>
      </c>
      <c r="O747">
        <v>4.9499636755488644E-2</v>
      </c>
      <c r="P747">
        <v>0.77665669199659093</v>
      </c>
      <c r="Q747">
        <v>0.71733857895238917</v>
      </c>
      <c r="R747">
        <v>0.19424503725467318</v>
      </c>
      <c r="S747">
        <v>0.22369802700167632</v>
      </c>
      <c r="T747" s="15">
        <f t="shared" si="149"/>
        <v>1.8900109419999259E-2</v>
      </c>
      <c r="U747" s="15">
        <f t="shared" si="150"/>
        <v>3.8444224137550685E-2</v>
      </c>
      <c r="V747" s="8">
        <f t="shared" si="151"/>
        <v>0.13933945899282116</v>
      </c>
      <c r="W747" s="8">
        <f t="shared" si="152"/>
        <v>0.17373656965728601</v>
      </c>
    </row>
    <row r="748" spans="1:23" x14ac:dyDescent="0.25">
      <c r="A748">
        <v>747</v>
      </c>
      <c r="B748" s="2">
        <v>-831.5</v>
      </c>
      <c r="C748" s="2">
        <v>279.2</v>
      </c>
      <c r="D748" t="s">
        <v>836</v>
      </c>
      <c r="E748">
        <f t="shared" si="145"/>
        <v>253.19999999999993</v>
      </c>
      <c r="F748">
        <f t="shared" si="154"/>
        <v>18</v>
      </c>
      <c r="G748" s="19" t="e">
        <v>#N/A</v>
      </c>
      <c r="H748" s="19" t="e">
        <v>#N/A</v>
      </c>
      <c r="I748" s="5" t="str">
        <f t="shared" si="146"/>
        <v>C43H77O13P</v>
      </c>
      <c r="J748" s="5" t="str">
        <f t="shared" si="147"/>
        <v>C43H76O13P</v>
      </c>
      <c r="K748" s="5" t="str">
        <f t="shared" si="153"/>
        <v>C18H31O2</v>
      </c>
      <c r="L748" s="5" t="str">
        <f t="shared" si="148"/>
        <v>C25H45O11P</v>
      </c>
      <c r="M748">
        <v>0.59571169113431865</v>
      </c>
      <c r="N748">
        <v>1.9510895075596228E-2</v>
      </c>
      <c r="O748">
        <v>4.5691758952135272E-2</v>
      </c>
      <c r="P748">
        <v>0.81179042075094388</v>
      </c>
      <c r="Q748">
        <v>0.73382448955637791</v>
      </c>
      <c r="R748">
        <v>0.16691607239168496</v>
      </c>
      <c r="S748">
        <v>0.21207500587987116</v>
      </c>
      <c r="T748" s="15">
        <f t="shared" si="149"/>
        <v>1.4317572619637448E-2</v>
      </c>
      <c r="U748" s="15">
        <f t="shared" si="150"/>
        <v>3.7092132224604599E-2</v>
      </c>
      <c r="V748" s="8">
        <f t="shared" si="151"/>
        <v>0.12248710162158365</v>
      </c>
      <c r="W748" s="8">
        <f t="shared" si="152"/>
        <v>0.17216045825397949</v>
      </c>
    </row>
    <row r="749" spans="1:23" x14ac:dyDescent="0.25">
      <c r="A749">
        <v>748</v>
      </c>
      <c r="B749">
        <v>-857.5</v>
      </c>
      <c r="C749">
        <v>279.2</v>
      </c>
      <c r="D749" t="s">
        <v>837</v>
      </c>
      <c r="E749">
        <f t="shared" si="145"/>
        <v>279.19999999999993</v>
      </c>
      <c r="F749">
        <f t="shared" si="154"/>
        <v>18</v>
      </c>
      <c r="G749" s="19" t="e">
        <v>#N/A</v>
      </c>
      <c r="H749" s="19" t="e">
        <v>#N/A</v>
      </c>
      <c r="I749" s="5" t="str">
        <f t="shared" si="146"/>
        <v>C45H79O13P</v>
      </c>
      <c r="J749" s="5" t="str">
        <f t="shared" si="147"/>
        <v>C45H78O13P</v>
      </c>
      <c r="K749" s="5" t="str">
        <f t="shared" si="153"/>
        <v>C18H31O2</v>
      </c>
      <c r="L749" s="5" t="str">
        <f t="shared" si="148"/>
        <v>C27H47O11P</v>
      </c>
      <c r="M749">
        <v>0.58250332471973543</v>
      </c>
      <c r="N749">
        <v>1.9510895075596228E-2</v>
      </c>
      <c r="O749">
        <v>4.944739882143015E-2</v>
      </c>
      <c r="P749">
        <v>0.81179042075094388</v>
      </c>
      <c r="Q749">
        <v>0.71755382895611497</v>
      </c>
      <c r="R749">
        <v>0.16691607239168496</v>
      </c>
      <c r="S749">
        <v>0.22354985306896086</v>
      </c>
      <c r="T749" s="15">
        <f t="shared" si="149"/>
        <v>1.4000117467855082E-2</v>
      </c>
      <c r="U749" s="15">
        <f t="shared" si="150"/>
        <v>4.014092469428851E-2</v>
      </c>
      <c r="V749" s="8">
        <f t="shared" si="151"/>
        <v>0.11977126685896962</v>
      </c>
      <c r="W749" s="8">
        <f t="shared" si="152"/>
        <v>0.18147562928166341</v>
      </c>
    </row>
    <row r="750" spans="1:23" x14ac:dyDescent="0.25">
      <c r="A750">
        <v>749</v>
      </c>
      <c r="B750">
        <v>-855.5</v>
      </c>
      <c r="C750">
        <v>277.2</v>
      </c>
      <c r="D750" t="s">
        <v>838</v>
      </c>
      <c r="E750">
        <f t="shared" si="145"/>
        <v>279.19999999999993</v>
      </c>
      <c r="F750">
        <f t="shared" si="154"/>
        <v>18</v>
      </c>
      <c r="G750" s="19" t="e">
        <v>#N/A</v>
      </c>
      <c r="H750" s="19" t="e">
        <v>#N/A</v>
      </c>
      <c r="I750" s="5" t="str">
        <f t="shared" si="146"/>
        <v>C45H77O13P</v>
      </c>
      <c r="J750" s="5" t="str">
        <f t="shared" si="147"/>
        <v>C45H76O13P</v>
      </c>
      <c r="K750" s="5" t="str">
        <f t="shared" si="153"/>
        <v>C18H29O2</v>
      </c>
      <c r="L750" s="5" t="str">
        <f t="shared" si="148"/>
        <v>C27H47O11P</v>
      </c>
      <c r="M750">
        <v>0.58267811504399103</v>
      </c>
      <c r="N750">
        <v>1.9466707127961943E-2</v>
      </c>
      <c r="O750">
        <v>4.944739882143015E-2</v>
      </c>
      <c r="P750">
        <v>0.81203401268398379</v>
      </c>
      <c r="Q750">
        <v>0.71755382895611497</v>
      </c>
      <c r="R750">
        <v>0.1667225117316733</v>
      </c>
      <c r="S750">
        <v>0.22354985306896086</v>
      </c>
      <c r="T750" s="15">
        <f t="shared" si="149"/>
        <v>1.396841023683639E-2</v>
      </c>
      <c r="U750" s="15">
        <f t="shared" si="150"/>
        <v>4.0152969681751222E-2</v>
      </c>
      <c r="V750" s="8">
        <f t="shared" si="151"/>
        <v>0.11963237666624298</v>
      </c>
      <c r="W750" s="8">
        <f t="shared" si="152"/>
        <v>0.18153008422250327</v>
      </c>
    </row>
    <row r="751" spans="1:23" x14ac:dyDescent="0.25">
      <c r="A751">
        <v>750</v>
      </c>
      <c r="B751">
        <v>-887.6</v>
      </c>
      <c r="C751">
        <v>309.3</v>
      </c>
      <c r="D751" t="s">
        <v>839</v>
      </c>
      <c r="E751">
        <f t="shared" si="145"/>
        <v>279.19999999999993</v>
      </c>
      <c r="F751">
        <f t="shared" si="154"/>
        <v>20</v>
      </c>
      <c r="G751" s="19" t="e">
        <v>#N/A</v>
      </c>
      <c r="H751" s="19" t="e">
        <v>#N/A</v>
      </c>
      <c r="I751" s="5" t="str">
        <f t="shared" si="146"/>
        <v>C47H85O13P</v>
      </c>
      <c r="J751" s="5" t="str">
        <f t="shared" si="147"/>
        <v>C47H84O13P</v>
      </c>
      <c r="K751" s="5" t="str">
        <f t="shared" si="153"/>
        <v>C20H37O2</v>
      </c>
      <c r="L751" s="5" t="str">
        <f t="shared" si="148"/>
        <v>C27H47O11P</v>
      </c>
      <c r="M751">
        <v>0.56924614387228034</v>
      </c>
      <c r="N751">
        <v>2.2956457923409865E-2</v>
      </c>
      <c r="O751">
        <v>4.944739882143015E-2</v>
      </c>
      <c r="P751">
        <v>0.79331489973429581</v>
      </c>
      <c r="Q751">
        <v>0.71755382895611497</v>
      </c>
      <c r="R751">
        <v>0.18147836884607774</v>
      </c>
      <c r="S751">
        <v>0.22354985306896086</v>
      </c>
      <c r="T751" s="15">
        <f t="shared" si="149"/>
        <v>1.6472494282212691E-2</v>
      </c>
      <c r="U751" s="15">
        <f t="shared" si="150"/>
        <v>3.9227358238144598E-2</v>
      </c>
      <c r="V751" s="8">
        <f t="shared" si="151"/>
        <v>0.13022049843821321</v>
      </c>
      <c r="W751" s="8">
        <f t="shared" si="152"/>
        <v>0.17734542927301924</v>
      </c>
    </row>
    <row r="752" spans="1:23" x14ac:dyDescent="0.25">
      <c r="A752">
        <v>751</v>
      </c>
      <c r="B752">
        <v>-885.6</v>
      </c>
      <c r="C752">
        <v>307.3</v>
      </c>
      <c r="D752" t="s">
        <v>840</v>
      </c>
      <c r="E752">
        <f t="shared" si="145"/>
        <v>279.19999999999993</v>
      </c>
      <c r="F752">
        <f t="shared" si="154"/>
        <v>20</v>
      </c>
      <c r="G752" s="19" t="e">
        <v>#N/A</v>
      </c>
      <c r="H752" s="19" t="e">
        <v>#N/A</v>
      </c>
      <c r="I752" s="5" t="str">
        <f t="shared" si="146"/>
        <v>C47H83O13P</v>
      </c>
      <c r="J752" s="5" t="str">
        <f t="shared" si="147"/>
        <v>C47H82O13P</v>
      </c>
      <c r="K752" s="5" t="str">
        <f t="shared" si="153"/>
        <v>C20H35O2</v>
      </c>
      <c r="L752" s="5" t="str">
        <f t="shared" si="148"/>
        <v>C27H47O11P</v>
      </c>
      <c r="M752">
        <v>0.56941695614724308</v>
      </c>
      <c r="N752">
        <v>2.2908931973969478E-2</v>
      </c>
      <c r="O752">
        <v>4.944739882143015E-2</v>
      </c>
      <c r="P752">
        <v>0.79355294776368368</v>
      </c>
      <c r="Q752">
        <v>0.71755382895611497</v>
      </c>
      <c r="R752">
        <v>0.18129472300940283</v>
      </c>
      <c r="S752">
        <v>0.22354985306896086</v>
      </c>
      <c r="T752" s="15">
        <f t="shared" si="149"/>
        <v>1.6438391855216967E-2</v>
      </c>
      <c r="U752" s="15">
        <f t="shared" si="150"/>
        <v>3.9239129093992388E-2</v>
      </c>
      <c r="V752" s="8">
        <f t="shared" si="151"/>
        <v>0.13008872266493529</v>
      </c>
      <c r="W752" s="8">
        <f t="shared" si="152"/>
        <v>0.17739864487501225</v>
      </c>
    </row>
    <row r="753" spans="1:23" x14ac:dyDescent="0.25">
      <c r="A753">
        <v>752</v>
      </c>
      <c r="B753">
        <v>-883.5</v>
      </c>
      <c r="C753">
        <v>305.2</v>
      </c>
      <c r="D753" t="s">
        <v>841</v>
      </c>
      <c r="E753">
        <f t="shared" si="145"/>
        <v>279.19999999999993</v>
      </c>
      <c r="F753">
        <f t="shared" si="154"/>
        <v>20</v>
      </c>
      <c r="G753" s="19" t="e">
        <v>#N/A</v>
      </c>
      <c r="H753" s="19" t="e">
        <v>#N/A</v>
      </c>
      <c r="I753" s="5" t="str">
        <f t="shared" si="146"/>
        <v>C47H81O13P</v>
      </c>
      <c r="J753" s="5" t="str">
        <f t="shared" si="147"/>
        <v>C47H80O13P</v>
      </c>
      <c r="K753" s="5" t="str">
        <f t="shared" si="153"/>
        <v>C20H33O2</v>
      </c>
      <c r="L753" s="5" t="str">
        <f t="shared" si="148"/>
        <v>C27H47O11P</v>
      </c>
      <c r="M753">
        <v>0.56958781967742034</v>
      </c>
      <c r="N753">
        <v>2.2861446898164127E-2</v>
      </c>
      <c r="O753">
        <v>4.944739882143015E-2</v>
      </c>
      <c r="P753">
        <v>0.79379106722355164</v>
      </c>
      <c r="Q753">
        <v>0.71755382895611497</v>
      </c>
      <c r="R753">
        <v>0.18111095062002339</v>
      </c>
      <c r="S753">
        <v>0.22354985306896086</v>
      </c>
      <c r="T753" s="15">
        <f t="shared" si="149"/>
        <v>1.6404318757254569E-2</v>
      </c>
      <c r="U753" s="15">
        <f t="shared" si="150"/>
        <v>3.9250903481891627E-2</v>
      </c>
      <c r="V753" s="8">
        <f t="shared" si="151"/>
        <v>0.12995685608327964</v>
      </c>
      <c r="W753" s="8">
        <f t="shared" si="152"/>
        <v>0.1774518764452786</v>
      </c>
    </row>
    <row r="754" spans="1:23" x14ac:dyDescent="0.25">
      <c r="A754">
        <v>753</v>
      </c>
      <c r="B754">
        <v>-881.5</v>
      </c>
      <c r="C754">
        <v>303.2</v>
      </c>
      <c r="D754" t="s">
        <v>842</v>
      </c>
      <c r="E754">
        <f t="shared" si="145"/>
        <v>279.19999999999993</v>
      </c>
      <c r="F754">
        <f t="shared" si="154"/>
        <v>20</v>
      </c>
      <c r="G754" s="19" t="e">
        <v>#N/A</v>
      </c>
      <c r="H754" s="19" t="e">
        <v>#N/A</v>
      </c>
      <c r="I754" s="5" t="str">
        <f t="shared" si="146"/>
        <v>C47H79O13P</v>
      </c>
      <c r="J754" s="5" t="str">
        <f t="shared" si="147"/>
        <v>C47H78O13P</v>
      </c>
      <c r="K754" s="5" t="str">
        <f t="shared" si="153"/>
        <v>C20H31O2</v>
      </c>
      <c r="L754" s="5" t="str">
        <f t="shared" si="148"/>
        <v>C27H47O11P</v>
      </c>
      <c r="M754">
        <v>0.56975873447819225</v>
      </c>
      <c r="N754">
        <v>2.2814002746246405E-2</v>
      </c>
      <c r="O754">
        <v>4.944739882143015E-2</v>
      </c>
      <c r="P754">
        <v>0.79402925813533398</v>
      </c>
      <c r="Q754">
        <v>0.71755382895611497</v>
      </c>
      <c r="R754">
        <v>0.18092705161852635</v>
      </c>
      <c r="S754">
        <v>0.22354985306896086</v>
      </c>
      <c r="T754" s="15">
        <f t="shared" si="149"/>
        <v>1.6370275024384429E-2</v>
      </c>
      <c r="U754" s="15">
        <f t="shared" si="150"/>
        <v>3.9262681402902164E-2</v>
      </c>
      <c r="V754" s="8">
        <f t="shared" si="151"/>
        <v>0.12982489865061425</v>
      </c>
      <c r="W754" s="8">
        <f t="shared" si="152"/>
        <v>0.1775051239886099</v>
      </c>
    </row>
    <row r="755" spans="1:23" x14ac:dyDescent="0.25">
      <c r="A755">
        <v>754</v>
      </c>
      <c r="B755">
        <v>-879.5</v>
      </c>
      <c r="C755">
        <v>301.2</v>
      </c>
      <c r="D755" t="s">
        <v>843</v>
      </c>
      <c r="E755">
        <f t="shared" si="145"/>
        <v>279.19999999999993</v>
      </c>
      <c r="F755">
        <f t="shared" si="154"/>
        <v>20</v>
      </c>
      <c r="G755" s="19" t="e">
        <v>#N/A</v>
      </c>
      <c r="H755" s="19" t="e">
        <v>#N/A</v>
      </c>
      <c r="I755" s="5" t="str">
        <f t="shared" si="146"/>
        <v>C47H77O13P</v>
      </c>
      <c r="J755" s="5" t="str">
        <f t="shared" si="147"/>
        <v>C47H76O13P</v>
      </c>
      <c r="K755" s="5" t="str">
        <f t="shared" si="153"/>
        <v>C20H29O2</v>
      </c>
      <c r="L755" s="5" t="str">
        <f t="shared" si="148"/>
        <v>C27H47O11P</v>
      </c>
      <c r="M755">
        <v>0.56992970056494352</v>
      </c>
      <c r="N755">
        <v>2.2766599568501775E-2</v>
      </c>
      <c r="O755">
        <v>4.944739882143015E-2</v>
      </c>
      <c r="P755">
        <v>0.79426752052047089</v>
      </c>
      <c r="Q755">
        <v>0.71755382895611497</v>
      </c>
      <c r="R755">
        <v>0.18074302594547415</v>
      </c>
      <c r="S755">
        <v>0.22354985306896086</v>
      </c>
      <c r="T755" s="15">
        <f t="shared" si="149"/>
        <v>1.6336260692689085E-2</v>
      </c>
      <c r="U755" s="15">
        <f t="shared" si="150"/>
        <v>3.9274462858084183E-2</v>
      </c>
      <c r="V755" s="8">
        <f t="shared" si="151"/>
        <v>0.1296928503242894</v>
      </c>
      <c r="W755" s="8">
        <f t="shared" si="152"/>
        <v>0.17755838750979913</v>
      </c>
    </row>
    <row r="756" spans="1:23" x14ac:dyDescent="0.25">
      <c r="A756">
        <v>755</v>
      </c>
      <c r="B756">
        <v>-909.6</v>
      </c>
      <c r="C756">
        <v>331.3</v>
      </c>
      <c r="D756" t="s">
        <v>844</v>
      </c>
      <c r="E756">
        <f t="shared" si="145"/>
        <v>279.19999999999993</v>
      </c>
      <c r="F756">
        <f t="shared" si="154"/>
        <v>22</v>
      </c>
      <c r="G756" s="19" t="e">
        <v>#N/A</v>
      </c>
      <c r="H756" s="19" t="e">
        <v>#N/A</v>
      </c>
      <c r="I756" s="5" t="str">
        <f t="shared" si="146"/>
        <v>C49H83O13P</v>
      </c>
      <c r="J756" s="5" t="str">
        <f t="shared" si="147"/>
        <v>C49H82O13P</v>
      </c>
      <c r="K756" s="5" t="str">
        <f t="shared" si="153"/>
        <v>C22H35O2</v>
      </c>
      <c r="L756" s="5" t="str">
        <f t="shared" si="148"/>
        <v>C27H47O11P</v>
      </c>
      <c r="M756">
        <v>0.55695868256369763</v>
      </c>
      <c r="N756">
        <v>2.6448337941228989E-2</v>
      </c>
      <c r="O756">
        <v>4.944739882143015E-2</v>
      </c>
      <c r="P756">
        <v>0.77619080281956188</v>
      </c>
      <c r="Q756">
        <v>0.71755382895611497</v>
      </c>
      <c r="R756">
        <v>0.19459430080212234</v>
      </c>
      <c r="S756">
        <v>0.22354985306896086</v>
      </c>
      <c r="T756" s="15">
        <f t="shared" si="149"/>
        <v>1.8978106159254157E-2</v>
      </c>
      <c r="U756" s="15">
        <f t="shared" si="150"/>
        <v>3.8380616188544936E-2</v>
      </c>
      <c r="V756" s="8">
        <f t="shared" si="151"/>
        <v>0.13963188563360088</v>
      </c>
      <c r="W756" s="8">
        <f t="shared" si="152"/>
        <v>0.17351733992379181</v>
      </c>
    </row>
    <row r="757" spans="1:23" x14ac:dyDescent="0.25">
      <c r="A757">
        <v>756</v>
      </c>
      <c r="B757">
        <v>-907.5</v>
      </c>
      <c r="C757">
        <v>329.2</v>
      </c>
      <c r="D757" t="s">
        <v>845</v>
      </c>
      <c r="E757">
        <f t="shared" ref="E757:E813" si="155">-B757-C757-299.1</f>
        <v>279.19999999999993</v>
      </c>
      <c r="F757">
        <f t="shared" si="154"/>
        <v>22</v>
      </c>
      <c r="G757" s="19" t="e">
        <v>#N/A</v>
      </c>
      <c r="H757" s="19" t="e">
        <v>#N/A</v>
      </c>
      <c r="I757" s="5" t="str">
        <f t="shared" ref="I757:I769" si="156">"C"&amp;MID(D757,4,2)+MID(D757,9,2)+9&amp;"H"&amp;2*(MID(D757,4,2)+MID(D757,9,2))+15-2*(MID(D757,7,1)+MID(D757,12,1))&amp;"O13P"</f>
        <v>C49H81O13P</v>
      </c>
      <c r="J757" s="5" t="str">
        <f t="shared" ref="J757:J769" si="157">"C"&amp;MID(D757,4,2)+MID(D757,9,2)+9&amp;"H"&amp;-1+2*(MID(D757,4,2)+MID(D757,9,2))+15-2*(MID(D757,7,1)+MID(D757,12,1))&amp;"O13P"</f>
        <v>C49H80O13P</v>
      </c>
      <c r="K757" s="5" t="str">
        <f t="shared" si="153"/>
        <v>C22H33O2</v>
      </c>
      <c r="L757" s="5" t="str">
        <f t="shared" ref="L757:L813" si="158">"C"&amp;MID(J757,2,2)-MID(K757,2,2)&amp;"H"&amp;MID(J757,5,2)-MID(K757,5,2)&amp;"O11P"</f>
        <v>C27H47O11P</v>
      </c>
      <c r="M757">
        <v>0.55712580777069809</v>
      </c>
      <c r="N757">
        <v>2.6397922084203714E-2</v>
      </c>
      <c r="O757">
        <v>4.944739882143015E-2</v>
      </c>
      <c r="P757">
        <v>0.77642371246376751</v>
      </c>
      <c r="Q757">
        <v>0.71755382895611497</v>
      </c>
      <c r="R757">
        <v>0.19441973017205794</v>
      </c>
      <c r="S757">
        <v>0.22354985306896086</v>
      </c>
      <c r="T757" s="15">
        <f t="shared" si="149"/>
        <v>1.8941930068005566E-2</v>
      </c>
      <c r="U757" s="15">
        <f t="shared" si="150"/>
        <v>3.8392132964611324E-2</v>
      </c>
      <c r="V757" s="8">
        <f t="shared" si="151"/>
        <v>0.13950662180957488</v>
      </c>
      <c r="W757" s="8">
        <f t="shared" si="152"/>
        <v>0.17356940684053235</v>
      </c>
    </row>
    <row r="758" spans="1:23" x14ac:dyDescent="0.25">
      <c r="A758">
        <v>757</v>
      </c>
      <c r="B758">
        <v>-905.5</v>
      </c>
      <c r="C758">
        <v>327.2</v>
      </c>
      <c r="D758" t="s">
        <v>846</v>
      </c>
      <c r="E758">
        <f t="shared" si="155"/>
        <v>279.19999999999993</v>
      </c>
      <c r="F758">
        <f t="shared" si="154"/>
        <v>22</v>
      </c>
      <c r="G758" s="19" t="e">
        <v>#N/A</v>
      </c>
      <c r="H758" s="19" t="e">
        <v>#N/A</v>
      </c>
      <c r="I758" s="5" t="str">
        <f t="shared" si="156"/>
        <v>C49H79O13P</v>
      </c>
      <c r="J758" s="5" t="str">
        <f t="shared" si="157"/>
        <v>C49H78O13P</v>
      </c>
      <c r="K758" s="5" t="str">
        <f t="shared" si="153"/>
        <v>C22H31O2</v>
      </c>
      <c r="L758" s="5" t="str">
        <f t="shared" si="158"/>
        <v>C27H47O11P</v>
      </c>
      <c r="M758">
        <v>0.55729298312654396</v>
      </c>
      <c r="N758">
        <v>2.6347543509511545E-2</v>
      </c>
      <c r="O758">
        <v>4.944739882143015E-2</v>
      </c>
      <c r="P758">
        <v>0.77665669199659093</v>
      </c>
      <c r="Q758">
        <v>0.71755382895611497</v>
      </c>
      <c r="R758">
        <v>0.19424503725467318</v>
      </c>
      <c r="S758">
        <v>0.22354985306896086</v>
      </c>
      <c r="T758" s="15">
        <f t="shared" si="149"/>
        <v>1.8905780728837848E-2</v>
      </c>
      <c r="U758" s="15">
        <f t="shared" si="150"/>
        <v>3.8403653196488079E-2</v>
      </c>
      <c r="V758" s="8">
        <f t="shared" si="151"/>
        <v>0.13938127023781394</v>
      </c>
      <c r="W758" s="8">
        <f t="shared" si="152"/>
        <v>0.17362148938086308</v>
      </c>
    </row>
    <row r="759" spans="1:23" x14ac:dyDescent="0.25">
      <c r="A759">
        <v>758</v>
      </c>
      <c r="B759">
        <v>-863.6</v>
      </c>
      <c r="C759">
        <v>253.2</v>
      </c>
      <c r="D759" t="s">
        <v>847</v>
      </c>
      <c r="E759">
        <f t="shared" si="155"/>
        <v>311.30000000000007</v>
      </c>
      <c r="F759">
        <f t="shared" si="154"/>
        <v>16</v>
      </c>
      <c r="G759" s="19" t="e">
        <v>#N/A</v>
      </c>
      <c r="H759" s="19" t="e">
        <v>#N/A</v>
      </c>
      <c r="I759" s="5" t="str">
        <f t="shared" si="156"/>
        <v>C45H85O13P</v>
      </c>
      <c r="J759" s="5" t="str">
        <f t="shared" si="157"/>
        <v>C45H84O13P</v>
      </c>
      <c r="K759" s="5" t="str">
        <f t="shared" si="153"/>
        <v>C16H29O2</v>
      </c>
      <c r="L759" s="5" t="str">
        <f t="shared" si="158"/>
        <v>C29H55O11P</v>
      </c>
      <c r="M759">
        <v>0.58197926828304514</v>
      </c>
      <c r="N759">
        <v>1.641860067699746E-2</v>
      </c>
      <c r="O759">
        <v>5.3533687177021484E-2</v>
      </c>
      <c r="P759">
        <v>0.83019791281854061</v>
      </c>
      <c r="Q759">
        <v>0.70101268540559492</v>
      </c>
      <c r="R759">
        <v>0.15198433071630962</v>
      </c>
      <c r="S759">
        <v>0.23483170540401604</v>
      </c>
      <c r="T759" s="15">
        <f t="shared" si="149"/>
        <v>1.1509647351184109E-2</v>
      </c>
      <c r="U759" s="15">
        <f t="shared" si="150"/>
        <v>4.4443555359843907E-2</v>
      </c>
      <c r="V759" s="8">
        <f t="shared" si="151"/>
        <v>0.10654294381501225</v>
      </c>
      <c r="W759" s="8">
        <f t="shared" si="152"/>
        <v>0.19495679169003252</v>
      </c>
    </row>
    <row r="760" spans="1:23" x14ac:dyDescent="0.25">
      <c r="A760">
        <v>759</v>
      </c>
      <c r="B760">
        <v>-891.6</v>
      </c>
      <c r="C760">
        <v>281.2</v>
      </c>
      <c r="D760" t="s">
        <v>848</v>
      </c>
      <c r="E760">
        <f t="shared" si="155"/>
        <v>311.30000000000007</v>
      </c>
      <c r="F760">
        <f t="shared" si="154"/>
        <v>18</v>
      </c>
      <c r="G760" s="19" t="e">
        <v>#N/A</v>
      </c>
      <c r="H760" s="19" t="e">
        <v>#N/A</v>
      </c>
      <c r="I760" s="5" t="str">
        <f t="shared" si="156"/>
        <v>C47H89O13P</v>
      </c>
      <c r="J760" s="5" t="str">
        <f t="shared" si="157"/>
        <v>C47H88O13P</v>
      </c>
      <c r="K760" s="5" t="str">
        <f t="shared" si="153"/>
        <v>C18H33O2</v>
      </c>
      <c r="L760" s="5" t="str">
        <f t="shared" si="158"/>
        <v>C29H55O11P</v>
      </c>
      <c r="M760">
        <v>0.56890467302650194</v>
      </c>
      <c r="N760">
        <v>1.9555127821847394E-2</v>
      </c>
      <c r="O760">
        <v>5.3533687177021484E-2</v>
      </c>
      <c r="P760">
        <v>0.811546901890003</v>
      </c>
      <c r="Q760">
        <v>0.70101268540559492</v>
      </c>
      <c r="R760">
        <v>0.16710950192123541</v>
      </c>
      <c r="S760">
        <v>0.23483170540401604</v>
      </c>
      <c r="T760" s="15">
        <f t="shared" si="149"/>
        <v>1.3708392667842904E-2</v>
      </c>
      <c r="U760" s="15">
        <f t="shared" si="150"/>
        <v>4.3445097975260374E-2</v>
      </c>
      <c r="V760" s="8">
        <f t="shared" si="151"/>
        <v>0.11714588069859666</v>
      </c>
      <c r="W760" s="8">
        <f t="shared" si="152"/>
        <v>0.19057694298617509</v>
      </c>
    </row>
    <row r="761" spans="1:23" x14ac:dyDescent="0.25">
      <c r="A761">
        <v>760</v>
      </c>
      <c r="B761">
        <v>-889.6</v>
      </c>
      <c r="C761">
        <v>279.2</v>
      </c>
      <c r="D761" t="s">
        <v>849</v>
      </c>
      <c r="E761">
        <f t="shared" si="155"/>
        <v>311.30000000000007</v>
      </c>
      <c r="F761">
        <f t="shared" si="154"/>
        <v>18</v>
      </c>
      <c r="G761" s="19" t="e">
        <v>#N/A</v>
      </c>
      <c r="H761" s="19" t="e">
        <v>#N/A</v>
      </c>
      <c r="I761" s="5" t="str">
        <f t="shared" si="156"/>
        <v>C47H87O13P</v>
      </c>
      <c r="J761" s="5" t="str">
        <f t="shared" si="157"/>
        <v>C47H86O13P</v>
      </c>
      <c r="K761" s="5" t="str">
        <f t="shared" si="153"/>
        <v>C18H31O2</v>
      </c>
      <c r="L761" s="5" t="str">
        <f t="shared" si="158"/>
        <v>C29H55O11P</v>
      </c>
      <c r="M761">
        <v>0.56907538283715686</v>
      </c>
      <c r="N761">
        <v>1.9510895075596228E-2</v>
      </c>
      <c r="O761">
        <v>5.3533687177021484E-2</v>
      </c>
      <c r="P761">
        <v>0.81179042075094388</v>
      </c>
      <c r="Q761">
        <v>0.70101268540559492</v>
      </c>
      <c r="R761">
        <v>0.16691607239168496</v>
      </c>
      <c r="S761">
        <v>0.23483170540401604</v>
      </c>
      <c r="T761" s="15">
        <f t="shared" si="149"/>
        <v>1.3677384951610506E-2</v>
      </c>
      <c r="U761" s="15">
        <f t="shared" si="150"/>
        <v>4.3458134437783673E-2</v>
      </c>
      <c r="V761" s="8">
        <f t="shared" si="151"/>
        <v>0.11701028414464976</v>
      </c>
      <c r="W761" s="8">
        <f t="shared" si="152"/>
        <v>0.1906341289355879</v>
      </c>
    </row>
    <row r="762" spans="1:23" x14ac:dyDescent="0.25">
      <c r="A762">
        <v>761</v>
      </c>
      <c r="B762">
        <v>-887.6</v>
      </c>
      <c r="C762">
        <v>277.2</v>
      </c>
      <c r="D762" t="s">
        <v>850</v>
      </c>
      <c r="E762">
        <f t="shared" si="155"/>
        <v>311.30000000000007</v>
      </c>
      <c r="F762">
        <f t="shared" si="154"/>
        <v>18</v>
      </c>
      <c r="G762" s="19" t="e">
        <v>#N/A</v>
      </c>
      <c r="H762" s="19" t="e">
        <v>#N/A</v>
      </c>
      <c r="I762" s="5" t="str">
        <f t="shared" si="156"/>
        <v>C47H85O13P</v>
      </c>
      <c r="J762" s="5" t="str">
        <f t="shared" si="157"/>
        <v>C47H84O13P</v>
      </c>
      <c r="K762" s="5" t="str">
        <f t="shared" si="153"/>
        <v>C18H29O2</v>
      </c>
      <c r="L762" s="5" t="str">
        <f t="shared" si="158"/>
        <v>C29H55O11P</v>
      </c>
      <c r="M762">
        <v>0.56924614387228034</v>
      </c>
      <c r="N762">
        <v>1.9466707127961943E-2</v>
      </c>
      <c r="O762">
        <v>5.3533687177021484E-2</v>
      </c>
      <c r="P762">
        <v>0.81203401268398379</v>
      </c>
      <c r="Q762">
        <v>0.70101268540559492</v>
      </c>
      <c r="R762">
        <v>0.1667225117316733</v>
      </c>
      <c r="S762">
        <v>0.23483170540401604</v>
      </c>
      <c r="T762" s="15">
        <f t="shared" si="149"/>
        <v>1.3646408639776836E-2</v>
      </c>
      <c r="U762" s="15">
        <f t="shared" si="150"/>
        <v>4.3471174812125882E-2</v>
      </c>
      <c r="V762" s="8">
        <f t="shared" si="151"/>
        <v>0.1168745956665861</v>
      </c>
      <c r="W762" s="8">
        <f t="shared" si="152"/>
        <v>0.19069133204464631</v>
      </c>
    </row>
    <row r="763" spans="1:23" x14ac:dyDescent="0.25">
      <c r="A763">
        <v>762</v>
      </c>
      <c r="B763">
        <v>-919.6</v>
      </c>
      <c r="C763">
        <v>309.3</v>
      </c>
      <c r="D763" t="s">
        <v>851</v>
      </c>
      <c r="E763">
        <f t="shared" si="155"/>
        <v>311.19999999999993</v>
      </c>
      <c r="F763">
        <f t="shared" si="154"/>
        <v>20</v>
      </c>
      <c r="G763" s="19" t="e">
        <v>#N/A</v>
      </c>
      <c r="H763" s="19" t="e">
        <v>#N/A</v>
      </c>
      <c r="I763" s="5" t="str">
        <f t="shared" si="156"/>
        <v>C49H93O13P</v>
      </c>
      <c r="J763" s="5" t="str">
        <f t="shared" si="157"/>
        <v>C49H92O13P</v>
      </c>
      <c r="K763" s="5" t="str">
        <f t="shared" si="153"/>
        <v>C20H37O2</v>
      </c>
      <c r="L763" s="5" t="str">
        <f t="shared" si="158"/>
        <v>C29H55O11P</v>
      </c>
      <c r="M763">
        <v>0.55612380823500895</v>
      </c>
      <c r="N763">
        <v>2.2956457923409865E-2</v>
      </c>
      <c r="O763">
        <v>5.3533687177021484E-2</v>
      </c>
      <c r="P763">
        <v>0.79331489973429581</v>
      </c>
      <c r="Q763">
        <v>0.70101268540559492</v>
      </c>
      <c r="R763">
        <v>0.18147836884607774</v>
      </c>
      <c r="S763">
        <v>0.23483170540401604</v>
      </c>
      <c r="T763" s="15">
        <f t="shared" si="149"/>
        <v>1.6092768216290097E-2</v>
      </c>
      <c r="U763" s="15">
        <f t="shared" si="150"/>
        <v>4.2469071675245954E-2</v>
      </c>
      <c r="V763" s="8">
        <f t="shared" si="151"/>
        <v>0.12721863868781602</v>
      </c>
      <c r="W763" s="8">
        <f t="shared" si="152"/>
        <v>0.18629549082702068</v>
      </c>
    </row>
    <row r="764" spans="1:23" x14ac:dyDescent="0.25">
      <c r="A764">
        <v>763</v>
      </c>
      <c r="B764">
        <v>-917.6</v>
      </c>
      <c r="C764">
        <v>307.3</v>
      </c>
      <c r="D764" t="s">
        <v>852</v>
      </c>
      <c r="E764">
        <f t="shared" si="155"/>
        <v>311.19999999999993</v>
      </c>
      <c r="F764">
        <f t="shared" si="154"/>
        <v>20</v>
      </c>
      <c r="G764" s="19" t="e">
        <v>#N/A</v>
      </c>
      <c r="H764" s="19" t="e">
        <v>#N/A</v>
      </c>
      <c r="I764" s="5" t="str">
        <f t="shared" si="156"/>
        <v>C49H91O13P</v>
      </c>
      <c r="J764" s="5" t="str">
        <f t="shared" si="157"/>
        <v>C49H90O13P</v>
      </c>
      <c r="K764" s="5" t="str">
        <f t="shared" si="153"/>
        <v>C20H35O2</v>
      </c>
      <c r="L764" s="5" t="str">
        <f t="shared" si="158"/>
        <v>C29H55O11P</v>
      </c>
      <c r="M764">
        <v>0.5562906829233456</v>
      </c>
      <c r="N764">
        <v>2.2908931973969478E-2</v>
      </c>
      <c r="O764">
        <v>5.3533687177021484E-2</v>
      </c>
      <c r="P764">
        <v>0.79355294776368368</v>
      </c>
      <c r="Q764">
        <v>0.70101268540559492</v>
      </c>
      <c r="R764">
        <v>0.18129472300940283</v>
      </c>
      <c r="S764">
        <v>0.23483170540401604</v>
      </c>
      <c r="T764" s="15">
        <f t="shared" si="149"/>
        <v>1.6059451922846437E-2</v>
      </c>
      <c r="U764" s="15">
        <f t="shared" si="150"/>
        <v>4.2481815263984306E-2</v>
      </c>
      <c r="V764" s="8">
        <f t="shared" si="151"/>
        <v>0.12708990062668499</v>
      </c>
      <c r="W764" s="8">
        <f t="shared" si="152"/>
        <v>0.1863513920517299</v>
      </c>
    </row>
    <row r="765" spans="1:23" x14ac:dyDescent="0.25">
      <c r="A765">
        <v>764</v>
      </c>
      <c r="B765">
        <v>-915.6</v>
      </c>
      <c r="C765">
        <v>305.2</v>
      </c>
      <c r="D765" t="s">
        <v>853</v>
      </c>
      <c r="E765">
        <f t="shared" si="155"/>
        <v>311.30000000000007</v>
      </c>
      <c r="F765">
        <f t="shared" si="154"/>
        <v>20</v>
      </c>
      <c r="G765" s="19" t="e">
        <v>#N/A</v>
      </c>
      <c r="H765" s="19" t="e">
        <v>#N/A</v>
      </c>
      <c r="I765" s="5" t="str">
        <f t="shared" si="156"/>
        <v>C49H89O13P</v>
      </c>
      <c r="J765" s="5" t="str">
        <f t="shared" si="157"/>
        <v>C49H88O13P</v>
      </c>
      <c r="K765" s="5" t="str">
        <f t="shared" si="153"/>
        <v>C20H33O2</v>
      </c>
      <c r="L765" s="5" t="str">
        <f t="shared" si="158"/>
        <v>C29H55O11P</v>
      </c>
      <c r="M765">
        <v>0.55645760768535513</v>
      </c>
      <c r="N765">
        <v>2.2861446898164127E-2</v>
      </c>
      <c r="O765">
        <v>5.3533687177021484E-2</v>
      </c>
      <c r="P765">
        <v>0.79379106722355164</v>
      </c>
      <c r="Q765">
        <v>0.70101268540559492</v>
      </c>
      <c r="R765">
        <v>0.18111095062002339</v>
      </c>
      <c r="S765">
        <v>0.23483170540401604</v>
      </c>
      <c r="T765" s="15">
        <f t="shared" si="149"/>
        <v>1.6026164282339446E-2</v>
      </c>
      <c r="U765" s="15">
        <f t="shared" si="150"/>
        <v>4.2494562676659652E-2</v>
      </c>
      <c r="V765" s="8">
        <f t="shared" si="151"/>
        <v>0.12696107385050268</v>
      </c>
      <c r="W765" s="8">
        <f t="shared" si="152"/>
        <v>0.18640731005058059</v>
      </c>
    </row>
    <row r="766" spans="1:23" x14ac:dyDescent="0.25">
      <c r="A766">
        <v>765</v>
      </c>
      <c r="B766">
        <v>-913.6</v>
      </c>
      <c r="C766">
        <v>303.2</v>
      </c>
      <c r="D766" t="s">
        <v>854</v>
      </c>
      <c r="E766">
        <f t="shared" si="155"/>
        <v>311.30000000000007</v>
      </c>
      <c r="F766">
        <f t="shared" si="154"/>
        <v>20</v>
      </c>
      <c r="G766" s="19" t="e">
        <v>#N/A</v>
      </c>
      <c r="H766" s="19" t="e">
        <v>#N/A</v>
      </c>
      <c r="I766" s="5" t="str">
        <f t="shared" si="156"/>
        <v>C49H87O13P</v>
      </c>
      <c r="J766" s="5" t="str">
        <f t="shared" si="157"/>
        <v>C49H86O13P</v>
      </c>
      <c r="K766" s="5" t="str">
        <f t="shared" si="153"/>
        <v>C20H31O2</v>
      </c>
      <c r="L766" s="5" t="str">
        <f t="shared" si="158"/>
        <v>C29H55O11P</v>
      </c>
      <c r="M766">
        <v>0.55662458253606273</v>
      </c>
      <c r="N766">
        <v>2.2814002746246405E-2</v>
      </c>
      <c r="O766">
        <v>5.3533687177021484E-2</v>
      </c>
      <c r="P766">
        <v>0.79402925813533398</v>
      </c>
      <c r="Q766">
        <v>0.70101268540559492</v>
      </c>
      <c r="R766">
        <v>0.18092705161852635</v>
      </c>
      <c r="S766">
        <v>0.23483170540401604</v>
      </c>
      <c r="T766" s="15">
        <f t="shared" si="149"/>
        <v>1.5992905329996806E-2</v>
      </c>
      <c r="U766" s="15">
        <f t="shared" si="150"/>
        <v>4.2507313914419406E-2</v>
      </c>
      <c r="V766" s="8">
        <f t="shared" si="151"/>
        <v>0.12683215831761985</v>
      </c>
      <c r="W766" s="8">
        <f t="shared" si="152"/>
        <v>0.18646324482860616</v>
      </c>
    </row>
    <row r="767" spans="1:23" x14ac:dyDescent="0.25">
      <c r="A767">
        <v>766</v>
      </c>
      <c r="B767">
        <v>-911.6</v>
      </c>
      <c r="C767">
        <v>301.2</v>
      </c>
      <c r="D767" t="s">
        <v>855</v>
      </c>
      <c r="E767">
        <f t="shared" si="155"/>
        <v>311.30000000000007</v>
      </c>
      <c r="F767">
        <f t="shared" si="154"/>
        <v>20</v>
      </c>
      <c r="G767" s="19" t="e">
        <v>#N/A</v>
      </c>
      <c r="H767" s="19" t="e">
        <v>#N/A</v>
      </c>
      <c r="I767" s="5" t="str">
        <f t="shared" si="156"/>
        <v>C49H85O13P</v>
      </c>
      <c r="J767" s="5" t="str">
        <f t="shared" si="157"/>
        <v>C49H84O13P</v>
      </c>
      <c r="K767" s="5" t="str">
        <f t="shared" si="153"/>
        <v>C20H29O2</v>
      </c>
      <c r="L767" s="5" t="str">
        <f t="shared" si="158"/>
        <v>C29H55O11P</v>
      </c>
      <c r="M767">
        <v>0.55679160749049883</v>
      </c>
      <c r="N767">
        <v>2.2766599568501775E-2</v>
      </c>
      <c r="O767">
        <v>5.3533687177021484E-2</v>
      </c>
      <c r="P767">
        <v>0.79426752052047089</v>
      </c>
      <c r="Q767">
        <v>0.70101268540559492</v>
      </c>
      <c r="R767">
        <v>0.18074302594547415</v>
      </c>
      <c r="S767">
        <v>0.23483170540401604</v>
      </c>
      <c r="T767" s="15">
        <f t="shared" si="149"/>
        <v>1.5959675101069288E-2</v>
      </c>
      <c r="U767" s="15">
        <f t="shared" si="150"/>
        <v>4.2520068978411388E-2</v>
      </c>
      <c r="V767" s="8">
        <f t="shared" si="151"/>
        <v>0.12670315398636994</v>
      </c>
      <c r="W767" s="8">
        <f t="shared" si="152"/>
        <v>0.1865191963908415</v>
      </c>
    </row>
    <row r="768" spans="1:23" x14ac:dyDescent="0.25">
      <c r="A768">
        <v>767</v>
      </c>
      <c r="B768">
        <v>-939.6</v>
      </c>
      <c r="C768">
        <v>329.2</v>
      </c>
      <c r="D768" t="s">
        <v>856</v>
      </c>
      <c r="E768">
        <f t="shared" si="155"/>
        <v>311.30000000000007</v>
      </c>
      <c r="F768">
        <f t="shared" si="154"/>
        <v>22</v>
      </c>
      <c r="G768" s="19" t="e">
        <v>#N/A</v>
      </c>
      <c r="H768" s="19" t="e">
        <v>#N/A</v>
      </c>
      <c r="I768" s="5" t="str">
        <f t="shared" si="156"/>
        <v>C51H89O13P</v>
      </c>
      <c r="J768" s="5" t="str">
        <f t="shared" si="157"/>
        <v>C51H88O13P</v>
      </c>
      <c r="K768" s="5" t="str">
        <f t="shared" si="153"/>
        <v>C22H33O2</v>
      </c>
      <c r="L768" s="5" t="str">
        <f t="shared" si="158"/>
        <v>C29H55O11P</v>
      </c>
      <c r="M768">
        <v>0.54428287168680722</v>
      </c>
      <c r="N768">
        <v>2.6397922084203714E-2</v>
      </c>
      <c r="O768">
        <v>5.3533687177021484E-2</v>
      </c>
      <c r="P768">
        <v>0.77642371246376751</v>
      </c>
      <c r="Q768">
        <v>0.70101268540559492</v>
      </c>
      <c r="R768">
        <v>0.19441973017205794</v>
      </c>
      <c r="S768">
        <v>0.23483170540401604</v>
      </c>
      <c r="T768" s="15">
        <f t="shared" si="149"/>
        <v>1.8505278249375309E-2</v>
      </c>
      <c r="U768" s="15">
        <f t="shared" si="150"/>
        <v>4.1564824139857015E-2</v>
      </c>
      <c r="V768" s="8">
        <f t="shared" si="151"/>
        <v>0.1362906971437455</v>
      </c>
      <c r="W768" s="8">
        <f t="shared" si="152"/>
        <v>0.18232890451398392</v>
      </c>
    </row>
    <row r="769" spans="1:23" x14ac:dyDescent="0.25">
      <c r="A769">
        <v>768</v>
      </c>
      <c r="B769">
        <v>-937.6</v>
      </c>
      <c r="C769">
        <v>327.2</v>
      </c>
      <c r="D769" t="s">
        <v>857</v>
      </c>
      <c r="E769">
        <f t="shared" si="155"/>
        <v>311.30000000000007</v>
      </c>
      <c r="F769">
        <f t="shared" si="154"/>
        <v>22</v>
      </c>
      <c r="G769" s="19" t="e">
        <v>#N/A</v>
      </c>
      <c r="H769" s="19" t="e">
        <v>#N/A</v>
      </c>
      <c r="I769" s="5" t="str">
        <f t="shared" si="156"/>
        <v>C51H87O13P</v>
      </c>
      <c r="J769" s="5" t="str">
        <f t="shared" si="157"/>
        <v>C51H86O13P</v>
      </c>
      <c r="K769" s="5" t="str">
        <f t="shared" si="153"/>
        <v>C22H31O2</v>
      </c>
      <c r="L769" s="5" t="str">
        <f t="shared" si="158"/>
        <v>C29H55O11P</v>
      </c>
      <c r="M769">
        <v>0.5444461932947563</v>
      </c>
      <c r="N769">
        <v>2.6347543509511545E-2</v>
      </c>
      <c r="O769">
        <v>5.3533687177021484E-2</v>
      </c>
      <c r="P769">
        <v>0.77665669199659093</v>
      </c>
      <c r="Q769">
        <v>0.70101268540559492</v>
      </c>
      <c r="R769">
        <v>0.19424503725467318</v>
      </c>
      <c r="S769">
        <v>0.23483170540401604</v>
      </c>
      <c r="T769" s="15">
        <f t="shared" si="149"/>
        <v>1.8469962229443443E-2</v>
      </c>
      <c r="U769" s="15">
        <f t="shared" si="150"/>
        <v>4.1577296393285834E-2</v>
      </c>
      <c r="V769" s="8">
        <f t="shared" si="151"/>
        <v>0.13616823519260826</v>
      </c>
      <c r="W769" s="8">
        <f t="shared" si="152"/>
        <v>0.18238361549500107</v>
      </c>
    </row>
    <row r="770" spans="1:23" x14ac:dyDescent="0.25">
      <c r="A770">
        <v>769</v>
      </c>
      <c r="B770" s="20">
        <v>-798.5</v>
      </c>
      <c r="C770" s="20">
        <v>225.2</v>
      </c>
      <c r="D770" s="33" t="s">
        <v>858</v>
      </c>
      <c r="E770">
        <f>-B770-C770-299.1-5</f>
        <v>269.19999999999993</v>
      </c>
      <c r="F770">
        <f t="shared" si="154"/>
        <v>14</v>
      </c>
      <c r="G770" s="19" t="e">
        <v>#N/A</v>
      </c>
      <c r="H770" s="19" t="e">
        <v>#N/A</v>
      </c>
      <c r="I770" s="34" t="str">
        <f t="shared" ref="I770:I779" si="159">"C"&amp;MID(D770,5,2)+MID(D770,10,2)+9&amp;"H"&amp;-5+2*(MID(D770,5,2)+MID(D770,10,2))+15-2*(MID(D770,8,1)+MID(D770,13,1))&amp;"O13P"</f>
        <v>C40H70O13P</v>
      </c>
      <c r="J770" s="34" t="str">
        <f>"C"&amp;MID(D770,5,2)+MID(D770,10,2)+9&amp;"H"&amp;-1-5+2*(MID(D770,5,2)+MID(D770,10,2))+15-2*(MID(D770,8,1)+MID(D770,13,1))&amp;"O13P"</f>
        <v>C40H69O13P</v>
      </c>
      <c r="K770" s="34" t="str">
        <f t="shared" si="153"/>
        <v>C14H25O2</v>
      </c>
      <c r="L770" s="25" t="str">
        <f t="shared" si="158"/>
        <v>C26H44O11P</v>
      </c>
      <c r="M770">
        <v>0.61645771482115941</v>
      </c>
      <c r="N770">
        <v>1.357080177886158E-2</v>
      </c>
      <c r="O770">
        <v>4.7496438429348246E-2</v>
      </c>
      <c r="P770">
        <v>0.84927756220019335</v>
      </c>
      <c r="Q770">
        <v>0.72586129936616284</v>
      </c>
      <c r="R770">
        <v>0.13607568165717518</v>
      </c>
      <c r="S770">
        <v>0.21773803171016437</v>
      </c>
      <c r="T770" s="15">
        <f t="shared" si="149"/>
        <v>9.8505198126450973E-3</v>
      </c>
      <c r="U770" s="15">
        <f t="shared" si="150"/>
        <v>4.0337659442468449E-2</v>
      </c>
      <c r="V770" s="8">
        <f t="shared" si="151"/>
        <v>9.8772071099813508E-2</v>
      </c>
      <c r="W770" s="8">
        <f t="shared" si="152"/>
        <v>0.18492002476907679</v>
      </c>
    </row>
    <row r="771" spans="1:23" x14ac:dyDescent="0.25">
      <c r="A771">
        <v>770</v>
      </c>
      <c r="B771" s="20">
        <v>-826.5</v>
      </c>
      <c r="C771" s="20">
        <v>253.2</v>
      </c>
      <c r="D771" s="33" t="s">
        <v>859</v>
      </c>
      <c r="E771">
        <f t="shared" ref="E771:E779" si="160">-B771-C771-299.1-5</f>
        <v>269.19999999999993</v>
      </c>
      <c r="F771">
        <f t="shared" si="154"/>
        <v>16</v>
      </c>
      <c r="G771" s="19" t="e">
        <v>#N/A</v>
      </c>
      <c r="H771" s="19" t="e">
        <v>#N/A</v>
      </c>
      <c r="I771" s="34" t="str">
        <f t="shared" si="159"/>
        <v>C42H74O13P</v>
      </c>
      <c r="J771" s="34" t="str">
        <f t="shared" ref="J771:J779" si="161">"C"&amp;MID(D771,5,2)+MID(D771,10,2)+9&amp;"H"&amp;-1-5+2*(MID(D771,5,2)+MID(D771,10,2))+15-2*(MID(D771,8,1)+MID(D771,13,1))&amp;"O13P"</f>
        <v>C42H73O13P</v>
      </c>
      <c r="K771" s="34" t="str">
        <f t="shared" si="153"/>
        <v>C16H29O2</v>
      </c>
      <c r="L771" s="25" t="str">
        <f t="shared" si="158"/>
        <v>C26H44O11P</v>
      </c>
      <c r="M771">
        <v>0.60260853572954232</v>
      </c>
      <c r="N771">
        <v>1.641860067699746E-2</v>
      </c>
      <c r="O771">
        <v>4.7496438429348246E-2</v>
      </c>
      <c r="P771">
        <v>0.83019791281854061</v>
      </c>
      <c r="Q771">
        <v>0.72586129936616284</v>
      </c>
      <c r="R771">
        <v>0.15198433071630962</v>
      </c>
      <c r="S771">
        <v>0.21773803171016437</v>
      </c>
      <c r="T771" s="15">
        <f t="shared" ref="T771:T834" si="162">N771*M771/P771</f>
        <v>1.191762682117954E-2</v>
      </c>
      <c r="U771" s="15">
        <f t="shared" ref="U771:U834" si="163">O771*M771/Q771</f>
        <v>3.9431444050359241E-2</v>
      </c>
      <c r="V771" s="8">
        <f t="shared" ref="V771:V834" si="164">R771*Q771</f>
        <v>0.11031954377703712</v>
      </c>
      <c r="W771" s="8">
        <f t="shared" ref="W771:W834" si="165">S771*P771</f>
        <v>0.18076565946699566</v>
      </c>
    </row>
    <row r="772" spans="1:23" x14ac:dyDescent="0.25">
      <c r="A772">
        <v>771</v>
      </c>
      <c r="B772" s="20">
        <v>-854.5</v>
      </c>
      <c r="C772" s="20">
        <v>281.2</v>
      </c>
      <c r="D772" s="33" t="s">
        <v>860</v>
      </c>
      <c r="E772">
        <f t="shared" si="160"/>
        <v>269.19999999999993</v>
      </c>
      <c r="F772">
        <f t="shared" si="154"/>
        <v>18</v>
      </c>
      <c r="G772" s="19" t="e">
        <v>#N/A</v>
      </c>
      <c r="H772" s="19" t="e">
        <v>#N/A</v>
      </c>
      <c r="I772" s="34" t="str">
        <f t="shared" si="159"/>
        <v>C44H78O13P</v>
      </c>
      <c r="J772" s="34" t="str">
        <f t="shared" si="161"/>
        <v>C44H77O13P</v>
      </c>
      <c r="K772" s="34" t="str">
        <f t="shared" si="153"/>
        <v>C18H33O2</v>
      </c>
      <c r="L772" s="25" t="str">
        <f t="shared" si="158"/>
        <v>C26H44O11P</v>
      </c>
      <c r="M772">
        <v>0.58907048870246148</v>
      </c>
      <c r="N772">
        <v>1.9555127821847394E-2</v>
      </c>
      <c r="O772">
        <v>4.7496438429348246E-2</v>
      </c>
      <c r="P772">
        <v>0.811546901890003</v>
      </c>
      <c r="Q772">
        <v>0.72586129936616284</v>
      </c>
      <c r="R772">
        <v>0.16710950192123541</v>
      </c>
      <c r="S772">
        <v>0.21773803171016437</v>
      </c>
      <c r="T772" s="15">
        <f t="shared" si="162"/>
        <v>1.4194310490037552E-2</v>
      </c>
      <c r="U772" s="15">
        <f t="shared" si="163"/>
        <v>3.8545587458146853E-2</v>
      </c>
      <c r="V772" s="8">
        <f t="shared" si="164"/>
        <v>0.12129832020098022</v>
      </c>
      <c r="W772" s="8">
        <f t="shared" si="165"/>
        <v>0.17670462505801113</v>
      </c>
    </row>
    <row r="773" spans="1:23" x14ac:dyDescent="0.25">
      <c r="A773">
        <v>772</v>
      </c>
      <c r="B773" s="20">
        <v>-878.5</v>
      </c>
      <c r="C773" s="20">
        <v>305.2</v>
      </c>
      <c r="D773" s="33" t="s">
        <v>861</v>
      </c>
      <c r="E773">
        <f t="shared" si="160"/>
        <v>269.19999999999993</v>
      </c>
      <c r="F773">
        <f t="shared" si="154"/>
        <v>20</v>
      </c>
      <c r="G773" s="19" t="e">
        <v>#N/A</v>
      </c>
      <c r="H773" s="19" t="e">
        <v>#N/A</v>
      </c>
      <c r="I773" s="34" t="str">
        <f t="shared" si="159"/>
        <v>C46H78O13P</v>
      </c>
      <c r="J773" s="34" t="str">
        <f t="shared" si="161"/>
        <v>C46H77O13P</v>
      </c>
      <c r="K773" s="34" t="str">
        <f t="shared" si="153"/>
        <v>C20H33O2</v>
      </c>
      <c r="L773" s="25" t="str">
        <f t="shared" si="158"/>
        <v>C26H44O11P</v>
      </c>
      <c r="M773">
        <v>0.57618221548014026</v>
      </c>
      <c r="N773">
        <v>2.2861446898164127E-2</v>
      </c>
      <c r="O773">
        <v>4.7496438429348246E-2</v>
      </c>
      <c r="P773">
        <v>0.79379106722355164</v>
      </c>
      <c r="Q773">
        <v>0.72586129936616284</v>
      </c>
      <c r="R773">
        <v>0.18111095062002339</v>
      </c>
      <c r="S773">
        <v>0.21773803171016437</v>
      </c>
      <c r="T773" s="15">
        <f t="shared" si="162"/>
        <v>1.6594239550891943E-2</v>
      </c>
      <c r="U773" s="15">
        <f t="shared" si="163"/>
        <v>3.7702248550150051E-2</v>
      </c>
      <c r="V773" s="8">
        <f t="shared" si="164"/>
        <v>0.13146142994649113</v>
      </c>
      <c r="W773" s="8">
        <f t="shared" si="165"/>
        <v>0.1728385045663669</v>
      </c>
    </row>
    <row r="774" spans="1:23" x14ac:dyDescent="0.25">
      <c r="A774">
        <v>773</v>
      </c>
      <c r="B774" s="20">
        <v>-904.6</v>
      </c>
      <c r="C774" s="20">
        <v>331.3</v>
      </c>
      <c r="D774" s="33" t="s">
        <v>862</v>
      </c>
      <c r="E774">
        <f t="shared" si="160"/>
        <v>269.19999999999993</v>
      </c>
      <c r="F774">
        <f t="shared" si="154"/>
        <v>22</v>
      </c>
      <c r="G774" s="19" t="e">
        <v>#N/A</v>
      </c>
      <c r="H774" s="19" t="e">
        <v>#N/A</v>
      </c>
      <c r="I774" s="34" t="str">
        <f t="shared" si="159"/>
        <v>C48H80O13P</v>
      </c>
      <c r="J774" s="34" t="str">
        <f t="shared" si="161"/>
        <v>C48H79O13P</v>
      </c>
      <c r="K774" s="34" t="str">
        <f t="shared" si="153"/>
        <v>C22H35O2</v>
      </c>
      <c r="L774" s="25" t="str">
        <f t="shared" si="158"/>
        <v>C26H44O11P</v>
      </c>
      <c r="M774">
        <v>0.56340686469067225</v>
      </c>
      <c r="N774">
        <v>2.6448337941228989E-2</v>
      </c>
      <c r="O774">
        <v>4.7496438429348246E-2</v>
      </c>
      <c r="P774">
        <v>0.77619080281956188</v>
      </c>
      <c r="Q774">
        <v>0.72586129936616284</v>
      </c>
      <c r="R774">
        <v>0.19459430080212234</v>
      </c>
      <c r="S774">
        <v>0.21773803171016437</v>
      </c>
      <c r="T774" s="15">
        <f t="shared" si="162"/>
        <v>1.9197824944095859E-2</v>
      </c>
      <c r="U774" s="15">
        <f t="shared" si="163"/>
        <v>3.6866298675545708E-2</v>
      </c>
      <c r="V774" s="8">
        <f t="shared" si="164"/>
        <v>0.14124847202947846</v>
      </c>
      <c r="W774" s="8">
        <f t="shared" si="165"/>
        <v>0.16900625763746371</v>
      </c>
    </row>
    <row r="775" spans="1:23" x14ac:dyDescent="0.25">
      <c r="A775">
        <v>774</v>
      </c>
      <c r="B775" s="20">
        <v>-798.5</v>
      </c>
      <c r="C775" s="24">
        <v>269.2</v>
      </c>
      <c r="D775" s="33" t="s">
        <v>863</v>
      </c>
      <c r="E775">
        <f t="shared" si="160"/>
        <v>225.19999999999993</v>
      </c>
      <c r="F775">
        <f t="shared" si="154"/>
        <v>17</v>
      </c>
      <c r="G775" s="19" t="e">
        <v>#N/A</v>
      </c>
      <c r="H775" s="19" t="e">
        <v>#N/A</v>
      </c>
      <c r="I775" s="34" t="str">
        <f t="shared" si="159"/>
        <v>C40H70O13P</v>
      </c>
      <c r="J775" s="34" t="str">
        <f t="shared" si="161"/>
        <v>C40H69O13P</v>
      </c>
      <c r="K775" s="34" t="str">
        <f t="shared" si="153"/>
        <v>C17H33O2</v>
      </c>
      <c r="L775" s="25" t="str">
        <f t="shared" si="158"/>
        <v>C23H36O11P</v>
      </c>
      <c r="M775">
        <v>0.61645771482115941</v>
      </c>
      <c r="N775">
        <v>1.799481480587874E-2</v>
      </c>
      <c r="O775">
        <v>4.1956322849812842E-2</v>
      </c>
      <c r="P775">
        <v>0.82057320716886051</v>
      </c>
      <c r="Q775">
        <v>0.7512525505774923</v>
      </c>
      <c r="R775">
        <v>0.15984145262121127</v>
      </c>
      <c r="S775">
        <v>0.19938598466270116</v>
      </c>
      <c r="T775" s="15">
        <f t="shared" si="162"/>
        <v>1.3518650520086025E-2</v>
      </c>
      <c r="U775" s="15">
        <f t="shared" si="163"/>
        <v>3.4428234401883064E-2</v>
      </c>
      <c r="V775" s="8">
        <f t="shared" si="164"/>
        <v>0.12008129896969635</v>
      </c>
      <c r="W775" s="8">
        <f t="shared" si="165"/>
        <v>0.16361079689919392</v>
      </c>
    </row>
    <row r="776" spans="1:23" x14ac:dyDescent="0.25">
      <c r="A776">
        <v>775</v>
      </c>
      <c r="B776" s="20">
        <v>-826.5</v>
      </c>
      <c r="C776" s="24">
        <v>269.2</v>
      </c>
      <c r="D776" s="33" t="s">
        <v>864</v>
      </c>
      <c r="E776">
        <f t="shared" si="160"/>
        <v>253.19999999999993</v>
      </c>
      <c r="F776">
        <f t="shared" si="154"/>
        <v>17</v>
      </c>
      <c r="G776" s="19" t="e">
        <v>#N/A</v>
      </c>
      <c r="H776" s="19" t="e">
        <v>#N/A</v>
      </c>
      <c r="I776" s="34" t="str">
        <f t="shared" si="159"/>
        <v>C42H74O13P</v>
      </c>
      <c r="J776" s="34" t="str">
        <f t="shared" si="161"/>
        <v>C42H73O13P</v>
      </c>
      <c r="K776" s="34" t="str">
        <f t="shared" si="153"/>
        <v>C17H33O2</v>
      </c>
      <c r="L776" s="25" t="str">
        <f t="shared" si="158"/>
        <v>C25H40O11P</v>
      </c>
      <c r="M776">
        <v>0.60260853572954232</v>
      </c>
      <c r="N776">
        <v>1.799481480587874E-2</v>
      </c>
      <c r="O776">
        <v>4.5567091643464327E-2</v>
      </c>
      <c r="P776">
        <v>0.82057320716886051</v>
      </c>
      <c r="Q776">
        <v>0.73437510567601949</v>
      </c>
      <c r="R776">
        <v>0.15984145262121127</v>
      </c>
      <c r="S776">
        <v>0.2116832697758036</v>
      </c>
      <c r="T776" s="15">
        <f t="shared" si="162"/>
        <v>1.3214944024687602E-2</v>
      </c>
      <c r="U776" s="15">
        <f t="shared" si="163"/>
        <v>3.7391134531234917E-2</v>
      </c>
      <c r="V776" s="8">
        <f t="shared" si="164"/>
        <v>0.11738358366011049</v>
      </c>
      <c r="W776" s="8">
        <f t="shared" si="165"/>
        <v>0.17370161958392227</v>
      </c>
    </row>
    <row r="777" spans="1:23" x14ac:dyDescent="0.25">
      <c r="A777">
        <v>776</v>
      </c>
      <c r="B777" s="20">
        <v>-854.5</v>
      </c>
      <c r="C777" s="24">
        <v>269.2</v>
      </c>
      <c r="D777" s="33" t="s">
        <v>865</v>
      </c>
      <c r="E777">
        <f t="shared" si="160"/>
        <v>281.19999999999993</v>
      </c>
      <c r="F777">
        <f t="shared" si="154"/>
        <v>17</v>
      </c>
      <c r="G777" s="19" t="e">
        <v>#N/A</v>
      </c>
      <c r="H777" s="19" t="e">
        <v>#N/A</v>
      </c>
      <c r="I777" s="34" t="str">
        <f t="shared" si="159"/>
        <v>C44H78O13P</v>
      </c>
      <c r="J777" s="34" t="str">
        <f t="shared" si="161"/>
        <v>C44H77O13P</v>
      </c>
      <c r="K777" s="34" t="str">
        <f t="shared" si="153"/>
        <v>C17H33O2</v>
      </c>
      <c r="L777" s="25" t="str">
        <f t="shared" si="158"/>
        <v>C27H44O11P</v>
      </c>
      <c r="M777">
        <v>0.58907048870246148</v>
      </c>
      <c r="N777">
        <v>1.799481480587874E-2</v>
      </c>
      <c r="O777">
        <v>4.9369095955437231E-2</v>
      </c>
      <c r="P777">
        <v>0.82057320716886051</v>
      </c>
      <c r="Q777">
        <v>0.71787682507313511</v>
      </c>
      <c r="R777">
        <v>0.15984145262121127</v>
      </c>
      <c r="S777">
        <v>0.22332738765438032</v>
      </c>
      <c r="T777" s="15">
        <f t="shared" si="162"/>
        <v>1.2918060520623274E-2</v>
      </c>
      <c r="U777" s="15">
        <f t="shared" si="163"/>
        <v>4.0510957403180343E-2</v>
      </c>
      <c r="V777" s="8">
        <f t="shared" si="164"/>
        <v>0.1147464745227931</v>
      </c>
      <c r="W777" s="8">
        <f t="shared" si="165"/>
        <v>0.18325647073619825</v>
      </c>
    </row>
    <row r="778" spans="1:23" x14ac:dyDescent="0.25">
      <c r="A778">
        <v>777</v>
      </c>
      <c r="B778" s="20">
        <v>-878.5</v>
      </c>
      <c r="C778" s="24">
        <v>269.2</v>
      </c>
      <c r="D778" s="33" t="s">
        <v>866</v>
      </c>
      <c r="E778">
        <f t="shared" si="160"/>
        <v>305.19999999999993</v>
      </c>
      <c r="F778">
        <f t="shared" si="154"/>
        <v>17</v>
      </c>
      <c r="G778" s="19" t="e">
        <v>#N/A</v>
      </c>
      <c r="H778" s="19" t="e">
        <v>#N/A</v>
      </c>
      <c r="I778" s="34" t="str">
        <f t="shared" si="159"/>
        <v>C46H78O13P</v>
      </c>
      <c r="J778" s="34" t="str">
        <f t="shared" si="161"/>
        <v>C46H77O13P</v>
      </c>
      <c r="K778" s="34" t="str">
        <f t="shared" ref="K778:K813" si="166">"C"&amp;ROUNDUP((ROUNDDOWN(C778,0)-32+1)/14,0)&amp;"H"&amp;ROUNDDOWN(C778,0)-32-12*ROUNDUP((ROUNDDOWN(C778,0)-32+1)/14,0)&amp;"O2"</f>
        <v>C17H33O2</v>
      </c>
      <c r="L778" s="25" t="str">
        <f t="shared" si="158"/>
        <v>C29H44O11P</v>
      </c>
      <c r="M778">
        <v>0.57618221548014026</v>
      </c>
      <c r="N778">
        <v>1.799481480587874E-2</v>
      </c>
      <c r="O778">
        <v>5.3234969901446064E-2</v>
      </c>
      <c r="P778">
        <v>0.82057320716886051</v>
      </c>
      <c r="Q778">
        <v>0.70217039801735992</v>
      </c>
      <c r="R778">
        <v>0.15984145262121127</v>
      </c>
      <c r="S778">
        <v>0.23406077169983144</v>
      </c>
      <c r="T778" s="15">
        <f t="shared" si="162"/>
        <v>1.2635426274492555E-2</v>
      </c>
      <c r="U778" s="15">
        <f t="shared" si="163"/>
        <v>4.3683189985567347E-2</v>
      </c>
      <c r="V778" s="8">
        <f t="shared" si="164"/>
        <v>0.1122359364067089</v>
      </c>
      <c r="W778" s="8">
        <f t="shared" si="165"/>
        <v>0.19206399810614916</v>
      </c>
    </row>
    <row r="779" spans="1:23" ht="15.75" thickBot="1" x14ac:dyDescent="0.3">
      <c r="A779">
        <v>778</v>
      </c>
      <c r="B779" s="20">
        <v>-904.6</v>
      </c>
      <c r="C779" s="24">
        <v>269.2</v>
      </c>
      <c r="D779" s="33" t="s">
        <v>867</v>
      </c>
      <c r="E779">
        <f t="shared" si="160"/>
        <v>331.30000000000007</v>
      </c>
      <c r="F779">
        <f t="shared" si="154"/>
        <v>17</v>
      </c>
      <c r="G779" s="19" t="e">
        <v>#N/A</v>
      </c>
      <c r="H779" s="19" t="e">
        <v>#N/A</v>
      </c>
      <c r="I779" s="34" t="str">
        <f t="shared" si="159"/>
        <v>C48H80O13P</v>
      </c>
      <c r="J779" s="34" t="str">
        <f t="shared" si="161"/>
        <v>C48H79O13P</v>
      </c>
      <c r="K779" s="34" t="str">
        <f t="shared" si="166"/>
        <v>C17H33O2</v>
      </c>
      <c r="L779" s="25" t="str">
        <f t="shared" si="158"/>
        <v>C31H46O11P</v>
      </c>
      <c r="M779">
        <v>0.56340686469067225</v>
      </c>
      <c r="N779">
        <v>1.799481480587874E-2</v>
      </c>
      <c r="O779">
        <v>5.7303995539448899E-2</v>
      </c>
      <c r="P779">
        <v>0.82057320716886051</v>
      </c>
      <c r="Q779">
        <v>0.68660158504874558</v>
      </c>
      <c r="R779">
        <v>0.15984145262121127</v>
      </c>
      <c r="S779">
        <v>0.24435033119411054</v>
      </c>
      <c r="T779" s="15">
        <f t="shared" si="162"/>
        <v>1.2355268368374977E-2</v>
      </c>
      <c r="U779" s="15">
        <f t="shared" si="163"/>
        <v>4.7022123403395649E-2</v>
      </c>
      <c r="V779" s="8">
        <f t="shared" si="164"/>
        <v>0.10974739472621763</v>
      </c>
      <c r="W779" s="8">
        <f t="shared" si="165"/>
        <v>0.20050733494072454</v>
      </c>
    </row>
    <row r="780" spans="1:23" x14ac:dyDescent="0.25">
      <c r="A780">
        <v>779</v>
      </c>
      <c r="B780" s="35">
        <v>-767.5</v>
      </c>
      <c r="C780" s="6">
        <v>241.2</v>
      </c>
      <c r="D780" t="s">
        <v>868</v>
      </c>
      <c r="E780">
        <f t="shared" si="155"/>
        <v>227.19999999999993</v>
      </c>
      <c r="F780">
        <f t="shared" ref="F780:F843" si="167">ROUNDUP((INT(C780)-31)/14,0)</f>
        <v>15</v>
      </c>
      <c r="G780" s="19" t="e">
        <v>#N/A</v>
      </c>
      <c r="H780" s="19" t="e">
        <v>#N/A</v>
      </c>
      <c r="I780" s="5" t="str">
        <f t="shared" ref="I780:I813" si="168">"C"&amp;MID(D780,4,2)+MID(D780,9,2)+9&amp;"H"&amp;2*(MID(D780,4,2)+MID(D780,9,2))+15-2*(MID(D780,7,1)+MID(D780,12,1))&amp;"O13P"</f>
        <v>C38H73O13P</v>
      </c>
      <c r="J780" s="5" t="str">
        <f t="shared" ref="J780:J813" si="169">"C"&amp;MID(D780,4,2)+MID(D780,9,2)+9&amp;"H"&amp;-1+2*(MID(D780,4,2)+MID(D780,9,2))+15-2*(MID(D780,7,1)+MID(D780,12,1))&amp;"O13P"</f>
        <v>C38H72O13P</v>
      </c>
      <c r="K780" s="5" t="str">
        <f t="shared" si="166"/>
        <v>C15H29O2</v>
      </c>
      <c r="L780" s="5" t="str">
        <f t="shared" si="158"/>
        <v>C23H43O11P</v>
      </c>
      <c r="M780">
        <v>0.62996331789042981</v>
      </c>
      <c r="N780">
        <v>1.4995833503894751E-2</v>
      </c>
      <c r="O780">
        <v>4.2121810165696223E-2</v>
      </c>
      <c r="P780">
        <v>0.83943166109053646</v>
      </c>
      <c r="Q780">
        <v>0.75046409027748762</v>
      </c>
      <c r="R780">
        <v>0.1443383037859593</v>
      </c>
      <c r="S780">
        <v>0.19996482907575205</v>
      </c>
      <c r="T780" s="15">
        <f t="shared" si="162"/>
        <v>1.1253834548453044E-2</v>
      </c>
      <c r="U780" s="15">
        <f t="shared" si="163"/>
        <v>3.5358381075530632E-2</v>
      </c>
      <c r="V780" s="8">
        <f t="shared" si="164"/>
        <v>0.10832071384292559</v>
      </c>
      <c r="W780" s="8">
        <f t="shared" si="165"/>
        <v>0.16785680863074376</v>
      </c>
    </row>
    <row r="781" spans="1:23" x14ac:dyDescent="0.25">
      <c r="A781">
        <v>780</v>
      </c>
      <c r="B781" s="37">
        <v>-795.5</v>
      </c>
      <c r="C781" s="6">
        <v>241.2</v>
      </c>
      <c r="D781" t="s">
        <v>869</v>
      </c>
      <c r="E781">
        <f t="shared" si="155"/>
        <v>255.19999999999993</v>
      </c>
      <c r="F781">
        <f t="shared" si="167"/>
        <v>15</v>
      </c>
      <c r="G781" s="19" t="e">
        <v>#N/A</v>
      </c>
      <c r="H781" s="19" t="e">
        <v>#N/A</v>
      </c>
      <c r="I781" s="5" t="str">
        <f t="shared" si="168"/>
        <v>C40H77O13P</v>
      </c>
      <c r="J781" s="5" t="str">
        <f t="shared" si="169"/>
        <v>C40H76O13P</v>
      </c>
      <c r="K781" s="5" t="str">
        <f t="shared" si="166"/>
        <v>C15H29O2</v>
      </c>
      <c r="L781" s="5" t="str">
        <f t="shared" si="158"/>
        <v>C25H47O11P</v>
      </c>
      <c r="M781">
        <v>0.61581072542405935</v>
      </c>
      <c r="N781">
        <v>1.4995833503894751E-2</v>
      </c>
      <c r="O781">
        <v>4.5741681921953922E-2</v>
      </c>
      <c r="P781">
        <v>0.83943166109053646</v>
      </c>
      <c r="Q781">
        <v>0.73360435872056207</v>
      </c>
      <c r="R781">
        <v>0.1443383037859593</v>
      </c>
      <c r="S781">
        <v>0.21223150247455974</v>
      </c>
      <c r="T781" s="15">
        <f t="shared" si="162"/>
        <v>1.1001008821105029E-2</v>
      </c>
      <c r="U781" s="15">
        <f t="shared" si="163"/>
        <v>3.8397016036820754E-2</v>
      </c>
      <c r="V781" s="8">
        <f t="shared" si="164"/>
        <v>0.10588720878771235</v>
      </c>
      <c r="W781" s="8">
        <f t="shared" si="165"/>
        <v>0.17815384265795997</v>
      </c>
    </row>
    <row r="782" spans="1:23" x14ac:dyDescent="0.25">
      <c r="A782">
        <v>781</v>
      </c>
      <c r="B782" s="37">
        <v>-793.5</v>
      </c>
      <c r="C782" s="6">
        <v>241.2</v>
      </c>
      <c r="D782" t="s">
        <v>870</v>
      </c>
      <c r="E782">
        <f t="shared" si="155"/>
        <v>253.19999999999993</v>
      </c>
      <c r="F782">
        <f t="shared" si="167"/>
        <v>15</v>
      </c>
      <c r="G782" s="19" t="e">
        <v>#N/A</v>
      </c>
      <c r="H782" s="19" t="e">
        <v>#N/A</v>
      </c>
      <c r="I782" s="5" t="str">
        <f t="shared" si="168"/>
        <v>C40H75O13P</v>
      </c>
      <c r="J782" s="5" t="str">
        <f t="shared" si="169"/>
        <v>C40H74O13P</v>
      </c>
      <c r="K782" s="5" t="str">
        <f t="shared" si="166"/>
        <v>C15H29O2</v>
      </c>
      <c r="L782" s="5" t="str">
        <f t="shared" si="158"/>
        <v>C25H45O11P</v>
      </c>
      <c r="M782">
        <v>0.61599551021722554</v>
      </c>
      <c r="N782">
        <v>1.4995833503894751E-2</v>
      </c>
      <c r="O782">
        <v>4.5691758952135272E-2</v>
      </c>
      <c r="P782">
        <v>0.83943166109053646</v>
      </c>
      <c r="Q782">
        <v>0.73382448955637791</v>
      </c>
      <c r="R782">
        <v>0.1443383037859593</v>
      </c>
      <c r="S782">
        <v>0.21207500587987116</v>
      </c>
      <c r="T782" s="15">
        <f t="shared" si="162"/>
        <v>1.1004309866467998E-2</v>
      </c>
      <c r="U782" s="15">
        <f t="shared" si="163"/>
        <v>3.8355109115339313E-2</v>
      </c>
      <c r="V782" s="8">
        <f t="shared" si="164"/>
        <v>0.10591898209916499</v>
      </c>
      <c r="W782" s="8">
        <f t="shared" si="165"/>
        <v>0.17802247446152553</v>
      </c>
    </row>
    <row r="783" spans="1:23" x14ac:dyDescent="0.25">
      <c r="A783">
        <v>782</v>
      </c>
      <c r="B783" s="37">
        <v>-823.5</v>
      </c>
      <c r="C783" s="6">
        <v>241.2</v>
      </c>
      <c r="D783" t="s">
        <v>871</v>
      </c>
      <c r="E783">
        <f t="shared" si="155"/>
        <v>283.19999999999993</v>
      </c>
      <c r="F783">
        <f t="shared" si="167"/>
        <v>15</v>
      </c>
      <c r="G783" s="19" t="e">
        <v>#N/A</v>
      </c>
      <c r="H783" s="19" t="e">
        <v>#N/A</v>
      </c>
      <c r="I783" s="5" t="str">
        <f t="shared" si="168"/>
        <v>C42H81O13P</v>
      </c>
      <c r="J783" s="5" t="str">
        <f t="shared" si="169"/>
        <v>C42H80O13P</v>
      </c>
      <c r="K783" s="5" t="str">
        <f t="shared" si="166"/>
        <v>C15H29O2</v>
      </c>
      <c r="L783" s="5" t="str">
        <f t="shared" si="158"/>
        <v>C27H51O11P</v>
      </c>
      <c r="M783">
        <v>0.60197608142838699</v>
      </c>
      <c r="N783">
        <v>1.4995833503894751E-2</v>
      </c>
      <c r="O783">
        <v>4.9551903460011135E-2</v>
      </c>
      <c r="P783">
        <v>0.83943166109053646</v>
      </c>
      <c r="Q783">
        <v>0.71712339351882148</v>
      </c>
      <c r="R783">
        <v>0.1443383037859593</v>
      </c>
      <c r="S783">
        <v>0.22384609192023111</v>
      </c>
      <c r="T783" s="15">
        <f t="shared" si="162"/>
        <v>1.0753863010956247E-2</v>
      </c>
      <c r="U783" s="15">
        <f t="shared" si="163"/>
        <v>4.1595436631635063E-2</v>
      </c>
      <c r="V783" s="8">
        <f t="shared" si="164"/>
        <v>0.10350837422573769</v>
      </c>
      <c r="W783" s="8">
        <f t="shared" si="165"/>
        <v>0.18790349676922452</v>
      </c>
    </row>
    <row r="784" spans="1:23" x14ac:dyDescent="0.25">
      <c r="A784">
        <v>783</v>
      </c>
      <c r="B784" s="37">
        <v>-821.5</v>
      </c>
      <c r="C784" s="6">
        <v>241.2</v>
      </c>
      <c r="D784" t="s">
        <v>872</v>
      </c>
      <c r="E784">
        <f t="shared" si="155"/>
        <v>281.19999999999993</v>
      </c>
      <c r="F784">
        <f t="shared" si="167"/>
        <v>15</v>
      </c>
      <c r="G784" s="19" t="e">
        <v>#N/A</v>
      </c>
      <c r="H784" s="19" t="e">
        <v>#N/A</v>
      </c>
      <c r="I784" s="5" t="str">
        <f t="shared" si="168"/>
        <v>C42H79O13P</v>
      </c>
      <c r="J784" s="5" t="str">
        <f t="shared" si="169"/>
        <v>C42H78O13P</v>
      </c>
      <c r="K784" s="5" t="str">
        <f t="shared" si="166"/>
        <v>C15H29O2</v>
      </c>
      <c r="L784" s="5" t="str">
        <f t="shared" si="158"/>
        <v>C27H49O11P</v>
      </c>
      <c r="M784">
        <v>0.60215671489432909</v>
      </c>
      <c r="N784">
        <v>1.4995833503894751E-2</v>
      </c>
      <c r="O784">
        <v>4.9499636755488644E-2</v>
      </c>
      <c r="P784">
        <v>0.83943166109053646</v>
      </c>
      <c r="Q784">
        <v>0.71733857895238917</v>
      </c>
      <c r="R784">
        <v>0.1443383037859593</v>
      </c>
      <c r="S784">
        <v>0.22369802700167632</v>
      </c>
      <c r="T784" s="15">
        <f t="shared" si="162"/>
        <v>1.0757089895890489E-2</v>
      </c>
      <c r="U784" s="15">
        <f t="shared" si="163"/>
        <v>4.1551562305038016E-2</v>
      </c>
      <c r="V784" s="8">
        <f t="shared" si="164"/>
        <v>0.10353943372621829</v>
      </c>
      <c r="W784" s="8">
        <f t="shared" si="165"/>
        <v>0.18777920638869283</v>
      </c>
    </row>
    <row r="785" spans="1:23" x14ac:dyDescent="0.25">
      <c r="A785">
        <v>784</v>
      </c>
      <c r="B785" s="37">
        <v>-819.5</v>
      </c>
      <c r="C785" s="6">
        <v>241.2</v>
      </c>
      <c r="D785" t="s">
        <v>873</v>
      </c>
      <c r="E785">
        <f t="shared" si="155"/>
        <v>279.19999999999993</v>
      </c>
      <c r="F785">
        <f t="shared" si="167"/>
        <v>15</v>
      </c>
      <c r="G785" s="19" t="e">
        <v>#N/A</v>
      </c>
      <c r="H785" s="19" t="e">
        <v>#N/A</v>
      </c>
      <c r="I785" s="5" t="str">
        <f t="shared" si="168"/>
        <v>C42H77O13P</v>
      </c>
      <c r="J785" s="5" t="str">
        <f t="shared" si="169"/>
        <v>C42H76O13P</v>
      </c>
      <c r="K785" s="5" t="str">
        <f t="shared" si="166"/>
        <v>C15H29O2</v>
      </c>
      <c r="L785" s="5" t="str">
        <f t="shared" si="158"/>
        <v>C27H47O11P</v>
      </c>
      <c r="M785">
        <v>0.60233740256250634</v>
      </c>
      <c r="N785">
        <v>1.4995833503894751E-2</v>
      </c>
      <c r="O785">
        <v>4.944739882143015E-2</v>
      </c>
      <c r="P785">
        <v>0.83943166109053646</v>
      </c>
      <c r="Q785">
        <v>0.71755382895611497</v>
      </c>
      <c r="R785">
        <v>0.1443383037859593</v>
      </c>
      <c r="S785">
        <v>0.22354985306896086</v>
      </c>
      <c r="T785" s="15">
        <f t="shared" si="162"/>
        <v>1.0760317749108074E-2</v>
      </c>
      <c r="U785" s="15">
        <f t="shared" si="163"/>
        <v>4.1507712129279353E-2</v>
      </c>
      <c r="V785" s="8">
        <f t="shared" si="164"/>
        <v>0.103570502546646</v>
      </c>
      <c r="W785" s="8">
        <f t="shared" si="165"/>
        <v>0.18765482449822318</v>
      </c>
    </row>
    <row r="786" spans="1:23" x14ac:dyDescent="0.25">
      <c r="A786">
        <v>785</v>
      </c>
      <c r="B786" s="37">
        <v>-851.6</v>
      </c>
      <c r="C786" s="6">
        <v>241.2</v>
      </c>
      <c r="D786" t="s">
        <v>874</v>
      </c>
      <c r="E786">
        <f t="shared" si="155"/>
        <v>311.30000000000007</v>
      </c>
      <c r="F786">
        <f t="shared" si="167"/>
        <v>15</v>
      </c>
      <c r="G786" s="19" t="e">
        <v>#N/A</v>
      </c>
      <c r="H786" s="19" t="e">
        <v>#N/A</v>
      </c>
      <c r="I786" s="5" t="str">
        <f t="shared" si="168"/>
        <v>C44H85O13P</v>
      </c>
      <c r="J786" s="5" t="str">
        <f t="shared" si="169"/>
        <v>C44H84O13P</v>
      </c>
      <c r="K786" s="5" t="str">
        <f t="shared" si="166"/>
        <v>C15H29O2</v>
      </c>
      <c r="L786" s="5" t="str">
        <f t="shared" si="158"/>
        <v>C29H55O11P</v>
      </c>
      <c r="M786">
        <v>0.5884522429555562</v>
      </c>
      <c r="N786">
        <v>1.4995833503894751E-2</v>
      </c>
      <c r="O786">
        <v>5.3533687177021484E-2</v>
      </c>
      <c r="P786">
        <v>0.83943166109053646</v>
      </c>
      <c r="Q786">
        <v>0.70101268540559492</v>
      </c>
      <c r="R786">
        <v>0.1443383037859593</v>
      </c>
      <c r="S786">
        <v>0.23483170540401604</v>
      </c>
      <c r="T786" s="15">
        <f t="shared" si="162"/>
        <v>1.0512269514460451E-2</v>
      </c>
      <c r="U786" s="15">
        <f t="shared" si="163"/>
        <v>4.4937871951308293E-2</v>
      </c>
      <c r="V786" s="8">
        <f t="shared" si="164"/>
        <v>0.10118298194388388</v>
      </c>
      <c r="W786" s="8">
        <f t="shared" si="165"/>
        <v>0.19712516854401671</v>
      </c>
    </row>
    <row r="787" spans="1:23" x14ac:dyDescent="0.25">
      <c r="A787">
        <v>786</v>
      </c>
      <c r="B787" s="37">
        <v>-849.5</v>
      </c>
      <c r="C787" s="6">
        <v>241.2</v>
      </c>
      <c r="D787" t="s">
        <v>875</v>
      </c>
      <c r="E787">
        <f t="shared" si="155"/>
        <v>309.19999999999993</v>
      </c>
      <c r="F787">
        <f t="shared" si="167"/>
        <v>15</v>
      </c>
      <c r="G787" s="19" t="e">
        <v>#N/A</v>
      </c>
      <c r="H787" s="19" t="e">
        <v>#N/A</v>
      </c>
      <c r="I787" s="5" t="str">
        <f t="shared" si="168"/>
        <v>C44H83O13P</v>
      </c>
      <c r="J787" s="5" t="str">
        <f t="shared" si="169"/>
        <v>C44H82O13P</v>
      </c>
      <c r="K787" s="5" t="str">
        <f t="shared" si="166"/>
        <v>C15H29O2</v>
      </c>
      <c r="L787" s="5" t="str">
        <f t="shared" si="158"/>
        <v>C29H53O11P</v>
      </c>
      <c r="M787">
        <v>0.58862881835691494</v>
      </c>
      <c r="N787">
        <v>1.4995833503894751E-2</v>
      </c>
      <c r="O787">
        <v>5.3479317020764749E-2</v>
      </c>
      <c r="P787">
        <v>0.83943166109053646</v>
      </c>
      <c r="Q787">
        <v>0.70122303653903817</v>
      </c>
      <c r="R787">
        <v>0.1443383037859593</v>
      </c>
      <c r="S787">
        <v>0.23469177229921587</v>
      </c>
      <c r="T787" s="15">
        <f t="shared" si="162"/>
        <v>1.0515423905034925E-2</v>
      </c>
      <c r="U787" s="15">
        <f t="shared" si="163"/>
        <v>4.4892231920727971E-2</v>
      </c>
      <c r="V787" s="8">
        <f t="shared" si="164"/>
        <v>0.10121334366968453</v>
      </c>
      <c r="W787" s="8">
        <f t="shared" si="165"/>
        <v>0.19700770426541273</v>
      </c>
    </row>
    <row r="788" spans="1:23" x14ac:dyDescent="0.25">
      <c r="A788">
        <v>787</v>
      </c>
      <c r="B788" s="37">
        <v>-847.5</v>
      </c>
      <c r="C788" s="6">
        <v>241.2</v>
      </c>
      <c r="D788" t="s">
        <v>876</v>
      </c>
      <c r="E788">
        <f t="shared" si="155"/>
        <v>307.19999999999993</v>
      </c>
      <c r="F788">
        <f t="shared" si="167"/>
        <v>15</v>
      </c>
      <c r="G788" s="19" t="e">
        <v>#N/A</v>
      </c>
      <c r="H788" s="19" t="e">
        <v>#N/A</v>
      </c>
      <c r="I788" s="5" t="str">
        <f t="shared" si="168"/>
        <v>C44H81O13P</v>
      </c>
      <c r="J788" s="5" t="str">
        <f t="shared" si="169"/>
        <v>C44H80O13P</v>
      </c>
      <c r="K788" s="5" t="str">
        <f t="shared" si="166"/>
        <v>C15H29O2</v>
      </c>
      <c r="L788" s="5" t="str">
        <f t="shared" si="158"/>
        <v>C29H51O11P</v>
      </c>
      <c r="M788">
        <v>0.58880544674281521</v>
      </c>
      <c r="N788">
        <v>1.4995833503894751E-2</v>
      </c>
      <c r="O788">
        <v>5.3424972562825725E-2</v>
      </c>
      <c r="P788">
        <v>0.83943166109053646</v>
      </c>
      <c r="Q788">
        <v>0.70143345079202324</v>
      </c>
      <c r="R788">
        <v>0.1443383037859593</v>
      </c>
      <c r="S788">
        <v>0.23455173407129096</v>
      </c>
      <c r="T788" s="15">
        <f t="shared" si="162"/>
        <v>1.0518579242139534E-2</v>
      </c>
      <c r="U788" s="15">
        <f t="shared" si="163"/>
        <v>4.4846613462129134E-2</v>
      </c>
      <c r="V788" s="8">
        <f t="shared" si="164"/>
        <v>0.10124371450605278</v>
      </c>
      <c r="W788" s="8">
        <f t="shared" si="165"/>
        <v>0.19689015174312954</v>
      </c>
    </row>
    <row r="789" spans="1:23" x14ac:dyDescent="0.25">
      <c r="A789">
        <v>788</v>
      </c>
      <c r="B789" s="37">
        <v>-845.5</v>
      </c>
      <c r="C789" s="6">
        <v>241.2</v>
      </c>
      <c r="D789" t="s">
        <v>877</v>
      </c>
      <c r="E789">
        <f t="shared" si="155"/>
        <v>305.19999999999993</v>
      </c>
      <c r="F789">
        <f t="shared" si="167"/>
        <v>15</v>
      </c>
      <c r="G789" s="19" t="e">
        <v>#N/A</v>
      </c>
      <c r="H789" s="19" t="e">
        <v>#N/A</v>
      </c>
      <c r="I789" s="5" t="str">
        <f t="shared" si="168"/>
        <v>C44H79O13P</v>
      </c>
      <c r="J789" s="5" t="str">
        <f t="shared" si="169"/>
        <v>C44H78O13P</v>
      </c>
      <c r="K789" s="5" t="str">
        <f t="shared" si="166"/>
        <v>C15H29O2</v>
      </c>
      <c r="L789" s="5" t="str">
        <f t="shared" si="158"/>
        <v>C29H49O11P</v>
      </c>
      <c r="M789">
        <v>0.58898212812915618</v>
      </c>
      <c r="N789">
        <v>1.4995833503894751E-2</v>
      </c>
      <c r="O789">
        <v>5.3370653842471021E-2</v>
      </c>
      <c r="P789">
        <v>0.83943166109053646</v>
      </c>
      <c r="Q789">
        <v>0.70164392818348986</v>
      </c>
      <c r="R789">
        <v>0.1443383037859593</v>
      </c>
      <c r="S789">
        <v>0.23441159066975281</v>
      </c>
      <c r="T789" s="15">
        <f t="shared" si="162"/>
        <v>1.0521735526058304E-2</v>
      </c>
      <c r="U789" s="15">
        <f t="shared" si="163"/>
        <v>4.4801016608473486E-2</v>
      </c>
      <c r="V789" s="8">
        <f t="shared" si="164"/>
        <v>0.10127409445572237</v>
      </c>
      <c r="W789" s="8">
        <f t="shared" si="165"/>
        <v>0.19677251093478551</v>
      </c>
    </row>
    <row r="790" spans="1:23" x14ac:dyDescent="0.25">
      <c r="A790">
        <v>789</v>
      </c>
      <c r="B790" s="37">
        <v>-843.5</v>
      </c>
      <c r="C790" s="6">
        <v>241.2</v>
      </c>
      <c r="D790" t="s">
        <v>878</v>
      </c>
      <c r="E790">
        <f t="shared" si="155"/>
        <v>303.19999999999993</v>
      </c>
      <c r="F790">
        <f t="shared" si="167"/>
        <v>15</v>
      </c>
      <c r="G790" s="19" t="e">
        <v>#N/A</v>
      </c>
      <c r="H790" s="19" t="e">
        <v>#N/A</v>
      </c>
      <c r="I790" s="5" t="str">
        <f t="shared" si="168"/>
        <v>C44H77O13P</v>
      </c>
      <c r="J790" s="5" t="str">
        <f t="shared" si="169"/>
        <v>C44H76O13P</v>
      </c>
      <c r="K790" s="5" t="str">
        <f t="shared" si="166"/>
        <v>C15H29O2</v>
      </c>
      <c r="L790" s="5" t="str">
        <f t="shared" si="158"/>
        <v>C29H47O11P</v>
      </c>
      <c r="M790">
        <v>0.58915886253184124</v>
      </c>
      <c r="N790">
        <v>1.4995833503894751E-2</v>
      </c>
      <c r="O790">
        <v>5.3316360898994226E-2</v>
      </c>
      <c r="P790">
        <v>0.83943166109053646</v>
      </c>
      <c r="Q790">
        <v>0.70185446873238411</v>
      </c>
      <c r="R790">
        <v>0.1443383037859593</v>
      </c>
      <c r="S790">
        <v>0.23427134204409222</v>
      </c>
      <c r="T790" s="15">
        <f t="shared" si="162"/>
        <v>1.0524892757075337E-2</v>
      </c>
      <c r="U790" s="15">
        <f t="shared" si="163"/>
        <v>4.4755441392745253E-2</v>
      </c>
      <c r="V790" s="8">
        <f t="shared" si="164"/>
        <v>0.10130448352142793</v>
      </c>
      <c r="W790" s="8">
        <f t="shared" si="165"/>
        <v>0.19665478179798157</v>
      </c>
    </row>
    <row r="791" spans="1:23" x14ac:dyDescent="0.25">
      <c r="A791">
        <v>790</v>
      </c>
      <c r="B791" s="37">
        <v>-879.6</v>
      </c>
      <c r="C791" s="6">
        <v>241.2</v>
      </c>
      <c r="D791" t="s">
        <v>879</v>
      </c>
      <c r="E791">
        <f t="shared" si="155"/>
        <v>339.30000000000007</v>
      </c>
      <c r="F791">
        <f t="shared" si="167"/>
        <v>15</v>
      </c>
      <c r="G791" s="19" t="e">
        <v>#N/A</v>
      </c>
      <c r="H791" s="19" t="e">
        <v>#N/A</v>
      </c>
      <c r="I791" s="5" t="str">
        <f t="shared" si="168"/>
        <v>C46H89O13P</v>
      </c>
      <c r="J791" s="5" t="str">
        <f t="shared" si="169"/>
        <v>C46H88O13P</v>
      </c>
      <c r="K791" s="5" t="str">
        <f t="shared" si="166"/>
        <v>C15H29O2</v>
      </c>
      <c r="L791" s="5" t="str">
        <f t="shared" si="158"/>
        <v>C31H59O11P</v>
      </c>
      <c r="M791">
        <v>0.57523222752932435</v>
      </c>
      <c r="N791">
        <v>1.4995833503894751E-2</v>
      </c>
      <c r="O791">
        <v>5.7669182443802744E-2</v>
      </c>
      <c r="P791">
        <v>0.83943166109053646</v>
      </c>
      <c r="Q791">
        <v>0.68526391628118855</v>
      </c>
      <c r="R791">
        <v>0.1443383037859593</v>
      </c>
      <c r="S791">
        <v>0.24521074175385679</v>
      </c>
      <c r="T791" s="15">
        <f t="shared" si="162"/>
        <v>1.0276103594779573E-2</v>
      </c>
      <c r="U791" s="15">
        <f t="shared" si="163"/>
        <v>4.8409337612534534E-2</v>
      </c>
      <c r="V791" s="8">
        <f t="shared" si="164"/>
        <v>9.8909831321750366E-2</v>
      </c>
      <c r="W791" s="8">
        <f t="shared" si="165"/>
        <v>0.20583766026768258</v>
      </c>
    </row>
    <row r="792" spans="1:23" x14ac:dyDescent="0.25">
      <c r="A792">
        <v>791</v>
      </c>
      <c r="B792" s="37">
        <v>-877.6</v>
      </c>
      <c r="C792" s="6">
        <v>241.2</v>
      </c>
      <c r="D792" t="s">
        <v>880</v>
      </c>
      <c r="E792">
        <f t="shared" si="155"/>
        <v>337.30000000000007</v>
      </c>
      <c r="F792">
        <f t="shared" si="167"/>
        <v>15</v>
      </c>
      <c r="G792" s="19" t="e">
        <v>#N/A</v>
      </c>
      <c r="H792" s="19" t="e">
        <v>#N/A</v>
      </c>
      <c r="I792" s="5" t="str">
        <f t="shared" si="168"/>
        <v>C46H87O13P</v>
      </c>
      <c r="J792" s="5" t="str">
        <f t="shared" si="169"/>
        <v>C46H86O13P</v>
      </c>
      <c r="K792" s="5" t="str">
        <f t="shared" si="166"/>
        <v>C15H29O2</v>
      </c>
      <c r="L792" s="5" t="str">
        <f t="shared" si="158"/>
        <v>C31H57O11P</v>
      </c>
      <c r="M792">
        <v>0.57540483603352566</v>
      </c>
      <c r="N792">
        <v>1.4995833503894751E-2</v>
      </c>
      <c r="O792">
        <v>5.7612937039152518E-2</v>
      </c>
      <c r="P792">
        <v>0.83943166109053646</v>
      </c>
      <c r="Q792">
        <v>0.68546954172064001</v>
      </c>
      <c r="R792">
        <v>0.1443383037859593</v>
      </c>
      <c r="S792">
        <v>0.24507864981814581</v>
      </c>
      <c r="T792" s="15">
        <f t="shared" si="162"/>
        <v>1.0279187119633753E-2</v>
      </c>
      <c r="U792" s="15">
        <f t="shared" si="163"/>
        <v>4.8362123439080293E-2</v>
      </c>
      <c r="V792" s="8">
        <f t="shared" si="164"/>
        <v>9.8939510948896039E-2</v>
      </c>
      <c r="W792" s="8">
        <f t="shared" si="165"/>
        <v>0.20572677811467205</v>
      </c>
    </row>
    <row r="793" spans="1:23" x14ac:dyDescent="0.25">
      <c r="A793">
        <v>792</v>
      </c>
      <c r="B793" s="37">
        <v>-875.6</v>
      </c>
      <c r="C793" s="6">
        <v>241.2</v>
      </c>
      <c r="D793" t="s">
        <v>881</v>
      </c>
      <c r="E793">
        <f t="shared" si="155"/>
        <v>335.30000000000007</v>
      </c>
      <c r="F793">
        <f t="shared" si="167"/>
        <v>15</v>
      </c>
      <c r="G793" s="19" t="e">
        <v>#N/A</v>
      </c>
      <c r="H793" s="19" t="e">
        <v>#N/A</v>
      </c>
      <c r="I793" s="5" t="str">
        <f t="shared" si="168"/>
        <v>C46H85O13P</v>
      </c>
      <c r="J793" s="5" t="str">
        <f t="shared" si="169"/>
        <v>C46H84O13P</v>
      </c>
      <c r="K793" s="5" t="str">
        <f t="shared" si="166"/>
        <v>C15H29O2</v>
      </c>
      <c r="L793" s="5" t="str">
        <f t="shared" si="158"/>
        <v>C31H55O11P</v>
      </c>
      <c r="M793">
        <v>0.57557749633193156</v>
      </c>
      <c r="N793">
        <v>1.4995833503894751E-2</v>
      </c>
      <c r="O793">
        <v>5.7556714416390098E-2</v>
      </c>
      <c r="P793">
        <v>0.83943166109053646</v>
      </c>
      <c r="Q793">
        <v>0.68567522886160581</v>
      </c>
      <c r="R793">
        <v>0.1443383037859593</v>
      </c>
      <c r="S793">
        <v>0.24494645653053651</v>
      </c>
      <c r="T793" s="15">
        <f t="shared" si="162"/>
        <v>1.028227156975357E-2</v>
      </c>
      <c r="U793" s="15">
        <f t="shared" si="163"/>
        <v>4.8314928389463975E-2</v>
      </c>
      <c r="V793" s="8">
        <f t="shared" si="164"/>
        <v>9.8969199481933626E-2</v>
      </c>
      <c r="W793" s="8">
        <f t="shared" si="165"/>
        <v>0.20561581088366915</v>
      </c>
    </row>
    <row r="794" spans="1:23" x14ac:dyDescent="0.25">
      <c r="A794">
        <v>793</v>
      </c>
      <c r="B794" s="37">
        <v>-871.5</v>
      </c>
      <c r="C794" s="6">
        <v>241.2</v>
      </c>
      <c r="D794" t="s">
        <v>882</v>
      </c>
      <c r="E794">
        <f t="shared" si="155"/>
        <v>331.19999999999993</v>
      </c>
      <c r="F794">
        <f t="shared" si="167"/>
        <v>15</v>
      </c>
      <c r="G794" s="19" t="e">
        <v>#N/A</v>
      </c>
      <c r="H794" s="19" t="e">
        <v>#N/A</v>
      </c>
      <c r="I794" s="5" t="str">
        <f t="shared" si="168"/>
        <v>C46H81O13P</v>
      </c>
      <c r="J794" s="5" t="str">
        <f t="shared" si="169"/>
        <v>C46H80O13P</v>
      </c>
      <c r="K794" s="5" t="str">
        <f t="shared" si="166"/>
        <v>C15H29O2</v>
      </c>
      <c r="L794" s="5" t="str">
        <f t="shared" si="158"/>
        <v>C31H51O11P</v>
      </c>
      <c r="M794">
        <v>0.57592297237352907</v>
      </c>
      <c r="N794">
        <v>1.4995833503894751E-2</v>
      </c>
      <c r="O794">
        <v>5.7444337665592635E-2</v>
      </c>
      <c r="P794">
        <v>0.83943166109053646</v>
      </c>
      <c r="Q794">
        <v>0.68608678832214454</v>
      </c>
      <c r="R794">
        <v>0.1443383037859593</v>
      </c>
      <c r="S794">
        <v>0.24468176570387798</v>
      </c>
      <c r="T794" s="15">
        <f t="shared" si="162"/>
        <v>1.028844324690076E-2</v>
      </c>
      <c r="U794" s="15">
        <f t="shared" si="163"/>
        <v>4.8220595786874099E-2</v>
      </c>
      <c r="V794" s="8">
        <f t="shared" si="164"/>
        <v>9.9028603276374846E-2</v>
      </c>
      <c r="W794" s="8">
        <f t="shared" si="165"/>
        <v>0.20539362102337175</v>
      </c>
    </row>
    <row r="795" spans="1:23" x14ac:dyDescent="0.25">
      <c r="A795">
        <v>794</v>
      </c>
      <c r="B795" s="37">
        <v>-869.5</v>
      </c>
      <c r="C795" s="6">
        <v>241.2</v>
      </c>
      <c r="D795" t="s">
        <v>883</v>
      </c>
      <c r="E795">
        <f t="shared" si="155"/>
        <v>329.19999999999993</v>
      </c>
      <c r="F795">
        <f t="shared" si="167"/>
        <v>15</v>
      </c>
      <c r="G795" s="19" t="e">
        <v>#N/A</v>
      </c>
      <c r="H795" s="19" t="e">
        <v>#N/A</v>
      </c>
      <c r="I795" s="5" t="str">
        <f t="shared" si="168"/>
        <v>C46H79O13P</v>
      </c>
      <c r="J795" s="5" t="str">
        <f t="shared" si="169"/>
        <v>C46H78O13P</v>
      </c>
      <c r="K795" s="5" t="str">
        <f t="shared" si="166"/>
        <v>C15H29O2</v>
      </c>
      <c r="L795" s="5" t="str">
        <f t="shared" si="158"/>
        <v>C31H49O11P</v>
      </c>
      <c r="M795">
        <v>0.57609578814781826</v>
      </c>
      <c r="N795">
        <v>1.4995833503894751E-2</v>
      </c>
      <c r="O795">
        <v>5.7388183612154281E-2</v>
      </c>
      <c r="P795">
        <v>0.83943166109053646</v>
      </c>
      <c r="Q795">
        <v>0.68629266067876327</v>
      </c>
      <c r="R795">
        <v>0.1443383037859593</v>
      </c>
      <c r="S795">
        <v>0.24454926806690563</v>
      </c>
      <c r="T795" s="15">
        <f t="shared" si="162"/>
        <v>1.0291530474483671E-2</v>
      </c>
      <c r="U795" s="15">
        <f t="shared" si="163"/>
        <v>4.8173458296519381E-2</v>
      </c>
      <c r="V795" s="8">
        <f t="shared" si="164"/>
        <v>9.905831854312562E-2</v>
      </c>
      <c r="W795" s="8">
        <f t="shared" si="165"/>
        <v>0.20528239831187747</v>
      </c>
    </row>
    <row r="796" spans="1:23" x14ac:dyDescent="0.25">
      <c r="A796">
        <v>795</v>
      </c>
      <c r="B796" s="37">
        <v>-867.5</v>
      </c>
      <c r="C796" s="6">
        <v>241.2</v>
      </c>
      <c r="D796" t="s">
        <v>884</v>
      </c>
      <c r="E796">
        <f t="shared" si="155"/>
        <v>327.19999999999993</v>
      </c>
      <c r="F796">
        <f t="shared" si="167"/>
        <v>15</v>
      </c>
      <c r="G796" s="19" t="e">
        <v>#N/A</v>
      </c>
      <c r="H796" s="19" t="e">
        <v>#N/A</v>
      </c>
      <c r="I796" s="5" t="str">
        <f t="shared" si="168"/>
        <v>C46H77O13P</v>
      </c>
      <c r="J796" s="5" t="str">
        <f t="shared" si="169"/>
        <v>C46H76O13P</v>
      </c>
      <c r="K796" s="5" t="str">
        <f t="shared" si="166"/>
        <v>C15H29O2</v>
      </c>
      <c r="L796" s="5" t="str">
        <f t="shared" si="158"/>
        <v>C31H47O11P</v>
      </c>
      <c r="M796">
        <v>0.57626865577850706</v>
      </c>
      <c r="N796">
        <v>1.4995833503894751E-2</v>
      </c>
      <c r="O796">
        <v>5.73320524897971E-2</v>
      </c>
      <c r="P796">
        <v>0.83943166109053646</v>
      </c>
      <c r="Q796">
        <v>0.68649859481098829</v>
      </c>
      <c r="R796">
        <v>0.1443383037859593</v>
      </c>
      <c r="S796">
        <v>0.24441666888218874</v>
      </c>
      <c r="T796" s="15">
        <f t="shared" si="162"/>
        <v>1.0294618628443287E-2</v>
      </c>
      <c r="U796" s="15">
        <f t="shared" si="163"/>
        <v>4.8126340055240205E-2</v>
      </c>
      <c r="V796" s="8">
        <f t="shared" si="164"/>
        <v>9.9088042726462613E-2</v>
      </c>
      <c r="W796" s="8">
        <f t="shared" si="165"/>
        <v>0.20517109035799133</v>
      </c>
    </row>
    <row r="797" spans="1:23" x14ac:dyDescent="0.25">
      <c r="A797">
        <v>796</v>
      </c>
      <c r="B797" s="37">
        <v>-795.5</v>
      </c>
      <c r="C797" s="6">
        <v>269.3</v>
      </c>
      <c r="D797" t="s">
        <v>885</v>
      </c>
      <c r="E797">
        <f t="shared" si="155"/>
        <v>227.10000000000002</v>
      </c>
      <c r="F797">
        <f t="shared" si="167"/>
        <v>17</v>
      </c>
      <c r="G797" s="19" t="e">
        <v>#N/A</v>
      </c>
      <c r="H797" s="19" t="e">
        <v>#N/A</v>
      </c>
      <c r="I797" s="5" t="str">
        <f t="shared" si="168"/>
        <v>C40H77O13P</v>
      </c>
      <c r="J797" s="5" t="str">
        <f t="shared" si="169"/>
        <v>C40H76O13P</v>
      </c>
      <c r="K797" s="5" t="str">
        <f t="shared" si="166"/>
        <v>C17H33O2</v>
      </c>
      <c r="L797" s="5" t="str">
        <f t="shared" si="158"/>
        <v>C23H43O11P</v>
      </c>
      <c r="M797">
        <v>0.61581072542405935</v>
      </c>
      <c r="N797">
        <v>1.799481480587874E-2</v>
      </c>
      <c r="O797">
        <v>4.2121810165696223E-2</v>
      </c>
      <c r="P797">
        <v>0.82057320716886051</v>
      </c>
      <c r="Q797">
        <v>0.75046409027748762</v>
      </c>
      <c r="R797">
        <v>0.15984145262121127</v>
      </c>
      <c r="S797">
        <v>0.19996482907575205</v>
      </c>
      <c r="T797" s="15">
        <f t="shared" si="162"/>
        <v>1.3504462323005655E-2</v>
      </c>
      <c r="U797" s="15">
        <f t="shared" si="163"/>
        <v>3.4564028859423265E-2</v>
      </c>
      <c r="V797" s="8">
        <f t="shared" si="164"/>
        <v>0.11995527033000945</v>
      </c>
      <c r="W797" s="8">
        <f t="shared" si="165"/>
        <v>0.16408578111566288</v>
      </c>
    </row>
    <row r="798" spans="1:23" x14ac:dyDescent="0.25">
      <c r="A798">
        <v>797</v>
      </c>
      <c r="B798" s="37">
        <v>-823.5</v>
      </c>
      <c r="C798" s="6">
        <v>269.3</v>
      </c>
      <c r="D798" t="s">
        <v>886</v>
      </c>
      <c r="E798">
        <f t="shared" si="155"/>
        <v>255.10000000000002</v>
      </c>
      <c r="F798">
        <f t="shared" si="167"/>
        <v>17</v>
      </c>
      <c r="G798" s="19" t="e">
        <v>#N/A</v>
      </c>
      <c r="H798" s="19" t="e">
        <v>#N/A</v>
      </c>
      <c r="I798" s="5" t="str">
        <f t="shared" si="168"/>
        <v>C42H81O13P</v>
      </c>
      <c r="J798" s="5" t="str">
        <f t="shared" si="169"/>
        <v>C42H80O13P</v>
      </c>
      <c r="K798" s="5" t="str">
        <f t="shared" si="166"/>
        <v>C17H33O2</v>
      </c>
      <c r="L798" s="5" t="str">
        <f t="shared" si="158"/>
        <v>C25H47O11P</v>
      </c>
      <c r="M798">
        <v>0.60197608142838699</v>
      </c>
      <c r="N798">
        <v>1.799481480587874E-2</v>
      </c>
      <c r="O798">
        <v>4.5741681921953922E-2</v>
      </c>
      <c r="P798">
        <v>0.82057320716886051</v>
      </c>
      <c r="Q798">
        <v>0.73360435872056207</v>
      </c>
      <c r="R798">
        <v>0.15984145262121127</v>
      </c>
      <c r="S798">
        <v>0.21223150247455974</v>
      </c>
      <c r="T798" s="15">
        <f t="shared" si="162"/>
        <v>1.3201074575961952E-2</v>
      </c>
      <c r="U798" s="15">
        <f t="shared" si="163"/>
        <v>3.7534398635995628E-2</v>
      </c>
      <c r="V798" s="8">
        <f t="shared" si="164"/>
        <v>0.11726038634714681</v>
      </c>
      <c r="W798" s="8">
        <f t="shared" si="165"/>
        <v>0.17415148464781544</v>
      </c>
    </row>
    <row r="799" spans="1:23" x14ac:dyDescent="0.25">
      <c r="A799">
        <v>798</v>
      </c>
      <c r="B799" s="37">
        <v>-821.5</v>
      </c>
      <c r="C799" s="6">
        <v>269.3</v>
      </c>
      <c r="D799" t="s">
        <v>887</v>
      </c>
      <c r="E799">
        <f t="shared" si="155"/>
        <v>253.10000000000002</v>
      </c>
      <c r="F799">
        <f t="shared" si="167"/>
        <v>17</v>
      </c>
      <c r="G799" s="19" t="e">
        <v>#N/A</v>
      </c>
      <c r="H799" s="19" t="e">
        <v>#N/A</v>
      </c>
      <c r="I799" s="5" t="str">
        <f t="shared" si="168"/>
        <v>C42H79O13P</v>
      </c>
      <c r="J799" s="5" t="str">
        <f t="shared" si="169"/>
        <v>C42H78O13P</v>
      </c>
      <c r="K799" s="5" t="str">
        <f t="shared" si="166"/>
        <v>C17H33O2</v>
      </c>
      <c r="L799" s="5" t="str">
        <f t="shared" si="158"/>
        <v>C25H45O11P</v>
      </c>
      <c r="M799">
        <v>0.60215671489432909</v>
      </c>
      <c r="N799">
        <v>1.799481480587874E-2</v>
      </c>
      <c r="O799">
        <v>4.5691758952135272E-2</v>
      </c>
      <c r="P799">
        <v>0.82057320716886051</v>
      </c>
      <c r="Q799">
        <v>0.73382448955637791</v>
      </c>
      <c r="R799">
        <v>0.15984145262121127</v>
      </c>
      <c r="S799">
        <v>0.21207500587987116</v>
      </c>
      <c r="T799" s="15">
        <f t="shared" si="162"/>
        <v>1.3205035789585521E-2</v>
      </c>
      <c r="U799" s="15">
        <f t="shared" si="163"/>
        <v>3.749343318454014E-2</v>
      </c>
      <c r="V799" s="8">
        <f t="shared" si="164"/>
        <v>0.11729557237971032</v>
      </c>
      <c r="W799" s="8">
        <f t="shared" si="165"/>
        <v>0.17402306773520082</v>
      </c>
    </row>
    <row r="800" spans="1:23" x14ac:dyDescent="0.25">
      <c r="A800">
        <v>799</v>
      </c>
      <c r="B800" s="37">
        <v>-851.6</v>
      </c>
      <c r="C800" s="6">
        <v>269.3</v>
      </c>
      <c r="D800" t="s">
        <v>888</v>
      </c>
      <c r="E800">
        <f t="shared" si="155"/>
        <v>283.19999999999993</v>
      </c>
      <c r="F800">
        <f t="shared" si="167"/>
        <v>17</v>
      </c>
      <c r="G800" s="19" t="e">
        <v>#N/A</v>
      </c>
      <c r="H800" s="19" t="e">
        <v>#N/A</v>
      </c>
      <c r="I800" s="5" t="str">
        <f t="shared" si="168"/>
        <v>C44H85O13P</v>
      </c>
      <c r="J800" s="5" t="str">
        <f t="shared" si="169"/>
        <v>C44H84O13P</v>
      </c>
      <c r="K800" s="5" t="str">
        <f t="shared" si="166"/>
        <v>C17H33O2</v>
      </c>
      <c r="L800" s="5" t="str">
        <f t="shared" si="158"/>
        <v>C27H51O11P</v>
      </c>
      <c r="M800">
        <v>0.5884522429555562</v>
      </c>
      <c r="N800">
        <v>1.799481480587874E-2</v>
      </c>
      <c r="O800">
        <v>4.9551903460011135E-2</v>
      </c>
      <c r="P800">
        <v>0.82057320716886051</v>
      </c>
      <c r="Q800">
        <v>0.71712339351882148</v>
      </c>
      <c r="R800">
        <v>0.15984145262121127</v>
      </c>
      <c r="S800">
        <v>0.22384609192023111</v>
      </c>
      <c r="T800" s="15">
        <f t="shared" si="162"/>
        <v>1.2904502659334495E-2</v>
      </c>
      <c r="U800" s="15">
        <f t="shared" si="163"/>
        <v>4.0660964343503095E-2</v>
      </c>
      <c r="V800" s="8">
        <f t="shared" si="164"/>
        <v>0.11462604492870095</v>
      </c>
      <c r="W800" s="8">
        <f t="shared" si="165"/>
        <v>0.18368210555919959</v>
      </c>
    </row>
    <row r="801" spans="1:23" x14ac:dyDescent="0.25">
      <c r="A801">
        <v>800</v>
      </c>
      <c r="B801" s="37">
        <v>-849.5</v>
      </c>
      <c r="C801" s="6">
        <v>269.3</v>
      </c>
      <c r="D801" t="s">
        <v>889</v>
      </c>
      <c r="E801">
        <f t="shared" si="155"/>
        <v>281.10000000000002</v>
      </c>
      <c r="F801">
        <f t="shared" si="167"/>
        <v>17</v>
      </c>
      <c r="G801" s="19" t="e">
        <v>#N/A</v>
      </c>
      <c r="H801" s="19" t="e">
        <v>#N/A</v>
      </c>
      <c r="I801" s="5" t="str">
        <f t="shared" si="168"/>
        <v>C44H83O13P</v>
      </c>
      <c r="J801" s="5" t="str">
        <f t="shared" si="169"/>
        <v>C44H82O13P</v>
      </c>
      <c r="K801" s="5" t="str">
        <f t="shared" si="166"/>
        <v>C17H33O2</v>
      </c>
      <c r="L801" s="5" t="str">
        <f t="shared" si="158"/>
        <v>C27H49O11P</v>
      </c>
      <c r="M801">
        <v>0.58862881835691494</v>
      </c>
      <c r="N801">
        <v>1.799481480587874E-2</v>
      </c>
      <c r="O801">
        <v>4.9499636755488644E-2</v>
      </c>
      <c r="P801">
        <v>0.82057320716886051</v>
      </c>
      <c r="Q801">
        <v>0.71733857895238917</v>
      </c>
      <c r="R801">
        <v>0.15984145262121127</v>
      </c>
      <c r="S801">
        <v>0.22369802700167632</v>
      </c>
      <c r="T801" s="15">
        <f t="shared" si="162"/>
        <v>1.2908374881360471E-2</v>
      </c>
      <c r="U801" s="15">
        <f t="shared" si="163"/>
        <v>4.0618075686144936E-2</v>
      </c>
      <c r="V801" s="8">
        <f t="shared" si="164"/>
        <v>0.11466044048098534</v>
      </c>
      <c r="W801" s="8">
        <f t="shared" si="165"/>
        <v>0.1835606074541119</v>
      </c>
    </row>
    <row r="802" spans="1:23" x14ac:dyDescent="0.25">
      <c r="A802">
        <v>801</v>
      </c>
      <c r="B802" s="37">
        <v>-847.5</v>
      </c>
      <c r="C802" s="6">
        <v>269.3</v>
      </c>
      <c r="D802" t="s">
        <v>890</v>
      </c>
      <c r="E802">
        <f t="shared" si="155"/>
        <v>279.10000000000002</v>
      </c>
      <c r="F802">
        <f t="shared" si="167"/>
        <v>17</v>
      </c>
      <c r="G802" s="19" t="e">
        <v>#N/A</v>
      </c>
      <c r="H802" s="19" t="e">
        <v>#N/A</v>
      </c>
      <c r="I802" s="5" t="str">
        <f t="shared" si="168"/>
        <v>C44H81O13P</v>
      </c>
      <c r="J802" s="5" t="str">
        <f t="shared" si="169"/>
        <v>C44H80O13P</v>
      </c>
      <c r="K802" s="5" t="str">
        <f t="shared" si="166"/>
        <v>C17H33O2</v>
      </c>
      <c r="L802" s="5" t="str">
        <f t="shared" si="158"/>
        <v>C27H47O11P</v>
      </c>
      <c r="M802">
        <v>0.58880544674281521</v>
      </c>
      <c r="N802">
        <v>1.799481480587874E-2</v>
      </c>
      <c r="O802">
        <v>4.944739882143015E-2</v>
      </c>
      <c r="P802">
        <v>0.82057320716886051</v>
      </c>
      <c r="Q802">
        <v>0.71755382895611497</v>
      </c>
      <c r="R802">
        <v>0.15984145262121127</v>
      </c>
      <c r="S802">
        <v>0.22354985306896086</v>
      </c>
      <c r="T802" s="15">
        <f t="shared" si="162"/>
        <v>1.2912248265314478E-2</v>
      </c>
      <c r="U802" s="15">
        <f t="shared" si="163"/>
        <v>4.057521063705867E-2</v>
      </c>
      <c r="V802" s="8">
        <f t="shared" si="164"/>
        <v>0.11469484635425758</v>
      </c>
      <c r="W802" s="8">
        <f t="shared" si="165"/>
        <v>0.18343901989492475</v>
      </c>
    </row>
    <row r="803" spans="1:23" x14ac:dyDescent="0.25">
      <c r="A803">
        <v>802</v>
      </c>
      <c r="B803" s="37">
        <v>-879.6</v>
      </c>
      <c r="C803" s="6">
        <v>269.3</v>
      </c>
      <c r="D803" t="s">
        <v>891</v>
      </c>
      <c r="E803">
        <f t="shared" si="155"/>
        <v>311.19999999999993</v>
      </c>
      <c r="F803">
        <f t="shared" si="167"/>
        <v>17</v>
      </c>
      <c r="G803" s="19" t="e">
        <v>#N/A</v>
      </c>
      <c r="H803" s="19" t="e">
        <v>#N/A</v>
      </c>
      <c r="I803" s="5" t="str">
        <f t="shared" si="168"/>
        <v>C46H89O13P</v>
      </c>
      <c r="J803" s="5" t="str">
        <f t="shared" si="169"/>
        <v>C46H88O13P</v>
      </c>
      <c r="K803" s="5" t="str">
        <f t="shared" si="166"/>
        <v>C17H33O2</v>
      </c>
      <c r="L803" s="5" t="str">
        <f t="shared" si="158"/>
        <v>C29H55O11P</v>
      </c>
      <c r="M803">
        <v>0.57523222752932435</v>
      </c>
      <c r="N803">
        <v>1.799481480587874E-2</v>
      </c>
      <c r="O803">
        <v>5.3533687177021484E-2</v>
      </c>
      <c r="P803">
        <v>0.82057320716886051</v>
      </c>
      <c r="Q803">
        <v>0.70101268540559492</v>
      </c>
      <c r="R803">
        <v>0.15984145262121127</v>
      </c>
      <c r="S803">
        <v>0.23483170540401604</v>
      </c>
      <c r="T803" s="15">
        <f t="shared" si="162"/>
        <v>1.2614593450445412E-2</v>
      </c>
      <c r="U803" s="15">
        <f t="shared" si="163"/>
        <v>4.3928309378423014E-2</v>
      </c>
      <c r="V803" s="8">
        <f t="shared" si="164"/>
        <v>0.11205088594112649</v>
      </c>
      <c r="W803" s="8">
        <f t="shared" si="165"/>
        <v>0.19269660564830648</v>
      </c>
    </row>
    <row r="804" spans="1:23" x14ac:dyDescent="0.25">
      <c r="A804">
        <v>803</v>
      </c>
      <c r="B804" s="37">
        <v>-877.6</v>
      </c>
      <c r="C804" s="6">
        <v>269.3</v>
      </c>
      <c r="D804" t="s">
        <v>892</v>
      </c>
      <c r="E804">
        <f t="shared" si="155"/>
        <v>309.19999999999993</v>
      </c>
      <c r="F804">
        <f t="shared" si="167"/>
        <v>17</v>
      </c>
      <c r="G804" s="19" t="e">
        <v>#N/A</v>
      </c>
      <c r="H804" s="19" t="e">
        <v>#N/A</v>
      </c>
      <c r="I804" s="5" t="str">
        <f t="shared" si="168"/>
        <v>C46H87O13P</v>
      </c>
      <c r="J804" s="5" t="str">
        <f t="shared" si="169"/>
        <v>C46H86O13P</v>
      </c>
      <c r="K804" s="5" t="str">
        <f t="shared" si="166"/>
        <v>C17H33O2</v>
      </c>
      <c r="L804" s="5" t="str">
        <f t="shared" si="158"/>
        <v>C29H53O11P</v>
      </c>
      <c r="M804">
        <v>0.57540483603352566</v>
      </c>
      <c r="N804">
        <v>1.799481480587874E-2</v>
      </c>
      <c r="O804">
        <v>5.3479317020764749E-2</v>
      </c>
      <c r="P804">
        <v>0.82057320716886051</v>
      </c>
      <c r="Q804">
        <v>0.70122303653903817</v>
      </c>
      <c r="R804">
        <v>0.15984145262121127</v>
      </c>
      <c r="S804">
        <v>0.23469177229921587</v>
      </c>
      <c r="T804" s="15">
        <f t="shared" si="162"/>
        <v>1.2618378680135933E-2</v>
      </c>
      <c r="U804" s="15">
        <f t="shared" si="163"/>
        <v>4.3883694684929163E-2</v>
      </c>
      <c r="V804" s="8">
        <f t="shared" si="164"/>
        <v>0.11208450877185656</v>
      </c>
      <c r="W804" s="8">
        <f t="shared" si="165"/>
        <v>0.1925817802917115</v>
      </c>
    </row>
    <row r="805" spans="1:23" x14ac:dyDescent="0.25">
      <c r="A805">
        <v>804</v>
      </c>
      <c r="B805" s="37">
        <v>-875.6</v>
      </c>
      <c r="C805" s="6">
        <v>269.3</v>
      </c>
      <c r="D805" t="s">
        <v>893</v>
      </c>
      <c r="E805">
        <f t="shared" si="155"/>
        <v>307.19999999999993</v>
      </c>
      <c r="F805">
        <f t="shared" si="167"/>
        <v>17</v>
      </c>
      <c r="G805" s="19" t="e">
        <v>#N/A</v>
      </c>
      <c r="H805" s="19" t="e">
        <v>#N/A</v>
      </c>
      <c r="I805" s="5" t="str">
        <f t="shared" si="168"/>
        <v>C46H85O13P</v>
      </c>
      <c r="J805" s="5" t="str">
        <f t="shared" si="169"/>
        <v>C46H84O13P</v>
      </c>
      <c r="K805" s="5" t="str">
        <f t="shared" si="166"/>
        <v>C17H33O2</v>
      </c>
      <c r="L805" s="5" t="str">
        <f t="shared" si="158"/>
        <v>C29H51O11P</v>
      </c>
      <c r="M805">
        <v>0.57557749633193156</v>
      </c>
      <c r="N805">
        <v>1.799481480587874E-2</v>
      </c>
      <c r="O805">
        <v>5.3424972562825725E-2</v>
      </c>
      <c r="P805">
        <v>0.82057320716886051</v>
      </c>
      <c r="Q805">
        <v>0.70143345079202324</v>
      </c>
      <c r="R805">
        <v>0.15984145262121127</v>
      </c>
      <c r="S805">
        <v>0.23455173407129096</v>
      </c>
      <c r="T805" s="15">
        <f t="shared" si="162"/>
        <v>1.2622165045650915E-2</v>
      </c>
      <c r="U805" s="15">
        <f t="shared" si="163"/>
        <v>4.3839101078786274E-2</v>
      </c>
      <c r="V805" s="8">
        <f t="shared" si="164"/>
        <v>0.11211814169170591</v>
      </c>
      <c r="W805" s="8">
        <f t="shared" si="165"/>
        <v>0.19246686867389692</v>
      </c>
    </row>
    <row r="806" spans="1:23" x14ac:dyDescent="0.25">
      <c r="A806">
        <v>805</v>
      </c>
      <c r="B806" s="37">
        <v>-873.5</v>
      </c>
      <c r="C806" s="6">
        <v>269.3</v>
      </c>
      <c r="D806" t="s">
        <v>894</v>
      </c>
      <c r="E806">
        <f t="shared" si="155"/>
        <v>305.10000000000002</v>
      </c>
      <c r="F806">
        <f t="shared" si="167"/>
        <v>17</v>
      </c>
      <c r="G806" s="19" t="e">
        <v>#N/A</v>
      </c>
      <c r="H806" s="19" t="e">
        <v>#N/A</v>
      </c>
      <c r="I806" s="5" t="str">
        <f t="shared" si="168"/>
        <v>C46H83O13P</v>
      </c>
      <c r="J806" s="5" t="str">
        <f t="shared" si="169"/>
        <v>C46H82O13P</v>
      </c>
      <c r="K806" s="5" t="str">
        <f t="shared" si="166"/>
        <v>C17H33O2</v>
      </c>
      <c r="L806" s="5" t="str">
        <f t="shared" si="158"/>
        <v>C29H49O11P</v>
      </c>
      <c r="M806">
        <v>0.57575020844008395</v>
      </c>
      <c r="N806">
        <v>1.799481480587874E-2</v>
      </c>
      <c r="O806">
        <v>5.3370653842471021E-2</v>
      </c>
      <c r="P806">
        <v>0.82057320716886051</v>
      </c>
      <c r="Q806">
        <v>0.70164392818348986</v>
      </c>
      <c r="R806">
        <v>0.15984145262121127</v>
      </c>
      <c r="S806">
        <v>0.23441159066975281</v>
      </c>
      <c r="T806" s="15">
        <f t="shared" si="162"/>
        <v>1.2625952547331183E-2</v>
      </c>
      <c r="U806" s="15">
        <f t="shared" si="163"/>
        <v>4.3794528592215519E-2</v>
      </c>
      <c r="V806" s="8">
        <f t="shared" si="164"/>
        <v>0.11215178470370187</v>
      </c>
      <c r="W806" s="8">
        <f t="shared" si="165"/>
        <v>0.19235187075343321</v>
      </c>
    </row>
    <row r="807" spans="1:23" x14ac:dyDescent="0.25">
      <c r="A807">
        <v>806</v>
      </c>
      <c r="B807" s="37">
        <v>-871.5</v>
      </c>
      <c r="C807" s="6">
        <v>269.3</v>
      </c>
      <c r="D807" t="s">
        <v>895</v>
      </c>
      <c r="E807">
        <f t="shared" si="155"/>
        <v>303.10000000000002</v>
      </c>
      <c r="F807">
        <f t="shared" si="167"/>
        <v>17</v>
      </c>
      <c r="G807" s="19" t="e">
        <v>#N/A</v>
      </c>
      <c r="H807" s="19" t="e">
        <v>#N/A</v>
      </c>
      <c r="I807" s="5" t="str">
        <f t="shared" si="168"/>
        <v>C46H81O13P</v>
      </c>
      <c r="J807" s="5" t="str">
        <f t="shared" si="169"/>
        <v>C46H80O13P</v>
      </c>
      <c r="K807" s="5" t="str">
        <f t="shared" si="166"/>
        <v>C17H33O2</v>
      </c>
      <c r="L807" s="5" t="str">
        <f t="shared" si="158"/>
        <v>C29H47O11P</v>
      </c>
      <c r="M807">
        <v>0.57592297237352907</v>
      </c>
      <c r="N807">
        <v>1.799481480587874E-2</v>
      </c>
      <c r="O807">
        <v>5.3316360898994226E-2</v>
      </c>
      <c r="P807">
        <v>0.82057320716886051</v>
      </c>
      <c r="Q807">
        <v>0.70185446873238411</v>
      </c>
      <c r="R807">
        <v>0.15984145262121127</v>
      </c>
      <c r="S807">
        <v>0.23427134204409222</v>
      </c>
      <c r="T807" s="15">
        <f t="shared" si="162"/>
        <v>1.262974118551766E-2</v>
      </c>
      <c r="U807" s="15">
        <f t="shared" si="163"/>
        <v>4.3749977257460118E-2</v>
      </c>
      <c r="V807" s="8">
        <f t="shared" si="164"/>
        <v>0.11218543781087278</v>
      </c>
      <c r="W807" s="8">
        <f t="shared" si="165"/>
        <v>0.19223678648887388</v>
      </c>
    </row>
    <row r="808" spans="1:23" x14ac:dyDescent="0.25">
      <c r="A808">
        <v>807</v>
      </c>
      <c r="B808" s="37">
        <v>-907.6</v>
      </c>
      <c r="C808" s="6">
        <v>269.3</v>
      </c>
      <c r="D808" t="s">
        <v>896</v>
      </c>
      <c r="E808">
        <f t="shared" si="155"/>
        <v>339.19999999999993</v>
      </c>
      <c r="F808">
        <f t="shared" si="167"/>
        <v>17</v>
      </c>
      <c r="G808" s="19" t="e">
        <v>#N/A</v>
      </c>
      <c r="H808" s="19" t="e">
        <v>#N/A</v>
      </c>
      <c r="I808" s="5" t="str">
        <f t="shared" si="168"/>
        <v>C48H93O13P</v>
      </c>
      <c r="J808" s="5" t="str">
        <f t="shared" si="169"/>
        <v>C48H92O13P</v>
      </c>
      <c r="K808" s="5" t="str">
        <f t="shared" si="166"/>
        <v>C17H33O2</v>
      </c>
      <c r="L808" s="5" t="str">
        <f t="shared" si="158"/>
        <v>C31H59O11P</v>
      </c>
      <c r="M808">
        <v>0.56230920953994834</v>
      </c>
      <c r="N808">
        <v>1.799481480587874E-2</v>
      </c>
      <c r="O808">
        <v>5.7669182443802744E-2</v>
      </c>
      <c r="P808">
        <v>0.82057320716886051</v>
      </c>
      <c r="Q808">
        <v>0.68526391628118855</v>
      </c>
      <c r="R808">
        <v>0.15984145262121127</v>
      </c>
      <c r="S808">
        <v>0.24521074175385679</v>
      </c>
      <c r="T808" s="15">
        <f t="shared" si="162"/>
        <v>1.2331197266631179E-2</v>
      </c>
      <c r="U808" s="15">
        <f t="shared" si="163"/>
        <v>4.7321785992717358E-2</v>
      </c>
      <c r="V808" s="8">
        <f t="shared" si="164"/>
        <v>0.10953357980728529</v>
      </c>
      <c r="W808" s="8">
        <f t="shared" si="165"/>
        <v>0.20121336479321747</v>
      </c>
    </row>
    <row r="809" spans="1:23" x14ac:dyDescent="0.25">
      <c r="A809">
        <v>808</v>
      </c>
      <c r="B809" s="37">
        <v>-905.6</v>
      </c>
      <c r="C809" s="6">
        <v>269.3</v>
      </c>
      <c r="D809" t="s">
        <v>897</v>
      </c>
      <c r="E809">
        <f t="shared" si="155"/>
        <v>337.19999999999993</v>
      </c>
      <c r="F809">
        <f t="shared" si="167"/>
        <v>17</v>
      </c>
      <c r="G809" s="19" t="e">
        <v>#N/A</v>
      </c>
      <c r="H809" s="19" t="e">
        <v>#N/A</v>
      </c>
      <c r="I809" s="5" t="str">
        <f t="shared" si="168"/>
        <v>C48H91O13P</v>
      </c>
      <c r="J809" s="5" t="str">
        <f t="shared" si="169"/>
        <v>C48H90O13P</v>
      </c>
      <c r="K809" s="5" t="str">
        <f t="shared" si="166"/>
        <v>C17H33O2</v>
      </c>
      <c r="L809" s="5" t="str">
        <f t="shared" si="158"/>
        <v>C31H57O11P</v>
      </c>
      <c r="M809">
        <v>0.56247794026627462</v>
      </c>
      <c r="N809">
        <v>1.799481480587874E-2</v>
      </c>
      <c r="O809">
        <v>5.7612937039152518E-2</v>
      </c>
      <c r="P809">
        <v>0.82057320716886051</v>
      </c>
      <c r="Q809">
        <v>0.68546954172064001</v>
      </c>
      <c r="R809">
        <v>0.15984145262121127</v>
      </c>
      <c r="S809">
        <v>0.24507864981814581</v>
      </c>
      <c r="T809" s="15">
        <f t="shared" si="162"/>
        <v>1.2334897458333487E-2</v>
      </c>
      <c r="U809" s="15">
        <f t="shared" si="163"/>
        <v>4.7275632520635012E-2</v>
      </c>
      <c r="V809" s="8">
        <f t="shared" si="164"/>
        <v>0.10956644727622308</v>
      </c>
      <c r="W809" s="8">
        <f t="shared" si="165"/>
        <v>0.20110497368988997</v>
      </c>
    </row>
    <row r="810" spans="1:23" x14ac:dyDescent="0.25">
      <c r="A810">
        <v>809</v>
      </c>
      <c r="B810" s="37">
        <v>-903.6</v>
      </c>
      <c r="C810" s="6">
        <v>269.3</v>
      </c>
      <c r="D810" t="s">
        <v>898</v>
      </c>
      <c r="E810">
        <f t="shared" si="155"/>
        <v>335.19999999999993</v>
      </c>
      <c r="F810">
        <f t="shared" si="167"/>
        <v>17</v>
      </c>
      <c r="G810" s="19" t="e">
        <v>#N/A</v>
      </c>
      <c r="H810" s="19" t="e">
        <v>#N/A</v>
      </c>
      <c r="I810" s="5" t="str">
        <f t="shared" si="168"/>
        <v>C48H89O13P</v>
      </c>
      <c r="J810" s="5" t="str">
        <f t="shared" si="169"/>
        <v>C48H88O13P</v>
      </c>
      <c r="K810" s="5" t="str">
        <f t="shared" si="166"/>
        <v>C17H33O2</v>
      </c>
      <c r="L810" s="5" t="str">
        <f t="shared" si="158"/>
        <v>C31H55O11P</v>
      </c>
      <c r="M810">
        <v>0.56264672162321028</v>
      </c>
      <c r="N810">
        <v>1.799481480587874E-2</v>
      </c>
      <c r="O810">
        <v>5.7556714416390098E-2</v>
      </c>
      <c r="P810">
        <v>0.82057320716886051</v>
      </c>
      <c r="Q810">
        <v>0.68567522886160581</v>
      </c>
      <c r="R810">
        <v>0.15984145262121127</v>
      </c>
      <c r="S810">
        <v>0.24494645653053651</v>
      </c>
      <c r="T810" s="15">
        <f t="shared" si="162"/>
        <v>1.2338598760343116E-2</v>
      </c>
      <c r="U810" s="15">
        <f t="shared" si="163"/>
        <v>4.7229497742759405E-2</v>
      </c>
      <c r="V810" s="8">
        <f t="shared" si="164"/>
        <v>0.10959932460762056</v>
      </c>
      <c r="W810" s="8">
        <f t="shared" si="165"/>
        <v>0.20099649941991021</v>
      </c>
    </row>
    <row r="811" spans="1:23" x14ac:dyDescent="0.25">
      <c r="A811">
        <v>810</v>
      </c>
      <c r="B811" s="37">
        <v>-899.6</v>
      </c>
      <c r="C811" s="6">
        <v>269.3</v>
      </c>
      <c r="D811" t="s">
        <v>899</v>
      </c>
      <c r="E811">
        <f t="shared" si="155"/>
        <v>331.19999999999993</v>
      </c>
      <c r="F811">
        <f t="shared" si="167"/>
        <v>17</v>
      </c>
      <c r="G811" s="19" t="e">
        <v>#N/A</v>
      </c>
      <c r="H811" s="19" t="e">
        <v>#N/A</v>
      </c>
      <c r="I811" s="5" t="str">
        <f t="shared" si="168"/>
        <v>C48H85O13P</v>
      </c>
      <c r="J811" s="5" t="str">
        <f t="shared" si="169"/>
        <v>C48H84O13P</v>
      </c>
      <c r="K811" s="5" t="str">
        <f t="shared" si="166"/>
        <v>C17H33O2</v>
      </c>
      <c r="L811" s="5" t="str">
        <f t="shared" si="158"/>
        <v>C31H51O11P</v>
      </c>
      <c r="M811">
        <v>0.56298443628968531</v>
      </c>
      <c r="N811">
        <v>1.799481480587874E-2</v>
      </c>
      <c r="O811">
        <v>5.7444337665592635E-2</v>
      </c>
      <c r="P811">
        <v>0.82057320716886051</v>
      </c>
      <c r="Q811">
        <v>0.68608678832214454</v>
      </c>
      <c r="R811">
        <v>0.15984145262121127</v>
      </c>
      <c r="S811">
        <v>0.24468176570387798</v>
      </c>
      <c r="T811" s="15">
        <f t="shared" si="162"/>
        <v>1.2346004696617121E-2</v>
      </c>
      <c r="U811" s="15">
        <f t="shared" si="163"/>
        <v>4.7137284391946331E-2</v>
      </c>
      <c r="V811" s="8">
        <f t="shared" si="164"/>
        <v>0.10966510886963307</v>
      </c>
      <c r="W811" s="8">
        <f t="shared" si="165"/>
        <v>0.20077930121937085</v>
      </c>
    </row>
    <row r="812" spans="1:23" x14ac:dyDescent="0.25">
      <c r="A812">
        <v>811</v>
      </c>
      <c r="B812" s="37">
        <v>-897.5</v>
      </c>
      <c r="C812" s="6">
        <v>269.3</v>
      </c>
      <c r="D812" t="s">
        <v>900</v>
      </c>
      <c r="E812">
        <f t="shared" si="155"/>
        <v>329.1</v>
      </c>
      <c r="F812">
        <f t="shared" si="167"/>
        <v>17</v>
      </c>
      <c r="G812" s="19" t="e">
        <v>#N/A</v>
      </c>
      <c r="H812" s="19" t="e">
        <v>#N/A</v>
      </c>
      <c r="I812" s="5" t="str">
        <f t="shared" si="168"/>
        <v>C48H83O13P</v>
      </c>
      <c r="J812" s="5" t="str">
        <f t="shared" si="169"/>
        <v>C48H82O13P</v>
      </c>
      <c r="K812" s="5" t="str">
        <f t="shared" si="166"/>
        <v>C17H33O2</v>
      </c>
      <c r="L812" s="5" t="str">
        <f t="shared" si="158"/>
        <v>C31H49O11P</v>
      </c>
      <c r="M812">
        <v>0.56315336962962337</v>
      </c>
      <c r="N812">
        <v>1.799481480587874E-2</v>
      </c>
      <c r="O812">
        <v>5.7388183612154281E-2</v>
      </c>
      <c r="P812">
        <v>0.82057320716886051</v>
      </c>
      <c r="Q812">
        <v>0.68629266067876327</v>
      </c>
      <c r="R812">
        <v>0.15984145262121127</v>
      </c>
      <c r="S812">
        <v>0.24454926806690563</v>
      </c>
      <c r="T812" s="15">
        <f t="shared" si="162"/>
        <v>1.2349709331548124E-2</v>
      </c>
      <c r="U812" s="15">
        <f t="shared" si="163"/>
        <v>4.7091205880220886E-2</v>
      </c>
      <c r="V812" s="8">
        <f t="shared" si="164"/>
        <v>0.10969801580616956</v>
      </c>
      <c r="W812" s="8">
        <f t="shared" si="165"/>
        <v>0.20067057720845816</v>
      </c>
    </row>
    <row r="813" spans="1:23" ht="15.75" thickBot="1" x14ac:dyDescent="0.3">
      <c r="A813">
        <v>812</v>
      </c>
      <c r="B813" s="38">
        <v>-895.5</v>
      </c>
      <c r="C813" s="6">
        <v>269.3</v>
      </c>
      <c r="D813" t="s">
        <v>901</v>
      </c>
      <c r="E813">
        <f t="shared" si="155"/>
        <v>327.10000000000002</v>
      </c>
      <c r="F813">
        <f t="shared" si="167"/>
        <v>17</v>
      </c>
      <c r="G813" s="19" t="e">
        <v>#N/A</v>
      </c>
      <c r="H813" s="19" t="e">
        <v>#N/A</v>
      </c>
      <c r="I813" s="5" t="str">
        <f t="shared" si="168"/>
        <v>C48H81O13P</v>
      </c>
      <c r="J813" s="5" t="str">
        <f t="shared" si="169"/>
        <v>C48H80O13P</v>
      </c>
      <c r="K813" s="5" t="str">
        <f t="shared" si="166"/>
        <v>C17H33O2</v>
      </c>
      <c r="L813" s="5" t="str">
        <f t="shared" si="158"/>
        <v>C31H47O11P</v>
      </c>
      <c r="M813">
        <v>0.56332235366096872</v>
      </c>
      <c r="N813">
        <v>1.799481480587874E-2</v>
      </c>
      <c r="O813">
        <v>5.73320524897971E-2</v>
      </c>
      <c r="P813">
        <v>0.82057320716886051</v>
      </c>
      <c r="Q813">
        <v>0.68649859481098829</v>
      </c>
      <c r="R813">
        <v>0.15984145262121127</v>
      </c>
      <c r="S813">
        <v>0.24441666888218874</v>
      </c>
      <c r="T813" s="15">
        <f t="shared" si="162"/>
        <v>1.235341507811972E-2</v>
      </c>
      <c r="U813" s="15">
        <f t="shared" si="163"/>
        <v>4.7045146185126258E-2</v>
      </c>
      <c r="V813" s="8">
        <f t="shared" si="164"/>
        <v>0.1097309326170087</v>
      </c>
      <c r="W813" s="8">
        <f t="shared" si="165"/>
        <v>0.20056176987018703</v>
      </c>
    </row>
    <row r="814" spans="1:23" x14ac:dyDescent="0.25">
      <c r="A814">
        <v>813</v>
      </c>
      <c r="B814">
        <v>675.5</v>
      </c>
      <c r="C814" s="6">
        <v>184.1</v>
      </c>
      <c r="D814" t="s">
        <v>902</v>
      </c>
      <c r="F814">
        <f t="shared" si="167"/>
        <v>11</v>
      </c>
      <c r="G814" s="19" t="e">
        <v>#N/A</v>
      </c>
      <c r="H814" s="19" t="e">
        <v>#N/A</v>
      </c>
      <c r="I814" s="6" t="str">
        <f>"C"&amp;5+18+MID(D814,10,2)&amp;"H"&amp;47+MID(D814,10,2)*2-MID(D814,13,1)*2&amp;"N2O6P"</f>
        <v>C37H75N2O6P</v>
      </c>
      <c r="J814" s="6" t="str">
        <f>"C"&amp;5+18+MID(D814,10,2)&amp;"H"&amp;1+47+MID(D814,10,2)*2-MID(D814,13,1)*2&amp;"N2O6P"</f>
        <v>C37H76N2O6P</v>
      </c>
      <c r="K814" s="6" t="s">
        <v>11</v>
      </c>
      <c r="L814" s="6" t="str">
        <f>"C"&amp;MID(J814,2,2)-MID(K814,2,1)&amp;"H"&amp;MID(J814,5,2)-MID(K814,4,2)&amp;"NO2"</f>
        <v>C32H61NO2</v>
      </c>
      <c r="M814">
        <v>0.64256560661018225</v>
      </c>
      <c r="N814">
        <v>9.028878622286898E-3</v>
      </c>
      <c r="O814">
        <v>4.8476228328371715E-2</v>
      </c>
      <c r="P814">
        <v>0.93169202278796348</v>
      </c>
      <c r="Q814">
        <v>0.68967597756970256</v>
      </c>
      <c r="R814">
        <v>5.8751695473513249E-2</v>
      </c>
      <c r="S814">
        <v>0.25483644364527719</v>
      </c>
      <c r="T814" s="15">
        <f t="shared" si="162"/>
        <v>6.2270006901839047E-3</v>
      </c>
      <c r="U814" s="15">
        <f t="shared" si="163"/>
        <v>4.5164915228391819E-2</v>
      </c>
      <c r="V814" s="8">
        <f t="shared" si="164"/>
        <v>4.0519633009572717E-2</v>
      </c>
      <c r="W814" s="8">
        <f t="shared" si="165"/>
        <v>0.23742908165995916</v>
      </c>
    </row>
    <row r="815" spans="1:23" x14ac:dyDescent="0.25">
      <c r="A815">
        <v>814</v>
      </c>
      <c r="B815">
        <v>703.6</v>
      </c>
      <c r="C815" s="6">
        <v>184.1</v>
      </c>
      <c r="D815" t="s">
        <v>903</v>
      </c>
      <c r="F815">
        <f t="shared" si="167"/>
        <v>11</v>
      </c>
      <c r="G815" s="19" t="e">
        <v>#N/A</v>
      </c>
      <c r="H815" s="19" t="e">
        <v>#N/A</v>
      </c>
      <c r="I815" s="6" t="str">
        <f t="shared" ref="I815:I825" si="170">"C"&amp;5+18+MID(D815,10,2)&amp;"H"&amp;47+MID(D815,10,2)*2-MID(D815,13,1)*2&amp;"N2O6P"</f>
        <v>C39H79N2O6P</v>
      </c>
      <c r="J815" s="6" t="str">
        <f t="shared" ref="J815:J825" si="171">"C"&amp;5+18+MID(D815,10,2)&amp;"H"&amp;1+47+MID(D815,10,2)*2-MID(D815,13,1)*2&amp;"N2O6P"</f>
        <v>C39H80N2O6P</v>
      </c>
      <c r="K815" s="6" t="s">
        <v>11</v>
      </c>
      <c r="L815" s="6" t="str">
        <f t="shared" ref="L815:L825" si="172">"C"&amp;MID(J815,2,2)-MID(K815,2,1)&amp;"H"&amp;MID(J815,5,2)-MID(K815,4,2)&amp;"NO2"</f>
        <v>C34H65NO2</v>
      </c>
      <c r="M815">
        <v>0.62812989439488498</v>
      </c>
      <c r="N815">
        <v>9.028878622286898E-3</v>
      </c>
      <c r="O815">
        <v>5.3170559752383106E-2</v>
      </c>
      <c r="P815">
        <v>0.93169202278796348</v>
      </c>
      <c r="Q815">
        <v>0.67418189598241973</v>
      </c>
      <c r="R815">
        <v>5.8751695473513249E-2</v>
      </c>
      <c r="S815">
        <v>0.26451289240203474</v>
      </c>
      <c r="T815" s="15">
        <f t="shared" si="162"/>
        <v>6.0871065081685187E-3</v>
      </c>
      <c r="U815" s="15">
        <f t="shared" si="163"/>
        <v>4.9538586368466087E-2</v>
      </c>
      <c r="V815" s="8">
        <f t="shared" si="164"/>
        <v>3.9609329446514907E-2</v>
      </c>
      <c r="W815" s="8">
        <f t="shared" si="165"/>
        <v>0.24644455177554669</v>
      </c>
    </row>
    <row r="816" spans="1:23" x14ac:dyDescent="0.25">
      <c r="A816">
        <v>815</v>
      </c>
      <c r="B816">
        <v>731.6</v>
      </c>
      <c r="C816" s="6">
        <v>184.1</v>
      </c>
      <c r="D816" t="s">
        <v>904</v>
      </c>
      <c r="F816">
        <f t="shared" si="167"/>
        <v>11</v>
      </c>
      <c r="G816" s="19" t="e">
        <v>#N/A</v>
      </c>
      <c r="H816" s="19" t="e">
        <v>#N/A</v>
      </c>
      <c r="I816" s="6" t="str">
        <f t="shared" si="170"/>
        <v>C41H83N2O6P</v>
      </c>
      <c r="J816" s="6" t="str">
        <f t="shared" si="171"/>
        <v>C41H84N2O6P</v>
      </c>
      <c r="K816" s="6" t="s">
        <v>11</v>
      </c>
      <c r="L816" s="6" t="str">
        <f t="shared" si="172"/>
        <v>C36H69NO2</v>
      </c>
      <c r="M816">
        <v>0.61401849114511453</v>
      </c>
      <c r="N816">
        <v>9.028878622286898E-3</v>
      </c>
      <c r="O816">
        <v>5.7973441822693615E-2</v>
      </c>
      <c r="P816">
        <v>0.93169202278796348</v>
      </c>
      <c r="Q816">
        <v>0.65903590041239879</v>
      </c>
      <c r="R816">
        <v>5.8751695473513249E-2</v>
      </c>
      <c r="S816">
        <v>0.27362594561018172</v>
      </c>
      <c r="T816" s="15">
        <f t="shared" si="162"/>
        <v>5.950355152553103E-3</v>
      </c>
      <c r="U816" s="15">
        <f t="shared" si="163"/>
        <v>5.4013393279765717E-2</v>
      </c>
      <c r="V816" s="8">
        <f t="shared" si="164"/>
        <v>3.8719476527141861E-2</v>
      </c>
      <c r="W816" s="8">
        <f t="shared" si="165"/>
        <v>0.25493511075281949</v>
      </c>
    </row>
    <row r="817" spans="1:23" x14ac:dyDescent="0.25">
      <c r="A817">
        <v>816</v>
      </c>
      <c r="B817">
        <v>729.6</v>
      </c>
      <c r="C817" s="6">
        <v>184.1</v>
      </c>
      <c r="D817" t="s">
        <v>905</v>
      </c>
      <c r="F817">
        <f t="shared" si="167"/>
        <v>11</v>
      </c>
      <c r="G817" s="19" t="e">
        <v>#N/A</v>
      </c>
      <c r="H817" s="19" t="e">
        <v>#N/A</v>
      </c>
      <c r="I817" s="6" t="str">
        <f t="shared" si="170"/>
        <v>C41H81N2O6P</v>
      </c>
      <c r="J817" s="6" t="str">
        <f t="shared" si="171"/>
        <v>C41H82N2O6P</v>
      </c>
      <c r="K817" s="6" t="s">
        <v>11</v>
      </c>
      <c r="L817" s="6" t="str">
        <f t="shared" si="172"/>
        <v>C36H67NO2</v>
      </c>
      <c r="M817">
        <v>0.614202738146997</v>
      </c>
      <c r="N817">
        <v>9.028878622286898E-3</v>
      </c>
      <c r="O817">
        <v>5.7908757546584456E-2</v>
      </c>
      <c r="P817">
        <v>0.93169202278796348</v>
      </c>
      <c r="Q817">
        <v>0.65923365567634451</v>
      </c>
      <c r="R817">
        <v>5.8751695473513249E-2</v>
      </c>
      <c r="S817">
        <v>0.27351025210064289</v>
      </c>
      <c r="T817" s="15">
        <f t="shared" si="162"/>
        <v>5.9521406608281863E-3</v>
      </c>
      <c r="U817" s="15">
        <f t="shared" si="163"/>
        <v>5.3953127455714997E-2</v>
      </c>
      <c r="V817" s="8">
        <f t="shared" si="164"/>
        <v>3.8731094984187482E-2</v>
      </c>
      <c r="W817" s="8">
        <f t="shared" si="165"/>
        <v>0.25482732003289382</v>
      </c>
    </row>
    <row r="818" spans="1:23" x14ac:dyDescent="0.25">
      <c r="A818">
        <v>817</v>
      </c>
      <c r="B818">
        <v>759.6</v>
      </c>
      <c r="C818" s="6">
        <v>184.1</v>
      </c>
      <c r="D818" t="s">
        <v>906</v>
      </c>
      <c r="F818">
        <f t="shared" si="167"/>
        <v>11</v>
      </c>
      <c r="G818" s="19" t="e">
        <v>#N/A</v>
      </c>
      <c r="H818" s="19" t="e">
        <v>#N/A</v>
      </c>
      <c r="I818" s="6" t="str">
        <f t="shared" si="170"/>
        <v>C43H87N2O6P</v>
      </c>
      <c r="J818" s="6" t="str">
        <f t="shared" si="171"/>
        <v>C43H88N2O6P</v>
      </c>
      <c r="K818" s="6" t="s">
        <v>11</v>
      </c>
      <c r="L818" s="6" t="str">
        <f t="shared" si="172"/>
        <v>C38H73NO2</v>
      </c>
      <c r="M818">
        <v>0.6002241110197879</v>
      </c>
      <c r="N818">
        <v>9.028878622286898E-3</v>
      </c>
      <c r="O818">
        <v>6.2869901050257068E-2</v>
      </c>
      <c r="P818">
        <v>0.93169202278796348</v>
      </c>
      <c r="Q818">
        <v>0.64423017084948075</v>
      </c>
      <c r="R818">
        <v>5.8751695473513249E-2</v>
      </c>
      <c r="S818">
        <v>0.28219603367057527</v>
      </c>
      <c r="T818" s="15">
        <f t="shared" si="162"/>
        <v>5.8166760174151108E-3</v>
      </c>
      <c r="U818" s="15">
        <f t="shared" si="163"/>
        <v>5.8575385281993103E-2</v>
      </c>
      <c r="V818" s="8">
        <f t="shared" si="164"/>
        <v>3.7849614812598104E-2</v>
      </c>
      <c r="W818" s="8">
        <f t="shared" si="165"/>
        <v>0.26291979343327854</v>
      </c>
    </row>
    <row r="819" spans="1:23" x14ac:dyDescent="0.25">
      <c r="A819">
        <v>818</v>
      </c>
      <c r="B819">
        <v>757.6</v>
      </c>
      <c r="C819" s="6">
        <v>184.1</v>
      </c>
      <c r="D819" t="s">
        <v>907</v>
      </c>
      <c r="F819">
        <f t="shared" si="167"/>
        <v>11</v>
      </c>
      <c r="G819" s="19" t="e">
        <v>#N/A</v>
      </c>
      <c r="H819" s="19" t="e">
        <v>#N/A</v>
      </c>
      <c r="I819" s="6" t="str">
        <f t="shared" si="170"/>
        <v>C43H85N2O6P</v>
      </c>
      <c r="J819" s="6" t="str">
        <f t="shared" si="171"/>
        <v>C43H86N2O6P</v>
      </c>
      <c r="K819" s="6" t="s">
        <v>11</v>
      </c>
      <c r="L819" s="6" t="str">
        <f t="shared" si="172"/>
        <v>C38H71NO2</v>
      </c>
      <c r="M819">
        <v>0.60040421877632599</v>
      </c>
      <c r="N819">
        <v>9.028878622286898E-3</v>
      </c>
      <c r="O819">
        <v>6.2804112858779501E-2</v>
      </c>
      <c r="P819">
        <v>0.93169202278796348</v>
      </c>
      <c r="Q819">
        <v>0.64442348339497102</v>
      </c>
      <c r="R819">
        <v>5.8751695473513249E-2</v>
      </c>
      <c r="S819">
        <v>0.28208735548429326</v>
      </c>
      <c r="T819" s="15">
        <f t="shared" si="162"/>
        <v>5.8184214129245078E-3</v>
      </c>
      <c r="U819" s="15">
        <f t="shared" si="163"/>
        <v>5.8514090948799807E-2</v>
      </c>
      <c r="V819" s="8">
        <f t="shared" si="164"/>
        <v>3.786097225240196E-2</v>
      </c>
      <c r="W819" s="8">
        <f t="shared" si="165"/>
        <v>0.26281853883406853</v>
      </c>
    </row>
    <row r="820" spans="1:23" x14ac:dyDescent="0.25">
      <c r="A820">
        <v>819</v>
      </c>
      <c r="B820">
        <v>787.7</v>
      </c>
      <c r="C820" s="6">
        <v>184.1</v>
      </c>
      <c r="D820" t="s">
        <v>908</v>
      </c>
      <c r="F820">
        <f t="shared" si="167"/>
        <v>11</v>
      </c>
      <c r="G820" s="19" t="e">
        <v>#N/A</v>
      </c>
      <c r="H820" s="19" t="e">
        <v>#N/A</v>
      </c>
      <c r="I820" s="6" t="str">
        <f t="shared" si="170"/>
        <v>C45H91N2O6P</v>
      </c>
      <c r="J820" s="6" t="str">
        <f t="shared" si="171"/>
        <v>C45H92N2O6P</v>
      </c>
      <c r="K820" s="6" t="s">
        <v>11</v>
      </c>
      <c r="L820" s="6" t="str">
        <f t="shared" si="172"/>
        <v>C40H77NO2</v>
      </c>
      <c r="M820">
        <v>0.58673963185963784</v>
      </c>
      <c r="N820">
        <v>9.028878622286898E-3</v>
      </c>
      <c r="O820">
        <v>6.7845755530473589E-2</v>
      </c>
      <c r="P820">
        <v>0.93169202278796348</v>
      </c>
      <c r="Q820">
        <v>0.62975706296582656</v>
      </c>
      <c r="R820">
        <v>5.8751695473513249E-2</v>
      </c>
      <c r="S820">
        <v>0.29024295336698669</v>
      </c>
      <c r="T820" s="15">
        <f t="shared" si="162"/>
        <v>5.6860000830463355E-3</v>
      </c>
      <c r="U820" s="15">
        <f t="shared" si="163"/>
        <v>6.3211349207764597E-2</v>
      </c>
      <c r="V820" s="8">
        <f t="shared" si="164"/>
        <v>3.6999295185662348E-2</v>
      </c>
      <c r="W820" s="8">
        <f t="shared" si="165"/>
        <v>0.2704170443224404</v>
      </c>
    </row>
    <row r="821" spans="1:23" x14ac:dyDescent="0.25">
      <c r="A821">
        <v>820</v>
      </c>
      <c r="B821">
        <v>785.7</v>
      </c>
      <c r="C821" s="6">
        <v>184.1</v>
      </c>
      <c r="D821" t="s">
        <v>909</v>
      </c>
      <c r="F821">
        <f t="shared" si="167"/>
        <v>11</v>
      </c>
      <c r="G821" s="19" t="e">
        <v>#N/A</v>
      </c>
      <c r="H821" s="19" t="e">
        <v>#N/A</v>
      </c>
      <c r="I821" s="6" t="str">
        <f t="shared" si="170"/>
        <v>C45H89N2O6P</v>
      </c>
      <c r="J821" s="6" t="str">
        <f t="shared" si="171"/>
        <v>C45H90N2O6P</v>
      </c>
      <c r="K821" s="6" t="s">
        <v>11</v>
      </c>
      <c r="L821" s="6" t="str">
        <f t="shared" si="172"/>
        <v>C40H75NO2</v>
      </c>
      <c r="M821">
        <v>0.58691569336204341</v>
      </c>
      <c r="N821">
        <v>9.028878622286898E-3</v>
      </c>
      <c r="O821">
        <v>6.7779044291187238E-2</v>
      </c>
      <c r="P821">
        <v>0.93169202278796348</v>
      </c>
      <c r="Q821">
        <v>0.62994603260182147</v>
      </c>
      <c r="R821">
        <v>5.8751695473513249E-2</v>
      </c>
      <c r="S821">
        <v>0.29014103368671051</v>
      </c>
      <c r="T821" s="15">
        <f t="shared" si="162"/>
        <v>5.6877062669530307E-3</v>
      </c>
      <c r="U821" s="15">
        <f t="shared" si="163"/>
        <v>6.3149194878291209E-2</v>
      </c>
      <c r="V821" s="8">
        <f t="shared" si="164"/>
        <v>3.7010397472170067E-2</v>
      </c>
      <c r="W821" s="8">
        <f t="shared" si="165"/>
        <v>0.27032208656936196</v>
      </c>
    </row>
    <row r="822" spans="1:23" x14ac:dyDescent="0.25">
      <c r="A822">
        <v>821</v>
      </c>
      <c r="B822">
        <v>815.7</v>
      </c>
      <c r="C822" s="6">
        <v>184.1</v>
      </c>
      <c r="D822" t="s">
        <v>910</v>
      </c>
      <c r="F822">
        <f t="shared" si="167"/>
        <v>11</v>
      </c>
      <c r="G822" s="19" t="e">
        <v>#N/A</v>
      </c>
      <c r="H822" s="19" t="e">
        <v>#N/A</v>
      </c>
      <c r="I822" s="6" t="str">
        <f t="shared" si="170"/>
        <v>C47H95N2O6P</v>
      </c>
      <c r="J822" s="6" t="str">
        <f t="shared" si="171"/>
        <v>C47H96N2O6P</v>
      </c>
      <c r="K822" s="6" t="s">
        <v>11</v>
      </c>
      <c r="L822" s="6" t="str">
        <f t="shared" si="172"/>
        <v>C42H81NO2</v>
      </c>
      <c r="M822">
        <v>0.57355809150997872</v>
      </c>
      <c r="N822">
        <v>9.028878622286898E-3</v>
      </c>
      <c r="O822">
        <v>7.2887583033563727E-2</v>
      </c>
      <c r="P822">
        <v>0.93169202278796348</v>
      </c>
      <c r="Q822">
        <v>0.61560910416908277</v>
      </c>
      <c r="R822">
        <v>5.8751695473513249E-2</v>
      </c>
      <c r="S822">
        <v>0.2977858860240391</v>
      </c>
      <c r="T822" s="15">
        <f t="shared" si="162"/>
        <v>5.5582598803174182E-3</v>
      </c>
      <c r="U822" s="15">
        <f t="shared" si="163"/>
        <v>6.7908779672666619E-2</v>
      </c>
      <c r="V822" s="8">
        <f t="shared" si="164"/>
        <v>3.6168078618864244E-2</v>
      </c>
      <c r="W822" s="8">
        <f t="shared" si="165"/>
        <v>0.27744473450744295</v>
      </c>
    </row>
    <row r="823" spans="1:23" x14ac:dyDescent="0.25">
      <c r="A823">
        <v>822</v>
      </c>
      <c r="B823">
        <v>813.7</v>
      </c>
      <c r="C823" s="6">
        <v>184.1</v>
      </c>
      <c r="D823" t="s">
        <v>911</v>
      </c>
      <c r="F823">
        <f t="shared" si="167"/>
        <v>11</v>
      </c>
      <c r="G823" s="19" t="e">
        <v>#N/A</v>
      </c>
      <c r="H823" s="19" t="e">
        <v>#N/A</v>
      </c>
      <c r="I823" s="6" t="str">
        <f t="shared" si="170"/>
        <v>C47H93N2O6P</v>
      </c>
      <c r="J823" s="6" t="str">
        <f t="shared" si="171"/>
        <v>C47H94N2O6P</v>
      </c>
      <c r="K823" s="6" t="s">
        <v>11</v>
      </c>
      <c r="L823" s="6" t="str">
        <f t="shared" si="172"/>
        <v>C42H79NO2</v>
      </c>
      <c r="M823">
        <v>0.5737301976603475</v>
      </c>
      <c r="N823">
        <v>9.028878622286898E-3</v>
      </c>
      <c r="O823">
        <v>7.2820119828960722E-2</v>
      </c>
      <c r="P823">
        <v>0.93169202278796348</v>
      </c>
      <c r="Q823">
        <v>0.61579382846226038</v>
      </c>
      <c r="R823">
        <v>5.8751695473513249E-2</v>
      </c>
      <c r="S823">
        <v>0.29769047603099635</v>
      </c>
      <c r="T823" s="15">
        <f t="shared" si="162"/>
        <v>5.5599277335391072E-3</v>
      </c>
      <c r="U823" s="15">
        <f t="shared" si="163"/>
        <v>6.7845924743106301E-2</v>
      </c>
      <c r="V823" s="8">
        <f t="shared" si="164"/>
        <v>3.6178931484283576E-2</v>
      </c>
      <c r="W823" s="8">
        <f t="shared" si="165"/>
        <v>0.27735584177803074</v>
      </c>
    </row>
    <row r="824" spans="1:23" x14ac:dyDescent="0.25">
      <c r="A824">
        <v>823</v>
      </c>
      <c r="B824">
        <v>843.7</v>
      </c>
      <c r="C824" s="6">
        <v>184.1</v>
      </c>
      <c r="D824" t="s">
        <v>912</v>
      </c>
      <c r="F824">
        <f t="shared" si="167"/>
        <v>11</v>
      </c>
      <c r="G824" s="19" t="e">
        <v>#N/A</v>
      </c>
      <c r="H824" s="19" t="e">
        <v>#N/A</v>
      </c>
      <c r="I824" s="6" t="str">
        <f t="shared" si="170"/>
        <v>C49H99N2O6P</v>
      </c>
      <c r="J824" s="6" t="str">
        <f t="shared" si="171"/>
        <v>C49H100N2O6P</v>
      </c>
      <c r="K824" s="6" t="s">
        <v>11</v>
      </c>
      <c r="L824" s="30" t="str">
        <f>"C"&amp;MID(J824,2,2)-MID(K824,2,1)&amp;"H"&amp;MID(J824,5,3)-MID(K824,4,2)&amp;"NO2"</f>
        <v>C44H85NO2</v>
      </c>
      <c r="M824">
        <v>0.56067268422608707</v>
      </c>
      <c r="N824">
        <v>9.028878622286898E-3</v>
      </c>
      <c r="O824">
        <v>7.7982690216781045E-2</v>
      </c>
      <c r="P824">
        <v>0.93169202278796348</v>
      </c>
      <c r="Q824">
        <v>0.60177898974421751</v>
      </c>
      <c r="R824">
        <v>5.8751695473513249E-2</v>
      </c>
      <c r="S824">
        <v>0.30484341516907271</v>
      </c>
      <c r="T824" s="15">
        <f t="shared" si="162"/>
        <v>5.4333894558429713E-3</v>
      </c>
      <c r="U824" s="15">
        <f t="shared" si="163"/>
        <v>7.2655850390519847E-2</v>
      </c>
      <c r="V824" s="8">
        <f t="shared" si="164"/>
        <v>3.5355535947810719E-2</v>
      </c>
      <c r="W824" s="8">
        <f t="shared" si="165"/>
        <v>0.28402017811246433</v>
      </c>
    </row>
    <row r="825" spans="1:23" x14ac:dyDescent="0.25">
      <c r="A825">
        <v>824</v>
      </c>
      <c r="B825">
        <v>841.7</v>
      </c>
      <c r="C825" s="6">
        <v>184.1</v>
      </c>
      <c r="D825" t="s">
        <v>913</v>
      </c>
      <c r="F825">
        <f t="shared" si="167"/>
        <v>11</v>
      </c>
      <c r="G825" s="19" t="e">
        <v>#N/A</v>
      </c>
      <c r="H825" s="19" t="e">
        <v>#N/A</v>
      </c>
      <c r="I825" s="6" t="str">
        <f t="shared" si="170"/>
        <v>C49H97N2O6P</v>
      </c>
      <c r="J825" s="6" t="str">
        <f t="shared" si="171"/>
        <v>C49H98N2O6P</v>
      </c>
      <c r="K825" s="6" t="s">
        <v>11</v>
      </c>
      <c r="L825" s="6" t="str">
        <f t="shared" si="172"/>
        <v>C44H83NO2</v>
      </c>
      <c r="M825">
        <v>0.56084092388433149</v>
      </c>
      <c r="N825">
        <v>9.028878622286898E-3</v>
      </c>
      <c r="O825">
        <v>7.7914636742432625E-2</v>
      </c>
      <c r="P825">
        <v>0.93169202278796348</v>
      </c>
      <c r="Q825">
        <v>0.60195956406934814</v>
      </c>
      <c r="R825">
        <v>5.8751695473513249E-2</v>
      </c>
      <c r="S825">
        <v>0.30475427381320508</v>
      </c>
      <c r="T825" s="15">
        <f t="shared" si="162"/>
        <v>5.4350198395068765E-3</v>
      </c>
      <c r="U825" s="15">
        <f t="shared" si="163"/>
        <v>7.2592445511346415E-2</v>
      </c>
      <c r="V825" s="8">
        <f t="shared" si="164"/>
        <v>3.5366144995571128E-2</v>
      </c>
      <c r="W825" s="8">
        <f t="shared" si="165"/>
        <v>0.28393712582230191</v>
      </c>
    </row>
    <row r="826" spans="1:23" x14ac:dyDescent="0.25">
      <c r="A826">
        <v>825</v>
      </c>
      <c r="B826" s="20">
        <v>710.6</v>
      </c>
      <c r="C826" s="6">
        <v>193.2</v>
      </c>
      <c r="D826" s="20" t="s">
        <v>914</v>
      </c>
      <c r="F826">
        <f t="shared" si="167"/>
        <v>12</v>
      </c>
      <c r="G826" s="19" t="e">
        <v>#N/A</v>
      </c>
      <c r="H826" s="19" t="e">
        <v>#N/A</v>
      </c>
      <c r="I826" s="1" t="str">
        <f>"C"&amp;5+18+MID(D826,11,2)&amp;"H"&amp;-9+47+MID(D826,11,2)*2-MID(D826,14,1)*2&amp;"N2O6P"</f>
        <v>C39H68N2O6P</v>
      </c>
      <c r="J826" s="1" t="str">
        <f>"C"&amp;5+18+MID(D826,11,2)&amp;"H"&amp;-9+1+47+MID(D826,11,2)*2-MID(D826,14,1)*2&amp;"N2O6P"</f>
        <v>C39H69N2O6P</v>
      </c>
      <c r="K826" s="1" t="s">
        <v>915</v>
      </c>
      <c r="L826" s="1" t="str">
        <f>"C"&amp;MID(J826,2,2)-MID(K826,2,1)&amp;"H"&amp;MID(J826,5,2)-MID(K826,4,1)&amp;"NO2"</f>
        <v>C34H63NO2</v>
      </c>
      <c r="M826">
        <v>0.62916724210015063</v>
      </c>
      <c r="N826">
        <v>8.9625877919960895E-3</v>
      </c>
      <c r="O826">
        <v>5.3107170456955601E-2</v>
      </c>
      <c r="P826">
        <v>0.9329507508759699</v>
      </c>
      <c r="Q826">
        <v>0.6743841960675957</v>
      </c>
      <c r="R826">
        <v>5.7571397316673996E-2</v>
      </c>
      <c r="S826">
        <v>0.26438991851728527</v>
      </c>
      <c r="T826" s="15">
        <f t="shared" si="162"/>
        <v>6.0442275627905296E-3</v>
      </c>
      <c r="U826" s="15">
        <f t="shared" si="163"/>
        <v>4.9546374554714841E-2</v>
      </c>
      <c r="V826" s="8">
        <f t="shared" si="164"/>
        <v>3.882524049589333E-2</v>
      </c>
      <c r="W826" s="8">
        <f t="shared" si="165"/>
        <v>0.2466627730047378</v>
      </c>
    </row>
    <row r="827" spans="1:23" x14ac:dyDescent="0.25">
      <c r="A827">
        <v>826</v>
      </c>
      <c r="B827" s="20">
        <v>738.6</v>
      </c>
      <c r="C827" s="6">
        <v>193.2</v>
      </c>
      <c r="D827" s="20" t="s">
        <v>916</v>
      </c>
      <c r="F827">
        <f t="shared" si="167"/>
        <v>12</v>
      </c>
      <c r="G827" s="19" t="e">
        <v>#N/A</v>
      </c>
      <c r="H827" s="19" t="e">
        <v>#N/A</v>
      </c>
      <c r="I827" s="1" t="str">
        <f t="shared" ref="I827:I830" si="173">"C"&amp;5+18+MID(D827,11,2)&amp;"H"&amp;-9+47+MID(D827,11,2)*2-MID(D827,14,1)*2&amp;"N2O6P"</f>
        <v>C41H72N2O6P</v>
      </c>
      <c r="J827" s="1" t="str">
        <f t="shared" ref="J827:J830" si="174">"C"&amp;5+18+MID(D827,11,2)&amp;"H"&amp;-9+1+47+MID(D827,11,2)*2-MID(D827,14,1)*2&amp;"N2O6P"</f>
        <v>C41H73N2O6P</v>
      </c>
      <c r="K827" s="1" t="s">
        <v>915</v>
      </c>
      <c r="L827" s="1" t="str">
        <f t="shared" ref="L827:L830" si="175">"C"&amp;MID(J827,2,2)-MID(K827,2,1)&amp;"H"&amp;MID(J827,5,2)-MID(K827,4,1)&amp;"NO2"</f>
        <v>C36H67NO2</v>
      </c>
      <c r="M827">
        <v>0.61503253406595604</v>
      </c>
      <c r="N827">
        <v>8.9625877919960895E-3</v>
      </c>
      <c r="O827">
        <v>5.7908757546584456E-2</v>
      </c>
      <c r="P827">
        <v>0.9329507508759699</v>
      </c>
      <c r="Q827">
        <v>0.65923365567634451</v>
      </c>
      <c r="R827">
        <v>5.7571397316673996E-2</v>
      </c>
      <c r="S827">
        <v>0.27351025210064289</v>
      </c>
      <c r="T827" s="15">
        <f t="shared" si="162"/>
        <v>5.9084395144377577E-3</v>
      </c>
      <c r="U827" s="15">
        <f t="shared" si="163"/>
        <v>5.402601883538044E-2</v>
      </c>
      <c r="V827" s="8">
        <f t="shared" si="164"/>
        <v>3.795300271546629E-2</v>
      </c>
      <c r="W827" s="8">
        <f t="shared" si="165"/>
        <v>0.2551715950695706</v>
      </c>
    </row>
    <row r="828" spans="1:23" x14ac:dyDescent="0.25">
      <c r="A828">
        <v>827</v>
      </c>
      <c r="B828" s="20">
        <v>766.6</v>
      </c>
      <c r="C828" s="6">
        <v>193.2</v>
      </c>
      <c r="D828" s="20" t="s">
        <v>917</v>
      </c>
      <c r="F828">
        <f t="shared" si="167"/>
        <v>12</v>
      </c>
      <c r="G828" s="19" t="e">
        <v>#N/A</v>
      </c>
      <c r="H828" s="19" t="e">
        <v>#N/A</v>
      </c>
      <c r="I828" s="1" t="str">
        <f t="shared" si="173"/>
        <v>C43H76N2O6P</v>
      </c>
      <c r="J828" s="1" t="str">
        <f t="shared" si="174"/>
        <v>C43H77N2O6P</v>
      </c>
      <c r="K828" s="1" t="s">
        <v>915</v>
      </c>
      <c r="L828" s="1" t="str">
        <f t="shared" si="175"/>
        <v>C38H71NO2</v>
      </c>
      <c r="M828">
        <v>0.60121537271544612</v>
      </c>
      <c r="N828">
        <v>8.9625877919960895E-3</v>
      </c>
      <c r="O828">
        <v>6.2804112858779501E-2</v>
      </c>
      <c r="P828">
        <v>0.9329507508759699</v>
      </c>
      <c r="Q828">
        <v>0.64442348339497102</v>
      </c>
      <c r="R828">
        <v>5.7571397316673996E-2</v>
      </c>
      <c r="S828">
        <v>0.28208735548429326</v>
      </c>
      <c r="T828" s="15">
        <f t="shared" si="162"/>
        <v>5.7757020451513598E-3</v>
      </c>
      <c r="U828" s="15">
        <f t="shared" si="163"/>
        <v>5.8593144249697471E-2</v>
      </c>
      <c r="V828" s="8">
        <f t="shared" si="164"/>
        <v>3.7100360402726941E-2</v>
      </c>
      <c r="W828" s="8">
        <f t="shared" si="165"/>
        <v>0.26317361011168805</v>
      </c>
    </row>
    <row r="829" spans="1:23" x14ac:dyDescent="0.25">
      <c r="A829">
        <v>828</v>
      </c>
      <c r="B829" s="20">
        <v>794.7</v>
      </c>
      <c r="C829" s="6">
        <v>193.2</v>
      </c>
      <c r="D829" s="20" t="s">
        <v>918</v>
      </c>
      <c r="F829">
        <f t="shared" si="167"/>
        <v>12</v>
      </c>
      <c r="G829" s="19" t="e">
        <v>#N/A</v>
      </c>
      <c r="H829" s="19" t="e">
        <v>#N/A</v>
      </c>
      <c r="I829" s="1" t="str">
        <f t="shared" si="173"/>
        <v>C45H80N2O6P</v>
      </c>
      <c r="J829" s="1" t="str">
        <f t="shared" si="174"/>
        <v>C45H81N2O6P</v>
      </c>
      <c r="K829" s="1" t="s">
        <v>915</v>
      </c>
      <c r="L829" s="1" t="str">
        <f t="shared" si="175"/>
        <v>C40H75NO2</v>
      </c>
      <c r="M829">
        <v>0.58770862412720748</v>
      </c>
      <c r="N829">
        <v>8.9625877919960895E-3</v>
      </c>
      <c r="O829">
        <v>6.7779044291187238E-2</v>
      </c>
      <c r="P829">
        <v>0.9329507508759699</v>
      </c>
      <c r="Q829">
        <v>0.62994603260182147</v>
      </c>
      <c r="R829">
        <v>5.7571397316673996E-2</v>
      </c>
      <c r="S829">
        <v>0.29014103368671051</v>
      </c>
      <c r="T829" s="15">
        <f t="shared" si="162"/>
        <v>5.6459466214134543E-3</v>
      </c>
      <c r="U829" s="15">
        <f t="shared" si="163"/>
        <v>6.3234510265118754E-2</v>
      </c>
      <c r="V829" s="8">
        <f t="shared" si="164"/>
        <v>3.6266873330981934E-2</v>
      </c>
      <c r="W829" s="8">
        <f t="shared" si="165"/>
        <v>0.27068729523794666</v>
      </c>
    </row>
    <row r="830" spans="1:23" x14ac:dyDescent="0.25">
      <c r="A830">
        <v>829</v>
      </c>
      <c r="B830" s="20">
        <v>822.7</v>
      </c>
      <c r="C830" s="6">
        <v>193.2</v>
      </c>
      <c r="D830" s="20" t="s">
        <v>919</v>
      </c>
      <c r="F830">
        <f t="shared" si="167"/>
        <v>12</v>
      </c>
      <c r="G830" s="19" t="e">
        <v>#N/A</v>
      </c>
      <c r="H830" s="19" t="e">
        <v>#N/A</v>
      </c>
      <c r="I830" s="1" t="str">
        <f t="shared" si="173"/>
        <v>C47H84N2O6P</v>
      </c>
      <c r="J830" s="1" t="str">
        <f t="shared" si="174"/>
        <v>C47H85N2O6P</v>
      </c>
      <c r="K830" s="1" t="s">
        <v>915</v>
      </c>
      <c r="L830" s="1" t="str">
        <f t="shared" si="175"/>
        <v>C42H79NO2</v>
      </c>
      <c r="M830">
        <v>0.57450531464865395</v>
      </c>
      <c r="N830">
        <v>8.9625877919960895E-3</v>
      </c>
      <c r="O830">
        <v>7.2820119828960722E-2</v>
      </c>
      <c r="P830">
        <v>0.9329507508759699</v>
      </c>
      <c r="Q830">
        <v>0.61579382846226038</v>
      </c>
      <c r="R830">
        <v>5.7571397316673996E-2</v>
      </c>
      <c r="S830">
        <v>0.29769047603099635</v>
      </c>
      <c r="T830" s="15">
        <f t="shared" si="162"/>
        <v>5.5191062493623886E-3</v>
      </c>
      <c r="U830" s="15">
        <f t="shared" si="163"/>
        <v>6.7937585473306999E-2</v>
      </c>
      <c r="V830" s="8">
        <f t="shared" si="164"/>
        <v>3.5452111163556586E-2</v>
      </c>
      <c r="W830" s="8">
        <f t="shared" si="165"/>
        <v>0.27773055314174294</v>
      </c>
    </row>
    <row r="831" spans="1:23" x14ac:dyDescent="0.25">
      <c r="A831">
        <v>830</v>
      </c>
      <c r="B831">
        <v>-816.6</v>
      </c>
      <c r="C831">
        <v>253.2</v>
      </c>
      <c r="D831" t="s">
        <v>920</v>
      </c>
      <c r="E831">
        <v>281.2</v>
      </c>
      <c r="F831">
        <f t="shared" si="167"/>
        <v>16</v>
      </c>
      <c r="G831" t="b">
        <f>MID(D831,4,4)=MID(D831,9,4)</f>
        <v>0</v>
      </c>
      <c r="H831" s="19" t="e">
        <v>#N/A</v>
      </c>
      <c r="I831" s="6" t="str">
        <f t="shared" ref="I831:I844" si="176">"C"&amp;8+MID(D831,4,2)+MID(D831,9,2)&amp;"H"&amp;16+(MID(D831,4,2)+MID(D831,9,2))*2-(MID(D831,7,1)+MID(D831,12,1))*2&amp;"NO8P"</f>
        <v>C42H80NO8P</v>
      </c>
      <c r="J831" s="6" t="str">
        <f t="shared" ref="J831:J844" si="177">"C"&amp;2+8+MID(D831,4,2)+MID(D831,9,2)&amp;"H"&amp;3+16+(MID(D831,4,2)+MID(D831,9,2))*2-(MID(D831,7,1)+MID(D831,12,1))*2&amp;"NO10P"</f>
        <v>C44H83NO10P</v>
      </c>
      <c r="K831" s="6" t="str">
        <f t="shared" ref="K831:K877" si="178">"C"&amp;ROUNDUP(F831,0)&amp;"H"&amp;ROUND(INT(C831)-ROUNDUP(F831,0)*12-32,0)&amp;"O2"</f>
        <v>C16H29O2</v>
      </c>
      <c r="L831" s="6" t="str">
        <f t="shared" ref="L831:L844" si="179">"C"&amp;MID(J831,2,2)-MID(K831,2,2)&amp;"H"&amp;MID(J831,5,2)-MID(K831,5,2)&amp;"NO8P"</f>
        <v>C28H54NO8P</v>
      </c>
      <c r="M831">
        <v>0.59059327358190317</v>
      </c>
      <c r="N831">
        <v>1.641860067699746E-2</v>
      </c>
      <c r="O831">
        <v>4.8030883644520211E-2</v>
      </c>
      <c r="P831">
        <v>0.83019791281854061</v>
      </c>
      <c r="Q831">
        <v>0.71138853093092669</v>
      </c>
      <c r="R831">
        <v>0.15198433071630962</v>
      </c>
      <c r="S831">
        <v>0.23208879729742815</v>
      </c>
      <c r="T831" s="15">
        <f t="shared" si="162"/>
        <v>1.1680004215550741E-2</v>
      </c>
      <c r="U831" s="15">
        <f t="shared" si="163"/>
        <v>3.9875139352510858E-2</v>
      </c>
      <c r="V831" s="8">
        <f t="shared" si="164"/>
        <v>0.10811990975279562</v>
      </c>
      <c r="W831" s="8">
        <f t="shared" si="165"/>
        <v>0.1926796351048902</v>
      </c>
    </row>
    <row r="832" spans="1:23" x14ac:dyDescent="0.25">
      <c r="A832">
        <v>831</v>
      </c>
      <c r="B832">
        <v>-874.7</v>
      </c>
      <c r="C832">
        <v>283.2</v>
      </c>
      <c r="D832" t="s">
        <v>921</v>
      </c>
      <c r="E832">
        <v>309.3</v>
      </c>
      <c r="F832">
        <f t="shared" si="167"/>
        <v>18</v>
      </c>
      <c r="G832" t="b">
        <f t="shared" ref="G832:G895" si="180">MID(D832,4,4)=MID(D832,9,4)</f>
        <v>0</v>
      </c>
      <c r="H832" s="19" t="e">
        <v>#N/A</v>
      </c>
      <c r="I832" s="6" t="str">
        <f t="shared" si="176"/>
        <v>C46H90NO8P</v>
      </c>
      <c r="J832" s="6" t="str">
        <f t="shared" si="177"/>
        <v>C48H93NO10P</v>
      </c>
      <c r="K832" s="6" t="str">
        <f t="shared" si="178"/>
        <v>C18H35O2</v>
      </c>
      <c r="L832" s="6" t="str">
        <f t="shared" si="179"/>
        <v>C30H58NO8P</v>
      </c>
      <c r="M832">
        <v>0.56418582724925992</v>
      </c>
      <c r="N832">
        <v>1.9599405313945297E-2</v>
      </c>
      <c r="O832">
        <v>5.2230141547507651E-2</v>
      </c>
      <c r="P832">
        <v>0.81130345607924126</v>
      </c>
      <c r="Q832">
        <v>0.69540666075278612</v>
      </c>
      <c r="R832">
        <v>0.16730280038157924</v>
      </c>
      <c r="S832">
        <v>0.24276116389168337</v>
      </c>
      <c r="T832" s="15">
        <f t="shared" si="162"/>
        <v>1.3629557002111114E-2</v>
      </c>
      <c r="U832" s="15">
        <f t="shared" si="163"/>
        <v>4.2374494349000931E-2</v>
      </c>
      <c r="V832" s="8">
        <f t="shared" si="164"/>
        <v>0.11634348174794397</v>
      </c>
      <c r="W832" s="8">
        <f t="shared" si="165"/>
        <v>0.19695297126714181</v>
      </c>
    </row>
    <row r="833" spans="1:23" x14ac:dyDescent="0.25">
      <c r="A833">
        <v>832</v>
      </c>
      <c r="B833">
        <v>-872.6</v>
      </c>
      <c r="C833">
        <v>281.10000000000002</v>
      </c>
      <c r="D833" t="s">
        <v>922</v>
      </c>
      <c r="E833">
        <v>309.3</v>
      </c>
      <c r="F833">
        <f t="shared" si="167"/>
        <v>18</v>
      </c>
      <c r="G833" t="b">
        <f t="shared" si="180"/>
        <v>0</v>
      </c>
      <c r="H833" s="19" t="e">
        <v>#N/A</v>
      </c>
      <c r="I833" s="6" t="str">
        <f t="shared" si="176"/>
        <v>C46H88NO8P</v>
      </c>
      <c r="J833" s="6" t="str">
        <f t="shared" si="177"/>
        <v>C48H91NO10P</v>
      </c>
      <c r="K833" s="6" t="str">
        <f t="shared" si="178"/>
        <v>C18H33O2</v>
      </c>
      <c r="L833" s="6" t="str">
        <f t="shared" si="179"/>
        <v>C30H58NO8P</v>
      </c>
      <c r="M833">
        <v>0.564355121087596</v>
      </c>
      <c r="N833">
        <v>1.9555127821847394E-2</v>
      </c>
      <c r="O833">
        <v>5.2230141547507651E-2</v>
      </c>
      <c r="P833">
        <v>0.811546901890003</v>
      </c>
      <c r="Q833">
        <v>0.69540666075278612</v>
      </c>
      <c r="R833">
        <v>0.16710950192123541</v>
      </c>
      <c r="S833">
        <v>0.24276116389168337</v>
      </c>
      <c r="T833" s="15">
        <f t="shared" si="162"/>
        <v>1.3598766139184803E-2</v>
      </c>
      <c r="U833" s="15">
        <f t="shared" si="163"/>
        <v>4.2387209558156169E-2</v>
      </c>
      <c r="V833" s="8">
        <f t="shared" si="164"/>
        <v>0.11620906071110762</v>
      </c>
      <c r="W833" s="8">
        <f t="shared" si="165"/>
        <v>0.19701207045550689</v>
      </c>
    </row>
    <row r="834" spans="1:23" x14ac:dyDescent="0.25">
      <c r="A834">
        <v>833</v>
      </c>
      <c r="B834">
        <v>-870.6</v>
      </c>
      <c r="C834">
        <v>279.10000000000002</v>
      </c>
      <c r="D834" t="s">
        <v>923</v>
      </c>
      <c r="E834">
        <v>309.3</v>
      </c>
      <c r="F834">
        <f t="shared" si="167"/>
        <v>18</v>
      </c>
      <c r="G834" t="b">
        <f t="shared" si="180"/>
        <v>0</v>
      </c>
      <c r="H834" s="19" t="e">
        <v>#N/A</v>
      </c>
      <c r="I834" s="6" t="str">
        <f t="shared" si="176"/>
        <v>C46H86NO8P</v>
      </c>
      <c r="J834" s="6" t="str">
        <f t="shared" si="177"/>
        <v>C48H89NO10P</v>
      </c>
      <c r="K834" s="6" t="str">
        <f t="shared" si="178"/>
        <v>C18H31O2</v>
      </c>
      <c r="L834" s="6" t="str">
        <f t="shared" si="179"/>
        <v>C30H58NO8P</v>
      </c>
      <c r="M834">
        <v>0.56452446572551318</v>
      </c>
      <c r="N834">
        <v>1.9510895075596228E-2</v>
      </c>
      <c r="O834">
        <v>5.2230141547507651E-2</v>
      </c>
      <c r="P834">
        <v>0.81179042075094388</v>
      </c>
      <c r="Q834">
        <v>0.69540666075278612</v>
      </c>
      <c r="R834">
        <v>0.16691607239168496</v>
      </c>
      <c r="S834">
        <v>0.24276116389168337</v>
      </c>
      <c r="T834" s="15">
        <f t="shared" si="162"/>
        <v>1.3568006392818351E-2</v>
      </c>
      <c r="U834" s="15">
        <f t="shared" si="163"/>
        <v>4.2399928582732595E-2</v>
      </c>
      <c r="V834" s="8">
        <f t="shared" si="164"/>
        <v>0.11607454852787195</v>
      </c>
      <c r="W834" s="8">
        <f t="shared" si="165"/>
        <v>0.19707118737761847</v>
      </c>
    </row>
    <row r="835" spans="1:23" x14ac:dyDescent="0.25">
      <c r="A835">
        <v>834</v>
      </c>
      <c r="B835">
        <v>-734.5</v>
      </c>
      <c r="C835">
        <v>227.1</v>
      </c>
      <c r="D835" t="s">
        <v>924</v>
      </c>
      <c r="E835">
        <v>225.2</v>
      </c>
      <c r="F835">
        <f t="shared" si="167"/>
        <v>14</v>
      </c>
      <c r="G835" t="b">
        <f t="shared" si="180"/>
        <v>0</v>
      </c>
      <c r="H835" s="19" t="e">
        <v>#N/A</v>
      </c>
      <c r="I835" s="6" t="str">
        <f t="shared" si="176"/>
        <v>C36H70NO8P</v>
      </c>
      <c r="J835" s="6" t="str">
        <f t="shared" si="177"/>
        <v>C38H73NO10P</v>
      </c>
      <c r="K835" s="6" t="str">
        <f t="shared" si="178"/>
        <v>C14H27O2</v>
      </c>
      <c r="L835" s="6" t="str">
        <f t="shared" si="179"/>
        <v>C24H46NO8P</v>
      </c>
      <c r="M835">
        <v>0.63206572044495501</v>
      </c>
      <c r="N835">
        <v>1.3607566533507585E-2</v>
      </c>
      <c r="O835">
        <v>4.012821027101382E-2</v>
      </c>
      <c r="P835">
        <v>0.84902279804027836</v>
      </c>
      <c r="Q835">
        <v>0.74446260089115934</v>
      </c>
      <c r="R835">
        <v>0.13628960706555063</v>
      </c>
      <c r="S835">
        <v>0.20886496199245214</v>
      </c>
      <c r="T835" s="15">
        <f t="shared" ref="T835:T898" si="181">N835*M835/P835</f>
        <v>1.0130324373334552E-2</v>
      </c>
      <c r="U835" s="15">
        <f t="shared" ref="U835:U898" si="182">O835*M835/Q835</f>
        <v>3.4069765364644782E-2</v>
      </c>
      <c r="V835" s="8">
        <f t="shared" ref="V835:V898" si="183">R835*Q835</f>
        <v>0.10146251535045395</v>
      </c>
      <c r="W835" s="8">
        <f t="shared" ref="W835:W898" si="184">S835*P835</f>
        <v>0.1773311144434081</v>
      </c>
    </row>
    <row r="836" spans="1:23" x14ac:dyDescent="0.25">
      <c r="A836">
        <v>835</v>
      </c>
      <c r="B836">
        <v>-762.5</v>
      </c>
      <c r="C836">
        <v>227.1</v>
      </c>
      <c r="D836" t="s">
        <v>925</v>
      </c>
      <c r="E836">
        <v>253.2</v>
      </c>
      <c r="F836">
        <f t="shared" si="167"/>
        <v>14</v>
      </c>
      <c r="G836" t="b">
        <f t="shared" si="180"/>
        <v>0</v>
      </c>
      <c r="H836" s="19" t="e">
        <v>#N/A</v>
      </c>
      <c r="I836" s="6" t="str">
        <f t="shared" si="176"/>
        <v>C38H74NO8P</v>
      </c>
      <c r="J836" s="6" t="str">
        <f t="shared" si="177"/>
        <v>C40H77NO10P</v>
      </c>
      <c r="K836" s="6" t="str">
        <f t="shared" si="178"/>
        <v>C14H27O2</v>
      </c>
      <c r="L836" s="6" t="str">
        <f t="shared" si="179"/>
        <v>C26H50NO8P</v>
      </c>
      <c r="M836">
        <v>0.61786589594822749</v>
      </c>
      <c r="N836">
        <v>1.3607566533507585E-2</v>
      </c>
      <c r="O836">
        <v>4.3990818698189008E-2</v>
      </c>
      <c r="P836">
        <v>0.84902279804027836</v>
      </c>
      <c r="Q836">
        <v>0.72773769723780191</v>
      </c>
      <c r="R836">
        <v>0.13628960706555063</v>
      </c>
      <c r="S836">
        <v>0.22079766471372353</v>
      </c>
      <c r="T836" s="15">
        <f t="shared" si="181"/>
        <v>9.9027391341049882E-3</v>
      </c>
      <c r="U836" s="15">
        <f t="shared" si="182"/>
        <v>3.7349207979219028E-2</v>
      </c>
      <c r="V836" s="8">
        <f t="shared" si="183"/>
        <v>9.9183084803328672E-2</v>
      </c>
      <c r="W836" s="8">
        <f t="shared" si="184"/>
        <v>0.18746225109600478</v>
      </c>
    </row>
    <row r="837" spans="1:23" x14ac:dyDescent="0.25">
      <c r="A837">
        <v>836</v>
      </c>
      <c r="B837">
        <v>-790.6</v>
      </c>
      <c r="C837">
        <v>227.2</v>
      </c>
      <c r="D837" t="s">
        <v>926</v>
      </c>
      <c r="E837">
        <v>281.2</v>
      </c>
      <c r="F837">
        <f t="shared" si="167"/>
        <v>14</v>
      </c>
      <c r="G837" t="b">
        <f t="shared" si="180"/>
        <v>0</v>
      </c>
      <c r="H837" s="19" t="e">
        <v>#N/A</v>
      </c>
      <c r="I837" s="6" t="str">
        <f t="shared" si="176"/>
        <v>C40H78NO8P</v>
      </c>
      <c r="J837" s="6" t="str">
        <f t="shared" si="177"/>
        <v>C42H81NO10P</v>
      </c>
      <c r="K837" s="6" t="str">
        <f t="shared" si="178"/>
        <v>C14H27O2</v>
      </c>
      <c r="L837" s="6" t="str">
        <f t="shared" si="179"/>
        <v>C28H54NO8P</v>
      </c>
      <c r="M837">
        <v>0.60398508102473836</v>
      </c>
      <c r="N837">
        <v>1.3607566533507585E-2</v>
      </c>
      <c r="O837">
        <v>4.8030883644520211E-2</v>
      </c>
      <c r="P837">
        <v>0.84902279804027836</v>
      </c>
      <c r="Q837">
        <v>0.71138853093092669</v>
      </c>
      <c r="R837">
        <v>0.13628960706555063</v>
      </c>
      <c r="S837">
        <v>0.23208879729742815</v>
      </c>
      <c r="T837" s="15">
        <f t="shared" si="181"/>
        <v>9.6802667658168022E-3</v>
      </c>
      <c r="U837" s="15">
        <f t="shared" si="182"/>
        <v>4.0779315224217585E-2</v>
      </c>
      <c r="V837" s="8">
        <f t="shared" si="183"/>
        <v>9.6954863351515305E-2</v>
      </c>
      <c r="W837" s="8">
        <f t="shared" si="184"/>
        <v>0.19704868007526544</v>
      </c>
    </row>
    <row r="838" spans="1:23" x14ac:dyDescent="0.25">
      <c r="A838">
        <v>837</v>
      </c>
      <c r="B838">
        <v>-788.5</v>
      </c>
      <c r="C838">
        <v>281.10000000000002</v>
      </c>
      <c r="D838" t="s">
        <v>927</v>
      </c>
      <c r="E838">
        <v>225.2</v>
      </c>
      <c r="F838">
        <f t="shared" si="167"/>
        <v>18</v>
      </c>
      <c r="G838" t="b">
        <f t="shared" si="180"/>
        <v>0</v>
      </c>
      <c r="H838" s="19" t="e">
        <v>#N/A</v>
      </c>
      <c r="I838" s="6" t="str">
        <f t="shared" si="176"/>
        <v>C40H76NO8P</v>
      </c>
      <c r="J838" s="6" t="str">
        <f t="shared" si="177"/>
        <v>C42H79NO10P</v>
      </c>
      <c r="K838" s="6" t="str">
        <f t="shared" si="178"/>
        <v>C18H33O2</v>
      </c>
      <c r="L838" s="6" t="str">
        <f t="shared" si="179"/>
        <v>C24H46NO8P</v>
      </c>
      <c r="M838">
        <v>0.60416631732619419</v>
      </c>
      <c r="N838">
        <v>1.9555127821847394E-2</v>
      </c>
      <c r="O838">
        <v>4.012821027101382E-2</v>
      </c>
      <c r="P838">
        <v>0.811546901890003</v>
      </c>
      <c r="Q838">
        <v>0.74446260089115934</v>
      </c>
      <c r="R838">
        <v>0.16710950192123541</v>
      </c>
      <c r="S838">
        <v>0.20886496199245214</v>
      </c>
      <c r="T838" s="15">
        <f t="shared" si="181"/>
        <v>1.4558061319011583E-2</v>
      </c>
      <c r="U838" s="15">
        <f t="shared" si="182"/>
        <v>3.2565924723831866E-2</v>
      </c>
      <c r="V838" s="8">
        <f t="shared" si="183"/>
        <v>0.1244067744339091</v>
      </c>
      <c r="W838" s="8">
        <f t="shared" si="184"/>
        <v>0.16950371281834775</v>
      </c>
    </row>
    <row r="839" spans="1:23" x14ac:dyDescent="0.25">
      <c r="A839">
        <v>838</v>
      </c>
      <c r="B839">
        <v>-786.5</v>
      </c>
      <c r="C839">
        <v>279.10000000000002</v>
      </c>
      <c r="D839" t="s">
        <v>928</v>
      </c>
      <c r="E839">
        <v>225.2</v>
      </c>
      <c r="F839">
        <f t="shared" si="167"/>
        <v>18</v>
      </c>
      <c r="G839" t="b">
        <f t="shared" si="180"/>
        <v>0</v>
      </c>
      <c r="H839" s="19" t="e">
        <v>#N/A</v>
      </c>
      <c r="I839" s="6" t="str">
        <f t="shared" si="176"/>
        <v>C40H74NO8P</v>
      </c>
      <c r="J839" s="6" t="str">
        <f t="shared" si="177"/>
        <v>C42H77NO10P</v>
      </c>
      <c r="K839" s="6" t="str">
        <f t="shared" si="178"/>
        <v>C18H31O2</v>
      </c>
      <c r="L839" s="6" t="str">
        <f t="shared" si="179"/>
        <v>C24H46NO8P</v>
      </c>
      <c r="M839">
        <v>0.60434760801077625</v>
      </c>
      <c r="N839">
        <v>1.9510895075596228E-2</v>
      </c>
      <c r="O839">
        <v>4.012821027101382E-2</v>
      </c>
      <c r="P839">
        <v>0.81179042075094388</v>
      </c>
      <c r="Q839">
        <v>0.74446260089115934</v>
      </c>
      <c r="R839">
        <v>0.16691607239168496</v>
      </c>
      <c r="S839">
        <v>0.20886496199245214</v>
      </c>
      <c r="T839" s="15">
        <f t="shared" si="181"/>
        <v>1.4525131693692881E-2</v>
      </c>
      <c r="U839" s="15">
        <f t="shared" si="182"/>
        <v>3.2575696699888655E-2</v>
      </c>
      <c r="V839" s="8">
        <f t="shared" si="183"/>
        <v>0.12426277338325083</v>
      </c>
      <c r="W839" s="8">
        <f t="shared" si="184"/>
        <v>0.16955457537598262</v>
      </c>
    </row>
    <row r="840" spans="1:23" x14ac:dyDescent="0.25">
      <c r="A840">
        <v>839</v>
      </c>
      <c r="B840">
        <v>-790.6</v>
      </c>
      <c r="C840">
        <v>255.2</v>
      </c>
      <c r="D840" t="s">
        <v>929</v>
      </c>
      <c r="E840">
        <v>253.2</v>
      </c>
      <c r="F840">
        <f t="shared" si="167"/>
        <v>16</v>
      </c>
      <c r="G840" t="b">
        <f t="shared" si="180"/>
        <v>0</v>
      </c>
      <c r="H840" s="19" t="e">
        <v>#N/A</v>
      </c>
      <c r="I840" s="6" t="str">
        <f t="shared" si="176"/>
        <v>C40H78NO8P</v>
      </c>
      <c r="J840" s="6" t="str">
        <f t="shared" si="177"/>
        <v>C42H81NO10P</v>
      </c>
      <c r="K840" s="6" t="str">
        <f t="shared" si="178"/>
        <v>C16H31O2</v>
      </c>
      <c r="L840" s="6" t="str">
        <f t="shared" si="179"/>
        <v>C26H50NO8P</v>
      </c>
      <c r="M840">
        <v>0.60398508102473836</v>
      </c>
      <c r="N840">
        <v>1.6459282605585927E-2</v>
      </c>
      <c r="O840">
        <v>4.3990818698189008E-2</v>
      </c>
      <c r="P840">
        <v>0.82994887212414814</v>
      </c>
      <c r="Q840">
        <v>0.72773769723780191</v>
      </c>
      <c r="R840">
        <v>0.15218776085168167</v>
      </c>
      <c r="S840">
        <v>0.22079766471372353</v>
      </c>
      <c r="T840" s="15">
        <f t="shared" si="181"/>
        <v>1.1978040421575306E-2</v>
      </c>
      <c r="U840" s="15">
        <f t="shared" si="182"/>
        <v>3.6510130362379843E-2</v>
      </c>
      <c r="V840" s="8">
        <f t="shared" si="183"/>
        <v>0.11075277062998012</v>
      </c>
      <c r="W840" s="8">
        <f t="shared" si="184"/>
        <v>0.18325077279680066</v>
      </c>
    </row>
    <row r="841" spans="1:23" x14ac:dyDescent="0.25">
      <c r="A841">
        <v>840</v>
      </c>
      <c r="B841">
        <v>-818.6</v>
      </c>
      <c r="C841">
        <v>283.2</v>
      </c>
      <c r="D841" t="s">
        <v>930</v>
      </c>
      <c r="E841">
        <v>253.2</v>
      </c>
      <c r="F841">
        <f t="shared" si="167"/>
        <v>18</v>
      </c>
      <c r="G841" t="b">
        <f t="shared" si="180"/>
        <v>0</v>
      </c>
      <c r="H841" s="19" t="e">
        <v>#N/A</v>
      </c>
      <c r="I841" s="6" t="str">
        <f t="shared" si="176"/>
        <v>C42H82NO8P</v>
      </c>
      <c r="J841" s="6" t="str">
        <f t="shared" si="177"/>
        <v>C44H85NO10P</v>
      </c>
      <c r="K841" s="6" t="str">
        <f t="shared" si="178"/>
        <v>C18H35O2</v>
      </c>
      <c r="L841" s="6" t="str">
        <f t="shared" si="179"/>
        <v>C26H50NO8P</v>
      </c>
      <c r="M841">
        <v>0.59041610888817719</v>
      </c>
      <c r="N841">
        <v>1.9599405313945297E-2</v>
      </c>
      <c r="O841">
        <v>4.3990818698189008E-2</v>
      </c>
      <c r="P841">
        <v>0.81130345607924126</v>
      </c>
      <c r="Q841">
        <v>0.72773769723780191</v>
      </c>
      <c r="R841">
        <v>0.16730280038157924</v>
      </c>
      <c r="S841">
        <v>0.22079766471372353</v>
      </c>
      <c r="T841" s="15">
        <f t="shared" si="181"/>
        <v>1.426322609040089E-2</v>
      </c>
      <c r="U841" s="15">
        <f t="shared" si="182"/>
        <v>3.5689903245596052E-2</v>
      </c>
      <c r="V841" s="8">
        <f t="shared" si="183"/>
        <v>0.12175255469112613</v>
      </c>
      <c r="W841" s="8">
        <f t="shared" si="184"/>
        <v>0.17913390847646943</v>
      </c>
    </row>
    <row r="842" spans="1:23" x14ac:dyDescent="0.25">
      <c r="A842">
        <v>841</v>
      </c>
      <c r="B842">
        <v>-846.6</v>
      </c>
      <c r="C842">
        <v>283.2</v>
      </c>
      <c r="D842" t="s">
        <v>931</v>
      </c>
      <c r="E842">
        <v>281.2</v>
      </c>
      <c r="F842">
        <f t="shared" si="167"/>
        <v>18</v>
      </c>
      <c r="G842" t="b">
        <f t="shared" si="180"/>
        <v>0</v>
      </c>
      <c r="H842" s="19" t="e">
        <v>#N/A</v>
      </c>
      <c r="I842" s="6" t="str">
        <f t="shared" si="176"/>
        <v>C44H86NO8P</v>
      </c>
      <c r="J842" s="6" t="str">
        <f t="shared" si="177"/>
        <v>C46H89NO10P</v>
      </c>
      <c r="K842" s="6" t="str">
        <f t="shared" si="178"/>
        <v>C18H35O2</v>
      </c>
      <c r="L842" s="6" t="str">
        <f t="shared" si="179"/>
        <v>C28H54NO8P</v>
      </c>
      <c r="M842">
        <v>0.57715197375939498</v>
      </c>
      <c r="N842">
        <v>1.9599405313945297E-2</v>
      </c>
      <c r="O842">
        <v>4.8030883644520211E-2</v>
      </c>
      <c r="P842">
        <v>0.81130345607924126</v>
      </c>
      <c r="Q842">
        <v>0.71138853093092669</v>
      </c>
      <c r="R842">
        <v>0.16730280038157924</v>
      </c>
      <c r="S842">
        <v>0.23208879729742815</v>
      </c>
      <c r="T842" s="15">
        <f t="shared" si="181"/>
        <v>1.3942792153407341E-2</v>
      </c>
      <c r="U842" s="15">
        <f t="shared" si="182"/>
        <v>3.8967621899339146E-2</v>
      </c>
      <c r="V842" s="8">
        <f t="shared" si="183"/>
        <v>0.11901729338408173</v>
      </c>
      <c r="W842" s="8">
        <f t="shared" si="184"/>
        <v>0.18829444336467793</v>
      </c>
    </row>
    <row r="843" spans="1:23" x14ac:dyDescent="0.25">
      <c r="A843">
        <v>842</v>
      </c>
      <c r="B843">
        <v>-842.6</v>
      </c>
      <c r="C843">
        <v>281.2</v>
      </c>
      <c r="D843" t="s">
        <v>932</v>
      </c>
      <c r="E843">
        <v>279.2</v>
      </c>
      <c r="F843">
        <f t="shared" si="167"/>
        <v>18</v>
      </c>
      <c r="G843" t="b">
        <f t="shared" si="180"/>
        <v>0</v>
      </c>
      <c r="H843" s="19" t="e">
        <v>#N/A</v>
      </c>
      <c r="I843" s="6" t="str">
        <f t="shared" si="176"/>
        <v>C44H82NO8P</v>
      </c>
      <c r="J843" s="6" t="str">
        <f t="shared" si="177"/>
        <v>C46H85NO10P</v>
      </c>
      <c r="K843" s="6" t="str">
        <f t="shared" si="178"/>
        <v>C18H33O2</v>
      </c>
      <c r="L843" s="6" t="str">
        <f t="shared" si="179"/>
        <v>C28H52NO8P</v>
      </c>
      <c r="M843">
        <v>0.57749839484181265</v>
      </c>
      <c r="N843">
        <v>1.9555127821847394E-2</v>
      </c>
      <c r="O843">
        <v>4.7975686219315819E-2</v>
      </c>
      <c r="P843">
        <v>0.811546901890003</v>
      </c>
      <c r="Q843">
        <v>0.71160199551853731</v>
      </c>
      <c r="R843">
        <v>0.16710950192123541</v>
      </c>
      <c r="S843">
        <v>0.23194492698019559</v>
      </c>
      <c r="T843" s="15">
        <f t="shared" si="181"/>
        <v>1.3915467980646671E-2</v>
      </c>
      <c r="U843" s="15">
        <f t="shared" si="182"/>
        <v>3.8934519517332657E-2</v>
      </c>
      <c r="V843" s="8">
        <f t="shared" si="183"/>
        <v>0.11891545503725996</v>
      </c>
      <c r="W843" s="8">
        <f t="shared" si="184"/>
        <v>0.1882341868998807</v>
      </c>
    </row>
    <row r="844" spans="1:23" x14ac:dyDescent="0.25">
      <c r="A844">
        <v>843</v>
      </c>
      <c r="B844">
        <v>-838.6</v>
      </c>
      <c r="C844">
        <v>279.2</v>
      </c>
      <c r="D844" t="s">
        <v>933</v>
      </c>
      <c r="E844">
        <v>277.2</v>
      </c>
      <c r="F844">
        <f t="shared" ref="F844:F907" si="185">ROUNDUP((INT(C844)-31)/14,0)</f>
        <v>18</v>
      </c>
      <c r="G844" t="b">
        <f t="shared" si="180"/>
        <v>0</v>
      </c>
      <c r="H844" s="19" t="e">
        <v>#N/A</v>
      </c>
      <c r="I844" s="6" t="str">
        <f t="shared" si="176"/>
        <v>C44H78NO8P</v>
      </c>
      <c r="J844" s="6" t="str">
        <f t="shared" si="177"/>
        <v>C46H81NO10P</v>
      </c>
      <c r="K844" s="6" t="str">
        <f t="shared" si="178"/>
        <v>C18H31O2</v>
      </c>
      <c r="L844" s="6" t="str">
        <f t="shared" si="179"/>
        <v>C28H50NO8P</v>
      </c>
      <c r="M844">
        <v>0.57784502385484793</v>
      </c>
      <c r="N844">
        <v>1.9510895075596228E-2</v>
      </c>
      <c r="O844">
        <v>4.7920515426098299E-2</v>
      </c>
      <c r="P844">
        <v>0.81179042075094388</v>
      </c>
      <c r="Q844">
        <v>0.7118155241599361</v>
      </c>
      <c r="R844">
        <v>0.16691607239168496</v>
      </c>
      <c r="S844">
        <v>0.23180094942395202</v>
      </c>
      <c r="T844" s="15">
        <f t="shared" si="181"/>
        <v>1.388815800506504E-2</v>
      </c>
      <c r="U844" s="15">
        <f t="shared" si="182"/>
        <v>3.8901415380354416E-2</v>
      </c>
      <c r="V844" s="8">
        <f t="shared" si="183"/>
        <v>0.11881345156020506</v>
      </c>
      <c r="W844" s="8">
        <f t="shared" si="184"/>
        <v>0.18817379026333828</v>
      </c>
    </row>
    <row r="845" spans="1:23" x14ac:dyDescent="0.25">
      <c r="A845">
        <v>844</v>
      </c>
      <c r="B845">
        <v>-632.4</v>
      </c>
      <c r="C845">
        <v>227.2</v>
      </c>
      <c r="D845" t="s">
        <v>934</v>
      </c>
      <c r="E845">
        <v>225.2</v>
      </c>
      <c r="F845">
        <f t="shared" si="185"/>
        <v>14</v>
      </c>
      <c r="G845" t="b">
        <f t="shared" si="180"/>
        <v>0</v>
      </c>
      <c r="H845" s="19" t="e">
        <v>#N/A</v>
      </c>
      <c r="I845" s="6" t="str">
        <f t="shared" ref="I845:I877" si="186">"C"&amp;5+MID(D845,4,2)+MID(D845,9,2)&amp;"H"&amp;10+(MID(D845,4,2)+MID(D845,9,2))*2-(MID(D845,7,1)+MID(D845,12,1))*2&amp;"NO8P"</f>
        <v>C33H64NO8P</v>
      </c>
      <c r="J845" s="6" t="str">
        <f t="shared" ref="J845:J877" si="187">"C"&amp;5+MID(D845,4,2)+MID(D845,9,2)&amp;"H"&amp;-1+10+(MID(D845,4,2)+MID(D845,9,2))*2-(MID(D845,7,1)+MID(D845,12,1))*2&amp;"NO8P"</f>
        <v>C33H63NO8P</v>
      </c>
      <c r="K845" s="6" t="str">
        <f t="shared" si="178"/>
        <v>C14H27O2</v>
      </c>
      <c r="L845" s="6" t="str">
        <f t="shared" ref="L845:L877" si="188">"C"&amp;MID(J845,2,2)-MID(K845,2,2)&amp;"H"&amp;MID(J845,5,2)-MID(K845,5,2)&amp;"NO6P"</f>
        <v>C19H36NO6P</v>
      </c>
      <c r="M845">
        <v>0.67220536700553846</v>
      </c>
      <c r="N845">
        <v>1.3607566533507585E-2</v>
      </c>
      <c r="O845">
        <v>2.8217591452358484E-2</v>
      </c>
      <c r="P845">
        <v>0.84902279804027836</v>
      </c>
      <c r="Q845">
        <v>0.79174006700070787</v>
      </c>
      <c r="R845">
        <v>0.13628960706555063</v>
      </c>
      <c r="S845">
        <v>0.17630805453336448</v>
      </c>
      <c r="T845" s="15">
        <f t="shared" si="181"/>
        <v>1.0773655638955885E-2</v>
      </c>
      <c r="U845" s="15">
        <f t="shared" si="182"/>
        <v>2.3957378448838842E-2</v>
      </c>
      <c r="V845" s="8">
        <f t="shared" si="183"/>
        <v>0.1079059426295792</v>
      </c>
      <c r="W845" s="8">
        <f t="shared" si="184"/>
        <v>0.14968955777695508</v>
      </c>
    </row>
    <row r="846" spans="1:23" x14ac:dyDescent="0.25">
      <c r="A846">
        <v>845</v>
      </c>
      <c r="B846">
        <v>-660.5</v>
      </c>
      <c r="C846">
        <v>255.3</v>
      </c>
      <c r="D846" t="s">
        <v>935</v>
      </c>
      <c r="E846">
        <v>225.2</v>
      </c>
      <c r="F846">
        <f t="shared" si="185"/>
        <v>16</v>
      </c>
      <c r="G846" t="b">
        <f t="shared" si="180"/>
        <v>0</v>
      </c>
      <c r="H846" s="19" t="e">
        <v>#N/A</v>
      </c>
      <c r="I846" s="6" t="str">
        <f t="shared" si="186"/>
        <v>C35H68NO8P</v>
      </c>
      <c r="J846" s="6" t="str">
        <f t="shared" si="187"/>
        <v>C35H67NO8P</v>
      </c>
      <c r="K846" s="6" t="str">
        <f t="shared" si="178"/>
        <v>C16H31O2</v>
      </c>
      <c r="L846" s="6" t="str">
        <f t="shared" si="188"/>
        <v>C19H36NO6P</v>
      </c>
      <c r="M846">
        <v>0.65710377562273492</v>
      </c>
      <c r="N846">
        <v>1.6459282605585927E-2</v>
      </c>
      <c r="O846">
        <v>2.8217591452358484E-2</v>
      </c>
      <c r="P846">
        <v>0.82994887212414814</v>
      </c>
      <c r="Q846">
        <v>0.79174006700070787</v>
      </c>
      <c r="R846">
        <v>0.15218776085168167</v>
      </c>
      <c r="S846">
        <v>0.17630805453336448</v>
      </c>
      <c r="T846" s="15">
        <f t="shared" si="181"/>
        <v>1.3031473512930186E-2</v>
      </c>
      <c r="U846" s="15">
        <f t="shared" si="182"/>
        <v>2.3419158199944924E-2</v>
      </c>
      <c r="V846" s="8">
        <f t="shared" si="183"/>
        <v>0.12049314797339815</v>
      </c>
      <c r="W846" s="8">
        <f t="shared" si="184"/>
        <v>0.14632667100636865</v>
      </c>
    </row>
    <row r="847" spans="1:23" x14ac:dyDescent="0.25">
      <c r="A847">
        <v>846</v>
      </c>
      <c r="B847">
        <v>-688.5</v>
      </c>
      <c r="C847">
        <v>283.3</v>
      </c>
      <c r="D847" t="s">
        <v>936</v>
      </c>
      <c r="E847">
        <v>225.2</v>
      </c>
      <c r="F847">
        <f t="shared" si="185"/>
        <v>18</v>
      </c>
      <c r="G847" t="b">
        <f t="shared" si="180"/>
        <v>0</v>
      </c>
      <c r="H847" s="19" t="e">
        <v>#N/A</v>
      </c>
      <c r="I847" s="6" t="str">
        <f t="shared" si="186"/>
        <v>C37H72NO8P</v>
      </c>
      <c r="J847" s="6" t="str">
        <f t="shared" si="187"/>
        <v>C37H71NO8P</v>
      </c>
      <c r="K847" s="6" t="str">
        <f t="shared" si="178"/>
        <v>C18H35O2</v>
      </c>
      <c r="L847" s="6" t="str">
        <f t="shared" si="188"/>
        <v>C19H36NO6P</v>
      </c>
      <c r="M847">
        <v>0.64234145267408438</v>
      </c>
      <c r="N847">
        <v>1.9599405313945297E-2</v>
      </c>
      <c r="O847">
        <v>2.8217591452358484E-2</v>
      </c>
      <c r="P847">
        <v>0.81130345607924126</v>
      </c>
      <c r="Q847">
        <v>0.79174006700070787</v>
      </c>
      <c r="R847">
        <v>0.16730280038157924</v>
      </c>
      <c r="S847">
        <v>0.17630805453336448</v>
      </c>
      <c r="T847" s="15">
        <f t="shared" si="181"/>
        <v>1.5517634476437081E-2</v>
      </c>
      <c r="U847" s="15">
        <f t="shared" si="182"/>
        <v>2.2893029467530496E-2</v>
      </c>
      <c r="V847" s="8">
        <f t="shared" si="183"/>
        <v>0.13246033038351759</v>
      </c>
      <c r="W847" s="8">
        <f t="shared" si="184"/>
        <v>0.14303933397752594</v>
      </c>
    </row>
    <row r="848" spans="1:23" x14ac:dyDescent="0.25">
      <c r="A848">
        <v>847</v>
      </c>
      <c r="B848">
        <v>-688.5</v>
      </c>
      <c r="C848">
        <v>255.3</v>
      </c>
      <c r="D848" t="s">
        <v>937</v>
      </c>
      <c r="E848">
        <v>253.2</v>
      </c>
      <c r="F848">
        <f t="shared" si="185"/>
        <v>16</v>
      </c>
      <c r="G848" t="b">
        <f t="shared" si="180"/>
        <v>0</v>
      </c>
      <c r="H848" s="19" t="e">
        <v>#N/A</v>
      </c>
      <c r="I848" s="6" t="str">
        <f t="shared" si="186"/>
        <v>C37H72NO8P</v>
      </c>
      <c r="J848" s="6" t="str">
        <f t="shared" si="187"/>
        <v>C37H71NO8P</v>
      </c>
      <c r="K848" s="6" t="str">
        <f t="shared" si="178"/>
        <v>C16H31O2</v>
      </c>
      <c r="L848" s="6" t="str">
        <f t="shared" si="188"/>
        <v>C21H40NO6P</v>
      </c>
      <c r="M848">
        <v>0.64234145267408438</v>
      </c>
      <c r="N848">
        <v>1.6459282605585927E-2</v>
      </c>
      <c r="O848">
        <v>3.1627074630464824E-2</v>
      </c>
      <c r="P848">
        <v>0.82994887212414814</v>
      </c>
      <c r="Q848">
        <v>0.77395304005907428</v>
      </c>
      <c r="R848">
        <v>0.15218776085168167</v>
      </c>
      <c r="S848">
        <v>0.19002795170557149</v>
      </c>
      <c r="T848" s="15">
        <f t="shared" si="181"/>
        <v>1.273871180978467E-2</v>
      </c>
      <c r="U848" s="15">
        <f t="shared" si="182"/>
        <v>2.6248854918140541E-2</v>
      </c>
      <c r="V848" s="8">
        <f t="shared" si="183"/>
        <v>0.1177861801709424</v>
      </c>
      <c r="W848" s="8">
        <f t="shared" si="184"/>
        <v>0.15771348419010114</v>
      </c>
    </row>
    <row r="849" spans="1:23" x14ac:dyDescent="0.25">
      <c r="A849">
        <v>848</v>
      </c>
      <c r="B849">
        <v>-686.5</v>
      </c>
      <c r="C849">
        <v>225.3</v>
      </c>
      <c r="D849" t="s">
        <v>938</v>
      </c>
      <c r="E849">
        <v>281.2</v>
      </c>
      <c r="F849">
        <f t="shared" si="185"/>
        <v>14</v>
      </c>
      <c r="G849" t="b">
        <f t="shared" si="180"/>
        <v>0</v>
      </c>
      <c r="H849" s="19" t="e">
        <v>#N/A</v>
      </c>
      <c r="I849" s="6" t="str">
        <f t="shared" si="186"/>
        <v>C37H70NO8P</v>
      </c>
      <c r="J849" s="6" t="str">
        <f t="shared" si="187"/>
        <v>C37H69NO8P</v>
      </c>
      <c r="K849" s="6" t="str">
        <f t="shared" si="178"/>
        <v>C14H25O2</v>
      </c>
      <c r="L849" s="6" t="str">
        <f t="shared" si="188"/>
        <v>C23H44NO6P</v>
      </c>
      <c r="M849">
        <v>0.64253419847660787</v>
      </c>
      <c r="N849">
        <v>1.357080177886158E-2</v>
      </c>
      <c r="O849">
        <v>3.5263962516602507E-2</v>
      </c>
      <c r="P849">
        <v>0.84927756220019335</v>
      </c>
      <c r="Q849">
        <v>0.75656561185016746</v>
      </c>
      <c r="R849">
        <v>0.13607568165717518</v>
      </c>
      <c r="S849">
        <v>0.20304240922691699</v>
      </c>
      <c r="T849" s="15">
        <f t="shared" si="181"/>
        <v>1.0267201951121751E-2</v>
      </c>
      <c r="U849" s="15">
        <f t="shared" si="182"/>
        <v>2.9948892119619167E-2</v>
      </c>
      <c r="V849" s="8">
        <f t="shared" si="183"/>
        <v>0.10295018135088935</v>
      </c>
      <c r="W849" s="8">
        <f t="shared" si="184"/>
        <v>0.1724393623314901</v>
      </c>
    </row>
    <row r="850" spans="1:23" x14ac:dyDescent="0.25">
      <c r="A850">
        <v>849</v>
      </c>
      <c r="B850">
        <v>-744.6</v>
      </c>
      <c r="C850">
        <v>283.39999999999998</v>
      </c>
      <c r="D850" t="s">
        <v>939</v>
      </c>
      <c r="E850">
        <v>281.2</v>
      </c>
      <c r="F850">
        <f t="shared" si="185"/>
        <v>18</v>
      </c>
      <c r="G850" t="b">
        <f t="shared" si="180"/>
        <v>0</v>
      </c>
      <c r="H850" s="19" t="e">
        <v>#N/A</v>
      </c>
      <c r="I850" s="6" t="str">
        <f t="shared" si="186"/>
        <v>C41H80NO8P</v>
      </c>
      <c r="J850" s="6" t="str">
        <f t="shared" si="187"/>
        <v>C41H79NO8P</v>
      </c>
      <c r="K850" s="6" t="str">
        <f t="shared" si="178"/>
        <v>C18H35O2</v>
      </c>
      <c r="L850" s="6" t="str">
        <f t="shared" si="188"/>
        <v>C23H44NO6P</v>
      </c>
      <c r="M850">
        <v>0.61380429564474659</v>
      </c>
      <c r="N850">
        <v>1.9599405313945297E-2</v>
      </c>
      <c r="O850">
        <v>3.5263962516602507E-2</v>
      </c>
      <c r="P850">
        <v>0.81130345607924126</v>
      </c>
      <c r="Q850">
        <v>0.75656561185016746</v>
      </c>
      <c r="R850">
        <v>0.16730280038157924</v>
      </c>
      <c r="S850">
        <v>0.20304240922691699</v>
      </c>
      <c r="T850" s="15">
        <f t="shared" si="181"/>
        <v>1.4828236073244447E-2</v>
      </c>
      <c r="U850" s="15">
        <f t="shared" si="182"/>
        <v>2.8609774664768432E-2</v>
      </c>
      <c r="V850" s="8">
        <f t="shared" si="183"/>
        <v>0.12657554553493594</v>
      </c>
      <c r="W850" s="8">
        <f t="shared" si="184"/>
        <v>0.16472900833645338</v>
      </c>
    </row>
    <row r="851" spans="1:23" x14ac:dyDescent="0.25">
      <c r="A851">
        <v>850</v>
      </c>
      <c r="B851">
        <v>-740.5</v>
      </c>
      <c r="C851">
        <v>281.3</v>
      </c>
      <c r="D851" t="s">
        <v>940</v>
      </c>
      <c r="E851">
        <v>279.2</v>
      </c>
      <c r="F851">
        <f t="shared" si="185"/>
        <v>18</v>
      </c>
      <c r="G851" t="b">
        <f t="shared" si="180"/>
        <v>0</v>
      </c>
      <c r="H851" s="19" t="e">
        <v>#N/A</v>
      </c>
      <c r="I851" s="6" t="str">
        <f t="shared" si="186"/>
        <v>C41H76NO8P</v>
      </c>
      <c r="J851" s="6" t="str">
        <f t="shared" si="187"/>
        <v>C41H75NO8P</v>
      </c>
      <c r="K851" s="6" t="str">
        <f t="shared" si="178"/>
        <v>C18H33O2</v>
      </c>
      <c r="L851" s="6" t="str">
        <f t="shared" si="188"/>
        <v>C23H42NO6P</v>
      </c>
      <c r="M851">
        <v>0.61417271636954285</v>
      </c>
      <c r="N851">
        <v>1.9555127821847394E-2</v>
      </c>
      <c r="O851">
        <v>3.5213655043263715E-2</v>
      </c>
      <c r="P851">
        <v>0.811546901890003</v>
      </c>
      <c r="Q851">
        <v>0.75679263261211693</v>
      </c>
      <c r="R851">
        <v>0.16710950192123541</v>
      </c>
      <c r="S851">
        <v>0.20287626380722809</v>
      </c>
      <c r="T851" s="15">
        <f t="shared" si="181"/>
        <v>1.4799176665362344E-2</v>
      </c>
      <c r="U851" s="15">
        <f t="shared" si="182"/>
        <v>2.8577532654583952E-2</v>
      </c>
      <c r="V851" s="8">
        <f t="shared" si="183"/>
        <v>0.12646723989347136</v>
      </c>
      <c r="W851" s="8">
        <f t="shared" si="184"/>
        <v>0.1646436033597749</v>
      </c>
    </row>
    <row r="852" spans="1:23" x14ac:dyDescent="0.25">
      <c r="A852">
        <v>851</v>
      </c>
      <c r="B852">
        <v>-798.6</v>
      </c>
      <c r="C852">
        <v>281.3</v>
      </c>
      <c r="D852" t="s">
        <v>941</v>
      </c>
      <c r="E852">
        <v>337.3</v>
      </c>
      <c r="F852">
        <f t="shared" si="185"/>
        <v>18</v>
      </c>
      <c r="G852" t="b">
        <f t="shared" si="180"/>
        <v>0</v>
      </c>
      <c r="H852" s="19" t="e">
        <v>#N/A</v>
      </c>
      <c r="I852" s="6" t="str">
        <f t="shared" si="186"/>
        <v>C45H86NO8P</v>
      </c>
      <c r="J852" s="6" t="str">
        <f t="shared" si="187"/>
        <v>C45H85NO8P</v>
      </c>
      <c r="K852" s="6" t="str">
        <f t="shared" si="178"/>
        <v>C18H33O2</v>
      </c>
      <c r="L852" s="6" t="str">
        <f t="shared" si="188"/>
        <v>C27H52NO6P</v>
      </c>
      <c r="M852">
        <v>0.58671095245859106</v>
      </c>
      <c r="N852">
        <v>1.9555127821847394E-2</v>
      </c>
      <c r="O852">
        <v>4.3137736723929961E-2</v>
      </c>
      <c r="P852">
        <v>0.811546901890003</v>
      </c>
      <c r="Q852">
        <v>0.72295384418596886</v>
      </c>
      <c r="R852">
        <v>0.16710950192123541</v>
      </c>
      <c r="S852">
        <v>0.22705333586532153</v>
      </c>
      <c r="T852" s="15">
        <f t="shared" si="181"/>
        <v>1.4137454832352568E-2</v>
      </c>
      <c r="U852" s="15">
        <f t="shared" si="182"/>
        <v>3.500829659285197E-2</v>
      </c>
      <c r="V852" s="8">
        <f t="shared" si="183"/>
        <v>0.12081245681395969</v>
      </c>
      <c r="W852" s="8">
        <f t="shared" si="184"/>
        <v>0.18426443128529199</v>
      </c>
    </row>
    <row r="853" spans="1:23" x14ac:dyDescent="0.25">
      <c r="A853">
        <v>852</v>
      </c>
      <c r="B853">
        <v>-736.5</v>
      </c>
      <c r="C853">
        <v>279.3</v>
      </c>
      <c r="D853" t="s">
        <v>942</v>
      </c>
      <c r="E853">
        <v>277.2</v>
      </c>
      <c r="F853">
        <f t="shared" si="185"/>
        <v>18</v>
      </c>
      <c r="G853" t="b">
        <f t="shared" si="180"/>
        <v>0</v>
      </c>
      <c r="H853" s="19" t="e">
        <v>#N/A</v>
      </c>
      <c r="I853" s="6" t="str">
        <f t="shared" si="186"/>
        <v>C41H72NO8P</v>
      </c>
      <c r="J853" s="6" t="str">
        <f t="shared" si="187"/>
        <v>C41H71NO8P</v>
      </c>
      <c r="K853" s="6" t="str">
        <f t="shared" si="178"/>
        <v>C18H31O2</v>
      </c>
      <c r="L853" s="6" t="str">
        <f t="shared" si="188"/>
        <v>C23H40NO6P</v>
      </c>
      <c r="M853">
        <v>0.61454135822969325</v>
      </c>
      <c r="N853">
        <v>1.9510895075596228E-2</v>
      </c>
      <c r="O853">
        <v>3.5163382355681859E-2</v>
      </c>
      <c r="P853">
        <v>0.81179042075094388</v>
      </c>
      <c r="Q853">
        <v>0.7570197214956218</v>
      </c>
      <c r="R853">
        <v>0.16691607239168496</v>
      </c>
      <c r="S853">
        <v>0.20271000039581061</v>
      </c>
      <c r="T853" s="15">
        <f t="shared" si="181"/>
        <v>1.4770132356258158E-2</v>
      </c>
      <c r="U853" s="15">
        <f t="shared" si="182"/>
        <v>2.8545296957545294E-2</v>
      </c>
      <c r="V853" s="8">
        <f t="shared" si="183"/>
        <v>0.12635875863509641</v>
      </c>
      <c r="W853" s="8">
        <f t="shared" si="184"/>
        <v>0.16455803651173909</v>
      </c>
    </row>
    <row r="854" spans="1:23" x14ac:dyDescent="0.25">
      <c r="A854">
        <v>853</v>
      </c>
      <c r="B854">
        <v>-674.5</v>
      </c>
      <c r="C854">
        <v>253.3</v>
      </c>
      <c r="D854" t="s">
        <v>943</v>
      </c>
      <c r="E854">
        <v>241.2</v>
      </c>
      <c r="F854">
        <f t="shared" si="185"/>
        <v>16</v>
      </c>
      <c r="G854" t="b">
        <f t="shared" si="180"/>
        <v>0</v>
      </c>
      <c r="H854" s="19" t="e">
        <v>#N/A</v>
      </c>
      <c r="I854" s="6" t="str">
        <f t="shared" si="186"/>
        <v>C36H70NO8P</v>
      </c>
      <c r="J854" s="6" t="str">
        <f t="shared" si="187"/>
        <v>C36H69NO8P</v>
      </c>
      <c r="K854" s="6" t="str">
        <f t="shared" si="178"/>
        <v>C16H29O2</v>
      </c>
      <c r="L854" s="6" t="str">
        <f t="shared" si="188"/>
        <v>C20H40NO6P</v>
      </c>
      <c r="M854">
        <v>0.64968068602285944</v>
      </c>
      <c r="N854">
        <v>1.641860067699746E-2</v>
      </c>
      <c r="O854">
        <v>2.9938585561081515E-2</v>
      </c>
      <c r="P854">
        <v>0.83019791281854061</v>
      </c>
      <c r="Q854">
        <v>0.78256121340654639</v>
      </c>
      <c r="R854">
        <v>0.15198433071630962</v>
      </c>
      <c r="S854">
        <v>0.18343759186865466</v>
      </c>
      <c r="T854" s="15">
        <f t="shared" si="181"/>
        <v>1.2848560068228678E-2</v>
      </c>
      <c r="U854" s="15">
        <f t="shared" si="182"/>
        <v>2.4854951245549175E-2</v>
      </c>
      <c r="V854" s="8">
        <f t="shared" si="183"/>
        <v>0.11893704226413709</v>
      </c>
      <c r="W854" s="8">
        <f t="shared" si="184"/>
        <v>0.15228950590181639</v>
      </c>
    </row>
    <row r="855" spans="1:23" x14ac:dyDescent="0.25">
      <c r="A855">
        <v>854</v>
      </c>
      <c r="B855">
        <v>-702.5</v>
      </c>
      <c r="C855">
        <v>281.3</v>
      </c>
      <c r="D855" t="s">
        <v>944</v>
      </c>
      <c r="E855">
        <v>241.2</v>
      </c>
      <c r="F855">
        <f t="shared" si="185"/>
        <v>18</v>
      </c>
      <c r="G855" t="b">
        <f t="shared" si="180"/>
        <v>0</v>
      </c>
      <c r="H855" s="19" t="e">
        <v>#N/A</v>
      </c>
      <c r="I855" s="6" t="str">
        <f t="shared" si="186"/>
        <v>C38H74NO8P</v>
      </c>
      <c r="J855" s="6" t="str">
        <f t="shared" si="187"/>
        <v>C38H73NO8P</v>
      </c>
      <c r="K855" s="6" t="str">
        <f t="shared" si="178"/>
        <v>C18H33O2</v>
      </c>
      <c r="L855" s="6" t="str">
        <f t="shared" si="188"/>
        <v>C20H40NO6P</v>
      </c>
      <c r="M855">
        <v>0.63508512827936425</v>
      </c>
      <c r="N855">
        <v>1.9555127821847394E-2</v>
      </c>
      <c r="O855">
        <v>2.9938585561081515E-2</v>
      </c>
      <c r="P855">
        <v>0.811546901890003</v>
      </c>
      <c r="Q855">
        <v>0.78256121340654639</v>
      </c>
      <c r="R855">
        <v>0.16710950192123541</v>
      </c>
      <c r="S855">
        <v>0.18343759186865466</v>
      </c>
      <c r="T855" s="15">
        <f t="shared" si="181"/>
        <v>1.5303084556585012E-2</v>
      </c>
      <c r="U855" s="15">
        <f t="shared" si="182"/>
        <v>2.4296566359064485E-2</v>
      </c>
      <c r="V855" s="8">
        <f t="shared" si="183"/>
        <v>0.13077341459524558</v>
      </c>
      <c r="W855" s="8">
        <f t="shared" si="184"/>
        <v>0.14886820937116949</v>
      </c>
    </row>
    <row r="856" spans="1:23" x14ac:dyDescent="0.25">
      <c r="A856">
        <v>855</v>
      </c>
      <c r="B856">
        <v>-700.5</v>
      </c>
      <c r="C856">
        <v>279.3</v>
      </c>
      <c r="D856" t="s">
        <v>945</v>
      </c>
      <c r="E856">
        <v>241.2</v>
      </c>
      <c r="F856">
        <f t="shared" si="185"/>
        <v>18</v>
      </c>
      <c r="G856" t="b">
        <f t="shared" si="180"/>
        <v>0</v>
      </c>
      <c r="H856" s="19" t="e">
        <v>#N/A</v>
      </c>
      <c r="I856" s="6" t="str">
        <f t="shared" si="186"/>
        <v>C38H72NO8P</v>
      </c>
      <c r="J856" s="6" t="str">
        <f t="shared" si="187"/>
        <v>C38H71NO8P</v>
      </c>
      <c r="K856" s="6" t="str">
        <f t="shared" si="178"/>
        <v>C18H31O2</v>
      </c>
      <c r="L856" s="6" t="str">
        <f t="shared" si="188"/>
        <v>C20H40NO6P</v>
      </c>
      <c r="M856">
        <v>0.63527569669466954</v>
      </c>
      <c r="N856">
        <v>1.9510895075596228E-2</v>
      </c>
      <c r="O856">
        <v>2.9938585561081515E-2</v>
      </c>
      <c r="P856">
        <v>0.81179042075094388</v>
      </c>
      <c r="Q856">
        <v>0.78256121340654639</v>
      </c>
      <c r="R856">
        <v>0.16691607239168496</v>
      </c>
      <c r="S856">
        <v>0.18343759186865466</v>
      </c>
      <c r="T856" s="15">
        <f t="shared" si="181"/>
        <v>1.5268469725006395E-2</v>
      </c>
      <c r="U856" s="15">
        <f t="shared" si="182"/>
        <v>2.4303856969318499E-2</v>
      </c>
      <c r="V856" s="8">
        <f t="shared" si="183"/>
        <v>0.13062204414789191</v>
      </c>
      <c r="W856" s="8">
        <f t="shared" si="184"/>
        <v>0.14891287988459509</v>
      </c>
    </row>
    <row r="857" spans="1:23" x14ac:dyDescent="0.25">
      <c r="A857">
        <v>856</v>
      </c>
      <c r="B857">
        <v>-698.5</v>
      </c>
      <c r="C857">
        <v>277.3</v>
      </c>
      <c r="D857" t="s">
        <v>946</v>
      </c>
      <c r="E857">
        <v>241.2</v>
      </c>
      <c r="F857">
        <f t="shared" si="185"/>
        <v>18</v>
      </c>
      <c r="G857" t="b">
        <f t="shared" si="180"/>
        <v>0</v>
      </c>
      <c r="H857" s="19" t="e">
        <v>#N/A</v>
      </c>
      <c r="I857" s="6" t="str">
        <f t="shared" si="186"/>
        <v>C38H70NO8P</v>
      </c>
      <c r="J857" s="6" t="str">
        <f t="shared" si="187"/>
        <v>C38H69NO8P</v>
      </c>
      <c r="K857" s="6" t="str">
        <f t="shared" si="178"/>
        <v>C18H29O2</v>
      </c>
      <c r="L857" s="6" t="str">
        <f t="shared" si="188"/>
        <v>C20H40NO6P</v>
      </c>
      <c r="M857">
        <v>0.63546632229336519</v>
      </c>
      <c r="N857">
        <v>1.9466707127961943E-2</v>
      </c>
      <c r="O857">
        <v>2.9938585561081515E-2</v>
      </c>
      <c r="P857">
        <v>0.81203401268398379</v>
      </c>
      <c r="Q857">
        <v>0.78256121340654639</v>
      </c>
      <c r="R857">
        <v>0.1667225117316733</v>
      </c>
      <c r="S857">
        <v>0.18343759186865466</v>
      </c>
      <c r="T857" s="15">
        <f t="shared" si="181"/>
        <v>1.5233889951087763E-2</v>
      </c>
      <c r="U857" s="15">
        <f t="shared" si="182"/>
        <v>2.4311149767247797E-2</v>
      </c>
      <c r="V857" s="8">
        <f t="shared" si="183"/>
        <v>0.13047057108292542</v>
      </c>
      <c r="W857" s="8">
        <f t="shared" si="184"/>
        <v>0.14895756380219055</v>
      </c>
    </row>
    <row r="858" spans="1:23" x14ac:dyDescent="0.25">
      <c r="A858">
        <v>857</v>
      </c>
      <c r="B858">
        <v>-696.5</v>
      </c>
      <c r="C858">
        <v>275.3</v>
      </c>
      <c r="D858" t="s">
        <v>947</v>
      </c>
      <c r="E858">
        <v>241.2</v>
      </c>
      <c r="F858">
        <f t="shared" si="185"/>
        <v>18</v>
      </c>
      <c r="G858" t="b">
        <f t="shared" si="180"/>
        <v>0</v>
      </c>
      <c r="H858" s="19" t="e">
        <v>#N/A</v>
      </c>
      <c r="I858" s="6" t="str">
        <f t="shared" si="186"/>
        <v>C38H68NO8P</v>
      </c>
      <c r="J858" s="6" t="str">
        <f t="shared" si="187"/>
        <v>C38H67NO8P</v>
      </c>
      <c r="K858" s="6" t="str">
        <f t="shared" si="178"/>
        <v>C18H27O2</v>
      </c>
      <c r="L858" s="6" t="str">
        <f t="shared" si="188"/>
        <v>C20H40NO6P</v>
      </c>
      <c r="M858">
        <v>0.63565700509261047</v>
      </c>
      <c r="N858">
        <v>1.942256403174895E-2</v>
      </c>
      <c r="O858">
        <v>2.9938585561081515E-2</v>
      </c>
      <c r="P858">
        <v>0.81227767771104942</v>
      </c>
      <c r="Q858">
        <v>0.78256121340654639</v>
      </c>
      <c r="R858">
        <v>0.16652881987992105</v>
      </c>
      <c r="S858">
        <v>0.18343759186865466</v>
      </c>
      <c r="T858" s="15">
        <f t="shared" si="181"/>
        <v>1.5199345276151802E-2</v>
      </c>
      <c r="U858" s="15">
        <f t="shared" si="182"/>
        <v>2.4318444753508851E-2</v>
      </c>
      <c r="V858" s="8">
        <f t="shared" si="183"/>
        <v>0.13031899535239122</v>
      </c>
      <c r="W858" s="8">
        <f t="shared" si="184"/>
        <v>0.1490022611279781</v>
      </c>
    </row>
    <row r="859" spans="1:23" x14ac:dyDescent="0.25">
      <c r="A859">
        <v>858</v>
      </c>
      <c r="B859">
        <v>-728.5</v>
      </c>
      <c r="C859">
        <v>307.3</v>
      </c>
      <c r="D859" t="s">
        <v>948</v>
      </c>
      <c r="E859">
        <v>241.2</v>
      </c>
      <c r="F859">
        <f t="shared" si="185"/>
        <v>20</v>
      </c>
      <c r="G859" t="b">
        <f t="shared" si="180"/>
        <v>0</v>
      </c>
      <c r="H859" s="19" t="e">
        <v>#N/A</v>
      </c>
      <c r="I859" s="6" t="str">
        <f t="shared" si="186"/>
        <v>C40H76NO8P</v>
      </c>
      <c r="J859" s="6" t="str">
        <f t="shared" si="187"/>
        <v>C40H75NO8P</v>
      </c>
      <c r="K859" s="6" t="str">
        <f t="shared" si="178"/>
        <v>C20H35O2</v>
      </c>
      <c r="L859" s="6" t="str">
        <f t="shared" si="188"/>
        <v>C20H40NO6P</v>
      </c>
      <c r="M859">
        <v>0.62100375770428995</v>
      </c>
      <c r="N859">
        <v>2.2908931973969478E-2</v>
      </c>
      <c r="O859">
        <v>2.9938585561081515E-2</v>
      </c>
      <c r="P859">
        <v>0.79355294776368368</v>
      </c>
      <c r="Q859">
        <v>0.78256121340654639</v>
      </c>
      <c r="R859">
        <v>0.18129472300940283</v>
      </c>
      <c r="S859">
        <v>0.18343759186865466</v>
      </c>
      <c r="T859" s="15">
        <f t="shared" si="181"/>
        <v>1.7927641603397583E-2</v>
      </c>
      <c r="U859" s="15">
        <f t="shared" si="182"/>
        <v>2.3757852823871491E-2</v>
      </c>
      <c r="V859" s="8">
        <f t="shared" si="183"/>
        <v>0.14187421842244199</v>
      </c>
      <c r="W859" s="8">
        <f t="shared" si="184"/>
        <v>0.14556744175804243</v>
      </c>
    </row>
    <row r="860" spans="1:23" x14ac:dyDescent="0.25">
      <c r="A860">
        <v>859</v>
      </c>
      <c r="B860">
        <v>-726.5</v>
      </c>
      <c r="C860">
        <v>305.3</v>
      </c>
      <c r="D860" t="s">
        <v>949</v>
      </c>
      <c r="E860">
        <v>241.2</v>
      </c>
      <c r="F860">
        <f t="shared" si="185"/>
        <v>20</v>
      </c>
      <c r="G860" t="b">
        <f t="shared" si="180"/>
        <v>0</v>
      </c>
      <c r="H860" s="19" t="e">
        <v>#N/A</v>
      </c>
      <c r="I860" s="6" t="str">
        <f t="shared" si="186"/>
        <v>C40H74NO8P</v>
      </c>
      <c r="J860" s="6" t="str">
        <f t="shared" si="187"/>
        <v>C40H73NO8P</v>
      </c>
      <c r="K860" s="6" t="str">
        <f t="shared" si="178"/>
        <v>C20H33O2</v>
      </c>
      <c r="L860" s="6" t="str">
        <f t="shared" si="188"/>
        <v>C20H40NO6P</v>
      </c>
      <c r="M860">
        <v>0.62119010075774006</v>
      </c>
      <c r="N860">
        <v>2.2861446898164127E-2</v>
      </c>
      <c r="O860">
        <v>2.9938585561081515E-2</v>
      </c>
      <c r="P860">
        <v>0.79379106722355164</v>
      </c>
      <c r="Q860">
        <v>0.78256121340654639</v>
      </c>
      <c r="R860">
        <v>0.18111095062002339</v>
      </c>
      <c r="S860">
        <v>0.18343759186865466</v>
      </c>
      <c r="T860" s="15">
        <f t="shared" si="181"/>
        <v>1.7890481624856645E-2</v>
      </c>
      <c r="U860" s="15">
        <f t="shared" si="182"/>
        <v>2.3764981783694513E-2</v>
      </c>
      <c r="V860" s="8">
        <f t="shared" si="183"/>
        <v>0.1417304052784186</v>
      </c>
      <c r="W860" s="8">
        <f t="shared" si="184"/>
        <v>0.14561112181833769</v>
      </c>
    </row>
    <row r="861" spans="1:23" x14ac:dyDescent="0.25">
      <c r="A861">
        <v>860</v>
      </c>
      <c r="B861">
        <v>-724.5</v>
      </c>
      <c r="C861">
        <v>303.3</v>
      </c>
      <c r="D861" t="s">
        <v>950</v>
      </c>
      <c r="E861">
        <v>241.2</v>
      </c>
      <c r="F861">
        <f t="shared" si="185"/>
        <v>20</v>
      </c>
      <c r="G861" t="b">
        <f t="shared" si="180"/>
        <v>0</v>
      </c>
      <c r="H861" s="19" t="e">
        <v>#N/A</v>
      </c>
      <c r="I861" s="6" t="str">
        <f t="shared" si="186"/>
        <v>C40H72NO8P</v>
      </c>
      <c r="J861" s="6" t="str">
        <f t="shared" si="187"/>
        <v>C40H71NO8P</v>
      </c>
      <c r="K861" s="6" t="str">
        <f t="shared" si="178"/>
        <v>C20H31O2</v>
      </c>
      <c r="L861" s="6" t="str">
        <f t="shared" si="188"/>
        <v>C20H40NO6P</v>
      </c>
      <c r="M861">
        <v>0.62137649972668696</v>
      </c>
      <c r="N861">
        <v>2.2814002746246405E-2</v>
      </c>
      <c r="O861">
        <v>2.9938585561081515E-2</v>
      </c>
      <c r="P861">
        <v>0.79402925813533398</v>
      </c>
      <c r="Q861">
        <v>0.78256121340654639</v>
      </c>
      <c r="R861">
        <v>0.18092705161852635</v>
      </c>
      <c r="S861">
        <v>0.18343759186865466</v>
      </c>
      <c r="T861" s="15">
        <f t="shared" si="181"/>
        <v>1.7853353671762873E-2</v>
      </c>
      <c r="U861" s="15">
        <f t="shared" si="182"/>
        <v>2.3772112882686783E-2</v>
      </c>
      <c r="V861" s="8">
        <f t="shared" si="183"/>
        <v>0.14158649305266283</v>
      </c>
      <c r="W861" s="8">
        <f t="shared" si="184"/>
        <v>0.14565481498560004</v>
      </c>
    </row>
    <row r="862" spans="1:23" x14ac:dyDescent="0.25">
      <c r="A862">
        <v>861</v>
      </c>
      <c r="B862">
        <v>-722.5</v>
      </c>
      <c r="C862">
        <v>301.3</v>
      </c>
      <c r="D862" t="s">
        <v>951</v>
      </c>
      <c r="E862">
        <v>241.2</v>
      </c>
      <c r="F862">
        <f t="shared" si="185"/>
        <v>20</v>
      </c>
      <c r="G862" t="b">
        <f t="shared" si="180"/>
        <v>0</v>
      </c>
      <c r="H862" s="19" t="e">
        <v>#N/A</v>
      </c>
      <c r="I862" s="6" t="str">
        <f t="shared" si="186"/>
        <v>C40H70NO8P</v>
      </c>
      <c r="J862" s="6" t="str">
        <f t="shared" si="187"/>
        <v>C40H69NO8P</v>
      </c>
      <c r="K862" s="6" t="str">
        <f t="shared" si="178"/>
        <v>C20H29O2</v>
      </c>
      <c r="L862" s="6" t="str">
        <f t="shared" si="188"/>
        <v>C20H40NO6P</v>
      </c>
      <c r="M862">
        <v>0.62156295462790867</v>
      </c>
      <c r="N862">
        <v>2.2766599568501775E-2</v>
      </c>
      <c r="O862">
        <v>2.9938585561081515E-2</v>
      </c>
      <c r="P862">
        <v>0.79426752052047089</v>
      </c>
      <c r="Q862">
        <v>0.78256121340654639</v>
      </c>
      <c r="R862">
        <v>0.18074302594547415</v>
      </c>
      <c r="S862">
        <v>0.18343759186865466</v>
      </c>
      <c r="T862" s="15">
        <f t="shared" si="181"/>
        <v>1.7816257783467706E-2</v>
      </c>
      <c r="U862" s="15">
        <f t="shared" si="182"/>
        <v>2.3779246121490186E-2</v>
      </c>
      <c r="V862" s="8">
        <f t="shared" si="183"/>
        <v>0.14144248169866114</v>
      </c>
      <c r="W862" s="8">
        <f t="shared" si="184"/>
        <v>0.14569852126376243</v>
      </c>
    </row>
    <row r="863" spans="1:23" x14ac:dyDescent="0.25">
      <c r="A863">
        <v>862</v>
      </c>
      <c r="B863">
        <v>-756.6</v>
      </c>
      <c r="C863">
        <v>335.4</v>
      </c>
      <c r="D863" t="s">
        <v>952</v>
      </c>
      <c r="E863">
        <v>241.2</v>
      </c>
      <c r="F863">
        <f t="shared" si="185"/>
        <v>22</v>
      </c>
      <c r="G863" t="b">
        <f t="shared" si="180"/>
        <v>0</v>
      </c>
      <c r="H863" s="19" t="e">
        <v>#N/A</v>
      </c>
      <c r="I863" s="6" t="str">
        <f t="shared" si="186"/>
        <v>C42H80NO8P</v>
      </c>
      <c r="J863" s="6" t="str">
        <f t="shared" si="187"/>
        <v>C42H79NO8P</v>
      </c>
      <c r="K863" s="6" t="str">
        <f t="shared" si="178"/>
        <v>C22H39O2</v>
      </c>
      <c r="L863" s="6" t="str">
        <f t="shared" si="188"/>
        <v>C20H40NO6P</v>
      </c>
      <c r="M863">
        <v>0.6070524483926546</v>
      </c>
      <c r="N863">
        <v>2.6549281310858579E-2</v>
      </c>
      <c r="O863">
        <v>2.9938585561081515E-2</v>
      </c>
      <c r="P863">
        <v>0.77572519311315047</v>
      </c>
      <c r="Q863">
        <v>0.78256121340654639</v>
      </c>
      <c r="R863">
        <v>0.19494307543085387</v>
      </c>
      <c r="S863">
        <v>0.18343759186865466</v>
      </c>
      <c r="T863" s="15">
        <f t="shared" si="181"/>
        <v>2.0776437797697236E-2</v>
      </c>
      <c r="U863" s="15">
        <f t="shared" si="182"/>
        <v>2.3224115065904539E-2</v>
      </c>
      <c r="V863" s="8">
        <f t="shared" si="183"/>
        <v>0.15255488965437292</v>
      </c>
      <c r="W863" s="8">
        <f t="shared" si="184"/>
        <v>0.14229716137652343</v>
      </c>
    </row>
    <row r="864" spans="1:23" x14ac:dyDescent="0.25">
      <c r="A864">
        <v>863</v>
      </c>
      <c r="B864">
        <v>-750.5</v>
      </c>
      <c r="C864">
        <v>329.3</v>
      </c>
      <c r="D864" t="s">
        <v>953</v>
      </c>
      <c r="E864">
        <v>241.2</v>
      </c>
      <c r="F864">
        <f t="shared" si="185"/>
        <v>22</v>
      </c>
      <c r="G864" t="b">
        <f t="shared" si="180"/>
        <v>0</v>
      </c>
      <c r="H864" s="19" t="e">
        <v>#N/A</v>
      </c>
      <c r="I864" s="6" t="str">
        <f t="shared" si="186"/>
        <v>C42H74NO8P</v>
      </c>
      <c r="J864" s="6" t="str">
        <f t="shared" si="187"/>
        <v>C42H73NO8P</v>
      </c>
      <c r="K864" s="6" t="str">
        <f t="shared" si="178"/>
        <v>C22H33O2</v>
      </c>
      <c r="L864" s="6" t="str">
        <f t="shared" si="188"/>
        <v>C20H40NO6P</v>
      </c>
      <c r="M864">
        <v>0.60759908254326145</v>
      </c>
      <c r="N864">
        <v>2.6397922084203714E-2</v>
      </c>
      <c r="O864">
        <v>2.9938585561081515E-2</v>
      </c>
      <c r="P864">
        <v>0.77642371246376751</v>
      </c>
      <c r="Q864">
        <v>0.78256121340654639</v>
      </c>
      <c r="R864">
        <v>0.19441973017205794</v>
      </c>
      <c r="S864">
        <v>0.18343759186865466</v>
      </c>
      <c r="T864" s="15">
        <f t="shared" si="181"/>
        <v>2.065798993762593E-2</v>
      </c>
      <c r="U864" s="15">
        <f t="shared" si="182"/>
        <v>2.3245027747249059E-2</v>
      </c>
      <c r="V864" s="8">
        <f t="shared" si="183"/>
        <v>0.15214533995361901</v>
      </c>
      <c r="W864" s="8">
        <f t="shared" si="184"/>
        <v>0.14242529608407425</v>
      </c>
    </row>
    <row r="865" spans="1:23" x14ac:dyDescent="0.25">
      <c r="A865">
        <v>864</v>
      </c>
      <c r="B865">
        <v>-748.5</v>
      </c>
      <c r="C865">
        <v>327.3</v>
      </c>
      <c r="D865" t="s">
        <v>954</v>
      </c>
      <c r="E865">
        <v>241.2</v>
      </c>
      <c r="F865">
        <f t="shared" si="185"/>
        <v>22</v>
      </c>
      <c r="G865" t="b">
        <f t="shared" si="180"/>
        <v>0</v>
      </c>
      <c r="H865" s="19" t="e">
        <v>#N/A</v>
      </c>
      <c r="I865" s="6" t="str">
        <f t="shared" si="186"/>
        <v>C42H72NO8P</v>
      </c>
      <c r="J865" s="6" t="str">
        <f t="shared" si="187"/>
        <v>C42H71NO8P</v>
      </c>
      <c r="K865" s="6" t="str">
        <f t="shared" si="178"/>
        <v>C22H31O2</v>
      </c>
      <c r="L865" s="6" t="str">
        <f t="shared" si="188"/>
        <v>C20H40NO6P</v>
      </c>
      <c r="M865">
        <v>0.60778140328916674</v>
      </c>
      <c r="N865">
        <v>2.6347543509511545E-2</v>
      </c>
      <c r="O865">
        <v>2.9938585561081515E-2</v>
      </c>
      <c r="P865">
        <v>0.77665669199659093</v>
      </c>
      <c r="Q865">
        <v>0.78256121340654639</v>
      </c>
      <c r="R865">
        <v>0.19424503725467318</v>
      </c>
      <c r="S865">
        <v>0.18343759186865466</v>
      </c>
      <c r="T865" s="15">
        <f t="shared" si="181"/>
        <v>2.0618565619085136E-2</v>
      </c>
      <c r="U865" s="15">
        <f t="shared" si="182"/>
        <v>2.3252002824926479E-2</v>
      </c>
      <c r="V865" s="8">
        <f t="shared" si="183"/>
        <v>0.15200863205221685</v>
      </c>
      <c r="W865" s="8">
        <f t="shared" si="184"/>
        <v>0.14246803328853008</v>
      </c>
    </row>
    <row r="866" spans="1:23" x14ac:dyDescent="0.25">
      <c r="A866">
        <v>865</v>
      </c>
      <c r="B866">
        <v>-702.5</v>
      </c>
      <c r="C866">
        <v>253.3</v>
      </c>
      <c r="D866" t="s">
        <v>955</v>
      </c>
      <c r="E866">
        <v>269.2</v>
      </c>
      <c r="F866">
        <f t="shared" si="185"/>
        <v>16</v>
      </c>
      <c r="G866" t="b">
        <f t="shared" si="180"/>
        <v>0</v>
      </c>
      <c r="H866" s="19" t="e">
        <v>#N/A</v>
      </c>
      <c r="I866" s="6" t="str">
        <f t="shared" si="186"/>
        <v>C38H74NO8P</v>
      </c>
      <c r="J866" s="6" t="str">
        <f t="shared" si="187"/>
        <v>C38H73NO8P</v>
      </c>
      <c r="K866" s="6" t="str">
        <f t="shared" si="178"/>
        <v>C16H29O2</v>
      </c>
      <c r="L866" s="6" t="str">
        <f t="shared" si="188"/>
        <v>C22H44NO6P</v>
      </c>
      <c r="M866">
        <v>0.63508512827936425</v>
      </c>
      <c r="N866">
        <v>1.641860067699746E-2</v>
      </c>
      <c r="O866">
        <v>3.346738803825397E-2</v>
      </c>
      <c r="P866">
        <v>0.83019791281854061</v>
      </c>
      <c r="Q866">
        <v>0.76498039620846059</v>
      </c>
      <c r="R866">
        <v>0.15198433071630962</v>
      </c>
      <c r="S866">
        <v>0.1967923406153933</v>
      </c>
      <c r="T866" s="15">
        <f t="shared" si="181"/>
        <v>1.2559907651078017E-2</v>
      </c>
      <c r="U866" s="15">
        <f t="shared" si="182"/>
        <v>2.7784555696846642E-2</v>
      </c>
      <c r="V866" s="8">
        <f t="shared" si="183"/>
        <v>0.11626503352884024</v>
      </c>
      <c r="W866" s="8">
        <f t="shared" si="184"/>
        <v>0.16337659043757483</v>
      </c>
    </row>
    <row r="867" spans="1:23" x14ac:dyDescent="0.25">
      <c r="A867">
        <v>866</v>
      </c>
      <c r="B867">
        <v>-730.5</v>
      </c>
      <c r="C867">
        <v>281.3</v>
      </c>
      <c r="D867" t="s">
        <v>956</v>
      </c>
      <c r="E867">
        <v>269.2</v>
      </c>
      <c r="F867">
        <f t="shared" si="185"/>
        <v>18</v>
      </c>
      <c r="G867" t="b">
        <f t="shared" si="180"/>
        <v>0</v>
      </c>
      <c r="H867" s="19" t="e">
        <v>#N/A</v>
      </c>
      <c r="I867" s="6" t="str">
        <f t="shared" si="186"/>
        <v>C40H78NO8P</v>
      </c>
      <c r="J867" s="6" t="str">
        <f t="shared" si="187"/>
        <v>C40H77NO8P</v>
      </c>
      <c r="K867" s="6" t="str">
        <f t="shared" si="178"/>
        <v>C18H33O2</v>
      </c>
      <c r="L867" s="6" t="str">
        <f t="shared" si="188"/>
        <v>C22H44NO6P</v>
      </c>
      <c r="M867">
        <v>0.62081747054956327</v>
      </c>
      <c r="N867">
        <v>1.9555127821847394E-2</v>
      </c>
      <c r="O867">
        <v>3.346738803825397E-2</v>
      </c>
      <c r="P867">
        <v>0.811546901890003</v>
      </c>
      <c r="Q867">
        <v>0.76498039620846059</v>
      </c>
      <c r="R867">
        <v>0.16710950192123541</v>
      </c>
      <c r="S867">
        <v>0.1967923406153933</v>
      </c>
      <c r="T867" s="15">
        <f t="shared" si="181"/>
        <v>1.4959289429063913E-2</v>
      </c>
      <c r="U867" s="15">
        <f t="shared" si="182"/>
        <v>2.7160355076795557E-2</v>
      </c>
      <c r="V867" s="8">
        <f t="shared" si="183"/>
        <v>0.12783549298990518</v>
      </c>
      <c r="W867" s="8">
        <f t="shared" si="184"/>
        <v>0.15970621434210464</v>
      </c>
    </row>
    <row r="868" spans="1:23" x14ac:dyDescent="0.25">
      <c r="A868">
        <v>867</v>
      </c>
      <c r="B868">
        <v>-728.5</v>
      </c>
      <c r="C868">
        <v>279.3</v>
      </c>
      <c r="D868" t="s">
        <v>957</v>
      </c>
      <c r="E868">
        <v>269.2</v>
      </c>
      <c r="F868">
        <f t="shared" si="185"/>
        <v>18</v>
      </c>
      <c r="G868" t="b">
        <f t="shared" si="180"/>
        <v>0</v>
      </c>
      <c r="H868" s="19" t="e">
        <v>#N/A</v>
      </c>
      <c r="I868" s="6" t="str">
        <f t="shared" si="186"/>
        <v>C40H76NO8P</v>
      </c>
      <c r="J868" s="6" t="str">
        <f t="shared" si="187"/>
        <v>C40H75NO8P</v>
      </c>
      <c r="K868" s="6" t="str">
        <f t="shared" si="178"/>
        <v>C18H31O2</v>
      </c>
      <c r="L868" s="6" t="str">
        <f t="shared" si="188"/>
        <v>C22H44NO6P</v>
      </c>
      <c r="M868">
        <v>0.62100375770428995</v>
      </c>
      <c r="N868">
        <v>1.9510895075596228E-2</v>
      </c>
      <c r="O868">
        <v>3.346738803825397E-2</v>
      </c>
      <c r="P868">
        <v>0.81179042075094388</v>
      </c>
      <c r="Q868">
        <v>0.76498039620846059</v>
      </c>
      <c r="R868">
        <v>0.16691607239168496</v>
      </c>
      <c r="S868">
        <v>0.1967923406153933</v>
      </c>
      <c r="T868" s="15">
        <f t="shared" si="181"/>
        <v>1.4925452245311305E-2</v>
      </c>
      <c r="U868" s="15">
        <f t="shared" si="182"/>
        <v>2.7168505017009296E-2</v>
      </c>
      <c r="V868" s="8">
        <f t="shared" si="183"/>
        <v>0.12768752319175125</v>
      </c>
      <c r="W868" s="8">
        <f t="shared" si="184"/>
        <v>0.1597541369887332</v>
      </c>
    </row>
    <row r="869" spans="1:23" x14ac:dyDescent="0.25">
      <c r="A869">
        <v>868</v>
      </c>
      <c r="B869">
        <v>-726.5</v>
      </c>
      <c r="C869">
        <v>277.3</v>
      </c>
      <c r="D869" t="s">
        <v>958</v>
      </c>
      <c r="E869">
        <v>269.2</v>
      </c>
      <c r="F869">
        <f t="shared" si="185"/>
        <v>18</v>
      </c>
      <c r="G869" t="b">
        <f t="shared" si="180"/>
        <v>0</v>
      </c>
      <c r="H869" s="19" t="e">
        <v>#N/A</v>
      </c>
      <c r="I869" s="6" t="str">
        <f t="shared" si="186"/>
        <v>C40H74NO8P</v>
      </c>
      <c r="J869" s="6" t="str">
        <f t="shared" si="187"/>
        <v>C40H73NO8P</v>
      </c>
      <c r="K869" s="6" t="str">
        <f t="shared" si="178"/>
        <v>C18H29O2</v>
      </c>
      <c r="L869" s="6" t="str">
        <f t="shared" si="188"/>
        <v>C22H44NO6P</v>
      </c>
      <c r="M869">
        <v>0.62119010075774006</v>
      </c>
      <c r="N869">
        <v>1.9466707127961943E-2</v>
      </c>
      <c r="O869">
        <v>3.346738803825397E-2</v>
      </c>
      <c r="P869">
        <v>0.81203401268398379</v>
      </c>
      <c r="Q869">
        <v>0.76498039620846059</v>
      </c>
      <c r="R869">
        <v>0.1667225117316733</v>
      </c>
      <c r="S869">
        <v>0.1967923406153933</v>
      </c>
      <c r="T869" s="15">
        <f t="shared" si="181"/>
        <v>1.4891649331622391E-2</v>
      </c>
      <c r="U869" s="15">
        <f t="shared" si="182"/>
        <v>2.7176657402755332E-2</v>
      </c>
      <c r="V869" s="8">
        <f t="shared" si="183"/>
        <v>0.12753945308136516</v>
      </c>
      <c r="W869" s="8">
        <f t="shared" si="184"/>
        <v>0.15980207401539115</v>
      </c>
    </row>
    <row r="870" spans="1:23" x14ac:dyDescent="0.25">
      <c r="A870">
        <v>869</v>
      </c>
      <c r="B870">
        <v>-724.5</v>
      </c>
      <c r="C870">
        <v>275.3</v>
      </c>
      <c r="D870" t="s">
        <v>959</v>
      </c>
      <c r="E870">
        <v>269.2</v>
      </c>
      <c r="F870">
        <f t="shared" si="185"/>
        <v>18</v>
      </c>
      <c r="G870" t="b">
        <f t="shared" si="180"/>
        <v>0</v>
      </c>
      <c r="H870" s="19" t="e">
        <v>#N/A</v>
      </c>
      <c r="I870" s="6" t="str">
        <f t="shared" si="186"/>
        <v>C40H72NO8P</v>
      </c>
      <c r="J870" s="6" t="str">
        <f t="shared" si="187"/>
        <v>C40H71NO8P</v>
      </c>
      <c r="K870" s="6" t="str">
        <f t="shared" si="178"/>
        <v>C18H27O2</v>
      </c>
      <c r="L870" s="6" t="str">
        <f t="shared" si="188"/>
        <v>C22H44NO6P</v>
      </c>
      <c r="M870">
        <v>0.62137649972668696</v>
      </c>
      <c r="N870">
        <v>1.942256403174895E-2</v>
      </c>
      <c r="O870">
        <v>3.346738803825397E-2</v>
      </c>
      <c r="P870">
        <v>0.81227767771104942</v>
      </c>
      <c r="Q870">
        <v>0.76498039620846059</v>
      </c>
      <c r="R870">
        <v>0.16652881987992105</v>
      </c>
      <c r="S870">
        <v>0.1967923406153933</v>
      </c>
      <c r="T870" s="15">
        <f t="shared" si="181"/>
        <v>1.4857880728391511E-2</v>
      </c>
      <c r="U870" s="15">
        <f t="shared" si="182"/>
        <v>2.7184812234767496E-2</v>
      </c>
      <c r="V870" s="8">
        <f t="shared" si="183"/>
        <v>0.12739128261186938</v>
      </c>
      <c r="W870" s="8">
        <f t="shared" si="184"/>
        <v>0.15985002542639351</v>
      </c>
    </row>
    <row r="871" spans="1:23" x14ac:dyDescent="0.25">
      <c r="A871">
        <v>870</v>
      </c>
      <c r="B871">
        <v>-756.6</v>
      </c>
      <c r="C871">
        <v>307.39999999999998</v>
      </c>
      <c r="D871" t="s">
        <v>960</v>
      </c>
      <c r="E871">
        <v>269.2</v>
      </c>
      <c r="F871">
        <f t="shared" si="185"/>
        <v>20</v>
      </c>
      <c r="G871" t="b">
        <f t="shared" si="180"/>
        <v>0</v>
      </c>
      <c r="H871" s="19" t="e">
        <v>#N/A</v>
      </c>
      <c r="I871" s="6" t="str">
        <f t="shared" si="186"/>
        <v>C42H80NO8P</v>
      </c>
      <c r="J871" s="6" t="str">
        <f t="shared" si="187"/>
        <v>C42H79NO8P</v>
      </c>
      <c r="K871" s="6" t="str">
        <f t="shared" si="178"/>
        <v>C20H35O2</v>
      </c>
      <c r="L871" s="6" t="str">
        <f t="shared" si="188"/>
        <v>C22H44NO6P</v>
      </c>
      <c r="M871">
        <v>0.6070524483926546</v>
      </c>
      <c r="N871">
        <v>2.2908931973969478E-2</v>
      </c>
      <c r="O871">
        <v>3.346738803825397E-2</v>
      </c>
      <c r="P871">
        <v>0.79355294776368368</v>
      </c>
      <c r="Q871">
        <v>0.76498039620846059</v>
      </c>
      <c r="R871">
        <v>0.18129472300940283</v>
      </c>
      <c r="S871">
        <v>0.1967923406153933</v>
      </c>
      <c r="T871" s="15">
        <f t="shared" si="181"/>
        <v>1.7524883858159843E-2</v>
      </c>
      <c r="U871" s="15">
        <f t="shared" si="182"/>
        <v>2.6558144431707488E-2</v>
      </c>
      <c r="V871" s="8">
        <f t="shared" si="183"/>
        <v>0.13868690903823611</v>
      </c>
      <c r="W871" s="8">
        <f t="shared" si="184"/>
        <v>0.15616514199266024</v>
      </c>
    </row>
    <row r="872" spans="1:23" x14ac:dyDescent="0.25">
      <c r="A872">
        <v>871</v>
      </c>
      <c r="B872">
        <v>-754.5</v>
      </c>
      <c r="C872">
        <v>305.3</v>
      </c>
      <c r="D872" t="s">
        <v>961</v>
      </c>
      <c r="E872">
        <v>269.2</v>
      </c>
      <c r="F872">
        <f t="shared" si="185"/>
        <v>20</v>
      </c>
      <c r="G872" t="b">
        <f t="shared" si="180"/>
        <v>0</v>
      </c>
      <c r="H872" s="19" t="e">
        <v>#N/A</v>
      </c>
      <c r="I872" s="6" t="str">
        <f t="shared" si="186"/>
        <v>C42H78NO8P</v>
      </c>
      <c r="J872" s="6" t="str">
        <f t="shared" si="187"/>
        <v>C42H77NO8P</v>
      </c>
      <c r="K872" s="6" t="str">
        <f t="shared" si="178"/>
        <v>C20H33O2</v>
      </c>
      <c r="L872" s="6" t="str">
        <f t="shared" si="188"/>
        <v>C22H44NO6P</v>
      </c>
      <c r="M872">
        <v>0.60723460511140936</v>
      </c>
      <c r="N872">
        <v>2.2861446898164127E-2</v>
      </c>
      <c r="O872">
        <v>3.346738803825397E-2</v>
      </c>
      <c r="P872">
        <v>0.79379106722355164</v>
      </c>
      <c r="Q872">
        <v>0.76498039620846059</v>
      </c>
      <c r="R872">
        <v>0.18111095062002339</v>
      </c>
      <c r="S872">
        <v>0.1967923406153933</v>
      </c>
      <c r="T872" s="15">
        <f t="shared" si="181"/>
        <v>1.7488558706056277E-2</v>
      </c>
      <c r="U872" s="15">
        <f t="shared" si="182"/>
        <v>2.6566113668070348E-2</v>
      </c>
      <c r="V872" s="8">
        <f t="shared" si="183"/>
        <v>0.13854632676299644</v>
      </c>
      <c r="W872" s="8">
        <f t="shared" si="184"/>
        <v>0.15621200207851374</v>
      </c>
    </row>
    <row r="873" spans="1:23" x14ac:dyDescent="0.25">
      <c r="A873">
        <v>872</v>
      </c>
      <c r="B873">
        <v>-752.5</v>
      </c>
      <c r="C873">
        <v>303.3</v>
      </c>
      <c r="D873" t="s">
        <v>962</v>
      </c>
      <c r="E873">
        <v>269.2</v>
      </c>
      <c r="F873">
        <f t="shared" si="185"/>
        <v>20</v>
      </c>
      <c r="G873" t="b">
        <f t="shared" si="180"/>
        <v>0</v>
      </c>
      <c r="H873" s="19" t="e">
        <v>#N/A</v>
      </c>
      <c r="I873" s="6" t="str">
        <f t="shared" si="186"/>
        <v>C42H76NO8P</v>
      </c>
      <c r="J873" s="6" t="str">
        <f t="shared" si="187"/>
        <v>C42H75NO8P</v>
      </c>
      <c r="K873" s="6" t="str">
        <f t="shared" si="178"/>
        <v>C20H31O2</v>
      </c>
      <c r="L873" s="6" t="str">
        <f t="shared" si="188"/>
        <v>C22H44NO6P</v>
      </c>
      <c r="M873">
        <v>0.60741681648947787</v>
      </c>
      <c r="N873">
        <v>2.2814002746246405E-2</v>
      </c>
      <c r="O873">
        <v>3.346738803825397E-2</v>
      </c>
      <c r="P873">
        <v>0.79402925813533398</v>
      </c>
      <c r="Q873">
        <v>0.76498039620846059</v>
      </c>
      <c r="R873">
        <v>0.18092705161852635</v>
      </c>
      <c r="S873">
        <v>0.1967923406153933</v>
      </c>
      <c r="T873" s="15">
        <f t="shared" si="181"/>
        <v>1.7452264859924484E-2</v>
      </c>
      <c r="U873" s="15">
        <f t="shared" si="182"/>
        <v>2.6574085295742154E-2</v>
      </c>
      <c r="V873" s="8">
        <f t="shared" si="183"/>
        <v>0.13840564763196889</v>
      </c>
      <c r="W873" s="8">
        <f t="shared" si="184"/>
        <v>0.1562588762255567</v>
      </c>
    </row>
    <row r="874" spans="1:23" x14ac:dyDescent="0.25">
      <c r="A874">
        <v>873</v>
      </c>
      <c r="B874">
        <v>-750.5</v>
      </c>
      <c r="C874">
        <v>301.3</v>
      </c>
      <c r="D874" t="s">
        <v>963</v>
      </c>
      <c r="E874">
        <v>269.2</v>
      </c>
      <c r="F874">
        <f t="shared" si="185"/>
        <v>20</v>
      </c>
      <c r="G874" t="b">
        <f t="shared" si="180"/>
        <v>0</v>
      </c>
      <c r="H874" s="19" t="e">
        <v>#N/A</v>
      </c>
      <c r="I874" s="6" t="str">
        <f t="shared" si="186"/>
        <v>C42H74NO8P</v>
      </c>
      <c r="J874" s="6" t="str">
        <f t="shared" si="187"/>
        <v>C42H73NO8P</v>
      </c>
      <c r="K874" s="6" t="str">
        <f t="shared" si="178"/>
        <v>C20H29O2</v>
      </c>
      <c r="L874" s="6" t="str">
        <f t="shared" si="188"/>
        <v>C22H44NO6P</v>
      </c>
      <c r="M874">
        <v>0.60759908254326145</v>
      </c>
      <c r="N874">
        <v>2.2766599568501775E-2</v>
      </c>
      <c r="O874">
        <v>3.346738803825397E-2</v>
      </c>
      <c r="P874">
        <v>0.79426752052047089</v>
      </c>
      <c r="Q874">
        <v>0.76498039620846059</v>
      </c>
      <c r="R874">
        <v>0.18074302594547415</v>
      </c>
      <c r="S874">
        <v>0.1967923406153933</v>
      </c>
      <c r="T874" s="15">
        <f t="shared" si="181"/>
        <v>1.7416002358231857E-2</v>
      </c>
      <c r="U874" s="15">
        <f t="shared" si="182"/>
        <v>2.658205931544045E-2</v>
      </c>
      <c r="V874" s="8">
        <f t="shared" si="183"/>
        <v>0.1382648715996849</v>
      </c>
      <c r="W874" s="8">
        <f t="shared" si="184"/>
        <v>0.15630576443800839</v>
      </c>
    </row>
    <row r="875" spans="1:23" x14ac:dyDescent="0.25">
      <c r="A875">
        <v>874</v>
      </c>
      <c r="B875">
        <v>-784.6</v>
      </c>
      <c r="C875">
        <v>335.4</v>
      </c>
      <c r="D875" t="s">
        <v>964</v>
      </c>
      <c r="E875">
        <v>269.2</v>
      </c>
      <c r="F875">
        <f t="shared" si="185"/>
        <v>22</v>
      </c>
      <c r="G875" t="b">
        <f t="shared" si="180"/>
        <v>0</v>
      </c>
      <c r="H875" s="19" t="e">
        <v>#N/A</v>
      </c>
      <c r="I875" s="6" t="str">
        <f t="shared" si="186"/>
        <v>C44H84NO8P</v>
      </c>
      <c r="J875" s="6" t="str">
        <f t="shared" si="187"/>
        <v>C44H83NO8P</v>
      </c>
      <c r="K875" s="6" t="str">
        <f t="shared" si="178"/>
        <v>C22H39O2</v>
      </c>
      <c r="L875" s="6" t="str">
        <f t="shared" si="188"/>
        <v>C22H44NO6P</v>
      </c>
      <c r="M875">
        <v>0.59341456557658245</v>
      </c>
      <c r="N875">
        <v>2.6549281310858579E-2</v>
      </c>
      <c r="O875">
        <v>3.346738803825397E-2</v>
      </c>
      <c r="P875">
        <v>0.77572519311315047</v>
      </c>
      <c r="Q875">
        <v>0.76498039620846059</v>
      </c>
      <c r="R875">
        <v>0.19494307543085387</v>
      </c>
      <c r="S875">
        <v>0.1967923406153933</v>
      </c>
      <c r="T875" s="15">
        <f t="shared" si="181"/>
        <v>2.0309679736230473E-2</v>
      </c>
      <c r="U875" s="15">
        <f t="shared" si="182"/>
        <v>2.5961496048967303E-2</v>
      </c>
      <c r="V875" s="8">
        <f t="shared" si="183"/>
        <v>0.14912763108119043</v>
      </c>
      <c r="W875" s="8">
        <f t="shared" si="184"/>
        <v>0.15265677642706485</v>
      </c>
    </row>
    <row r="876" spans="1:23" x14ac:dyDescent="0.25">
      <c r="A876">
        <v>875</v>
      </c>
      <c r="B876">
        <v>-778.5</v>
      </c>
      <c r="C876">
        <v>329.3</v>
      </c>
      <c r="D876" t="s">
        <v>965</v>
      </c>
      <c r="E876">
        <v>269.2</v>
      </c>
      <c r="F876">
        <f t="shared" si="185"/>
        <v>22</v>
      </c>
      <c r="G876" t="b">
        <f t="shared" si="180"/>
        <v>0</v>
      </c>
      <c r="H876" s="19" t="e">
        <v>#N/A</v>
      </c>
      <c r="I876" s="6" t="str">
        <f t="shared" si="186"/>
        <v>C44H78NO8P</v>
      </c>
      <c r="J876" s="6" t="str">
        <f t="shared" si="187"/>
        <v>C44H77NO8P</v>
      </c>
      <c r="K876" s="6" t="str">
        <f t="shared" si="178"/>
        <v>C22H33O2</v>
      </c>
      <c r="L876" s="6" t="str">
        <f t="shared" si="188"/>
        <v>C22H44NO6P</v>
      </c>
      <c r="M876">
        <v>0.59394891918617676</v>
      </c>
      <c r="N876">
        <v>2.6397922084203714E-2</v>
      </c>
      <c r="O876">
        <v>3.346738803825397E-2</v>
      </c>
      <c r="P876">
        <v>0.77642371246376751</v>
      </c>
      <c r="Q876">
        <v>0.76498039620846059</v>
      </c>
      <c r="R876">
        <v>0.19441973017205794</v>
      </c>
      <c r="S876">
        <v>0.1967923406153933</v>
      </c>
      <c r="T876" s="15">
        <f t="shared" si="181"/>
        <v>2.019389289505423E-2</v>
      </c>
      <c r="U876" s="15">
        <f t="shared" si="182"/>
        <v>2.598487366712663E-2</v>
      </c>
      <c r="V876" s="8">
        <f t="shared" si="183"/>
        <v>0.14872728221776288</v>
      </c>
      <c r="W876" s="8">
        <f t="shared" si="184"/>
        <v>0.15279423968503791</v>
      </c>
    </row>
    <row r="877" spans="1:23" x14ac:dyDescent="0.25">
      <c r="A877">
        <v>876</v>
      </c>
      <c r="B877">
        <v>-776.5</v>
      </c>
      <c r="C877">
        <v>327.3</v>
      </c>
      <c r="D877" t="s">
        <v>966</v>
      </c>
      <c r="E877">
        <v>269.2</v>
      </c>
      <c r="F877">
        <f t="shared" si="185"/>
        <v>22</v>
      </c>
      <c r="G877" t="b">
        <f t="shared" si="180"/>
        <v>0</v>
      </c>
      <c r="H877" s="19" t="e">
        <v>#N/A</v>
      </c>
      <c r="I877" s="6" t="str">
        <f t="shared" si="186"/>
        <v>C44H76NO8P</v>
      </c>
      <c r="J877" s="6" t="str">
        <f t="shared" si="187"/>
        <v>C44H75NO8P</v>
      </c>
      <c r="K877" s="6" t="str">
        <f t="shared" si="178"/>
        <v>C22H31O2</v>
      </c>
      <c r="L877" s="6" t="str">
        <f t="shared" si="188"/>
        <v>C22H44NO6P</v>
      </c>
      <c r="M877">
        <v>0.59412714396150468</v>
      </c>
      <c r="N877">
        <v>2.6347543509511545E-2</v>
      </c>
      <c r="O877">
        <v>3.346738803825397E-2</v>
      </c>
      <c r="P877">
        <v>0.77665669199659093</v>
      </c>
      <c r="Q877">
        <v>0.76498039620846059</v>
      </c>
      <c r="R877">
        <v>0.19424503725467318</v>
      </c>
      <c r="S877">
        <v>0.1967923406153933</v>
      </c>
      <c r="T877" s="15">
        <f t="shared" si="181"/>
        <v>2.0155354273025804E-2</v>
      </c>
      <c r="U877" s="15">
        <f t="shared" si="182"/>
        <v>2.5992670883556612E-2</v>
      </c>
      <c r="V877" s="8">
        <f t="shared" si="183"/>
        <v>0.14859364556060708</v>
      </c>
      <c r="W877" s="8">
        <f t="shared" si="184"/>
        <v>0.15284008827261772</v>
      </c>
    </row>
    <row r="878" spans="1:23" x14ac:dyDescent="0.25">
      <c r="A878">
        <v>877</v>
      </c>
      <c r="B878">
        <v>-719.5</v>
      </c>
      <c r="C878">
        <v>255.3</v>
      </c>
      <c r="D878" t="s">
        <v>967</v>
      </c>
      <c r="E878">
        <v>253.2</v>
      </c>
      <c r="F878">
        <f t="shared" si="185"/>
        <v>16</v>
      </c>
      <c r="G878" t="b">
        <f t="shared" si="180"/>
        <v>0</v>
      </c>
      <c r="H878" s="19" t="e">
        <v>#N/A</v>
      </c>
      <c r="I878" t="str">
        <f t="shared" ref="I878:I887" si="189">"C"&amp;MID(D878,4,2)+MID(D878,9,2)+6&amp;"H"&amp;2*(MID(D878,4,2)+MID(D878,9,2))+11-2*(MID(D878,7,1)+MID(D878,12,1))&amp;"O10P"</f>
        <v>C38H73O10P</v>
      </c>
      <c r="J878" t="str">
        <f t="shared" ref="J878:J887" si="190">"C"&amp;MID(D878,4,2)+MID(D878,9,2)+6&amp;"H"&amp;-1+2*(MID(D878,4,2)+MID(D878,9,2))+11-2*(MID(D878,7,1)+MID(D878,12,1))&amp;"O10P"</f>
        <v>C38H72O10P</v>
      </c>
      <c r="K878" t="str">
        <f t="shared" ref="K878:K910" si="191">"C"&amp;ROUNDUP((ROUNDDOWN(C878,0)-32+1)/14,0)&amp;"H"&amp;ROUNDDOWN(C878,0)-32-12*ROUNDUP((ROUNDDOWN(C878,0)-32+1)/14,0)&amp;"O2"</f>
        <v>C16H31O2</v>
      </c>
      <c r="L878" t="str">
        <f t="shared" ref="L878:L887" si="192">"C"&amp;MID(J878,2,2)-MID(K878,2,2)&amp;"H"&amp;MID(J878,5,2)-MID(K878,5,2)&amp;"O8P"</f>
        <v>C22H41O8P</v>
      </c>
      <c r="M878">
        <v>0.63448275139674615</v>
      </c>
      <c r="N878">
        <v>1.6459282605585927E-2</v>
      </c>
      <c r="O878">
        <v>3.5859174235689947E-2</v>
      </c>
      <c r="P878">
        <v>0.82994887212414814</v>
      </c>
      <c r="Q878">
        <v>0.76448414198439552</v>
      </c>
      <c r="R878">
        <v>0.15218776085168167</v>
      </c>
      <c r="S878">
        <v>0.19409471275006451</v>
      </c>
      <c r="T878" s="15">
        <f t="shared" si="181"/>
        <v>1.2582860540410043E-2</v>
      </c>
      <c r="U878" s="15">
        <f t="shared" si="182"/>
        <v>2.9761281212214184E-2</v>
      </c>
      <c r="V878" s="8">
        <f t="shared" si="183"/>
        <v>0.11634512977522424</v>
      </c>
      <c r="W878" s="8">
        <f t="shared" si="184"/>
        <v>0.16108868793217657</v>
      </c>
    </row>
    <row r="879" spans="1:23" x14ac:dyDescent="0.25">
      <c r="A879">
        <v>878</v>
      </c>
      <c r="B879">
        <v>-747.5</v>
      </c>
      <c r="C879">
        <v>283.3</v>
      </c>
      <c r="D879" t="s">
        <v>968</v>
      </c>
      <c r="E879">
        <v>253.2</v>
      </c>
      <c r="F879">
        <f t="shared" si="185"/>
        <v>18</v>
      </c>
      <c r="G879" t="b">
        <f t="shared" si="180"/>
        <v>0</v>
      </c>
      <c r="H879" s="19" t="e">
        <v>#N/A</v>
      </c>
      <c r="I879" t="str">
        <f t="shared" si="189"/>
        <v>C40H77O10P</v>
      </c>
      <c r="J879" t="str">
        <f t="shared" si="190"/>
        <v>C40H76O10P</v>
      </c>
      <c r="K879" t="str">
        <f t="shared" si="191"/>
        <v>C18H35O2</v>
      </c>
      <c r="L879" t="str">
        <f t="shared" si="192"/>
        <v>C22H41O8P</v>
      </c>
      <c r="M879">
        <v>0.62022862650971355</v>
      </c>
      <c r="N879">
        <v>1.9599405313945297E-2</v>
      </c>
      <c r="O879">
        <v>3.5859174235689947E-2</v>
      </c>
      <c r="P879">
        <v>0.81130345607924126</v>
      </c>
      <c r="Q879">
        <v>0.76448414198439552</v>
      </c>
      <c r="R879">
        <v>0.16730280038157924</v>
      </c>
      <c r="S879">
        <v>0.19409471275006451</v>
      </c>
      <c r="T879" s="15">
        <f t="shared" si="181"/>
        <v>1.4983434554835874E-2</v>
      </c>
      <c r="U879" s="15">
        <f t="shared" si="182"/>
        <v>2.9092671989562943E-2</v>
      </c>
      <c r="V879" s="8">
        <f t="shared" si="183"/>
        <v>0.1279003378012982</v>
      </c>
      <c r="W879" s="8">
        <f t="shared" si="184"/>
        <v>0.15746971126083492</v>
      </c>
    </row>
    <row r="880" spans="1:23" x14ac:dyDescent="0.25">
      <c r="A880">
        <v>879</v>
      </c>
      <c r="B880">
        <v>-719.5</v>
      </c>
      <c r="C880">
        <v>227.3</v>
      </c>
      <c r="D880" t="s">
        <v>969</v>
      </c>
      <c r="E880">
        <v>281.2</v>
      </c>
      <c r="F880">
        <f t="shared" si="185"/>
        <v>14</v>
      </c>
      <c r="G880" t="b">
        <f t="shared" si="180"/>
        <v>0</v>
      </c>
      <c r="H880" s="19" t="e">
        <v>#N/A</v>
      </c>
      <c r="I880" t="str">
        <f t="shared" si="189"/>
        <v>C38H73O10P</v>
      </c>
      <c r="J880" t="str">
        <f t="shared" si="190"/>
        <v>C38H72O10P</v>
      </c>
      <c r="K880" t="str">
        <f t="shared" si="191"/>
        <v>C14H27O2</v>
      </c>
      <c r="L880" t="str">
        <f t="shared" si="192"/>
        <v>C24H45O8P</v>
      </c>
      <c r="M880">
        <v>0.63448275139674615</v>
      </c>
      <c r="N880">
        <v>1.3607566533507585E-2</v>
      </c>
      <c r="O880">
        <v>3.9490532116538503E-2</v>
      </c>
      <c r="P880">
        <v>0.84902279804027836</v>
      </c>
      <c r="Q880">
        <v>0.74730943958308849</v>
      </c>
      <c r="R880">
        <v>0.13628960706555063</v>
      </c>
      <c r="S880">
        <v>0.20680635223874747</v>
      </c>
      <c r="T880" s="15">
        <f t="shared" si="181"/>
        <v>1.0169062920245144E-2</v>
      </c>
      <c r="U880" s="15">
        <f t="shared" si="182"/>
        <v>3.3528362073682996E-2</v>
      </c>
      <c r="V880" s="8">
        <f t="shared" si="183"/>
        <v>0.10185050987715598</v>
      </c>
      <c r="W880" s="8">
        <f t="shared" si="184"/>
        <v>0.17558330783024476</v>
      </c>
    </row>
    <row r="881" spans="1:23" x14ac:dyDescent="0.25">
      <c r="A881">
        <v>880</v>
      </c>
      <c r="B881">
        <v>-745.5</v>
      </c>
      <c r="C881">
        <v>253.3</v>
      </c>
      <c r="D881" t="s">
        <v>970</v>
      </c>
      <c r="E881">
        <v>281.2</v>
      </c>
      <c r="F881">
        <f t="shared" si="185"/>
        <v>16</v>
      </c>
      <c r="G881" t="b">
        <f t="shared" si="180"/>
        <v>0</v>
      </c>
      <c r="H881" s="19" t="e">
        <v>#N/A</v>
      </c>
      <c r="I881" t="str">
        <f t="shared" si="189"/>
        <v>C40H75O10P</v>
      </c>
      <c r="J881" t="str">
        <f t="shared" si="190"/>
        <v>C40H74O10P</v>
      </c>
      <c r="K881" t="str">
        <f t="shared" si="191"/>
        <v>C16H29O2</v>
      </c>
      <c r="L881" t="str">
        <f t="shared" si="192"/>
        <v>C24H45O8P</v>
      </c>
      <c r="M881">
        <v>0.62041473697147353</v>
      </c>
      <c r="N881">
        <v>1.641860067699746E-2</v>
      </c>
      <c r="O881">
        <v>3.9490532116538503E-2</v>
      </c>
      <c r="P881">
        <v>0.83019791281854061</v>
      </c>
      <c r="Q881">
        <v>0.74730943958308849</v>
      </c>
      <c r="R881">
        <v>0.15198433071630962</v>
      </c>
      <c r="S881">
        <v>0.20680635223874747</v>
      </c>
      <c r="T881" s="15">
        <f t="shared" si="181"/>
        <v>1.2269775270665494E-2</v>
      </c>
      <c r="U881" s="15">
        <f t="shared" si="182"/>
        <v>3.2784957339243817E-2</v>
      </c>
      <c r="V881" s="8">
        <f t="shared" si="183"/>
        <v>0.11357932501301612</v>
      </c>
      <c r="W881" s="8">
        <f t="shared" si="184"/>
        <v>0.17169020198622406</v>
      </c>
    </row>
    <row r="882" spans="1:23" x14ac:dyDescent="0.25">
      <c r="A882">
        <v>881</v>
      </c>
      <c r="B882">
        <v>-775.5</v>
      </c>
      <c r="C882">
        <v>283.3</v>
      </c>
      <c r="D882" t="s">
        <v>971</v>
      </c>
      <c r="E882">
        <v>281.2</v>
      </c>
      <c r="F882">
        <f t="shared" si="185"/>
        <v>18</v>
      </c>
      <c r="G882" t="b">
        <f t="shared" si="180"/>
        <v>0</v>
      </c>
      <c r="H882" s="19" t="e">
        <v>#N/A</v>
      </c>
      <c r="I882" t="str">
        <f t="shared" si="189"/>
        <v>C42H81O10P</v>
      </c>
      <c r="J882" t="str">
        <f t="shared" si="190"/>
        <v>C42H80O10P</v>
      </c>
      <c r="K882" t="str">
        <f t="shared" si="191"/>
        <v>C18H35O2</v>
      </c>
      <c r="L882" t="str">
        <f t="shared" si="192"/>
        <v>C24H45O8P</v>
      </c>
      <c r="M882">
        <v>0.6062947310944008</v>
      </c>
      <c r="N882">
        <v>1.9599405313945297E-2</v>
      </c>
      <c r="O882">
        <v>3.9490532116538503E-2</v>
      </c>
      <c r="P882">
        <v>0.81130345607924126</v>
      </c>
      <c r="Q882">
        <v>0.74730943958308849</v>
      </c>
      <c r="R882">
        <v>0.16730280038157924</v>
      </c>
      <c r="S882">
        <v>0.20680635223874747</v>
      </c>
      <c r="T882" s="15">
        <f t="shared" si="181"/>
        <v>1.4646820601326271E-2</v>
      </c>
      <c r="U882" s="15">
        <f t="shared" si="182"/>
        <v>3.2038805188555973E-2</v>
      </c>
      <c r="V882" s="8">
        <f t="shared" si="183"/>
        <v>0.12502696199383931</v>
      </c>
      <c r="W882" s="8">
        <f t="shared" si="184"/>
        <v>0.16778270831043676</v>
      </c>
    </row>
    <row r="883" spans="1:23" x14ac:dyDescent="0.25">
      <c r="A883">
        <v>882</v>
      </c>
      <c r="B883">
        <v>-803.6</v>
      </c>
      <c r="C883">
        <v>283.3</v>
      </c>
      <c r="D883" t="s">
        <v>972</v>
      </c>
      <c r="E883">
        <v>309.3</v>
      </c>
      <c r="F883">
        <f t="shared" si="185"/>
        <v>18</v>
      </c>
      <c r="G883" t="b">
        <f t="shared" si="180"/>
        <v>0</v>
      </c>
      <c r="H883" s="19" t="e">
        <v>#N/A</v>
      </c>
      <c r="I883" t="str">
        <f t="shared" si="189"/>
        <v>C44H85O10P</v>
      </c>
      <c r="J883" t="str">
        <f t="shared" si="190"/>
        <v>C44H84O10P</v>
      </c>
      <c r="K883" t="str">
        <f t="shared" si="191"/>
        <v>C18H35O2</v>
      </c>
      <c r="L883" t="str">
        <f t="shared" si="192"/>
        <v>C26H49O8P</v>
      </c>
      <c r="M883">
        <v>0.59267387095857427</v>
      </c>
      <c r="N883">
        <v>1.9599405313945297E-2</v>
      </c>
      <c r="O883">
        <v>4.332187628012988E-2</v>
      </c>
      <c r="P883">
        <v>0.81130345607924126</v>
      </c>
      <c r="Q883">
        <v>0.73052057959024252</v>
      </c>
      <c r="R883">
        <v>0.16730280038157924</v>
      </c>
      <c r="S883">
        <v>0.21884887749229295</v>
      </c>
      <c r="T883" s="15">
        <f t="shared" si="181"/>
        <v>1.4317768929567399E-2</v>
      </c>
      <c r="U883" s="15">
        <f t="shared" si="182"/>
        <v>3.5147187949906677E-2</v>
      </c>
      <c r="V883" s="8">
        <f t="shared" si="183"/>
        <v>0.12221813870182191</v>
      </c>
      <c r="W883" s="8">
        <f t="shared" si="184"/>
        <v>0.17755285066855975</v>
      </c>
    </row>
    <row r="884" spans="1:23" x14ac:dyDescent="0.25">
      <c r="A884">
        <v>883</v>
      </c>
      <c r="B884">
        <v>-771.5</v>
      </c>
      <c r="C884">
        <v>281.3</v>
      </c>
      <c r="D884" t="s">
        <v>973</v>
      </c>
      <c r="E884">
        <v>279.2</v>
      </c>
      <c r="F884">
        <f t="shared" si="185"/>
        <v>18</v>
      </c>
      <c r="G884" t="b">
        <f t="shared" si="180"/>
        <v>0</v>
      </c>
      <c r="H884" s="19" t="e">
        <v>#N/A</v>
      </c>
      <c r="I884" t="str">
        <f t="shared" si="189"/>
        <v>C42H77O10P</v>
      </c>
      <c r="J884" t="str">
        <f t="shared" si="190"/>
        <v>C42H76O10P</v>
      </c>
      <c r="K884" t="str">
        <f t="shared" si="191"/>
        <v>C18H33O2</v>
      </c>
      <c r="L884" t="str">
        <f t="shared" si="192"/>
        <v>C24H43O8P</v>
      </c>
      <c r="M884">
        <v>0.60665864439030759</v>
      </c>
      <c r="N884">
        <v>1.9555127821847394E-2</v>
      </c>
      <c r="O884">
        <v>3.9440362583075234E-2</v>
      </c>
      <c r="P884">
        <v>0.811546901890003</v>
      </c>
      <c r="Q884">
        <v>0.74753368286844113</v>
      </c>
      <c r="R884">
        <v>0.16710950192123541</v>
      </c>
      <c r="S884">
        <v>0.20664411435771746</v>
      </c>
      <c r="T884" s="15">
        <f t="shared" si="181"/>
        <v>1.4618116719628706E-2</v>
      </c>
      <c r="U884" s="15">
        <f t="shared" si="182"/>
        <v>3.2007704063713109E-2</v>
      </c>
      <c r="V884" s="8">
        <f t="shared" si="183"/>
        <v>0.12491998141349195</v>
      </c>
      <c r="W884" s="8">
        <f t="shared" si="184"/>
        <v>0.16770139080080909</v>
      </c>
    </row>
    <row r="885" spans="1:23" x14ac:dyDescent="0.25">
      <c r="A885">
        <v>884</v>
      </c>
      <c r="B885">
        <v>-767.5</v>
      </c>
      <c r="C885">
        <v>279.3</v>
      </c>
      <c r="D885" t="s">
        <v>974</v>
      </c>
      <c r="E885">
        <v>277.2</v>
      </c>
      <c r="F885">
        <f t="shared" si="185"/>
        <v>18</v>
      </c>
      <c r="G885" t="b">
        <f t="shared" si="180"/>
        <v>0</v>
      </c>
      <c r="H885" s="19" t="e">
        <v>#N/A</v>
      </c>
      <c r="I885" t="str">
        <f t="shared" si="189"/>
        <v>C42H73O10P</v>
      </c>
      <c r="J885" t="str">
        <f t="shared" si="190"/>
        <v>C42H72O10P</v>
      </c>
      <c r="K885" t="str">
        <f t="shared" si="191"/>
        <v>C18H31O2</v>
      </c>
      <c r="L885" t="str">
        <f t="shared" si="192"/>
        <v>C24H41O8P</v>
      </c>
      <c r="M885">
        <v>0.6070227761160969</v>
      </c>
      <c r="N885">
        <v>1.9510895075596228E-2</v>
      </c>
      <c r="O885">
        <v>3.939022670378331E-2</v>
      </c>
      <c r="P885">
        <v>0.81179042075094388</v>
      </c>
      <c r="Q885">
        <v>0.74775799344191896</v>
      </c>
      <c r="R885">
        <v>0.16691607239168496</v>
      </c>
      <c r="S885">
        <v>0.20648176049110228</v>
      </c>
      <c r="T885" s="15">
        <f t="shared" si="181"/>
        <v>1.4589427751983653E-2</v>
      </c>
      <c r="U885" s="15">
        <f t="shared" si="182"/>
        <v>3.1976608709339313E-2</v>
      </c>
      <c r="V885" s="8">
        <f t="shared" si="183"/>
        <v>0.12481282736481243</v>
      </c>
      <c r="W885" s="8">
        <f t="shared" si="184"/>
        <v>0.16761991522646755</v>
      </c>
    </row>
    <row r="886" spans="1:23" x14ac:dyDescent="0.25">
      <c r="A886">
        <v>885</v>
      </c>
      <c r="B886">
        <v>-801.6</v>
      </c>
      <c r="C886">
        <v>281.3</v>
      </c>
      <c r="D886" t="s">
        <v>975</v>
      </c>
      <c r="E886">
        <v>309.3</v>
      </c>
      <c r="F886">
        <f t="shared" si="185"/>
        <v>18</v>
      </c>
      <c r="G886" t="b">
        <f t="shared" si="180"/>
        <v>0</v>
      </c>
      <c r="H886" s="19" t="e">
        <v>#N/A</v>
      </c>
      <c r="I886" t="str">
        <f t="shared" si="189"/>
        <v>C44H83O10P</v>
      </c>
      <c r="J886" t="str">
        <f t="shared" si="190"/>
        <v>C44H82O10P</v>
      </c>
      <c r="K886" t="str">
        <f t="shared" si="191"/>
        <v>C18H33O2</v>
      </c>
      <c r="L886" t="str">
        <f t="shared" si="192"/>
        <v>C26H49O8P</v>
      </c>
      <c r="M886">
        <v>0.59285171313335072</v>
      </c>
      <c r="N886">
        <v>1.9555127821847394E-2</v>
      </c>
      <c r="O886">
        <v>4.332187628012988E-2</v>
      </c>
      <c r="P886">
        <v>0.811546901890003</v>
      </c>
      <c r="Q886">
        <v>0.73052057959024252</v>
      </c>
      <c r="R886">
        <v>0.16710950192123541</v>
      </c>
      <c r="S886">
        <v>0.21884887749229295</v>
      </c>
      <c r="T886" s="15">
        <f t="shared" si="181"/>
        <v>1.4285423310377236E-2</v>
      </c>
      <c r="U886" s="15">
        <f t="shared" si="182"/>
        <v>3.5157734479201418E-2</v>
      </c>
      <c r="V886" s="8">
        <f t="shared" si="183"/>
        <v>0.12207693019853764</v>
      </c>
      <c r="W886" s="8">
        <f t="shared" si="184"/>
        <v>0.17760612851097515</v>
      </c>
    </row>
    <row r="887" spans="1:23" x14ac:dyDescent="0.25">
      <c r="A887">
        <v>886</v>
      </c>
      <c r="B887">
        <v>-799.5</v>
      </c>
      <c r="C887">
        <v>279.2</v>
      </c>
      <c r="D887" t="s">
        <v>976</v>
      </c>
      <c r="E887">
        <v>309.3</v>
      </c>
      <c r="F887">
        <f t="shared" si="185"/>
        <v>18</v>
      </c>
      <c r="G887" t="b">
        <f t="shared" si="180"/>
        <v>0</v>
      </c>
      <c r="H887" s="19" t="e">
        <v>#N/A</v>
      </c>
      <c r="I887" t="str">
        <f t="shared" si="189"/>
        <v>C44H81O10P</v>
      </c>
      <c r="J887" t="str">
        <f t="shared" si="190"/>
        <v>C44H80O10P</v>
      </c>
      <c r="K887" t="str">
        <f t="shared" si="191"/>
        <v>C18H31O2</v>
      </c>
      <c r="L887" t="str">
        <f t="shared" si="192"/>
        <v>C26H49O8P</v>
      </c>
      <c r="M887">
        <v>0.59302960867278631</v>
      </c>
      <c r="N887">
        <v>1.9510895075596228E-2</v>
      </c>
      <c r="O887">
        <v>4.332187628012988E-2</v>
      </c>
      <c r="P887">
        <v>0.81179042075094388</v>
      </c>
      <c r="Q887">
        <v>0.73052057959024252</v>
      </c>
      <c r="R887">
        <v>0.16691607239168496</v>
      </c>
      <c r="S887">
        <v>0.21884887749229295</v>
      </c>
      <c r="T887" s="15">
        <f t="shared" si="181"/>
        <v>1.4253110378948964E-2</v>
      </c>
      <c r="U887" s="15">
        <f t="shared" si="182"/>
        <v>3.5168284173166968E-2</v>
      </c>
      <c r="V887" s="8">
        <f t="shared" si="183"/>
        <v>0.12193562594650058</v>
      </c>
      <c r="W887" s="8">
        <f t="shared" si="184"/>
        <v>0.17765942234034027</v>
      </c>
    </row>
    <row r="888" spans="1:23" x14ac:dyDescent="0.25">
      <c r="A888">
        <v>887</v>
      </c>
      <c r="B888">
        <v>-732.5</v>
      </c>
      <c r="C888">
        <v>255.3</v>
      </c>
      <c r="D888" t="s">
        <v>977</v>
      </c>
      <c r="E888">
        <v>253.2</v>
      </c>
      <c r="F888">
        <f t="shared" si="185"/>
        <v>16</v>
      </c>
      <c r="G888" t="b">
        <f t="shared" si="180"/>
        <v>0</v>
      </c>
      <c r="H888" s="19" t="e">
        <v>#N/A</v>
      </c>
      <c r="I888" t="str">
        <f t="shared" ref="I888:I897" si="193">"C"&amp;MID(D888,4,2)+MID(D888,9,2)+6&amp;"H"&amp;2*(MID(D888,4,2)+MID(D888,9,2))+10-2*(MID(D888,7,1)+MID(D888,12,1))&amp;"NO10P"</f>
        <v>C38H72NO10P</v>
      </c>
      <c r="J888" t="str">
        <f t="shared" ref="J888:J897" si="194">"C"&amp;MID(D888,4,2)+MID(D888,9,2)+6&amp;"H"&amp;-1+2*(MID(D888,4,2)+MID(D888,9,2))+10-2*(MID(D888,7,1)+MID(D888,12,1))&amp;"NO10P"</f>
        <v>C38H71NO10P</v>
      </c>
      <c r="K888" t="str">
        <f t="shared" si="191"/>
        <v>C16H31O2</v>
      </c>
      <c r="L888" t="str">
        <f t="shared" ref="L888:L897" si="195">"C"&amp;MID(J888,2,2)-MID(K888,2,2)&amp;"H"&amp;MID(J888,5,2)-MID(K888,5,2)&amp;"NO8P"</f>
        <v>C22H40NO8P</v>
      </c>
      <c r="M888">
        <v>0.63225538283405924</v>
      </c>
      <c r="N888">
        <v>1.6459282605585927E-2</v>
      </c>
      <c r="O888">
        <v>3.6414363838834868E-2</v>
      </c>
      <c r="P888">
        <v>0.82994887212414814</v>
      </c>
      <c r="Q888">
        <v>0.76180040008474526</v>
      </c>
      <c r="R888">
        <v>0.15218776085168167</v>
      </c>
      <c r="S888">
        <v>0.19609748262344293</v>
      </c>
      <c r="T888" s="15">
        <f t="shared" si="181"/>
        <v>1.2538688074043252E-2</v>
      </c>
      <c r="U888" s="15">
        <f t="shared" si="182"/>
        <v>3.0222060197159367E-2</v>
      </c>
      <c r="V888" s="8">
        <f t="shared" si="183"/>
        <v>0.11593669710481264</v>
      </c>
      <c r="W888" s="8">
        <f t="shared" si="184"/>
        <v>0.1627508845297112</v>
      </c>
    </row>
    <row r="889" spans="1:23" x14ac:dyDescent="0.25">
      <c r="A889">
        <v>888</v>
      </c>
      <c r="B889">
        <v>-760.5</v>
      </c>
      <c r="C889">
        <v>283.3</v>
      </c>
      <c r="D889" t="s">
        <v>978</v>
      </c>
      <c r="E889">
        <v>253.2</v>
      </c>
      <c r="F889">
        <f t="shared" si="185"/>
        <v>18</v>
      </c>
      <c r="G889" t="b">
        <f t="shared" si="180"/>
        <v>0</v>
      </c>
      <c r="H889" s="19" t="e">
        <v>#N/A</v>
      </c>
      <c r="I889" t="str">
        <f t="shared" si="193"/>
        <v>C40H76NO10P</v>
      </c>
      <c r="J889" t="str">
        <f t="shared" si="194"/>
        <v>C40H75NO10P</v>
      </c>
      <c r="K889" t="str">
        <f t="shared" si="191"/>
        <v>C18H35O2</v>
      </c>
      <c r="L889" t="str">
        <f t="shared" si="195"/>
        <v>C22H40NO8P</v>
      </c>
      <c r="M889">
        <v>0.61805129743130272</v>
      </c>
      <c r="N889">
        <v>1.9599405313945297E-2</v>
      </c>
      <c r="O889">
        <v>3.6414363838834868E-2</v>
      </c>
      <c r="P889">
        <v>0.81130345607924126</v>
      </c>
      <c r="Q889">
        <v>0.76180040008474526</v>
      </c>
      <c r="R889">
        <v>0.16730280038157924</v>
      </c>
      <c r="S889">
        <v>0.19609748262344293</v>
      </c>
      <c r="T889" s="15">
        <f t="shared" si="181"/>
        <v>1.4930834809586613E-2</v>
      </c>
      <c r="U889" s="15">
        <f t="shared" si="182"/>
        <v>2.9543099233373681E-2</v>
      </c>
      <c r="V889" s="8">
        <f t="shared" si="183"/>
        <v>0.12745134026598534</v>
      </c>
      <c r="W889" s="8">
        <f t="shared" si="184"/>
        <v>0.15909456538083822</v>
      </c>
    </row>
    <row r="890" spans="1:23" x14ac:dyDescent="0.25">
      <c r="A890">
        <v>889</v>
      </c>
      <c r="B890">
        <v>-732.5</v>
      </c>
      <c r="C890">
        <v>227.3</v>
      </c>
      <c r="D890" t="s">
        <v>979</v>
      </c>
      <c r="E890">
        <v>281.2</v>
      </c>
      <c r="F890">
        <f t="shared" si="185"/>
        <v>14</v>
      </c>
      <c r="G890" t="b">
        <f t="shared" si="180"/>
        <v>0</v>
      </c>
      <c r="H890" s="19" t="e">
        <v>#N/A</v>
      </c>
      <c r="I890" t="str">
        <f t="shared" si="193"/>
        <v>C38H72NO10P</v>
      </c>
      <c r="J890" t="str">
        <f t="shared" si="194"/>
        <v>C38H71NO10P</v>
      </c>
      <c r="K890" t="str">
        <f t="shared" si="191"/>
        <v>C14H27O2</v>
      </c>
      <c r="L890" t="str">
        <f t="shared" si="195"/>
        <v>C24H44NO8P</v>
      </c>
      <c r="M890">
        <v>0.63225538283405924</v>
      </c>
      <c r="N890">
        <v>1.3607566533507585E-2</v>
      </c>
      <c r="O890">
        <v>4.0077614030850008E-2</v>
      </c>
      <c r="P890">
        <v>0.84902279804027836</v>
      </c>
      <c r="Q890">
        <v>0.7446859899327043</v>
      </c>
      <c r="R890">
        <v>0.13628960706555063</v>
      </c>
      <c r="S890">
        <v>0.20870419626937828</v>
      </c>
      <c r="T890" s="15">
        <f t="shared" si="181"/>
        <v>1.0133364154580235E-2</v>
      </c>
      <c r="U890" s="15">
        <f t="shared" si="182"/>
        <v>3.40268080032506E-2</v>
      </c>
      <c r="V890" s="8">
        <f t="shared" si="183"/>
        <v>0.10149296095514886</v>
      </c>
      <c r="W890" s="8">
        <f t="shared" si="184"/>
        <v>0.17719462067937497</v>
      </c>
    </row>
    <row r="891" spans="1:23" x14ac:dyDescent="0.25">
      <c r="A891">
        <v>890</v>
      </c>
      <c r="B891">
        <v>-758.5</v>
      </c>
      <c r="C891">
        <v>253.3</v>
      </c>
      <c r="D891" t="s">
        <v>980</v>
      </c>
      <c r="E891">
        <v>281.2</v>
      </c>
      <c r="F891">
        <f t="shared" si="185"/>
        <v>16</v>
      </c>
      <c r="G891" t="b">
        <f t="shared" si="180"/>
        <v>0</v>
      </c>
      <c r="H891" s="19" t="e">
        <v>#N/A</v>
      </c>
      <c r="I891" t="str">
        <f t="shared" si="193"/>
        <v>C40H74NO10P</v>
      </c>
      <c r="J891" t="str">
        <f t="shared" si="194"/>
        <v>C40H73NO10P</v>
      </c>
      <c r="K891" t="str">
        <f t="shared" si="191"/>
        <v>C16H29O2</v>
      </c>
      <c r="L891" t="str">
        <f t="shared" si="195"/>
        <v>C24H44NO8P</v>
      </c>
      <c r="M891">
        <v>0.61823675454733995</v>
      </c>
      <c r="N891">
        <v>1.641860067699746E-2</v>
      </c>
      <c r="O891">
        <v>4.0077614030850008E-2</v>
      </c>
      <c r="P891">
        <v>0.83019791281854061</v>
      </c>
      <c r="Q891">
        <v>0.7446859899327043</v>
      </c>
      <c r="R891">
        <v>0.15198433071630962</v>
      </c>
      <c r="S891">
        <v>0.20870419626937828</v>
      </c>
      <c r="T891" s="15">
        <f t="shared" si="181"/>
        <v>1.2226701898459624E-2</v>
      </c>
      <c r="U891" s="15">
        <f t="shared" si="182"/>
        <v>3.3272351519158742E-2</v>
      </c>
      <c r="V891" s="8">
        <f t="shared" si="183"/>
        <v>0.11318060177373455</v>
      </c>
      <c r="W891" s="8">
        <f t="shared" si="184"/>
        <v>0.1732657881393089</v>
      </c>
    </row>
    <row r="892" spans="1:23" x14ac:dyDescent="0.25">
      <c r="A892">
        <v>891</v>
      </c>
      <c r="B892">
        <v>-788.5</v>
      </c>
      <c r="C892">
        <v>283.3</v>
      </c>
      <c r="D892" t="s">
        <v>981</v>
      </c>
      <c r="E892">
        <v>281.2</v>
      </c>
      <c r="F892">
        <f t="shared" si="185"/>
        <v>18</v>
      </c>
      <c r="G892" t="b">
        <f t="shared" si="180"/>
        <v>0</v>
      </c>
      <c r="H892" s="19" t="e">
        <v>#N/A</v>
      </c>
      <c r="I892" t="str">
        <f t="shared" si="193"/>
        <v>C42H80NO10P</v>
      </c>
      <c r="J892" t="str">
        <f t="shared" si="194"/>
        <v>C42H79NO10P</v>
      </c>
      <c r="K892" t="str">
        <f t="shared" si="191"/>
        <v>C18H35O2</v>
      </c>
      <c r="L892" t="str">
        <f t="shared" si="195"/>
        <v>C24H44NO8P</v>
      </c>
      <c r="M892">
        <v>0.60416631732619419</v>
      </c>
      <c r="N892">
        <v>1.9599405313945297E-2</v>
      </c>
      <c r="O892">
        <v>4.0077614030850008E-2</v>
      </c>
      <c r="P892">
        <v>0.81130345607924126</v>
      </c>
      <c r="Q892">
        <v>0.7446859899327043</v>
      </c>
      <c r="R892">
        <v>0.16730280038157924</v>
      </c>
      <c r="S892">
        <v>0.20870419626937828</v>
      </c>
      <c r="T892" s="15">
        <f t="shared" si="181"/>
        <v>1.4595402548307662E-2</v>
      </c>
      <c r="U892" s="15">
        <f t="shared" si="182"/>
        <v>3.2515106774638515E-2</v>
      </c>
      <c r="V892" s="8">
        <f t="shared" si="183"/>
        <v>0.12458805152066996</v>
      </c>
      <c r="W892" s="8">
        <f t="shared" si="184"/>
        <v>0.1693224357315869</v>
      </c>
    </row>
    <row r="893" spans="1:23" x14ac:dyDescent="0.25">
      <c r="A893">
        <v>892</v>
      </c>
      <c r="B893">
        <v>-816.6</v>
      </c>
      <c r="C893">
        <v>283.3</v>
      </c>
      <c r="D893" t="s">
        <v>982</v>
      </c>
      <c r="E893">
        <v>309.3</v>
      </c>
      <c r="F893">
        <f t="shared" si="185"/>
        <v>18</v>
      </c>
      <c r="G893" t="b">
        <f t="shared" si="180"/>
        <v>0</v>
      </c>
      <c r="H893" s="19" t="e">
        <v>#N/A</v>
      </c>
      <c r="I893" t="str">
        <f t="shared" si="193"/>
        <v>C44H84NO10P</v>
      </c>
      <c r="J893" t="str">
        <f t="shared" si="194"/>
        <v>C44H83NO10P</v>
      </c>
      <c r="K893" t="str">
        <f t="shared" si="191"/>
        <v>C18H35O2</v>
      </c>
      <c r="L893" t="str">
        <f t="shared" si="195"/>
        <v>C26H48NO8P</v>
      </c>
      <c r="M893">
        <v>0.59059327358190317</v>
      </c>
      <c r="N893">
        <v>1.9599405313945297E-2</v>
      </c>
      <c r="O893">
        <v>4.3937798949508319E-2</v>
      </c>
      <c r="P893">
        <v>0.81130345607924126</v>
      </c>
      <c r="Q893">
        <v>0.72795606767909427</v>
      </c>
      <c r="R893">
        <v>0.16730280038157924</v>
      </c>
      <c r="S893">
        <v>0.22064549933672015</v>
      </c>
      <c r="T893" s="15">
        <f t="shared" si="181"/>
        <v>1.4267506021188361E-2</v>
      </c>
      <c r="U893" s="15">
        <f t="shared" si="182"/>
        <v>3.5646888140250951E-2</v>
      </c>
      <c r="V893" s="8">
        <f t="shared" si="183"/>
        <v>0.1217890886774749</v>
      </c>
      <c r="W893" s="8">
        <f t="shared" si="184"/>
        <v>0.179010456180211</v>
      </c>
    </row>
    <row r="894" spans="1:23" x14ac:dyDescent="0.25">
      <c r="A894">
        <v>893</v>
      </c>
      <c r="B894">
        <v>-784.5</v>
      </c>
      <c r="C894">
        <v>281.3</v>
      </c>
      <c r="D894" t="s">
        <v>983</v>
      </c>
      <c r="E894">
        <v>279.2</v>
      </c>
      <c r="F894">
        <f t="shared" si="185"/>
        <v>18</v>
      </c>
      <c r="G894" t="b">
        <f t="shared" si="180"/>
        <v>0</v>
      </c>
      <c r="H894" s="19" t="e">
        <v>#N/A</v>
      </c>
      <c r="I894" t="str">
        <f t="shared" si="193"/>
        <v>C42H76NO10P</v>
      </c>
      <c r="J894" t="str">
        <f t="shared" si="194"/>
        <v>C42H75NO10P</v>
      </c>
      <c r="K894" t="str">
        <f t="shared" si="191"/>
        <v>C18H33O2</v>
      </c>
      <c r="L894" t="str">
        <f t="shared" si="195"/>
        <v>C24H42NO8P</v>
      </c>
      <c r="M894">
        <v>0.60452895309480326</v>
      </c>
      <c r="N894">
        <v>1.9555127821847394E-2</v>
      </c>
      <c r="O894">
        <v>4.0027050874912824E-2</v>
      </c>
      <c r="P894">
        <v>0.811546901890003</v>
      </c>
      <c r="Q894">
        <v>0.74490944600604359</v>
      </c>
      <c r="R894">
        <v>0.16710950192123541</v>
      </c>
      <c r="S894">
        <v>0.20854331525885458</v>
      </c>
      <c r="T894" s="15">
        <f t="shared" si="181"/>
        <v>1.4566799432349715E-2</v>
      </c>
      <c r="U894" s="15">
        <f t="shared" si="182"/>
        <v>3.2483829129329039E-2</v>
      </c>
      <c r="V894" s="8">
        <f t="shared" si="183"/>
        <v>0.12448144649849335</v>
      </c>
      <c r="W894" s="8">
        <f t="shared" si="184"/>
        <v>0.16924268140819362</v>
      </c>
    </row>
    <row r="895" spans="1:23" x14ac:dyDescent="0.25">
      <c r="A895">
        <v>894</v>
      </c>
      <c r="B895">
        <v>-780.5</v>
      </c>
      <c r="C895">
        <v>279.3</v>
      </c>
      <c r="D895" t="s">
        <v>984</v>
      </c>
      <c r="E895">
        <v>277.2</v>
      </c>
      <c r="F895">
        <f t="shared" si="185"/>
        <v>18</v>
      </c>
      <c r="G895" t="b">
        <f t="shared" si="180"/>
        <v>0</v>
      </c>
      <c r="H895" s="19" t="e">
        <v>#N/A</v>
      </c>
      <c r="I895" t="str">
        <f t="shared" si="193"/>
        <v>C42H72NO10P</v>
      </c>
      <c r="J895" t="str">
        <f t="shared" si="194"/>
        <v>C42H71NO10P</v>
      </c>
      <c r="K895" t="str">
        <f t="shared" si="191"/>
        <v>C18H31O2</v>
      </c>
      <c r="L895" t="str">
        <f t="shared" si="195"/>
        <v>C24H40NO8P</v>
      </c>
      <c r="M895">
        <v>0.6048918065264911</v>
      </c>
      <c r="N895">
        <v>1.9510895075596228E-2</v>
      </c>
      <c r="O895">
        <v>3.9976520847736126E-2</v>
      </c>
      <c r="P895">
        <v>0.81179042075094388</v>
      </c>
      <c r="Q895">
        <v>0.74513296913129112</v>
      </c>
      <c r="R895">
        <v>0.16691607239168496</v>
      </c>
      <c r="S895">
        <v>0.20838231890616851</v>
      </c>
      <c r="T895" s="15">
        <f t="shared" si="181"/>
        <v>1.4538211178088109E-2</v>
      </c>
      <c r="U895" s="15">
        <f t="shared" si="182"/>
        <v>3.2452556679142597E-2</v>
      </c>
      <c r="V895" s="8">
        <f t="shared" si="183"/>
        <v>0.12437466861694975</v>
      </c>
      <c r="W895" s="8">
        <f t="shared" si="184"/>
        <v>0.16916277034189589</v>
      </c>
    </row>
    <row r="896" spans="1:23" x14ac:dyDescent="0.25">
      <c r="A896">
        <v>895</v>
      </c>
      <c r="B896">
        <v>-814.6</v>
      </c>
      <c r="C896">
        <v>281.3</v>
      </c>
      <c r="D896" t="s">
        <v>985</v>
      </c>
      <c r="E896">
        <v>309.3</v>
      </c>
      <c r="F896">
        <f t="shared" si="185"/>
        <v>18</v>
      </c>
      <c r="G896" t="b">
        <f t="shared" ref="G896:G910" si="196">MID(D896,4,4)=MID(D896,9,4)</f>
        <v>0</v>
      </c>
      <c r="H896" s="19" t="e">
        <v>#N/A</v>
      </c>
      <c r="I896" t="str">
        <f t="shared" si="193"/>
        <v>C44H82NO10P</v>
      </c>
      <c r="J896" t="str">
        <f t="shared" si="194"/>
        <v>C44H81NO10P</v>
      </c>
      <c r="K896" t="str">
        <f t="shared" si="191"/>
        <v>C18H33O2</v>
      </c>
      <c r="L896" t="str">
        <f t="shared" si="195"/>
        <v>C26H48NO8P</v>
      </c>
      <c r="M896">
        <v>0.59077049143699811</v>
      </c>
      <c r="N896">
        <v>1.9555127821847394E-2</v>
      </c>
      <c r="O896">
        <v>4.3937798949508319E-2</v>
      </c>
      <c r="P896">
        <v>0.811546901890003</v>
      </c>
      <c r="Q896">
        <v>0.72795606767909427</v>
      </c>
      <c r="R896">
        <v>0.16710950192123541</v>
      </c>
      <c r="S896">
        <v>0.22064549933672015</v>
      </c>
      <c r="T896" s="15">
        <f t="shared" si="181"/>
        <v>1.4235273952154076E-2</v>
      </c>
      <c r="U896" s="15">
        <f t="shared" si="182"/>
        <v>3.5657584613339295E-2</v>
      </c>
      <c r="V896" s="8">
        <f t="shared" si="183"/>
        <v>0.12164837589039458</v>
      </c>
      <c r="W896" s="8">
        <f t="shared" si="184"/>
        <v>0.17906417140268796</v>
      </c>
    </row>
    <row r="897" spans="1:23" x14ac:dyDescent="0.25">
      <c r="A897">
        <v>896</v>
      </c>
      <c r="B897">
        <v>-812.5</v>
      </c>
      <c r="C897">
        <v>279.2</v>
      </c>
      <c r="D897" t="s">
        <v>986</v>
      </c>
      <c r="E897">
        <v>309.3</v>
      </c>
      <c r="F897">
        <f t="shared" si="185"/>
        <v>18</v>
      </c>
      <c r="G897" t="b">
        <f t="shared" si="196"/>
        <v>0</v>
      </c>
      <c r="H897" s="19" t="e">
        <v>#N/A</v>
      </c>
      <c r="I897" t="str">
        <f t="shared" si="193"/>
        <v>C44H80NO10P</v>
      </c>
      <c r="J897" t="str">
        <f t="shared" si="194"/>
        <v>C44H79NO10P</v>
      </c>
      <c r="K897" t="str">
        <f t="shared" si="191"/>
        <v>C18H31O2</v>
      </c>
      <c r="L897" t="str">
        <f t="shared" si="195"/>
        <v>C26H48NO8P</v>
      </c>
      <c r="M897">
        <v>0.59094776246941427</v>
      </c>
      <c r="N897">
        <v>1.9510895075596228E-2</v>
      </c>
      <c r="O897">
        <v>4.3937798949508319E-2</v>
      </c>
      <c r="P897">
        <v>0.81179042075094388</v>
      </c>
      <c r="Q897">
        <v>0.72795606767909427</v>
      </c>
      <c r="R897">
        <v>0.16691607239168496</v>
      </c>
      <c r="S897">
        <v>0.22064549933672015</v>
      </c>
      <c r="T897" s="15">
        <f t="shared" si="181"/>
        <v>1.4203074456130428E-2</v>
      </c>
      <c r="U897" s="15">
        <f t="shared" si="182"/>
        <v>3.5668284296091722E-2</v>
      </c>
      <c r="V897" s="8">
        <f t="shared" si="183"/>
        <v>0.12150756769069002</v>
      </c>
      <c r="W897" s="8">
        <f t="shared" si="184"/>
        <v>0.17911790274335815</v>
      </c>
    </row>
    <row r="898" spans="1:23" x14ac:dyDescent="0.25">
      <c r="A898">
        <v>897</v>
      </c>
      <c r="B898">
        <v>-807.5</v>
      </c>
      <c r="C898">
        <v>255.2</v>
      </c>
      <c r="D898" t="s">
        <v>987</v>
      </c>
      <c r="E898">
        <v>253.2</v>
      </c>
      <c r="F898">
        <f t="shared" si="185"/>
        <v>16</v>
      </c>
      <c r="G898" t="b">
        <f t="shared" si="196"/>
        <v>0</v>
      </c>
      <c r="H898" s="19" t="e">
        <v>#N/A</v>
      </c>
      <c r="I898" s="5" t="str">
        <f t="shared" ref="I898:I910" si="197">"C"&amp;MID(D898,4,2)+MID(D898,9,2)+9&amp;"H"&amp;2*(MID(D898,4,2)+MID(D898,9,2))+15-2*(MID(D898,7,1)+MID(D898,12,1))&amp;"O13P"</f>
        <v>C41H77O13P</v>
      </c>
      <c r="J898" s="5" t="str">
        <f t="shared" ref="J898:J910" si="198">"C"&amp;MID(D898,4,2)+MID(D898,9,2)+9&amp;"H"&amp;-1+2*(MID(D898,4,2)+MID(D898,9,2))+15-2*(MID(D898,7,1)+MID(D898,12,1))&amp;"O13P"</f>
        <v>C41H76O13P</v>
      </c>
      <c r="K898" s="5" t="str">
        <f t="shared" si="191"/>
        <v>C16H31O2</v>
      </c>
      <c r="L898" s="5" t="str">
        <f t="shared" ref="L898:L910" si="199">"C"&amp;MID(J898,2,2)-MID(K898,2,2)&amp;"H"&amp;MID(J898,5,2)-MID(K898,5,2)&amp;"O11P"</f>
        <v>C25H45O11P</v>
      </c>
      <c r="M898">
        <v>0.60903680744439459</v>
      </c>
      <c r="N898">
        <v>1.6459282605585927E-2</v>
      </c>
      <c r="O898">
        <v>4.5691758952135272E-2</v>
      </c>
      <c r="P898">
        <v>0.82994887212414814</v>
      </c>
      <c r="Q898">
        <v>0.73382448955637791</v>
      </c>
      <c r="R898">
        <v>0.15218776085168167</v>
      </c>
      <c r="S898">
        <v>0.21207500587987116</v>
      </c>
      <c r="T898" s="15">
        <f t="shared" si="181"/>
        <v>1.2078224656508263E-2</v>
      </c>
      <c r="U898" s="15">
        <f t="shared" si="182"/>
        <v>3.7921823807693121E-2</v>
      </c>
      <c r="V898" s="8">
        <f t="shared" si="183"/>
        <v>0.11167910592371341</v>
      </c>
      <c r="W898" s="8">
        <f t="shared" si="184"/>
        <v>0.17601141193572115</v>
      </c>
    </row>
    <row r="899" spans="1:23" x14ac:dyDescent="0.25">
      <c r="A899">
        <v>898</v>
      </c>
      <c r="B899">
        <v>-835.5</v>
      </c>
      <c r="C899">
        <v>283.2</v>
      </c>
      <c r="D899" t="s">
        <v>988</v>
      </c>
      <c r="E899">
        <v>253.2</v>
      </c>
      <c r="F899">
        <f t="shared" si="185"/>
        <v>18</v>
      </c>
      <c r="G899" t="b">
        <f t="shared" si="196"/>
        <v>0</v>
      </c>
      <c r="H899" s="19" t="e">
        <v>#N/A</v>
      </c>
      <c r="I899" s="5" t="str">
        <f t="shared" si="197"/>
        <v>C43H81O13P</v>
      </c>
      <c r="J899" s="5" t="str">
        <f t="shared" si="198"/>
        <v>C43H80O13P</v>
      </c>
      <c r="K899" s="5" t="str">
        <f t="shared" si="191"/>
        <v>C18H35O2</v>
      </c>
      <c r="L899" s="5" t="str">
        <f t="shared" si="199"/>
        <v>C25H45O11P</v>
      </c>
      <c r="M899">
        <v>0.59535434453267455</v>
      </c>
      <c r="N899">
        <v>1.9599405313945297E-2</v>
      </c>
      <c r="O899">
        <v>4.5691758952135272E-2</v>
      </c>
      <c r="P899">
        <v>0.81130345607924126</v>
      </c>
      <c r="Q899">
        <v>0.73382448955637791</v>
      </c>
      <c r="R899">
        <v>0.16730280038157924</v>
      </c>
      <c r="S899">
        <v>0.21207500587987116</v>
      </c>
      <c r="T899" s="15">
        <f t="shared" ref="T899:T910" si="200">N899*M899/P899</f>
        <v>1.438252360011447E-2</v>
      </c>
      <c r="U899" s="15">
        <f t="shared" ref="U899:U910" si="201">O899*M899/Q899</f>
        <v>3.7069881952206965E-2</v>
      </c>
      <c r="V899" s="8">
        <f t="shared" ref="V899:V910" si="202">R899*Q899</f>
        <v>0.12277089209136498</v>
      </c>
      <c r="W899" s="8">
        <f t="shared" ref="W899:W910" si="203">S899*P899</f>
        <v>0.17205718521836488</v>
      </c>
    </row>
    <row r="900" spans="1:23" x14ac:dyDescent="0.25">
      <c r="A900">
        <v>899</v>
      </c>
      <c r="B900">
        <v>-807.5</v>
      </c>
      <c r="C900">
        <v>227.2</v>
      </c>
      <c r="D900" t="s">
        <v>989</v>
      </c>
      <c r="E900">
        <v>281.2</v>
      </c>
      <c r="F900">
        <f t="shared" si="185"/>
        <v>14</v>
      </c>
      <c r="G900" t="b">
        <f t="shared" si="196"/>
        <v>0</v>
      </c>
      <c r="H900" s="19" t="e">
        <v>#N/A</v>
      </c>
      <c r="I900" s="5" t="str">
        <f t="shared" si="197"/>
        <v>C41H77O13P</v>
      </c>
      <c r="J900" s="5" t="str">
        <f t="shared" si="198"/>
        <v>C41H76O13P</v>
      </c>
      <c r="K900" s="5" t="str">
        <f t="shared" si="191"/>
        <v>C14H27O2</v>
      </c>
      <c r="L900" s="5" t="str">
        <f t="shared" si="199"/>
        <v>C27H49O11P</v>
      </c>
      <c r="M900">
        <v>0.60903680744439459</v>
      </c>
      <c r="N900">
        <v>1.3607566533507585E-2</v>
      </c>
      <c r="O900">
        <v>4.9499636755488644E-2</v>
      </c>
      <c r="P900">
        <v>0.84902279804027836</v>
      </c>
      <c r="Q900">
        <v>0.71733857895238917</v>
      </c>
      <c r="R900">
        <v>0.13628960706555063</v>
      </c>
      <c r="S900">
        <v>0.22369802700167632</v>
      </c>
      <c r="T900" s="15">
        <f t="shared" si="200"/>
        <v>9.7612324401464192E-3</v>
      </c>
      <c r="U900" s="15">
        <f t="shared" si="201"/>
        <v>4.2026320100122375E-2</v>
      </c>
      <c r="V900" s="8">
        <f t="shared" si="202"/>
        <v>9.7765793058381581E-2</v>
      </c>
      <c r="W900" s="8">
        <f t="shared" si="203"/>
        <v>0.18992472480105296</v>
      </c>
    </row>
    <row r="901" spans="1:23" x14ac:dyDescent="0.25">
      <c r="A901">
        <v>900</v>
      </c>
      <c r="B901">
        <v>-833.5</v>
      </c>
      <c r="C901">
        <v>253.2</v>
      </c>
      <c r="D901" t="s">
        <v>990</v>
      </c>
      <c r="E901">
        <v>281.2</v>
      </c>
      <c r="F901">
        <f t="shared" si="185"/>
        <v>16</v>
      </c>
      <c r="G901" t="b">
        <f t="shared" si="196"/>
        <v>0</v>
      </c>
      <c r="H901" s="19" t="e">
        <v>#N/A</v>
      </c>
      <c r="I901" s="5" t="str">
        <f t="shared" si="197"/>
        <v>C43H79O13P</v>
      </c>
      <c r="J901" s="5" t="str">
        <f t="shared" si="198"/>
        <v>C43H78O13P</v>
      </c>
      <c r="K901" s="5" t="str">
        <f t="shared" si="191"/>
        <v>C16H29O2</v>
      </c>
      <c r="L901" s="5" t="str">
        <f t="shared" si="199"/>
        <v>C27H49O11P</v>
      </c>
      <c r="M901">
        <v>0.59553299103049151</v>
      </c>
      <c r="N901">
        <v>1.641860067699746E-2</v>
      </c>
      <c r="O901">
        <v>4.9499636755488644E-2</v>
      </c>
      <c r="P901">
        <v>0.83019791281854061</v>
      </c>
      <c r="Q901">
        <v>0.71733857895238917</v>
      </c>
      <c r="R901">
        <v>0.15198433071630962</v>
      </c>
      <c r="S901">
        <v>0.22369802700167632</v>
      </c>
      <c r="T901" s="15">
        <f t="shared" si="200"/>
        <v>1.1777695678024095E-2</v>
      </c>
      <c r="U901" s="15">
        <f t="shared" si="201"/>
        <v>4.1094495119682599E-2</v>
      </c>
      <c r="V901" s="8">
        <f t="shared" si="202"/>
        <v>0.1090242238190675</v>
      </c>
      <c r="W901" s="8">
        <f t="shared" si="203"/>
        <v>0.18571363511841721</v>
      </c>
    </row>
    <row r="902" spans="1:23" x14ac:dyDescent="0.25">
      <c r="A902">
        <v>901</v>
      </c>
      <c r="B902">
        <v>-863.6</v>
      </c>
      <c r="C902">
        <v>283.3</v>
      </c>
      <c r="D902" t="s">
        <v>991</v>
      </c>
      <c r="E902">
        <v>281.2</v>
      </c>
      <c r="F902">
        <f t="shared" si="185"/>
        <v>18</v>
      </c>
      <c r="G902" t="b">
        <f t="shared" si="196"/>
        <v>0</v>
      </c>
      <c r="H902" s="19" t="e">
        <v>#N/A</v>
      </c>
      <c r="I902" s="5" t="str">
        <f t="shared" si="197"/>
        <v>C45H85O13P</v>
      </c>
      <c r="J902" s="5" t="str">
        <f t="shared" si="198"/>
        <v>C45H84O13P</v>
      </c>
      <c r="K902" s="5" t="str">
        <f t="shared" si="191"/>
        <v>C18H35O2</v>
      </c>
      <c r="L902" s="5" t="str">
        <f t="shared" si="199"/>
        <v>C27H49O11P</v>
      </c>
      <c r="M902">
        <v>0.58197926828304514</v>
      </c>
      <c r="N902">
        <v>1.9599405313945297E-2</v>
      </c>
      <c r="O902">
        <v>4.9499636755488644E-2</v>
      </c>
      <c r="P902">
        <v>0.81130345607924126</v>
      </c>
      <c r="Q902">
        <v>0.71733857895238917</v>
      </c>
      <c r="R902">
        <v>0.16730280038157924</v>
      </c>
      <c r="S902">
        <v>0.22369802700167632</v>
      </c>
      <c r="T902" s="15">
        <f t="shared" si="200"/>
        <v>1.4059409556217428E-2</v>
      </c>
      <c r="U902" s="15">
        <f t="shared" si="201"/>
        <v>4.0159226374394986E-2</v>
      </c>
      <c r="V902" s="8">
        <f t="shared" si="202"/>
        <v>0.12001275308047729</v>
      </c>
      <c r="W902" s="8">
        <f t="shared" si="203"/>
        <v>0.18148698242456743</v>
      </c>
    </row>
    <row r="903" spans="1:23" x14ac:dyDescent="0.25">
      <c r="A903">
        <v>902</v>
      </c>
      <c r="B903">
        <v>-891.6</v>
      </c>
      <c r="C903">
        <v>283.2</v>
      </c>
      <c r="D903" t="s">
        <v>992</v>
      </c>
      <c r="E903">
        <v>309.3</v>
      </c>
      <c r="F903">
        <f t="shared" si="185"/>
        <v>18</v>
      </c>
      <c r="G903" t="b">
        <f t="shared" si="196"/>
        <v>0</v>
      </c>
      <c r="H903" s="19" t="e">
        <v>#N/A</v>
      </c>
      <c r="I903" s="5" t="str">
        <f t="shared" si="197"/>
        <v>C47H89O13P</v>
      </c>
      <c r="J903" s="5" t="str">
        <f t="shared" si="198"/>
        <v>C47H88O13P</v>
      </c>
      <c r="K903" s="5" t="str">
        <f t="shared" si="191"/>
        <v>C18H35O2</v>
      </c>
      <c r="L903" s="5" t="str">
        <f t="shared" si="199"/>
        <v>C29H53O11P</v>
      </c>
      <c r="M903">
        <v>0.56890467302650194</v>
      </c>
      <c r="N903">
        <v>1.9599405313945297E-2</v>
      </c>
      <c r="O903">
        <v>5.3479317020764749E-2</v>
      </c>
      <c r="P903">
        <v>0.81130345607924126</v>
      </c>
      <c r="Q903">
        <v>0.70122303653903817</v>
      </c>
      <c r="R903">
        <v>0.16730280038157924</v>
      </c>
      <c r="S903">
        <v>0.23469177229921587</v>
      </c>
      <c r="T903" s="15">
        <f t="shared" si="200"/>
        <v>1.3743554508604088E-2</v>
      </c>
      <c r="U903" s="15">
        <f t="shared" si="201"/>
        <v>4.3387954727703848E-2</v>
      </c>
      <c r="V903" s="8">
        <f t="shared" si="202"/>
        <v>0.11731657770505555</v>
      </c>
      <c r="W903" s="8">
        <f t="shared" si="203"/>
        <v>0.19040624597971617</v>
      </c>
    </row>
    <row r="904" spans="1:23" x14ac:dyDescent="0.25">
      <c r="A904">
        <v>903</v>
      </c>
      <c r="B904">
        <v>-885.6</v>
      </c>
      <c r="C904">
        <v>303.2</v>
      </c>
      <c r="D904" t="s">
        <v>993</v>
      </c>
      <c r="E904">
        <v>283.3</v>
      </c>
      <c r="F904">
        <f t="shared" si="185"/>
        <v>20</v>
      </c>
      <c r="G904" t="b">
        <f t="shared" si="196"/>
        <v>0</v>
      </c>
      <c r="H904" s="19" t="e">
        <v>#N/A</v>
      </c>
      <c r="I904" s="5" t="str">
        <f t="shared" si="197"/>
        <v>C47H83O13P</v>
      </c>
      <c r="J904" s="5" t="str">
        <f t="shared" si="198"/>
        <v>C47H82O13P</v>
      </c>
      <c r="K904" s="5" t="str">
        <f t="shared" si="191"/>
        <v>C20H31O2</v>
      </c>
      <c r="L904" s="5" t="str">
        <f t="shared" si="199"/>
        <v>C27H51O11P</v>
      </c>
      <c r="M904">
        <v>0.56941695614724308</v>
      </c>
      <c r="N904">
        <v>2.2814002746246405E-2</v>
      </c>
      <c r="O904">
        <v>4.9551903460011135E-2</v>
      </c>
      <c r="P904">
        <v>0.79402925813533398</v>
      </c>
      <c r="Q904">
        <v>0.71712339351882148</v>
      </c>
      <c r="R904">
        <v>0.18092705161852635</v>
      </c>
      <c r="S904">
        <v>0.22384609192023111</v>
      </c>
      <c r="T904" s="15">
        <f t="shared" si="200"/>
        <v>1.6360455069135939E-2</v>
      </c>
      <c r="U904" s="15">
        <f t="shared" si="201"/>
        <v>3.9345661143546332E-2</v>
      </c>
      <c r="V904" s="8">
        <f t="shared" si="202"/>
        <v>0.1297470212360326</v>
      </c>
      <c r="W904" s="8">
        <f t="shared" si="203"/>
        <v>0.17774034630391489</v>
      </c>
    </row>
    <row r="905" spans="1:23" x14ac:dyDescent="0.25">
      <c r="A905">
        <v>904</v>
      </c>
      <c r="B905">
        <v>-883.5</v>
      </c>
      <c r="C905">
        <v>283.2</v>
      </c>
      <c r="D905" t="s">
        <v>994</v>
      </c>
      <c r="E905">
        <v>301.2</v>
      </c>
      <c r="F905">
        <f t="shared" si="185"/>
        <v>18</v>
      </c>
      <c r="G905" t="b">
        <f t="shared" si="196"/>
        <v>0</v>
      </c>
      <c r="H905" s="19" t="e">
        <v>#N/A</v>
      </c>
      <c r="I905" s="5" t="str">
        <f t="shared" si="197"/>
        <v>C47H81O13P</v>
      </c>
      <c r="J905" s="5" t="str">
        <f t="shared" si="198"/>
        <v>C47H80O13P</v>
      </c>
      <c r="K905" s="5" t="str">
        <f t="shared" si="191"/>
        <v>C18H35O2</v>
      </c>
      <c r="L905" s="5" t="str">
        <f t="shared" si="199"/>
        <v>C29H45O11P</v>
      </c>
      <c r="M905">
        <v>0.56958781967742034</v>
      </c>
      <c r="N905">
        <v>1.9599405313945297E-2</v>
      </c>
      <c r="O905">
        <v>5.3262093771715827E-2</v>
      </c>
      <c r="P905">
        <v>0.81130345607924126</v>
      </c>
      <c r="Q905">
        <v>0.70206507245765726</v>
      </c>
      <c r="R905">
        <v>0.16730280038157924</v>
      </c>
      <c r="S905">
        <v>0.23413098814377906</v>
      </c>
      <c r="T905" s="15">
        <f t="shared" si="200"/>
        <v>1.3760057911862E-2</v>
      </c>
      <c r="U905" s="15">
        <f t="shared" si="201"/>
        <v>4.3211720755009682E-2</v>
      </c>
      <c r="V905" s="8">
        <f t="shared" si="202"/>
        <v>0.1174574526722624</v>
      </c>
      <c r="W905" s="8">
        <f t="shared" si="203"/>
        <v>0.18995127985629581</v>
      </c>
    </row>
    <row r="906" spans="1:23" x14ac:dyDescent="0.25">
      <c r="A906">
        <v>905</v>
      </c>
      <c r="B906">
        <v>-883.5</v>
      </c>
      <c r="C906">
        <v>281.2</v>
      </c>
      <c r="D906" t="s">
        <v>995</v>
      </c>
      <c r="E906">
        <v>303.2</v>
      </c>
      <c r="F906">
        <f t="shared" si="185"/>
        <v>18</v>
      </c>
      <c r="G906" t="b">
        <f t="shared" si="196"/>
        <v>0</v>
      </c>
      <c r="H906" s="19" t="e">
        <v>#N/A</v>
      </c>
      <c r="I906" s="5" t="str">
        <f t="shared" si="197"/>
        <v>C47H81O13P</v>
      </c>
      <c r="J906" s="5" t="str">
        <f t="shared" si="198"/>
        <v>C47H80O13P</v>
      </c>
      <c r="K906" s="5" t="str">
        <f t="shared" si="191"/>
        <v>C18H33O2</v>
      </c>
      <c r="L906" s="5" t="str">
        <f t="shared" si="199"/>
        <v>C29H47O11P</v>
      </c>
      <c r="M906">
        <v>0.56958781967742034</v>
      </c>
      <c r="N906">
        <v>1.9555127821847394E-2</v>
      </c>
      <c r="O906">
        <v>5.3316360898994226E-2</v>
      </c>
      <c r="P906">
        <v>0.811546901890003</v>
      </c>
      <c r="Q906">
        <v>0.70185446873238411</v>
      </c>
      <c r="R906">
        <v>0.16710950192123541</v>
      </c>
      <c r="S906">
        <v>0.23427134204409222</v>
      </c>
      <c r="T906" s="15">
        <f t="shared" si="200"/>
        <v>1.3724853848396567E-2</v>
      </c>
      <c r="U906" s="15">
        <f t="shared" si="201"/>
        <v>4.3268727507628064E-2</v>
      </c>
      <c r="V906" s="8">
        <f t="shared" si="202"/>
        <v>0.117286550691062</v>
      </c>
      <c r="W906" s="8">
        <f t="shared" si="203"/>
        <v>0.19012218183749624</v>
      </c>
    </row>
    <row r="907" spans="1:23" x14ac:dyDescent="0.25">
      <c r="A907">
        <v>906</v>
      </c>
      <c r="B907">
        <v>-859.5</v>
      </c>
      <c r="C907">
        <v>281.2</v>
      </c>
      <c r="D907" t="s">
        <v>996</v>
      </c>
      <c r="E907">
        <v>279.2</v>
      </c>
      <c r="F907">
        <f t="shared" si="185"/>
        <v>18</v>
      </c>
      <c r="G907" t="b">
        <f t="shared" si="196"/>
        <v>0</v>
      </c>
      <c r="H907" s="19" t="e">
        <v>#N/A</v>
      </c>
      <c r="I907" s="5" t="str">
        <f t="shared" si="197"/>
        <v>C45H81O13P</v>
      </c>
      <c r="J907" s="5" t="str">
        <f t="shared" si="198"/>
        <v>C45H80O13P</v>
      </c>
      <c r="K907" s="5" t="str">
        <f t="shared" si="191"/>
        <v>C18H33O2</v>
      </c>
      <c r="L907" s="5" t="str">
        <f t="shared" si="199"/>
        <v>C27H47O11P</v>
      </c>
      <c r="M907">
        <v>0.5823285868286443</v>
      </c>
      <c r="N907">
        <v>1.9555127821847394E-2</v>
      </c>
      <c r="O907">
        <v>4.944739882143015E-2</v>
      </c>
      <c r="P907">
        <v>0.811546901890003</v>
      </c>
      <c r="Q907">
        <v>0.71755382895611497</v>
      </c>
      <c r="R907">
        <v>0.16710950192123541</v>
      </c>
      <c r="S907">
        <v>0.22354985306896086</v>
      </c>
      <c r="T907" s="15">
        <f t="shared" si="200"/>
        <v>1.4031856844292853E-2</v>
      </c>
      <c r="U907" s="15">
        <f t="shared" si="201"/>
        <v>4.0128883320051024E-2</v>
      </c>
      <c r="V907" s="8">
        <f t="shared" si="202"/>
        <v>0.11991006295853172</v>
      </c>
      <c r="W907" s="8">
        <f t="shared" si="203"/>
        <v>0.18142119067608056</v>
      </c>
    </row>
    <row r="908" spans="1:23" x14ac:dyDescent="0.25">
      <c r="A908">
        <v>907</v>
      </c>
      <c r="B908">
        <v>-855.5</v>
      </c>
      <c r="C908">
        <v>279.2</v>
      </c>
      <c r="D908" t="s">
        <v>997</v>
      </c>
      <c r="E908">
        <v>277.2</v>
      </c>
      <c r="F908">
        <f t="shared" ref="F908:F910" si="204">ROUNDUP((INT(C908)-31)/14,0)</f>
        <v>18</v>
      </c>
      <c r="G908" t="b">
        <f t="shared" si="196"/>
        <v>0</v>
      </c>
      <c r="H908" s="19" t="e">
        <v>#N/A</v>
      </c>
      <c r="I908" s="5" t="str">
        <f t="shared" si="197"/>
        <v>C45H77O13P</v>
      </c>
      <c r="J908" s="5" t="str">
        <f t="shared" si="198"/>
        <v>C45H76O13P</v>
      </c>
      <c r="K908" s="5" t="str">
        <f t="shared" si="191"/>
        <v>C18H31O2</v>
      </c>
      <c r="L908" s="5" t="str">
        <f t="shared" si="199"/>
        <v>C27H45O11P</v>
      </c>
      <c r="M908">
        <v>0.58267811504399103</v>
      </c>
      <c r="N908">
        <v>1.9510895075596228E-2</v>
      </c>
      <c r="O908">
        <v>4.9395189699192057E-2</v>
      </c>
      <c r="P908">
        <v>0.81179042075094388</v>
      </c>
      <c r="Q908">
        <v>0.71776914354937393</v>
      </c>
      <c r="R908">
        <v>0.16691607239168496</v>
      </c>
      <c r="S908">
        <v>0.22340157006999312</v>
      </c>
      <c r="T908" s="15">
        <f t="shared" si="200"/>
        <v>1.4004318448292405E-2</v>
      </c>
      <c r="U908" s="15">
        <f t="shared" si="201"/>
        <v>4.0098541828979817E-2</v>
      </c>
      <c r="V908" s="8">
        <f t="shared" si="202"/>
        <v>0.11980720632520502</v>
      </c>
      <c r="W908" s="8">
        <f t="shared" si="203"/>
        <v>0.18135525456354118</v>
      </c>
    </row>
    <row r="909" spans="1:23" x14ac:dyDescent="0.25">
      <c r="A909">
        <v>908</v>
      </c>
      <c r="B909">
        <v>-889.6</v>
      </c>
      <c r="C909">
        <v>281.2</v>
      </c>
      <c r="D909" t="s">
        <v>998</v>
      </c>
      <c r="E909">
        <v>309.3</v>
      </c>
      <c r="F909">
        <f t="shared" si="204"/>
        <v>18</v>
      </c>
      <c r="G909" t="b">
        <f t="shared" si="196"/>
        <v>0</v>
      </c>
      <c r="H909" s="19" t="e">
        <v>#N/A</v>
      </c>
      <c r="I909" s="5" t="str">
        <f t="shared" si="197"/>
        <v>C47H87O13P</v>
      </c>
      <c r="J909" s="5" t="str">
        <f t="shared" si="198"/>
        <v>C47H86O13P</v>
      </c>
      <c r="K909" s="5" t="str">
        <f t="shared" si="191"/>
        <v>C18H33O2</v>
      </c>
      <c r="L909" s="5" t="str">
        <f t="shared" si="199"/>
        <v>C29H53O11P</v>
      </c>
      <c r="M909">
        <v>0.56907538283715686</v>
      </c>
      <c r="N909">
        <v>1.9555127821847394E-2</v>
      </c>
      <c r="O909">
        <v>5.3479317020764749E-2</v>
      </c>
      <c r="P909">
        <v>0.811546901890003</v>
      </c>
      <c r="Q909">
        <v>0.70122303653903817</v>
      </c>
      <c r="R909">
        <v>0.16710950192123541</v>
      </c>
      <c r="S909">
        <v>0.23469177229921587</v>
      </c>
      <c r="T909" s="15">
        <f t="shared" si="200"/>
        <v>1.3712506111144858E-2</v>
      </c>
      <c r="U909" s="15">
        <f t="shared" si="201"/>
        <v>4.3400974043394942E-2</v>
      </c>
      <c r="V909" s="8">
        <f t="shared" si="202"/>
        <v>0.11718103237173493</v>
      </c>
      <c r="W909" s="8">
        <f t="shared" si="203"/>
        <v>0.19046338070850266</v>
      </c>
    </row>
    <row r="910" spans="1:23" x14ac:dyDescent="0.25">
      <c r="A910">
        <v>909</v>
      </c>
      <c r="B910">
        <v>-887.6</v>
      </c>
      <c r="C910">
        <v>279.2</v>
      </c>
      <c r="D910" t="s">
        <v>999</v>
      </c>
      <c r="E910">
        <v>309.3</v>
      </c>
      <c r="F910">
        <f t="shared" si="204"/>
        <v>18</v>
      </c>
      <c r="G910" t="b">
        <f t="shared" si="196"/>
        <v>0</v>
      </c>
      <c r="H910" s="19" t="e">
        <v>#N/A</v>
      </c>
      <c r="I910" s="5" t="str">
        <f t="shared" si="197"/>
        <v>C47H85O13P</v>
      </c>
      <c r="J910" s="5" t="str">
        <f t="shared" si="198"/>
        <v>C47H84O13P</v>
      </c>
      <c r="K910" s="5" t="str">
        <f t="shared" si="191"/>
        <v>C18H31O2</v>
      </c>
      <c r="L910" s="5" t="str">
        <f t="shared" si="199"/>
        <v>C29H53O11P</v>
      </c>
      <c r="M910">
        <v>0.56924614387228034</v>
      </c>
      <c r="N910">
        <v>1.9510895075596228E-2</v>
      </c>
      <c r="O910">
        <v>5.3479317020764749E-2</v>
      </c>
      <c r="P910">
        <v>0.81179042075094388</v>
      </c>
      <c r="Q910">
        <v>0.70122303653903817</v>
      </c>
      <c r="R910">
        <v>0.16691607239168496</v>
      </c>
      <c r="S910">
        <v>0.23469177229921587</v>
      </c>
      <c r="T910" s="15">
        <f t="shared" si="200"/>
        <v>1.3681489090504154E-2</v>
      </c>
      <c r="U910" s="15">
        <f t="shared" si="201"/>
        <v>4.3413997265759736E-2</v>
      </c>
      <c r="V910" s="8">
        <f t="shared" si="202"/>
        <v>0.11704539512966725</v>
      </c>
      <c r="W910" s="8">
        <f t="shared" si="203"/>
        <v>0.19052053258156518</v>
      </c>
    </row>
  </sheetData>
  <autoFilter ref="A1:W910"/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5"/>
  <sheetViews>
    <sheetView topLeftCell="A541" workbookViewId="0">
      <selection activeCell="V560" sqref="V560"/>
    </sheetView>
  </sheetViews>
  <sheetFormatPr defaultRowHeight="15" x14ac:dyDescent="0.25"/>
  <cols>
    <col min="1" max="1" width="5" bestFit="1" customWidth="1"/>
    <col min="2" max="2" width="8.7109375" bestFit="1" customWidth="1"/>
    <col min="4" max="4" width="18.7109375" bestFit="1" customWidth="1"/>
    <col min="9" max="9" width="13.42578125" bestFit="1" customWidth="1"/>
    <col min="10" max="10" width="13.5703125" bestFit="1" customWidth="1"/>
    <col min="11" max="11" width="11.42578125" bestFit="1" customWidth="1"/>
    <col min="12" max="12" width="13.42578125" bestFit="1" customWidth="1"/>
    <col min="13" max="19" width="9.140625" style="6"/>
    <col min="20" max="21" width="14.85546875" style="6" bestFit="1" customWidth="1"/>
    <col min="22" max="22" width="12.28515625" bestFit="1" customWidth="1"/>
    <col min="23" max="23" width="14.85546875" bestFit="1" customWidth="1"/>
  </cols>
  <sheetData>
    <row r="1" spans="1:23" x14ac:dyDescent="0.25">
      <c r="B1" s="3" t="s">
        <v>0</v>
      </c>
      <c r="C1" s="3" t="s">
        <v>1</v>
      </c>
      <c r="D1" s="3" t="s">
        <v>6</v>
      </c>
      <c r="E1" s="3" t="s">
        <v>79</v>
      </c>
      <c r="F1" s="3" t="s">
        <v>3</v>
      </c>
      <c r="G1" s="3" t="s">
        <v>4</v>
      </c>
      <c r="H1" s="3" t="s">
        <v>5</v>
      </c>
      <c r="I1" s="3" t="s">
        <v>7</v>
      </c>
      <c r="J1" s="3" t="s">
        <v>8</v>
      </c>
      <c r="K1" s="3" t="s">
        <v>9</v>
      </c>
      <c r="L1" s="3" t="s">
        <v>13</v>
      </c>
      <c r="M1" s="16" t="s">
        <v>10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86</v>
      </c>
      <c r="S1" s="16" t="s">
        <v>87</v>
      </c>
      <c r="T1" s="17" t="s">
        <v>18</v>
      </c>
      <c r="U1" s="17" t="s">
        <v>19</v>
      </c>
      <c r="V1" s="18" t="s">
        <v>88</v>
      </c>
      <c r="W1" s="18" t="s">
        <v>89</v>
      </c>
    </row>
    <row r="2" spans="1:23" x14ac:dyDescent="0.25">
      <c r="A2">
        <v>1</v>
      </c>
      <c r="B2">
        <v>-199.2</v>
      </c>
      <c r="C2">
        <v>199.2</v>
      </c>
      <c r="D2" s="42" t="s">
        <v>1000</v>
      </c>
      <c r="E2" t="e">
        <v>#N/A</v>
      </c>
      <c r="F2" t="b">
        <v>1</v>
      </c>
      <c r="G2" t="e">
        <v>#N/A</v>
      </c>
      <c r="H2" t="e">
        <v>#N/A</v>
      </c>
      <c r="I2" t="s">
        <v>52</v>
      </c>
      <c r="J2" t="s">
        <v>41</v>
      </c>
      <c r="K2" t="s">
        <v>41</v>
      </c>
      <c r="M2">
        <v>0.86853508186262862</v>
      </c>
      <c r="N2">
        <v>1.1069355131472782E-2</v>
      </c>
      <c r="O2" t="e">
        <v>#N/A</v>
      </c>
      <c r="P2">
        <v>0.86853508186262862</v>
      </c>
      <c r="Q2" t="e">
        <v>#N/A</v>
      </c>
      <c r="R2">
        <v>0.11958032726208295</v>
      </c>
      <c r="S2" t="e">
        <v>#N/A</v>
      </c>
      <c r="T2" s="8">
        <f>N2*M2/P2</f>
        <v>1.1069355131472782E-2</v>
      </c>
      <c r="U2" s="8" t="e">
        <f>O2*M2/Q2</f>
        <v>#N/A</v>
      </c>
      <c r="V2" s="15">
        <f t="shared" ref="V2:V29" si="0">R2*M2/P2</f>
        <v>0.11958032726208295</v>
      </c>
      <c r="W2" s="15" t="e">
        <f t="shared" ref="W2:W29" si="1">S2*M2/Q2</f>
        <v>#N/A</v>
      </c>
    </row>
    <row r="3" spans="1:23" x14ac:dyDescent="0.25">
      <c r="A3">
        <v>2</v>
      </c>
      <c r="B3">
        <v>-227.2</v>
      </c>
      <c r="C3">
        <v>227.2</v>
      </c>
      <c r="D3" s="42" t="s">
        <v>1001</v>
      </c>
      <c r="E3" t="e">
        <v>#N/A</v>
      </c>
      <c r="F3" t="b">
        <v>1</v>
      </c>
      <c r="G3" t="e">
        <v>#N/A</v>
      </c>
      <c r="H3" t="e">
        <v>#N/A</v>
      </c>
      <c r="I3" t="s">
        <v>53</v>
      </c>
      <c r="J3" t="s">
        <v>40</v>
      </c>
      <c r="K3" t="s">
        <v>40</v>
      </c>
      <c r="M3">
        <v>0.84902279804027836</v>
      </c>
      <c r="N3">
        <v>1.3607566533507585E-2</v>
      </c>
      <c r="O3" t="e">
        <v>#N/A</v>
      </c>
      <c r="P3">
        <v>0.84902279804027836</v>
      </c>
      <c r="Q3" t="e">
        <v>#N/A</v>
      </c>
      <c r="R3">
        <v>0.13628960706555063</v>
      </c>
      <c r="S3" t="e">
        <v>#N/A</v>
      </c>
      <c r="T3" s="8">
        <f t="shared" ref="T3:T66" si="2">N3*M3/P3</f>
        <v>1.3607566533507585E-2</v>
      </c>
      <c r="U3" s="8" t="e">
        <f t="shared" ref="U3:U66" si="3">O3*M3/Q3</f>
        <v>#N/A</v>
      </c>
      <c r="V3" s="15">
        <f t="shared" si="0"/>
        <v>0.13628960706555063</v>
      </c>
      <c r="W3" s="15" t="e">
        <f t="shared" si="1"/>
        <v>#N/A</v>
      </c>
    </row>
    <row r="4" spans="1:23" x14ac:dyDescent="0.25">
      <c r="A4">
        <v>3</v>
      </c>
      <c r="B4">
        <v>-225.2</v>
      </c>
      <c r="C4">
        <v>225.2</v>
      </c>
      <c r="D4" s="42" t="s">
        <v>1002</v>
      </c>
      <c r="E4" t="e">
        <v>#N/A</v>
      </c>
      <c r="F4" t="b">
        <v>1</v>
      </c>
      <c r="G4" t="e">
        <v>#N/A</v>
      </c>
      <c r="H4" t="e">
        <v>#N/A</v>
      </c>
      <c r="I4" t="s">
        <v>54</v>
      </c>
      <c r="J4" t="s">
        <v>20</v>
      </c>
      <c r="K4" t="s">
        <v>20</v>
      </c>
      <c r="M4">
        <v>0.84927756220019335</v>
      </c>
      <c r="N4">
        <v>1.357080177886158E-2</v>
      </c>
      <c r="O4" t="e">
        <v>#N/A</v>
      </c>
      <c r="P4">
        <v>0.84927756220019335</v>
      </c>
      <c r="Q4" t="e">
        <v>#N/A</v>
      </c>
      <c r="R4">
        <v>0.13607568165717518</v>
      </c>
      <c r="S4" t="e">
        <v>#N/A</v>
      </c>
      <c r="T4" s="8">
        <f t="shared" si="2"/>
        <v>1.357080177886158E-2</v>
      </c>
      <c r="U4" s="8" t="e">
        <f t="shared" si="3"/>
        <v>#N/A</v>
      </c>
      <c r="V4" s="15">
        <f t="shared" si="0"/>
        <v>0.13607568165717518</v>
      </c>
      <c r="W4" s="15" t="e">
        <f t="shared" si="1"/>
        <v>#N/A</v>
      </c>
    </row>
    <row r="5" spans="1:23" x14ac:dyDescent="0.25">
      <c r="A5">
        <v>4</v>
      </c>
      <c r="B5">
        <v>-241.2</v>
      </c>
      <c r="C5">
        <v>241.2</v>
      </c>
      <c r="D5" s="42" t="s">
        <v>1003</v>
      </c>
      <c r="E5" t="e">
        <v>#N/A</v>
      </c>
      <c r="F5" t="b">
        <v>1</v>
      </c>
      <c r="G5" t="e">
        <v>#N/A</v>
      </c>
      <c r="H5" t="e">
        <v>#N/A</v>
      </c>
      <c r="I5" t="s">
        <v>55</v>
      </c>
      <c r="J5" t="s">
        <v>37</v>
      </c>
      <c r="K5" t="s">
        <v>37</v>
      </c>
      <c r="M5">
        <v>0.83943166109053646</v>
      </c>
      <c r="N5">
        <v>1.4995833503894751E-2</v>
      </c>
      <c r="O5" t="e">
        <v>#N/A</v>
      </c>
      <c r="P5">
        <v>0.83943166109053646</v>
      </c>
      <c r="Q5" t="e">
        <v>#N/A</v>
      </c>
      <c r="R5">
        <v>0.1443383037859593</v>
      </c>
      <c r="S5" t="e">
        <v>#N/A</v>
      </c>
      <c r="T5" s="8">
        <f t="shared" si="2"/>
        <v>1.4995833503894751E-2</v>
      </c>
      <c r="U5" s="8" t="e">
        <f t="shared" si="3"/>
        <v>#N/A</v>
      </c>
      <c r="V5" s="15">
        <f t="shared" si="0"/>
        <v>0.1443383037859593</v>
      </c>
      <c r="W5" s="15" t="e">
        <f t="shared" si="1"/>
        <v>#N/A</v>
      </c>
    </row>
    <row r="6" spans="1:23" x14ac:dyDescent="0.25">
      <c r="A6">
        <v>5</v>
      </c>
      <c r="B6">
        <v>-255.2</v>
      </c>
      <c r="C6">
        <v>255.2</v>
      </c>
      <c r="D6" s="42" t="s">
        <v>1004</v>
      </c>
      <c r="E6" t="e">
        <v>#N/A</v>
      </c>
      <c r="F6" t="b">
        <v>1</v>
      </c>
      <c r="G6" t="e">
        <v>#N/A</v>
      </c>
      <c r="H6" t="e">
        <v>#N/A</v>
      </c>
      <c r="I6" t="s">
        <v>56</v>
      </c>
      <c r="J6" t="s">
        <v>21</v>
      </c>
      <c r="K6" t="s">
        <v>21</v>
      </c>
      <c r="M6">
        <v>0.82994887212414814</v>
      </c>
      <c r="N6">
        <v>1.6459282605585927E-2</v>
      </c>
      <c r="O6" t="e">
        <v>#N/A</v>
      </c>
      <c r="P6">
        <v>0.82994887212414814</v>
      </c>
      <c r="Q6" t="e">
        <v>#N/A</v>
      </c>
      <c r="R6">
        <v>0.15218776085168167</v>
      </c>
      <c r="S6" t="e">
        <v>#N/A</v>
      </c>
      <c r="T6" s="8">
        <f t="shared" si="2"/>
        <v>1.6459282605585927E-2</v>
      </c>
      <c r="U6" s="8" t="e">
        <f t="shared" si="3"/>
        <v>#N/A</v>
      </c>
      <c r="V6" s="15">
        <f t="shared" si="0"/>
        <v>0.15218776085168167</v>
      </c>
      <c r="W6" s="15" t="e">
        <f t="shared" si="1"/>
        <v>#N/A</v>
      </c>
    </row>
    <row r="7" spans="1:23" x14ac:dyDescent="0.25">
      <c r="A7">
        <v>6</v>
      </c>
      <c r="B7">
        <v>-253.2</v>
      </c>
      <c r="C7">
        <v>253.2</v>
      </c>
      <c r="D7" s="42" t="s">
        <v>1005</v>
      </c>
      <c r="E7" t="e">
        <v>#N/A</v>
      </c>
      <c r="F7" t="b">
        <v>1</v>
      </c>
      <c r="G7" t="e">
        <v>#N/A</v>
      </c>
      <c r="H7" t="e">
        <v>#N/A</v>
      </c>
      <c r="I7" t="s">
        <v>57</v>
      </c>
      <c r="J7" t="s">
        <v>22</v>
      </c>
      <c r="K7" t="s">
        <v>22</v>
      </c>
      <c r="M7">
        <v>0.83019791281854061</v>
      </c>
      <c r="N7">
        <v>1.641860067699746E-2</v>
      </c>
      <c r="O7" t="e">
        <v>#N/A</v>
      </c>
      <c r="P7">
        <v>0.83019791281854061</v>
      </c>
      <c r="Q7" t="e">
        <v>#N/A</v>
      </c>
      <c r="R7">
        <v>0.15198433071630962</v>
      </c>
      <c r="S7" t="e">
        <v>#N/A</v>
      </c>
      <c r="T7" s="8">
        <f t="shared" si="2"/>
        <v>1.641860067699746E-2</v>
      </c>
      <c r="U7" s="8" t="e">
        <f t="shared" si="3"/>
        <v>#N/A</v>
      </c>
      <c r="V7" s="15">
        <f t="shared" si="0"/>
        <v>0.15198433071630962</v>
      </c>
      <c r="W7" s="15" t="e">
        <f t="shared" si="1"/>
        <v>#N/A</v>
      </c>
    </row>
    <row r="8" spans="1:23" x14ac:dyDescent="0.25">
      <c r="A8">
        <v>7</v>
      </c>
      <c r="B8">
        <v>-269.2</v>
      </c>
      <c r="C8">
        <v>269.2</v>
      </c>
      <c r="D8" s="42" t="s">
        <v>1006</v>
      </c>
      <c r="E8" t="e">
        <v>#N/A</v>
      </c>
      <c r="F8" t="b">
        <v>1</v>
      </c>
      <c r="G8" t="e">
        <v>#N/A</v>
      </c>
      <c r="H8" t="e">
        <v>#N/A</v>
      </c>
      <c r="I8" t="s">
        <v>58</v>
      </c>
      <c r="J8" t="s">
        <v>39</v>
      </c>
      <c r="K8" t="s">
        <v>39</v>
      </c>
      <c r="M8">
        <v>0.82057320716886051</v>
      </c>
      <c r="N8">
        <v>1.799481480587874E-2</v>
      </c>
      <c r="O8" t="e">
        <v>#N/A</v>
      </c>
      <c r="P8">
        <v>0.82057320716886051</v>
      </c>
      <c r="Q8" t="e">
        <v>#N/A</v>
      </c>
      <c r="R8">
        <v>0.15984145262121127</v>
      </c>
      <c r="S8" t="e">
        <v>#N/A</v>
      </c>
      <c r="T8" s="8">
        <f t="shared" si="2"/>
        <v>1.799481480587874E-2</v>
      </c>
      <c r="U8" s="8" t="e">
        <f t="shared" si="3"/>
        <v>#N/A</v>
      </c>
      <c r="V8" s="15">
        <f t="shared" si="0"/>
        <v>0.1598414526212113</v>
      </c>
      <c r="W8" s="15" t="e">
        <f t="shared" si="1"/>
        <v>#N/A</v>
      </c>
    </row>
    <row r="9" spans="1:23" x14ac:dyDescent="0.25">
      <c r="A9">
        <v>8</v>
      </c>
      <c r="B9">
        <v>-283.3</v>
      </c>
      <c r="C9">
        <v>283.3</v>
      </c>
      <c r="D9" s="42" t="s">
        <v>1007</v>
      </c>
      <c r="E9" t="e">
        <v>#N/A</v>
      </c>
      <c r="F9" t="b">
        <v>1</v>
      </c>
      <c r="G9" t="e">
        <v>#N/A</v>
      </c>
      <c r="H9" t="e">
        <v>#N/A</v>
      </c>
      <c r="I9" t="s">
        <v>59</v>
      </c>
      <c r="J9" t="s">
        <v>23</v>
      </c>
      <c r="K9" t="s">
        <v>23</v>
      </c>
      <c r="M9">
        <v>0.81130345607924126</v>
      </c>
      <c r="N9">
        <v>1.9599405313945297E-2</v>
      </c>
      <c r="O9" t="e">
        <v>#N/A</v>
      </c>
      <c r="P9">
        <v>0.81130345607924126</v>
      </c>
      <c r="Q9" t="e">
        <v>#N/A</v>
      </c>
      <c r="R9">
        <v>0.16730280038157924</v>
      </c>
      <c r="S9" t="e">
        <v>#N/A</v>
      </c>
      <c r="T9" s="8">
        <f t="shared" si="2"/>
        <v>1.9599405313945294E-2</v>
      </c>
      <c r="U9" s="8" t="e">
        <f t="shared" si="3"/>
        <v>#N/A</v>
      </c>
      <c r="V9" s="15">
        <f t="shared" si="0"/>
        <v>0.16730280038157924</v>
      </c>
      <c r="W9" s="15" t="e">
        <f t="shared" si="1"/>
        <v>#N/A</v>
      </c>
    </row>
    <row r="10" spans="1:23" x14ac:dyDescent="0.25">
      <c r="A10">
        <v>9</v>
      </c>
      <c r="B10">
        <v>-281.2</v>
      </c>
      <c r="C10">
        <v>281.2</v>
      </c>
      <c r="D10" s="42" t="s">
        <v>1008</v>
      </c>
      <c r="E10" t="e">
        <v>#N/A</v>
      </c>
      <c r="F10" t="b">
        <v>1</v>
      </c>
      <c r="G10" t="e">
        <v>#N/A</v>
      </c>
      <c r="H10" t="e">
        <v>#N/A</v>
      </c>
      <c r="I10" t="s">
        <v>60</v>
      </c>
      <c r="J10" t="s">
        <v>24</v>
      </c>
      <c r="K10" t="s">
        <v>24</v>
      </c>
      <c r="M10">
        <v>0.811546901890003</v>
      </c>
      <c r="N10">
        <v>1.9555127821847394E-2</v>
      </c>
      <c r="O10" t="e">
        <v>#N/A</v>
      </c>
      <c r="P10">
        <v>0.811546901890003</v>
      </c>
      <c r="Q10" t="e">
        <v>#N/A</v>
      </c>
      <c r="R10">
        <v>0.16710950192123541</v>
      </c>
      <c r="S10" t="e">
        <v>#N/A</v>
      </c>
      <c r="T10" s="8">
        <f t="shared" si="2"/>
        <v>1.9555127821847394E-2</v>
      </c>
      <c r="U10" s="8" t="e">
        <f t="shared" si="3"/>
        <v>#N/A</v>
      </c>
      <c r="V10" s="15">
        <f t="shared" si="0"/>
        <v>0.16710950192123539</v>
      </c>
      <c r="W10" s="15" t="e">
        <f t="shared" si="1"/>
        <v>#N/A</v>
      </c>
    </row>
    <row r="11" spans="1:23" x14ac:dyDescent="0.25">
      <c r="A11">
        <v>10</v>
      </c>
      <c r="B11">
        <v>-279.2</v>
      </c>
      <c r="C11">
        <v>279.2</v>
      </c>
      <c r="D11" s="42" t="s">
        <v>1009</v>
      </c>
      <c r="E11" t="e">
        <v>#N/A</v>
      </c>
      <c r="F11" t="b">
        <v>1</v>
      </c>
      <c r="G11" t="e">
        <v>#N/A</v>
      </c>
      <c r="H11" t="e">
        <v>#N/A</v>
      </c>
      <c r="I11" t="s">
        <v>61</v>
      </c>
      <c r="J11" t="s">
        <v>25</v>
      </c>
      <c r="K11" t="s">
        <v>25</v>
      </c>
      <c r="M11">
        <v>0.81179042075094388</v>
      </c>
      <c r="N11">
        <v>1.9510895075596228E-2</v>
      </c>
      <c r="O11" t="e">
        <v>#N/A</v>
      </c>
      <c r="P11">
        <v>0.81179042075094388</v>
      </c>
      <c r="Q11" t="e">
        <v>#N/A</v>
      </c>
      <c r="R11">
        <v>0.16691607239168496</v>
      </c>
      <c r="S11" t="e">
        <v>#N/A</v>
      </c>
      <c r="T11" s="8">
        <f t="shared" si="2"/>
        <v>1.9510895075596231E-2</v>
      </c>
      <c r="U11" s="8" t="e">
        <f t="shared" si="3"/>
        <v>#N/A</v>
      </c>
      <c r="V11" s="15">
        <f t="shared" si="0"/>
        <v>0.16691607239168496</v>
      </c>
      <c r="W11" s="15" t="e">
        <f t="shared" si="1"/>
        <v>#N/A</v>
      </c>
    </row>
    <row r="12" spans="1:23" x14ac:dyDescent="0.25">
      <c r="A12">
        <v>11</v>
      </c>
      <c r="B12">
        <v>-277.2</v>
      </c>
      <c r="C12">
        <v>277.2</v>
      </c>
      <c r="D12" s="42" t="s">
        <v>1010</v>
      </c>
      <c r="E12" t="e">
        <v>#N/A</v>
      </c>
      <c r="F12" t="b">
        <v>1</v>
      </c>
      <c r="G12" t="e">
        <v>#N/A</v>
      </c>
      <c r="H12" t="e">
        <v>#N/A</v>
      </c>
      <c r="I12" t="s">
        <v>46</v>
      </c>
      <c r="J12" t="s">
        <v>26</v>
      </c>
      <c r="K12" t="s">
        <v>26</v>
      </c>
      <c r="M12">
        <v>0.81203401268398379</v>
      </c>
      <c r="N12">
        <v>1.9466707127961943E-2</v>
      </c>
      <c r="O12" t="e">
        <v>#N/A</v>
      </c>
      <c r="P12">
        <v>0.81203401268398379</v>
      </c>
      <c r="Q12" t="e">
        <v>#N/A</v>
      </c>
      <c r="R12">
        <v>0.1667225117316733</v>
      </c>
      <c r="S12" t="e">
        <v>#N/A</v>
      </c>
      <c r="T12" s="8">
        <f t="shared" si="2"/>
        <v>1.9466707127961943E-2</v>
      </c>
      <c r="U12" s="8" t="e">
        <f t="shared" si="3"/>
        <v>#N/A</v>
      </c>
      <c r="V12" s="15">
        <f t="shared" si="0"/>
        <v>0.1667225117316733</v>
      </c>
      <c r="W12" s="15" t="e">
        <f t="shared" si="1"/>
        <v>#N/A</v>
      </c>
    </row>
    <row r="13" spans="1:23" x14ac:dyDescent="0.25">
      <c r="A13">
        <v>12</v>
      </c>
      <c r="B13">
        <v>-275.2</v>
      </c>
      <c r="C13">
        <v>275.2</v>
      </c>
      <c r="D13" s="42" t="s">
        <v>1011</v>
      </c>
      <c r="E13" t="e">
        <v>#N/A</v>
      </c>
      <c r="F13" t="b">
        <v>1</v>
      </c>
      <c r="G13" t="e">
        <v>#N/A</v>
      </c>
      <c r="H13" t="e">
        <v>#N/A</v>
      </c>
      <c r="I13" t="s">
        <v>62</v>
      </c>
      <c r="J13" t="s">
        <v>27</v>
      </c>
      <c r="K13" t="s">
        <v>27</v>
      </c>
      <c r="M13">
        <v>0.81227767771104942</v>
      </c>
      <c r="N13">
        <v>1.942256403174895E-2</v>
      </c>
      <c r="O13" t="e">
        <v>#N/A</v>
      </c>
      <c r="P13">
        <v>0.81227767771104942</v>
      </c>
      <c r="Q13" t="e">
        <v>#N/A</v>
      </c>
      <c r="R13">
        <v>0.16652881987992105</v>
      </c>
      <c r="S13" t="e">
        <v>#N/A</v>
      </c>
      <c r="T13" s="8">
        <f t="shared" si="2"/>
        <v>1.942256403174895E-2</v>
      </c>
      <c r="U13" s="8" t="e">
        <f t="shared" si="3"/>
        <v>#N/A</v>
      </c>
      <c r="V13" s="15">
        <f t="shared" si="0"/>
        <v>0.16652881987992108</v>
      </c>
      <c r="W13" s="15" t="e">
        <f t="shared" si="1"/>
        <v>#N/A</v>
      </c>
    </row>
    <row r="14" spans="1:23" x14ac:dyDescent="0.25">
      <c r="A14">
        <v>13</v>
      </c>
      <c r="B14">
        <v>-311.3</v>
      </c>
      <c r="C14">
        <v>311.3</v>
      </c>
      <c r="D14" s="42" t="s">
        <v>1012</v>
      </c>
      <c r="E14" t="e">
        <v>#N/A</v>
      </c>
      <c r="F14" t="b">
        <v>1</v>
      </c>
      <c r="G14" t="e">
        <v>#N/A</v>
      </c>
      <c r="H14" t="e">
        <v>#N/A</v>
      </c>
      <c r="I14" t="s">
        <v>63</v>
      </c>
      <c r="J14" t="s">
        <v>42</v>
      </c>
      <c r="K14" t="s">
        <v>42</v>
      </c>
      <c r="M14">
        <v>0.79307692311396072</v>
      </c>
      <c r="N14">
        <v>2.3004024696265616E-2</v>
      </c>
      <c r="O14" t="e">
        <v>#N/A</v>
      </c>
      <c r="P14">
        <v>0.79307692311396072</v>
      </c>
      <c r="Q14" t="e">
        <v>#N/A</v>
      </c>
      <c r="R14">
        <v>0.18166188818943702</v>
      </c>
      <c r="S14" t="e">
        <v>#N/A</v>
      </c>
      <c r="T14" s="8">
        <f t="shared" si="2"/>
        <v>2.3004024696265616E-2</v>
      </c>
      <c r="U14" s="8" t="e">
        <f t="shared" si="3"/>
        <v>#N/A</v>
      </c>
      <c r="V14" s="15">
        <f t="shared" si="0"/>
        <v>0.18166188818943702</v>
      </c>
      <c r="W14" s="15" t="e">
        <f t="shared" si="1"/>
        <v>#N/A</v>
      </c>
    </row>
    <row r="15" spans="1:23" x14ac:dyDescent="0.25">
      <c r="A15">
        <v>14</v>
      </c>
      <c r="B15">
        <v>-309.3</v>
      </c>
      <c r="C15">
        <v>309.3</v>
      </c>
      <c r="D15" s="42" t="s">
        <v>1013</v>
      </c>
      <c r="E15" t="e">
        <v>#N/A</v>
      </c>
      <c r="F15" t="b">
        <v>1</v>
      </c>
      <c r="G15" t="e">
        <v>#N/A</v>
      </c>
      <c r="H15" t="e">
        <v>#N/A</v>
      </c>
      <c r="I15" t="s">
        <v>64</v>
      </c>
      <c r="J15" t="s">
        <v>28</v>
      </c>
      <c r="K15" t="s">
        <v>28</v>
      </c>
      <c r="M15">
        <v>0.79331489973429581</v>
      </c>
      <c r="N15">
        <v>2.2956457923409865E-2</v>
      </c>
      <c r="O15" t="e">
        <v>#N/A</v>
      </c>
      <c r="P15">
        <v>0.79331489973429581</v>
      </c>
      <c r="Q15" t="e">
        <v>#N/A</v>
      </c>
      <c r="R15">
        <v>0.18147836884607774</v>
      </c>
      <c r="S15" t="e">
        <v>#N/A</v>
      </c>
      <c r="T15" s="8">
        <f t="shared" si="2"/>
        <v>2.2956457923409865E-2</v>
      </c>
      <c r="U15" s="8" t="e">
        <f t="shared" si="3"/>
        <v>#N/A</v>
      </c>
      <c r="V15" s="15">
        <f t="shared" si="0"/>
        <v>0.18147836884607776</v>
      </c>
      <c r="W15" s="15" t="e">
        <f t="shared" si="1"/>
        <v>#N/A</v>
      </c>
    </row>
    <row r="16" spans="1:23" x14ac:dyDescent="0.25">
      <c r="A16">
        <v>15</v>
      </c>
      <c r="B16">
        <v>-307.3</v>
      </c>
      <c r="C16">
        <v>307.3</v>
      </c>
      <c r="D16" s="42" t="s">
        <v>1014</v>
      </c>
      <c r="E16" t="e">
        <v>#N/A</v>
      </c>
      <c r="F16" t="b">
        <v>1</v>
      </c>
      <c r="G16" t="e">
        <v>#N/A</v>
      </c>
      <c r="H16" t="e">
        <v>#N/A</v>
      </c>
      <c r="I16" t="s">
        <v>65</v>
      </c>
      <c r="J16" t="s">
        <v>29</v>
      </c>
      <c r="K16" t="s">
        <v>29</v>
      </c>
      <c r="M16">
        <v>0.79355294776368368</v>
      </c>
      <c r="N16">
        <v>2.2908931973969478E-2</v>
      </c>
      <c r="O16" t="e">
        <v>#N/A</v>
      </c>
      <c r="P16">
        <v>0.79355294776368368</v>
      </c>
      <c r="Q16" t="e">
        <v>#N/A</v>
      </c>
      <c r="R16">
        <v>0.18129472300940283</v>
      </c>
      <c r="S16" t="e">
        <v>#N/A</v>
      </c>
      <c r="T16" s="8">
        <f t="shared" si="2"/>
        <v>2.2908931973969482E-2</v>
      </c>
      <c r="U16" s="8" t="e">
        <f t="shared" si="3"/>
        <v>#N/A</v>
      </c>
      <c r="V16" s="15">
        <f t="shared" si="0"/>
        <v>0.18129472300940283</v>
      </c>
      <c r="W16" s="15" t="e">
        <f t="shared" si="1"/>
        <v>#N/A</v>
      </c>
    </row>
    <row r="17" spans="1:23" x14ac:dyDescent="0.25">
      <c r="A17">
        <v>16</v>
      </c>
      <c r="B17">
        <v>-305.2</v>
      </c>
      <c r="C17">
        <v>305.2</v>
      </c>
      <c r="D17" s="42" t="s">
        <v>1015</v>
      </c>
      <c r="E17" t="e">
        <v>#N/A</v>
      </c>
      <c r="F17" t="b">
        <v>1</v>
      </c>
      <c r="G17" t="e">
        <v>#N/A</v>
      </c>
      <c r="H17" t="e">
        <v>#N/A</v>
      </c>
      <c r="I17" t="s">
        <v>66</v>
      </c>
      <c r="J17" t="s">
        <v>30</v>
      </c>
      <c r="K17" t="s">
        <v>30</v>
      </c>
      <c r="M17">
        <v>0.79379106722355164</v>
      </c>
      <c r="N17">
        <v>2.2861446898164127E-2</v>
      </c>
      <c r="O17" t="e">
        <v>#N/A</v>
      </c>
      <c r="P17">
        <v>0.79379106722355164</v>
      </c>
      <c r="Q17" t="e">
        <v>#N/A</v>
      </c>
      <c r="R17">
        <v>0.18111095062002339</v>
      </c>
      <c r="S17" t="e">
        <v>#N/A</v>
      </c>
      <c r="T17" s="8">
        <f t="shared" si="2"/>
        <v>2.2861446898164123E-2</v>
      </c>
      <c r="U17" s="8" t="e">
        <f t="shared" si="3"/>
        <v>#N/A</v>
      </c>
      <c r="V17" s="15">
        <f t="shared" si="0"/>
        <v>0.18111095062002339</v>
      </c>
      <c r="W17" s="15" t="e">
        <f t="shared" si="1"/>
        <v>#N/A</v>
      </c>
    </row>
    <row r="18" spans="1:23" x14ac:dyDescent="0.25">
      <c r="A18">
        <v>17</v>
      </c>
      <c r="B18">
        <v>-303.2</v>
      </c>
      <c r="C18">
        <v>303.2</v>
      </c>
      <c r="D18" s="42" t="s">
        <v>1016</v>
      </c>
      <c r="E18" t="e">
        <v>#N/A</v>
      </c>
      <c r="F18" t="b">
        <v>1</v>
      </c>
      <c r="G18" t="e">
        <v>#N/A</v>
      </c>
      <c r="H18" t="e">
        <v>#N/A</v>
      </c>
      <c r="I18" t="s">
        <v>67</v>
      </c>
      <c r="J18" t="s">
        <v>31</v>
      </c>
      <c r="K18" t="s">
        <v>31</v>
      </c>
      <c r="M18">
        <v>0.79402925813533398</v>
      </c>
      <c r="N18">
        <v>2.2814002746246405E-2</v>
      </c>
      <c r="O18" t="e">
        <v>#N/A</v>
      </c>
      <c r="P18">
        <v>0.79402925813533398</v>
      </c>
      <c r="Q18" t="e">
        <v>#N/A</v>
      </c>
      <c r="R18">
        <v>0.18092705161852635</v>
      </c>
      <c r="S18" t="e">
        <v>#N/A</v>
      </c>
      <c r="T18" s="8">
        <f t="shared" si="2"/>
        <v>2.2814002746246401E-2</v>
      </c>
      <c r="U18" s="8" t="e">
        <f t="shared" si="3"/>
        <v>#N/A</v>
      </c>
      <c r="V18" s="15">
        <f t="shared" si="0"/>
        <v>0.18092705161852635</v>
      </c>
      <c r="W18" s="15" t="e">
        <f t="shared" si="1"/>
        <v>#N/A</v>
      </c>
    </row>
    <row r="19" spans="1:23" x14ac:dyDescent="0.25">
      <c r="A19">
        <v>18</v>
      </c>
      <c r="B19">
        <v>-301.2</v>
      </c>
      <c r="C19">
        <v>301.2</v>
      </c>
      <c r="D19" s="42" t="s">
        <v>1017</v>
      </c>
      <c r="E19" t="e">
        <v>#N/A</v>
      </c>
      <c r="F19" t="b">
        <v>1</v>
      </c>
      <c r="G19" t="e">
        <v>#N/A</v>
      </c>
      <c r="H19" t="e">
        <v>#N/A</v>
      </c>
      <c r="I19" t="s">
        <v>68</v>
      </c>
      <c r="J19" t="s">
        <v>32</v>
      </c>
      <c r="K19" t="s">
        <v>32</v>
      </c>
      <c r="M19">
        <v>0.79426752052047089</v>
      </c>
      <c r="N19">
        <v>2.2766599568501775E-2</v>
      </c>
      <c r="O19" t="e">
        <v>#N/A</v>
      </c>
      <c r="P19">
        <v>0.79426752052047089</v>
      </c>
      <c r="Q19" t="e">
        <v>#N/A</v>
      </c>
      <c r="R19">
        <v>0.18074302594547415</v>
      </c>
      <c r="S19" t="e">
        <v>#N/A</v>
      </c>
      <c r="T19" s="8">
        <f t="shared" si="2"/>
        <v>2.2766599568501775E-2</v>
      </c>
      <c r="U19" s="8" t="e">
        <f t="shared" si="3"/>
        <v>#N/A</v>
      </c>
      <c r="V19" s="15">
        <f t="shared" si="0"/>
        <v>0.18074302594547417</v>
      </c>
      <c r="W19" s="15" t="e">
        <f t="shared" si="1"/>
        <v>#N/A</v>
      </c>
    </row>
    <row r="20" spans="1:23" x14ac:dyDescent="0.25">
      <c r="A20">
        <v>19</v>
      </c>
      <c r="B20">
        <v>-339.3</v>
      </c>
      <c r="C20">
        <v>339.3</v>
      </c>
      <c r="D20" s="42" t="s">
        <v>1018</v>
      </c>
      <c r="E20" t="e">
        <v>#N/A</v>
      </c>
      <c r="F20" t="b">
        <v>1</v>
      </c>
      <c r="G20" t="e">
        <v>#N/A</v>
      </c>
      <c r="H20" t="e">
        <v>#N/A</v>
      </c>
      <c r="I20" t="s">
        <v>69</v>
      </c>
      <c r="J20" t="s">
        <v>43</v>
      </c>
      <c r="K20" t="s">
        <v>43</v>
      </c>
      <c r="M20">
        <v>0.77525986270971159</v>
      </c>
      <c r="N20">
        <v>2.6650373235876143E-2</v>
      </c>
      <c r="O20" t="e">
        <v>#N/A</v>
      </c>
      <c r="P20">
        <v>0.77525986270971159</v>
      </c>
      <c r="Q20" t="e">
        <v>#N/A</v>
      </c>
      <c r="R20">
        <v>0.19529136160175994</v>
      </c>
      <c r="S20" t="e">
        <v>#N/A</v>
      </c>
      <c r="T20" s="8">
        <f t="shared" si="2"/>
        <v>2.6650373235876143E-2</v>
      </c>
      <c r="U20" s="8" t="e">
        <f t="shared" si="3"/>
        <v>#N/A</v>
      </c>
      <c r="V20" s="15">
        <f t="shared" si="0"/>
        <v>0.19529136160175994</v>
      </c>
      <c r="W20" s="15" t="e">
        <f t="shared" si="1"/>
        <v>#N/A</v>
      </c>
    </row>
    <row r="21" spans="1:23" x14ac:dyDescent="0.25">
      <c r="A21">
        <v>20</v>
      </c>
      <c r="B21">
        <v>-337.3</v>
      </c>
      <c r="C21">
        <v>337.3</v>
      </c>
      <c r="D21" s="42" t="s">
        <v>1019</v>
      </c>
      <c r="E21" t="e">
        <v>#N/A</v>
      </c>
      <c r="F21" t="b">
        <v>1</v>
      </c>
      <c r="G21" t="e">
        <v>#N/A</v>
      </c>
      <c r="H21" t="e">
        <v>#N/A</v>
      </c>
      <c r="I21" t="s">
        <v>70</v>
      </c>
      <c r="J21" t="s">
        <v>38</v>
      </c>
      <c r="K21" t="s">
        <v>38</v>
      </c>
      <c r="M21">
        <v>0.77549249300903322</v>
      </c>
      <c r="N21">
        <v>2.6599808727831853E-2</v>
      </c>
      <c r="O21" t="e">
        <v>#N/A</v>
      </c>
      <c r="P21">
        <v>0.77549249300903322</v>
      </c>
      <c r="Q21" t="e">
        <v>#N/A</v>
      </c>
      <c r="R21">
        <v>0.19511727954474406</v>
      </c>
      <c r="S21" t="e">
        <v>#N/A</v>
      </c>
      <c r="T21" s="8">
        <f t="shared" si="2"/>
        <v>2.6599808727831853E-2</v>
      </c>
      <c r="U21" s="8" t="e">
        <f t="shared" si="3"/>
        <v>#N/A</v>
      </c>
      <c r="V21" s="15">
        <f t="shared" si="0"/>
        <v>0.19511727954474403</v>
      </c>
      <c r="W21" s="15" t="e">
        <f t="shared" si="1"/>
        <v>#N/A</v>
      </c>
    </row>
    <row r="22" spans="1:23" x14ac:dyDescent="0.25">
      <c r="A22">
        <v>21</v>
      </c>
      <c r="B22">
        <v>-335.3</v>
      </c>
      <c r="C22">
        <v>335.3</v>
      </c>
      <c r="D22" s="42" t="s">
        <v>1020</v>
      </c>
      <c r="E22" t="e">
        <v>#N/A</v>
      </c>
      <c r="F22" t="b">
        <v>1</v>
      </c>
      <c r="G22" t="e">
        <v>#N/A</v>
      </c>
      <c r="H22" t="e">
        <v>#N/A</v>
      </c>
      <c r="I22" t="s">
        <v>71</v>
      </c>
      <c r="J22" t="s">
        <v>33</v>
      </c>
      <c r="K22" t="s">
        <v>33</v>
      </c>
      <c r="M22">
        <v>0.77572519311315047</v>
      </c>
      <c r="N22">
        <v>2.6549281310858579E-2</v>
      </c>
      <c r="O22" t="e">
        <v>#N/A</v>
      </c>
      <c r="P22">
        <v>0.77572519311315047</v>
      </c>
      <c r="Q22" t="e">
        <v>#N/A</v>
      </c>
      <c r="R22">
        <v>0.19494307543085387</v>
      </c>
      <c r="S22" t="e">
        <v>#N/A</v>
      </c>
      <c r="T22" s="8">
        <f t="shared" si="2"/>
        <v>2.6549281310858579E-2</v>
      </c>
      <c r="U22" s="8" t="e">
        <f t="shared" si="3"/>
        <v>#N/A</v>
      </c>
      <c r="V22" s="15">
        <f t="shared" si="0"/>
        <v>0.19494307543085387</v>
      </c>
      <c r="W22" s="15" t="e">
        <f t="shared" si="1"/>
        <v>#N/A</v>
      </c>
    </row>
    <row r="23" spans="1:23" x14ac:dyDescent="0.25">
      <c r="A23">
        <v>22</v>
      </c>
      <c r="B23">
        <v>-331.3</v>
      </c>
      <c r="C23">
        <v>331.3</v>
      </c>
      <c r="D23" s="42" t="s">
        <v>1021</v>
      </c>
      <c r="E23" t="e">
        <v>#N/A</v>
      </c>
      <c r="F23" t="b">
        <v>1</v>
      </c>
      <c r="G23" t="e">
        <v>#N/A</v>
      </c>
      <c r="H23" t="e">
        <v>#N/A</v>
      </c>
      <c r="I23" t="s">
        <v>72</v>
      </c>
      <c r="J23" t="s">
        <v>34</v>
      </c>
      <c r="K23" t="s">
        <v>34</v>
      </c>
      <c r="M23">
        <v>0.77619080281956188</v>
      </c>
      <c r="N23">
        <v>2.6448337941228989E-2</v>
      </c>
      <c r="O23" t="e">
        <v>#N/A</v>
      </c>
      <c r="P23">
        <v>0.77619080281956188</v>
      </c>
      <c r="Q23" t="e">
        <v>#N/A</v>
      </c>
      <c r="R23">
        <v>0.19459430080212234</v>
      </c>
      <c r="S23" t="e">
        <v>#N/A</v>
      </c>
      <c r="T23" s="8">
        <f t="shared" si="2"/>
        <v>2.6448337941228986E-2</v>
      </c>
      <c r="U23" s="8" t="e">
        <f t="shared" si="3"/>
        <v>#N/A</v>
      </c>
      <c r="V23" s="15">
        <f t="shared" si="0"/>
        <v>0.19459430080212234</v>
      </c>
      <c r="W23" s="15" t="e">
        <f t="shared" si="1"/>
        <v>#N/A</v>
      </c>
    </row>
    <row r="24" spans="1:23" x14ac:dyDescent="0.25">
      <c r="A24">
        <v>23</v>
      </c>
      <c r="B24">
        <v>-329.2</v>
      </c>
      <c r="C24">
        <v>329.2</v>
      </c>
      <c r="D24" s="42" t="s">
        <v>1022</v>
      </c>
      <c r="E24" t="e">
        <v>#N/A</v>
      </c>
      <c r="F24" t="b">
        <v>1</v>
      </c>
      <c r="G24" t="e">
        <v>#N/A</v>
      </c>
      <c r="H24" t="e">
        <v>#N/A</v>
      </c>
      <c r="I24" t="s">
        <v>73</v>
      </c>
      <c r="J24" t="s">
        <v>35</v>
      </c>
      <c r="K24" t="s">
        <v>35</v>
      </c>
      <c r="M24">
        <v>0.77642371246376751</v>
      </c>
      <c r="N24">
        <v>2.6397922084203714E-2</v>
      </c>
      <c r="O24" t="e">
        <v>#N/A</v>
      </c>
      <c r="P24">
        <v>0.77642371246376751</v>
      </c>
      <c r="Q24" t="e">
        <v>#N/A</v>
      </c>
      <c r="R24">
        <v>0.19441973017205794</v>
      </c>
      <c r="S24" t="e">
        <v>#N/A</v>
      </c>
      <c r="T24" s="8">
        <f t="shared" si="2"/>
        <v>2.6397922084203714E-2</v>
      </c>
      <c r="U24" s="8" t="e">
        <f t="shared" si="3"/>
        <v>#N/A</v>
      </c>
      <c r="V24" s="15">
        <f t="shared" si="0"/>
        <v>0.19441973017205794</v>
      </c>
      <c r="W24" s="15" t="e">
        <f t="shared" si="1"/>
        <v>#N/A</v>
      </c>
    </row>
    <row r="25" spans="1:23" x14ac:dyDescent="0.25">
      <c r="A25">
        <v>24</v>
      </c>
      <c r="B25">
        <v>-327.2</v>
      </c>
      <c r="C25">
        <v>327.2</v>
      </c>
      <c r="D25" s="42" t="s">
        <v>1023</v>
      </c>
      <c r="E25" t="e">
        <v>#N/A</v>
      </c>
      <c r="F25" t="b">
        <v>1</v>
      </c>
      <c r="G25" t="e">
        <v>#N/A</v>
      </c>
      <c r="H25" t="e">
        <v>#N/A</v>
      </c>
      <c r="I25" t="s">
        <v>74</v>
      </c>
      <c r="J25" t="s">
        <v>36</v>
      </c>
      <c r="K25" t="s">
        <v>36</v>
      </c>
      <c r="M25">
        <v>0.77665669199659093</v>
      </c>
      <c r="N25">
        <v>2.6347543509511545E-2</v>
      </c>
      <c r="O25" t="e">
        <v>#N/A</v>
      </c>
      <c r="P25">
        <v>0.77665669199659093</v>
      </c>
      <c r="Q25" t="e">
        <v>#N/A</v>
      </c>
      <c r="R25">
        <v>0.19424503725467318</v>
      </c>
      <c r="S25" t="e">
        <v>#N/A</v>
      </c>
      <c r="T25" s="8">
        <f t="shared" si="2"/>
        <v>2.6347543509511545E-2</v>
      </c>
      <c r="U25" s="8" t="e">
        <f t="shared" si="3"/>
        <v>#N/A</v>
      </c>
      <c r="V25" s="15">
        <f t="shared" si="0"/>
        <v>0.19424503725467318</v>
      </c>
      <c r="W25" s="15" t="e">
        <f t="shared" si="1"/>
        <v>#N/A</v>
      </c>
    </row>
    <row r="26" spans="1:23" x14ac:dyDescent="0.25">
      <c r="A26">
        <v>25</v>
      </c>
      <c r="B26">
        <v>-367.4</v>
      </c>
      <c r="C26">
        <v>367.4</v>
      </c>
      <c r="D26" s="42" t="s">
        <v>1024</v>
      </c>
      <c r="E26" t="e">
        <v>#N/A</v>
      </c>
      <c r="F26" t="b">
        <v>1</v>
      </c>
      <c r="G26" t="e">
        <v>#N/A</v>
      </c>
      <c r="H26" t="e">
        <v>#N/A</v>
      </c>
      <c r="I26" t="s">
        <v>75</v>
      </c>
      <c r="J26" t="s">
        <v>44</v>
      </c>
      <c r="K26" t="s">
        <v>44</v>
      </c>
      <c r="M26">
        <v>0.75784307576216869</v>
      </c>
      <c r="N26">
        <v>3.0516781796699647E-2</v>
      </c>
      <c r="O26" t="e">
        <v>#N/A</v>
      </c>
      <c r="P26">
        <v>0.75784307576216869</v>
      </c>
      <c r="Q26" t="e">
        <v>#N/A</v>
      </c>
      <c r="R26">
        <v>0.20821675610597926</v>
      </c>
      <c r="S26" t="e">
        <v>#N/A</v>
      </c>
      <c r="T26" s="8">
        <f t="shared" si="2"/>
        <v>3.051678179669965E-2</v>
      </c>
      <c r="U26" s="8" t="e">
        <f t="shared" si="3"/>
        <v>#N/A</v>
      </c>
      <c r="V26" s="15">
        <f t="shared" si="0"/>
        <v>0.20821675610597926</v>
      </c>
      <c r="W26" s="15" t="e">
        <f t="shared" si="1"/>
        <v>#N/A</v>
      </c>
    </row>
    <row r="27" spans="1:23" x14ac:dyDescent="0.25">
      <c r="A27">
        <v>26</v>
      </c>
      <c r="B27">
        <v>-365.3</v>
      </c>
      <c r="C27">
        <v>365.3</v>
      </c>
      <c r="D27" s="42" t="s">
        <v>1025</v>
      </c>
      <c r="E27" t="e">
        <v>#N/A</v>
      </c>
      <c r="F27" t="b">
        <v>1</v>
      </c>
      <c r="G27" t="e">
        <v>#N/A</v>
      </c>
      <c r="H27" t="e">
        <v>#N/A</v>
      </c>
      <c r="I27" t="s">
        <v>76</v>
      </c>
      <c r="J27" t="s">
        <v>45</v>
      </c>
      <c r="K27" t="s">
        <v>45</v>
      </c>
      <c r="M27">
        <v>0.75807047984953779</v>
      </c>
      <c r="N27">
        <v>3.0463496932116498E-2</v>
      </c>
      <c r="O27" t="e">
        <v>#N/A</v>
      </c>
      <c r="P27">
        <v>0.75807047984953779</v>
      </c>
      <c r="Q27" t="e">
        <v>#N/A</v>
      </c>
      <c r="R27">
        <v>0.2080517799280093</v>
      </c>
      <c r="S27" t="e">
        <v>#N/A</v>
      </c>
      <c r="T27" s="8">
        <f t="shared" si="2"/>
        <v>3.0463496932116498E-2</v>
      </c>
      <c r="U27" s="8" t="e">
        <f t="shared" si="3"/>
        <v>#N/A</v>
      </c>
      <c r="V27" s="15">
        <f t="shared" si="0"/>
        <v>0.20805177992800933</v>
      </c>
      <c r="W27" s="15" t="e">
        <f t="shared" si="1"/>
        <v>#N/A</v>
      </c>
    </row>
    <row r="28" spans="1:23" x14ac:dyDescent="0.25">
      <c r="A28">
        <v>27</v>
      </c>
      <c r="B28" s="20">
        <v>-290.3</v>
      </c>
      <c r="C28" s="20">
        <v>290.3</v>
      </c>
      <c r="D28" s="20" t="s">
        <v>1026</v>
      </c>
      <c r="E28" t="e">
        <v>#N/A</v>
      </c>
      <c r="F28" t="b">
        <v>1</v>
      </c>
      <c r="G28" s="42"/>
      <c r="I28" t="s">
        <v>1027</v>
      </c>
      <c r="J28" t="s">
        <v>1028</v>
      </c>
      <c r="K28" t="s">
        <v>1028</v>
      </c>
      <c r="M28">
        <v>0.81264331235092635</v>
      </c>
      <c r="N28">
        <v>1.9356433599438234E-2</v>
      </c>
      <c r="O28" t="e">
        <v>#N/A</v>
      </c>
      <c r="P28">
        <v>0.81264331235092635</v>
      </c>
      <c r="Q28" t="e">
        <v>#N/A</v>
      </c>
      <c r="R28">
        <v>0.16623803598366857</v>
      </c>
      <c r="S28" t="e">
        <v>#N/A</v>
      </c>
      <c r="T28" s="8">
        <f t="shared" si="2"/>
        <v>1.9356433599438234E-2</v>
      </c>
      <c r="U28" s="8" t="e">
        <f t="shared" si="3"/>
        <v>#N/A</v>
      </c>
      <c r="V28" s="15">
        <f t="shared" si="0"/>
        <v>0.16623803598366857</v>
      </c>
      <c r="W28" s="15" t="e">
        <f t="shared" si="1"/>
        <v>#N/A</v>
      </c>
    </row>
    <row r="29" spans="1:23" x14ac:dyDescent="0.25">
      <c r="A29">
        <v>28</v>
      </c>
      <c r="B29" s="20">
        <v>-314.3</v>
      </c>
      <c r="C29" s="20">
        <v>314.3</v>
      </c>
      <c r="D29" s="20" t="s">
        <v>1029</v>
      </c>
      <c r="E29" t="e">
        <v>#N/A</v>
      </c>
      <c r="F29" t="b">
        <v>1</v>
      </c>
      <c r="G29" s="42"/>
      <c r="I29" t="s">
        <v>1030</v>
      </c>
      <c r="J29" t="s">
        <v>1031</v>
      </c>
      <c r="K29" t="s">
        <v>1031</v>
      </c>
      <c r="M29">
        <v>0.79534058631154503</v>
      </c>
      <c r="N29">
        <v>2.2553793673978882E-2</v>
      </c>
      <c r="O29" t="e">
        <v>#N/A</v>
      </c>
      <c r="P29">
        <v>0.79534058631154503</v>
      </c>
      <c r="Q29" t="e">
        <v>#N/A</v>
      </c>
      <c r="R29">
        <v>0.17991334126135952</v>
      </c>
      <c r="S29" t="e">
        <v>#N/A</v>
      </c>
      <c r="T29" s="8">
        <f t="shared" si="2"/>
        <v>2.2553793673978882E-2</v>
      </c>
      <c r="U29" s="8" t="e">
        <f t="shared" si="3"/>
        <v>#N/A</v>
      </c>
      <c r="V29" s="15">
        <f t="shared" si="0"/>
        <v>0.17991334126135955</v>
      </c>
      <c r="W29" s="15" t="e">
        <f t="shared" si="1"/>
        <v>#N/A</v>
      </c>
    </row>
    <row r="30" spans="1:23" x14ac:dyDescent="0.25">
      <c r="A30">
        <v>29</v>
      </c>
      <c r="B30">
        <v>656.6</v>
      </c>
      <c r="C30">
        <v>439.4</v>
      </c>
      <c r="D30" t="s">
        <v>1032</v>
      </c>
      <c r="E30" t="e">
        <v>#N/A</v>
      </c>
      <c r="F30" t="b">
        <v>1</v>
      </c>
      <c r="G30" s="42"/>
      <c r="I30" s="6" t="str">
        <f t="shared" ref="I30:I93" si="4">"C"&amp;3+MID(D30,4,2)&amp;"H"&amp;2+MID(D30,4,2)*2-MID(D30,7,1)*2&amp;"O6"</f>
        <v>C39H74O6</v>
      </c>
      <c r="J30" s="6" t="str">
        <f t="shared" ref="J30:J93" si="5">"C"&amp;3+MID(D30,4,2)&amp;"H"&amp;2+MID(D30,4,2)*2-MID(D30,7,1)*2+4&amp;"NO6"</f>
        <v>C39H78NO6</v>
      </c>
      <c r="K30" s="6" t="str">
        <f t="shared" ref="K30:K93" si="6">"C"&amp;MID(I30,2,2)-MID(D30,11,2)&amp;"H"&amp;MID(I30,5,2)-MID(D30,11,2)*2+1+RIGHT(D30,1)*2&amp;"O4"</f>
        <v>C27H51O4</v>
      </c>
      <c r="L30" s="6" t="str">
        <f t="shared" ref="L30:L93" si="7">"C"&amp;MID(J30,2,2)-MID(K30,2,2)&amp;"H"&amp;MID(J30,5,2)-MID(K30,5,2)&amp;"NO2"</f>
        <v>C12H27NO2</v>
      </c>
      <c r="M30">
        <v>0.63062646864569594</v>
      </c>
      <c r="N30">
        <v>3.9548478490246092E-2</v>
      </c>
      <c r="O30">
        <v>1.15331036013158E-2</v>
      </c>
      <c r="P30">
        <v>0.72918522426699151</v>
      </c>
      <c r="Q30">
        <v>0.86483714652834454</v>
      </c>
      <c r="R30">
        <v>0.22566686548819453</v>
      </c>
      <c r="S30">
        <v>0.12276710540961129</v>
      </c>
      <c r="T30" s="8">
        <f t="shared" si="2"/>
        <v>3.4202993287042044E-2</v>
      </c>
      <c r="U30" s="8">
        <f t="shared" si="3"/>
        <v>8.4097687360199097E-3</v>
      </c>
      <c r="V30" s="15">
        <f>R30*M30/P30</f>
        <v>0.19516508801480595</v>
      </c>
      <c r="W30" s="15">
        <f>S30*M30/Q30</f>
        <v>8.9519959290716794E-2</v>
      </c>
    </row>
    <row r="31" spans="1:23" x14ac:dyDescent="0.25">
      <c r="A31">
        <v>30</v>
      </c>
      <c r="B31">
        <v>684.6</v>
      </c>
      <c r="C31">
        <v>467.4</v>
      </c>
      <c r="D31" t="s">
        <v>1033</v>
      </c>
      <c r="E31" t="e">
        <v>#N/A</v>
      </c>
      <c r="F31" t="b">
        <v>1</v>
      </c>
      <c r="G31" s="42"/>
      <c r="I31" s="6" t="str">
        <f t="shared" si="4"/>
        <v>C41H78O6</v>
      </c>
      <c r="J31" s="6" t="str">
        <f t="shared" si="5"/>
        <v>C41H82NO6</v>
      </c>
      <c r="K31" s="6" t="str">
        <f t="shared" si="6"/>
        <v>C29H55O4</v>
      </c>
      <c r="L31" s="6" t="str">
        <f t="shared" si="7"/>
        <v>C12H27NO2</v>
      </c>
      <c r="M31">
        <v>0.61645897800650085</v>
      </c>
      <c r="N31">
        <v>4.3797274857759902E-2</v>
      </c>
      <c r="O31">
        <v>1.15331036013158E-2</v>
      </c>
      <c r="P31">
        <v>0.71280353819341502</v>
      </c>
      <c r="Q31">
        <v>0.86483714652834454</v>
      </c>
      <c r="R31">
        <v>0.23688093340243591</v>
      </c>
      <c r="S31">
        <v>0.12276710540961129</v>
      </c>
      <c r="T31" s="8">
        <f t="shared" si="2"/>
        <v>3.7877510213702677E-2</v>
      </c>
      <c r="U31" s="8">
        <f t="shared" si="3"/>
        <v>8.2208370533691181E-3</v>
      </c>
      <c r="V31" s="15">
        <f t="shared" ref="V31:V94" si="8">R31*M31/P31</f>
        <v>0.20486343051073347</v>
      </c>
      <c r="W31" s="15">
        <f t="shared" ref="W31:W94" si="9">S31*M31/Q31</f>
        <v>8.7508827109734857E-2</v>
      </c>
    </row>
    <row r="32" spans="1:23" x14ac:dyDescent="0.25">
      <c r="A32">
        <v>31</v>
      </c>
      <c r="B32">
        <v>712.6</v>
      </c>
      <c r="C32">
        <v>495.4</v>
      </c>
      <c r="D32" t="s">
        <v>1034</v>
      </c>
      <c r="E32" t="e">
        <v>#N/A</v>
      </c>
      <c r="F32" t="b">
        <v>1</v>
      </c>
      <c r="G32" s="42"/>
      <c r="I32" s="6" t="str">
        <f t="shared" si="4"/>
        <v>C43H82O6</v>
      </c>
      <c r="J32" s="6" t="str">
        <f t="shared" si="5"/>
        <v>C43H86NO6</v>
      </c>
      <c r="K32" s="6" t="str">
        <f t="shared" si="6"/>
        <v>C31H59O4</v>
      </c>
      <c r="L32" s="6" t="str">
        <f t="shared" si="7"/>
        <v>C12H27NO2</v>
      </c>
      <c r="M32">
        <v>0.60260977053648956</v>
      </c>
      <c r="N32">
        <v>4.8198849540766829E-2</v>
      </c>
      <c r="O32">
        <v>1.15331036013158E-2</v>
      </c>
      <c r="P32">
        <v>0.69678987882921539</v>
      </c>
      <c r="Q32">
        <v>0.86483714652834454</v>
      </c>
      <c r="R32">
        <v>0.24747724042508543</v>
      </c>
      <c r="S32">
        <v>0.12276710540961129</v>
      </c>
      <c r="T32" s="8">
        <f t="shared" si="2"/>
        <v>4.1684155502785793E-2</v>
      </c>
      <c r="U32" s="8">
        <f t="shared" si="3"/>
        <v>8.0361498608856243E-3</v>
      </c>
      <c r="V32" s="15">
        <f t="shared" si="8"/>
        <v>0.21402751043993992</v>
      </c>
      <c r="W32" s="15">
        <f t="shared" si="9"/>
        <v>8.5542876502576554E-2</v>
      </c>
    </row>
    <row r="33" spans="1:23" x14ac:dyDescent="0.25">
      <c r="A33">
        <v>32</v>
      </c>
      <c r="B33">
        <v>712.6</v>
      </c>
      <c r="C33">
        <v>467.4</v>
      </c>
      <c r="D33" t="s">
        <v>1035</v>
      </c>
      <c r="E33" t="e">
        <v>#N/A</v>
      </c>
      <c r="F33" t="b">
        <v>1</v>
      </c>
      <c r="G33" s="42"/>
      <c r="I33" s="6" t="str">
        <f t="shared" si="4"/>
        <v>C43H82O6</v>
      </c>
      <c r="J33" s="6" t="str">
        <f t="shared" si="5"/>
        <v>C43H86NO6</v>
      </c>
      <c r="K33" s="6" t="str">
        <f t="shared" si="6"/>
        <v>C29H55O4</v>
      </c>
      <c r="L33" s="6" t="str">
        <f t="shared" si="7"/>
        <v>C14H31NO2</v>
      </c>
      <c r="M33">
        <v>0.60260977053648956</v>
      </c>
      <c r="N33">
        <v>4.3797274857759902E-2</v>
      </c>
      <c r="O33">
        <v>1.4131566343376201E-2</v>
      </c>
      <c r="P33">
        <v>0.71280353819341502</v>
      </c>
      <c r="Q33">
        <v>0.84540793956184734</v>
      </c>
      <c r="R33">
        <v>0.23688093340243591</v>
      </c>
      <c r="S33">
        <v>0.13932221122944113</v>
      </c>
      <c r="T33" s="8">
        <f t="shared" si="2"/>
        <v>3.7026563895922703E-2</v>
      </c>
      <c r="U33" s="8">
        <f t="shared" si="3"/>
        <v>1.0073030489773536E-2</v>
      </c>
      <c r="V33" s="15">
        <f t="shared" si="8"/>
        <v>0.20026102182924052</v>
      </c>
      <c r="W33" s="15">
        <f t="shared" si="9"/>
        <v>9.9309365113275982E-2</v>
      </c>
    </row>
    <row r="34" spans="1:23" x14ac:dyDescent="0.25">
      <c r="A34">
        <v>33</v>
      </c>
      <c r="B34">
        <v>712.6</v>
      </c>
      <c r="C34">
        <v>439.3</v>
      </c>
      <c r="D34" t="s">
        <v>1036</v>
      </c>
      <c r="E34" t="e">
        <v>#N/A</v>
      </c>
      <c r="F34" t="b">
        <v>1</v>
      </c>
      <c r="G34" s="42"/>
      <c r="I34" s="6" t="str">
        <f t="shared" si="4"/>
        <v>C43H82O6</v>
      </c>
      <c r="J34" s="6" t="str">
        <f t="shared" si="5"/>
        <v>C43H86NO6</v>
      </c>
      <c r="K34" s="6" t="str">
        <f t="shared" si="6"/>
        <v>C27H51O4</v>
      </c>
      <c r="L34" s="6" t="str">
        <f t="shared" si="7"/>
        <v>C16H35NO2</v>
      </c>
      <c r="M34">
        <v>0.60260977053648956</v>
      </c>
      <c r="N34">
        <v>3.9548478490246092E-2</v>
      </c>
      <c r="O34">
        <v>1.7038748360751518E-2</v>
      </c>
      <c r="P34">
        <v>0.72918522426699151</v>
      </c>
      <c r="Q34">
        <v>0.82641522411847945</v>
      </c>
      <c r="R34">
        <v>0.22566686548819453</v>
      </c>
      <c r="S34">
        <v>0.1550715099001686</v>
      </c>
      <c r="T34" s="8">
        <f t="shared" si="2"/>
        <v>3.2683464715061589E-2</v>
      </c>
      <c r="U34" s="8">
        <f t="shared" si="3"/>
        <v>1.2424403544663431E-2</v>
      </c>
      <c r="V34" s="15">
        <f t="shared" si="8"/>
        <v>0.18649453321854106</v>
      </c>
      <c r="W34" s="15">
        <f t="shared" si="9"/>
        <v>0.11307585372397545</v>
      </c>
    </row>
    <row r="35" spans="1:23" x14ac:dyDescent="0.25">
      <c r="A35">
        <v>34</v>
      </c>
      <c r="B35">
        <v>740.7</v>
      </c>
      <c r="C35">
        <v>523.5</v>
      </c>
      <c r="D35" t="s">
        <v>1037</v>
      </c>
      <c r="E35" t="e">
        <v>#N/A</v>
      </c>
      <c r="F35" t="b">
        <v>1</v>
      </c>
      <c r="G35" s="42"/>
      <c r="I35" s="6" t="str">
        <f t="shared" si="4"/>
        <v>C45H86O6</v>
      </c>
      <c r="J35" s="6" t="str">
        <f t="shared" si="5"/>
        <v>C45H90NO6</v>
      </c>
      <c r="K35" s="6" t="str">
        <f t="shared" si="6"/>
        <v>C33H63O4</v>
      </c>
      <c r="L35" s="6" t="str">
        <f t="shared" si="7"/>
        <v>C12H27NO2</v>
      </c>
      <c r="M35">
        <v>0.58907169576855622</v>
      </c>
      <c r="N35">
        <v>5.2736024054353514E-2</v>
      </c>
      <c r="O35">
        <v>1.15331036013158E-2</v>
      </c>
      <c r="P35">
        <v>0.68113597818181804</v>
      </c>
      <c r="Q35">
        <v>0.86483714652834454</v>
      </c>
      <c r="R35">
        <v>0.25747788362138768</v>
      </c>
      <c r="S35">
        <v>0.12276710540961129</v>
      </c>
      <c r="T35" s="8">
        <f t="shared" si="2"/>
        <v>4.560807256241723E-2</v>
      </c>
      <c r="U35" s="8">
        <f t="shared" si="3"/>
        <v>7.8556118029544861E-3</v>
      </c>
      <c r="V35" s="15">
        <f t="shared" si="8"/>
        <v>0.22267643816527807</v>
      </c>
      <c r="W35" s="15">
        <f t="shared" si="9"/>
        <v>8.3621092431725955E-2</v>
      </c>
    </row>
    <row r="36" spans="1:23" x14ac:dyDescent="0.25">
      <c r="A36">
        <v>35</v>
      </c>
      <c r="B36">
        <v>740.7</v>
      </c>
      <c r="C36">
        <v>495.5</v>
      </c>
      <c r="D36" t="s">
        <v>1038</v>
      </c>
      <c r="E36" t="e">
        <v>#N/A</v>
      </c>
      <c r="F36" t="b">
        <v>1</v>
      </c>
      <c r="G36" s="42"/>
      <c r="I36" s="6" t="str">
        <f t="shared" si="4"/>
        <v>C45H86O6</v>
      </c>
      <c r="J36" s="6" t="str">
        <f t="shared" si="5"/>
        <v>C45H90NO6</v>
      </c>
      <c r="K36" s="6" t="str">
        <f t="shared" si="6"/>
        <v>C31H59O4</v>
      </c>
      <c r="L36" s="6" t="str">
        <f t="shared" si="7"/>
        <v>C14H31NO2</v>
      </c>
      <c r="M36">
        <v>0.58907169576855622</v>
      </c>
      <c r="N36">
        <v>4.8198849540766829E-2</v>
      </c>
      <c r="O36">
        <v>1.4131566343376201E-2</v>
      </c>
      <c r="P36">
        <v>0.69678987882921539</v>
      </c>
      <c r="Q36">
        <v>0.84540793956184734</v>
      </c>
      <c r="R36">
        <v>0.24747724042508543</v>
      </c>
      <c r="S36">
        <v>0.13932221122944113</v>
      </c>
      <c r="T36" s="8">
        <f t="shared" si="2"/>
        <v>4.0747690079511178E-2</v>
      </c>
      <c r="U36" s="8">
        <f t="shared" si="3"/>
        <v>9.8467324000681197E-3</v>
      </c>
      <c r="V36" s="15">
        <f t="shared" si="8"/>
        <v>0.20921922391622338</v>
      </c>
      <c r="W36" s="15">
        <f t="shared" si="9"/>
        <v>9.7078306680780643E-2</v>
      </c>
    </row>
    <row r="37" spans="1:23" x14ac:dyDescent="0.25">
      <c r="A37">
        <v>36</v>
      </c>
      <c r="B37">
        <v>740.7</v>
      </c>
      <c r="C37">
        <v>467.4</v>
      </c>
      <c r="D37" t="s">
        <v>1039</v>
      </c>
      <c r="E37" t="e">
        <v>#N/A</v>
      </c>
      <c r="F37" t="b">
        <v>1</v>
      </c>
      <c r="G37" s="42"/>
      <c r="I37" s="6" t="str">
        <f t="shared" si="4"/>
        <v>C45H86O6</v>
      </c>
      <c r="J37" s="6" t="str">
        <f t="shared" si="5"/>
        <v>C45H90NO6</v>
      </c>
      <c r="K37" s="6" t="str">
        <f t="shared" si="6"/>
        <v>C29H55O4</v>
      </c>
      <c r="L37" s="6" t="str">
        <f t="shared" si="7"/>
        <v>C16H35NO2</v>
      </c>
      <c r="M37">
        <v>0.58907169576855622</v>
      </c>
      <c r="N37">
        <v>4.3797274857759902E-2</v>
      </c>
      <c r="O37">
        <v>1.7038748360751518E-2</v>
      </c>
      <c r="P37">
        <v>0.71280353819341502</v>
      </c>
      <c r="Q37">
        <v>0.82641522411847945</v>
      </c>
      <c r="R37">
        <v>0.23688093340243591</v>
      </c>
      <c r="S37">
        <v>0.1550715099001686</v>
      </c>
      <c r="T37" s="8">
        <f t="shared" si="2"/>
        <v>3.6194734717354293E-2</v>
      </c>
      <c r="U37" s="8">
        <f t="shared" si="3"/>
        <v>1.2145280117930932E-2</v>
      </c>
      <c r="V37" s="15">
        <f t="shared" si="8"/>
        <v>0.19576200966716867</v>
      </c>
      <c r="W37" s="15">
        <f t="shared" si="9"/>
        <v>0.11053552092983536</v>
      </c>
    </row>
    <row r="38" spans="1:23" x14ac:dyDescent="0.25">
      <c r="A38">
        <v>37</v>
      </c>
      <c r="B38">
        <v>738.7</v>
      </c>
      <c r="C38">
        <v>521.5</v>
      </c>
      <c r="D38" t="s">
        <v>1040</v>
      </c>
      <c r="E38" t="e">
        <v>#N/A</v>
      </c>
      <c r="F38" t="b">
        <v>1</v>
      </c>
      <c r="G38" s="42"/>
      <c r="I38" s="6" t="str">
        <f t="shared" si="4"/>
        <v>C45H84O6</v>
      </c>
      <c r="J38" s="6" t="str">
        <f t="shared" si="5"/>
        <v>C45H88NO6</v>
      </c>
      <c r="K38" s="6" t="str">
        <f t="shared" si="6"/>
        <v>C33H61O4</v>
      </c>
      <c r="L38" s="6" t="str">
        <f t="shared" si="7"/>
        <v>C12H27NO2</v>
      </c>
      <c r="M38">
        <v>0.58924845704758022</v>
      </c>
      <c r="N38">
        <v>5.2674616291207225E-2</v>
      </c>
      <c r="O38">
        <v>1.15331036013158E-2</v>
      </c>
      <c r="P38">
        <v>0.68134036496114803</v>
      </c>
      <c r="Q38">
        <v>0.86483714652834454</v>
      </c>
      <c r="R38">
        <v>0.25735071159530332</v>
      </c>
      <c r="S38">
        <v>0.12276710540961129</v>
      </c>
      <c r="T38" s="8">
        <f t="shared" si="2"/>
        <v>4.555496484776312E-2</v>
      </c>
      <c r="U38" s="8">
        <f t="shared" si="3"/>
        <v>7.8579690168552388E-3</v>
      </c>
      <c r="V38" s="15">
        <f t="shared" si="8"/>
        <v>0.22256645507312112</v>
      </c>
      <c r="W38" s="15">
        <f t="shared" si="9"/>
        <v>8.3646184405008303E-2</v>
      </c>
    </row>
    <row r="39" spans="1:23" x14ac:dyDescent="0.25">
      <c r="A39">
        <v>38</v>
      </c>
      <c r="B39">
        <v>738.7</v>
      </c>
      <c r="C39">
        <v>493.5</v>
      </c>
      <c r="D39" t="s">
        <v>1041</v>
      </c>
      <c r="E39" t="e">
        <v>#N/A</v>
      </c>
      <c r="F39" t="b">
        <v>1</v>
      </c>
      <c r="G39" s="42"/>
      <c r="I39" s="6" t="str">
        <f t="shared" si="4"/>
        <v>C45H84O6</v>
      </c>
      <c r="J39" s="6" t="str">
        <f t="shared" si="5"/>
        <v>C45H88NO6</v>
      </c>
      <c r="K39" s="6" t="str">
        <f t="shared" si="6"/>
        <v>C31H57O4</v>
      </c>
      <c r="L39" s="6" t="str">
        <f t="shared" si="7"/>
        <v>C14H31NO2</v>
      </c>
      <c r="M39">
        <v>0.58924845704758022</v>
      </c>
      <c r="N39">
        <v>4.8139082919669299E-2</v>
      </c>
      <c r="O39">
        <v>1.4131566343376201E-2</v>
      </c>
      <c r="P39">
        <v>0.69699896283558938</v>
      </c>
      <c r="Q39">
        <v>0.84540793956184734</v>
      </c>
      <c r="R39">
        <v>0.24734236924675881</v>
      </c>
      <c r="S39">
        <v>0.13932221122944113</v>
      </c>
      <c r="T39" s="8">
        <f t="shared" si="2"/>
        <v>4.0697162903514536E-2</v>
      </c>
      <c r="U39" s="8">
        <f t="shared" si="3"/>
        <v>9.8496870845755351E-3</v>
      </c>
      <c r="V39" s="15">
        <f t="shared" si="8"/>
        <v>0.209105202751248</v>
      </c>
      <c r="W39" s="15">
        <f t="shared" si="9"/>
        <v>9.7107436726881366E-2</v>
      </c>
    </row>
    <row r="40" spans="1:23" x14ac:dyDescent="0.25">
      <c r="A40">
        <v>39</v>
      </c>
      <c r="B40">
        <v>738.7</v>
      </c>
      <c r="C40">
        <v>465.4</v>
      </c>
      <c r="D40" t="s">
        <v>1042</v>
      </c>
      <c r="E40" t="e">
        <v>#N/A</v>
      </c>
      <c r="F40" t="b">
        <v>1</v>
      </c>
      <c r="G40" s="42"/>
      <c r="I40" s="6" t="str">
        <f t="shared" si="4"/>
        <v>C45H84O6</v>
      </c>
      <c r="J40" s="6" t="str">
        <f t="shared" si="5"/>
        <v>C45H88NO6</v>
      </c>
      <c r="K40" s="6" t="str">
        <f t="shared" si="6"/>
        <v>C29H53O4</v>
      </c>
      <c r="L40" s="6" t="str">
        <f t="shared" si="7"/>
        <v>C16H35NO2</v>
      </c>
      <c r="M40">
        <v>0.58924845704758022</v>
      </c>
      <c r="N40">
        <v>4.3739368871700046E-2</v>
      </c>
      <c r="O40">
        <v>1.7038748360751518E-2</v>
      </c>
      <c r="P40">
        <v>0.71301742737873641</v>
      </c>
      <c r="Q40">
        <v>0.82641522411847945</v>
      </c>
      <c r="R40">
        <v>0.2367380763563067</v>
      </c>
      <c r="S40">
        <v>0.1550715099001686</v>
      </c>
      <c r="T40" s="8">
        <f t="shared" si="2"/>
        <v>3.6146880328906845E-2</v>
      </c>
      <c r="U40" s="8">
        <f t="shared" si="3"/>
        <v>1.2148924521936713E-2</v>
      </c>
      <c r="V40" s="15">
        <f t="shared" si="8"/>
        <v>0.19564395042937494</v>
      </c>
      <c r="W40" s="15">
        <f t="shared" si="9"/>
        <v>0.1105686890487545</v>
      </c>
    </row>
    <row r="41" spans="1:23" x14ac:dyDescent="0.25">
      <c r="A41">
        <v>40</v>
      </c>
      <c r="B41">
        <v>738.7</v>
      </c>
      <c r="C41">
        <v>467.4</v>
      </c>
      <c r="D41" t="s">
        <v>1043</v>
      </c>
      <c r="E41" t="e">
        <v>#N/A</v>
      </c>
      <c r="F41" t="b">
        <v>1</v>
      </c>
      <c r="G41" s="42"/>
      <c r="I41" s="6" t="str">
        <f t="shared" si="4"/>
        <v>C45H84O6</v>
      </c>
      <c r="J41" s="6" t="str">
        <f t="shared" si="5"/>
        <v>C45H88NO6</v>
      </c>
      <c r="K41" s="6" t="str">
        <f t="shared" si="6"/>
        <v>C29H55O4</v>
      </c>
      <c r="L41" s="6" t="str">
        <f t="shared" si="7"/>
        <v>C16H33NO2</v>
      </c>
      <c r="M41">
        <v>0.58924845704758022</v>
      </c>
      <c r="N41">
        <v>4.3797274857759902E-2</v>
      </c>
      <c r="O41">
        <v>1.6997374558209467E-2</v>
      </c>
      <c r="P41">
        <v>0.71280353819341502</v>
      </c>
      <c r="Q41">
        <v>0.82666320447990127</v>
      </c>
      <c r="R41">
        <v>0.23688093340243591</v>
      </c>
      <c r="S41">
        <v>0.15487000565579045</v>
      </c>
      <c r="T41" s="8">
        <f t="shared" si="2"/>
        <v>3.6205595581402815E-2</v>
      </c>
      <c r="U41" s="8">
        <f t="shared" si="3"/>
        <v>1.2115788725090443E-2</v>
      </c>
      <c r="V41" s="15">
        <f t="shared" si="8"/>
        <v>0.19582075148664776</v>
      </c>
      <c r="W41" s="15">
        <f t="shared" si="9"/>
        <v>0.11039188799148164</v>
      </c>
    </row>
    <row r="42" spans="1:23" x14ac:dyDescent="0.25">
      <c r="A42">
        <v>41</v>
      </c>
      <c r="B42">
        <v>738.7</v>
      </c>
      <c r="C42">
        <v>439.4</v>
      </c>
      <c r="D42" t="s">
        <v>1044</v>
      </c>
      <c r="E42" t="e">
        <v>#N/A</v>
      </c>
      <c r="F42" t="b">
        <v>1</v>
      </c>
      <c r="G42" t="e">
        <v>#N/A</v>
      </c>
      <c r="H42" t="e">
        <v>#N/A</v>
      </c>
      <c r="I42" s="6" t="str">
        <f t="shared" si="4"/>
        <v>C45H84O6</v>
      </c>
      <c r="J42" s="6" t="str">
        <f t="shared" si="5"/>
        <v>C45H88NO6</v>
      </c>
      <c r="K42" s="6" t="str">
        <f t="shared" si="6"/>
        <v>C27H51O4</v>
      </c>
      <c r="L42" s="6" t="str">
        <f t="shared" si="7"/>
        <v>C18H37NO2</v>
      </c>
      <c r="M42">
        <v>0.58924845704758022</v>
      </c>
      <c r="N42">
        <v>3.9548478490246092E-2</v>
      </c>
      <c r="O42">
        <v>2.0184866698779291E-2</v>
      </c>
      <c r="P42">
        <v>0.72918522426699151</v>
      </c>
      <c r="Q42">
        <v>0.80809160339187913</v>
      </c>
      <c r="R42">
        <v>0.22566686548819453</v>
      </c>
      <c r="S42">
        <v>0.1698514124965399</v>
      </c>
      <c r="T42" s="8">
        <f t="shared" si="2"/>
        <v>3.1958793394892215E-2</v>
      </c>
      <c r="U42" s="8">
        <f t="shared" si="3"/>
        <v>1.4718506550548707E-2</v>
      </c>
      <c r="V42" s="15">
        <f t="shared" si="8"/>
        <v>0.18235949916477465</v>
      </c>
      <c r="W42" s="15">
        <f t="shared" si="9"/>
        <v>0.12385314031335475</v>
      </c>
    </row>
    <row r="43" spans="1:23" x14ac:dyDescent="0.25">
      <c r="A43">
        <v>42</v>
      </c>
      <c r="B43">
        <v>736.6</v>
      </c>
      <c r="C43">
        <v>519.4</v>
      </c>
      <c r="D43" t="s">
        <v>1045</v>
      </c>
      <c r="E43" t="e">
        <v>#N/A</v>
      </c>
      <c r="F43" t="b">
        <v>1</v>
      </c>
      <c r="G43" t="e">
        <v>#N/A</v>
      </c>
      <c r="H43" t="e">
        <v>#N/A</v>
      </c>
      <c r="I43" s="6" t="str">
        <f t="shared" si="4"/>
        <v>C45H82O6</v>
      </c>
      <c r="J43" s="6" t="str">
        <f t="shared" si="5"/>
        <v>C45H86NO6</v>
      </c>
      <c r="K43" s="6" t="str">
        <f t="shared" si="6"/>
        <v>C33H59O4</v>
      </c>
      <c r="L43" s="6" t="str">
        <f t="shared" si="7"/>
        <v>C12H27NO2</v>
      </c>
      <c r="M43">
        <v>0.5894252713669218</v>
      </c>
      <c r="N43">
        <v>5.2613228284171747E-2</v>
      </c>
      <c r="O43">
        <v>1.15331036013158E-2</v>
      </c>
      <c r="P43">
        <v>0.68154481307031101</v>
      </c>
      <c r="Q43">
        <v>0.86483714652834454</v>
      </c>
      <c r="R43">
        <v>0.25722344006539105</v>
      </c>
      <c r="S43">
        <v>0.12276710540961129</v>
      </c>
      <c r="T43" s="8">
        <f t="shared" si="2"/>
        <v>4.5501874218927485E-2</v>
      </c>
      <c r="U43" s="8">
        <f t="shared" si="3"/>
        <v>7.8603269380793078E-3</v>
      </c>
      <c r="V43" s="15">
        <f t="shared" si="8"/>
        <v>0.22245638592635747</v>
      </c>
      <c r="W43" s="15">
        <f t="shared" si="9"/>
        <v>8.3671283907576693E-2</v>
      </c>
    </row>
    <row r="44" spans="1:23" x14ac:dyDescent="0.25">
      <c r="A44">
        <v>43</v>
      </c>
      <c r="B44">
        <v>736.6</v>
      </c>
      <c r="C44">
        <v>439.3</v>
      </c>
      <c r="D44" t="s">
        <v>1046</v>
      </c>
      <c r="E44" t="e">
        <v>#N/A</v>
      </c>
      <c r="F44" t="b">
        <v>1</v>
      </c>
      <c r="G44" t="e">
        <v>#N/A</v>
      </c>
      <c r="H44" t="e">
        <v>#N/A</v>
      </c>
      <c r="I44" s="6" t="str">
        <f t="shared" si="4"/>
        <v>C45H82O6</v>
      </c>
      <c r="J44" s="6" t="str">
        <f t="shared" si="5"/>
        <v>C45H86NO6</v>
      </c>
      <c r="K44" s="6" t="str">
        <f t="shared" si="6"/>
        <v>C27H51O4</v>
      </c>
      <c r="L44" s="6" t="str">
        <f t="shared" si="7"/>
        <v>C18H35NO2</v>
      </c>
      <c r="M44">
        <v>0.5894252713669218</v>
      </c>
      <c r="N44">
        <v>3.9548478490246092E-2</v>
      </c>
      <c r="O44">
        <v>2.013999973989284E-2</v>
      </c>
      <c r="P44">
        <v>0.72918522426699151</v>
      </c>
      <c r="Q44">
        <v>0.8083340854299913</v>
      </c>
      <c r="R44">
        <v>0.22566686548819453</v>
      </c>
      <c r="S44">
        <v>0.1696598427814327</v>
      </c>
      <c r="T44" s="8">
        <f t="shared" si="2"/>
        <v>3.1968383190560765E-2</v>
      </c>
      <c r="U44" s="8">
        <f t="shared" si="3"/>
        <v>1.4685790227070915E-2</v>
      </c>
      <c r="V44" s="15">
        <f t="shared" si="8"/>
        <v>0.18241421932625262</v>
      </c>
      <c r="W44" s="15">
        <f t="shared" si="9"/>
        <v>0.12371345050768154</v>
      </c>
    </row>
    <row r="45" spans="1:23" x14ac:dyDescent="0.25">
      <c r="A45">
        <v>44</v>
      </c>
      <c r="B45">
        <v>768.7</v>
      </c>
      <c r="C45">
        <v>551.5</v>
      </c>
      <c r="D45" t="s">
        <v>1047</v>
      </c>
      <c r="E45" t="e">
        <v>#N/A</v>
      </c>
      <c r="F45" t="b">
        <v>1</v>
      </c>
      <c r="G45" t="e">
        <v>#N/A</v>
      </c>
      <c r="H45" t="e">
        <v>#N/A</v>
      </c>
      <c r="I45" s="6" t="str">
        <f t="shared" si="4"/>
        <v>C47H90O6</v>
      </c>
      <c r="J45" s="6" t="str">
        <f t="shared" si="5"/>
        <v>C47H94NO6</v>
      </c>
      <c r="K45" s="6" t="str">
        <f t="shared" si="6"/>
        <v>C35H67O4</v>
      </c>
      <c r="L45" s="6" t="str">
        <f t="shared" si="7"/>
        <v>C12H27NO2</v>
      </c>
      <c r="M45">
        <v>0.57583776387613417</v>
      </c>
      <c r="N45">
        <v>5.7392498194050227E-2</v>
      </c>
      <c r="O45">
        <v>1.15331036013158E-2</v>
      </c>
      <c r="P45">
        <v>0.6658337540052246</v>
      </c>
      <c r="Q45">
        <v>0.86483714652834454</v>
      </c>
      <c r="R45">
        <v>0.26690427899250724</v>
      </c>
      <c r="S45">
        <v>0.12276710540961129</v>
      </c>
      <c r="T45" s="8">
        <f t="shared" si="2"/>
        <v>4.9635164370275577E-2</v>
      </c>
      <c r="U45" s="8">
        <f t="shared" si="3"/>
        <v>7.679129666195275E-3</v>
      </c>
      <c r="V45" s="15">
        <f t="shared" si="8"/>
        <v>0.23082873504008514</v>
      </c>
      <c r="W45" s="15">
        <f t="shared" si="9"/>
        <v>8.1742482663236596E-2</v>
      </c>
    </row>
    <row r="46" spans="1:23" x14ac:dyDescent="0.25">
      <c r="A46">
        <v>45</v>
      </c>
      <c r="B46">
        <v>768.7</v>
      </c>
      <c r="C46">
        <v>523.5</v>
      </c>
      <c r="D46" t="s">
        <v>1048</v>
      </c>
      <c r="E46" t="e">
        <v>#N/A</v>
      </c>
      <c r="F46" t="b">
        <v>1</v>
      </c>
      <c r="G46" t="e">
        <v>#N/A</v>
      </c>
      <c r="H46" t="e">
        <v>#N/A</v>
      </c>
      <c r="I46" s="6" t="str">
        <f t="shared" si="4"/>
        <v>C47H90O6</v>
      </c>
      <c r="J46" s="6" t="str">
        <f t="shared" si="5"/>
        <v>C47H94NO6</v>
      </c>
      <c r="K46" s="6" t="str">
        <f t="shared" si="6"/>
        <v>C33H63O4</v>
      </c>
      <c r="L46" s="6" t="str">
        <f t="shared" si="7"/>
        <v>C14H31NO2</v>
      </c>
      <c r="M46">
        <v>0.57583776387613417</v>
      </c>
      <c r="N46">
        <v>5.2736024054353514E-2</v>
      </c>
      <c r="O46">
        <v>1.4131566343376201E-2</v>
      </c>
      <c r="P46">
        <v>0.68113597818181804</v>
      </c>
      <c r="Q46">
        <v>0.84540793956184734</v>
      </c>
      <c r="R46">
        <v>0.25747788362138768</v>
      </c>
      <c r="S46">
        <v>0.13932221122944113</v>
      </c>
      <c r="T46" s="8">
        <f t="shared" si="2"/>
        <v>4.4583453436475025E-2</v>
      </c>
      <c r="U46" s="8">
        <f t="shared" si="3"/>
        <v>9.6255182645368052E-3</v>
      </c>
      <c r="V46" s="15">
        <f t="shared" si="8"/>
        <v>0.21767384707510246</v>
      </c>
      <c r="W46" s="15">
        <f t="shared" si="9"/>
        <v>9.4897370628219249E-2</v>
      </c>
    </row>
    <row r="47" spans="1:23" x14ac:dyDescent="0.25">
      <c r="A47">
        <v>46</v>
      </c>
      <c r="B47">
        <v>768.7</v>
      </c>
      <c r="C47">
        <v>495.4</v>
      </c>
      <c r="D47" t="s">
        <v>1049</v>
      </c>
      <c r="E47" t="e">
        <v>#N/A</v>
      </c>
      <c r="F47" t="b">
        <v>1</v>
      </c>
      <c r="G47" t="e">
        <v>#N/A</v>
      </c>
      <c r="H47" t="e">
        <v>#N/A</v>
      </c>
      <c r="I47" s="6" t="str">
        <f t="shared" si="4"/>
        <v>C47H90O6</v>
      </c>
      <c r="J47" s="6" t="str">
        <f t="shared" si="5"/>
        <v>C47H94NO6</v>
      </c>
      <c r="K47" s="6" t="str">
        <f t="shared" si="6"/>
        <v>C31H59O4</v>
      </c>
      <c r="L47" s="6" t="str">
        <f t="shared" si="7"/>
        <v>C16H35NO2</v>
      </c>
      <c r="M47">
        <v>0.57583776387613417</v>
      </c>
      <c r="N47">
        <v>4.8198849540766829E-2</v>
      </c>
      <c r="O47">
        <v>1.7038748360751518E-2</v>
      </c>
      <c r="P47">
        <v>0.69678987882921539</v>
      </c>
      <c r="Q47">
        <v>0.82641522411847945</v>
      </c>
      <c r="R47">
        <v>0.24747724042508543</v>
      </c>
      <c r="S47">
        <v>0.1550715099001686</v>
      </c>
      <c r="T47" s="8">
        <f t="shared" si="2"/>
        <v>3.9832263045485691E-2</v>
      </c>
      <c r="U47" s="8">
        <f t="shared" si="3"/>
        <v>1.1872427405689542E-2</v>
      </c>
      <c r="V47" s="15">
        <f t="shared" si="8"/>
        <v>0.20451895911011977</v>
      </c>
      <c r="W47" s="15">
        <f t="shared" si="9"/>
        <v>0.10805225859320194</v>
      </c>
    </row>
    <row r="48" spans="1:23" x14ac:dyDescent="0.25">
      <c r="A48">
        <v>47</v>
      </c>
      <c r="B48">
        <v>768.7</v>
      </c>
      <c r="C48">
        <v>467.4</v>
      </c>
      <c r="D48" t="s">
        <v>1050</v>
      </c>
      <c r="E48" t="e">
        <v>#N/A</v>
      </c>
      <c r="F48" t="b">
        <v>1</v>
      </c>
      <c r="G48" t="e">
        <v>#N/A</v>
      </c>
      <c r="H48" t="e">
        <v>#N/A</v>
      </c>
      <c r="I48" s="6" t="str">
        <f t="shared" si="4"/>
        <v>C47H90O6</v>
      </c>
      <c r="J48" s="6" t="str">
        <f t="shared" si="5"/>
        <v>C47H94NO6</v>
      </c>
      <c r="K48" s="6" t="str">
        <f t="shared" si="6"/>
        <v>C29H55O4</v>
      </c>
      <c r="L48" s="6" t="str">
        <f t="shared" si="7"/>
        <v>C18H39NO2</v>
      </c>
      <c r="M48">
        <v>0.57583776387613417</v>
      </c>
      <c r="N48">
        <v>4.3797274857759902E-2</v>
      </c>
      <c r="O48">
        <v>2.0229777655425638E-2</v>
      </c>
      <c r="P48">
        <v>0.71280353819341502</v>
      </c>
      <c r="Q48">
        <v>0.80784919409292277</v>
      </c>
      <c r="R48">
        <v>0.23688093340243591</v>
      </c>
      <c r="S48">
        <v>0.17004285201134314</v>
      </c>
      <c r="T48" s="8">
        <f t="shared" si="2"/>
        <v>3.5381593197307562E-2</v>
      </c>
      <c r="U48" s="8">
        <f t="shared" si="3"/>
        <v>1.441985708965348E-2</v>
      </c>
      <c r="V48" s="15">
        <f t="shared" si="8"/>
        <v>0.19136407114513712</v>
      </c>
      <c r="W48" s="15">
        <f t="shared" si="9"/>
        <v>0.12120714655818464</v>
      </c>
    </row>
    <row r="49" spans="1:23" x14ac:dyDescent="0.25">
      <c r="A49">
        <v>48</v>
      </c>
      <c r="B49">
        <v>766.7</v>
      </c>
      <c r="C49">
        <v>549.5</v>
      </c>
      <c r="D49" t="s">
        <v>1051</v>
      </c>
      <c r="E49" t="e">
        <v>#N/A</v>
      </c>
      <c r="F49" t="b">
        <v>1</v>
      </c>
      <c r="G49" t="e">
        <v>#N/A</v>
      </c>
      <c r="H49" t="e">
        <v>#N/A</v>
      </c>
      <c r="I49" s="6" t="str">
        <f t="shared" si="4"/>
        <v>C47H88O6</v>
      </c>
      <c r="J49" s="6" t="str">
        <f t="shared" si="5"/>
        <v>C47H92NO6</v>
      </c>
      <c r="K49" s="6" t="str">
        <f t="shared" si="6"/>
        <v>C35H65O4</v>
      </c>
      <c r="L49" s="6" t="str">
        <f t="shared" si="7"/>
        <v>C12H27NO2</v>
      </c>
      <c r="M49">
        <v>0.57601055408212132</v>
      </c>
      <c r="N49">
        <v>5.7329657462444047E-2</v>
      </c>
      <c r="O49">
        <v>1.15331036013158E-2</v>
      </c>
      <c r="P49">
        <v>0.66603354908419499</v>
      </c>
      <c r="Q49">
        <v>0.86483714652834454</v>
      </c>
      <c r="R49">
        <v>0.26678452825511634</v>
      </c>
      <c r="S49">
        <v>0.12276710540961129</v>
      </c>
      <c r="T49" s="8">
        <f t="shared" si="2"/>
        <v>4.958081737126753E-2</v>
      </c>
      <c r="U49" s="8">
        <f t="shared" si="3"/>
        <v>7.6814339235400739E-3</v>
      </c>
      <c r="V49" s="15">
        <f t="shared" si="8"/>
        <v>0.23072517015406532</v>
      </c>
      <c r="W49" s="15">
        <f t="shared" si="9"/>
        <v>8.1767010926756881E-2</v>
      </c>
    </row>
    <row r="50" spans="1:23" x14ac:dyDescent="0.25">
      <c r="A50">
        <v>49</v>
      </c>
      <c r="B50">
        <v>766.7</v>
      </c>
      <c r="C50">
        <v>521.5</v>
      </c>
      <c r="D50" t="s">
        <v>1052</v>
      </c>
      <c r="E50" t="e">
        <v>#N/A</v>
      </c>
      <c r="F50" t="b">
        <v>1</v>
      </c>
      <c r="G50" t="e">
        <v>#N/A</v>
      </c>
      <c r="H50" t="e">
        <v>#N/A</v>
      </c>
      <c r="I50" s="6" t="str">
        <f t="shared" si="4"/>
        <v>C47H88O6</v>
      </c>
      <c r="J50" s="6" t="str">
        <f t="shared" si="5"/>
        <v>C47H92NO6</v>
      </c>
      <c r="K50" s="6" t="str">
        <f t="shared" si="6"/>
        <v>C33H61O4</v>
      </c>
      <c r="L50" s="6" t="str">
        <f t="shared" si="7"/>
        <v>C14H31NO2</v>
      </c>
      <c r="M50">
        <v>0.57601055408212132</v>
      </c>
      <c r="N50">
        <v>5.2674616291207225E-2</v>
      </c>
      <c r="O50">
        <v>1.4131566343376201E-2</v>
      </c>
      <c r="P50">
        <v>0.68134036496114803</v>
      </c>
      <c r="Q50">
        <v>0.84540793956184734</v>
      </c>
      <c r="R50">
        <v>0.25735071159530332</v>
      </c>
      <c r="S50">
        <v>0.13932221122944113</v>
      </c>
      <c r="T50" s="8">
        <f t="shared" si="2"/>
        <v>4.4531538825960428E-2</v>
      </c>
      <c r="U50" s="8">
        <f t="shared" si="3"/>
        <v>9.6284065698686166E-3</v>
      </c>
      <c r="V50" s="15">
        <f t="shared" si="8"/>
        <v>0.21756633483456064</v>
      </c>
      <c r="W50" s="15">
        <f t="shared" si="9"/>
        <v>9.4925846246261603E-2</v>
      </c>
    </row>
    <row r="51" spans="1:23" x14ac:dyDescent="0.25">
      <c r="A51">
        <v>50</v>
      </c>
      <c r="B51">
        <v>766.7</v>
      </c>
      <c r="C51">
        <v>523.5</v>
      </c>
      <c r="D51" t="s">
        <v>1053</v>
      </c>
      <c r="E51" t="e">
        <v>#N/A</v>
      </c>
      <c r="F51" t="b">
        <v>1</v>
      </c>
      <c r="G51" t="e">
        <v>#N/A</v>
      </c>
      <c r="H51" t="e">
        <v>#N/A</v>
      </c>
      <c r="I51" s="6" t="str">
        <f t="shared" si="4"/>
        <v>C47H88O6</v>
      </c>
      <c r="J51" s="6" t="str">
        <f t="shared" si="5"/>
        <v>C47H92NO6</v>
      </c>
      <c r="K51" s="6" t="str">
        <f t="shared" si="6"/>
        <v>C33H63O4</v>
      </c>
      <c r="L51" s="6" t="str">
        <f t="shared" si="7"/>
        <v>C14H29NO2</v>
      </c>
      <c r="M51">
        <v>0.57601055408212132</v>
      </c>
      <c r="N51">
        <v>5.2736024054353514E-2</v>
      </c>
      <c r="O51">
        <v>1.4094048389127228E-2</v>
      </c>
      <c r="P51">
        <v>0.68113597818181804</v>
      </c>
      <c r="Q51">
        <v>0.84566161902016679</v>
      </c>
      <c r="R51">
        <v>0.25747788362138768</v>
      </c>
      <c r="S51">
        <v>0.13911028075275247</v>
      </c>
      <c r="T51" s="8">
        <f t="shared" si="2"/>
        <v>4.4596831482491057E-2</v>
      </c>
      <c r="U51" s="8">
        <f t="shared" si="3"/>
        <v>9.5999634360700529E-3</v>
      </c>
      <c r="V51" s="15">
        <f t="shared" si="8"/>
        <v>0.2177391639251488</v>
      </c>
      <c r="W51" s="15">
        <f t="shared" si="9"/>
        <v>9.47530171556734E-2</v>
      </c>
    </row>
    <row r="52" spans="1:23" x14ac:dyDescent="0.25">
      <c r="A52">
        <v>51</v>
      </c>
      <c r="B52">
        <v>766.7</v>
      </c>
      <c r="C52">
        <v>493.4</v>
      </c>
      <c r="D52" t="s">
        <v>1054</v>
      </c>
      <c r="E52" t="e">
        <v>#N/A</v>
      </c>
      <c r="F52" t="b">
        <v>1</v>
      </c>
      <c r="G52" t="e">
        <v>#N/A</v>
      </c>
      <c r="H52" t="e">
        <v>#N/A</v>
      </c>
      <c r="I52" s="6" t="str">
        <f t="shared" si="4"/>
        <v>C47H88O6</v>
      </c>
      <c r="J52" s="6" t="str">
        <f t="shared" si="5"/>
        <v>C47H92NO6</v>
      </c>
      <c r="K52" s="6" t="str">
        <f t="shared" si="6"/>
        <v>C31H57O4</v>
      </c>
      <c r="L52" s="6" t="str">
        <f t="shared" si="7"/>
        <v>C16H35NO2</v>
      </c>
      <c r="M52">
        <v>0.57601055408212132</v>
      </c>
      <c r="N52">
        <v>4.8139082919669299E-2</v>
      </c>
      <c r="O52">
        <v>1.7038748360751518E-2</v>
      </c>
      <c r="P52">
        <v>0.69699896283558938</v>
      </c>
      <c r="Q52">
        <v>0.82641522411847945</v>
      </c>
      <c r="R52">
        <v>0.24734236924675881</v>
      </c>
      <c r="S52">
        <v>0.1550715099001686</v>
      </c>
      <c r="T52" s="8">
        <f t="shared" si="2"/>
        <v>3.9782870999916571E-2</v>
      </c>
      <c r="U52" s="8">
        <f t="shared" si="3"/>
        <v>1.1875989935460407E-2</v>
      </c>
      <c r="V52" s="15">
        <f t="shared" si="8"/>
        <v>0.20440749951505588</v>
      </c>
      <c r="W52" s="15">
        <f t="shared" si="9"/>
        <v>0.10808468156576634</v>
      </c>
    </row>
    <row r="53" spans="1:23" x14ac:dyDescent="0.25">
      <c r="A53">
        <v>52</v>
      </c>
      <c r="B53">
        <v>766.7</v>
      </c>
      <c r="C53">
        <v>495.4</v>
      </c>
      <c r="D53" t="s">
        <v>1055</v>
      </c>
      <c r="E53" t="e">
        <v>#N/A</v>
      </c>
      <c r="F53" t="b">
        <v>1</v>
      </c>
      <c r="G53" t="e">
        <v>#N/A</v>
      </c>
      <c r="H53" t="e">
        <v>#N/A</v>
      </c>
      <c r="I53" s="6" t="str">
        <f t="shared" si="4"/>
        <v>C47H88O6</v>
      </c>
      <c r="J53" s="6" t="str">
        <f t="shared" si="5"/>
        <v>C47H92NO6</v>
      </c>
      <c r="K53" s="6" t="str">
        <f t="shared" si="6"/>
        <v>C31H59O4</v>
      </c>
      <c r="L53" s="6" t="str">
        <f t="shared" si="7"/>
        <v>C16H33NO2</v>
      </c>
      <c r="M53">
        <v>0.57601055408212132</v>
      </c>
      <c r="N53">
        <v>4.8198849540766829E-2</v>
      </c>
      <c r="O53">
        <v>1.6997374558209467E-2</v>
      </c>
      <c r="P53">
        <v>0.69678987882921539</v>
      </c>
      <c r="Q53">
        <v>0.82666320447990127</v>
      </c>
      <c r="R53">
        <v>0.24747724042508543</v>
      </c>
      <c r="S53">
        <v>0.15487000565579045</v>
      </c>
      <c r="T53" s="8">
        <f t="shared" si="2"/>
        <v>3.9844215413614922E-2</v>
      </c>
      <c r="U53" s="8">
        <f t="shared" si="3"/>
        <v>1.1843598558829563E-2</v>
      </c>
      <c r="V53" s="15">
        <f t="shared" si="8"/>
        <v>0.20458032860564407</v>
      </c>
      <c r="W53" s="15">
        <f t="shared" si="9"/>
        <v>0.10791185247517814</v>
      </c>
    </row>
    <row r="54" spans="1:23" x14ac:dyDescent="0.25">
      <c r="A54">
        <v>53</v>
      </c>
      <c r="B54">
        <v>766.7</v>
      </c>
      <c r="C54">
        <v>467.4</v>
      </c>
      <c r="D54" t="s">
        <v>1056</v>
      </c>
      <c r="E54" t="e">
        <v>#N/A</v>
      </c>
      <c r="F54" t="b">
        <v>1</v>
      </c>
      <c r="G54" t="e">
        <v>#N/A</v>
      </c>
      <c r="H54" t="e">
        <v>#N/A</v>
      </c>
      <c r="I54" s="6" t="str">
        <f t="shared" si="4"/>
        <v>C47H88O6</v>
      </c>
      <c r="J54" s="6" t="str">
        <f t="shared" si="5"/>
        <v>C47H92NO6</v>
      </c>
      <c r="K54" s="6" t="str">
        <f t="shared" si="6"/>
        <v>C29H55O4</v>
      </c>
      <c r="L54" s="6" t="str">
        <f t="shared" si="7"/>
        <v>C18H37NO2</v>
      </c>
      <c r="M54">
        <v>0.57601055408212132</v>
      </c>
      <c r="N54">
        <v>4.3797274857759902E-2</v>
      </c>
      <c r="O54">
        <v>2.0184866698779291E-2</v>
      </c>
      <c r="P54">
        <v>0.71280353819341502</v>
      </c>
      <c r="Q54">
        <v>0.80809160339187913</v>
      </c>
      <c r="R54">
        <v>0.23688093340243591</v>
      </c>
      <c r="S54">
        <v>0.1698514124965399</v>
      </c>
      <c r="T54" s="8">
        <f t="shared" si="2"/>
        <v>3.5392210064002033E-2</v>
      </c>
      <c r="U54" s="8">
        <f t="shared" si="3"/>
        <v>1.4387844400852315E-2</v>
      </c>
      <c r="V54" s="15">
        <f t="shared" si="8"/>
        <v>0.19142149328613939</v>
      </c>
      <c r="W54" s="15">
        <f t="shared" si="9"/>
        <v>0.12107068779468287</v>
      </c>
    </row>
    <row r="55" spans="1:23" x14ac:dyDescent="0.25">
      <c r="A55">
        <v>54</v>
      </c>
      <c r="B55">
        <v>764.7</v>
      </c>
      <c r="C55">
        <v>547.5</v>
      </c>
      <c r="D55" t="s">
        <v>1057</v>
      </c>
      <c r="E55" t="e">
        <v>#N/A</v>
      </c>
      <c r="F55" t="b">
        <v>1</v>
      </c>
      <c r="G55" t="e">
        <v>#N/A</v>
      </c>
      <c r="H55" t="e">
        <v>#N/A</v>
      </c>
      <c r="I55" s="6" t="str">
        <f t="shared" si="4"/>
        <v>C47H86O6</v>
      </c>
      <c r="J55" s="6" t="str">
        <f t="shared" si="5"/>
        <v>C47H90NO6</v>
      </c>
      <c r="K55" s="6" t="str">
        <f t="shared" si="6"/>
        <v>C35H63O4</v>
      </c>
      <c r="L55" s="6" t="str">
        <f t="shared" si="7"/>
        <v>C12H27NO2</v>
      </c>
      <c r="M55">
        <v>0.57618339613683589</v>
      </c>
      <c r="N55">
        <v>5.7266833829262467E-2</v>
      </c>
      <c r="O55">
        <v>1.15331036013158E-2</v>
      </c>
      <c r="P55">
        <v>0.66623340411517784</v>
      </c>
      <c r="Q55">
        <v>0.86483714652834454</v>
      </c>
      <c r="R55">
        <v>0.26666468161891527</v>
      </c>
      <c r="S55">
        <v>0.12276710540961129</v>
      </c>
      <c r="T55" s="8">
        <f t="shared" si="2"/>
        <v>4.9526485159612228E-2</v>
      </c>
      <c r="U55" s="8">
        <f t="shared" si="3"/>
        <v>7.6837388723176433E-3</v>
      </c>
      <c r="V55" s="15">
        <f t="shared" si="8"/>
        <v>0.23062152233119218</v>
      </c>
      <c r="W55" s="15">
        <f t="shared" si="9"/>
        <v>8.1791546550412209E-2</v>
      </c>
    </row>
    <row r="56" spans="1:23" x14ac:dyDescent="0.25">
      <c r="A56">
        <v>55</v>
      </c>
      <c r="B56">
        <v>764.7</v>
      </c>
      <c r="C56">
        <v>519.5</v>
      </c>
      <c r="D56" t="s">
        <v>1058</v>
      </c>
      <c r="E56" t="e">
        <v>#N/A</v>
      </c>
      <c r="F56" t="b">
        <v>1</v>
      </c>
      <c r="G56" t="e">
        <v>#N/A</v>
      </c>
      <c r="H56" t="e">
        <v>#N/A</v>
      </c>
      <c r="I56" s="6" t="str">
        <f t="shared" si="4"/>
        <v>C47H86O6</v>
      </c>
      <c r="J56" s="6" t="str">
        <f t="shared" si="5"/>
        <v>C47H90NO6</v>
      </c>
      <c r="K56" s="6" t="str">
        <f t="shared" si="6"/>
        <v>C33H59O4</v>
      </c>
      <c r="L56" s="6" t="str">
        <f t="shared" si="7"/>
        <v>C14H31NO2</v>
      </c>
      <c r="M56">
        <v>0.57618339613683589</v>
      </c>
      <c r="N56">
        <v>5.2613228284171747E-2</v>
      </c>
      <c r="O56">
        <v>1.4131566343376201E-2</v>
      </c>
      <c r="P56">
        <v>0.68154481307031101</v>
      </c>
      <c r="Q56">
        <v>0.84540793956184734</v>
      </c>
      <c r="R56">
        <v>0.25722344006539105</v>
      </c>
      <c r="S56">
        <v>0.13932221122944113</v>
      </c>
      <c r="T56" s="8">
        <f t="shared" si="2"/>
        <v>4.4479640917418732E-2</v>
      </c>
      <c r="U56" s="8">
        <f t="shared" si="3"/>
        <v>9.631295741887029E-3</v>
      </c>
      <c r="V56" s="15">
        <f t="shared" si="8"/>
        <v>0.21745873847269254</v>
      </c>
      <c r="W56" s="15">
        <f t="shared" si="9"/>
        <v>9.4954330408911811E-2</v>
      </c>
    </row>
    <row r="57" spans="1:23" x14ac:dyDescent="0.25">
      <c r="A57">
        <v>56</v>
      </c>
      <c r="B57">
        <v>764.7</v>
      </c>
      <c r="C57">
        <v>491.4</v>
      </c>
      <c r="D57" t="s">
        <v>1059</v>
      </c>
      <c r="E57" t="e">
        <v>#N/A</v>
      </c>
      <c r="F57" t="b">
        <v>1</v>
      </c>
      <c r="G57" t="e">
        <v>#N/A</v>
      </c>
      <c r="H57" t="e">
        <v>#N/A</v>
      </c>
      <c r="I57" s="6" t="str">
        <f t="shared" si="4"/>
        <v>C47H86O6</v>
      </c>
      <c r="J57" s="6" t="str">
        <f t="shared" si="5"/>
        <v>C47H90NO6</v>
      </c>
      <c r="K57" s="6" t="str">
        <f t="shared" si="6"/>
        <v>C31H55O4</v>
      </c>
      <c r="L57" s="6" t="str">
        <f t="shared" si="7"/>
        <v>C16H35NO2</v>
      </c>
      <c r="M57">
        <v>0.57618339613683589</v>
      </c>
      <c r="N57">
        <v>4.8079338858238591E-2</v>
      </c>
      <c r="O57">
        <v>1.7038748360751518E-2</v>
      </c>
      <c r="P57">
        <v>0.69720810958128132</v>
      </c>
      <c r="Q57">
        <v>0.82641522411847945</v>
      </c>
      <c r="R57">
        <v>0.24720739484453633</v>
      </c>
      <c r="S57">
        <v>0.1550715099001686</v>
      </c>
      <c r="T57" s="8">
        <f t="shared" si="2"/>
        <v>3.9733497597999552E-2</v>
      </c>
      <c r="U57" s="8">
        <f t="shared" si="3"/>
        <v>1.187955353423072E-2</v>
      </c>
      <c r="V57" s="15">
        <f t="shared" si="8"/>
        <v>0.20429595461419289</v>
      </c>
      <c r="W57" s="15">
        <f t="shared" si="9"/>
        <v>0.1081171142674115</v>
      </c>
    </row>
    <row r="58" spans="1:23" x14ac:dyDescent="0.25">
      <c r="A58">
        <v>57</v>
      </c>
      <c r="B58">
        <v>764.7</v>
      </c>
      <c r="C58">
        <v>493.4</v>
      </c>
      <c r="D58" t="s">
        <v>1060</v>
      </c>
      <c r="E58" t="e">
        <v>#N/A</v>
      </c>
      <c r="F58" t="b">
        <v>1</v>
      </c>
      <c r="G58" t="e">
        <v>#N/A</v>
      </c>
      <c r="H58" t="e">
        <v>#N/A</v>
      </c>
      <c r="I58" s="6" t="str">
        <f t="shared" si="4"/>
        <v>C47H86O6</v>
      </c>
      <c r="J58" s="6" t="str">
        <f t="shared" si="5"/>
        <v>C47H90NO6</v>
      </c>
      <c r="K58" s="6" t="str">
        <f t="shared" si="6"/>
        <v>C31H57O4</v>
      </c>
      <c r="L58" s="6" t="str">
        <f t="shared" si="7"/>
        <v>C16H33NO2</v>
      </c>
      <c r="M58">
        <v>0.57618339613683589</v>
      </c>
      <c r="N58">
        <v>4.8139082919669299E-2</v>
      </c>
      <c r="O58">
        <v>1.6997374558209467E-2</v>
      </c>
      <c r="P58">
        <v>0.69699896283558938</v>
      </c>
      <c r="Q58">
        <v>0.82666320447990127</v>
      </c>
      <c r="R58">
        <v>0.24734236924675881</v>
      </c>
      <c r="S58">
        <v>0.15487000565579045</v>
      </c>
      <c r="T58" s="8">
        <f t="shared" si="2"/>
        <v>3.97948085470975E-2</v>
      </c>
      <c r="U58" s="8">
        <f t="shared" si="3"/>
        <v>1.1847152438000032E-2</v>
      </c>
      <c r="V58" s="15">
        <f t="shared" si="8"/>
        <v>0.20446883556517662</v>
      </c>
      <c r="W58" s="15">
        <f t="shared" si="9"/>
        <v>0.1079442333164278</v>
      </c>
    </row>
    <row r="59" spans="1:23" x14ac:dyDescent="0.25">
      <c r="A59">
        <v>58</v>
      </c>
      <c r="B59">
        <v>764.7</v>
      </c>
      <c r="C59">
        <v>465.4</v>
      </c>
      <c r="D59" t="s">
        <v>1061</v>
      </c>
      <c r="E59" t="e">
        <v>#N/A</v>
      </c>
      <c r="F59" t="b">
        <v>1</v>
      </c>
      <c r="G59" t="e">
        <v>#N/A</v>
      </c>
      <c r="H59" t="e">
        <v>#N/A</v>
      </c>
      <c r="I59" s="6" t="str">
        <f t="shared" si="4"/>
        <v>C47H86O6</v>
      </c>
      <c r="J59" s="6" t="str">
        <f t="shared" si="5"/>
        <v>C47H90NO6</v>
      </c>
      <c r="K59" s="6" t="str">
        <f t="shared" si="6"/>
        <v>C29H53O4</v>
      </c>
      <c r="L59" s="6" t="str">
        <f t="shared" si="7"/>
        <v>C18H37NO2</v>
      </c>
      <c r="M59">
        <v>0.57618339613683589</v>
      </c>
      <c r="N59">
        <v>4.3739368871700046E-2</v>
      </c>
      <c r="O59">
        <v>2.0184866698779291E-2</v>
      </c>
      <c r="P59">
        <v>0.71301742737873641</v>
      </c>
      <c r="Q59">
        <v>0.80809160339187913</v>
      </c>
      <c r="R59">
        <v>0.2367380763563067</v>
      </c>
      <c r="S59">
        <v>0.1698514124965399</v>
      </c>
      <c r="T59" s="8">
        <f t="shared" si="2"/>
        <v>3.534541672288094E-2</v>
      </c>
      <c r="U59" s="8">
        <f t="shared" si="3"/>
        <v>1.4392161725546339E-2</v>
      </c>
      <c r="V59" s="15">
        <f t="shared" si="8"/>
        <v>0.19130605170667703</v>
      </c>
      <c r="W59" s="15">
        <f t="shared" si="9"/>
        <v>0.12110701717492746</v>
      </c>
    </row>
    <row r="60" spans="1:23" x14ac:dyDescent="0.25">
      <c r="A60">
        <v>59</v>
      </c>
      <c r="B60">
        <v>764.7</v>
      </c>
      <c r="C60">
        <v>467.4</v>
      </c>
      <c r="D60" t="s">
        <v>1062</v>
      </c>
      <c r="E60" t="e">
        <v>#N/A</v>
      </c>
      <c r="F60" t="b">
        <v>1</v>
      </c>
      <c r="G60" t="e">
        <v>#N/A</v>
      </c>
      <c r="H60" t="e">
        <v>#N/A</v>
      </c>
      <c r="I60" s="6" t="str">
        <f t="shared" si="4"/>
        <v>C47H86O6</v>
      </c>
      <c r="J60" s="6" t="str">
        <f t="shared" si="5"/>
        <v>C47H90NO6</v>
      </c>
      <c r="K60" s="6" t="str">
        <f t="shared" si="6"/>
        <v>C29H55O4</v>
      </c>
      <c r="L60" s="6" t="str">
        <f t="shared" si="7"/>
        <v>C18H35NO2</v>
      </c>
      <c r="M60">
        <v>0.57618339613683589</v>
      </c>
      <c r="N60">
        <v>4.3797274857759902E-2</v>
      </c>
      <c r="O60">
        <v>2.013999973989284E-2</v>
      </c>
      <c r="P60">
        <v>0.71280353819341502</v>
      </c>
      <c r="Q60">
        <v>0.8083340854299913</v>
      </c>
      <c r="R60">
        <v>0.23688093340243591</v>
      </c>
      <c r="S60">
        <v>0.1696598427814327</v>
      </c>
      <c r="T60" s="8">
        <f t="shared" si="2"/>
        <v>3.5402830116473299E-2</v>
      </c>
      <c r="U60" s="8">
        <f t="shared" si="3"/>
        <v>1.4355863073810073E-2</v>
      </c>
      <c r="V60" s="15">
        <f t="shared" si="8"/>
        <v>0.19147893265766067</v>
      </c>
      <c r="W60" s="15">
        <f t="shared" si="9"/>
        <v>0.12093413622394374</v>
      </c>
    </row>
    <row r="61" spans="1:23" x14ac:dyDescent="0.25">
      <c r="A61">
        <v>60</v>
      </c>
      <c r="B61">
        <v>762.7</v>
      </c>
      <c r="C61">
        <v>465.4</v>
      </c>
      <c r="D61" t="s">
        <v>1063</v>
      </c>
      <c r="E61" t="e">
        <v>#N/A</v>
      </c>
      <c r="F61" t="b">
        <v>1</v>
      </c>
      <c r="G61" t="e">
        <v>#N/A</v>
      </c>
      <c r="H61" t="e">
        <v>#N/A</v>
      </c>
      <c r="I61" s="6" t="str">
        <f t="shared" si="4"/>
        <v>C47H84O6</v>
      </c>
      <c r="J61" s="6" t="str">
        <f t="shared" si="5"/>
        <v>C47H88NO6</v>
      </c>
      <c r="K61" s="6" t="str">
        <f t="shared" si="6"/>
        <v>C29H53O4</v>
      </c>
      <c r="L61" s="6" t="str">
        <f t="shared" si="7"/>
        <v>C18H35NO2</v>
      </c>
      <c r="M61">
        <v>0.57635629005583622</v>
      </c>
      <c r="N61">
        <v>4.3739368871700046E-2</v>
      </c>
      <c r="O61">
        <v>2.013999973989284E-2</v>
      </c>
      <c r="P61">
        <v>0.71301742737873641</v>
      </c>
      <c r="Q61">
        <v>0.8083340854299913</v>
      </c>
      <c r="R61">
        <v>0.2367380763563067</v>
      </c>
      <c r="S61">
        <v>0.1696598427814327</v>
      </c>
      <c r="T61" s="8">
        <f t="shared" si="2"/>
        <v>3.5356022734190688E-2</v>
      </c>
      <c r="U61" s="8">
        <f t="shared" si="3"/>
        <v>1.4360170801946815E-2</v>
      </c>
      <c r="V61" s="15">
        <f t="shared" si="8"/>
        <v>0.19136345643793065</v>
      </c>
      <c r="W61" s="15">
        <f t="shared" si="9"/>
        <v>0.12097042462949804</v>
      </c>
    </row>
    <row r="62" spans="1:23" x14ac:dyDescent="0.25">
      <c r="A62">
        <v>61</v>
      </c>
      <c r="B62">
        <v>782.7</v>
      </c>
      <c r="C62">
        <v>537.5</v>
      </c>
      <c r="D62" t="s">
        <v>1064</v>
      </c>
      <c r="E62" t="e">
        <v>#N/A</v>
      </c>
      <c r="F62" t="b">
        <v>1</v>
      </c>
      <c r="G62" t="e">
        <v>#N/A</v>
      </c>
      <c r="H62" t="e">
        <v>#N/A</v>
      </c>
      <c r="I62" s="6" t="str">
        <f t="shared" si="4"/>
        <v>C48H92O6</v>
      </c>
      <c r="J62" s="6" t="str">
        <f t="shared" si="5"/>
        <v>C48H96NO6</v>
      </c>
      <c r="K62" s="6" t="str">
        <f t="shared" si="6"/>
        <v>C34H65O4</v>
      </c>
      <c r="L62" s="6" t="str">
        <f t="shared" si="7"/>
        <v>C14H31NO2</v>
      </c>
      <c r="M62">
        <v>0.56933271022278431</v>
      </c>
      <c r="N62">
        <v>5.5050334089033467E-2</v>
      </c>
      <c r="O62">
        <v>1.4131566343376201E-2</v>
      </c>
      <c r="P62">
        <v>0.67344140453406975</v>
      </c>
      <c r="Q62">
        <v>0.84540793956184734</v>
      </c>
      <c r="R62">
        <v>0.26226154985363154</v>
      </c>
      <c r="S62">
        <v>0.13932221122944113</v>
      </c>
      <c r="T62" s="8">
        <f t="shared" si="2"/>
        <v>4.6539989514401102E-2</v>
      </c>
      <c r="U62" s="8">
        <f t="shared" si="3"/>
        <v>9.5167818865496551E-3</v>
      </c>
      <c r="V62" s="15">
        <f t="shared" si="8"/>
        <v>0.22171799648805529</v>
      </c>
      <c r="W62" s="15">
        <f t="shared" si="9"/>
        <v>9.3825345613147162E-2</v>
      </c>
    </row>
    <row r="63" spans="1:23" x14ac:dyDescent="0.25">
      <c r="A63">
        <v>62</v>
      </c>
      <c r="B63">
        <v>782.7</v>
      </c>
      <c r="C63">
        <v>523.4</v>
      </c>
      <c r="D63" t="s">
        <v>1065</v>
      </c>
      <c r="E63" t="e">
        <v>#N/A</v>
      </c>
      <c r="F63" t="b">
        <v>1</v>
      </c>
      <c r="G63" t="e">
        <v>#N/A</v>
      </c>
      <c r="H63" t="e">
        <v>#N/A</v>
      </c>
      <c r="I63" s="6" t="str">
        <f t="shared" si="4"/>
        <v>C48H92O6</v>
      </c>
      <c r="J63" s="6" t="str">
        <f t="shared" si="5"/>
        <v>C48H96NO6</v>
      </c>
      <c r="K63" s="6" t="str">
        <f t="shared" si="6"/>
        <v>C33H63O4</v>
      </c>
      <c r="L63" s="6" t="str">
        <f t="shared" si="7"/>
        <v>C15H33NO2</v>
      </c>
      <c r="M63">
        <v>0.56933271022278431</v>
      </c>
      <c r="N63">
        <v>5.2736024054353514E-2</v>
      </c>
      <c r="O63">
        <v>1.5548150126737267E-2</v>
      </c>
      <c r="P63">
        <v>0.68113597818181804</v>
      </c>
      <c r="Q63">
        <v>0.83585763850343919</v>
      </c>
      <c r="R63">
        <v>0.25747788362138768</v>
      </c>
      <c r="S63">
        <v>0.1472958257151189</v>
      </c>
      <c r="T63" s="8">
        <f t="shared" si="2"/>
        <v>4.4079808530132478E-2</v>
      </c>
      <c r="U63" s="8">
        <f t="shared" si="3"/>
        <v>1.0590404445492944E-2</v>
      </c>
      <c r="V63" s="15">
        <f t="shared" si="8"/>
        <v>0.21521485577063637</v>
      </c>
      <c r="W63" s="15">
        <f t="shared" si="9"/>
        <v>0.10032848633056607</v>
      </c>
    </row>
    <row r="64" spans="1:23" x14ac:dyDescent="0.25">
      <c r="A64">
        <v>63</v>
      </c>
      <c r="B64">
        <v>782.7</v>
      </c>
      <c r="C64">
        <v>509.4</v>
      </c>
      <c r="D64" t="s">
        <v>1066</v>
      </c>
      <c r="E64" t="e">
        <v>#N/A</v>
      </c>
      <c r="F64" t="b">
        <v>1</v>
      </c>
      <c r="G64" t="e">
        <v>#N/A</v>
      </c>
      <c r="H64" t="e">
        <v>#N/A</v>
      </c>
      <c r="I64" s="6" t="str">
        <f t="shared" si="4"/>
        <v>C48H92O6</v>
      </c>
      <c r="J64" s="6" t="str">
        <f t="shared" si="5"/>
        <v>C48H96NO6</v>
      </c>
      <c r="K64" s="6" t="str">
        <f t="shared" si="6"/>
        <v>C32H61O4</v>
      </c>
      <c r="L64" s="6" t="str">
        <f t="shared" si="7"/>
        <v>C16H35NO2</v>
      </c>
      <c r="M64">
        <v>0.56933271022278431</v>
      </c>
      <c r="N64">
        <v>5.045152575100316E-2</v>
      </c>
      <c r="O64">
        <v>1.7038748360751518E-2</v>
      </c>
      <c r="P64">
        <v>0.68891846811036206</v>
      </c>
      <c r="Q64">
        <v>0.82641522411847945</v>
      </c>
      <c r="R64">
        <v>0.25255066576955443</v>
      </c>
      <c r="S64">
        <v>0.1550715099001686</v>
      </c>
      <c r="T64" s="8">
        <f t="shared" si="2"/>
        <v>4.1693908960634511E-2</v>
      </c>
      <c r="U64" s="8">
        <f t="shared" si="3"/>
        <v>1.1738308419206877E-2</v>
      </c>
      <c r="V64" s="15">
        <f t="shared" si="8"/>
        <v>0.20871171505321748</v>
      </c>
      <c r="W64" s="15">
        <f t="shared" si="9"/>
        <v>0.10683162704798498</v>
      </c>
    </row>
    <row r="65" spans="1:23" x14ac:dyDescent="0.25">
      <c r="A65">
        <v>64</v>
      </c>
      <c r="B65">
        <v>780.7</v>
      </c>
      <c r="C65">
        <v>521.4</v>
      </c>
      <c r="D65" t="s">
        <v>1067</v>
      </c>
      <c r="E65" t="e">
        <v>#N/A</v>
      </c>
      <c r="F65" t="b">
        <v>1</v>
      </c>
      <c r="G65" t="e">
        <v>#N/A</v>
      </c>
      <c r="H65" t="e">
        <v>#N/A</v>
      </c>
      <c r="I65" s="6" t="str">
        <f t="shared" si="4"/>
        <v>C48H90O6</v>
      </c>
      <c r="J65" s="6" t="str">
        <f t="shared" si="5"/>
        <v>C48H94NO6</v>
      </c>
      <c r="K65" s="6" t="str">
        <f t="shared" si="6"/>
        <v>C33H61O4</v>
      </c>
      <c r="L65" s="6" t="str">
        <f t="shared" si="7"/>
        <v>C15H33NO2</v>
      </c>
      <c r="M65">
        <v>0.5695035484734966</v>
      </c>
      <c r="N65">
        <v>5.2674616291207225E-2</v>
      </c>
      <c r="O65">
        <v>1.5548150126737267E-2</v>
      </c>
      <c r="P65">
        <v>0.68134036496114803</v>
      </c>
      <c r="Q65">
        <v>0.83585763850343919</v>
      </c>
      <c r="R65">
        <v>0.25735071159530332</v>
      </c>
      <c r="S65">
        <v>0.1472958257151189</v>
      </c>
      <c r="T65" s="8">
        <f t="shared" si="2"/>
        <v>4.402848038224326E-2</v>
      </c>
      <c r="U65" s="8">
        <f t="shared" si="3"/>
        <v>1.0593582281821889E-2</v>
      </c>
      <c r="V65" s="15">
        <f t="shared" si="8"/>
        <v>0.21510855806122989</v>
      </c>
      <c r="W65" s="15">
        <f t="shared" si="9"/>
        <v>0.10035859164999276</v>
      </c>
    </row>
    <row r="66" spans="1:23" x14ac:dyDescent="0.25">
      <c r="A66">
        <v>65</v>
      </c>
      <c r="B66">
        <v>780.7</v>
      </c>
      <c r="C66">
        <v>507.4</v>
      </c>
      <c r="D66" t="s">
        <v>1068</v>
      </c>
      <c r="E66" t="e">
        <v>#N/A</v>
      </c>
      <c r="F66" t="b">
        <v>1</v>
      </c>
      <c r="G66" t="e">
        <v>#N/A</v>
      </c>
      <c r="H66" t="e">
        <v>#N/A</v>
      </c>
      <c r="I66" s="6" t="str">
        <f t="shared" si="4"/>
        <v>C48H90O6</v>
      </c>
      <c r="J66" s="6" t="str">
        <f t="shared" si="5"/>
        <v>C48H94NO6</v>
      </c>
      <c r="K66" s="6" t="str">
        <f t="shared" si="6"/>
        <v>C32H59O4</v>
      </c>
      <c r="L66" s="6" t="str">
        <f t="shared" si="7"/>
        <v>C16H35NO2</v>
      </c>
      <c r="M66">
        <v>0.5695035484734966</v>
      </c>
      <c r="N66">
        <v>5.0390911840494344E-2</v>
      </c>
      <c r="O66">
        <v>1.7038748360751518E-2</v>
      </c>
      <c r="P66">
        <v>0.68912519016209395</v>
      </c>
      <c r="Q66">
        <v>0.82641522411847945</v>
      </c>
      <c r="R66">
        <v>0.25241967944753085</v>
      </c>
      <c r="S66">
        <v>0.1550715099001686</v>
      </c>
      <c r="T66" s="8">
        <f t="shared" si="2"/>
        <v>4.1643816702196669E-2</v>
      </c>
      <c r="U66" s="8">
        <f t="shared" si="3"/>
        <v>1.1741830704226956E-2</v>
      </c>
      <c r="V66" s="15">
        <f t="shared" si="8"/>
        <v>0.20860346596254592</v>
      </c>
      <c r="W66" s="15">
        <f t="shared" si="9"/>
        <v>0.1068636837486767</v>
      </c>
    </row>
    <row r="67" spans="1:23" x14ac:dyDescent="0.25">
      <c r="A67">
        <v>66</v>
      </c>
      <c r="B67">
        <v>780.7</v>
      </c>
      <c r="C67">
        <v>481.4</v>
      </c>
      <c r="D67" t="s">
        <v>1069</v>
      </c>
      <c r="E67" t="e">
        <v>#N/A</v>
      </c>
      <c r="F67" t="b">
        <v>1</v>
      </c>
      <c r="G67" t="e">
        <v>#N/A</v>
      </c>
      <c r="H67" t="e">
        <v>#N/A</v>
      </c>
      <c r="I67" s="6" t="str">
        <f t="shared" si="4"/>
        <v>C48H90O6</v>
      </c>
      <c r="J67" s="6" t="str">
        <f t="shared" si="5"/>
        <v>C48H94NO6</v>
      </c>
      <c r="K67" s="6" t="str">
        <f t="shared" si="6"/>
        <v>C30H57O4</v>
      </c>
      <c r="L67" s="6" t="str">
        <f t="shared" si="7"/>
        <v>C18H37NO2</v>
      </c>
      <c r="M67">
        <v>0.5695035484734966</v>
      </c>
      <c r="N67">
        <v>4.5980059567501286E-2</v>
      </c>
      <c r="O67">
        <v>2.0184866698779291E-2</v>
      </c>
      <c r="P67">
        <v>0.70475122632516618</v>
      </c>
      <c r="Q67">
        <v>0.80809160339187913</v>
      </c>
      <c r="R67">
        <v>0.24225490976459246</v>
      </c>
      <c r="S67">
        <v>0.1698514124965399</v>
      </c>
      <c r="T67" s="8">
        <f t="shared" ref="T67:T130" si="10">N67*M67/P67</f>
        <v>3.7156100059956225E-2</v>
      </c>
      <c r="U67" s="8">
        <f t="shared" ref="U67:U130" si="11">O67*M67/Q67</f>
        <v>1.4225309559174712E-2</v>
      </c>
      <c r="V67" s="15">
        <f t="shared" si="8"/>
        <v>0.1957641584612245</v>
      </c>
      <c r="W67" s="15">
        <f t="shared" si="9"/>
        <v>0.11970299124999814</v>
      </c>
    </row>
    <row r="68" spans="1:23" x14ac:dyDescent="0.25">
      <c r="A68">
        <v>67</v>
      </c>
      <c r="B68">
        <v>796.7</v>
      </c>
      <c r="C68">
        <v>579.5</v>
      </c>
      <c r="D68" t="s">
        <v>1070</v>
      </c>
      <c r="E68" t="e">
        <v>#N/A</v>
      </c>
      <c r="F68" t="b">
        <v>1</v>
      </c>
      <c r="G68" t="e">
        <v>#N/A</v>
      </c>
      <c r="H68" t="e">
        <v>#N/A</v>
      </c>
      <c r="I68" s="6" t="str">
        <f t="shared" si="4"/>
        <v>C49H94O6</v>
      </c>
      <c r="J68" s="6" t="str">
        <f t="shared" si="5"/>
        <v>C49H98NO6</v>
      </c>
      <c r="K68" s="6" t="str">
        <f t="shared" si="6"/>
        <v>C37H71O4</v>
      </c>
      <c r="L68" s="6" t="str">
        <f t="shared" si="7"/>
        <v>C12H27NO2</v>
      </c>
      <c r="M68">
        <v>0.56290114206428676</v>
      </c>
      <c r="N68">
        <v>6.2152815120299305E-2</v>
      </c>
      <c r="O68">
        <v>1.15331036013158E-2</v>
      </c>
      <c r="P68">
        <v>0.65087530562707863</v>
      </c>
      <c r="Q68">
        <v>0.86483714652834454</v>
      </c>
      <c r="R68">
        <v>0.2757771809241481</v>
      </c>
      <c r="S68">
        <v>0.12276710540961129</v>
      </c>
      <c r="T68" s="8">
        <f t="shared" si="10"/>
        <v>5.3752063277343394E-2</v>
      </c>
      <c r="U68" s="8">
        <f t="shared" si="11"/>
        <v>7.5066123313351817E-3</v>
      </c>
      <c r="V68" s="15">
        <f t="shared" si="8"/>
        <v>0.23850235022807126</v>
      </c>
      <c r="W68" s="15">
        <f t="shared" si="9"/>
        <v>7.9906077254432523E-2</v>
      </c>
    </row>
    <row r="69" spans="1:23" x14ac:dyDescent="0.25">
      <c r="A69">
        <v>68</v>
      </c>
      <c r="B69">
        <v>796.7</v>
      </c>
      <c r="C69">
        <v>551.5</v>
      </c>
      <c r="D69" t="s">
        <v>1071</v>
      </c>
      <c r="E69" t="e">
        <v>#N/A</v>
      </c>
      <c r="F69" t="b">
        <v>1</v>
      </c>
      <c r="G69" t="e">
        <v>#N/A</v>
      </c>
      <c r="H69" t="e">
        <v>#N/A</v>
      </c>
      <c r="I69" s="6" t="str">
        <f t="shared" si="4"/>
        <v>C49H94O6</v>
      </c>
      <c r="J69" s="6" t="str">
        <f t="shared" si="5"/>
        <v>C49H98NO6</v>
      </c>
      <c r="K69" s="6" t="str">
        <f t="shared" si="6"/>
        <v>C35H67O4</v>
      </c>
      <c r="L69" s="6" t="str">
        <f t="shared" si="7"/>
        <v>C14H31NO2</v>
      </c>
      <c r="M69">
        <v>0.56290114206428676</v>
      </c>
      <c r="N69">
        <v>5.7392498194050227E-2</v>
      </c>
      <c r="O69">
        <v>1.4131566343376201E-2</v>
      </c>
      <c r="P69">
        <v>0.6658337540052246</v>
      </c>
      <c r="Q69">
        <v>0.84540793956184734</v>
      </c>
      <c r="R69">
        <v>0.26690427899250724</v>
      </c>
      <c r="S69">
        <v>0.13932221122944113</v>
      </c>
      <c r="T69" s="8">
        <f t="shared" si="10"/>
        <v>4.8520073644539044E-2</v>
      </c>
      <c r="U69" s="8">
        <f t="shared" si="11"/>
        <v>9.4092738683840601E-3</v>
      </c>
      <c r="V69" s="15">
        <f t="shared" si="8"/>
        <v>0.22564299656329595</v>
      </c>
      <c r="W69" s="15">
        <f t="shared" si="9"/>
        <v>9.2765430919207637E-2</v>
      </c>
    </row>
    <row r="70" spans="1:23" x14ac:dyDescent="0.25">
      <c r="A70">
        <v>69</v>
      </c>
      <c r="B70">
        <v>796.7</v>
      </c>
      <c r="C70">
        <v>523.4</v>
      </c>
      <c r="D70" t="s">
        <v>1072</v>
      </c>
      <c r="E70" t="e">
        <v>#N/A</v>
      </c>
      <c r="F70" t="b">
        <v>1</v>
      </c>
      <c r="G70" t="e">
        <v>#N/A</v>
      </c>
      <c r="H70" t="e">
        <v>#N/A</v>
      </c>
      <c r="I70" s="6" t="str">
        <f t="shared" si="4"/>
        <v>C49H94O6</v>
      </c>
      <c r="J70" s="6" t="str">
        <f t="shared" si="5"/>
        <v>C49H98NO6</v>
      </c>
      <c r="K70" s="6" t="str">
        <f t="shared" si="6"/>
        <v>C33H63O4</v>
      </c>
      <c r="L70" s="6" t="str">
        <f t="shared" si="7"/>
        <v>C16H35NO2</v>
      </c>
      <c r="M70">
        <v>0.56290114206428676</v>
      </c>
      <c r="N70">
        <v>5.2736024054353514E-2</v>
      </c>
      <c r="O70">
        <v>1.7038748360751518E-2</v>
      </c>
      <c r="P70">
        <v>0.68113597818181804</v>
      </c>
      <c r="Q70">
        <v>0.82641522411847945</v>
      </c>
      <c r="R70">
        <v>0.25747788362138768</v>
      </c>
      <c r="S70">
        <v>0.1550715099001686</v>
      </c>
      <c r="T70" s="8">
        <f t="shared" si="10"/>
        <v>4.3581853137996077E-2</v>
      </c>
      <c r="U70" s="8">
        <f t="shared" si="11"/>
        <v>1.1605704531694332E-2</v>
      </c>
      <c r="V70" s="15">
        <f t="shared" si="8"/>
        <v>0.21278364289852084</v>
      </c>
      <c r="W70" s="15">
        <f t="shared" si="9"/>
        <v>0.10562478458398281</v>
      </c>
    </row>
    <row r="71" spans="1:23" x14ac:dyDescent="0.25">
      <c r="A71">
        <v>70</v>
      </c>
      <c r="B71">
        <v>796.7</v>
      </c>
      <c r="C71">
        <v>495.4</v>
      </c>
      <c r="D71" t="s">
        <v>1073</v>
      </c>
      <c r="E71" t="e">
        <v>#N/A</v>
      </c>
      <c r="F71" t="b">
        <v>1</v>
      </c>
      <c r="G71" t="e">
        <v>#N/A</v>
      </c>
      <c r="H71" t="e">
        <v>#N/A</v>
      </c>
      <c r="I71" s="6" t="str">
        <f t="shared" si="4"/>
        <v>C49H94O6</v>
      </c>
      <c r="J71" s="6" t="str">
        <f t="shared" si="5"/>
        <v>C49H98NO6</v>
      </c>
      <c r="K71" s="6" t="str">
        <f t="shared" si="6"/>
        <v>C31H59O4</v>
      </c>
      <c r="L71" s="6" t="str">
        <f t="shared" si="7"/>
        <v>C18H39NO2</v>
      </c>
      <c r="M71">
        <v>0.56290114206428676</v>
      </c>
      <c r="N71">
        <v>4.8198849540766829E-2</v>
      </c>
      <c r="O71">
        <v>2.0229777655425638E-2</v>
      </c>
      <c r="P71">
        <v>0.69678987882921539</v>
      </c>
      <c r="Q71">
        <v>0.80784919409292277</v>
      </c>
      <c r="R71">
        <v>0.24747724042508543</v>
      </c>
      <c r="S71">
        <v>0.17004285201134314</v>
      </c>
      <c r="T71" s="8">
        <f t="shared" si="10"/>
        <v>3.8937401757714513E-2</v>
      </c>
      <c r="U71" s="8">
        <f t="shared" si="11"/>
        <v>1.4095904321265996E-2</v>
      </c>
      <c r="V71" s="15">
        <f t="shared" si="8"/>
        <v>0.19992428923374569</v>
      </c>
      <c r="W71" s="15">
        <f t="shared" si="9"/>
        <v>0.11848413824875795</v>
      </c>
    </row>
    <row r="72" spans="1:23" x14ac:dyDescent="0.25">
      <c r="A72">
        <v>71</v>
      </c>
      <c r="B72">
        <v>794.7</v>
      </c>
      <c r="C72">
        <v>577.5</v>
      </c>
      <c r="D72" t="s">
        <v>1074</v>
      </c>
      <c r="E72" t="e">
        <v>#N/A</v>
      </c>
      <c r="F72" t="b">
        <v>1</v>
      </c>
      <c r="G72" t="e">
        <v>#N/A</v>
      </c>
      <c r="H72" t="e">
        <v>#N/A</v>
      </c>
      <c r="I72" s="6" t="str">
        <f t="shared" si="4"/>
        <v>C49H92O6</v>
      </c>
      <c r="J72" s="6" t="str">
        <f t="shared" si="5"/>
        <v>C49H96NO6</v>
      </c>
      <c r="K72" s="6" t="str">
        <f t="shared" si="6"/>
        <v>C37H69O4</v>
      </c>
      <c r="L72" s="6" t="str">
        <f t="shared" si="7"/>
        <v>C12H27NO2</v>
      </c>
      <c r="M72">
        <v>0.56307005041033376</v>
      </c>
      <c r="N72">
        <v>6.2088738726074663E-2</v>
      </c>
      <c r="O72">
        <v>1.15331036013158E-2</v>
      </c>
      <c r="P72">
        <v>0.65107061216163831</v>
      </c>
      <c r="Q72">
        <v>0.86483714652834454</v>
      </c>
      <c r="R72">
        <v>0.27566458221088719</v>
      </c>
      <c r="S72">
        <v>0.12276710540961129</v>
      </c>
      <c r="T72" s="8">
        <f t="shared" si="10"/>
        <v>5.3696647631402333E-2</v>
      </c>
      <c r="U72" s="8">
        <f t="shared" si="11"/>
        <v>7.5088648218322729E-3</v>
      </c>
      <c r="V72" s="15">
        <f t="shared" si="8"/>
        <v>0.23840497067819189</v>
      </c>
      <c r="W72" s="15">
        <f t="shared" si="9"/>
        <v>7.9930054472348008E-2</v>
      </c>
    </row>
    <row r="73" spans="1:23" x14ac:dyDescent="0.25">
      <c r="A73">
        <v>72</v>
      </c>
      <c r="B73">
        <v>794.7</v>
      </c>
      <c r="C73">
        <v>549.5</v>
      </c>
      <c r="D73" t="s">
        <v>1075</v>
      </c>
      <c r="E73" t="e">
        <v>#N/A</v>
      </c>
      <c r="F73" t="b">
        <v>1</v>
      </c>
      <c r="G73" t="e">
        <v>#N/A</v>
      </c>
      <c r="H73" t="e">
        <v>#N/A</v>
      </c>
      <c r="I73" s="6" t="str">
        <f t="shared" si="4"/>
        <v>C49H92O6</v>
      </c>
      <c r="J73" s="6" t="str">
        <f t="shared" si="5"/>
        <v>C49H96NO6</v>
      </c>
      <c r="K73" s="6" t="str">
        <f t="shared" si="6"/>
        <v>C35H65O4</v>
      </c>
      <c r="L73" s="6" t="str">
        <f t="shared" si="7"/>
        <v>C14H31NO2</v>
      </c>
      <c r="M73">
        <v>0.56307005041033376</v>
      </c>
      <c r="N73">
        <v>5.7329657462444047E-2</v>
      </c>
      <c r="O73">
        <v>1.4131566343376201E-2</v>
      </c>
      <c r="P73">
        <v>0.66603354908419499</v>
      </c>
      <c r="Q73">
        <v>0.84540793956184734</v>
      </c>
      <c r="R73">
        <v>0.26678452825511634</v>
      </c>
      <c r="S73">
        <v>0.13932221122944113</v>
      </c>
      <c r="T73" s="8">
        <f t="shared" si="10"/>
        <v>4.8466947591111309E-2</v>
      </c>
      <c r="U73" s="8">
        <f t="shared" si="11"/>
        <v>9.4120972857976107E-3</v>
      </c>
      <c r="V73" s="15">
        <f t="shared" si="8"/>
        <v>0.22554175833913731</v>
      </c>
      <c r="W73" s="15">
        <f t="shared" si="9"/>
        <v>9.2793266811402556E-2</v>
      </c>
    </row>
    <row r="74" spans="1:23" x14ac:dyDescent="0.25">
      <c r="A74">
        <v>73</v>
      </c>
      <c r="B74">
        <v>794.7</v>
      </c>
      <c r="C74">
        <v>551.5</v>
      </c>
      <c r="D74" t="s">
        <v>1076</v>
      </c>
      <c r="E74" t="e">
        <v>#N/A</v>
      </c>
      <c r="F74" t="b">
        <v>1</v>
      </c>
      <c r="G74" t="e">
        <v>#N/A</v>
      </c>
      <c r="H74" t="e">
        <v>#N/A</v>
      </c>
      <c r="I74" s="6" t="str">
        <f t="shared" si="4"/>
        <v>C49H92O6</v>
      </c>
      <c r="J74" s="6" t="str">
        <f t="shared" si="5"/>
        <v>C49H96NO6</v>
      </c>
      <c r="K74" s="6" t="str">
        <f t="shared" si="6"/>
        <v>C35H67O4</v>
      </c>
      <c r="L74" s="6" t="str">
        <f t="shared" si="7"/>
        <v>C14H29NO2</v>
      </c>
      <c r="M74">
        <v>0.56307005041033376</v>
      </c>
      <c r="N74">
        <v>5.7392498194050227E-2</v>
      </c>
      <c r="O74">
        <v>1.4094048389127228E-2</v>
      </c>
      <c r="P74">
        <v>0.6658337540052246</v>
      </c>
      <c r="Q74">
        <v>0.84566161902016679</v>
      </c>
      <c r="R74">
        <v>0.26690427899250724</v>
      </c>
      <c r="S74">
        <v>0.13911028075275247</v>
      </c>
      <c r="T74" s="8">
        <f t="shared" si="10"/>
        <v>4.8534632942392519E-2</v>
      </c>
      <c r="U74" s="8">
        <f t="shared" si="11"/>
        <v>9.3842931480638721E-3</v>
      </c>
      <c r="V74" s="15">
        <f t="shared" si="8"/>
        <v>0.22571070469621399</v>
      </c>
      <c r="W74" s="15">
        <f t="shared" si="9"/>
        <v>9.2624320454325934E-2</v>
      </c>
    </row>
    <row r="75" spans="1:23" x14ac:dyDescent="0.25">
      <c r="A75">
        <v>74</v>
      </c>
      <c r="B75">
        <v>794.7</v>
      </c>
      <c r="C75">
        <v>521.4</v>
      </c>
      <c r="D75" t="s">
        <v>1077</v>
      </c>
      <c r="E75" t="e">
        <v>#N/A</v>
      </c>
      <c r="F75" t="b">
        <v>1</v>
      </c>
      <c r="G75" t="e">
        <v>#N/A</v>
      </c>
      <c r="H75" t="e">
        <v>#N/A</v>
      </c>
      <c r="I75" s="6" t="str">
        <f t="shared" si="4"/>
        <v>C49H92O6</v>
      </c>
      <c r="J75" s="6" t="str">
        <f t="shared" si="5"/>
        <v>C49H96NO6</v>
      </c>
      <c r="K75" s="6" t="str">
        <f t="shared" si="6"/>
        <v>C33H61O4</v>
      </c>
      <c r="L75" s="6" t="str">
        <f t="shared" si="7"/>
        <v>C16H35NO2</v>
      </c>
      <c r="M75">
        <v>0.56307005041033376</v>
      </c>
      <c r="N75">
        <v>5.2674616291207225E-2</v>
      </c>
      <c r="O75">
        <v>1.7038748360751518E-2</v>
      </c>
      <c r="P75">
        <v>0.68134036496114803</v>
      </c>
      <c r="Q75">
        <v>0.82641522411847945</v>
      </c>
      <c r="R75">
        <v>0.25735071159530332</v>
      </c>
      <c r="S75">
        <v>0.1550715099001686</v>
      </c>
      <c r="T75" s="8">
        <f t="shared" si="10"/>
        <v>4.3531104827652933E-2</v>
      </c>
      <c r="U75" s="8">
        <f t="shared" si="11"/>
        <v>1.1609187026595602E-2</v>
      </c>
      <c r="V75" s="15">
        <f t="shared" si="8"/>
        <v>0.21267854600008276</v>
      </c>
      <c r="W75" s="15">
        <f t="shared" si="9"/>
        <v>0.10565647915045716</v>
      </c>
    </row>
    <row r="76" spans="1:23" x14ac:dyDescent="0.25">
      <c r="A76">
        <v>75</v>
      </c>
      <c r="B76">
        <v>794.7</v>
      </c>
      <c r="C76">
        <v>523.4</v>
      </c>
      <c r="D76" t="s">
        <v>1078</v>
      </c>
      <c r="E76" t="e">
        <v>#N/A</v>
      </c>
      <c r="F76" t="b">
        <v>1</v>
      </c>
      <c r="G76" t="e">
        <v>#N/A</v>
      </c>
      <c r="H76" t="e">
        <v>#N/A</v>
      </c>
      <c r="I76" s="6" t="str">
        <f t="shared" si="4"/>
        <v>C49H92O6</v>
      </c>
      <c r="J76" s="6" t="str">
        <f t="shared" si="5"/>
        <v>C49H96NO6</v>
      </c>
      <c r="K76" s="6" t="str">
        <f t="shared" si="6"/>
        <v>C33H63O4</v>
      </c>
      <c r="L76" s="6" t="str">
        <f t="shared" si="7"/>
        <v>C16H33NO2</v>
      </c>
      <c r="M76">
        <v>0.56307005041033376</v>
      </c>
      <c r="N76">
        <v>5.2736024054353514E-2</v>
      </c>
      <c r="O76">
        <v>1.6997374558209467E-2</v>
      </c>
      <c r="P76">
        <v>0.68113597818181804</v>
      </c>
      <c r="Q76">
        <v>0.82666320447990127</v>
      </c>
      <c r="R76">
        <v>0.25747788362138768</v>
      </c>
      <c r="S76">
        <v>0.15487000565579045</v>
      </c>
      <c r="T76" s="8">
        <f t="shared" si="10"/>
        <v>4.359493063630103E-2</v>
      </c>
      <c r="U76" s="8">
        <f t="shared" si="11"/>
        <v>1.1577523346228753E-2</v>
      </c>
      <c r="V76" s="15">
        <f t="shared" si="8"/>
        <v>0.21284749235715941</v>
      </c>
      <c r="W76" s="15">
        <f t="shared" si="9"/>
        <v>0.10548753279338052</v>
      </c>
    </row>
    <row r="77" spans="1:23" x14ac:dyDescent="0.25">
      <c r="A77">
        <v>76</v>
      </c>
      <c r="B77">
        <v>794.7</v>
      </c>
      <c r="C77">
        <v>493.4</v>
      </c>
      <c r="D77" t="s">
        <v>1079</v>
      </c>
      <c r="E77" t="e">
        <v>#N/A</v>
      </c>
      <c r="F77" t="b">
        <v>1</v>
      </c>
      <c r="G77" t="e">
        <v>#N/A</v>
      </c>
      <c r="H77" t="e">
        <v>#N/A</v>
      </c>
      <c r="I77" s="6" t="str">
        <f t="shared" si="4"/>
        <v>C49H92O6</v>
      </c>
      <c r="J77" s="6" t="str">
        <f t="shared" si="5"/>
        <v>C49H96NO6</v>
      </c>
      <c r="K77" s="6" t="str">
        <f t="shared" si="6"/>
        <v>C31H57O4</v>
      </c>
      <c r="L77" s="6" t="str">
        <f t="shared" si="7"/>
        <v>C18H39NO2</v>
      </c>
      <c r="M77">
        <v>0.56307005041033376</v>
      </c>
      <c r="N77">
        <v>4.8139082919669299E-2</v>
      </c>
      <c r="O77">
        <v>2.0229777655425638E-2</v>
      </c>
      <c r="P77">
        <v>0.69699896283558938</v>
      </c>
      <c r="Q77">
        <v>0.80784919409292277</v>
      </c>
      <c r="R77">
        <v>0.24734236924675881</v>
      </c>
      <c r="S77">
        <v>0.17004285201134314</v>
      </c>
      <c r="T77" s="8">
        <f t="shared" si="10"/>
        <v>3.888911934102722E-2</v>
      </c>
      <c r="U77" s="8">
        <f t="shared" si="11"/>
        <v>1.4100134044226248E-2</v>
      </c>
      <c r="V77" s="15">
        <f t="shared" si="8"/>
        <v>0.19981533366102819</v>
      </c>
      <c r="W77" s="15">
        <f t="shared" si="9"/>
        <v>0.11851969148951175</v>
      </c>
    </row>
    <row r="78" spans="1:23" x14ac:dyDescent="0.25">
      <c r="A78">
        <v>77</v>
      </c>
      <c r="B78">
        <v>794.7</v>
      </c>
      <c r="C78">
        <v>495.4</v>
      </c>
      <c r="D78" t="s">
        <v>1080</v>
      </c>
      <c r="E78" t="e">
        <v>#N/A</v>
      </c>
      <c r="F78" t="b">
        <v>1</v>
      </c>
      <c r="G78" t="e">
        <v>#N/A</v>
      </c>
      <c r="H78" t="e">
        <v>#N/A</v>
      </c>
      <c r="I78" s="6" t="str">
        <f t="shared" si="4"/>
        <v>C49H92O6</v>
      </c>
      <c r="J78" s="6" t="str">
        <f t="shared" si="5"/>
        <v>C49H96NO6</v>
      </c>
      <c r="K78" s="6" t="str">
        <f t="shared" si="6"/>
        <v>C31H59O4</v>
      </c>
      <c r="L78" s="6" t="str">
        <f t="shared" si="7"/>
        <v>C18H37NO2</v>
      </c>
      <c r="M78">
        <v>0.56307005041033376</v>
      </c>
      <c r="N78">
        <v>4.8198849540766829E-2</v>
      </c>
      <c r="O78">
        <v>2.0184866698779291E-2</v>
      </c>
      <c r="P78">
        <v>0.69678987882921539</v>
      </c>
      <c r="Q78">
        <v>0.80809160339187913</v>
      </c>
      <c r="R78">
        <v>0.24747724042508543</v>
      </c>
      <c r="S78">
        <v>0.1698514124965399</v>
      </c>
      <c r="T78" s="8">
        <f t="shared" si="10"/>
        <v>3.8949085607042196E-2</v>
      </c>
      <c r="U78" s="8">
        <f t="shared" si="11"/>
        <v>1.4064610821226285E-2</v>
      </c>
      <c r="V78" s="15">
        <f t="shared" si="8"/>
        <v>0.19998428001810484</v>
      </c>
      <c r="W78" s="15">
        <f t="shared" si="9"/>
        <v>0.11835074513243511</v>
      </c>
    </row>
    <row r="79" spans="1:23" x14ac:dyDescent="0.25">
      <c r="A79">
        <v>78</v>
      </c>
      <c r="B79">
        <v>792.7</v>
      </c>
      <c r="C79">
        <v>575.5</v>
      </c>
      <c r="D79" t="s">
        <v>1081</v>
      </c>
      <c r="E79" t="e">
        <v>#N/A</v>
      </c>
      <c r="F79" t="b">
        <v>1</v>
      </c>
      <c r="G79" t="e">
        <v>#N/A</v>
      </c>
      <c r="H79" t="e">
        <v>#N/A</v>
      </c>
      <c r="I79" s="6" t="str">
        <f t="shared" si="4"/>
        <v>C49H90O6</v>
      </c>
      <c r="J79" s="6" t="str">
        <f t="shared" si="5"/>
        <v>C49H94NO6</v>
      </c>
      <c r="K79" s="6" t="str">
        <f t="shared" si="6"/>
        <v>C37H67O4</v>
      </c>
      <c r="L79" s="6" t="str">
        <f t="shared" si="7"/>
        <v>C12H27NO2</v>
      </c>
      <c r="M79">
        <v>0.56323900944028815</v>
      </c>
      <c r="N79">
        <v>6.2024676912616206E-2</v>
      </c>
      <c r="O79">
        <v>1.15331036013158E-2</v>
      </c>
      <c r="P79">
        <v>0.65126597730134428</v>
      </c>
      <c r="Q79">
        <v>0.86483714652834454</v>
      </c>
      <c r="R79">
        <v>0.2755518910920759</v>
      </c>
      <c r="S79">
        <v>0.12276710540961129</v>
      </c>
      <c r="T79" s="8">
        <f t="shared" si="10"/>
        <v>5.3641244595449486E-2</v>
      </c>
      <c r="U79" s="8">
        <f t="shared" si="11"/>
        <v>7.5111179882285878E-3</v>
      </c>
      <c r="V79" s="15">
        <f t="shared" si="8"/>
        <v>0.23830751121256005</v>
      </c>
      <c r="W79" s="15">
        <f t="shared" si="9"/>
        <v>7.9954038885047651E-2</v>
      </c>
    </row>
    <row r="80" spans="1:23" x14ac:dyDescent="0.25">
      <c r="A80">
        <v>79</v>
      </c>
      <c r="B80">
        <v>792.7</v>
      </c>
      <c r="C80">
        <v>547.5</v>
      </c>
      <c r="D80" t="s">
        <v>1082</v>
      </c>
      <c r="E80" t="e">
        <v>#N/A</v>
      </c>
      <c r="F80" t="b">
        <v>1</v>
      </c>
      <c r="G80" t="e">
        <v>#N/A</v>
      </c>
      <c r="H80" t="e">
        <v>#N/A</v>
      </c>
      <c r="I80" s="6" t="str">
        <f t="shared" si="4"/>
        <v>C49H90O6</v>
      </c>
      <c r="J80" s="6" t="str">
        <f t="shared" si="5"/>
        <v>C49H94NO6</v>
      </c>
      <c r="K80" s="6" t="str">
        <f t="shared" si="6"/>
        <v>C35H63O4</v>
      </c>
      <c r="L80" s="6" t="str">
        <f t="shared" si="7"/>
        <v>C14H31NO2</v>
      </c>
      <c r="M80">
        <v>0.56323900944028815</v>
      </c>
      <c r="N80">
        <v>5.7266833829262467E-2</v>
      </c>
      <c r="O80">
        <v>1.4131566343376201E-2</v>
      </c>
      <c r="P80">
        <v>0.66623340411517784</v>
      </c>
      <c r="Q80">
        <v>0.84540793956184734</v>
      </c>
      <c r="R80">
        <v>0.26666468161891527</v>
      </c>
      <c r="S80">
        <v>0.13932221122944113</v>
      </c>
      <c r="T80" s="8">
        <f t="shared" si="10"/>
        <v>4.8413835992827489E-2</v>
      </c>
      <c r="U80" s="8">
        <f t="shared" si="11"/>
        <v>9.4149215504270023E-3</v>
      </c>
      <c r="V80" s="15">
        <f t="shared" si="8"/>
        <v>0.22544043904136318</v>
      </c>
      <c r="W80" s="15">
        <f t="shared" si="9"/>
        <v>9.2821111056244424E-2</v>
      </c>
    </row>
    <row r="81" spans="1:23" x14ac:dyDescent="0.25">
      <c r="A81">
        <v>80</v>
      </c>
      <c r="B81">
        <v>792.7</v>
      </c>
      <c r="C81">
        <v>549.5</v>
      </c>
      <c r="D81" t="s">
        <v>1083</v>
      </c>
      <c r="E81" t="e">
        <v>#N/A</v>
      </c>
      <c r="F81" t="b">
        <v>1</v>
      </c>
      <c r="G81" t="e">
        <v>#N/A</v>
      </c>
      <c r="H81" t="e">
        <v>#N/A</v>
      </c>
      <c r="I81" s="6" t="str">
        <f t="shared" si="4"/>
        <v>C49H90O6</v>
      </c>
      <c r="J81" s="6" t="str">
        <f t="shared" si="5"/>
        <v>C49H94NO6</v>
      </c>
      <c r="K81" s="6" t="str">
        <f t="shared" si="6"/>
        <v>C35H65O4</v>
      </c>
      <c r="L81" s="6" t="str">
        <f t="shared" si="7"/>
        <v>C14H29NO2</v>
      </c>
      <c r="M81">
        <v>0.56323900944028815</v>
      </c>
      <c r="N81">
        <v>5.7329657462444047E-2</v>
      </c>
      <c r="O81">
        <v>1.4094048389127228E-2</v>
      </c>
      <c r="P81">
        <v>0.66603354908419499</v>
      </c>
      <c r="Q81">
        <v>0.84566161902016679</v>
      </c>
      <c r="R81">
        <v>0.26678452825511634</v>
      </c>
      <c r="S81">
        <v>0.13911028075275247</v>
      </c>
      <c r="T81" s="8">
        <f t="shared" si="10"/>
        <v>4.8481490947562031E-2</v>
      </c>
      <c r="U81" s="8">
        <f t="shared" si="11"/>
        <v>9.3871090695747898E-3</v>
      </c>
      <c r="V81" s="15">
        <f t="shared" si="8"/>
        <v>0.22560943609375317</v>
      </c>
      <c r="W81" s="15">
        <f t="shared" si="9"/>
        <v>9.2652114003854522E-2</v>
      </c>
    </row>
    <row r="82" spans="1:23" x14ac:dyDescent="0.25">
      <c r="A82">
        <v>81</v>
      </c>
      <c r="B82">
        <v>792.7</v>
      </c>
      <c r="C82">
        <v>519.4</v>
      </c>
      <c r="D82" t="s">
        <v>1084</v>
      </c>
      <c r="E82" t="e">
        <v>#N/A</v>
      </c>
      <c r="F82" t="b">
        <v>1</v>
      </c>
      <c r="G82" t="e">
        <v>#N/A</v>
      </c>
      <c r="H82" t="e">
        <v>#N/A</v>
      </c>
      <c r="I82" s="6" t="str">
        <f t="shared" si="4"/>
        <v>C49H90O6</v>
      </c>
      <c r="J82" s="6" t="str">
        <f t="shared" si="5"/>
        <v>C49H94NO6</v>
      </c>
      <c r="K82" s="6" t="str">
        <f t="shared" si="6"/>
        <v>C33H59O4</v>
      </c>
      <c r="L82" s="6" t="str">
        <f t="shared" si="7"/>
        <v>C16H35NO2</v>
      </c>
      <c r="M82">
        <v>0.56323900944028815</v>
      </c>
      <c r="N82">
        <v>5.2613228284171747E-2</v>
      </c>
      <c r="O82">
        <v>1.7038748360751518E-2</v>
      </c>
      <c r="P82">
        <v>0.68154481307031101</v>
      </c>
      <c r="Q82">
        <v>0.82641522411847945</v>
      </c>
      <c r="R82">
        <v>0.25722344006539105</v>
      </c>
      <c r="S82">
        <v>0.1550715099001686</v>
      </c>
      <c r="T82" s="8">
        <f t="shared" si="10"/>
        <v>4.3480372844060505E-2</v>
      </c>
      <c r="U82" s="8">
        <f t="shared" si="11"/>
        <v>1.161267056648046E-2</v>
      </c>
      <c r="V82" s="15">
        <f t="shared" si="8"/>
        <v>0.2125733668701664</v>
      </c>
      <c r="W82" s="15">
        <f t="shared" si="9"/>
        <v>0.10568818322744127</v>
      </c>
    </row>
    <row r="83" spans="1:23" x14ac:dyDescent="0.25">
      <c r="A83">
        <v>82</v>
      </c>
      <c r="B83">
        <v>792.7</v>
      </c>
      <c r="C83">
        <v>521.4</v>
      </c>
      <c r="D83" t="s">
        <v>1085</v>
      </c>
      <c r="E83" t="e">
        <v>#N/A</v>
      </c>
      <c r="F83" t="b">
        <v>1</v>
      </c>
      <c r="G83" t="e">
        <v>#N/A</v>
      </c>
      <c r="H83" t="e">
        <v>#N/A</v>
      </c>
      <c r="I83" s="6" t="str">
        <f t="shared" si="4"/>
        <v>C49H90O6</v>
      </c>
      <c r="J83" s="6" t="str">
        <f t="shared" si="5"/>
        <v>C49H94NO6</v>
      </c>
      <c r="K83" s="6" t="str">
        <f t="shared" si="6"/>
        <v>C33H61O4</v>
      </c>
      <c r="L83" s="6" t="str">
        <f t="shared" si="7"/>
        <v>C16H33NO2</v>
      </c>
      <c r="M83">
        <v>0.56323900944028815</v>
      </c>
      <c r="N83">
        <v>5.2674616291207225E-2</v>
      </c>
      <c r="O83">
        <v>1.6997374558209467E-2</v>
      </c>
      <c r="P83">
        <v>0.68134036496114803</v>
      </c>
      <c r="Q83">
        <v>0.82666320447990127</v>
      </c>
      <c r="R83">
        <v>0.25735071159530332</v>
      </c>
      <c r="S83">
        <v>0.15487000565579045</v>
      </c>
      <c r="T83" s="8">
        <f t="shared" si="10"/>
        <v>4.3544167098038586E-2</v>
      </c>
      <c r="U83" s="8">
        <f t="shared" si="11"/>
        <v>1.1580997384871772E-2</v>
      </c>
      <c r="V83" s="15">
        <f t="shared" si="8"/>
        <v>0.21274236392255635</v>
      </c>
      <c r="W83" s="15">
        <f t="shared" si="9"/>
        <v>0.10551918617505135</v>
      </c>
    </row>
    <row r="84" spans="1:23" x14ac:dyDescent="0.25">
      <c r="A84">
        <v>83</v>
      </c>
      <c r="B84">
        <v>792.7</v>
      </c>
      <c r="C84">
        <v>493.4</v>
      </c>
      <c r="D84" t="s">
        <v>1086</v>
      </c>
      <c r="E84" t="e">
        <v>#N/A</v>
      </c>
      <c r="F84" t="b">
        <v>1</v>
      </c>
      <c r="G84" t="e">
        <v>#N/A</v>
      </c>
      <c r="H84" t="e">
        <v>#N/A</v>
      </c>
      <c r="I84" s="6" t="str">
        <f t="shared" si="4"/>
        <v>C49H90O6</v>
      </c>
      <c r="J84" s="6" t="str">
        <f t="shared" si="5"/>
        <v>C49H94NO6</v>
      </c>
      <c r="K84" s="6" t="str">
        <f t="shared" si="6"/>
        <v>C31H57O4</v>
      </c>
      <c r="L84" s="6" t="str">
        <f t="shared" si="7"/>
        <v>C18H37NO2</v>
      </c>
      <c r="M84">
        <v>0.56323900944028815</v>
      </c>
      <c r="N84">
        <v>4.8139082919669299E-2</v>
      </c>
      <c r="O84">
        <v>2.0184866698779291E-2</v>
      </c>
      <c r="P84">
        <v>0.69699896283558938</v>
      </c>
      <c r="Q84">
        <v>0.80809160339187913</v>
      </c>
      <c r="R84">
        <v>0.24734236924675881</v>
      </c>
      <c r="S84">
        <v>0.1698514124965399</v>
      </c>
      <c r="T84" s="8">
        <f t="shared" si="10"/>
        <v>3.8900788702370188E-2</v>
      </c>
      <c r="U84" s="8">
        <f t="shared" si="11"/>
        <v>1.4068831154023791E-2</v>
      </c>
      <c r="V84" s="15">
        <f t="shared" si="8"/>
        <v>0.19987529175135951</v>
      </c>
      <c r="W84" s="15">
        <f t="shared" si="9"/>
        <v>0.11838625834624818</v>
      </c>
    </row>
    <row r="85" spans="1:23" x14ac:dyDescent="0.25">
      <c r="A85">
        <v>84</v>
      </c>
      <c r="B85">
        <v>792.7</v>
      </c>
      <c r="C85">
        <v>495.4</v>
      </c>
      <c r="D85" t="s">
        <v>1087</v>
      </c>
      <c r="E85" t="e">
        <v>#N/A</v>
      </c>
      <c r="F85" t="b">
        <v>1</v>
      </c>
      <c r="G85" t="e">
        <v>#N/A</v>
      </c>
      <c r="H85" t="e">
        <v>#N/A</v>
      </c>
      <c r="I85" s="6" t="str">
        <f t="shared" si="4"/>
        <v>C49H90O6</v>
      </c>
      <c r="J85" s="6" t="str">
        <f t="shared" si="5"/>
        <v>C49H94NO6</v>
      </c>
      <c r="K85" s="6" t="str">
        <f t="shared" si="6"/>
        <v>C31H59O4</v>
      </c>
      <c r="L85" s="6" t="str">
        <f t="shared" si="7"/>
        <v>C18H35NO2</v>
      </c>
      <c r="M85">
        <v>0.56323900944028815</v>
      </c>
      <c r="N85">
        <v>4.8198849540766829E-2</v>
      </c>
      <c r="O85">
        <v>2.013999973989284E-2</v>
      </c>
      <c r="P85">
        <v>0.69678987882921539</v>
      </c>
      <c r="Q85">
        <v>0.8083340854299913</v>
      </c>
      <c r="R85">
        <v>0.24747724042508543</v>
      </c>
      <c r="S85">
        <v>0.1696598427814327</v>
      </c>
      <c r="T85" s="8">
        <f t="shared" si="10"/>
        <v>3.8960772962313504E-2</v>
      </c>
      <c r="U85" s="8">
        <f t="shared" si="11"/>
        <v>1.4033347978380359E-2</v>
      </c>
      <c r="V85" s="15">
        <f t="shared" si="8"/>
        <v>0.20004428880374947</v>
      </c>
      <c r="W85" s="15">
        <f t="shared" si="9"/>
        <v>0.11821726129385821</v>
      </c>
    </row>
    <row r="86" spans="1:23" x14ac:dyDescent="0.25">
      <c r="A86">
        <v>85</v>
      </c>
      <c r="B86">
        <v>790.7</v>
      </c>
      <c r="C86">
        <v>573.5</v>
      </c>
      <c r="D86" t="s">
        <v>1088</v>
      </c>
      <c r="E86" t="e">
        <v>#N/A</v>
      </c>
      <c r="F86" t="b">
        <v>1</v>
      </c>
      <c r="G86" t="e">
        <v>#N/A</v>
      </c>
      <c r="H86" t="e">
        <v>#N/A</v>
      </c>
      <c r="I86" s="6" t="str">
        <f t="shared" si="4"/>
        <v>C49H88O6</v>
      </c>
      <c r="J86" s="6" t="str">
        <f t="shared" si="5"/>
        <v>C49H92NO6</v>
      </c>
      <c r="K86" s="6" t="str">
        <f t="shared" si="6"/>
        <v>C37H65O4</v>
      </c>
      <c r="L86" s="6" t="str">
        <f t="shared" si="7"/>
        <v>C12H27NO2</v>
      </c>
      <c r="M86">
        <v>0.56340801916935868</v>
      </c>
      <c r="N86">
        <v>6.1960629712037238E-2</v>
      </c>
      <c r="O86">
        <v>1.15331036013158E-2</v>
      </c>
      <c r="P86">
        <v>0.65146140106378192</v>
      </c>
      <c r="Q86">
        <v>0.86483714652834454</v>
      </c>
      <c r="R86">
        <v>0.27543910752239659</v>
      </c>
      <c r="S86">
        <v>0.12276710540961129</v>
      </c>
      <c r="T86" s="8">
        <f t="shared" si="10"/>
        <v>5.358585419725765E-2</v>
      </c>
      <c r="U86" s="8">
        <f t="shared" si="11"/>
        <v>7.5133718307269408E-3</v>
      </c>
      <c r="V86" s="15">
        <f t="shared" si="8"/>
        <v>0.23820997179198336</v>
      </c>
      <c r="W86" s="15">
        <f t="shared" si="9"/>
        <v>7.9978030494690378E-2</v>
      </c>
    </row>
    <row r="87" spans="1:23" x14ac:dyDescent="0.25">
      <c r="A87">
        <v>86</v>
      </c>
      <c r="B87">
        <v>790.7</v>
      </c>
      <c r="C87">
        <v>545.5</v>
      </c>
      <c r="D87" t="s">
        <v>1089</v>
      </c>
      <c r="E87" t="e">
        <v>#N/A</v>
      </c>
      <c r="F87" t="b">
        <v>1</v>
      </c>
      <c r="G87" t="e">
        <v>#N/A</v>
      </c>
      <c r="H87" t="e">
        <v>#N/A</v>
      </c>
      <c r="I87" s="6" t="str">
        <f t="shared" si="4"/>
        <v>C49H88O6</v>
      </c>
      <c r="J87" s="6" t="str">
        <f t="shared" si="5"/>
        <v>C49H92NO6</v>
      </c>
      <c r="K87" s="6" t="str">
        <f t="shared" si="6"/>
        <v>C35H61O4</v>
      </c>
      <c r="L87" s="6" t="str">
        <f t="shared" si="7"/>
        <v>C14H31NO2</v>
      </c>
      <c r="M87">
        <v>0.56340801916935868</v>
      </c>
      <c r="N87">
        <v>5.72040273284228E-2</v>
      </c>
      <c r="O87">
        <v>1.4131566343376201E-2</v>
      </c>
      <c r="P87">
        <v>0.66643331911616299</v>
      </c>
      <c r="Q87">
        <v>0.84540793956184734</v>
      </c>
      <c r="R87">
        <v>0.26654473903713433</v>
      </c>
      <c r="S87">
        <v>0.13932221122944113</v>
      </c>
      <c r="T87" s="8">
        <f t="shared" si="10"/>
        <v>4.8360738878361544E-2</v>
      </c>
      <c r="U87" s="8">
        <f t="shared" si="11"/>
        <v>9.4177466625264637E-3</v>
      </c>
      <c r="V87" s="15">
        <f t="shared" si="8"/>
        <v>0.22533903863043411</v>
      </c>
      <c r="W87" s="15">
        <f t="shared" si="9"/>
        <v>9.2848963656239639E-2</v>
      </c>
    </row>
    <row r="88" spans="1:23" x14ac:dyDescent="0.25">
      <c r="A88">
        <v>87</v>
      </c>
      <c r="B88">
        <v>790.7</v>
      </c>
      <c r="C88">
        <v>547.5</v>
      </c>
      <c r="D88" t="s">
        <v>1090</v>
      </c>
      <c r="E88" t="e">
        <v>#N/A</v>
      </c>
      <c r="F88" t="b">
        <v>1</v>
      </c>
      <c r="G88" t="e">
        <v>#N/A</v>
      </c>
      <c r="H88" t="e">
        <v>#N/A</v>
      </c>
      <c r="I88" s="6" t="str">
        <f t="shared" si="4"/>
        <v>C49H88O6</v>
      </c>
      <c r="J88" s="6" t="str">
        <f t="shared" si="5"/>
        <v>C49H92NO6</v>
      </c>
      <c r="K88" s="6" t="str">
        <f t="shared" si="6"/>
        <v>C35H63O4</v>
      </c>
      <c r="L88" s="6" t="str">
        <f t="shared" si="7"/>
        <v>C14H29NO2</v>
      </c>
      <c r="M88">
        <v>0.56340801916935868</v>
      </c>
      <c r="N88">
        <v>5.7266833829262467E-2</v>
      </c>
      <c r="O88">
        <v>1.4094048389127228E-2</v>
      </c>
      <c r="P88">
        <v>0.66623340411517784</v>
      </c>
      <c r="Q88">
        <v>0.84566161902016679</v>
      </c>
      <c r="R88">
        <v>0.26666468161891527</v>
      </c>
      <c r="S88">
        <v>0.13911028075275247</v>
      </c>
      <c r="T88" s="8">
        <f t="shared" si="10"/>
        <v>4.8428363412212988E-2</v>
      </c>
      <c r="U88" s="8">
        <f t="shared" si="11"/>
        <v>9.3899258360522764E-3</v>
      </c>
      <c r="V88" s="15">
        <f t="shared" si="8"/>
        <v>0.22550808639334935</v>
      </c>
      <c r="W88" s="15">
        <f t="shared" si="9"/>
        <v>9.267991589332443E-2</v>
      </c>
    </row>
    <row r="89" spans="1:23" x14ac:dyDescent="0.25">
      <c r="A89">
        <v>88</v>
      </c>
      <c r="B89">
        <v>790.7</v>
      </c>
      <c r="C89">
        <v>517.4</v>
      </c>
      <c r="D89" t="s">
        <v>1091</v>
      </c>
      <c r="E89" t="e">
        <v>#N/A</v>
      </c>
      <c r="F89" t="b">
        <v>1</v>
      </c>
      <c r="G89" t="e">
        <v>#N/A</v>
      </c>
      <c r="H89" t="e">
        <v>#N/A</v>
      </c>
      <c r="I89" s="6" t="str">
        <f t="shared" si="4"/>
        <v>C49H88O6</v>
      </c>
      <c r="J89" s="6" t="str">
        <f t="shared" si="5"/>
        <v>C49H92NO6</v>
      </c>
      <c r="K89" s="6" t="str">
        <f t="shared" si="6"/>
        <v>C33H57O4</v>
      </c>
      <c r="L89" s="6" t="str">
        <f t="shared" si="7"/>
        <v>C16H35NO2</v>
      </c>
      <c r="M89">
        <v>0.56340801916935868</v>
      </c>
      <c r="N89">
        <v>5.2551860069043936E-2</v>
      </c>
      <c r="O89">
        <v>1.7038748360751518E-2</v>
      </c>
      <c r="P89">
        <v>0.68174932252770959</v>
      </c>
      <c r="Q89">
        <v>0.82641522411847945</v>
      </c>
      <c r="R89">
        <v>0.25709606898338572</v>
      </c>
      <c r="S89">
        <v>0.1550715099001686</v>
      </c>
      <c r="T89" s="8">
        <f t="shared" si="10"/>
        <v>4.3429657216801913E-2</v>
      </c>
      <c r="U89" s="8">
        <f t="shared" si="11"/>
        <v>1.161615515166247E-2</v>
      </c>
      <c r="V89" s="15">
        <f t="shared" si="8"/>
        <v>0.21246810546888478</v>
      </c>
      <c r="W89" s="15">
        <f t="shared" si="9"/>
        <v>0.10571989681778896</v>
      </c>
    </row>
    <row r="90" spans="1:23" x14ac:dyDescent="0.25">
      <c r="A90">
        <v>89</v>
      </c>
      <c r="B90">
        <v>790.7</v>
      </c>
      <c r="C90">
        <v>519.4</v>
      </c>
      <c r="D90" t="s">
        <v>1092</v>
      </c>
      <c r="E90" t="e">
        <v>#N/A</v>
      </c>
      <c r="F90" t="b">
        <v>1</v>
      </c>
      <c r="G90" t="e">
        <v>#N/A</v>
      </c>
      <c r="H90" t="e">
        <v>#N/A</v>
      </c>
      <c r="I90" s="6" t="str">
        <f t="shared" si="4"/>
        <v>C49H88O6</v>
      </c>
      <c r="J90" s="6" t="str">
        <f t="shared" si="5"/>
        <v>C49H92NO6</v>
      </c>
      <c r="K90" s="6" t="str">
        <f t="shared" si="6"/>
        <v>C33H59O4</v>
      </c>
      <c r="L90" s="6" t="str">
        <f t="shared" si="7"/>
        <v>C16H33NO2</v>
      </c>
      <c r="M90">
        <v>0.56340801916935868</v>
      </c>
      <c r="N90">
        <v>5.2613228284171747E-2</v>
      </c>
      <c r="O90">
        <v>1.6997374558209467E-2</v>
      </c>
      <c r="P90">
        <v>0.68154481307031101</v>
      </c>
      <c r="Q90">
        <v>0.82666320447990127</v>
      </c>
      <c r="R90">
        <v>0.25722344006539105</v>
      </c>
      <c r="S90">
        <v>0.15487000565579045</v>
      </c>
      <c r="T90" s="8">
        <f t="shared" si="10"/>
        <v>4.3493419891426001E-2</v>
      </c>
      <c r="U90" s="8">
        <f t="shared" si="11"/>
        <v>1.1584472465960935E-2</v>
      </c>
      <c r="V90" s="15">
        <f t="shared" si="8"/>
        <v>0.21263715323180005</v>
      </c>
      <c r="W90" s="15">
        <f t="shared" si="9"/>
        <v>0.10555084905487372</v>
      </c>
    </row>
    <row r="91" spans="1:23" x14ac:dyDescent="0.25">
      <c r="A91">
        <v>90</v>
      </c>
      <c r="B91">
        <v>790.7</v>
      </c>
      <c r="C91">
        <v>491.4</v>
      </c>
      <c r="D91" t="s">
        <v>1093</v>
      </c>
      <c r="E91" t="e">
        <v>#N/A</v>
      </c>
      <c r="F91" t="b">
        <v>1</v>
      </c>
      <c r="G91" t="e">
        <v>#N/A</v>
      </c>
      <c r="H91" t="e">
        <v>#N/A</v>
      </c>
      <c r="I91" s="6" t="str">
        <f t="shared" si="4"/>
        <v>C49H88O6</v>
      </c>
      <c r="J91" s="6" t="str">
        <f t="shared" si="5"/>
        <v>C49H92NO6</v>
      </c>
      <c r="K91" s="6" t="str">
        <f t="shared" si="6"/>
        <v>C31H55O4</v>
      </c>
      <c r="L91" s="6" t="str">
        <f t="shared" si="7"/>
        <v>C18H37NO2</v>
      </c>
      <c r="M91">
        <v>0.56340801916935868</v>
      </c>
      <c r="N91">
        <v>4.8079338858238591E-2</v>
      </c>
      <c r="O91">
        <v>2.0184866698779291E-2</v>
      </c>
      <c r="P91">
        <v>0.69720810958128132</v>
      </c>
      <c r="Q91">
        <v>0.80809160339187913</v>
      </c>
      <c r="R91">
        <v>0.24720739484453633</v>
      </c>
      <c r="S91">
        <v>0.1698514124965399</v>
      </c>
      <c r="T91" s="8">
        <f t="shared" si="10"/>
        <v>3.8852510027975511E-2</v>
      </c>
      <c r="U91" s="8">
        <f t="shared" si="11"/>
        <v>1.4073052753206071E-2</v>
      </c>
      <c r="V91" s="15">
        <f t="shared" si="8"/>
        <v>0.19976622007025072</v>
      </c>
      <c r="W91" s="15">
        <f t="shared" si="9"/>
        <v>0.11842178221642302</v>
      </c>
    </row>
    <row r="92" spans="1:23" x14ac:dyDescent="0.25">
      <c r="A92">
        <v>91</v>
      </c>
      <c r="B92">
        <v>790.7</v>
      </c>
      <c r="C92">
        <v>493.4</v>
      </c>
      <c r="D92" t="s">
        <v>1094</v>
      </c>
      <c r="E92" t="e">
        <v>#N/A</v>
      </c>
      <c r="F92" t="b">
        <v>1</v>
      </c>
      <c r="G92" t="e">
        <v>#N/A</v>
      </c>
      <c r="H92" t="e">
        <v>#N/A</v>
      </c>
      <c r="I92" s="6" t="str">
        <f t="shared" si="4"/>
        <v>C49H88O6</v>
      </c>
      <c r="J92" s="6" t="str">
        <f t="shared" si="5"/>
        <v>C49H92NO6</v>
      </c>
      <c r="K92" s="6" t="str">
        <f t="shared" si="6"/>
        <v>C31H57O4</v>
      </c>
      <c r="L92" s="6" t="str">
        <f t="shared" si="7"/>
        <v>C18H35NO2</v>
      </c>
      <c r="M92">
        <v>0.56340801916935868</v>
      </c>
      <c r="N92">
        <v>4.8139082919669299E-2</v>
      </c>
      <c r="O92">
        <v>2.013999973989284E-2</v>
      </c>
      <c r="P92">
        <v>0.69699896283558938</v>
      </c>
      <c r="Q92">
        <v>0.8083340854299913</v>
      </c>
      <c r="R92">
        <v>0.24734236924675881</v>
      </c>
      <c r="S92">
        <v>0.1696598427814327</v>
      </c>
      <c r="T92" s="8">
        <f t="shared" si="10"/>
        <v>3.8912461565309406E-2</v>
      </c>
      <c r="U92" s="8">
        <f t="shared" si="11"/>
        <v>1.4037558930214349E-2</v>
      </c>
      <c r="V92" s="15">
        <f t="shared" si="8"/>
        <v>0.19993526783316598</v>
      </c>
      <c r="W92" s="15">
        <f t="shared" si="9"/>
        <v>0.11825273445350776</v>
      </c>
    </row>
    <row r="93" spans="1:23" x14ac:dyDescent="0.25">
      <c r="A93">
        <v>92</v>
      </c>
      <c r="B93">
        <v>790.7</v>
      </c>
      <c r="C93">
        <v>495.4</v>
      </c>
      <c r="D93" t="s">
        <v>1095</v>
      </c>
      <c r="E93" t="e">
        <v>#N/A</v>
      </c>
      <c r="F93" t="b">
        <v>1</v>
      </c>
      <c r="G93" t="e">
        <v>#N/A</v>
      </c>
      <c r="H93" t="e">
        <v>#N/A</v>
      </c>
      <c r="I93" s="6" t="str">
        <f t="shared" si="4"/>
        <v>C49H88O6</v>
      </c>
      <c r="J93" s="6" t="str">
        <f t="shared" si="5"/>
        <v>C49H92NO6</v>
      </c>
      <c r="K93" s="6" t="str">
        <f t="shared" si="6"/>
        <v>C31H59O4</v>
      </c>
      <c r="L93" s="6" t="str">
        <f t="shared" si="7"/>
        <v>C18H33NO2</v>
      </c>
      <c r="M93">
        <v>0.56340801916935868</v>
      </c>
      <c r="N93">
        <v>4.8198849540766829E-2</v>
      </c>
      <c r="O93">
        <v>2.0095176831051158E-2</v>
      </c>
      <c r="P93">
        <v>0.69678987882921539</v>
      </c>
      <c r="Q93">
        <v>0.8085766402290856</v>
      </c>
      <c r="R93">
        <v>0.24747724042508543</v>
      </c>
      <c r="S93">
        <v>0.1694681428051211</v>
      </c>
      <c r="T93" s="8">
        <f t="shared" si="10"/>
        <v>3.8972463824580451E-2</v>
      </c>
      <c r="U93" s="8">
        <f t="shared" si="11"/>
        <v>1.4002115829159795E-2</v>
      </c>
      <c r="V93" s="15">
        <f t="shared" si="8"/>
        <v>0.20010431559608124</v>
      </c>
      <c r="W93" s="15">
        <f t="shared" si="9"/>
        <v>0.11808368669059251</v>
      </c>
    </row>
    <row r="94" spans="1:23" x14ac:dyDescent="0.25">
      <c r="A94">
        <v>93</v>
      </c>
      <c r="B94">
        <v>788.7</v>
      </c>
      <c r="C94">
        <v>491.4</v>
      </c>
      <c r="D94" t="s">
        <v>1096</v>
      </c>
      <c r="E94" t="e">
        <v>#N/A</v>
      </c>
      <c r="F94" t="b">
        <v>1</v>
      </c>
      <c r="G94" t="e">
        <v>#N/A</v>
      </c>
      <c r="H94" t="e">
        <v>#N/A</v>
      </c>
      <c r="I94" s="6" t="str">
        <f t="shared" ref="I94:I157" si="12">"C"&amp;3+MID(D94,4,2)&amp;"H"&amp;2+MID(D94,4,2)*2-MID(D94,7,1)*2&amp;"O6"</f>
        <v>C49H86O6</v>
      </c>
      <c r="J94" s="6" t="str">
        <f t="shared" ref="J94:J157" si="13">"C"&amp;3+MID(D94,4,2)&amp;"H"&amp;2+MID(D94,4,2)*2-MID(D94,7,1)*2+4&amp;"NO6"</f>
        <v>C49H90NO6</v>
      </c>
      <c r="K94" s="6" t="str">
        <f t="shared" ref="K94:K146" si="14">"C"&amp;MID(I94,2,2)-MID(D94,11,2)&amp;"H"&amp;MID(I94,5,2)-MID(D94,11,2)*2+1+RIGHT(D94,1)*2&amp;"O4"</f>
        <v>C31H55O4</v>
      </c>
      <c r="L94" s="6" t="str">
        <f t="shared" ref="L94:L146" si="15">"C"&amp;MID(J94,2,2)-MID(K94,2,2)&amp;"H"&amp;MID(J94,5,2)-MID(K94,5,2)&amp;"NO2"</f>
        <v>C18H35NO2</v>
      </c>
      <c r="M94">
        <v>0.56357707961275816</v>
      </c>
      <c r="N94">
        <v>4.8079338858238591E-2</v>
      </c>
      <c r="O94">
        <v>2.013999973989284E-2</v>
      </c>
      <c r="P94">
        <v>0.69720810958128132</v>
      </c>
      <c r="Q94">
        <v>0.8083340854299913</v>
      </c>
      <c r="R94">
        <v>0.24720739484453633</v>
      </c>
      <c r="S94">
        <v>0.1696598427814327</v>
      </c>
      <c r="T94" s="8">
        <f t="shared" si="10"/>
        <v>3.8864168404052934E-2</v>
      </c>
      <c r="U94" s="8">
        <f t="shared" si="11"/>
        <v>1.4041771145618184E-2</v>
      </c>
      <c r="V94" s="15">
        <f t="shared" si="8"/>
        <v>0.19982616342318901</v>
      </c>
      <c r="W94" s="15">
        <f t="shared" si="9"/>
        <v>0.11828821825750008</v>
      </c>
    </row>
    <row r="95" spans="1:23" x14ac:dyDescent="0.25">
      <c r="A95">
        <v>94</v>
      </c>
      <c r="B95">
        <v>810.7</v>
      </c>
      <c r="C95">
        <v>565.5</v>
      </c>
      <c r="D95" t="s">
        <v>1097</v>
      </c>
      <c r="E95" t="e">
        <v>#N/A</v>
      </c>
      <c r="F95" t="b">
        <v>1</v>
      </c>
      <c r="G95" t="e">
        <v>#N/A</v>
      </c>
      <c r="H95" t="e">
        <v>#N/A</v>
      </c>
      <c r="I95" s="6" t="str">
        <f t="shared" si="12"/>
        <v>C50H96O6</v>
      </c>
      <c r="J95" s="6" t="str">
        <f t="shared" si="13"/>
        <v>C50H100NO6</v>
      </c>
      <c r="K95" s="6" t="str">
        <f t="shared" si="14"/>
        <v>C36H69O4</v>
      </c>
      <c r="L95" s="44" t="str">
        <f t="shared" ref="L95:L98" si="16">"C"&amp;MID(J95,2,2)-MID(K95,2,2)&amp;"H"&amp;MID(J95,5,3)-MID(K95,5,2)&amp;"NO2"</f>
        <v>C14H31NO2</v>
      </c>
      <c r="M95">
        <v>0.55654222925868679</v>
      </c>
      <c r="N95">
        <v>5.9760610346952028E-2</v>
      </c>
      <c r="O95">
        <v>1.4131566343376201E-2</v>
      </c>
      <c r="P95">
        <v>0.65831204465281945</v>
      </c>
      <c r="Q95">
        <v>0.84540793956184734</v>
      </c>
      <c r="R95">
        <v>0.27140864481264532</v>
      </c>
      <c r="S95">
        <v>0.13932221122944113</v>
      </c>
      <c r="T95" s="8">
        <f t="shared" si="10"/>
        <v>5.0522094460375123E-2</v>
      </c>
      <c r="U95" s="8">
        <f t="shared" si="11"/>
        <v>9.3029803336549515E-3</v>
      </c>
      <c r="V95" s="15">
        <f t="shared" ref="V95:V158" si="17">R95*M95/P95</f>
        <v>0.2294510231903317</v>
      </c>
      <c r="W95" s="15">
        <f t="shared" ref="W95:W158" si="18">S95*M95/Q95</f>
        <v>9.1717489740005362E-2</v>
      </c>
    </row>
    <row r="96" spans="1:23" x14ac:dyDescent="0.25">
      <c r="A96">
        <v>95</v>
      </c>
      <c r="B96">
        <v>810.7</v>
      </c>
      <c r="C96">
        <v>551.4</v>
      </c>
      <c r="D96" t="s">
        <v>1098</v>
      </c>
      <c r="E96" t="e">
        <v>#N/A</v>
      </c>
      <c r="F96" t="b">
        <v>1</v>
      </c>
      <c r="G96" t="e">
        <v>#N/A</v>
      </c>
      <c r="H96" t="e">
        <v>#N/A</v>
      </c>
      <c r="I96" s="6" t="str">
        <f t="shared" si="12"/>
        <v>C50H96O6</v>
      </c>
      <c r="J96" s="6" t="str">
        <f t="shared" si="13"/>
        <v>C50H100NO6</v>
      </c>
      <c r="K96" s="6" t="str">
        <f t="shared" si="14"/>
        <v>C35H67O4</v>
      </c>
      <c r="L96" s="44" t="str">
        <f t="shared" si="16"/>
        <v>C15H33NO2</v>
      </c>
      <c r="M96">
        <v>0.55654222925868679</v>
      </c>
      <c r="N96">
        <v>5.7392498194050227E-2</v>
      </c>
      <c r="O96">
        <v>1.5548150126737267E-2</v>
      </c>
      <c r="P96">
        <v>0.6658337540052246</v>
      </c>
      <c r="Q96">
        <v>0.83585763850343919</v>
      </c>
      <c r="R96">
        <v>0.26690427899250724</v>
      </c>
      <c r="S96">
        <v>0.1472958257151189</v>
      </c>
      <c r="T96" s="8">
        <f t="shared" si="10"/>
        <v>4.7971958008291717E-2</v>
      </c>
      <c r="U96" s="8">
        <f t="shared" si="11"/>
        <v>1.0352483166722283E-2</v>
      </c>
      <c r="V96" s="15">
        <f t="shared" si="17"/>
        <v>0.22309398034514016</v>
      </c>
      <c r="W96" s="15">
        <f t="shared" si="18"/>
        <v>9.8074532585196897E-2</v>
      </c>
    </row>
    <row r="97" spans="1:23" x14ac:dyDescent="0.25">
      <c r="A97">
        <v>96</v>
      </c>
      <c r="B97">
        <v>810.7</v>
      </c>
      <c r="C97">
        <v>537.4</v>
      </c>
      <c r="D97" t="s">
        <v>1099</v>
      </c>
      <c r="E97" t="e">
        <v>#N/A</v>
      </c>
      <c r="F97" t="b">
        <v>1</v>
      </c>
      <c r="G97" t="e">
        <v>#N/A</v>
      </c>
      <c r="H97" t="e">
        <v>#N/A</v>
      </c>
      <c r="I97" s="6" t="str">
        <f t="shared" si="12"/>
        <v>C50H96O6</v>
      </c>
      <c r="J97" s="6" t="str">
        <f t="shared" si="13"/>
        <v>C50H100NO6</v>
      </c>
      <c r="K97" s="6" t="str">
        <f t="shared" si="14"/>
        <v>C34H65O4</v>
      </c>
      <c r="L97" s="44" t="str">
        <f t="shared" si="16"/>
        <v>C16H35NO2</v>
      </c>
      <c r="M97">
        <v>0.55654222925868679</v>
      </c>
      <c r="N97">
        <v>5.5050334089033467E-2</v>
      </c>
      <c r="O97">
        <v>1.7038748360751518E-2</v>
      </c>
      <c r="P97">
        <v>0.67344140453406975</v>
      </c>
      <c r="Q97">
        <v>0.82641522411847945</v>
      </c>
      <c r="R97">
        <v>0.26226154985363154</v>
      </c>
      <c r="S97">
        <v>0.1550715099001686</v>
      </c>
      <c r="T97" s="8">
        <f t="shared" si="10"/>
        <v>4.5494434183985757E-2</v>
      </c>
      <c r="U97" s="8">
        <f t="shared" si="11"/>
        <v>1.1474598627567079E-2</v>
      </c>
      <c r="V97" s="15">
        <f t="shared" si="17"/>
        <v>0.21673693749994863</v>
      </c>
      <c r="W97" s="15">
        <f t="shared" si="18"/>
        <v>0.10443157543038845</v>
      </c>
    </row>
    <row r="98" spans="1:23" x14ac:dyDescent="0.25">
      <c r="A98">
        <v>97</v>
      </c>
      <c r="B98">
        <v>810.7</v>
      </c>
      <c r="C98">
        <v>523.4</v>
      </c>
      <c r="D98" t="s">
        <v>1100</v>
      </c>
      <c r="E98" t="e">
        <v>#N/A</v>
      </c>
      <c r="F98" t="b">
        <v>1</v>
      </c>
      <c r="G98" t="e">
        <v>#N/A</v>
      </c>
      <c r="H98" t="e">
        <v>#N/A</v>
      </c>
      <c r="I98" s="6" t="str">
        <f t="shared" si="12"/>
        <v>C50H96O6</v>
      </c>
      <c r="J98" s="6" t="str">
        <f t="shared" si="13"/>
        <v>C50H100NO6</v>
      </c>
      <c r="K98" s="6" t="str">
        <f t="shared" si="14"/>
        <v>C33H63O4</v>
      </c>
      <c r="L98" s="44" t="str">
        <f t="shared" si="16"/>
        <v>C17H37NO2</v>
      </c>
      <c r="M98">
        <v>0.55654222925868679</v>
      </c>
      <c r="N98">
        <v>5.2736024054353514E-2</v>
      </c>
      <c r="O98">
        <v>1.8600289989097404E-2</v>
      </c>
      <c r="P98">
        <v>0.68113597818181804</v>
      </c>
      <c r="Q98">
        <v>0.81707947764598488</v>
      </c>
      <c r="R98">
        <v>0.25747788362138768</v>
      </c>
      <c r="S98">
        <v>0.16265271814199597</v>
      </c>
      <c r="T98" s="8">
        <f t="shared" si="10"/>
        <v>4.308952298745726E-2</v>
      </c>
      <c r="U98" s="8">
        <f t="shared" si="11"/>
        <v>1.2669326716189335E-2</v>
      </c>
      <c r="V98" s="15">
        <f t="shared" si="17"/>
        <v>0.21037989465475709</v>
      </c>
      <c r="W98" s="15">
        <f t="shared" si="18"/>
        <v>0.11078861827557997</v>
      </c>
    </row>
    <row r="99" spans="1:23" x14ac:dyDescent="0.25">
      <c r="A99">
        <v>98</v>
      </c>
      <c r="B99">
        <v>808.7</v>
      </c>
      <c r="C99">
        <v>563.5</v>
      </c>
      <c r="D99" t="s">
        <v>1101</v>
      </c>
      <c r="E99" t="e">
        <v>#N/A</v>
      </c>
      <c r="F99" t="b">
        <v>1</v>
      </c>
      <c r="G99" t="e">
        <v>#N/A</v>
      </c>
      <c r="H99" t="e">
        <v>#N/A</v>
      </c>
      <c r="I99" s="6" t="str">
        <f t="shared" si="12"/>
        <v>C50H94O6</v>
      </c>
      <c r="J99" s="6" t="str">
        <f t="shared" si="13"/>
        <v>C50H98NO6</v>
      </c>
      <c r="K99" s="6" t="str">
        <f t="shared" si="14"/>
        <v>C36H67O4</v>
      </c>
      <c r="L99" s="6" t="str">
        <f t="shared" si="15"/>
        <v>C14H31NO2</v>
      </c>
      <c r="M99">
        <v>0.55670922950157975</v>
      </c>
      <c r="N99">
        <v>5.9697127782833245E-2</v>
      </c>
      <c r="O99">
        <v>1.4131566343376201E-2</v>
      </c>
      <c r="P99">
        <v>0.65850958271116722</v>
      </c>
      <c r="Q99">
        <v>0.84540793956184734</v>
      </c>
      <c r="R99">
        <v>0.27129250321764714</v>
      </c>
      <c r="S99">
        <v>0.13932221122944113</v>
      </c>
      <c r="T99" s="8">
        <f t="shared" si="10"/>
        <v>5.0468425796645358E-2</v>
      </c>
      <c r="U99" s="8">
        <f t="shared" si="11"/>
        <v>9.3057718558318368E-3</v>
      </c>
      <c r="V99" s="15">
        <f t="shared" si="17"/>
        <v>0.22935283616380692</v>
      </c>
      <c r="W99" s="15">
        <f t="shared" si="18"/>
        <v>9.1745011179096378E-2</v>
      </c>
    </row>
    <row r="100" spans="1:23" x14ac:dyDescent="0.25">
      <c r="A100">
        <v>99</v>
      </c>
      <c r="B100">
        <v>808.7</v>
      </c>
      <c r="C100">
        <v>549.4</v>
      </c>
      <c r="D100" t="s">
        <v>1102</v>
      </c>
      <c r="E100" t="e">
        <v>#N/A</v>
      </c>
      <c r="F100" t="b">
        <v>1</v>
      </c>
      <c r="G100" t="e">
        <v>#N/A</v>
      </c>
      <c r="H100" t="e">
        <v>#N/A</v>
      </c>
      <c r="I100" s="6" t="str">
        <f t="shared" si="12"/>
        <v>C50H94O6</v>
      </c>
      <c r="J100" s="6" t="str">
        <f t="shared" si="13"/>
        <v>C50H98NO6</v>
      </c>
      <c r="K100" s="6" t="str">
        <f t="shared" si="14"/>
        <v>C35H65O4</v>
      </c>
      <c r="L100" s="6" t="str">
        <f t="shared" si="15"/>
        <v>C15H33NO2</v>
      </c>
      <c r="M100">
        <v>0.55670922950157975</v>
      </c>
      <c r="N100">
        <v>5.7329657462444047E-2</v>
      </c>
      <c r="O100">
        <v>1.5548150126737267E-2</v>
      </c>
      <c r="P100">
        <v>0.66603354908419499</v>
      </c>
      <c r="Q100">
        <v>0.83585763850343919</v>
      </c>
      <c r="R100">
        <v>0.26678452825511634</v>
      </c>
      <c r="S100">
        <v>0.1472958257151189</v>
      </c>
      <c r="T100" s="8">
        <f t="shared" si="10"/>
        <v>4.7919432102769555E-2</v>
      </c>
      <c r="U100" s="8">
        <f t="shared" si="11"/>
        <v>1.0355589610604699E-2</v>
      </c>
      <c r="V100" s="15">
        <f t="shared" si="17"/>
        <v>0.22299388577657564</v>
      </c>
      <c r="W100" s="15">
        <f t="shared" si="18"/>
        <v>9.8103961566327683E-2</v>
      </c>
    </row>
    <row r="101" spans="1:23" x14ac:dyDescent="0.25">
      <c r="A101">
        <v>100</v>
      </c>
      <c r="B101">
        <v>808.7</v>
      </c>
      <c r="C101">
        <v>535.4</v>
      </c>
      <c r="D101" t="s">
        <v>1103</v>
      </c>
      <c r="E101" t="e">
        <v>#N/A</v>
      </c>
      <c r="F101" t="b">
        <v>1</v>
      </c>
      <c r="G101" t="e">
        <v>#N/A</v>
      </c>
      <c r="H101" t="e">
        <v>#N/A</v>
      </c>
      <c r="I101" s="6" t="str">
        <f t="shared" si="12"/>
        <v>C50H94O6</v>
      </c>
      <c r="J101" s="6" t="str">
        <f t="shared" si="13"/>
        <v>C50H98NO6</v>
      </c>
      <c r="K101" s="6" t="str">
        <f t="shared" si="14"/>
        <v>C34H63O4</v>
      </c>
      <c r="L101" s="6" t="str">
        <f t="shared" si="15"/>
        <v>C16H35NO2</v>
      </c>
      <c r="M101">
        <v>0.55670922950157975</v>
      </c>
      <c r="N101">
        <v>5.49881845095909E-2</v>
      </c>
      <c r="O101">
        <v>1.7038748360751518E-2</v>
      </c>
      <c r="P101">
        <v>0.67364348242181804</v>
      </c>
      <c r="Q101">
        <v>0.82641522411847945</v>
      </c>
      <c r="R101">
        <v>0.2621381226615524</v>
      </c>
      <c r="S101">
        <v>0.1550715099001686</v>
      </c>
      <c r="T101" s="8">
        <f t="shared" si="10"/>
        <v>4.5443072825361863E-2</v>
      </c>
      <c r="U101" s="8">
        <f t="shared" si="11"/>
        <v>1.1478041781845697E-2</v>
      </c>
      <c r="V101" s="15">
        <f t="shared" si="17"/>
        <v>0.21663493538934428</v>
      </c>
      <c r="W101" s="15">
        <f t="shared" si="18"/>
        <v>0.10446291195355902</v>
      </c>
    </row>
    <row r="102" spans="1:23" x14ac:dyDescent="0.25">
      <c r="A102">
        <v>101</v>
      </c>
      <c r="B102">
        <v>808.7</v>
      </c>
      <c r="C102">
        <v>537.4</v>
      </c>
      <c r="D102" t="s">
        <v>1104</v>
      </c>
      <c r="E102" t="e">
        <v>#N/A</v>
      </c>
      <c r="F102" t="b">
        <v>1</v>
      </c>
      <c r="G102" t="e">
        <v>#N/A</v>
      </c>
      <c r="H102" t="e">
        <v>#N/A</v>
      </c>
      <c r="I102" s="6" t="str">
        <f t="shared" si="12"/>
        <v>C50H94O6</v>
      </c>
      <c r="J102" s="6" t="str">
        <f t="shared" si="13"/>
        <v>C50H98NO6</v>
      </c>
      <c r="K102" s="6" t="str">
        <f t="shared" si="14"/>
        <v>C34H65O4</v>
      </c>
      <c r="L102" s="6" t="str">
        <f t="shared" si="15"/>
        <v>C16H33NO2</v>
      </c>
      <c r="M102">
        <v>0.55670922950157975</v>
      </c>
      <c r="N102">
        <v>5.5050334089033467E-2</v>
      </c>
      <c r="O102">
        <v>1.6997374558209467E-2</v>
      </c>
      <c r="P102">
        <v>0.67344140453406975</v>
      </c>
      <c r="Q102">
        <v>0.82666320447990127</v>
      </c>
      <c r="R102">
        <v>0.26226154985363154</v>
      </c>
      <c r="S102">
        <v>0.15487000565579045</v>
      </c>
      <c r="T102" s="8">
        <f t="shared" si="10"/>
        <v>4.5508085585729566E-2</v>
      </c>
      <c r="U102" s="8">
        <f t="shared" si="11"/>
        <v>1.144673579587225E-2</v>
      </c>
      <c r="V102" s="15">
        <f t="shared" si="17"/>
        <v>0.21680197321386849</v>
      </c>
      <c r="W102" s="15">
        <f t="shared" si="18"/>
        <v>0.10429587412903488</v>
      </c>
    </row>
    <row r="103" spans="1:23" x14ac:dyDescent="0.25">
      <c r="A103">
        <v>102</v>
      </c>
      <c r="B103">
        <v>808.7</v>
      </c>
      <c r="C103">
        <v>521.4</v>
      </c>
      <c r="D103" t="s">
        <v>1105</v>
      </c>
      <c r="E103" t="e">
        <v>#N/A</v>
      </c>
      <c r="F103" t="b">
        <v>1</v>
      </c>
      <c r="G103" t="e">
        <v>#N/A</v>
      </c>
      <c r="H103" t="e">
        <v>#N/A</v>
      </c>
      <c r="I103" s="6" t="str">
        <f t="shared" si="12"/>
        <v>C50H94O6</v>
      </c>
      <c r="J103" s="6" t="str">
        <f t="shared" si="13"/>
        <v>C50H98NO6</v>
      </c>
      <c r="K103" s="6" t="str">
        <f t="shared" si="14"/>
        <v>C33H61O4</v>
      </c>
      <c r="L103" s="6" t="str">
        <f t="shared" si="15"/>
        <v>C17H37NO2</v>
      </c>
      <c r="M103">
        <v>0.55670922950157975</v>
      </c>
      <c r="N103">
        <v>5.2674616291207225E-2</v>
      </c>
      <c r="O103">
        <v>1.8600289989097404E-2</v>
      </c>
      <c r="P103">
        <v>0.68134036496114803</v>
      </c>
      <c r="Q103">
        <v>0.81707947764598488</v>
      </c>
      <c r="R103">
        <v>0.25735071159530332</v>
      </c>
      <c r="S103">
        <v>0.16265271814199597</v>
      </c>
      <c r="T103" s="8">
        <f t="shared" si="10"/>
        <v>4.3039347964422305E-2</v>
      </c>
      <c r="U103" s="8">
        <f t="shared" si="11"/>
        <v>1.2673128369554818E-2</v>
      </c>
      <c r="V103" s="15">
        <f t="shared" si="17"/>
        <v>0.21027598500211303</v>
      </c>
      <c r="W103" s="15">
        <f t="shared" si="18"/>
        <v>0.11082186234079032</v>
      </c>
    </row>
    <row r="104" spans="1:23" x14ac:dyDescent="0.25">
      <c r="A104">
        <v>103</v>
      </c>
      <c r="B104">
        <v>808.7</v>
      </c>
      <c r="C104">
        <v>509.4</v>
      </c>
      <c r="D104" t="s">
        <v>1106</v>
      </c>
      <c r="E104" t="e">
        <v>#N/A</v>
      </c>
      <c r="F104" t="b">
        <v>1</v>
      </c>
      <c r="G104" t="e">
        <v>#N/A</v>
      </c>
      <c r="H104" t="e">
        <v>#N/A</v>
      </c>
      <c r="I104" s="6" t="str">
        <f t="shared" si="12"/>
        <v>C50H94O6</v>
      </c>
      <c r="J104" s="6" t="str">
        <f t="shared" si="13"/>
        <v>C50H98NO6</v>
      </c>
      <c r="K104" s="6" t="str">
        <f t="shared" si="14"/>
        <v>C32H61O4</v>
      </c>
      <c r="L104" s="6" t="str">
        <f t="shared" si="15"/>
        <v>C18H37NO2</v>
      </c>
      <c r="M104">
        <v>0.55670922950157975</v>
      </c>
      <c r="N104">
        <v>5.045152575100316E-2</v>
      </c>
      <c r="O104">
        <v>2.0184866698779291E-2</v>
      </c>
      <c r="P104">
        <v>0.68891846811036206</v>
      </c>
      <c r="Q104">
        <v>0.80809160339187913</v>
      </c>
      <c r="R104">
        <v>0.25255066576955443</v>
      </c>
      <c r="S104">
        <v>0.1698514124965399</v>
      </c>
      <c r="T104" s="8">
        <f t="shared" si="10"/>
        <v>4.0769454337694834E-2</v>
      </c>
      <c r="U104" s="8">
        <f t="shared" si="11"/>
        <v>1.3905727445134894E-2</v>
      </c>
      <c r="V104" s="15">
        <f t="shared" si="17"/>
        <v>0.20408407243940582</v>
      </c>
      <c r="W104" s="15">
        <f t="shared" si="18"/>
        <v>0.1170137749034975</v>
      </c>
    </row>
    <row r="105" spans="1:23" x14ac:dyDescent="0.25">
      <c r="A105">
        <v>104</v>
      </c>
      <c r="B105">
        <v>806.7</v>
      </c>
      <c r="C105">
        <v>561.5</v>
      </c>
      <c r="D105" t="s">
        <v>1107</v>
      </c>
      <c r="E105" t="e">
        <v>#N/A</v>
      </c>
      <c r="F105" t="b">
        <v>1</v>
      </c>
      <c r="G105" t="e">
        <v>#N/A</v>
      </c>
      <c r="H105" t="e">
        <v>#N/A</v>
      </c>
      <c r="I105" s="6" t="str">
        <f t="shared" si="12"/>
        <v>C50H92O6</v>
      </c>
      <c r="J105" s="6" t="str">
        <f t="shared" si="13"/>
        <v>C50H96NO6</v>
      </c>
      <c r="K105" s="6" t="str">
        <f t="shared" si="14"/>
        <v>C36H65O4</v>
      </c>
      <c r="L105" s="6" t="str">
        <f t="shared" si="15"/>
        <v>C14H31NO2</v>
      </c>
      <c r="M105">
        <v>0.55687627985582011</v>
      </c>
      <c r="N105">
        <v>5.9633661041163438E-2</v>
      </c>
      <c r="O105">
        <v>1.4131566343376201E-2</v>
      </c>
      <c r="P105">
        <v>0.65870718004426898</v>
      </c>
      <c r="Q105">
        <v>0.84540793956184734</v>
      </c>
      <c r="R105">
        <v>0.27117626748423623</v>
      </c>
      <c r="S105">
        <v>0.13932221122944113</v>
      </c>
      <c r="T105" s="8">
        <f t="shared" si="10"/>
        <v>5.0414770509339582E-2</v>
      </c>
      <c r="U105" s="8">
        <f t="shared" si="11"/>
        <v>9.3085642156538369E-3</v>
      </c>
      <c r="V105" s="15">
        <f t="shared" si="17"/>
        <v>0.22925456955192047</v>
      </c>
      <c r="W105" s="15">
        <f t="shared" si="18"/>
        <v>9.1772540876477127E-2</v>
      </c>
    </row>
    <row r="106" spans="1:23" x14ac:dyDescent="0.25">
      <c r="A106">
        <v>105</v>
      </c>
      <c r="B106">
        <v>806.7</v>
      </c>
      <c r="C106">
        <v>547.4</v>
      </c>
      <c r="D106" t="s">
        <v>1108</v>
      </c>
      <c r="E106" t="e">
        <v>#N/A</v>
      </c>
      <c r="F106" t="b">
        <v>1</v>
      </c>
      <c r="G106" t="e">
        <v>#N/A</v>
      </c>
      <c r="H106" t="e">
        <v>#N/A</v>
      </c>
      <c r="I106" s="6" t="str">
        <f t="shared" si="12"/>
        <v>C50H92O6</v>
      </c>
      <c r="J106" s="6" t="str">
        <f t="shared" si="13"/>
        <v>C50H96NO6</v>
      </c>
      <c r="K106" s="6" t="str">
        <f t="shared" si="14"/>
        <v>C35H63O4</v>
      </c>
      <c r="L106" s="6" t="str">
        <f t="shared" si="15"/>
        <v>C15H33NO2</v>
      </c>
      <c r="M106">
        <v>0.55687627985582011</v>
      </c>
      <c r="N106">
        <v>5.7266833829262467E-2</v>
      </c>
      <c r="O106">
        <v>1.5548150126737267E-2</v>
      </c>
      <c r="P106">
        <v>0.66623340411517784</v>
      </c>
      <c r="Q106">
        <v>0.83585763850343919</v>
      </c>
      <c r="R106">
        <v>0.26666468161891527</v>
      </c>
      <c r="S106">
        <v>0.1472958257151189</v>
      </c>
      <c r="T106" s="8">
        <f t="shared" si="10"/>
        <v>4.7866920489096194E-2</v>
      </c>
      <c r="U106" s="8">
        <f t="shared" si="11"/>
        <v>1.0358696986630004E-2</v>
      </c>
      <c r="V106" s="15">
        <f t="shared" si="17"/>
        <v>0.22289371105025801</v>
      </c>
      <c r="W106" s="15">
        <f t="shared" si="18"/>
        <v>9.8133399378139627E-2</v>
      </c>
    </row>
    <row r="107" spans="1:23" x14ac:dyDescent="0.25">
      <c r="A107">
        <v>106</v>
      </c>
      <c r="B107">
        <v>806.7</v>
      </c>
      <c r="C107">
        <v>535.4</v>
      </c>
      <c r="D107" t="s">
        <v>1109</v>
      </c>
      <c r="E107" t="e">
        <v>#N/A</v>
      </c>
      <c r="F107" t="b">
        <v>1</v>
      </c>
      <c r="G107" t="e">
        <v>#N/A</v>
      </c>
      <c r="H107" t="e">
        <v>#N/A</v>
      </c>
      <c r="I107" s="6" t="str">
        <f t="shared" si="12"/>
        <v>C50H92O6</v>
      </c>
      <c r="J107" s="6" t="str">
        <f t="shared" si="13"/>
        <v>C50H96NO6</v>
      </c>
      <c r="K107" s="6" t="str">
        <f t="shared" si="14"/>
        <v>C34H63O4</v>
      </c>
      <c r="L107" s="6" t="str">
        <f t="shared" si="15"/>
        <v>C16H33NO2</v>
      </c>
      <c r="M107">
        <v>0.55687627985582011</v>
      </c>
      <c r="N107">
        <v>5.49881845095909E-2</v>
      </c>
      <c r="O107">
        <v>1.6997374558209467E-2</v>
      </c>
      <c r="P107">
        <v>0.67364348242181804</v>
      </c>
      <c r="Q107">
        <v>0.82666320447990127</v>
      </c>
      <c r="R107">
        <v>0.2621381226615524</v>
      </c>
      <c r="S107">
        <v>0.15487000565579045</v>
      </c>
      <c r="T107" s="8">
        <f t="shared" si="10"/>
        <v>4.5456708815230479E-2</v>
      </c>
      <c r="U107" s="8">
        <f t="shared" si="11"/>
        <v>1.1450170589420236E-2</v>
      </c>
      <c r="V107" s="15">
        <f t="shared" si="17"/>
        <v>0.21669994049574434</v>
      </c>
      <c r="W107" s="15">
        <f t="shared" si="18"/>
        <v>0.10432716993265333</v>
      </c>
    </row>
    <row r="108" spans="1:23" x14ac:dyDescent="0.25">
      <c r="A108">
        <v>107</v>
      </c>
      <c r="B108">
        <v>806.7</v>
      </c>
      <c r="C108">
        <v>507.4</v>
      </c>
      <c r="D108" t="s">
        <v>1110</v>
      </c>
      <c r="E108" t="e">
        <v>#N/A</v>
      </c>
      <c r="F108" t="b">
        <v>1</v>
      </c>
      <c r="G108" t="e">
        <v>#N/A</v>
      </c>
      <c r="H108" t="e">
        <v>#N/A</v>
      </c>
      <c r="I108" s="6" t="str">
        <f t="shared" si="12"/>
        <v>C50H92O6</v>
      </c>
      <c r="J108" s="6" t="str">
        <f t="shared" si="13"/>
        <v>C50H96NO6</v>
      </c>
      <c r="K108" s="6" t="str">
        <f t="shared" si="14"/>
        <v>C32H59O4</v>
      </c>
      <c r="L108" s="6" t="str">
        <f t="shared" si="15"/>
        <v>C18H37NO2</v>
      </c>
      <c r="M108">
        <v>0.55687627985582011</v>
      </c>
      <c r="N108">
        <v>5.0390911840494344E-2</v>
      </c>
      <c r="O108">
        <v>2.0184866698779291E-2</v>
      </c>
      <c r="P108">
        <v>0.68912519016209395</v>
      </c>
      <c r="Q108">
        <v>0.80809160339187913</v>
      </c>
      <c r="R108">
        <v>0.25241967944753085</v>
      </c>
      <c r="S108">
        <v>0.1698514124965399</v>
      </c>
      <c r="T108" s="8">
        <f t="shared" si="10"/>
        <v>4.0720472745563903E-2</v>
      </c>
      <c r="U108" s="8">
        <f t="shared" si="11"/>
        <v>1.3909900102192797E-2</v>
      </c>
      <c r="V108" s="15">
        <f t="shared" si="17"/>
        <v>0.20397822349241937</v>
      </c>
      <c r="W108" s="15">
        <f t="shared" si="18"/>
        <v>0.11704888693597833</v>
      </c>
    </row>
    <row r="109" spans="1:23" x14ac:dyDescent="0.25">
      <c r="A109">
        <v>108</v>
      </c>
      <c r="B109">
        <v>806.7</v>
      </c>
      <c r="C109">
        <v>509.4</v>
      </c>
      <c r="D109" t="s">
        <v>1111</v>
      </c>
      <c r="E109" t="e">
        <v>#N/A</v>
      </c>
      <c r="F109" t="b">
        <v>1</v>
      </c>
      <c r="G109" t="e">
        <v>#N/A</v>
      </c>
      <c r="H109" t="e">
        <v>#N/A</v>
      </c>
      <c r="I109" s="6" t="str">
        <f t="shared" si="12"/>
        <v>C50H92O6</v>
      </c>
      <c r="J109" s="6" t="str">
        <f t="shared" si="13"/>
        <v>C50H96NO6</v>
      </c>
      <c r="K109" s="6" t="str">
        <f t="shared" si="14"/>
        <v>C32H61O4</v>
      </c>
      <c r="L109" s="6" t="str">
        <f t="shared" si="15"/>
        <v>C18H35NO2</v>
      </c>
      <c r="M109">
        <v>0.55687627985582011</v>
      </c>
      <c r="N109">
        <v>5.045152575100316E-2</v>
      </c>
      <c r="O109">
        <v>2.013999973989284E-2</v>
      </c>
      <c r="P109">
        <v>0.68891846811036206</v>
      </c>
      <c r="Q109">
        <v>0.8083340854299913</v>
      </c>
      <c r="R109">
        <v>0.25255066576955443</v>
      </c>
      <c r="S109">
        <v>0.1696598427814327</v>
      </c>
      <c r="T109" s="8">
        <f t="shared" si="10"/>
        <v>4.0781687926484789E-2</v>
      </c>
      <c r="U109" s="8">
        <f t="shared" si="11"/>
        <v>1.3874817768550063E-2</v>
      </c>
      <c r="V109" s="15">
        <f t="shared" si="17"/>
        <v>0.20414531143956818</v>
      </c>
      <c r="W109" s="15">
        <f t="shared" si="18"/>
        <v>0.11688179898882949</v>
      </c>
    </row>
    <row r="110" spans="1:23" x14ac:dyDescent="0.25">
      <c r="A110">
        <v>109</v>
      </c>
      <c r="B110">
        <v>824.7</v>
      </c>
      <c r="C110">
        <v>579.5</v>
      </c>
      <c r="D110" t="s">
        <v>1112</v>
      </c>
      <c r="E110" t="e">
        <v>#N/A</v>
      </c>
      <c r="F110" t="b">
        <v>1</v>
      </c>
      <c r="G110" t="e">
        <v>#N/A</v>
      </c>
      <c r="H110" t="e">
        <v>#N/A</v>
      </c>
      <c r="I110" s="6" t="str">
        <f t="shared" si="12"/>
        <v>C51H98O6</v>
      </c>
      <c r="J110" s="6" t="str">
        <f t="shared" si="13"/>
        <v>C51H102NO6</v>
      </c>
      <c r="K110" s="6" t="str">
        <f t="shared" si="14"/>
        <v>C37H71O4</v>
      </c>
      <c r="L110" s="44" t="str">
        <f t="shared" ref="L110:L119" si="19">"C"&amp;MID(J110,2,2)-MID(K110,2,2)&amp;"H"&amp;MID(J110,5,3)-MID(K110,5,2)&amp;"NO2"</f>
        <v>C14H31NO2</v>
      </c>
      <c r="M110">
        <v>0.55025515104187617</v>
      </c>
      <c r="N110">
        <v>6.2152815120299305E-2</v>
      </c>
      <c r="O110">
        <v>1.4131566343376201E-2</v>
      </c>
      <c r="P110">
        <v>0.65087530562707863</v>
      </c>
      <c r="Q110">
        <v>0.84540793956184734</v>
      </c>
      <c r="R110">
        <v>0.2757771809241481</v>
      </c>
      <c r="S110">
        <v>0.13932221122944113</v>
      </c>
      <c r="T110" s="8">
        <f t="shared" si="10"/>
        <v>5.2544483368820664E-2</v>
      </c>
      <c r="U110" s="8">
        <f t="shared" si="11"/>
        <v>9.197887562734321E-3</v>
      </c>
      <c r="V110" s="15">
        <f t="shared" si="17"/>
        <v>0.23314421830325885</v>
      </c>
      <c r="W110" s="15">
        <f t="shared" si="18"/>
        <v>9.0681386814602888E-2</v>
      </c>
    </row>
    <row r="111" spans="1:23" x14ac:dyDescent="0.25">
      <c r="A111">
        <v>110</v>
      </c>
      <c r="B111">
        <v>824.7</v>
      </c>
      <c r="C111">
        <v>551.4</v>
      </c>
      <c r="D111" t="s">
        <v>1113</v>
      </c>
      <c r="E111" t="e">
        <v>#N/A</v>
      </c>
      <c r="F111" t="b">
        <v>1</v>
      </c>
      <c r="G111" t="e">
        <v>#N/A</v>
      </c>
      <c r="H111" t="e">
        <v>#N/A</v>
      </c>
      <c r="I111" s="6" t="str">
        <f t="shared" si="12"/>
        <v>C51H98O6</v>
      </c>
      <c r="J111" s="6" t="str">
        <f t="shared" si="13"/>
        <v>C51H102NO6</v>
      </c>
      <c r="K111" s="6" t="str">
        <f t="shared" si="14"/>
        <v>C35H67O4</v>
      </c>
      <c r="L111" s="44" t="str">
        <f t="shared" si="19"/>
        <v>C16H35NO2</v>
      </c>
      <c r="M111">
        <v>0.55025515104187617</v>
      </c>
      <c r="N111">
        <v>5.7392498194050227E-2</v>
      </c>
      <c r="O111">
        <v>1.7038748360751518E-2</v>
      </c>
      <c r="P111">
        <v>0.6658337540052246</v>
      </c>
      <c r="Q111">
        <v>0.82641522411847945</v>
      </c>
      <c r="R111">
        <v>0.26690427899250724</v>
      </c>
      <c r="S111">
        <v>0.1550715099001686</v>
      </c>
      <c r="T111" s="8">
        <f t="shared" si="10"/>
        <v>4.7430034257755445E-2</v>
      </c>
      <c r="U111" s="8">
        <f t="shared" si="11"/>
        <v>1.1344973784589549E-2</v>
      </c>
      <c r="V111" s="15">
        <f t="shared" si="17"/>
        <v>0.22057375954177402</v>
      </c>
      <c r="W111" s="15">
        <f t="shared" si="18"/>
        <v>0.1032518455760876</v>
      </c>
    </row>
    <row r="112" spans="1:23" x14ac:dyDescent="0.25">
      <c r="A112">
        <v>111</v>
      </c>
      <c r="B112">
        <v>824.7</v>
      </c>
      <c r="C112">
        <v>523.4</v>
      </c>
      <c r="D112" t="s">
        <v>1114</v>
      </c>
      <c r="E112" t="e">
        <v>#N/A</v>
      </c>
      <c r="F112" t="b">
        <v>1</v>
      </c>
      <c r="G112" t="e">
        <v>#N/A</v>
      </c>
      <c r="H112" t="e">
        <v>#N/A</v>
      </c>
      <c r="I112" s="6" t="str">
        <f t="shared" si="12"/>
        <v>C51H98O6</v>
      </c>
      <c r="J112" s="6" t="str">
        <f t="shared" si="13"/>
        <v>C51H102NO6</v>
      </c>
      <c r="K112" s="6" t="str">
        <f t="shared" si="14"/>
        <v>C33H63O4</v>
      </c>
      <c r="L112" s="44" t="str">
        <f t="shared" si="19"/>
        <v>C18H39NO2</v>
      </c>
      <c r="M112">
        <v>0.55025515104187617</v>
      </c>
      <c r="N112">
        <v>5.2736024054353514E-2</v>
      </c>
      <c r="O112">
        <v>2.0229777655425638E-2</v>
      </c>
      <c r="P112">
        <v>0.68113597818181804</v>
      </c>
      <c r="Q112">
        <v>0.80784919409292277</v>
      </c>
      <c r="R112">
        <v>0.25747788362138768</v>
      </c>
      <c r="S112">
        <v>0.17004285201134314</v>
      </c>
      <c r="T112" s="8">
        <f t="shared" si="10"/>
        <v>4.2602754531974464E-2</v>
      </c>
      <c r="U112" s="8">
        <f t="shared" si="11"/>
        <v>1.3779229391729025E-2</v>
      </c>
      <c r="V112" s="15">
        <f t="shared" si="17"/>
        <v>0.20800330078028934</v>
      </c>
      <c r="W112" s="15">
        <f t="shared" si="18"/>
        <v>0.1158223043375723</v>
      </c>
    </row>
    <row r="113" spans="1:23" x14ac:dyDescent="0.25">
      <c r="A113">
        <v>112</v>
      </c>
      <c r="B113">
        <v>822.7</v>
      </c>
      <c r="C113">
        <v>605.5</v>
      </c>
      <c r="D113" t="s">
        <v>1115</v>
      </c>
      <c r="E113" t="e">
        <v>#N/A</v>
      </c>
      <c r="F113" t="b">
        <v>1</v>
      </c>
      <c r="G113" t="e">
        <v>#N/A</v>
      </c>
      <c r="H113" t="e">
        <v>#N/A</v>
      </c>
      <c r="I113" s="6" t="str">
        <f t="shared" si="12"/>
        <v>C51H96O6</v>
      </c>
      <c r="J113" s="6" t="str">
        <f t="shared" si="13"/>
        <v>C51H100NO6</v>
      </c>
      <c r="K113" s="6" t="str">
        <f t="shared" si="14"/>
        <v>C39H73O4</v>
      </c>
      <c r="L113" s="44" t="str">
        <f t="shared" si="19"/>
        <v>C12H27NO2</v>
      </c>
      <c r="M113">
        <v>0.55042026473684125</v>
      </c>
      <c r="N113">
        <v>6.693720247819894E-2</v>
      </c>
      <c r="O113">
        <v>1.15331036013158E-2</v>
      </c>
      <c r="P113">
        <v>0.63644382869810245</v>
      </c>
      <c r="Q113">
        <v>0.86483714652834454</v>
      </c>
      <c r="R113">
        <v>0.28401099350422304</v>
      </c>
      <c r="S113">
        <v>0.12276710540961129</v>
      </c>
      <c r="T113" s="8">
        <f t="shared" si="10"/>
        <v>5.788977918783559E-2</v>
      </c>
      <c r="U113" s="8">
        <f t="shared" si="11"/>
        <v>7.3401726127932986E-3</v>
      </c>
      <c r="V113" s="15">
        <f t="shared" si="17"/>
        <v>0.24562325720487238</v>
      </c>
      <c r="W113" s="15">
        <f t="shared" si="18"/>
        <v>7.81343666050765E-2</v>
      </c>
    </row>
    <row r="114" spans="1:23" x14ac:dyDescent="0.25">
      <c r="A114">
        <v>113</v>
      </c>
      <c r="B114">
        <v>822.7</v>
      </c>
      <c r="C114">
        <v>577.5</v>
      </c>
      <c r="D114" t="s">
        <v>1116</v>
      </c>
      <c r="E114" t="e">
        <v>#N/A</v>
      </c>
      <c r="F114" t="b">
        <v>1</v>
      </c>
      <c r="G114" t="e">
        <v>#N/A</v>
      </c>
      <c r="H114" t="e">
        <v>#N/A</v>
      </c>
      <c r="I114" s="6" t="str">
        <f t="shared" si="12"/>
        <v>C51H96O6</v>
      </c>
      <c r="J114" s="6" t="str">
        <f t="shared" si="13"/>
        <v>C51H100NO6</v>
      </c>
      <c r="K114" s="6" t="str">
        <f t="shared" si="14"/>
        <v>C37H69O4</v>
      </c>
      <c r="L114" s="44" t="str">
        <f t="shared" si="19"/>
        <v>C14H31NO2</v>
      </c>
      <c r="M114">
        <v>0.55042026473684125</v>
      </c>
      <c r="N114">
        <v>6.2088738726074663E-2</v>
      </c>
      <c r="O114">
        <v>1.4131566343376201E-2</v>
      </c>
      <c r="P114">
        <v>0.65107061216163831</v>
      </c>
      <c r="Q114">
        <v>0.84540793956184734</v>
      </c>
      <c r="R114">
        <v>0.27566458221088719</v>
      </c>
      <c r="S114">
        <v>0.13932221122944113</v>
      </c>
      <c r="T114" s="8">
        <f t="shared" si="10"/>
        <v>5.2490312676404659E-2</v>
      </c>
      <c r="U114" s="8">
        <f t="shared" si="11"/>
        <v>9.2006475499847463E-3</v>
      </c>
      <c r="V114" s="15">
        <f t="shared" si="17"/>
        <v>0.23304902645708359</v>
      </c>
      <c r="W114" s="15">
        <f t="shared" si="18"/>
        <v>9.0708597352865308E-2</v>
      </c>
    </row>
    <row r="115" spans="1:23" x14ac:dyDescent="0.25">
      <c r="A115">
        <v>114</v>
      </c>
      <c r="B115">
        <v>822.7</v>
      </c>
      <c r="C115">
        <v>579.5</v>
      </c>
      <c r="D115" t="s">
        <v>1117</v>
      </c>
      <c r="E115" t="e">
        <v>#N/A</v>
      </c>
      <c r="F115" t="b">
        <v>1</v>
      </c>
      <c r="G115" t="e">
        <v>#N/A</v>
      </c>
      <c r="H115" t="e">
        <v>#N/A</v>
      </c>
      <c r="I115" s="6" t="str">
        <f t="shared" si="12"/>
        <v>C51H96O6</v>
      </c>
      <c r="J115" s="6" t="str">
        <f t="shared" si="13"/>
        <v>C51H100NO6</v>
      </c>
      <c r="K115" s="6" t="str">
        <f t="shared" si="14"/>
        <v>C37H71O4</v>
      </c>
      <c r="L115" s="44" t="str">
        <f t="shared" si="19"/>
        <v>C14H29NO2</v>
      </c>
      <c r="M115">
        <v>0.55042026473684125</v>
      </c>
      <c r="N115">
        <v>6.2152815120299305E-2</v>
      </c>
      <c r="O115">
        <v>1.4094048389127228E-2</v>
      </c>
      <c r="P115">
        <v>0.65087530562707863</v>
      </c>
      <c r="Q115">
        <v>0.84566161902016679</v>
      </c>
      <c r="R115">
        <v>0.2757771809241481</v>
      </c>
      <c r="S115">
        <v>0.13911028075275247</v>
      </c>
      <c r="T115" s="8">
        <f t="shared" si="10"/>
        <v>5.256025026129342E-2</v>
      </c>
      <c r="U115" s="8">
        <f t="shared" si="11"/>
        <v>9.1734680527960199E-3</v>
      </c>
      <c r="V115" s="15">
        <f t="shared" si="17"/>
        <v>0.23321417730913258</v>
      </c>
      <c r="W115" s="15">
        <f t="shared" si="18"/>
        <v>9.0543446500816499E-2</v>
      </c>
    </row>
    <row r="116" spans="1:23" x14ac:dyDescent="0.25">
      <c r="A116">
        <v>115</v>
      </c>
      <c r="B116">
        <v>822.7</v>
      </c>
      <c r="C116">
        <v>549.4</v>
      </c>
      <c r="D116" t="s">
        <v>1118</v>
      </c>
      <c r="E116" t="e">
        <v>#N/A</v>
      </c>
      <c r="F116" t="b">
        <v>1</v>
      </c>
      <c r="G116" t="e">
        <v>#N/A</v>
      </c>
      <c r="H116" t="e">
        <v>#N/A</v>
      </c>
      <c r="I116" s="6" t="str">
        <f t="shared" si="12"/>
        <v>C51H96O6</v>
      </c>
      <c r="J116" s="6" t="str">
        <f t="shared" si="13"/>
        <v>C51H100NO6</v>
      </c>
      <c r="K116" s="6" t="str">
        <f t="shared" si="14"/>
        <v>C35H65O4</v>
      </c>
      <c r="L116" s="44" t="str">
        <f t="shared" si="19"/>
        <v>C16H35NO2</v>
      </c>
      <c r="M116">
        <v>0.55042026473684125</v>
      </c>
      <c r="N116">
        <v>5.7329657462444047E-2</v>
      </c>
      <c r="O116">
        <v>1.7038748360751518E-2</v>
      </c>
      <c r="P116">
        <v>0.66603354908419499</v>
      </c>
      <c r="Q116">
        <v>0.82641522411847945</v>
      </c>
      <c r="R116">
        <v>0.26678452825511634</v>
      </c>
      <c r="S116">
        <v>0.1550715099001686</v>
      </c>
      <c r="T116" s="8">
        <f t="shared" si="10"/>
        <v>4.7378101720461349E-2</v>
      </c>
      <c r="U116" s="8">
        <f t="shared" si="11"/>
        <v>1.1348378042663842E-2</v>
      </c>
      <c r="V116" s="15">
        <f t="shared" si="17"/>
        <v>0.22047479570929479</v>
      </c>
      <c r="W116" s="15">
        <f t="shared" si="18"/>
        <v>0.10328282810065417</v>
      </c>
    </row>
    <row r="117" spans="1:23" x14ac:dyDescent="0.25">
      <c r="A117">
        <v>116</v>
      </c>
      <c r="B117">
        <v>822.7</v>
      </c>
      <c r="C117">
        <v>551.4</v>
      </c>
      <c r="D117" t="s">
        <v>1119</v>
      </c>
      <c r="E117" t="e">
        <v>#N/A</v>
      </c>
      <c r="F117" t="b">
        <v>1</v>
      </c>
      <c r="G117" t="e">
        <v>#N/A</v>
      </c>
      <c r="H117" t="e">
        <v>#N/A</v>
      </c>
      <c r="I117" s="6" t="str">
        <f t="shared" si="12"/>
        <v>C51H96O6</v>
      </c>
      <c r="J117" s="6" t="str">
        <f t="shared" si="13"/>
        <v>C51H100NO6</v>
      </c>
      <c r="K117" s="6" t="str">
        <f t="shared" si="14"/>
        <v>C35H67O4</v>
      </c>
      <c r="L117" s="44" t="str">
        <f t="shared" si="19"/>
        <v>C16H33NO2</v>
      </c>
      <c r="M117">
        <v>0.55042026473684125</v>
      </c>
      <c r="N117">
        <v>5.7392498194050227E-2</v>
      </c>
      <c r="O117">
        <v>1.6997374558209467E-2</v>
      </c>
      <c r="P117">
        <v>0.6658337540052246</v>
      </c>
      <c r="Q117">
        <v>0.82666320447990127</v>
      </c>
      <c r="R117">
        <v>0.26690427899250724</v>
      </c>
      <c r="S117">
        <v>0.15487000565579045</v>
      </c>
      <c r="T117" s="8">
        <f t="shared" si="10"/>
        <v>4.7444266470200502E-2</v>
      </c>
      <c r="U117" s="8">
        <f t="shared" si="11"/>
        <v>1.1317425710325504E-2</v>
      </c>
      <c r="V117" s="15">
        <f t="shared" si="17"/>
        <v>0.22063994656134361</v>
      </c>
      <c r="W117" s="15">
        <f t="shared" si="18"/>
        <v>0.10311767724860532</v>
      </c>
    </row>
    <row r="118" spans="1:23" x14ac:dyDescent="0.25">
      <c r="A118">
        <v>117</v>
      </c>
      <c r="B118">
        <v>822.7</v>
      </c>
      <c r="C118">
        <v>521.4</v>
      </c>
      <c r="D118" t="s">
        <v>1120</v>
      </c>
      <c r="E118" t="e">
        <v>#N/A</v>
      </c>
      <c r="F118" t="b">
        <v>1</v>
      </c>
      <c r="G118" t="e">
        <v>#N/A</v>
      </c>
      <c r="H118" t="e">
        <v>#N/A</v>
      </c>
      <c r="I118" s="6" t="str">
        <f t="shared" si="12"/>
        <v>C51H96O6</v>
      </c>
      <c r="J118" s="6" t="str">
        <f t="shared" si="13"/>
        <v>C51H100NO6</v>
      </c>
      <c r="K118" s="6" t="str">
        <f t="shared" si="14"/>
        <v>C33H61O4</v>
      </c>
      <c r="L118" s="44" t="str">
        <f t="shared" si="19"/>
        <v>C18H39NO2</v>
      </c>
      <c r="M118">
        <v>0.55042026473684125</v>
      </c>
      <c r="N118">
        <v>5.2674616291207225E-2</v>
      </c>
      <c r="O118">
        <v>2.0229777655425638E-2</v>
      </c>
      <c r="P118">
        <v>0.68134036496114803</v>
      </c>
      <c r="Q118">
        <v>0.80784919409292277</v>
      </c>
      <c r="R118">
        <v>0.25735071159530332</v>
      </c>
      <c r="S118">
        <v>0.17004285201134314</v>
      </c>
      <c r="T118" s="8">
        <f t="shared" si="10"/>
        <v>4.2553146320005696E-2</v>
      </c>
      <c r="U118" s="8">
        <f t="shared" si="11"/>
        <v>1.378336409083058E-2</v>
      </c>
      <c r="V118" s="15">
        <f t="shared" si="17"/>
        <v>0.20790056496150597</v>
      </c>
      <c r="W118" s="15">
        <f t="shared" si="18"/>
        <v>0.11585705884844301</v>
      </c>
    </row>
    <row r="119" spans="1:23" x14ac:dyDescent="0.25">
      <c r="A119">
        <v>118</v>
      </c>
      <c r="B119">
        <v>822.7</v>
      </c>
      <c r="C119">
        <v>523.4</v>
      </c>
      <c r="D119" t="s">
        <v>1121</v>
      </c>
      <c r="E119" t="e">
        <v>#N/A</v>
      </c>
      <c r="F119" t="b">
        <v>1</v>
      </c>
      <c r="G119" t="e">
        <v>#N/A</v>
      </c>
      <c r="H119" t="e">
        <v>#N/A</v>
      </c>
      <c r="I119" s="6" t="str">
        <f t="shared" si="12"/>
        <v>C51H96O6</v>
      </c>
      <c r="J119" s="6" t="str">
        <f t="shared" si="13"/>
        <v>C51H100NO6</v>
      </c>
      <c r="K119" s="6" t="str">
        <f t="shared" si="14"/>
        <v>C33H63O4</v>
      </c>
      <c r="L119" s="44" t="str">
        <f t="shared" si="19"/>
        <v>C18H37NO2</v>
      </c>
      <c r="M119">
        <v>0.55042026473684125</v>
      </c>
      <c r="N119">
        <v>5.2736024054353514E-2</v>
      </c>
      <c r="O119">
        <v>2.0184866698779291E-2</v>
      </c>
      <c r="P119">
        <v>0.68113597818181804</v>
      </c>
      <c r="Q119">
        <v>0.80809160339187913</v>
      </c>
      <c r="R119">
        <v>0.25747788362138768</v>
      </c>
      <c r="S119">
        <v>0.1698514124965399</v>
      </c>
      <c r="T119" s="8">
        <f t="shared" si="10"/>
        <v>4.2615538234595234E-2</v>
      </c>
      <c r="U119" s="8">
        <f t="shared" si="11"/>
        <v>1.3748638923342634E-2</v>
      </c>
      <c r="V119" s="15">
        <f t="shared" si="17"/>
        <v>0.20806571581355479</v>
      </c>
      <c r="W119" s="15">
        <f t="shared" si="18"/>
        <v>0.11569190799639416</v>
      </c>
    </row>
    <row r="120" spans="1:23" x14ac:dyDescent="0.25">
      <c r="A120">
        <v>119</v>
      </c>
      <c r="B120">
        <v>820.7</v>
      </c>
      <c r="C120">
        <v>603.5</v>
      </c>
      <c r="D120" t="s">
        <v>1122</v>
      </c>
      <c r="E120" t="e">
        <v>#N/A</v>
      </c>
      <c r="F120" t="b">
        <v>1</v>
      </c>
      <c r="G120" t="e">
        <v>#N/A</v>
      </c>
      <c r="H120" t="e">
        <v>#N/A</v>
      </c>
      <c r="I120" s="6" t="str">
        <f t="shared" si="12"/>
        <v>C51H94O6</v>
      </c>
      <c r="J120" s="6" t="str">
        <f t="shared" si="13"/>
        <v>C51H98NO6</v>
      </c>
      <c r="K120" s="6" t="str">
        <f t="shared" si="14"/>
        <v>C39H71O4</v>
      </c>
      <c r="L120" s="6" t="str">
        <f t="shared" si="15"/>
        <v>C12H27NO2</v>
      </c>
      <c r="M120">
        <v>0.55058542797706234</v>
      </c>
      <c r="N120">
        <v>6.6872089492810774E-2</v>
      </c>
      <c r="O120">
        <v>1.15331036013158E-2</v>
      </c>
      <c r="P120">
        <v>0.6366348048152638</v>
      </c>
      <c r="Q120">
        <v>0.86483714652834454</v>
      </c>
      <c r="R120">
        <v>0.28390519688254262</v>
      </c>
      <c r="S120">
        <v>0.12276710540961129</v>
      </c>
      <c r="T120" s="8">
        <f t="shared" si="10"/>
        <v>5.7833467059350559E-2</v>
      </c>
      <c r="U120" s="8">
        <f t="shared" si="11"/>
        <v>7.3423751601379003E-3</v>
      </c>
      <c r="V120" s="15">
        <f t="shared" si="17"/>
        <v>0.24553176035646601</v>
      </c>
      <c r="W120" s="15">
        <f t="shared" si="18"/>
        <v>7.8157812190182807E-2</v>
      </c>
    </row>
    <row r="121" spans="1:23" x14ac:dyDescent="0.25">
      <c r="A121">
        <v>120</v>
      </c>
      <c r="B121">
        <v>820.7</v>
      </c>
      <c r="C121">
        <v>575.5</v>
      </c>
      <c r="D121" t="s">
        <v>1123</v>
      </c>
      <c r="E121" t="e">
        <v>#N/A</v>
      </c>
      <c r="F121" t="b">
        <v>1</v>
      </c>
      <c r="G121" t="e">
        <v>#N/A</v>
      </c>
      <c r="H121" t="e">
        <v>#N/A</v>
      </c>
      <c r="I121" s="6" t="str">
        <f t="shared" si="12"/>
        <v>C51H94O6</v>
      </c>
      <c r="J121" s="6" t="str">
        <f t="shared" si="13"/>
        <v>C51H98NO6</v>
      </c>
      <c r="K121" s="6" t="str">
        <f t="shared" si="14"/>
        <v>C37H67O4</v>
      </c>
      <c r="L121" s="6" t="str">
        <f t="shared" si="15"/>
        <v>C14H31NO2</v>
      </c>
      <c r="M121">
        <v>0.55058542797706234</v>
      </c>
      <c r="N121">
        <v>6.2024676912616206E-2</v>
      </c>
      <c r="O121">
        <v>1.4131566343376201E-2</v>
      </c>
      <c r="P121">
        <v>0.65126597730134428</v>
      </c>
      <c r="Q121">
        <v>0.84540793956184734</v>
      </c>
      <c r="R121">
        <v>0.2755518910920759</v>
      </c>
      <c r="S121">
        <v>0.13932221122944113</v>
      </c>
      <c r="T121" s="8">
        <f t="shared" si="10"/>
        <v>5.2436154310684151E-2</v>
      </c>
      <c r="U121" s="8">
        <f t="shared" si="11"/>
        <v>9.2034083654176872E-3</v>
      </c>
      <c r="V121" s="15">
        <f t="shared" si="17"/>
        <v>0.23295375649052247</v>
      </c>
      <c r="W121" s="15">
        <f t="shared" si="18"/>
        <v>9.0735816056126309E-2</v>
      </c>
    </row>
    <row r="122" spans="1:23" x14ac:dyDescent="0.25">
      <c r="A122">
        <v>121</v>
      </c>
      <c r="B122">
        <v>820.7</v>
      </c>
      <c r="C122">
        <v>577.5</v>
      </c>
      <c r="D122" t="s">
        <v>1124</v>
      </c>
      <c r="E122" t="e">
        <v>#N/A</v>
      </c>
      <c r="F122" t="b">
        <v>1</v>
      </c>
      <c r="G122" t="e">
        <v>#N/A</v>
      </c>
      <c r="H122" t="e">
        <v>#N/A</v>
      </c>
      <c r="I122" s="6" t="str">
        <f t="shared" si="12"/>
        <v>C51H94O6</v>
      </c>
      <c r="J122" s="6" t="str">
        <f t="shared" si="13"/>
        <v>C51H98NO6</v>
      </c>
      <c r="K122" s="6" t="str">
        <f t="shared" si="14"/>
        <v>C37H69O4</v>
      </c>
      <c r="L122" s="6" t="str">
        <f t="shared" si="15"/>
        <v>C14H29NO2</v>
      </c>
      <c r="M122">
        <v>0.55058542797706234</v>
      </c>
      <c r="N122">
        <v>6.2088738726074663E-2</v>
      </c>
      <c r="O122">
        <v>1.4094048389127228E-2</v>
      </c>
      <c r="P122">
        <v>0.65107061216163831</v>
      </c>
      <c r="Q122">
        <v>0.84566161902016679</v>
      </c>
      <c r="R122">
        <v>0.27566458221088719</v>
      </c>
      <c r="S122">
        <v>0.13911028075275247</v>
      </c>
      <c r="T122" s="8">
        <f t="shared" si="10"/>
        <v>5.2506063314012454E-2</v>
      </c>
      <c r="U122" s="8">
        <f t="shared" si="11"/>
        <v>9.1762207125448206E-3</v>
      </c>
      <c r="V122" s="15">
        <f t="shared" si="17"/>
        <v>0.2331189568989768</v>
      </c>
      <c r="W122" s="15">
        <f t="shared" si="18"/>
        <v>9.0570615647671951E-2</v>
      </c>
    </row>
    <row r="123" spans="1:23" x14ac:dyDescent="0.25">
      <c r="A123">
        <v>122</v>
      </c>
      <c r="B123">
        <v>820.7</v>
      </c>
      <c r="C123">
        <v>547.4</v>
      </c>
      <c r="D123" t="s">
        <v>1125</v>
      </c>
      <c r="E123" t="e">
        <v>#N/A</v>
      </c>
      <c r="F123" t="b">
        <v>1</v>
      </c>
      <c r="G123" t="e">
        <v>#N/A</v>
      </c>
      <c r="H123" t="e">
        <v>#N/A</v>
      </c>
      <c r="I123" s="6" t="str">
        <f t="shared" si="12"/>
        <v>C51H94O6</v>
      </c>
      <c r="J123" s="6" t="str">
        <f t="shared" si="13"/>
        <v>C51H98NO6</v>
      </c>
      <c r="K123" s="6" t="str">
        <f t="shared" si="14"/>
        <v>C35H63O4</v>
      </c>
      <c r="L123" s="6" t="str">
        <f t="shared" si="15"/>
        <v>C16H35NO2</v>
      </c>
      <c r="M123">
        <v>0.55058542797706234</v>
      </c>
      <c r="N123">
        <v>5.7266833829262467E-2</v>
      </c>
      <c r="O123">
        <v>1.7038748360751518E-2</v>
      </c>
      <c r="P123">
        <v>0.66623340411517784</v>
      </c>
      <c r="Q123">
        <v>0.82641522411847945</v>
      </c>
      <c r="R123">
        <v>0.26666468161891527</v>
      </c>
      <c r="S123">
        <v>0.1550715099001686</v>
      </c>
      <c r="T123" s="8">
        <f t="shared" si="10"/>
        <v>4.7326183313565681E-2</v>
      </c>
      <c r="U123" s="8">
        <f t="shared" si="11"/>
        <v>1.1351783322245394E-2</v>
      </c>
      <c r="V123" s="15">
        <f t="shared" si="17"/>
        <v>0.22037575262457887</v>
      </c>
      <c r="W123" s="15">
        <f t="shared" si="18"/>
        <v>0.10331381992206985</v>
      </c>
    </row>
    <row r="124" spans="1:23" x14ac:dyDescent="0.25">
      <c r="A124">
        <v>123</v>
      </c>
      <c r="B124">
        <v>820.7</v>
      </c>
      <c r="C124">
        <v>549.4</v>
      </c>
      <c r="D124" t="s">
        <v>1126</v>
      </c>
      <c r="E124" t="e">
        <v>#N/A</v>
      </c>
      <c r="F124" t="b">
        <v>1</v>
      </c>
      <c r="G124" t="e">
        <v>#N/A</v>
      </c>
      <c r="H124" t="e">
        <v>#N/A</v>
      </c>
      <c r="I124" s="6" t="str">
        <f t="shared" si="12"/>
        <v>C51H94O6</v>
      </c>
      <c r="J124" s="6" t="str">
        <f t="shared" si="13"/>
        <v>C51H98NO6</v>
      </c>
      <c r="K124" s="6" t="str">
        <f t="shared" si="14"/>
        <v>C35H65O4</v>
      </c>
      <c r="L124" s="6" t="str">
        <f t="shared" si="15"/>
        <v>C16H33NO2</v>
      </c>
      <c r="M124">
        <v>0.55058542797706234</v>
      </c>
      <c r="N124">
        <v>5.7329657462444047E-2</v>
      </c>
      <c r="O124">
        <v>1.6997374558209467E-2</v>
      </c>
      <c r="P124">
        <v>0.66603354908419499</v>
      </c>
      <c r="Q124">
        <v>0.82666320447990127</v>
      </c>
      <c r="R124">
        <v>0.26678452825511634</v>
      </c>
      <c r="S124">
        <v>0.15487000565579045</v>
      </c>
      <c r="T124" s="8">
        <f t="shared" si="10"/>
        <v>4.7392318349639084E-2</v>
      </c>
      <c r="U124" s="8">
        <f t="shared" si="11"/>
        <v>1.1320821702117656E-2</v>
      </c>
      <c r="V124" s="15">
        <f t="shared" si="17"/>
        <v>0.22054095303303325</v>
      </c>
      <c r="W124" s="15">
        <f t="shared" si="18"/>
        <v>0.10314861951361549</v>
      </c>
    </row>
    <row r="125" spans="1:23" x14ac:dyDescent="0.25">
      <c r="A125">
        <v>124</v>
      </c>
      <c r="B125">
        <v>820.7</v>
      </c>
      <c r="C125">
        <v>519.4</v>
      </c>
      <c r="D125" t="s">
        <v>1127</v>
      </c>
      <c r="E125" t="e">
        <v>#N/A</v>
      </c>
      <c r="F125" t="b">
        <v>1</v>
      </c>
      <c r="G125" t="e">
        <v>#N/A</v>
      </c>
      <c r="H125" t="e">
        <v>#N/A</v>
      </c>
      <c r="I125" s="6" t="str">
        <f t="shared" si="12"/>
        <v>C51H94O6</v>
      </c>
      <c r="J125" s="6" t="str">
        <f t="shared" si="13"/>
        <v>C51H98NO6</v>
      </c>
      <c r="K125" s="6" t="str">
        <f t="shared" si="14"/>
        <v>C33H59O4</v>
      </c>
      <c r="L125" s="6" t="str">
        <f t="shared" si="15"/>
        <v>C18H39NO2</v>
      </c>
      <c r="M125">
        <v>0.55058542797706234</v>
      </c>
      <c r="N125">
        <v>5.2613228284171747E-2</v>
      </c>
      <c r="O125">
        <v>2.0229777655425638E-2</v>
      </c>
      <c r="P125">
        <v>0.68154481307031101</v>
      </c>
      <c r="Q125">
        <v>0.80784919409292277</v>
      </c>
      <c r="R125">
        <v>0.25722344006539105</v>
      </c>
      <c r="S125">
        <v>0.17004285201134314</v>
      </c>
      <c r="T125" s="8">
        <f t="shared" si="10"/>
        <v>4.2503554067995102E-2</v>
      </c>
      <c r="U125" s="8">
        <f t="shared" si="11"/>
        <v>1.3787500030621019E-2</v>
      </c>
      <c r="V125" s="15">
        <f t="shared" si="17"/>
        <v>0.20779774875863533</v>
      </c>
      <c r="W125" s="15">
        <f t="shared" si="18"/>
        <v>0.1158918237880134</v>
      </c>
    </row>
    <row r="126" spans="1:23" x14ac:dyDescent="0.25">
      <c r="A126">
        <v>125</v>
      </c>
      <c r="B126">
        <v>820.7</v>
      </c>
      <c r="C126">
        <v>521.4</v>
      </c>
      <c r="D126" t="s">
        <v>1128</v>
      </c>
      <c r="E126" t="e">
        <v>#N/A</v>
      </c>
      <c r="F126" t="b">
        <v>1</v>
      </c>
      <c r="G126" t="e">
        <v>#N/A</v>
      </c>
      <c r="H126" t="e">
        <v>#N/A</v>
      </c>
      <c r="I126" s="6" t="str">
        <f t="shared" si="12"/>
        <v>C51H94O6</v>
      </c>
      <c r="J126" s="6" t="str">
        <f t="shared" si="13"/>
        <v>C51H98NO6</v>
      </c>
      <c r="K126" s="6" t="str">
        <f t="shared" si="14"/>
        <v>C33H61O4</v>
      </c>
      <c r="L126" s="6" t="str">
        <f t="shared" si="15"/>
        <v>C18H37NO2</v>
      </c>
      <c r="M126">
        <v>0.55058542797706234</v>
      </c>
      <c r="N126">
        <v>5.2674616291207225E-2</v>
      </c>
      <c r="O126">
        <v>2.0184866698779291E-2</v>
      </c>
      <c r="P126">
        <v>0.68134036496114803</v>
      </c>
      <c r="Q126">
        <v>0.80809160339187913</v>
      </c>
      <c r="R126">
        <v>0.25735071159530332</v>
      </c>
      <c r="S126">
        <v>0.1698514124965399</v>
      </c>
      <c r="T126" s="8">
        <f t="shared" si="10"/>
        <v>4.2565915136813653E-2</v>
      </c>
      <c r="U126" s="8">
        <f t="shared" si="11"/>
        <v>1.3752764443238408E-2</v>
      </c>
      <c r="V126" s="15">
        <f t="shared" si="17"/>
        <v>0.20796294916708974</v>
      </c>
      <c r="W126" s="15">
        <f t="shared" si="18"/>
        <v>0.11572662337955901</v>
      </c>
    </row>
    <row r="127" spans="1:23" x14ac:dyDescent="0.25">
      <c r="A127">
        <v>126</v>
      </c>
      <c r="B127">
        <v>820.7</v>
      </c>
      <c r="C127">
        <v>523.4</v>
      </c>
      <c r="D127" t="s">
        <v>1129</v>
      </c>
      <c r="E127" t="e">
        <v>#N/A</v>
      </c>
      <c r="F127" t="b">
        <v>1</v>
      </c>
      <c r="G127" t="e">
        <v>#N/A</v>
      </c>
      <c r="H127" t="e">
        <v>#N/A</v>
      </c>
      <c r="I127" s="6" t="str">
        <f t="shared" si="12"/>
        <v>C51H94O6</v>
      </c>
      <c r="J127" s="6" t="str">
        <f t="shared" si="13"/>
        <v>C51H98NO6</v>
      </c>
      <c r="K127" s="6" t="str">
        <f t="shared" si="14"/>
        <v>C33H63O4</v>
      </c>
      <c r="L127" s="6" t="str">
        <f t="shared" si="15"/>
        <v>C18H35NO2</v>
      </c>
      <c r="M127">
        <v>0.55058542797706234</v>
      </c>
      <c r="N127">
        <v>5.2736024054353514E-2</v>
      </c>
      <c r="O127">
        <v>2.013999973989284E-2</v>
      </c>
      <c r="P127">
        <v>0.68113597818181804</v>
      </c>
      <c r="Q127">
        <v>0.8083340854299913</v>
      </c>
      <c r="R127">
        <v>0.25747788362138768</v>
      </c>
      <c r="S127">
        <v>0.1696598427814327</v>
      </c>
      <c r="T127" s="8">
        <f t="shared" si="10"/>
        <v>4.2628325773189868E-2</v>
      </c>
      <c r="U127" s="8">
        <f t="shared" si="11"/>
        <v>1.3718078423413469E-2</v>
      </c>
      <c r="V127" s="15">
        <f t="shared" si="17"/>
        <v>0.20812814957554412</v>
      </c>
      <c r="W127" s="15">
        <f t="shared" si="18"/>
        <v>0.1155614229711046</v>
      </c>
    </row>
    <row r="128" spans="1:23" x14ac:dyDescent="0.25">
      <c r="A128">
        <v>127</v>
      </c>
      <c r="B128">
        <v>818.7</v>
      </c>
      <c r="C128">
        <v>601.5</v>
      </c>
      <c r="D128" t="s">
        <v>1130</v>
      </c>
      <c r="E128" t="e">
        <v>#N/A</v>
      </c>
      <c r="F128" t="b">
        <v>1</v>
      </c>
      <c r="G128" t="e">
        <v>#N/A</v>
      </c>
      <c r="H128" t="e">
        <v>#N/A</v>
      </c>
      <c r="I128" s="6" t="str">
        <f t="shared" si="12"/>
        <v>C51H92O6</v>
      </c>
      <c r="J128" s="6" t="str">
        <f t="shared" si="13"/>
        <v>C51H96NO6</v>
      </c>
      <c r="K128" s="6" t="str">
        <f t="shared" si="14"/>
        <v>C39H69O4</v>
      </c>
      <c r="L128" s="6" t="str">
        <f t="shared" si="15"/>
        <v>C12H27NO2</v>
      </c>
      <c r="M128">
        <v>0.5507506407774061</v>
      </c>
      <c r="N128">
        <v>6.6806988735302913E-2</v>
      </c>
      <c r="O128">
        <v>1.15331036013158E-2</v>
      </c>
      <c r="P128">
        <v>0.63682583823815397</v>
      </c>
      <c r="Q128">
        <v>0.86483714652834454</v>
      </c>
      <c r="R128">
        <v>0.28379931119610813</v>
      </c>
      <c r="S128">
        <v>0.12276710540961129</v>
      </c>
      <c r="T128" s="8">
        <f t="shared" si="10"/>
        <v>5.7777165505990623E-2</v>
      </c>
      <c r="U128" s="8">
        <f t="shared" si="11"/>
        <v>7.3445783683954054E-3</v>
      </c>
      <c r="V128" s="15">
        <f t="shared" si="17"/>
        <v>0.24544018648155175</v>
      </c>
      <c r="W128" s="15">
        <f t="shared" si="18"/>
        <v>7.8181264810547504E-2</v>
      </c>
    </row>
    <row r="129" spans="1:23" x14ac:dyDescent="0.25">
      <c r="A129">
        <v>128</v>
      </c>
      <c r="B129">
        <v>818.7</v>
      </c>
      <c r="C129">
        <v>573.5</v>
      </c>
      <c r="D129" t="s">
        <v>1131</v>
      </c>
      <c r="E129" t="e">
        <v>#N/A</v>
      </c>
      <c r="F129" t="b">
        <v>1</v>
      </c>
      <c r="G129" t="e">
        <v>#N/A</v>
      </c>
      <c r="H129" t="e">
        <v>#N/A</v>
      </c>
      <c r="I129" s="6" t="str">
        <f t="shared" si="12"/>
        <v>C51H92O6</v>
      </c>
      <c r="J129" s="6" t="str">
        <f t="shared" si="13"/>
        <v>C51H96NO6</v>
      </c>
      <c r="K129" s="6" t="str">
        <f t="shared" si="14"/>
        <v>C37H65O4</v>
      </c>
      <c r="L129" s="6" t="str">
        <f t="shared" si="15"/>
        <v>C14H31NO2</v>
      </c>
      <c r="M129">
        <v>0.5507506407774061</v>
      </c>
      <c r="N129">
        <v>6.1960629712037238E-2</v>
      </c>
      <c r="O129">
        <v>1.4131566343376201E-2</v>
      </c>
      <c r="P129">
        <v>0.65146140106378192</v>
      </c>
      <c r="Q129">
        <v>0.84540793956184734</v>
      </c>
      <c r="R129">
        <v>0.27543910752239659</v>
      </c>
      <c r="S129">
        <v>0.13932221122944113</v>
      </c>
      <c r="T129" s="8">
        <f t="shared" si="10"/>
        <v>5.2382008298807972E-2</v>
      </c>
      <c r="U129" s="8">
        <f t="shared" si="11"/>
        <v>9.2061700092816445E-3</v>
      </c>
      <c r="V129" s="15">
        <f t="shared" si="17"/>
        <v>0.23285840836526342</v>
      </c>
      <c r="W129" s="15">
        <f t="shared" si="18"/>
        <v>9.0763042926835888E-2</v>
      </c>
    </row>
    <row r="130" spans="1:23" x14ac:dyDescent="0.25">
      <c r="A130">
        <v>129</v>
      </c>
      <c r="B130">
        <v>818.7</v>
      </c>
      <c r="C130">
        <v>575.5</v>
      </c>
      <c r="D130" t="s">
        <v>1132</v>
      </c>
      <c r="E130" t="e">
        <v>#N/A</v>
      </c>
      <c r="F130" t="b">
        <v>1</v>
      </c>
      <c r="G130" t="e">
        <v>#N/A</v>
      </c>
      <c r="H130" t="e">
        <v>#N/A</v>
      </c>
      <c r="I130" s="6" t="str">
        <f t="shared" si="12"/>
        <v>C51H92O6</v>
      </c>
      <c r="J130" s="6" t="str">
        <f t="shared" si="13"/>
        <v>C51H96NO6</v>
      </c>
      <c r="K130" s="6" t="str">
        <f t="shared" si="14"/>
        <v>C37H67O4</v>
      </c>
      <c r="L130" s="6" t="str">
        <f t="shared" si="15"/>
        <v>C14H29NO2</v>
      </c>
      <c r="M130">
        <v>0.5507506407774061</v>
      </c>
      <c r="N130">
        <v>6.2024676912616206E-2</v>
      </c>
      <c r="O130">
        <v>1.4094048389127228E-2</v>
      </c>
      <c r="P130">
        <v>0.65126597730134428</v>
      </c>
      <c r="Q130">
        <v>0.84566161902016679</v>
      </c>
      <c r="R130">
        <v>0.2755518910920759</v>
      </c>
      <c r="S130">
        <v>0.13911028075275247</v>
      </c>
      <c r="T130" s="8">
        <f t="shared" si="10"/>
        <v>5.245188869712579E-2</v>
      </c>
      <c r="U130" s="8">
        <f t="shared" si="11"/>
        <v>9.1789741982773836E-3</v>
      </c>
      <c r="V130" s="15">
        <f t="shared" si="17"/>
        <v>0.23302365834499364</v>
      </c>
      <c r="W130" s="15">
        <f t="shared" si="18"/>
        <v>9.0597792947105737E-2</v>
      </c>
    </row>
    <row r="131" spans="1:23" x14ac:dyDescent="0.25">
      <c r="A131">
        <v>130</v>
      </c>
      <c r="B131">
        <v>818.7</v>
      </c>
      <c r="C131">
        <v>545.4</v>
      </c>
      <c r="D131" t="s">
        <v>1133</v>
      </c>
      <c r="E131" t="e">
        <v>#N/A</v>
      </c>
      <c r="F131" t="b">
        <v>1</v>
      </c>
      <c r="G131" t="e">
        <v>#N/A</v>
      </c>
      <c r="H131" t="e">
        <v>#N/A</v>
      </c>
      <c r="I131" s="6" t="str">
        <f t="shared" si="12"/>
        <v>C51H92O6</v>
      </c>
      <c r="J131" s="6" t="str">
        <f t="shared" si="13"/>
        <v>C51H96NO6</v>
      </c>
      <c r="K131" s="6" t="str">
        <f t="shared" si="14"/>
        <v>C35H61O4</v>
      </c>
      <c r="L131" s="6" t="str">
        <f t="shared" si="15"/>
        <v>C16H35NO2</v>
      </c>
      <c r="M131">
        <v>0.5507506407774061</v>
      </c>
      <c r="N131">
        <v>5.72040273284228E-2</v>
      </c>
      <c r="O131">
        <v>1.7038748360751518E-2</v>
      </c>
      <c r="P131">
        <v>0.66643331911616299</v>
      </c>
      <c r="Q131">
        <v>0.82641522411847945</v>
      </c>
      <c r="R131">
        <v>0.26654473903713433</v>
      </c>
      <c r="S131">
        <v>0.1550715099001686</v>
      </c>
      <c r="T131" s="8">
        <f t="shared" ref="T131:T194" si="20">N131*M131/P131</f>
        <v>4.7274279065098165E-2</v>
      </c>
      <c r="U131" s="8">
        <f t="shared" ref="U131:U194" si="21">O131*M131/Q131</f>
        <v>1.1355189623640717E-2</v>
      </c>
      <c r="V131" s="15">
        <f t="shared" si="17"/>
        <v>0.22027663024897504</v>
      </c>
      <c r="W131" s="15">
        <f t="shared" si="18"/>
        <v>0.10334482104312431</v>
      </c>
    </row>
    <row r="132" spans="1:23" x14ac:dyDescent="0.25">
      <c r="A132">
        <v>131</v>
      </c>
      <c r="B132">
        <v>818.7</v>
      </c>
      <c r="C132">
        <v>547.4</v>
      </c>
      <c r="D132" t="s">
        <v>1134</v>
      </c>
      <c r="E132" t="e">
        <v>#N/A</v>
      </c>
      <c r="F132" t="b">
        <v>1</v>
      </c>
      <c r="G132" t="e">
        <v>#N/A</v>
      </c>
      <c r="H132" t="e">
        <v>#N/A</v>
      </c>
      <c r="I132" s="6" t="str">
        <f t="shared" si="12"/>
        <v>C51H92O6</v>
      </c>
      <c r="J132" s="6" t="str">
        <f t="shared" si="13"/>
        <v>C51H96NO6</v>
      </c>
      <c r="K132" s="6" t="str">
        <f t="shared" si="14"/>
        <v>C35H63O4</v>
      </c>
      <c r="L132" s="6" t="str">
        <f t="shared" si="15"/>
        <v>C16H33NO2</v>
      </c>
      <c r="M132">
        <v>0.5507506407774061</v>
      </c>
      <c r="N132">
        <v>5.7266833829262467E-2</v>
      </c>
      <c r="O132">
        <v>1.6997374558209467E-2</v>
      </c>
      <c r="P132">
        <v>0.66623340411517784</v>
      </c>
      <c r="Q132">
        <v>0.82666320447990127</v>
      </c>
      <c r="R132">
        <v>0.26666468161891527</v>
      </c>
      <c r="S132">
        <v>0.15487000565579045</v>
      </c>
      <c r="T132" s="8">
        <f t="shared" si="20"/>
        <v>4.7340384363716133E-2</v>
      </c>
      <c r="U132" s="8">
        <f t="shared" si="21"/>
        <v>1.1324218712936615E-2</v>
      </c>
      <c r="V132" s="15">
        <f t="shared" si="17"/>
        <v>0.22044188022870517</v>
      </c>
      <c r="W132" s="15">
        <f t="shared" si="18"/>
        <v>0.10317957106339415</v>
      </c>
    </row>
    <row r="133" spans="1:23" x14ac:dyDescent="0.25">
      <c r="A133">
        <v>132</v>
      </c>
      <c r="B133">
        <v>818.7</v>
      </c>
      <c r="C133">
        <v>519.4</v>
      </c>
      <c r="D133" t="s">
        <v>1135</v>
      </c>
      <c r="E133" t="e">
        <v>#N/A</v>
      </c>
      <c r="F133" t="b">
        <v>1</v>
      </c>
      <c r="G133" t="e">
        <v>#N/A</v>
      </c>
      <c r="H133" t="e">
        <v>#N/A</v>
      </c>
      <c r="I133" s="6" t="str">
        <f t="shared" si="12"/>
        <v>C51H92O6</v>
      </c>
      <c r="J133" s="6" t="str">
        <f t="shared" si="13"/>
        <v>C51H96NO6</v>
      </c>
      <c r="K133" s="6" t="str">
        <f t="shared" si="14"/>
        <v>C33H59O4</v>
      </c>
      <c r="L133" s="6" t="str">
        <f t="shared" si="15"/>
        <v>C18H37NO2</v>
      </c>
      <c r="M133">
        <v>0.5507506407774061</v>
      </c>
      <c r="N133">
        <v>5.2613228284171747E-2</v>
      </c>
      <c r="O133">
        <v>2.0184866698779291E-2</v>
      </c>
      <c r="P133">
        <v>0.68154481307031101</v>
      </c>
      <c r="Q133">
        <v>0.80809160339187913</v>
      </c>
      <c r="R133">
        <v>0.25722344006539105</v>
      </c>
      <c r="S133">
        <v>0.1698514124965399</v>
      </c>
      <c r="T133" s="8">
        <f t="shared" si="20"/>
        <v>4.2516308003779306E-2</v>
      </c>
      <c r="U133" s="8">
        <f t="shared" si="21"/>
        <v>1.3756891201068676E-2</v>
      </c>
      <c r="V133" s="15">
        <f t="shared" si="17"/>
        <v>0.20786010211241673</v>
      </c>
      <c r="W133" s="15">
        <f t="shared" si="18"/>
        <v>0.11576134917968256</v>
      </c>
    </row>
    <row r="134" spans="1:23" x14ac:dyDescent="0.25">
      <c r="A134">
        <v>133</v>
      </c>
      <c r="B134">
        <v>818.7</v>
      </c>
      <c r="C134">
        <v>521.4</v>
      </c>
      <c r="D134" t="s">
        <v>1136</v>
      </c>
      <c r="E134" t="e">
        <v>#N/A</v>
      </c>
      <c r="F134" t="b">
        <v>1</v>
      </c>
      <c r="G134" t="e">
        <v>#N/A</v>
      </c>
      <c r="H134" t="e">
        <v>#N/A</v>
      </c>
      <c r="I134" s="6" t="str">
        <f t="shared" si="12"/>
        <v>C51H92O6</v>
      </c>
      <c r="J134" s="6" t="str">
        <f t="shared" si="13"/>
        <v>C51H96NO6</v>
      </c>
      <c r="K134" s="6" t="str">
        <f t="shared" si="14"/>
        <v>C33H61O4</v>
      </c>
      <c r="L134" s="6" t="str">
        <f t="shared" si="15"/>
        <v>C18H35NO2</v>
      </c>
      <c r="M134">
        <v>0.5507506407774061</v>
      </c>
      <c r="N134">
        <v>5.2674616291207225E-2</v>
      </c>
      <c r="O134">
        <v>2.013999973989284E-2</v>
      </c>
      <c r="P134">
        <v>0.68134036496114803</v>
      </c>
      <c r="Q134">
        <v>0.8083340854299913</v>
      </c>
      <c r="R134">
        <v>0.25735071159530332</v>
      </c>
      <c r="S134">
        <v>0.1696598427814327</v>
      </c>
      <c r="T134" s="8">
        <f t="shared" si="20"/>
        <v>4.2578687785128716E-2</v>
      </c>
      <c r="U134" s="8">
        <f t="shared" si="21"/>
        <v>1.3722194773096014E-2</v>
      </c>
      <c r="V134" s="15">
        <f t="shared" si="17"/>
        <v>0.20802535209214698</v>
      </c>
      <c r="W134" s="15">
        <f t="shared" si="18"/>
        <v>0.11559609919995235</v>
      </c>
    </row>
    <row r="135" spans="1:23" x14ac:dyDescent="0.25">
      <c r="A135">
        <v>134</v>
      </c>
      <c r="B135">
        <v>818.7</v>
      </c>
      <c r="C135">
        <v>523.4</v>
      </c>
      <c r="D135" t="s">
        <v>1137</v>
      </c>
      <c r="E135" t="e">
        <v>#N/A</v>
      </c>
      <c r="F135" t="b">
        <v>1</v>
      </c>
      <c r="G135" t="e">
        <v>#N/A</v>
      </c>
      <c r="H135" t="e">
        <v>#N/A</v>
      </c>
      <c r="I135" s="6" t="str">
        <f t="shared" si="12"/>
        <v>C51H92O6</v>
      </c>
      <c r="J135" s="6" t="str">
        <f t="shared" si="13"/>
        <v>C51H96NO6</v>
      </c>
      <c r="K135" s="6" t="str">
        <f t="shared" si="14"/>
        <v>C33H63O4</v>
      </c>
      <c r="L135" s="6" t="str">
        <f t="shared" si="15"/>
        <v>C18H33NO2</v>
      </c>
      <c r="M135">
        <v>0.5507506407774061</v>
      </c>
      <c r="N135">
        <v>5.2736024054353514E-2</v>
      </c>
      <c r="O135">
        <v>2.0095176831051158E-2</v>
      </c>
      <c r="P135">
        <v>0.68113597818181804</v>
      </c>
      <c r="Q135">
        <v>0.8085766402290856</v>
      </c>
      <c r="R135">
        <v>0.25747788362138768</v>
      </c>
      <c r="S135">
        <v>0.1694681428051211</v>
      </c>
      <c r="T135" s="8">
        <f t="shared" si="20"/>
        <v>4.2641117148909398E-2</v>
      </c>
      <c r="U135" s="8">
        <f t="shared" si="21"/>
        <v>1.3687547927554635E-2</v>
      </c>
      <c r="V135" s="15">
        <f t="shared" si="17"/>
        <v>0.20819060207187712</v>
      </c>
      <c r="W135" s="15">
        <f t="shared" si="18"/>
        <v>0.11543084922022218</v>
      </c>
    </row>
    <row r="136" spans="1:23" x14ac:dyDescent="0.25">
      <c r="A136">
        <v>135</v>
      </c>
      <c r="B136">
        <v>816.7</v>
      </c>
      <c r="C136">
        <v>599.5</v>
      </c>
      <c r="D136" t="s">
        <v>1138</v>
      </c>
      <c r="E136" t="e">
        <v>#N/A</v>
      </c>
      <c r="F136" t="b">
        <v>1</v>
      </c>
      <c r="G136" t="e">
        <v>#N/A</v>
      </c>
      <c r="H136" t="e">
        <v>#N/A</v>
      </c>
      <c r="I136" s="6" t="str">
        <f t="shared" si="12"/>
        <v>C51H90O6</v>
      </c>
      <c r="J136" s="6" t="str">
        <f t="shared" si="13"/>
        <v>C51H94NO6</v>
      </c>
      <c r="K136" s="6" t="str">
        <f t="shared" si="14"/>
        <v>C39H67O4</v>
      </c>
      <c r="L136" s="6" t="str">
        <f t="shared" si="15"/>
        <v>C12H27NO2</v>
      </c>
      <c r="M136">
        <v>0.55091590315274419</v>
      </c>
      <c r="N136">
        <v>6.6741900236079926E-2</v>
      </c>
      <c r="O136">
        <v>1.15331036013158E-2</v>
      </c>
      <c r="P136">
        <v>0.63701692898396833</v>
      </c>
      <c r="Q136">
        <v>0.86483714652834454</v>
      </c>
      <c r="R136">
        <v>0.28369333640099498</v>
      </c>
      <c r="S136">
        <v>0.12276710540961129</v>
      </c>
      <c r="T136" s="8">
        <f t="shared" si="20"/>
        <v>5.7720874554050797E-2</v>
      </c>
      <c r="U136" s="8">
        <f t="shared" si="21"/>
        <v>7.3467822377641353E-3</v>
      </c>
      <c r="V136" s="15">
        <f t="shared" si="17"/>
        <v>0.2453485355421422</v>
      </c>
      <c r="W136" s="15">
        <f t="shared" si="18"/>
        <v>7.8204724468281708E-2</v>
      </c>
    </row>
    <row r="137" spans="1:23" x14ac:dyDescent="0.25">
      <c r="A137">
        <v>136</v>
      </c>
      <c r="B137">
        <v>816.7</v>
      </c>
      <c r="C137">
        <v>571.5</v>
      </c>
      <c r="D137" t="s">
        <v>1139</v>
      </c>
      <c r="E137" t="e">
        <v>#N/A</v>
      </c>
      <c r="F137" t="b">
        <v>1</v>
      </c>
      <c r="G137" t="e">
        <v>#N/A</v>
      </c>
      <c r="H137" t="e">
        <v>#N/A</v>
      </c>
      <c r="I137" s="6" t="str">
        <f t="shared" si="12"/>
        <v>C51H90O6</v>
      </c>
      <c r="J137" s="6" t="str">
        <f t="shared" si="13"/>
        <v>C51H94NO6</v>
      </c>
      <c r="K137" s="6" t="str">
        <f t="shared" si="14"/>
        <v>C37H63O4</v>
      </c>
      <c r="L137" s="6" t="str">
        <f t="shared" si="15"/>
        <v>C14H31NO2</v>
      </c>
      <c r="M137">
        <v>0.55091590315274419</v>
      </c>
      <c r="N137">
        <v>6.1896597156474345E-2</v>
      </c>
      <c r="O137">
        <v>1.4131566343376201E-2</v>
      </c>
      <c r="P137">
        <v>0.65165688346654205</v>
      </c>
      <c r="Q137">
        <v>0.84540793956184734</v>
      </c>
      <c r="R137">
        <v>0.27532623145651314</v>
      </c>
      <c r="S137">
        <v>0.13932221122944113</v>
      </c>
      <c r="T137" s="8">
        <f t="shared" si="20"/>
        <v>5.2327874667944675E-2</v>
      </c>
      <c r="U137" s="8">
        <f t="shared" si="21"/>
        <v>9.2089324818252129E-3</v>
      </c>
      <c r="V137" s="15">
        <f t="shared" si="17"/>
        <v>0.23276298204297907</v>
      </c>
      <c r="W137" s="15">
        <f t="shared" si="18"/>
        <v>9.0790277967444891E-2</v>
      </c>
    </row>
    <row r="138" spans="1:23" x14ac:dyDescent="0.25">
      <c r="A138">
        <v>137</v>
      </c>
      <c r="B138">
        <v>816.7</v>
      </c>
      <c r="C138">
        <v>573.5</v>
      </c>
      <c r="D138" t="s">
        <v>1140</v>
      </c>
      <c r="E138" t="e">
        <v>#N/A</v>
      </c>
      <c r="F138" t="b">
        <v>1</v>
      </c>
      <c r="G138" t="e">
        <v>#N/A</v>
      </c>
      <c r="H138" t="e">
        <v>#N/A</v>
      </c>
      <c r="I138" s="6" t="str">
        <f t="shared" si="12"/>
        <v>C51H90O6</v>
      </c>
      <c r="J138" s="6" t="str">
        <f t="shared" si="13"/>
        <v>C51H94NO6</v>
      </c>
      <c r="K138" s="6" t="str">
        <f t="shared" si="14"/>
        <v>C37H65O4</v>
      </c>
      <c r="L138" s="6" t="str">
        <f t="shared" si="15"/>
        <v>C14H29NO2</v>
      </c>
      <c r="M138">
        <v>0.55091590315274419</v>
      </c>
      <c r="N138">
        <v>6.1960629712037238E-2</v>
      </c>
      <c r="O138">
        <v>1.4094048389127228E-2</v>
      </c>
      <c r="P138">
        <v>0.65146140106378192</v>
      </c>
      <c r="Q138">
        <v>0.84566161902016679</v>
      </c>
      <c r="R138">
        <v>0.27543910752239659</v>
      </c>
      <c r="S138">
        <v>0.13911028075275247</v>
      </c>
      <c r="T138" s="8">
        <f t="shared" si="20"/>
        <v>5.2397726437790483E-2</v>
      </c>
      <c r="U138" s="8">
        <f t="shared" si="21"/>
        <v>9.1817285102415661E-3</v>
      </c>
      <c r="V138" s="15">
        <f t="shared" si="17"/>
        <v>0.23292828160885976</v>
      </c>
      <c r="W138" s="15">
        <f t="shared" si="18"/>
        <v>9.0624978401564207E-2</v>
      </c>
    </row>
    <row r="139" spans="1:23" x14ac:dyDescent="0.25">
      <c r="A139">
        <v>138</v>
      </c>
      <c r="B139">
        <v>816.7</v>
      </c>
      <c r="C139">
        <v>543.4</v>
      </c>
      <c r="D139" t="s">
        <v>1141</v>
      </c>
      <c r="E139" t="e">
        <v>#N/A</v>
      </c>
      <c r="F139" t="b">
        <v>1</v>
      </c>
      <c r="G139" t="e">
        <v>#N/A</v>
      </c>
      <c r="H139" t="e">
        <v>#N/A</v>
      </c>
      <c r="I139" s="6" t="str">
        <f t="shared" si="12"/>
        <v>C51H90O6</v>
      </c>
      <c r="J139" s="6" t="str">
        <f t="shared" si="13"/>
        <v>C51H94NO6</v>
      </c>
      <c r="K139" s="6" t="str">
        <f t="shared" si="14"/>
        <v>C35H59O4</v>
      </c>
      <c r="L139" s="6" t="str">
        <f t="shared" si="15"/>
        <v>C16H35NO2</v>
      </c>
      <c r="M139">
        <v>0.55091590315274419</v>
      </c>
      <c r="N139">
        <v>5.7141237993866646E-2</v>
      </c>
      <c r="O139">
        <v>1.7038748360751518E-2</v>
      </c>
      <c r="P139">
        <v>0.6666332941051456</v>
      </c>
      <c r="Q139">
        <v>0.82641522411847945</v>
      </c>
      <c r="R139">
        <v>0.26642470046298422</v>
      </c>
      <c r="S139">
        <v>0.1550715099001686</v>
      </c>
      <c r="T139" s="8">
        <f t="shared" si="20"/>
        <v>4.7222389003108683E-2</v>
      </c>
      <c r="U139" s="8">
        <f t="shared" si="21"/>
        <v>1.1358596947156435E-2</v>
      </c>
      <c r="V139" s="15">
        <f t="shared" si="17"/>
        <v>0.22017742854381589</v>
      </c>
      <c r="W139" s="15">
        <f t="shared" si="18"/>
        <v>0.10337583146660811</v>
      </c>
    </row>
    <row r="140" spans="1:23" x14ac:dyDescent="0.25">
      <c r="A140">
        <v>139</v>
      </c>
      <c r="B140">
        <v>816.7</v>
      </c>
      <c r="C140">
        <v>545.4</v>
      </c>
      <c r="D140" t="s">
        <v>1142</v>
      </c>
      <c r="E140" t="e">
        <v>#N/A</v>
      </c>
      <c r="F140" t="b">
        <v>1</v>
      </c>
      <c r="G140" t="e">
        <v>#N/A</v>
      </c>
      <c r="H140" t="e">
        <v>#N/A</v>
      </c>
      <c r="I140" s="6" t="str">
        <f t="shared" si="12"/>
        <v>C51H90O6</v>
      </c>
      <c r="J140" s="6" t="str">
        <f t="shared" si="13"/>
        <v>C51H94NO6</v>
      </c>
      <c r="K140" s="6" t="str">
        <f t="shared" si="14"/>
        <v>C35H61O4</v>
      </c>
      <c r="L140" s="6" t="str">
        <f t="shared" si="15"/>
        <v>C16H33NO2</v>
      </c>
      <c r="M140">
        <v>0.55091590315274419</v>
      </c>
      <c r="N140">
        <v>5.72040273284228E-2</v>
      </c>
      <c r="O140">
        <v>1.6997374558209467E-2</v>
      </c>
      <c r="P140">
        <v>0.66643331911616299</v>
      </c>
      <c r="Q140">
        <v>0.82666320447990127</v>
      </c>
      <c r="R140">
        <v>0.26654473903713433</v>
      </c>
      <c r="S140">
        <v>0.15487000565579045</v>
      </c>
      <c r="T140" s="8">
        <f t="shared" si="20"/>
        <v>4.7288464540469859E-2</v>
      </c>
      <c r="U140" s="8">
        <f t="shared" si="21"/>
        <v>1.1327616743088166E-2</v>
      </c>
      <c r="V140" s="15">
        <f t="shared" si="17"/>
        <v>0.22034272810969657</v>
      </c>
      <c r="W140" s="15">
        <f t="shared" si="18"/>
        <v>0.10321053190072742</v>
      </c>
    </row>
    <row r="141" spans="1:23" x14ac:dyDescent="0.25">
      <c r="A141">
        <v>140</v>
      </c>
      <c r="B141">
        <v>816.7</v>
      </c>
      <c r="C141">
        <v>517.4</v>
      </c>
      <c r="D141" t="s">
        <v>1143</v>
      </c>
      <c r="E141" t="e">
        <v>#N/A</v>
      </c>
      <c r="F141" t="b">
        <v>1</v>
      </c>
      <c r="G141" t="e">
        <v>#N/A</v>
      </c>
      <c r="H141" t="e">
        <v>#N/A</v>
      </c>
      <c r="I141" s="6" t="str">
        <f t="shared" si="12"/>
        <v>C51H90O6</v>
      </c>
      <c r="J141" s="6" t="str">
        <f t="shared" si="13"/>
        <v>C51H94NO6</v>
      </c>
      <c r="K141" s="6" t="str">
        <f t="shared" si="14"/>
        <v>C33H57O4</v>
      </c>
      <c r="L141" s="6" t="str">
        <f t="shared" si="15"/>
        <v>C18H37NO2</v>
      </c>
      <c r="M141">
        <v>0.55091590315274419</v>
      </c>
      <c r="N141">
        <v>5.2551860069043936E-2</v>
      </c>
      <c r="O141">
        <v>2.0184866698779291E-2</v>
      </c>
      <c r="P141">
        <v>0.68174932252770959</v>
      </c>
      <c r="Q141">
        <v>0.80809160339187913</v>
      </c>
      <c r="R141">
        <v>0.25709606898338572</v>
      </c>
      <c r="S141">
        <v>0.1698514124965399</v>
      </c>
      <c r="T141" s="8">
        <f t="shared" si="20"/>
        <v>4.2466716864419378E-2</v>
      </c>
      <c r="U141" s="8">
        <f t="shared" si="21"/>
        <v>1.3761019197204906E-2</v>
      </c>
      <c r="V141" s="15">
        <f t="shared" si="17"/>
        <v>0.20775717461053334</v>
      </c>
      <c r="W141" s="15">
        <f t="shared" si="18"/>
        <v>0.11579608539989063</v>
      </c>
    </row>
    <row r="142" spans="1:23" x14ac:dyDescent="0.25">
      <c r="A142">
        <v>141</v>
      </c>
      <c r="B142">
        <v>816.7</v>
      </c>
      <c r="C142">
        <v>519.4</v>
      </c>
      <c r="D142" t="s">
        <v>1144</v>
      </c>
      <c r="E142" t="e">
        <v>#N/A</v>
      </c>
      <c r="F142" t="b">
        <v>1</v>
      </c>
      <c r="G142" t="e">
        <v>#N/A</v>
      </c>
      <c r="H142" t="e">
        <v>#N/A</v>
      </c>
      <c r="I142" s="6" t="str">
        <f t="shared" si="12"/>
        <v>C51H90O6</v>
      </c>
      <c r="J142" s="6" t="str">
        <f t="shared" si="13"/>
        <v>C51H94NO6</v>
      </c>
      <c r="K142" s="6" t="str">
        <f t="shared" si="14"/>
        <v>C33H59O4</v>
      </c>
      <c r="L142" s="6" t="str">
        <f t="shared" si="15"/>
        <v>C18H35NO2</v>
      </c>
      <c r="M142">
        <v>0.55091590315274419</v>
      </c>
      <c r="N142">
        <v>5.2613228284171747E-2</v>
      </c>
      <c r="O142">
        <v>2.013999973989284E-2</v>
      </c>
      <c r="P142">
        <v>0.68154481307031101</v>
      </c>
      <c r="Q142">
        <v>0.8083340854299913</v>
      </c>
      <c r="R142">
        <v>0.25722344006539105</v>
      </c>
      <c r="S142">
        <v>0.1696598427814327</v>
      </c>
      <c r="T142" s="8">
        <f t="shared" si="20"/>
        <v>4.2529065766605312E-2</v>
      </c>
      <c r="U142" s="8">
        <f t="shared" si="21"/>
        <v>1.3726312357961377E-2</v>
      </c>
      <c r="V142" s="15">
        <f t="shared" si="17"/>
        <v>0.20792247417641405</v>
      </c>
      <c r="W142" s="15">
        <f t="shared" si="18"/>
        <v>0.1156307858340099</v>
      </c>
    </row>
    <row r="143" spans="1:23" x14ac:dyDescent="0.25">
      <c r="A143">
        <v>142</v>
      </c>
      <c r="B143">
        <v>816.7</v>
      </c>
      <c r="C143">
        <v>521.4</v>
      </c>
      <c r="D143" t="s">
        <v>1145</v>
      </c>
      <c r="E143" t="e">
        <v>#N/A</v>
      </c>
      <c r="F143" t="b">
        <v>1</v>
      </c>
      <c r="G143" t="e">
        <v>#N/A</v>
      </c>
      <c r="H143" t="e">
        <v>#N/A</v>
      </c>
      <c r="I143" s="6" t="str">
        <f t="shared" si="12"/>
        <v>C51H90O6</v>
      </c>
      <c r="J143" s="6" t="str">
        <f t="shared" si="13"/>
        <v>C51H94NO6</v>
      </c>
      <c r="K143" s="6" t="str">
        <f t="shared" si="14"/>
        <v>C33H61O4</v>
      </c>
      <c r="L143" s="6" t="str">
        <f t="shared" si="15"/>
        <v>C18H33NO2</v>
      </c>
      <c r="M143">
        <v>0.55091590315274419</v>
      </c>
      <c r="N143">
        <v>5.2674616291207225E-2</v>
      </c>
      <c r="O143">
        <v>2.0095176831051158E-2</v>
      </c>
      <c r="P143">
        <v>0.68134036496114803</v>
      </c>
      <c r="Q143">
        <v>0.8085766402290856</v>
      </c>
      <c r="R143">
        <v>0.25735071159530332</v>
      </c>
      <c r="S143">
        <v>0.1694681428051211</v>
      </c>
      <c r="T143" s="8">
        <f t="shared" si="20"/>
        <v>4.2591464266100609E-2</v>
      </c>
      <c r="U143" s="8">
        <f t="shared" si="21"/>
        <v>1.3691655116027204E-2</v>
      </c>
      <c r="V143" s="15">
        <f t="shared" si="17"/>
        <v>0.20808777374229478</v>
      </c>
      <c r="W143" s="15">
        <f t="shared" si="18"/>
        <v>0.11546548626812919</v>
      </c>
    </row>
    <row r="144" spans="1:23" x14ac:dyDescent="0.25">
      <c r="A144">
        <v>143</v>
      </c>
      <c r="B144">
        <v>816.7</v>
      </c>
      <c r="C144">
        <v>495.4</v>
      </c>
      <c r="D144" t="s">
        <v>1146</v>
      </c>
      <c r="E144" t="e">
        <v>#N/A</v>
      </c>
      <c r="F144" t="b">
        <v>1</v>
      </c>
      <c r="G144" t="e">
        <v>#N/A</v>
      </c>
      <c r="H144" t="e">
        <v>#N/A</v>
      </c>
      <c r="I144" s="6" t="str">
        <f t="shared" si="12"/>
        <v>C51H90O6</v>
      </c>
      <c r="J144" s="6" t="str">
        <f t="shared" si="13"/>
        <v>C51H94NO6</v>
      </c>
      <c r="K144" s="6" t="str">
        <f t="shared" si="14"/>
        <v>C31H59O4</v>
      </c>
      <c r="L144" s="6" t="str">
        <f t="shared" si="15"/>
        <v>C20H35NO2</v>
      </c>
      <c r="M144">
        <v>0.55091590315274419</v>
      </c>
      <c r="N144">
        <v>4.8198849540766829E-2</v>
      </c>
      <c r="O144">
        <v>2.3488623969159166E-2</v>
      </c>
      <c r="P144">
        <v>0.69678987882921539</v>
      </c>
      <c r="Q144">
        <v>0.79064854397486861</v>
      </c>
      <c r="R144">
        <v>0.24747724042508543</v>
      </c>
      <c r="S144">
        <v>0.18353558811200352</v>
      </c>
      <c r="T144" s="8">
        <f t="shared" si="20"/>
        <v>3.8108350210671056E-2</v>
      </c>
      <c r="U144" s="8">
        <f t="shared" si="21"/>
        <v>1.6366635449335417E-2</v>
      </c>
      <c r="V144" s="15">
        <f t="shared" si="17"/>
        <v>0.19566751980901226</v>
      </c>
      <c r="W144" s="15">
        <f t="shared" si="18"/>
        <v>0.12788574020141169</v>
      </c>
    </row>
    <row r="145" spans="1:23" x14ac:dyDescent="0.25">
      <c r="A145">
        <v>144</v>
      </c>
      <c r="B145">
        <v>814.7</v>
      </c>
      <c r="C145">
        <v>517.4</v>
      </c>
      <c r="D145" t="s">
        <v>1147</v>
      </c>
      <c r="E145" t="e">
        <v>#N/A</v>
      </c>
      <c r="F145" t="b">
        <v>1</v>
      </c>
      <c r="G145" t="e">
        <v>#N/A</v>
      </c>
      <c r="H145" t="e">
        <v>#N/A</v>
      </c>
      <c r="I145" s="6" t="str">
        <f t="shared" si="12"/>
        <v>C51H88O6</v>
      </c>
      <c r="J145" s="6" t="str">
        <f t="shared" si="13"/>
        <v>C51H92NO6</v>
      </c>
      <c r="K145" s="6" t="str">
        <f t="shared" si="14"/>
        <v>C33H57O4</v>
      </c>
      <c r="L145" s="6" t="str">
        <f t="shared" si="15"/>
        <v>C18H35NO2</v>
      </c>
      <c r="M145">
        <v>0.55108121511795216</v>
      </c>
      <c r="N145">
        <v>5.2551860069043936E-2</v>
      </c>
      <c r="O145">
        <v>2.013999973989284E-2</v>
      </c>
      <c r="P145">
        <v>0.68174932252770959</v>
      </c>
      <c r="Q145">
        <v>0.8083340854299913</v>
      </c>
      <c r="R145">
        <v>0.25709606898338572</v>
      </c>
      <c r="S145">
        <v>0.1696598427814327</v>
      </c>
      <c r="T145" s="8">
        <f t="shared" si="20"/>
        <v>4.2479459746555502E-2</v>
      </c>
      <c r="U145" s="8">
        <f t="shared" si="21"/>
        <v>1.3730431178380187E-2</v>
      </c>
      <c r="V145" s="15">
        <f t="shared" si="17"/>
        <v>0.20781951578933103</v>
      </c>
      <c r="W145" s="15">
        <f t="shared" si="18"/>
        <v>0.11566548287639944</v>
      </c>
    </row>
    <row r="146" spans="1:23" x14ac:dyDescent="0.25">
      <c r="A146">
        <v>145</v>
      </c>
      <c r="B146">
        <v>814.7</v>
      </c>
      <c r="C146">
        <v>519.4</v>
      </c>
      <c r="D146" t="s">
        <v>1148</v>
      </c>
      <c r="E146" t="e">
        <v>#N/A</v>
      </c>
      <c r="F146" t="b">
        <v>1</v>
      </c>
      <c r="G146" t="e">
        <v>#N/A</v>
      </c>
      <c r="H146" t="e">
        <v>#N/A</v>
      </c>
      <c r="I146" s="6" t="str">
        <f t="shared" si="12"/>
        <v>C51H88O6</v>
      </c>
      <c r="J146" s="6" t="str">
        <f t="shared" si="13"/>
        <v>C51H92NO6</v>
      </c>
      <c r="K146" s="6" t="str">
        <f t="shared" si="14"/>
        <v>C33H59O4</v>
      </c>
      <c r="L146" s="6" t="str">
        <f t="shared" si="15"/>
        <v>C18H33NO2</v>
      </c>
      <c r="M146">
        <v>0.55108121511795216</v>
      </c>
      <c r="N146">
        <v>5.2613228284171747E-2</v>
      </c>
      <c r="O146">
        <v>2.0095176831051158E-2</v>
      </c>
      <c r="P146">
        <v>0.68154481307031101</v>
      </c>
      <c r="Q146">
        <v>0.8085766402290856</v>
      </c>
      <c r="R146">
        <v>0.25722344006539105</v>
      </c>
      <c r="S146">
        <v>0.1694681428051211</v>
      </c>
      <c r="T146" s="8">
        <f t="shared" si="20"/>
        <v>4.2541827357621478E-2</v>
      </c>
      <c r="U146" s="8">
        <f t="shared" si="21"/>
        <v>1.3695763536933603E-2</v>
      </c>
      <c r="V146" s="15">
        <f t="shared" si="17"/>
        <v>0.20798486495624144</v>
      </c>
      <c r="W146" s="15">
        <f t="shared" si="18"/>
        <v>0.115500133709489</v>
      </c>
    </row>
    <row r="147" spans="1:23" x14ac:dyDescent="0.25">
      <c r="A147">
        <v>146</v>
      </c>
      <c r="B147">
        <v>838.8</v>
      </c>
      <c r="C147">
        <v>579.5</v>
      </c>
      <c r="D147" t="s">
        <v>1149</v>
      </c>
      <c r="E147" t="e">
        <v>#N/A</v>
      </c>
      <c r="F147" t="b">
        <v>1</v>
      </c>
      <c r="G147" t="e">
        <v>#N/A</v>
      </c>
      <c r="H147" t="e">
        <v>#N/A</v>
      </c>
      <c r="I147" s="44" t="str">
        <f t="shared" si="12"/>
        <v>C52H100O6</v>
      </c>
      <c r="J147" s="44" t="str">
        <f t="shared" si="13"/>
        <v>C52H104NO6</v>
      </c>
      <c r="K147" s="44" t="str">
        <f t="shared" ref="K147:K150" si="22">"C"&amp;MID(I147,2,2)-MID(D147,11,2)&amp;"H"&amp;MID(I147,5,3)-MID(D147,11,2)*2+1+RIGHT(D147,1)*2&amp;"O4"</f>
        <v>C37H71O4</v>
      </c>
      <c r="L147" s="44" t="str">
        <f t="shared" ref="L147:L163" si="23">"C"&amp;MID(J147,2,2)-MID(K147,2,2)&amp;"H"&amp;MID(J147,5,3)-MID(K147,5,2)&amp;"NO2"</f>
        <v>C15H33NO2</v>
      </c>
      <c r="M147">
        <v>0.54403909592165411</v>
      </c>
      <c r="N147">
        <v>6.2152815120299305E-2</v>
      </c>
      <c r="O147">
        <v>1.5548150126737267E-2</v>
      </c>
      <c r="P147">
        <v>0.65087530562707863</v>
      </c>
      <c r="Q147">
        <v>0.83585763850343919</v>
      </c>
      <c r="R147">
        <v>0.2757771809241481</v>
      </c>
      <c r="S147">
        <v>0.1472958257151189</v>
      </c>
      <c r="T147" s="8">
        <f t="shared" si="20"/>
        <v>5.1950905272794216E-2</v>
      </c>
      <c r="U147" s="8">
        <f t="shared" si="21"/>
        <v>1.0119906965675817E-2</v>
      </c>
      <c r="V147" s="15">
        <f t="shared" si="17"/>
        <v>0.23051046320039409</v>
      </c>
      <c r="W147" s="15">
        <f t="shared" si="18"/>
        <v>9.5871215579920913E-2</v>
      </c>
    </row>
    <row r="148" spans="1:23" x14ac:dyDescent="0.25">
      <c r="A148">
        <v>147</v>
      </c>
      <c r="B148">
        <v>838.8</v>
      </c>
      <c r="C148">
        <v>565.5</v>
      </c>
      <c r="D148" t="s">
        <v>1150</v>
      </c>
      <c r="E148" t="e">
        <v>#N/A</v>
      </c>
      <c r="F148" t="b">
        <v>1</v>
      </c>
      <c r="G148" t="e">
        <v>#N/A</v>
      </c>
      <c r="H148" t="e">
        <v>#N/A</v>
      </c>
      <c r="I148" s="44" t="str">
        <f t="shared" si="12"/>
        <v>C52H100O6</v>
      </c>
      <c r="J148" s="44" t="str">
        <f t="shared" si="13"/>
        <v>C52H104NO6</v>
      </c>
      <c r="K148" s="44" t="str">
        <f t="shared" si="22"/>
        <v>C36H69O4</v>
      </c>
      <c r="L148" s="44" t="str">
        <f t="shared" si="23"/>
        <v>C16H35NO2</v>
      </c>
      <c r="M148">
        <v>0.54403909592165411</v>
      </c>
      <c r="N148">
        <v>5.9760610346952028E-2</v>
      </c>
      <c r="O148">
        <v>1.7038748360751518E-2</v>
      </c>
      <c r="P148">
        <v>0.65831204465281945</v>
      </c>
      <c r="Q148">
        <v>0.82641522411847945</v>
      </c>
      <c r="R148">
        <v>0.27140864481264532</v>
      </c>
      <c r="S148">
        <v>0.1550715099001686</v>
      </c>
      <c r="T148" s="8">
        <f t="shared" si="20"/>
        <v>4.9387078193333475E-2</v>
      </c>
      <c r="U148" s="8">
        <f t="shared" si="21"/>
        <v>1.1216813271691205E-2</v>
      </c>
      <c r="V148" s="15">
        <f t="shared" si="17"/>
        <v>0.22429623603053503</v>
      </c>
      <c r="W148" s="15">
        <f t="shared" si="18"/>
        <v>0.10208544274977989</v>
      </c>
    </row>
    <row r="149" spans="1:23" x14ac:dyDescent="0.25">
      <c r="A149">
        <v>148</v>
      </c>
      <c r="B149">
        <v>838.8</v>
      </c>
      <c r="C149">
        <v>551.5</v>
      </c>
      <c r="D149" t="s">
        <v>1151</v>
      </c>
      <c r="E149" t="e">
        <v>#N/A</v>
      </c>
      <c r="F149" t="b">
        <v>1</v>
      </c>
      <c r="G149" t="e">
        <v>#N/A</v>
      </c>
      <c r="H149" t="e">
        <v>#N/A</v>
      </c>
      <c r="I149" s="44" t="str">
        <f t="shared" si="12"/>
        <v>C52H100O6</v>
      </c>
      <c r="J149" s="44" t="str">
        <f t="shared" si="13"/>
        <v>C52H104NO6</v>
      </c>
      <c r="K149" s="44" t="str">
        <f t="shared" si="22"/>
        <v>C35H67O4</v>
      </c>
      <c r="L149" s="44" t="str">
        <f t="shared" si="23"/>
        <v>C17H37NO2</v>
      </c>
      <c r="M149">
        <v>0.54403909592165411</v>
      </c>
      <c r="N149">
        <v>5.7392498194050227E-2</v>
      </c>
      <c r="O149">
        <v>1.8600289989097404E-2</v>
      </c>
      <c r="P149">
        <v>0.6658337540052246</v>
      </c>
      <c r="Q149">
        <v>0.81707947764598488</v>
      </c>
      <c r="R149">
        <v>0.26690427899250724</v>
      </c>
      <c r="S149">
        <v>0.16265271814199597</v>
      </c>
      <c r="T149" s="8">
        <f t="shared" si="20"/>
        <v>4.6894232445192689E-2</v>
      </c>
      <c r="U149" s="8">
        <f t="shared" si="21"/>
        <v>1.2384700909026523E-2</v>
      </c>
      <c r="V149" s="15">
        <f t="shared" si="17"/>
        <v>0.21808200886067602</v>
      </c>
      <c r="W149" s="15">
        <f t="shared" si="18"/>
        <v>0.10829966991963888</v>
      </c>
    </row>
    <row r="150" spans="1:23" x14ac:dyDescent="0.25">
      <c r="A150">
        <v>149</v>
      </c>
      <c r="B150">
        <v>838.8</v>
      </c>
      <c r="C150">
        <v>537.5</v>
      </c>
      <c r="D150" t="s">
        <v>1152</v>
      </c>
      <c r="E150" t="e">
        <v>#N/A</v>
      </c>
      <c r="F150" t="b">
        <v>1</v>
      </c>
      <c r="G150" t="e">
        <v>#N/A</v>
      </c>
      <c r="H150" t="e">
        <v>#N/A</v>
      </c>
      <c r="I150" s="44" t="str">
        <f t="shared" si="12"/>
        <v>C52H100O6</v>
      </c>
      <c r="J150" s="44" t="str">
        <f t="shared" si="13"/>
        <v>C52H104NO6</v>
      </c>
      <c r="K150" s="44" t="str">
        <f t="shared" si="22"/>
        <v>C34H65O4</v>
      </c>
      <c r="L150" s="44" t="str">
        <f t="shared" si="23"/>
        <v>C18H39NO2</v>
      </c>
      <c r="M150">
        <v>0.54403909592165411</v>
      </c>
      <c r="N150">
        <v>5.5050334089033467E-2</v>
      </c>
      <c r="O150">
        <v>2.0229777655425638E-2</v>
      </c>
      <c r="P150">
        <v>0.67344140453406975</v>
      </c>
      <c r="Q150">
        <v>0.80784919409292277</v>
      </c>
      <c r="R150">
        <v>0.26226154985363154</v>
      </c>
      <c r="S150">
        <v>0.17004285201134314</v>
      </c>
      <c r="T150" s="8">
        <f t="shared" si="20"/>
        <v>4.4472368028371831E-2</v>
      </c>
      <c r="U150" s="8">
        <f t="shared" si="21"/>
        <v>1.362356987768178E-2</v>
      </c>
      <c r="V150" s="15">
        <f t="shared" si="17"/>
        <v>0.21186778169081708</v>
      </c>
      <c r="W150" s="15">
        <f t="shared" si="18"/>
        <v>0.11451389708949786</v>
      </c>
    </row>
    <row r="151" spans="1:23" x14ac:dyDescent="0.25">
      <c r="A151">
        <v>150</v>
      </c>
      <c r="B151">
        <v>836.8</v>
      </c>
      <c r="C151">
        <v>591.6</v>
      </c>
      <c r="D151" t="s">
        <v>1153</v>
      </c>
      <c r="E151" t="e">
        <v>#N/A</v>
      </c>
      <c r="F151" t="b">
        <v>1</v>
      </c>
      <c r="G151" t="e">
        <v>#N/A</v>
      </c>
      <c r="H151" t="e">
        <v>#N/A</v>
      </c>
      <c r="I151" s="6" t="str">
        <f t="shared" si="12"/>
        <v>C52H98O6</v>
      </c>
      <c r="J151" s="6" t="str">
        <f t="shared" si="13"/>
        <v>C52H102NO6</v>
      </c>
      <c r="K151" s="6" t="str">
        <f t="shared" ref="K151:K168" si="24">"C"&amp;MID(I151,2,2)-MID(D151,11,2)&amp;"H"&amp;MID(I151,5,2)-MID(D151,11,2)*2+1+RIGHT(D151,1)*2&amp;"O4"</f>
        <v>C38H71O4</v>
      </c>
      <c r="L151" s="44" t="str">
        <f t="shared" si="23"/>
        <v>C14H31NO2</v>
      </c>
      <c r="M151">
        <v>0.54420234438041548</v>
      </c>
      <c r="N151">
        <v>6.4502683144141648E-2</v>
      </c>
      <c r="O151">
        <v>1.4131566343376201E-2</v>
      </c>
      <c r="P151">
        <v>0.64371567726518086</v>
      </c>
      <c r="Q151">
        <v>0.84540793956184734</v>
      </c>
      <c r="R151">
        <v>0.2799032602958802</v>
      </c>
      <c r="S151">
        <v>0.13932221122944113</v>
      </c>
      <c r="T151" s="8">
        <f t="shared" si="20"/>
        <v>5.453108045309947E-2</v>
      </c>
      <c r="U151" s="8">
        <f t="shared" si="21"/>
        <v>9.0967107995442442E-3</v>
      </c>
      <c r="V151" s="15">
        <f t="shared" si="17"/>
        <v>0.23663243856338342</v>
      </c>
      <c r="W151" s="15">
        <f t="shared" si="18"/>
        <v>8.9683891559642265E-2</v>
      </c>
    </row>
    <row r="152" spans="1:23" x14ac:dyDescent="0.25">
      <c r="A152">
        <v>151</v>
      </c>
      <c r="B152">
        <v>836.8</v>
      </c>
      <c r="C152">
        <v>577.5</v>
      </c>
      <c r="D152" t="s">
        <v>1154</v>
      </c>
      <c r="E152" t="e">
        <v>#N/A</v>
      </c>
      <c r="F152" t="b">
        <v>1</v>
      </c>
      <c r="G152" t="e">
        <v>#N/A</v>
      </c>
      <c r="H152" t="e">
        <v>#N/A</v>
      </c>
      <c r="I152" s="6" t="str">
        <f t="shared" si="12"/>
        <v>C52H98O6</v>
      </c>
      <c r="J152" s="6" t="str">
        <f t="shared" si="13"/>
        <v>C52H102NO6</v>
      </c>
      <c r="K152" s="6" t="str">
        <f t="shared" si="24"/>
        <v>C37H69O4</v>
      </c>
      <c r="L152" s="44" t="str">
        <f t="shared" si="23"/>
        <v>C15H33NO2</v>
      </c>
      <c r="M152">
        <v>0.54420234438041548</v>
      </c>
      <c r="N152">
        <v>6.2088738726074663E-2</v>
      </c>
      <c r="O152">
        <v>1.5548150126737267E-2</v>
      </c>
      <c r="P152">
        <v>0.65107061216163831</v>
      </c>
      <c r="Q152">
        <v>0.83585763850343919</v>
      </c>
      <c r="R152">
        <v>0.27566458221088719</v>
      </c>
      <c r="S152">
        <v>0.1472958257151189</v>
      </c>
      <c r="T152" s="8">
        <f t="shared" si="20"/>
        <v>5.18973465292338E-2</v>
      </c>
      <c r="U152" s="8">
        <f t="shared" si="21"/>
        <v>1.0122943620995885E-2</v>
      </c>
      <c r="V152" s="15">
        <f t="shared" si="17"/>
        <v>0.23041634670582931</v>
      </c>
      <c r="W152" s="15">
        <f t="shared" si="18"/>
        <v>9.5899983417196452E-2</v>
      </c>
    </row>
    <row r="153" spans="1:23" x14ac:dyDescent="0.25">
      <c r="A153">
        <v>152</v>
      </c>
      <c r="B153">
        <v>836.8</v>
      </c>
      <c r="C153">
        <v>563.5</v>
      </c>
      <c r="D153" t="s">
        <v>1155</v>
      </c>
      <c r="E153" t="e">
        <v>#N/A</v>
      </c>
      <c r="F153" t="b">
        <v>1</v>
      </c>
      <c r="G153" t="e">
        <v>#N/A</v>
      </c>
      <c r="H153" t="e">
        <v>#N/A</v>
      </c>
      <c r="I153" s="6" t="str">
        <f t="shared" si="12"/>
        <v>C52H98O6</v>
      </c>
      <c r="J153" s="6" t="str">
        <f t="shared" si="13"/>
        <v>C52H102NO6</v>
      </c>
      <c r="K153" s="6" t="str">
        <f t="shared" si="24"/>
        <v>C36H67O4</v>
      </c>
      <c r="L153" s="44" t="str">
        <f t="shared" si="23"/>
        <v>C16H35NO2</v>
      </c>
      <c r="M153">
        <v>0.54420234438041548</v>
      </c>
      <c r="N153">
        <v>5.9697127782833245E-2</v>
      </c>
      <c r="O153">
        <v>1.7038748360751518E-2</v>
      </c>
      <c r="P153">
        <v>0.65850958271116722</v>
      </c>
      <c r="Q153">
        <v>0.82641522411847945</v>
      </c>
      <c r="R153">
        <v>0.27129250321764714</v>
      </c>
      <c r="S153">
        <v>0.1550715099001686</v>
      </c>
      <c r="T153" s="8">
        <f t="shared" si="20"/>
        <v>4.9334615235879627E-2</v>
      </c>
      <c r="U153" s="8">
        <f t="shared" si="21"/>
        <v>1.1220179072959064E-2</v>
      </c>
      <c r="V153" s="15">
        <f t="shared" si="17"/>
        <v>0.2242002548482751</v>
      </c>
      <c r="W153" s="15">
        <f t="shared" si="18"/>
        <v>0.10211607527475064</v>
      </c>
    </row>
    <row r="154" spans="1:23" x14ac:dyDescent="0.25">
      <c r="A154">
        <v>153</v>
      </c>
      <c r="B154">
        <v>836.8</v>
      </c>
      <c r="C154">
        <v>565.5</v>
      </c>
      <c r="D154" t="s">
        <v>1156</v>
      </c>
      <c r="E154" t="e">
        <v>#N/A</v>
      </c>
      <c r="F154" t="b">
        <v>1</v>
      </c>
      <c r="G154" t="e">
        <v>#N/A</v>
      </c>
      <c r="H154" t="e">
        <v>#N/A</v>
      </c>
      <c r="I154" s="6" t="str">
        <f t="shared" si="12"/>
        <v>C52H98O6</v>
      </c>
      <c r="J154" s="6" t="str">
        <f t="shared" si="13"/>
        <v>C52H102NO6</v>
      </c>
      <c r="K154" s="6" t="str">
        <f t="shared" si="24"/>
        <v>C36H69O4</v>
      </c>
      <c r="L154" s="44" t="str">
        <f t="shared" si="23"/>
        <v>C16H33NO2</v>
      </c>
      <c r="M154">
        <v>0.54420234438041548</v>
      </c>
      <c r="N154">
        <v>5.9760610346952028E-2</v>
      </c>
      <c r="O154">
        <v>1.6997374558209467E-2</v>
      </c>
      <c r="P154">
        <v>0.65831204465281945</v>
      </c>
      <c r="Q154">
        <v>0.82666320447990127</v>
      </c>
      <c r="R154">
        <v>0.27140864481264532</v>
      </c>
      <c r="S154">
        <v>0.15487000565579045</v>
      </c>
      <c r="T154" s="8">
        <f t="shared" si="20"/>
        <v>4.9401897651086102E-2</v>
      </c>
      <c r="U154" s="8">
        <f t="shared" si="21"/>
        <v>1.1189576399144686E-2</v>
      </c>
      <c r="V154" s="15">
        <f t="shared" si="17"/>
        <v>0.22436354004436865</v>
      </c>
      <c r="W154" s="15">
        <f t="shared" si="18"/>
        <v>0.10195279007865711</v>
      </c>
    </row>
    <row r="155" spans="1:23" x14ac:dyDescent="0.25">
      <c r="A155">
        <v>154</v>
      </c>
      <c r="B155">
        <v>836.8</v>
      </c>
      <c r="C155">
        <v>549.5</v>
      </c>
      <c r="D155" t="s">
        <v>1157</v>
      </c>
      <c r="E155" t="e">
        <v>#N/A</v>
      </c>
      <c r="F155" t="b">
        <v>1</v>
      </c>
      <c r="G155" t="e">
        <v>#N/A</v>
      </c>
      <c r="H155" t="e">
        <v>#N/A</v>
      </c>
      <c r="I155" s="6" t="str">
        <f t="shared" si="12"/>
        <v>C52H98O6</v>
      </c>
      <c r="J155" s="6" t="str">
        <f t="shared" si="13"/>
        <v>C52H102NO6</v>
      </c>
      <c r="K155" s="6" t="str">
        <f t="shared" si="24"/>
        <v>C35H65O4</v>
      </c>
      <c r="L155" s="44" t="str">
        <f t="shared" si="23"/>
        <v>C17H37NO2</v>
      </c>
      <c r="M155">
        <v>0.54420234438041548</v>
      </c>
      <c r="N155">
        <v>5.7329657462444047E-2</v>
      </c>
      <c r="O155">
        <v>1.8600289989097404E-2</v>
      </c>
      <c r="P155">
        <v>0.66603354908419499</v>
      </c>
      <c r="Q155">
        <v>0.81707947764598488</v>
      </c>
      <c r="R155">
        <v>0.26678452825511634</v>
      </c>
      <c r="S155">
        <v>0.16265271814199597</v>
      </c>
      <c r="T155" s="8">
        <f t="shared" si="20"/>
        <v>4.6842886573037021E-2</v>
      </c>
      <c r="U155" s="8">
        <f t="shared" si="21"/>
        <v>1.2388417155433767E-2</v>
      </c>
      <c r="V155" s="15">
        <f t="shared" si="17"/>
        <v>0.21798416299072096</v>
      </c>
      <c r="W155" s="15">
        <f t="shared" si="18"/>
        <v>0.10833216713230481</v>
      </c>
    </row>
    <row r="156" spans="1:23" x14ac:dyDescent="0.25">
      <c r="A156">
        <v>155</v>
      </c>
      <c r="B156">
        <v>836.8</v>
      </c>
      <c r="C156">
        <v>537.5</v>
      </c>
      <c r="D156" t="s">
        <v>1158</v>
      </c>
      <c r="E156" t="e">
        <v>#N/A</v>
      </c>
      <c r="F156" t="b">
        <v>1</v>
      </c>
      <c r="G156" t="e">
        <v>#N/A</v>
      </c>
      <c r="H156" t="e">
        <v>#N/A</v>
      </c>
      <c r="I156" s="6" t="str">
        <f t="shared" si="12"/>
        <v>C52H98O6</v>
      </c>
      <c r="J156" s="6" t="str">
        <f t="shared" si="13"/>
        <v>C52H102NO6</v>
      </c>
      <c r="K156" s="6" t="str">
        <f t="shared" si="24"/>
        <v>C34H65O4</v>
      </c>
      <c r="L156" s="44" t="str">
        <f t="shared" si="23"/>
        <v>C18H37NO2</v>
      </c>
      <c r="M156">
        <v>0.54420234438041548</v>
      </c>
      <c r="N156">
        <v>5.5050334089033467E-2</v>
      </c>
      <c r="O156">
        <v>2.0184866698779291E-2</v>
      </c>
      <c r="P156">
        <v>0.67344140453406975</v>
      </c>
      <c r="Q156">
        <v>0.80809160339187913</v>
      </c>
      <c r="R156">
        <v>0.26226154985363154</v>
      </c>
      <c r="S156">
        <v>0.1698514124965399</v>
      </c>
      <c r="T156" s="8">
        <f t="shared" si="20"/>
        <v>4.4485712741265671E-2</v>
      </c>
      <c r="U156" s="8">
        <f t="shared" si="21"/>
        <v>1.3593324979958896E-2</v>
      </c>
      <c r="V156" s="15">
        <f t="shared" si="17"/>
        <v>0.21193135632926033</v>
      </c>
      <c r="W156" s="15">
        <f t="shared" si="18"/>
        <v>0.11438497379376547</v>
      </c>
    </row>
    <row r="157" spans="1:23" x14ac:dyDescent="0.25">
      <c r="A157">
        <v>156</v>
      </c>
      <c r="B157">
        <v>834.8</v>
      </c>
      <c r="C157">
        <v>589.6</v>
      </c>
      <c r="D157" t="s">
        <v>1159</v>
      </c>
      <c r="E157" t="e">
        <v>#N/A</v>
      </c>
      <c r="F157" t="b">
        <v>1</v>
      </c>
      <c r="G157" t="e">
        <v>#N/A</v>
      </c>
      <c r="H157" t="e">
        <v>#N/A</v>
      </c>
      <c r="I157" s="6" t="str">
        <f t="shared" si="12"/>
        <v>C52H96O6</v>
      </c>
      <c r="J157" s="6" t="str">
        <f t="shared" si="13"/>
        <v>C52H100NO6</v>
      </c>
      <c r="K157" s="6" t="str">
        <f t="shared" si="24"/>
        <v>C38H69O4</v>
      </c>
      <c r="L157" s="44" t="str">
        <f t="shared" si="23"/>
        <v>C14H31NO2</v>
      </c>
      <c r="M157">
        <v>0.54436564182473601</v>
      </c>
      <c r="N157">
        <v>6.4438073004407598E-2</v>
      </c>
      <c r="O157">
        <v>1.4131566343376201E-2</v>
      </c>
      <c r="P157">
        <v>0.64390883542786037</v>
      </c>
      <c r="Q157">
        <v>0.84540793956184734</v>
      </c>
      <c r="R157">
        <v>0.27979404854034551</v>
      </c>
      <c r="S157">
        <v>0.13932221122944113</v>
      </c>
      <c r="T157" s="8">
        <f t="shared" si="20"/>
        <v>5.4476458527992114E-2</v>
      </c>
      <c r="U157" s="8">
        <f t="shared" si="21"/>
        <v>9.0994404269349148E-3</v>
      </c>
      <c r="V157" s="15">
        <f t="shared" si="17"/>
        <v>0.23654011007816098</v>
      </c>
      <c r="W157" s="15">
        <f t="shared" si="18"/>
        <v>8.9710802781983803E-2</v>
      </c>
    </row>
    <row r="158" spans="1:23" x14ac:dyDescent="0.25">
      <c r="A158">
        <v>157</v>
      </c>
      <c r="B158">
        <v>834.8</v>
      </c>
      <c r="C158">
        <v>575.5</v>
      </c>
      <c r="D158" t="s">
        <v>1160</v>
      </c>
      <c r="E158" t="e">
        <v>#N/A</v>
      </c>
      <c r="F158" t="b">
        <v>1</v>
      </c>
      <c r="G158" t="e">
        <v>#N/A</v>
      </c>
      <c r="H158" t="e">
        <v>#N/A</v>
      </c>
      <c r="I158" s="6" t="str">
        <f t="shared" ref="I158:I221" si="25">"C"&amp;3+MID(D158,4,2)&amp;"H"&amp;2+MID(D158,4,2)*2-MID(D158,7,1)*2&amp;"O6"</f>
        <v>C52H96O6</v>
      </c>
      <c r="J158" s="6" t="str">
        <f t="shared" ref="J158:J221" si="26">"C"&amp;3+MID(D158,4,2)&amp;"H"&amp;2+MID(D158,4,2)*2-MID(D158,7,1)*2+4&amp;"NO6"</f>
        <v>C52H100NO6</v>
      </c>
      <c r="K158" s="6" t="str">
        <f t="shared" si="24"/>
        <v>C37H67O4</v>
      </c>
      <c r="L158" s="44" t="str">
        <f t="shared" si="23"/>
        <v>C15H33NO2</v>
      </c>
      <c r="M158">
        <v>0.54436564182473601</v>
      </c>
      <c r="N158">
        <v>6.2024676912616206E-2</v>
      </c>
      <c r="O158">
        <v>1.5548150126737267E-2</v>
      </c>
      <c r="P158">
        <v>0.65126597730134428</v>
      </c>
      <c r="Q158">
        <v>0.83585763850343919</v>
      </c>
      <c r="R158">
        <v>0.2755518910920759</v>
      </c>
      <c r="S158">
        <v>0.1472958257151189</v>
      </c>
      <c r="T158" s="8">
        <f t="shared" si="20"/>
        <v>5.1843799973118158E-2</v>
      </c>
      <c r="U158" s="8">
        <f t="shared" si="21"/>
        <v>1.0125981187517565E-2</v>
      </c>
      <c r="V158" s="15">
        <f t="shared" si="17"/>
        <v>0.23032215297337938</v>
      </c>
      <c r="W158" s="15">
        <f t="shared" si="18"/>
        <v>9.5928759886765386E-2</v>
      </c>
    </row>
    <row r="159" spans="1:23" x14ac:dyDescent="0.25">
      <c r="A159">
        <v>158</v>
      </c>
      <c r="B159">
        <v>834.8</v>
      </c>
      <c r="C159">
        <v>561.5</v>
      </c>
      <c r="D159" t="s">
        <v>1161</v>
      </c>
      <c r="E159" t="e">
        <v>#N/A</v>
      </c>
      <c r="F159" t="b">
        <v>1</v>
      </c>
      <c r="G159" t="e">
        <v>#N/A</v>
      </c>
      <c r="H159" t="e">
        <v>#N/A</v>
      </c>
      <c r="I159" s="6" t="str">
        <f t="shared" si="25"/>
        <v>C52H96O6</v>
      </c>
      <c r="J159" s="6" t="str">
        <f t="shared" si="26"/>
        <v>C52H100NO6</v>
      </c>
      <c r="K159" s="6" t="str">
        <f t="shared" si="24"/>
        <v>C36H65O4</v>
      </c>
      <c r="L159" s="44" t="str">
        <f t="shared" si="23"/>
        <v>C16H35NO2</v>
      </c>
      <c r="M159">
        <v>0.54436564182473601</v>
      </c>
      <c r="N159">
        <v>5.9633661041163438E-2</v>
      </c>
      <c r="O159">
        <v>1.7038748360751518E-2</v>
      </c>
      <c r="P159">
        <v>0.65870718004426898</v>
      </c>
      <c r="Q159">
        <v>0.82641522411847945</v>
      </c>
      <c r="R159">
        <v>0.27117626748423623</v>
      </c>
      <c r="S159">
        <v>0.1550715099001686</v>
      </c>
      <c r="T159" s="8">
        <f t="shared" si="20"/>
        <v>4.9282165354338506E-2</v>
      </c>
      <c r="U159" s="8">
        <f t="shared" si="21"/>
        <v>1.1223545884194542E-2</v>
      </c>
      <c r="V159" s="15">
        <f t="shared" ref="V159:V222" si="27">R159*M159/P159</f>
        <v>0.22410419586859778</v>
      </c>
      <c r="W159" s="15">
        <f t="shared" ref="W159:W222" si="28">S159*M159/Q159</f>
        <v>0.10214671699154698</v>
      </c>
    </row>
    <row r="160" spans="1:23" x14ac:dyDescent="0.25">
      <c r="A160">
        <v>159</v>
      </c>
      <c r="B160">
        <v>834.8</v>
      </c>
      <c r="C160">
        <v>563.5</v>
      </c>
      <c r="D160" t="s">
        <v>1162</v>
      </c>
      <c r="E160" t="e">
        <v>#N/A</v>
      </c>
      <c r="F160" t="b">
        <v>1</v>
      </c>
      <c r="G160" t="e">
        <v>#N/A</v>
      </c>
      <c r="H160" t="e">
        <v>#N/A</v>
      </c>
      <c r="I160" s="6" t="str">
        <f t="shared" si="25"/>
        <v>C52H96O6</v>
      </c>
      <c r="J160" s="6" t="str">
        <f t="shared" si="26"/>
        <v>C52H100NO6</v>
      </c>
      <c r="K160" s="6" t="str">
        <f t="shared" si="24"/>
        <v>C36H67O4</v>
      </c>
      <c r="L160" s="44" t="str">
        <f t="shared" si="23"/>
        <v>C16H33NO2</v>
      </c>
      <c r="M160">
        <v>0.54436564182473601</v>
      </c>
      <c r="N160">
        <v>5.9697127782833245E-2</v>
      </c>
      <c r="O160">
        <v>1.6997374558209467E-2</v>
      </c>
      <c r="P160">
        <v>0.65850958271116722</v>
      </c>
      <c r="Q160">
        <v>0.82666320447990127</v>
      </c>
      <c r="R160">
        <v>0.27129250321764714</v>
      </c>
      <c r="S160">
        <v>0.15487000565579045</v>
      </c>
      <c r="T160" s="8">
        <f t="shared" si="20"/>
        <v>4.9349418951203074E-2</v>
      </c>
      <c r="U160" s="8">
        <f t="shared" si="21"/>
        <v>1.1192934027511925E-2</v>
      </c>
      <c r="V160" s="15">
        <f t="shared" si="27"/>
        <v>0.22426753006127409</v>
      </c>
      <c r="W160" s="15">
        <f t="shared" si="28"/>
        <v>0.10198338279887068</v>
      </c>
    </row>
    <row r="161" spans="1:23" x14ac:dyDescent="0.25">
      <c r="A161">
        <v>160</v>
      </c>
      <c r="B161">
        <v>834.8</v>
      </c>
      <c r="C161">
        <v>547.5</v>
      </c>
      <c r="D161" t="s">
        <v>1163</v>
      </c>
      <c r="E161" t="e">
        <v>#N/A</v>
      </c>
      <c r="F161" t="b">
        <v>1</v>
      </c>
      <c r="G161" t="e">
        <v>#N/A</v>
      </c>
      <c r="H161" t="e">
        <v>#N/A</v>
      </c>
      <c r="I161" s="6" t="str">
        <f t="shared" si="25"/>
        <v>C52H96O6</v>
      </c>
      <c r="J161" s="6" t="str">
        <f t="shared" si="26"/>
        <v>C52H100NO6</v>
      </c>
      <c r="K161" s="6" t="str">
        <f t="shared" si="24"/>
        <v>C35H63O4</v>
      </c>
      <c r="L161" s="44" t="str">
        <f t="shared" si="23"/>
        <v>C17H37NO2</v>
      </c>
      <c r="M161">
        <v>0.54436564182473601</v>
      </c>
      <c r="N161">
        <v>5.7266833829262467E-2</v>
      </c>
      <c r="O161">
        <v>1.8600289989097404E-2</v>
      </c>
      <c r="P161">
        <v>0.66623340411517784</v>
      </c>
      <c r="Q161">
        <v>0.81707947764598488</v>
      </c>
      <c r="R161">
        <v>0.26666468161891527</v>
      </c>
      <c r="S161">
        <v>0.16265271814199597</v>
      </c>
      <c r="T161" s="8">
        <f t="shared" si="20"/>
        <v>4.6791554671653204E-2</v>
      </c>
      <c r="U161" s="8">
        <f t="shared" si="21"/>
        <v>1.2392134516965832E-2</v>
      </c>
      <c r="V161" s="15">
        <f t="shared" si="27"/>
        <v>0.21788623876381621</v>
      </c>
      <c r="W161" s="15">
        <f t="shared" si="28"/>
        <v>0.10836467409632855</v>
      </c>
    </row>
    <row r="162" spans="1:23" x14ac:dyDescent="0.25">
      <c r="A162">
        <v>161</v>
      </c>
      <c r="B162">
        <v>834.8</v>
      </c>
      <c r="C162">
        <v>535.5</v>
      </c>
      <c r="D162" t="s">
        <v>1164</v>
      </c>
      <c r="E162" t="e">
        <v>#N/A</v>
      </c>
      <c r="F162" t="b">
        <v>1</v>
      </c>
      <c r="G162" t="e">
        <v>#N/A</v>
      </c>
      <c r="H162" t="e">
        <v>#N/A</v>
      </c>
      <c r="I162" s="6" t="str">
        <f t="shared" si="25"/>
        <v>C52H96O6</v>
      </c>
      <c r="J162" s="6" t="str">
        <f t="shared" si="26"/>
        <v>C52H100NO6</v>
      </c>
      <c r="K162" s="6" t="str">
        <f t="shared" si="24"/>
        <v>C34H63O4</v>
      </c>
      <c r="L162" s="44" t="str">
        <f t="shared" si="23"/>
        <v>C18H37NO2</v>
      </c>
      <c r="M162">
        <v>0.54436564182473601</v>
      </c>
      <c r="N162">
        <v>5.49881845095909E-2</v>
      </c>
      <c r="O162">
        <v>2.0184866698779291E-2</v>
      </c>
      <c r="P162">
        <v>0.67364348242181804</v>
      </c>
      <c r="Q162">
        <v>0.80809160339187913</v>
      </c>
      <c r="R162">
        <v>0.2621381226615524</v>
      </c>
      <c r="S162">
        <v>0.1698514124965399</v>
      </c>
      <c r="T162" s="8">
        <f t="shared" si="20"/>
        <v>4.4435490187963791E-2</v>
      </c>
      <c r="U162" s="8">
        <f t="shared" si="21"/>
        <v>1.3597403895185866E-2</v>
      </c>
      <c r="V162" s="15">
        <f t="shared" si="27"/>
        <v>0.21183161585171095</v>
      </c>
      <c r="W162" s="15">
        <f t="shared" si="28"/>
        <v>0.11441929700843383</v>
      </c>
    </row>
    <row r="163" spans="1:23" x14ac:dyDescent="0.25">
      <c r="A163">
        <v>162</v>
      </c>
      <c r="B163">
        <v>834.8</v>
      </c>
      <c r="C163">
        <v>537.5</v>
      </c>
      <c r="D163" t="s">
        <v>1165</v>
      </c>
      <c r="E163" t="e">
        <v>#N/A</v>
      </c>
      <c r="F163" t="b">
        <v>1</v>
      </c>
      <c r="G163" t="e">
        <v>#N/A</v>
      </c>
      <c r="H163" t="e">
        <v>#N/A</v>
      </c>
      <c r="I163" s="6" t="str">
        <f t="shared" si="25"/>
        <v>C52H96O6</v>
      </c>
      <c r="J163" s="6" t="str">
        <f t="shared" si="26"/>
        <v>C52H100NO6</v>
      </c>
      <c r="K163" s="6" t="str">
        <f t="shared" si="24"/>
        <v>C34H65O4</v>
      </c>
      <c r="L163" s="44" t="str">
        <f t="shared" si="23"/>
        <v>C18H35NO2</v>
      </c>
      <c r="M163">
        <v>0.54436564182473601</v>
      </c>
      <c r="N163">
        <v>5.5050334089033467E-2</v>
      </c>
      <c r="O163">
        <v>2.013999973989284E-2</v>
      </c>
      <c r="P163">
        <v>0.67344140453406975</v>
      </c>
      <c r="Q163">
        <v>0.8083340854299913</v>
      </c>
      <c r="R163">
        <v>0.26226154985363154</v>
      </c>
      <c r="S163">
        <v>0.1696598427814327</v>
      </c>
      <c r="T163" s="8">
        <f t="shared" si="20"/>
        <v>4.4499061458474334E-2</v>
      </c>
      <c r="U163" s="8">
        <f t="shared" si="21"/>
        <v>1.3563109712149232E-2</v>
      </c>
      <c r="V163" s="15">
        <f t="shared" si="27"/>
        <v>0.21199495004438729</v>
      </c>
      <c r="W163" s="15">
        <f t="shared" si="28"/>
        <v>0.11425596281575748</v>
      </c>
    </row>
    <row r="164" spans="1:23" x14ac:dyDescent="0.25">
      <c r="A164">
        <v>163</v>
      </c>
      <c r="B164">
        <v>832.8</v>
      </c>
      <c r="C164">
        <v>573.5</v>
      </c>
      <c r="D164" t="s">
        <v>1166</v>
      </c>
      <c r="E164" t="e">
        <v>#N/A</v>
      </c>
      <c r="F164" t="b">
        <v>1</v>
      </c>
      <c r="G164" t="e">
        <v>#N/A</v>
      </c>
      <c r="H164" t="e">
        <v>#N/A</v>
      </c>
      <c r="I164" s="6" t="str">
        <f t="shared" si="25"/>
        <v>C52H94O6</v>
      </c>
      <c r="J164" s="6" t="str">
        <f t="shared" si="26"/>
        <v>C52H98NO6</v>
      </c>
      <c r="K164" s="6" t="str">
        <f t="shared" si="24"/>
        <v>C37H65O4</v>
      </c>
      <c r="L164" s="6" t="str">
        <f t="shared" ref="L164:L168" si="29">"C"&amp;MID(J164,2,2)-MID(K164,2,2)&amp;"H"&amp;MID(J164,5,2)-MID(K164,5,2)&amp;"NO2"</f>
        <v>C15H33NO2</v>
      </c>
      <c r="M164">
        <v>0.54452898826931462</v>
      </c>
      <c r="N164">
        <v>6.1960629712037238E-2</v>
      </c>
      <c r="O164">
        <v>1.5548150126737267E-2</v>
      </c>
      <c r="P164">
        <v>0.65146140106378192</v>
      </c>
      <c r="Q164">
        <v>0.83585763850343919</v>
      </c>
      <c r="R164">
        <v>0.27543910752239659</v>
      </c>
      <c r="S164">
        <v>0.1472958257151189</v>
      </c>
      <c r="T164" s="8">
        <f t="shared" si="20"/>
        <v>5.1790265631289467E-2</v>
      </c>
      <c r="U164" s="8">
        <f t="shared" si="21"/>
        <v>1.0129019665514279E-2</v>
      </c>
      <c r="V164" s="15">
        <f t="shared" si="27"/>
        <v>0.23022788196516525</v>
      </c>
      <c r="W164" s="15">
        <f t="shared" si="28"/>
        <v>9.5957544991217988E-2</v>
      </c>
    </row>
    <row r="165" spans="1:23" x14ac:dyDescent="0.25">
      <c r="A165">
        <v>164</v>
      </c>
      <c r="B165">
        <v>832.8</v>
      </c>
      <c r="C165">
        <v>559.5</v>
      </c>
      <c r="D165" t="s">
        <v>1167</v>
      </c>
      <c r="E165" t="e">
        <v>#N/A</v>
      </c>
      <c r="F165" t="b">
        <v>1</v>
      </c>
      <c r="G165" t="e">
        <v>#N/A</v>
      </c>
      <c r="H165" t="e">
        <v>#N/A</v>
      </c>
      <c r="I165" s="6" t="str">
        <f t="shared" si="25"/>
        <v>C52H94O6</v>
      </c>
      <c r="J165" s="6" t="str">
        <f t="shared" si="26"/>
        <v>C52H98NO6</v>
      </c>
      <c r="K165" s="6" t="str">
        <f t="shared" si="24"/>
        <v>C36H63O4</v>
      </c>
      <c r="L165" s="6" t="str">
        <f t="shared" si="29"/>
        <v>C16H35NO2</v>
      </c>
      <c r="M165">
        <v>0.54452898826931462</v>
      </c>
      <c r="N165">
        <v>5.957021015494865E-2</v>
      </c>
      <c r="O165">
        <v>1.7038748360751518E-2</v>
      </c>
      <c r="P165">
        <v>0.65890483666991106</v>
      </c>
      <c r="Q165">
        <v>0.82641522411847945</v>
      </c>
      <c r="R165">
        <v>0.27105993756637431</v>
      </c>
      <c r="S165">
        <v>0.1550715099001686</v>
      </c>
      <c r="T165" s="8">
        <f t="shared" si="20"/>
        <v>4.9229728575986807E-2</v>
      </c>
      <c r="U165" s="8">
        <f t="shared" si="21"/>
        <v>1.1226913705700692E-2</v>
      </c>
      <c r="V165" s="15">
        <f t="shared" si="27"/>
        <v>0.22400805905345628</v>
      </c>
      <c r="W165" s="15">
        <f t="shared" si="28"/>
        <v>0.10217736790292709</v>
      </c>
    </row>
    <row r="166" spans="1:23" x14ac:dyDescent="0.25">
      <c r="A166">
        <v>165</v>
      </c>
      <c r="B166">
        <v>832.8</v>
      </c>
      <c r="C166">
        <v>561.5</v>
      </c>
      <c r="D166" t="s">
        <v>1168</v>
      </c>
      <c r="E166" t="e">
        <v>#N/A</v>
      </c>
      <c r="F166" t="b">
        <v>1</v>
      </c>
      <c r="G166" t="e">
        <v>#N/A</v>
      </c>
      <c r="H166" t="e">
        <v>#N/A</v>
      </c>
      <c r="I166" s="6" t="str">
        <f t="shared" si="25"/>
        <v>C52H94O6</v>
      </c>
      <c r="J166" s="6" t="str">
        <f t="shared" si="26"/>
        <v>C52H98NO6</v>
      </c>
      <c r="K166" s="6" t="str">
        <f t="shared" si="24"/>
        <v>C36H65O4</v>
      </c>
      <c r="L166" s="6" t="str">
        <f t="shared" si="29"/>
        <v>C16H33NO2</v>
      </c>
      <c r="M166">
        <v>0.54452898826931462</v>
      </c>
      <c r="N166">
        <v>5.9633661041163438E-2</v>
      </c>
      <c r="O166">
        <v>1.6997374558209467E-2</v>
      </c>
      <c r="P166">
        <v>0.65870718004426898</v>
      </c>
      <c r="Q166">
        <v>0.82666320447990127</v>
      </c>
      <c r="R166">
        <v>0.27117626748423623</v>
      </c>
      <c r="S166">
        <v>0.15487000565579045</v>
      </c>
      <c r="T166" s="8">
        <f t="shared" si="20"/>
        <v>4.9296953331156412E-2</v>
      </c>
      <c r="U166" s="8">
        <f t="shared" si="21"/>
        <v>1.1196292663394359E-2</v>
      </c>
      <c r="V166" s="15">
        <f t="shared" si="27"/>
        <v>0.22417144225741756</v>
      </c>
      <c r="W166" s="15">
        <f t="shared" si="28"/>
        <v>0.10201398469896571</v>
      </c>
    </row>
    <row r="167" spans="1:23" x14ac:dyDescent="0.25">
      <c r="A167">
        <v>166</v>
      </c>
      <c r="B167">
        <v>832.8</v>
      </c>
      <c r="C167">
        <v>535.5</v>
      </c>
      <c r="D167" t="s">
        <v>1169</v>
      </c>
      <c r="E167" t="e">
        <v>#N/A</v>
      </c>
      <c r="F167" t="b">
        <v>1</v>
      </c>
      <c r="G167" t="e">
        <v>#N/A</v>
      </c>
      <c r="H167" t="e">
        <v>#N/A</v>
      </c>
      <c r="I167" s="6" t="str">
        <f t="shared" si="25"/>
        <v>C52H94O6</v>
      </c>
      <c r="J167" s="6" t="str">
        <f t="shared" si="26"/>
        <v>C52H98NO6</v>
      </c>
      <c r="K167" s="6" t="str">
        <f t="shared" si="24"/>
        <v>C34H63O4</v>
      </c>
      <c r="L167" s="6" t="str">
        <f t="shared" si="29"/>
        <v>C18H35NO2</v>
      </c>
      <c r="M167">
        <v>0.54452898826931462</v>
      </c>
      <c r="N167">
        <v>5.49881845095909E-2</v>
      </c>
      <c r="O167">
        <v>2.013999973989284E-2</v>
      </c>
      <c r="P167">
        <v>0.67364348242181804</v>
      </c>
      <c r="Q167">
        <v>0.8083340854299913</v>
      </c>
      <c r="R167">
        <v>0.2621381226615524</v>
      </c>
      <c r="S167">
        <v>0.1696598427814327</v>
      </c>
      <c r="T167" s="8">
        <f t="shared" si="20"/>
        <v>4.444882383501577E-2</v>
      </c>
      <c r="U167" s="8">
        <f t="shared" si="21"/>
        <v>1.3567179560755921E-2</v>
      </c>
      <c r="V167" s="15">
        <f t="shared" si="27"/>
        <v>0.21189517963796081</v>
      </c>
      <c r="W167" s="15">
        <f t="shared" si="28"/>
        <v>0.11429024731842245</v>
      </c>
    </row>
    <row r="168" spans="1:23" x14ac:dyDescent="0.25">
      <c r="A168">
        <v>167</v>
      </c>
      <c r="B168">
        <v>832.8</v>
      </c>
      <c r="C168">
        <v>537.5</v>
      </c>
      <c r="D168" t="s">
        <v>1170</v>
      </c>
      <c r="E168" t="e">
        <v>#N/A</v>
      </c>
      <c r="F168" t="b">
        <v>1</v>
      </c>
      <c r="G168" t="e">
        <v>#N/A</v>
      </c>
      <c r="H168" t="e">
        <v>#N/A</v>
      </c>
      <c r="I168" s="6" t="str">
        <f t="shared" si="25"/>
        <v>C52H94O6</v>
      </c>
      <c r="J168" s="6" t="str">
        <f t="shared" si="26"/>
        <v>C52H98NO6</v>
      </c>
      <c r="K168" s="6" t="str">
        <f t="shared" si="24"/>
        <v>C34H65O4</v>
      </c>
      <c r="L168" s="6" t="str">
        <f t="shared" si="29"/>
        <v>C18H33NO2</v>
      </c>
      <c r="M168">
        <v>0.54452898826931462</v>
      </c>
      <c r="N168">
        <v>5.5050334089033467E-2</v>
      </c>
      <c r="O168">
        <v>2.0095176831051158E-2</v>
      </c>
      <c r="P168">
        <v>0.67344140453406975</v>
      </c>
      <c r="Q168">
        <v>0.8085766402290856</v>
      </c>
      <c r="R168">
        <v>0.26226154985363154</v>
      </c>
      <c r="S168">
        <v>0.1694681428051211</v>
      </c>
      <c r="T168" s="8">
        <f t="shared" si="20"/>
        <v>4.4512414181199382E-2</v>
      </c>
      <c r="U168" s="8">
        <f t="shared" si="21"/>
        <v>1.3532924109463589E-2</v>
      </c>
      <c r="V168" s="15">
        <f t="shared" si="27"/>
        <v>0.2120585628419222</v>
      </c>
      <c r="W168" s="15">
        <f t="shared" si="28"/>
        <v>0.11412686411446106</v>
      </c>
    </row>
    <row r="169" spans="1:23" x14ac:dyDescent="0.25">
      <c r="A169">
        <v>168</v>
      </c>
      <c r="B169">
        <v>852.8</v>
      </c>
      <c r="C169">
        <v>607.6</v>
      </c>
      <c r="D169" t="s">
        <v>1171</v>
      </c>
      <c r="E169" t="e">
        <v>#N/A</v>
      </c>
      <c r="F169" t="b">
        <v>1</v>
      </c>
      <c r="G169" t="e">
        <v>#N/A</v>
      </c>
      <c r="H169" t="e">
        <v>#N/A</v>
      </c>
      <c r="I169" s="44" t="str">
        <f t="shared" si="25"/>
        <v>C53H102O6</v>
      </c>
      <c r="J169" s="44" t="str">
        <f t="shared" si="26"/>
        <v>C53H106NO6</v>
      </c>
      <c r="K169" s="44" t="str">
        <f t="shared" ref="K169:K177" si="30">"C"&amp;MID(I169,2,2)-MID(D169,11,2)&amp;"H"&amp;MID(I169,5,3)-MID(D169,11,2)*2+1+RIGHT(D169,1)*2&amp;"O4"</f>
        <v>C39H75O4</v>
      </c>
      <c r="L169" s="44" t="str">
        <f t="shared" ref="L169:L194" si="31">"C"&amp;MID(J169,2,2)-MID(K169,2,2)&amp;"H"&amp;MID(J169,5,3)-MID(K169,5,2)&amp;"NO2"</f>
        <v>C14H31NO2</v>
      </c>
      <c r="M169">
        <v>0.537893261572986</v>
      </c>
      <c r="N169">
        <v>6.7002327661085243E-2</v>
      </c>
      <c r="O169">
        <v>1.4131566343376201E-2</v>
      </c>
      <c r="P169">
        <v>0.63625290986947913</v>
      </c>
      <c r="Q169">
        <v>0.84540793956184734</v>
      </c>
      <c r="R169">
        <v>0.28411670110505627</v>
      </c>
      <c r="S169">
        <v>0.13932221122944113</v>
      </c>
      <c r="T169" s="8">
        <f t="shared" si="20"/>
        <v>5.6644299773805827E-2</v>
      </c>
      <c r="U169" s="8">
        <f t="shared" si="21"/>
        <v>8.9912502069867013E-3</v>
      </c>
      <c r="V169" s="15">
        <f t="shared" si="27"/>
        <v>0.24019451487633481</v>
      </c>
      <c r="W169" s="15">
        <f t="shared" si="28"/>
        <v>8.8644162304182136E-2</v>
      </c>
    </row>
    <row r="170" spans="1:23" x14ac:dyDescent="0.25">
      <c r="A170">
        <v>169</v>
      </c>
      <c r="B170">
        <v>852.8</v>
      </c>
      <c r="C170">
        <v>579.5</v>
      </c>
      <c r="D170" t="s">
        <v>1172</v>
      </c>
      <c r="E170" t="e">
        <v>#N/A</v>
      </c>
      <c r="F170" t="b">
        <v>1</v>
      </c>
      <c r="G170" t="e">
        <v>#N/A</v>
      </c>
      <c r="H170" t="e">
        <v>#N/A</v>
      </c>
      <c r="I170" s="44" t="str">
        <f t="shared" si="25"/>
        <v>C53H102O6</v>
      </c>
      <c r="J170" s="44" t="str">
        <f t="shared" si="26"/>
        <v>C53H106NO6</v>
      </c>
      <c r="K170" s="44" t="str">
        <f t="shared" si="30"/>
        <v>C37H71O4</v>
      </c>
      <c r="L170" s="44" t="str">
        <f t="shared" si="31"/>
        <v>C16H35NO2</v>
      </c>
      <c r="M170">
        <v>0.537893261572986</v>
      </c>
      <c r="N170">
        <v>6.2152815120299305E-2</v>
      </c>
      <c r="O170">
        <v>1.7038748360751518E-2</v>
      </c>
      <c r="P170">
        <v>0.65087530562707863</v>
      </c>
      <c r="Q170">
        <v>0.82641522411847945</v>
      </c>
      <c r="R170">
        <v>0.2757771809241481</v>
      </c>
      <c r="S170">
        <v>0.1550715099001686</v>
      </c>
      <c r="T170" s="8">
        <f t="shared" si="20"/>
        <v>5.1364032637236566E-2</v>
      </c>
      <c r="U170" s="8">
        <f t="shared" si="21"/>
        <v>1.1090100546807031E-2</v>
      </c>
      <c r="V170" s="15">
        <f t="shared" si="27"/>
        <v>0.22790646078019233</v>
      </c>
      <c r="W170" s="15">
        <f t="shared" si="28"/>
        <v>0.10093221640032479</v>
      </c>
    </row>
    <row r="171" spans="1:23" x14ac:dyDescent="0.25">
      <c r="A171">
        <v>170</v>
      </c>
      <c r="B171">
        <v>852.8</v>
      </c>
      <c r="C171">
        <v>551.5</v>
      </c>
      <c r="D171" t="s">
        <v>1173</v>
      </c>
      <c r="E171" t="e">
        <v>#N/A</v>
      </c>
      <c r="F171" t="b">
        <v>1</v>
      </c>
      <c r="G171" t="e">
        <v>#N/A</v>
      </c>
      <c r="H171" t="e">
        <v>#N/A</v>
      </c>
      <c r="I171" s="44" t="str">
        <f t="shared" si="25"/>
        <v>C53H102O6</v>
      </c>
      <c r="J171" s="44" t="str">
        <f t="shared" si="26"/>
        <v>C53H106NO6</v>
      </c>
      <c r="K171" s="44" t="str">
        <f t="shared" si="30"/>
        <v>C35H67O4</v>
      </c>
      <c r="L171" s="44" t="str">
        <f t="shared" si="31"/>
        <v>C18H39NO2</v>
      </c>
      <c r="M171">
        <v>0.537893261572986</v>
      </c>
      <c r="N171">
        <v>5.7392498194050227E-2</v>
      </c>
      <c r="O171">
        <v>2.0229777655425638E-2</v>
      </c>
      <c r="P171">
        <v>0.6658337540052246</v>
      </c>
      <c r="Q171">
        <v>0.80784919409292277</v>
      </c>
      <c r="R171">
        <v>0.26690427899250724</v>
      </c>
      <c r="S171">
        <v>0.17004285201134314</v>
      </c>
      <c r="T171" s="8">
        <f t="shared" si="20"/>
        <v>4.6364483413042994E-2</v>
      </c>
      <c r="U171" s="8">
        <f t="shared" si="21"/>
        <v>1.3469668799003062E-2</v>
      </c>
      <c r="V171" s="15">
        <f t="shared" si="27"/>
        <v>0.21561840668404955</v>
      </c>
      <c r="W171" s="15">
        <f t="shared" si="28"/>
        <v>0.11322027049646743</v>
      </c>
    </row>
    <row r="172" spans="1:23" x14ac:dyDescent="0.25">
      <c r="A172">
        <v>171</v>
      </c>
      <c r="B172">
        <v>850.8</v>
      </c>
      <c r="C172">
        <v>605.6</v>
      </c>
      <c r="D172" t="s">
        <v>1174</v>
      </c>
      <c r="E172" t="e">
        <v>#N/A</v>
      </c>
      <c r="F172" t="b">
        <v>1</v>
      </c>
      <c r="G172" t="e">
        <v>#N/A</v>
      </c>
      <c r="H172" t="e">
        <v>#N/A</v>
      </c>
      <c r="I172" s="44" t="str">
        <f t="shared" si="25"/>
        <v>C53H100O6</v>
      </c>
      <c r="J172" s="44" t="str">
        <f t="shared" si="26"/>
        <v>C53H104NO6</v>
      </c>
      <c r="K172" s="44" t="str">
        <f t="shared" si="30"/>
        <v>C39H73O4</v>
      </c>
      <c r="L172" s="44" t="str">
        <f t="shared" si="31"/>
        <v>C14H31NO2</v>
      </c>
      <c r="M172">
        <v>0.53805466586651607</v>
      </c>
      <c r="N172">
        <v>6.693720247819894E-2</v>
      </c>
      <c r="O172">
        <v>1.4131566343376201E-2</v>
      </c>
      <c r="P172">
        <v>0.63644382869810245</v>
      </c>
      <c r="Q172">
        <v>0.84540793956184734</v>
      </c>
      <c r="R172">
        <v>0.28401099350422304</v>
      </c>
      <c r="S172">
        <v>0.13932221122944113</v>
      </c>
      <c r="T172" s="8">
        <f t="shared" si="20"/>
        <v>5.6589242427128345E-2</v>
      </c>
      <c r="U172" s="8">
        <f t="shared" si="21"/>
        <v>8.9939481890795921E-3</v>
      </c>
      <c r="V172" s="15">
        <f t="shared" si="27"/>
        <v>0.24010514883131842</v>
      </c>
      <c r="W172" s="15">
        <f t="shared" si="28"/>
        <v>8.8670761537551268E-2</v>
      </c>
    </row>
    <row r="173" spans="1:23" x14ac:dyDescent="0.25">
      <c r="A173">
        <v>172</v>
      </c>
      <c r="B173">
        <v>850.8</v>
      </c>
      <c r="C173">
        <v>577.5</v>
      </c>
      <c r="D173" t="s">
        <v>1175</v>
      </c>
      <c r="E173" t="e">
        <v>#N/A</v>
      </c>
      <c r="F173" t="b">
        <v>1</v>
      </c>
      <c r="G173" t="e">
        <v>#N/A</v>
      </c>
      <c r="H173" t="e">
        <v>#N/A</v>
      </c>
      <c r="I173" s="44" t="str">
        <f t="shared" si="25"/>
        <v>C53H100O6</v>
      </c>
      <c r="J173" s="44" t="str">
        <f t="shared" si="26"/>
        <v>C53H104NO6</v>
      </c>
      <c r="K173" s="44" t="str">
        <f t="shared" si="30"/>
        <v>C37H69O4</v>
      </c>
      <c r="L173" s="44" t="str">
        <f t="shared" si="31"/>
        <v>C16H35NO2</v>
      </c>
      <c r="M173">
        <v>0.53805466586651607</v>
      </c>
      <c r="N173">
        <v>6.2088738726074663E-2</v>
      </c>
      <c r="O173">
        <v>1.7038748360751518E-2</v>
      </c>
      <c r="P173">
        <v>0.65107061216163831</v>
      </c>
      <c r="Q173">
        <v>0.82641522411847945</v>
      </c>
      <c r="R173">
        <v>0.27566458221088719</v>
      </c>
      <c r="S173">
        <v>0.1550715099001686</v>
      </c>
      <c r="T173" s="8">
        <f t="shared" si="20"/>
        <v>5.1311078929542717E-2</v>
      </c>
      <c r="U173" s="8">
        <f t="shared" si="21"/>
        <v>1.1093428325702606E-2</v>
      </c>
      <c r="V173" s="15">
        <f t="shared" si="27"/>
        <v>0.2278134074893374</v>
      </c>
      <c r="W173" s="15">
        <f t="shared" si="28"/>
        <v>0.10096250287953236</v>
      </c>
    </row>
    <row r="174" spans="1:23" x14ac:dyDescent="0.25">
      <c r="A174">
        <v>173</v>
      </c>
      <c r="B174">
        <v>850.8</v>
      </c>
      <c r="C174">
        <v>579.5</v>
      </c>
      <c r="D174" t="s">
        <v>1176</v>
      </c>
      <c r="E174" t="e">
        <v>#N/A</v>
      </c>
      <c r="F174" t="b">
        <v>1</v>
      </c>
      <c r="G174" t="e">
        <v>#N/A</v>
      </c>
      <c r="H174" t="e">
        <v>#N/A</v>
      </c>
      <c r="I174" s="44" t="str">
        <f t="shared" si="25"/>
        <v>C53H100O6</v>
      </c>
      <c r="J174" s="44" t="str">
        <f t="shared" si="26"/>
        <v>C53H104NO6</v>
      </c>
      <c r="K174" s="44" t="str">
        <f t="shared" si="30"/>
        <v>C37H71O4</v>
      </c>
      <c r="L174" s="44" t="str">
        <f t="shared" si="31"/>
        <v>C16H33NO2</v>
      </c>
      <c r="M174">
        <v>0.53805466586651607</v>
      </c>
      <c r="N174">
        <v>6.2152815120299305E-2</v>
      </c>
      <c r="O174">
        <v>1.6997374558209467E-2</v>
      </c>
      <c r="P174">
        <v>0.65087530562707863</v>
      </c>
      <c r="Q174">
        <v>0.82666320447990127</v>
      </c>
      <c r="R174">
        <v>0.2757771809241481</v>
      </c>
      <c r="S174">
        <v>0.15487000565579045</v>
      </c>
      <c r="T174" s="8">
        <f t="shared" si="20"/>
        <v>5.1379445314793493E-2</v>
      </c>
      <c r="U174" s="8">
        <f t="shared" si="21"/>
        <v>1.1063171360432521E-2</v>
      </c>
      <c r="V174" s="15">
        <f t="shared" si="27"/>
        <v>0.22797484810518981</v>
      </c>
      <c r="W174" s="15">
        <f t="shared" si="28"/>
        <v>0.10080106226368003</v>
      </c>
    </row>
    <row r="175" spans="1:23" x14ac:dyDescent="0.25">
      <c r="A175">
        <v>174</v>
      </c>
      <c r="B175">
        <v>850.8</v>
      </c>
      <c r="C175">
        <v>549.5</v>
      </c>
      <c r="D175" t="s">
        <v>1177</v>
      </c>
      <c r="E175" t="e">
        <v>#N/A</v>
      </c>
      <c r="F175" t="b">
        <v>1</v>
      </c>
      <c r="G175" t="e">
        <v>#N/A</v>
      </c>
      <c r="H175" t="e">
        <v>#N/A</v>
      </c>
      <c r="I175" s="44" t="str">
        <f t="shared" si="25"/>
        <v>C53H100O6</v>
      </c>
      <c r="J175" s="44" t="str">
        <f t="shared" si="26"/>
        <v>C53H104NO6</v>
      </c>
      <c r="K175" s="44" t="str">
        <f t="shared" si="30"/>
        <v>C35H65O4</v>
      </c>
      <c r="L175" s="44" t="str">
        <f t="shared" si="31"/>
        <v>C18H39NO2</v>
      </c>
      <c r="M175">
        <v>0.53805466586651607</v>
      </c>
      <c r="N175">
        <v>5.7329657462444047E-2</v>
      </c>
      <c r="O175">
        <v>2.0229777655425638E-2</v>
      </c>
      <c r="P175">
        <v>0.66603354908419499</v>
      </c>
      <c r="Q175">
        <v>0.80784919409292277</v>
      </c>
      <c r="R175">
        <v>0.26678452825511634</v>
      </c>
      <c r="S175">
        <v>0.17004285201134314</v>
      </c>
      <c r="T175" s="8">
        <f t="shared" si="20"/>
        <v>4.6313717578658743E-2</v>
      </c>
      <c r="U175" s="8">
        <f t="shared" si="21"/>
        <v>1.3473710609027283E-2</v>
      </c>
      <c r="V175" s="15">
        <f t="shared" si="27"/>
        <v>0.21552166614735635</v>
      </c>
      <c r="W175" s="15">
        <f t="shared" si="28"/>
        <v>0.11325424422151344</v>
      </c>
    </row>
    <row r="176" spans="1:23" x14ac:dyDescent="0.25">
      <c r="A176">
        <v>175</v>
      </c>
      <c r="B176">
        <v>850.8</v>
      </c>
      <c r="C176">
        <v>551.5</v>
      </c>
      <c r="D176" t="s">
        <v>1178</v>
      </c>
      <c r="E176" t="e">
        <v>#N/A</v>
      </c>
      <c r="F176" t="b">
        <v>1</v>
      </c>
      <c r="G176" t="e">
        <v>#N/A</v>
      </c>
      <c r="H176" t="e">
        <v>#N/A</v>
      </c>
      <c r="I176" s="44" t="str">
        <f t="shared" si="25"/>
        <v>C53H100O6</v>
      </c>
      <c r="J176" s="44" t="str">
        <f t="shared" si="26"/>
        <v>C53H104NO6</v>
      </c>
      <c r="K176" s="44" t="str">
        <f t="shared" si="30"/>
        <v>C35H67O4</v>
      </c>
      <c r="L176" s="44" t="str">
        <f t="shared" si="31"/>
        <v>C18H37NO2</v>
      </c>
      <c r="M176">
        <v>0.53805466586651607</v>
      </c>
      <c r="N176">
        <v>5.7392498194050227E-2</v>
      </c>
      <c r="O176">
        <v>2.0184866698779291E-2</v>
      </c>
      <c r="P176">
        <v>0.6658337540052246</v>
      </c>
      <c r="Q176">
        <v>0.80809160339187913</v>
      </c>
      <c r="R176">
        <v>0.26690427899250724</v>
      </c>
      <c r="S176">
        <v>0.1698514124965399</v>
      </c>
      <c r="T176" s="8">
        <f t="shared" si="20"/>
        <v>4.6378395888295579E-2</v>
      </c>
      <c r="U176" s="8">
        <f t="shared" si="21"/>
        <v>1.3439765568143263E-2</v>
      </c>
      <c r="V176" s="15">
        <f t="shared" si="27"/>
        <v>0.21568310676320865</v>
      </c>
      <c r="W176" s="15">
        <f t="shared" si="28"/>
        <v>0.1130928036056611</v>
      </c>
    </row>
    <row r="177" spans="1:23" x14ac:dyDescent="0.25">
      <c r="A177">
        <v>176</v>
      </c>
      <c r="B177">
        <v>850.8</v>
      </c>
      <c r="C177">
        <v>523.5</v>
      </c>
      <c r="D177" t="s">
        <v>1179</v>
      </c>
      <c r="E177" t="e">
        <v>#N/A</v>
      </c>
      <c r="F177" t="b">
        <v>1</v>
      </c>
      <c r="G177" t="e">
        <v>#N/A</v>
      </c>
      <c r="H177" t="e">
        <v>#N/A</v>
      </c>
      <c r="I177" s="44" t="str">
        <f t="shared" si="25"/>
        <v>C53H100O6</v>
      </c>
      <c r="J177" s="44" t="str">
        <f t="shared" si="26"/>
        <v>C53H104NO6</v>
      </c>
      <c r="K177" s="44" t="str">
        <f t="shared" si="30"/>
        <v>C33H63O4</v>
      </c>
      <c r="L177" s="44" t="str">
        <f t="shared" si="31"/>
        <v>C20H41NO2</v>
      </c>
      <c r="M177">
        <v>0.53805466586651607</v>
      </c>
      <c r="N177">
        <v>5.2736024054353514E-2</v>
      </c>
      <c r="O177">
        <v>2.3632816997164695E-2</v>
      </c>
      <c r="P177">
        <v>0.68113597818181804</v>
      </c>
      <c r="Q177">
        <v>0.78993722707581193</v>
      </c>
      <c r="R177">
        <v>0.25747788362138768</v>
      </c>
      <c r="S177">
        <v>0.18408151817546892</v>
      </c>
      <c r="T177" s="8">
        <f t="shared" si="20"/>
        <v>4.1658148608499326E-2</v>
      </c>
      <c r="U177" s="8">
        <f t="shared" si="21"/>
        <v>1.6097161922555669E-2</v>
      </c>
      <c r="V177" s="15">
        <f t="shared" si="27"/>
        <v>0.2033913654212276</v>
      </c>
      <c r="W177" s="15">
        <f t="shared" si="28"/>
        <v>0.12538454494764212</v>
      </c>
    </row>
    <row r="178" spans="1:23" x14ac:dyDescent="0.25">
      <c r="A178">
        <v>177</v>
      </c>
      <c r="B178">
        <v>848.8</v>
      </c>
      <c r="C178">
        <v>603.6</v>
      </c>
      <c r="D178" t="s">
        <v>1180</v>
      </c>
      <c r="E178" t="e">
        <v>#N/A</v>
      </c>
      <c r="F178" t="b">
        <v>1</v>
      </c>
      <c r="G178" t="e">
        <v>#N/A</v>
      </c>
      <c r="H178" t="e">
        <v>#N/A</v>
      </c>
      <c r="I178" s="6" t="str">
        <f t="shared" si="25"/>
        <v>C53H98O6</v>
      </c>
      <c r="J178" s="6" t="str">
        <f t="shared" si="26"/>
        <v>C53H102NO6</v>
      </c>
      <c r="K178" s="6" t="str">
        <f t="shared" ref="K178:K212" si="32">"C"&amp;MID(I178,2,2)-MID(D178,11,2)&amp;"H"&amp;MID(I178,5,2)-MID(D178,11,2)*2+1+RIGHT(D178,1)*2&amp;"O4"</f>
        <v>C39H71O4</v>
      </c>
      <c r="L178" s="44" t="str">
        <f t="shared" si="31"/>
        <v>C14H31NO2</v>
      </c>
      <c r="M178">
        <v>0.53821611859223095</v>
      </c>
      <c r="N178">
        <v>6.6872089492810774E-2</v>
      </c>
      <c r="O178">
        <v>1.4131566343376201E-2</v>
      </c>
      <c r="P178">
        <v>0.6366348048152638</v>
      </c>
      <c r="Q178">
        <v>0.84540793956184734</v>
      </c>
      <c r="R178">
        <v>0.28390519688254262</v>
      </c>
      <c r="S178">
        <v>0.13932221122944113</v>
      </c>
      <c r="T178" s="8">
        <f t="shared" si="20"/>
        <v>5.6534195392312608E-2</v>
      </c>
      <c r="U178" s="8">
        <f t="shared" si="21"/>
        <v>8.9966469807492584E-3</v>
      </c>
      <c r="V178" s="15">
        <f t="shared" si="27"/>
        <v>0.24001570752737095</v>
      </c>
      <c r="W178" s="15">
        <f t="shared" si="28"/>
        <v>8.8697368752486197E-2</v>
      </c>
    </row>
    <row r="179" spans="1:23" x14ac:dyDescent="0.25">
      <c r="A179">
        <v>178</v>
      </c>
      <c r="B179">
        <v>848.8</v>
      </c>
      <c r="C179">
        <v>605.6</v>
      </c>
      <c r="D179" t="s">
        <v>1181</v>
      </c>
      <c r="E179" t="e">
        <v>#N/A</v>
      </c>
      <c r="F179" t="b">
        <v>1</v>
      </c>
      <c r="G179" t="e">
        <v>#N/A</v>
      </c>
      <c r="H179" t="e">
        <v>#N/A</v>
      </c>
      <c r="I179" s="6" t="str">
        <f t="shared" si="25"/>
        <v>C53H98O6</v>
      </c>
      <c r="J179" s="6" t="str">
        <f t="shared" si="26"/>
        <v>C53H102NO6</v>
      </c>
      <c r="K179" s="6" t="str">
        <f t="shared" si="32"/>
        <v>C39H73O4</v>
      </c>
      <c r="L179" s="44" t="str">
        <f t="shared" si="31"/>
        <v>C14H29NO2</v>
      </c>
      <c r="M179">
        <v>0.53821611859223095</v>
      </c>
      <c r="N179">
        <v>6.693720247819894E-2</v>
      </c>
      <c r="O179">
        <v>1.4094048389127228E-2</v>
      </c>
      <c r="P179">
        <v>0.63644382869810245</v>
      </c>
      <c r="Q179">
        <v>0.84566161902016679</v>
      </c>
      <c r="R179">
        <v>0.28401099350422304</v>
      </c>
      <c r="S179">
        <v>0.13911028075275247</v>
      </c>
      <c r="T179" s="8">
        <f t="shared" si="20"/>
        <v>5.6606223020394433E-2</v>
      </c>
      <c r="U179" s="8">
        <f t="shared" si="21"/>
        <v>8.9700701186324564E-3</v>
      </c>
      <c r="V179" s="15">
        <f t="shared" si="27"/>
        <v>0.24017719658630729</v>
      </c>
      <c r="W179" s="15">
        <f t="shared" si="28"/>
        <v>8.8535879693549729E-2</v>
      </c>
    </row>
    <row r="180" spans="1:23" x14ac:dyDescent="0.25">
      <c r="A180">
        <v>179</v>
      </c>
      <c r="B180">
        <v>848.8</v>
      </c>
      <c r="C180">
        <v>575.5</v>
      </c>
      <c r="D180" t="s">
        <v>1182</v>
      </c>
      <c r="E180" t="e">
        <v>#N/A</v>
      </c>
      <c r="F180" t="b">
        <v>1</v>
      </c>
      <c r="G180" t="e">
        <v>#N/A</v>
      </c>
      <c r="H180" t="e">
        <v>#N/A</v>
      </c>
      <c r="I180" s="6" t="str">
        <f t="shared" si="25"/>
        <v>C53H98O6</v>
      </c>
      <c r="J180" s="6" t="str">
        <f t="shared" si="26"/>
        <v>C53H102NO6</v>
      </c>
      <c r="K180" s="6" t="str">
        <f t="shared" si="32"/>
        <v>C37H67O4</v>
      </c>
      <c r="L180" s="44" t="str">
        <f t="shared" si="31"/>
        <v>C16H35NO2</v>
      </c>
      <c r="M180">
        <v>0.53821611859223095</v>
      </c>
      <c r="N180">
        <v>6.2024676912616206E-2</v>
      </c>
      <c r="O180">
        <v>1.7038748360751518E-2</v>
      </c>
      <c r="P180">
        <v>0.65126597730134428</v>
      </c>
      <c r="Q180">
        <v>0.82641522411847945</v>
      </c>
      <c r="R180">
        <v>0.2755518910920759</v>
      </c>
      <c r="S180">
        <v>0.1550715099001686</v>
      </c>
      <c r="T180" s="8">
        <f t="shared" si="20"/>
        <v>5.1258137271615996E-2</v>
      </c>
      <c r="U180" s="8">
        <f t="shared" si="21"/>
        <v>1.1096757103156515E-2</v>
      </c>
      <c r="V180" s="15">
        <f t="shared" si="27"/>
        <v>0.22772027783312873</v>
      </c>
      <c r="W180" s="15">
        <f t="shared" si="28"/>
        <v>0.10099279844672839</v>
      </c>
    </row>
    <row r="181" spans="1:23" x14ac:dyDescent="0.25">
      <c r="A181">
        <v>180</v>
      </c>
      <c r="B181">
        <v>848.8</v>
      </c>
      <c r="C181">
        <v>577.5</v>
      </c>
      <c r="D181" t="s">
        <v>1183</v>
      </c>
      <c r="E181" t="e">
        <v>#N/A</v>
      </c>
      <c r="F181" t="b">
        <v>1</v>
      </c>
      <c r="G181" t="e">
        <v>#N/A</v>
      </c>
      <c r="H181" t="e">
        <v>#N/A</v>
      </c>
      <c r="I181" s="6" t="str">
        <f t="shared" si="25"/>
        <v>C53H98O6</v>
      </c>
      <c r="J181" s="6" t="str">
        <f t="shared" si="26"/>
        <v>C53H102NO6</v>
      </c>
      <c r="K181" s="6" t="str">
        <f t="shared" si="32"/>
        <v>C37H69O4</v>
      </c>
      <c r="L181" s="44" t="str">
        <f t="shared" si="31"/>
        <v>C16H33NO2</v>
      </c>
      <c r="M181">
        <v>0.53821611859223095</v>
      </c>
      <c r="N181">
        <v>6.2088738726074663E-2</v>
      </c>
      <c r="O181">
        <v>1.6997374558209467E-2</v>
      </c>
      <c r="P181">
        <v>0.65107061216163831</v>
      </c>
      <c r="Q181">
        <v>0.82666320447990127</v>
      </c>
      <c r="R181">
        <v>0.27566458221088719</v>
      </c>
      <c r="S181">
        <v>0.15487000565579045</v>
      </c>
      <c r="T181" s="8">
        <f t="shared" si="20"/>
        <v>5.132647571741223E-2</v>
      </c>
      <c r="U181" s="8">
        <f t="shared" si="21"/>
        <v>1.1066491058754095E-2</v>
      </c>
      <c r="V181" s="15">
        <f t="shared" si="27"/>
        <v>0.22788176689206519</v>
      </c>
      <c r="W181" s="15">
        <f t="shared" si="28"/>
        <v>0.10083130938779189</v>
      </c>
    </row>
    <row r="182" spans="1:23" x14ac:dyDescent="0.25">
      <c r="A182">
        <v>181</v>
      </c>
      <c r="B182">
        <v>848.8</v>
      </c>
      <c r="C182">
        <v>547.5</v>
      </c>
      <c r="D182" t="s">
        <v>1184</v>
      </c>
      <c r="E182" t="e">
        <v>#N/A</v>
      </c>
      <c r="F182" t="b">
        <v>1</v>
      </c>
      <c r="G182" t="e">
        <v>#N/A</v>
      </c>
      <c r="H182" t="e">
        <v>#N/A</v>
      </c>
      <c r="I182" s="6" t="str">
        <f t="shared" si="25"/>
        <v>C53H98O6</v>
      </c>
      <c r="J182" s="6" t="str">
        <f t="shared" si="26"/>
        <v>C53H102NO6</v>
      </c>
      <c r="K182" s="6" t="str">
        <f t="shared" si="32"/>
        <v>C35H63O4</v>
      </c>
      <c r="L182" s="44" t="str">
        <f t="shared" si="31"/>
        <v>C18H39NO2</v>
      </c>
      <c r="M182">
        <v>0.53821611859223095</v>
      </c>
      <c r="N182">
        <v>5.7266833829262467E-2</v>
      </c>
      <c r="O182">
        <v>2.0229777655425638E-2</v>
      </c>
      <c r="P182">
        <v>0.66623340411517784</v>
      </c>
      <c r="Q182">
        <v>0.80784919409292277</v>
      </c>
      <c r="R182">
        <v>0.26666468161891527</v>
      </c>
      <c r="S182">
        <v>0.17004285201134314</v>
      </c>
      <c r="T182" s="8">
        <f t="shared" si="20"/>
        <v>4.6262965557223007E-2</v>
      </c>
      <c r="U182" s="8">
        <f t="shared" si="21"/>
        <v>1.3477753631867385E-2</v>
      </c>
      <c r="V182" s="15">
        <f t="shared" si="27"/>
        <v>0.21542484813888652</v>
      </c>
      <c r="W182" s="15">
        <f t="shared" si="28"/>
        <v>0.11328822814097056</v>
      </c>
    </row>
    <row r="183" spans="1:23" x14ac:dyDescent="0.25">
      <c r="A183">
        <v>182</v>
      </c>
      <c r="B183">
        <v>848.8</v>
      </c>
      <c r="C183">
        <v>549.5</v>
      </c>
      <c r="D183" t="s">
        <v>1185</v>
      </c>
      <c r="E183" t="e">
        <v>#N/A</v>
      </c>
      <c r="F183" t="b">
        <v>1</v>
      </c>
      <c r="G183" t="e">
        <v>#N/A</v>
      </c>
      <c r="H183" t="e">
        <v>#N/A</v>
      </c>
      <c r="I183" s="6" t="str">
        <f t="shared" si="25"/>
        <v>C53H98O6</v>
      </c>
      <c r="J183" s="6" t="str">
        <f t="shared" si="26"/>
        <v>C53H102NO6</v>
      </c>
      <c r="K183" s="6" t="str">
        <f t="shared" si="32"/>
        <v>C35H65O4</v>
      </c>
      <c r="L183" s="44" t="str">
        <f t="shared" si="31"/>
        <v>C18H37NO2</v>
      </c>
      <c r="M183">
        <v>0.53821611859223095</v>
      </c>
      <c r="N183">
        <v>5.7329657462444047E-2</v>
      </c>
      <c r="O183">
        <v>2.0184866698779291E-2</v>
      </c>
      <c r="P183">
        <v>0.66603354908419499</v>
      </c>
      <c r="Q183">
        <v>0.80809160339187913</v>
      </c>
      <c r="R183">
        <v>0.26678452825511634</v>
      </c>
      <c r="S183">
        <v>0.1698514124965399</v>
      </c>
      <c r="T183" s="8">
        <f t="shared" si="20"/>
        <v>4.6327614820733616E-2</v>
      </c>
      <c r="U183" s="8">
        <f t="shared" si="21"/>
        <v>1.344379840517935E-2</v>
      </c>
      <c r="V183" s="15">
        <f t="shared" si="27"/>
        <v>0.21558633719782305</v>
      </c>
      <c r="W183" s="15">
        <f t="shared" si="28"/>
        <v>0.11312673908203405</v>
      </c>
    </row>
    <row r="184" spans="1:23" x14ac:dyDescent="0.25">
      <c r="A184">
        <v>183</v>
      </c>
      <c r="B184">
        <v>848.8</v>
      </c>
      <c r="C184">
        <v>551.5</v>
      </c>
      <c r="D184" t="s">
        <v>1186</v>
      </c>
      <c r="E184" t="e">
        <v>#N/A</v>
      </c>
      <c r="F184" t="b">
        <v>1</v>
      </c>
      <c r="G184" t="e">
        <v>#N/A</v>
      </c>
      <c r="H184" t="e">
        <v>#N/A</v>
      </c>
      <c r="I184" s="6" t="str">
        <f t="shared" si="25"/>
        <v>C53H98O6</v>
      </c>
      <c r="J184" s="6" t="str">
        <f t="shared" si="26"/>
        <v>C53H102NO6</v>
      </c>
      <c r="K184" s="6" t="str">
        <f t="shared" si="32"/>
        <v>C35H67O4</v>
      </c>
      <c r="L184" s="44" t="str">
        <f t="shared" si="31"/>
        <v>C18H35NO2</v>
      </c>
      <c r="M184">
        <v>0.53821611859223095</v>
      </c>
      <c r="N184">
        <v>5.7392498194050227E-2</v>
      </c>
      <c r="O184">
        <v>2.013999973989284E-2</v>
      </c>
      <c r="P184">
        <v>0.6658337540052246</v>
      </c>
      <c r="Q184">
        <v>0.8083340854299913</v>
      </c>
      <c r="R184">
        <v>0.26690427899250724</v>
      </c>
      <c r="S184">
        <v>0.1696598427814327</v>
      </c>
      <c r="T184" s="8">
        <f t="shared" si="20"/>
        <v>4.6392312538230014E-2</v>
      </c>
      <c r="U184" s="8">
        <f t="shared" si="21"/>
        <v>1.3409891632477093E-2</v>
      </c>
      <c r="V184" s="15">
        <f t="shared" si="27"/>
        <v>0.21574782625675956</v>
      </c>
      <c r="W184" s="15">
        <f t="shared" si="28"/>
        <v>0.11296525002309753</v>
      </c>
    </row>
    <row r="185" spans="1:23" x14ac:dyDescent="0.25">
      <c r="A185">
        <v>184</v>
      </c>
      <c r="B185">
        <v>848.8</v>
      </c>
      <c r="C185">
        <v>523.5</v>
      </c>
      <c r="D185" t="s">
        <v>1187</v>
      </c>
      <c r="E185" t="e">
        <v>#N/A</v>
      </c>
      <c r="F185" t="b">
        <v>1</v>
      </c>
      <c r="G185" t="e">
        <v>#N/A</v>
      </c>
      <c r="H185" t="e">
        <v>#N/A</v>
      </c>
      <c r="I185" s="6" t="str">
        <f t="shared" si="25"/>
        <v>C53H98O6</v>
      </c>
      <c r="J185" s="6" t="str">
        <f t="shared" si="26"/>
        <v>C53H102NO6</v>
      </c>
      <c r="K185" s="6" t="str">
        <f t="shared" si="32"/>
        <v>C33H63O4</v>
      </c>
      <c r="L185" s="44" t="str">
        <f t="shared" si="31"/>
        <v>C20H39NO2</v>
      </c>
      <c r="M185">
        <v>0.53821611859223095</v>
      </c>
      <c r="N185">
        <v>5.2736024054353514E-2</v>
      </c>
      <c r="O185">
        <v>2.3584712476650619E-2</v>
      </c>
      <c r="P185">
        <v>0.68113597818181804</v>
      </c>
      <c r="Q185">
        <v>0.79017426157536363</v>
      </c>
      <c r="R185">
        <v>0.25747788362138768</v>
      </c>
      <c r="S185">
        <v>0.18389966721726075</v>
      </c>
      <c r="T185" s="8">
        <f t="shared" si="20"/>
        <v>4.1670648865569392E-2</v>
      </c>
      <c r="U185" s="8">
        <f t="shared" si="21"/>
        <v>1.6064396202920342E-2</v>
      </c>
      <c r="V185" s="15">
        <f t="shared" si="27"/>
        <v>0.20345239656251737</v>
      </c>
      <c r="W185" s="15">
        <f t="shared" si="28"/>
        <v>0.1252606797173397</v>
      </c>
    </row>
    <row r="186" spans="1:23" x14ac:dyDescent="0.25">
      <c r="A186">
        <v>185</v>
      </c>
      <c r="B186">
        <v>846.8</v>
      </c>
      <c r="C186">
        <v>601.6</v>
      </c>
      <c r="D186" t="s">
        <v>1188</v>
      </c>
      <c r="E186" t="e">
        <v>#N/A</v>
      </c>
      <c r="F186" t="b">
        <v>1</v>
      </c>
      <c r="G186" t="e">
        <v>#N/A</v>
      </c>
      <c r="H186" t="e">
        <v>#N/A</v>
      </c>
      <c r="I186" s="6" t="str">
        <f t="shared" si="25"/>
        <v>C53H96O6</v>
      </c>
      <c r="J186" s="6" t="str">
        <f t="shared" si="26"/>
        <v>C53H100NO6</v>
      </c>
      <c r="K186" s="6" t="str">
        <f t="shared" si="32"/>
        <v>C39H69O4</v>
      </c>
      <c r="L186" s="44" t="str">
        <f t="shared" si="31"/>
        <v>C14H31NO2</v>
      </c>
      <c r="M186">
        <v>0.53837761976466403</v>
      </c>
      <c r="N186">
        <v>6.6806988735302913E-2</v>
      </c>
      <c r="O186">
        <v>1.4131566343376201E-2</v>
      </c>
      <c r="P186">
        <v>0.63682583823815397</v>
      </c>
      <c r="Q186">
        <v>0.84540793956184734</v>
      </c>
      <c r="R186">
        <v>0.28379931119610813</v>
      </c>
      <c r="S186">
        <v>0.13932221122944113</v>
      </c>
      <c r="T186" s="8">
        <f t="shared" si="20"/>
        <v>5.6479158695043982E-2</v>
      </c>
      <c r="U186" s="8">
        <f t="shared" si="21"/>
        <v>8.9993465822386324E-3</v>
      </c>
      <c r="V186" s="15">
        <f t="shared" si="27"/>
        <v>0.2399261909273733</v>
      </c>
      <c r="W186" s="15">
        <f t="shared" si="28"/>
        <v>8.8723983951381993E-2</v>
      </c>
    </row>
    <row r="187" spans="1:23" x14ac:dyDescent="0.25">
      <c r="A187">
        <v>186</v>
      </c>
      <c r="B187">
        <v>846.8</v>
      </c>
      <c r="C187">
        <v>603.6</v>
      </c>
      <c r="D187" t="s">
        <v>1189</v>
      </c>
      <c r="E187" t="e">
        <v>#N/A</v>
      </c>
      <c r="F187" t="b">
        <v>1</v>
      </c>
      <c r="G187" t="e">
        <v>#N/A</v>
      </c>
      <c r="H187" t="e">
        <v>#N/A</v>
      </c>
      <c r="I187" s="6" t="str">
        <f t="shared" si="25"/>
        <v>C53H96O6</v>
      </c>
      <c r="J187" s="6" t="str">
        <f t="shared" si="26"/>
        <v>C53H100NO6</v>
      </c>
      <c r="K187" s="6" t="str">
        <f t="shared" si="32"/>
        <v>C39H71O4</v>
      </c>
      <c r="L187" s="44" t="str">
        <f t="shared" si="31"/>
        <v>C14H29NO2</v>
      </c>
      <c r="M187">
        <v>0.53837761976466403</v>
      </c>
      <c r="N187">
        <v>6.6872089492810774E-2</v>
      </c>
      <c r="O187">
        <v>1.4094048389127228E-2</v>
      </c>
      <c r="P187">
        <v>0.6366348048152638</v>
      </c>
      <c r="Q187">
        <v>0.84566161902016679</v>
      </c>
      <c r="R187">
        <v>0.28390519688254262</v>
      </c>
      <c r="S187">
        <v>0.13911028075275247</v>
      </c>
      <c r="T187" s="8">
        <f t="shared" si="20"/>
        <v>5.6551159467751862E-2</v>
      </c>
      <c r="U187" s="8">
        <f t="shared" si="21"/>
        <v>8.9727617452688996E-3</v>
      </c>
      <c r="V187" s="15">
        <f t="shared" si="27"/>
        <v>0.24008772844393031</v>
      </c>
      <c r="W187" s="15">
        <f t="shared" si="28"/>
        <v>8.8562446434825151E-2</v>
      </c>
    </row>
    <row r="188" spans="1:23" x14ac:dyDescent="0.25">
      <c r="A188">
        <v>187</v>
      </c>
      <c r="B188">
        <v>846.8</v>
      </c>
      <c r="C188">
        <v>573.5</v>
      </c>
      <c r="D188" t="s">
        <v>1190</v>
      </c>
      <c r="E188" t="e">
        <v>#N/A</v>
      </c>
      <c r="F188" t="b">
        <v>1</v>
      </c>
      <c r="G188" t="e">
        <v>#N/A</v>
      </c>
      <c r="H188" t="e">
        <v>#N/A</v>
      </c>
      <c r="I188" s="6" t="str">
        <f t="shared" si="25"/>
        <v>C53H96O6</v>
      </c>
      <c r="J188" s="6" t="str">
        <f t="shared" si="26"/>
        <v>C53H100NO6</v>
      </c>
      <c r="K188" s="6" t="str">
        <f t="shared" si="32"/>
        <v>C37H65O4</v>
      </c>
      <c r="L188" s="44" t="str">
        <f t="shared" si="31"/>
        <v>C16H35NO2</v>
      </c>
      <c r="M188">
        <v>0.53837761976466403</v>
      </c>
      <c r="N188">
        <v>6.1960629712037238E-2</v>
      </c>
      <c r="O188">
        <v>1.7038748360751518E-2</v>
      </c>
      <c r="P188">
        <v>0.65146140106378192</v>
      </c>
      <c r="Q188">
        <v>0.82641522411847945</v>
      </c>
      <c r="R188">
        <v>0.27543910752239659</v>
      </c>
      <c r="S188">
        <v>0.1550715099001686</v>
      </c>
      <c r="T188" s="8">
        <f t="shared" si="20"/>
        <v>5.1205207689995376E-2</v>
      </c>
      <c r="U188" s="8">
        <f t="shared" si="21"/>
        <v>1.1100086879468403E-2</v>
      </c>
      <c r="V188" s="15">
        <f t="shared" si="27"/>
        <v>0.22762707177411537</v>
      </c>
      <c r="W188" s="15">
        <f t="shared" si="28"/>
        <v>0.10102310310463998</v>
      </c>
    </row>
    <row r="189" spans="1:23" x14ac:dyDescent="0.25">
      <c r="A189">
        <v>188</v>
      </c>
      <c r="B189">
        <v>846.8</v>
      </c>
      <c r="C189">
        <v>575.5</v>
      </c>
      <c r="D189" t="s">
        <v>1191</v>
      </c>
      <c r="E189" t="e">
        <v>#N/A</v>
      </c>
      <c r="F189" t="b">
        <v>1</v>
      </c>
      <c r="G189" t="e">
        <v>#N/A</v>
      </c>
      <c r="H189" t="e">
        <v>#N/A</v>
      </c>
      <c r="I189" s="6" t="str">
        <f t="shared" si="25"/>
        <v>C53H96O6</v>
      </c>
      <c r="J189" s="6" t="str">
        <f t="shared" si="26"/>
        <v>C53H100NO6</v>
      </c>
      <c r="K189" s="6" t="str">
        <f t="shared" si="32"/>
        <v>C37H67O4</v>
      </c>
      <c r="L189" s="44" t="str">
        <f t="shared" si="31"/>
        <v>C16H33NO2</v>
      </c>
      <c r="M189">
        <v>0.53837761976466403</v>
      </c>
      <c r="N189">
        <v>6.2024676912616206E-2</v>
      </c>
      <c r="O189">
        <v>1.6997374558209467E-2</v>
      </c>
      <c r="P189">
        <v>0.65126597730134428</v>
      </c>
      <c r="Q189">
        <v>0.82666320447990127</v>
      </c>
      <c r="R189">
        <v>0.2755518910920759</v>
      </c>
      <c r="S189">
        <v>0.15487000565579045</v>
      </c>
      <c r="T189" s="8">
        <f t="shared" si="20"/>
        <v>5.1273518173413871E-2</v>
      </c>
      <c r="U189" s="8">
        <f t="shared" si="21"/>
        <v>1.1069811753209298E-2</v>
      </c>
      <c r="V189" s="15">
        <f t="shared" si="27"/>
        <v>0.22778860929067227</v>
      </c>
      <c r="W189" s="15">
        <f t="shared" si="28"/>
        <v>0.10086156558808311</v>
      </c>
    </row>
    <row r="190" spans="1:23" x14ac:dyDescent="0.25">
      <c r="A190">
        <v>189</v>
      </c>
      <c r="B190">
        <v>846.8</v>
      </c>
      <c r="C190">
        <v>545.5</v>
      </c>
      <c r="D190" t="s">
        <v>1192</v>
      </c>
      <c r="E190" t="e">
        <v>#N/A</v>
      </c>
      <c r="F190" t="b">
        <v>1</v>
      </c>
      <c r="G190" t="e">
        <v>#N/A</v>
      </c>
      <c r="H190" t="e">
        <v>#N/A</v>
      </c>
      <c r="I190" s="6" t="str">
        <f t="shared" si="25"/>
        <v>C53H96O6</v>
      </c>
      <c r="J190" s="6" t="str">
        <f t="shared" si="26"/>
        <v>C53H100NO6</v>
      </c>
      <c r="K190" s="6" t="str">
        <f t="shared" si="32"/>
        <v>C35H61O4</v>
      </c>
      <c r="L190" s="44" t="str">
        <f t="shared" si="31"/>
        <v>C18H39NO2</v>
      </c>
      <c r="M190">
        <v>0.53837761976466403</v>
      </c>
      <c r="N190">
        <v>5.72040273284228E-2</v>
      </c>
      <c r="O190">
        <v>2.0229777655425638E-2</v>
      </c>
      <c r="P190">
        <v>0.66643331911616299</v>
      </c>
      <c r="Q190">
        <v>0.80784919409292277</v>
      </c>
      <c r="R190">
        <v>0.26654473903713433</v>
      </c>
      <c r="S190">
        <v>0.17004285201134314</v>
      </c>
      <c r="T190" s="8">
        <f t="shared" si="20"/>
        <v>4.6212227376135902E-2</v>
      </c>
      <c r="U190" s="8">
        <f t="shared" si="21"/>
        <v>1.34817978678873E-2</v>
      </c>
      <c r="V190" s="15">
        <f t="shared" si="27"/>
        <v>0.21532795262085744</v>
      </c>
      <c r="W190" s="15">
        <f t="shared" si="28"/>
        <v>0.11332222225789795</v>
      </c>
    </row>
    <row r="191" spans="1:23" x14ac:dyDescent="0.25">
      <c r="A191">
        <v>190</v>
      </c>
      <c r="B191">
        <v>846.8</v>
      </c>
      <c r="C191">
        <v>547.5</v>
      </c>
      <c r="D191" t="s">
        <v>1193</v>
      </c>
      <c r="E191" t="e">
        <v>#N/A</v>
      </c>
      <c r="F191" t="b">
        <v>1</v>
      </c>
      <c r="G191" t="e">
        <v>#N/A</v>
      </c>
      <c r="H191" t="e">
        <v>#N/A</v>
      </c>
      <c r="I191" s="6" t="str">
        <f t="shared" si="25"/>
        <v>C53H96O6</v>
      </c>
      <c r="J191" s="6" t="str">
        <f t="shared" si="26"/>
        <v>C53H100NO6</v>
      </c>
      <c r="K191" s="6" t="str">
        <f t="shared" si="32"/>
        <v>C35H63O4</v>
      </c>
      <c r="L191" s="44" t="str">
        <f t="shared" si="31"/>
        <v>C18H37NO2</v>
      </c>
      <c r="M191">
        <v>0.53837761976466403</v>
      </c>
      <c r="N191">
        <v>5.7266833829262467E-2</v>
      </c>
      <c r="O191">
        <v>2.0184866698779291E-2</v>
      </c>
      <c r="P191">
        <v>0.66623340411517784</v>
      </c>
      <c r="Q191">
        <v>0.80809160339187913</v>
      </c>
      <c r="R191">
        <v>0.26666468161891527</v>
      </c>
      <c r="S191">
        <v>0.1698514124965399</v>
      </c>
      <c r="T191" s="8">
        <f t="shared" si="20"/>
        <v>4.6276847570265033E-2</v>
      </c>
      <c r="U191" s="8">
        <f t="shared" si="21"/>
        <v>1.3447832452338822E-2</v>
      </c>
      <c r="V191" s="15">
        <f t="shared" si="27"/>
        <v>0.21548949013741425</v>
      </c>
      <c r="W191" s="15">
        <f t="shared" si="28"/>
        <v>0.11316068474134107</v>
      </c>
    </row>
    <row r="192" spans="1:23" x14ac:dyDescent="0.25">
      <c r="A192">
        <v>191</v>
      </c>
      <c r="B192">
        <v>846.8</v>
      </c>
      <c r="C192">
        <v>549.5</v>
      </c>
      <c r="D192" t="s">
        <v>1194</v>
      </c>
      <c r="E192" t="e">
        <v>#N/A</v>
      </c>
      <c r="F192" t="b">
        <v>1</v>
      </c>
      <c r="G192" t="e">
        <v>#N/A</v>
      </c>
      <c r="H192" t="e">
        <v>#N/A</v>
      </c>
      <c r="I192" s="6" t="str">
        <f t="shared" si="25"/>
        <v>C53H96O6</v>
      </c>
      <c r="J192" s="6" t="str">
        <f t="shared" si="26"/>
        <v>C53H100NO6</v>
      </c>
      <c r="K192" s="6" t="str">
        <f t="shared" si="32"/>
        <v>C35H65O4</v>
      </c>
      <c r="L192" s="44" t="str">
        <f t="shared" si="31"/>
        <v>C18H35NO2</v>
      </c>
      <c r="M192">
        <v>0.53837761976466403</v>
      </c>
      <c r="N192">
        <v>5.7329657462444047E-2</v>
      </c>
      <c r="O192">
        <v>2.013999973989284E-2</v>
      </c>
      <c r="P192">
        <v>0.66603354908419499</v>
      </c>
      <c r="Q192">
        <v>0.8083340854299913</v>
      </c>
      <c r="R192">
        <v>0.26678452825511634</v>
      </c>
      <c r="S192">
        <v>0.1696598427814327</v>
      </c>
      <c r="T192" s="8">
        <f t="shared" si="20"/>
        <v>4.6341516232919391E-2</v>
      </c>
      <c r="U192" s="8">
        <f t="shared" si="21"/>
        <v>1.3413915505315593E-2</v>
      </c>
      <c r="V192" s="15">
        <f t="shared" si="27"/>
        <v>0.21565102765397115</v>
      </c>
      <c r="W192" s="15">
        <f t="shared" si="28"/>
        <v>0.11299914722478417</v>
      </c>
    </row>
    <row r="193" spans="1:23" x14ac:dyDescent="0.25">
      <c r="A193">
        <v>192</v>
      </c>
      <c r="B193">
        <v>846.8</v>
      </c>
      <c r="C193">
        <v>551.5</v>
      </c>
      <c r="D193" t="s">
        <v>1195</v>
      </c>
      <c r="E193" t="e">
        <v>#N/A</v>
      </c>
      <c r="F193" t="b">
        <v>1</v>
      </c>
      <c r="G193" t="e">
        <v>#N/A</v>
      </c>
      <c r="H193" t="e">
        <v>#N/A</v>
      </c>
      <c r="I193" s="6" t="str">
        <f t="shared" si="25"/>
        <v>C53H96O6</v>
      </c>
      <c r="J193" s="6" t="str">
        <f t="shared" si="26"/>
        <v>C53H100NO6</v>
      </c>
      <c r="K193" s="6" t="str">
        <f t="shared" si="32"/>
        <v>C35H67O4</v>
      </c>
      <c r="L193" s="44" t="str">
        <f t="shared" si="31"/>
        <v>C18H33NO2</v>
      </c>
      <c r="M193">
        <v>0.53837761976466403</v>
      </c>
      <c r="N193">
        <v>5.7392498194050227E-2</v>
      </c>
      <c r="O193">
        <v>2.0095176831051158E-2</v>
      </c>
      <c r="P193">
        <v>0.6658337540052246</v>
      </c>
      <c r="Q193">
        <v>0.8085766402290856</v>
      </c>
      <c r="R193">
        <v>0.26690427899250724</v>
      </c>
      <c r="S193">
        <v>0.1694681428051211</v>
      </c>
      <c r="T193" s="8">
        <f t="shared" si="20"/>
        <v>4.6406233364098999E-2</v>
      </c>
      <c r="U193" s="8">
        <f t="shared" si="21"/>
        <v>1.3380047026817606E-2</v>
      </c>
      <c r="V193" s="15">
        <f t="shared" si="27"/>
        <v>0.21581256517052805</v>
      </c>
      <c r="W193" s="15">
        <f t="shared" si="28"/>
        <v>0.11283760970822729</v>
      </c>
    </row>
    <row r="194" spans="1:23" x14ac:dyDescent="0.25">
      <c r="A194">
        <v>193</v>
      </c>
      <c r="B194">
        <v>846.8</v>
      </c>
      <c r="C194">
        <v>523.5</v>
      </c>
      <c r="D194" t="s">
        <v>1196</v>
      </c>
      <c r="E194" t="e">
        <v>#N/A</v>
      </c>
      <c r="F194" t="b">
        <v>1</v>
      </c>
      <c r="G194" t="e">
        <v>#N/A</v>
      </c>
      <c r="H194" t="e">
        <v>#N/A</v>
      </c>
      <c r="I194" s="6" t="str">
        <f t="shared" si="25"/>
        <v>C53H96O6</v>
      </c>
      <c r="J194" s="6" t="str">
        <f t="shared" si="26"/>
        <v>C53H100NO6</v>
      </c>
      <c r="K194" s="6" t="str">
        <f t="shared" si="32"/>
        <v>C33H63O4</v>
      </c>
      <c r="L194" s="44" t="str">
        <f t="shared" si="31"/>
        <v>C20H37NO2</v>
      </c>
      <c r="M194">
        <v>0.53837761976466403</v>
      </c>
      <c r="N194">
        <v>5.2736024054353514E-2</v>
      </c>
      <c r="O194">
        <v>2.3536648117386826E-2</v>
      </c>
      <c r="P194">
        <v>0.68113597818181804</v>
      </c>
      <c r="Q194">
        <v>0.79041136720126837</v>
      </c>
      <c r="R194">
        <v>0.25747788362138768</v>
      </c>
      <c r="S194">
        <v>0.18371769054912862</v>
      </c>
      <c r="T194" s="8">
        <f t="shared" si="20"/>
        <v>4.1683152873560531E-2</v>
      </c>
      <c r="U194" s="8">
        <f t="shared" si="21"/>
        <v>1.603165783855752E-2</v>
      </c>
      <c r="V194" s="15">
        <f t="shared" si="27"/>
        <v>0.20351344601727009</v>
      </c>
      <c r="W194" s="15">
        <f t="shared" si="28"/>
        <v>0.12513672886148525</v>
      </c>
    </row>
    <row r="195" spans="1:23" x14ac:dyDescent="0.25">
      <c r="A195">
        <v>194</v>
      </c>
      <c r="B195">
        <v>844.6</v>
      </c>
      <c r="C195">
        <v>599.4</v>
      </c>
      <c r="D195" t="s">
        <v>1197</v>
      </c>
      <c r="E195" t="e">
        <v>#N/A</v>
      </c>
      <c r="F195" t="b">
        <v>1</v>
      </c>
      <c r="G195" t="e">
        <v>#N/A</v>
      </c>
      <c r="H195" t="e">
        <v>#N/A</v>
      </c>
      <c r="I195" s="6" t="str">
        <f t="shared" si="25"/>
        <v>C53H94O6</v>
      </c>
      <c r="J195" s="6" t="str">
        <f t="shared" si="26"/>
        <v>C53H98NO6</v>
      </c>
      <c r="K195" s="6" t="str">
        <f t="shared" si="32"/>
        <v>C39H67O4</v>
      </c>
      <c r="L195" s="6" t="str">
        <f t="shared" ref="L195:L212" si="33">"C"&amp;MID(J195,2,2)-MID(K195,2,2)&amp;"H"&amp;MID(J195,5,2)-MID(K195,5,2)&amp;"NO2"</f>
        <v>C14H31NO2</v>
      </c>
      <c r="M195">
        <v>0.53853916939835234</v>
      </c>
      <c r="N195">
        <v>6.6741900236079926E-2</v>
      </c>
      <c r="O195">
        <v>1.4131566343376201E-2</v>
      </c>
      <c r="P195">
        <v>0.63701692898396833</v>
      </c>
      <c r="Q195">
        <v>0.84540793956184734</v>
      </c>
      <c r="R195">
        <v>0.28369333640099498</v>
      </c>
      <c r="S195">
        <v>0.13932221122944113</v>
      </c>
      <c r="T195" s="8">
        <f t="shared" ref="T195:T258" si="34">N195*M195/P195</f>
        <v>5.6424132361026703E-2</v>
      </c>
      <c r="U195" s="8">
        <f t="shared" ref="U195:U258" si="35">O195*M195/Q195</f>
        <v>9.0020469937907143E-3</v>
      </c>
      <c r="V195" s="15">
        <f t="shared" si="27"/>
        <v>0.23983659899419119</v>
      </c>
      <c r="W195" s="15">
        <f t="shared" si="28"/>
        <v>8.8750607136634352E-2</v>
      </c>
    </row>
    <row r="196" spans="1:23" x14ac:dyDescent="0.25">
      <c r="A196">
        <v>195</v>
      </c>
      <c r="B196">
        <v>844.6</v>
      </c>
      <c r="C196">
        <v>601.4</v>
      </c>
      <c r="D196" t="s">
        <v>1198</v>
      </c>
      <c r="E196" t="e">
        <v>#N/A</v>
      </c>
      <c r="F196" t="b">
        <v>1</v>
      </c>
      <c r="G196" t="e">
        <v>#N/A</v>
      </c>
      <c r="H196" t="e">
        <v>#N/A</v>
      </c>
      <c r="I196" s="6" t="str">
        <f t="shared" si="25"/>
        <v>C53H94O6</v>
      </c>
      <c r="J196" s="6" t="str">
        <f t="shared" si="26"/>
        <v>C53H98NO6</v>
      </c>
      <c r="K196" s="6" t="str">
        <f t="shared" si="32"/>
        <v>C39H69O4</v>
      </c>
      <c r="L196" s="6" t="str">
        <f t="shared" si="33"/>
        <v>C14H29NO2</v>
      </c>
      <c r="M196">
        <v>0.53853916939835234</v>
      </c>
      <c r="N196">
        <v>6.6806988735302913E-2</v>
      </c>
      <c r="O196">
        <v>1.4094048389127228E-2</v>
      </c>
      <c r="P196">
        <v>0.63682583823815397</v>
      </c>
      <c r="Q196">
        <v>0.84566161902016679</v>
      </c>
      <c r="R196">
        <v>0.28379931119610813</v>
      </c>
      <c r="S196">
        <v>0.13911028075275247</v>
      </c>
      <c r="T196" s="8">
        <f t="shared" si="34"/>
        <v>5.6496106255758335E-2</v>
      </c>
      <c r="U196" s="8">
        <f t="shared" si="35"/>
        <v>8.9754541795750552E-3</v>
      </c>
      <c r="V196" s="15">
        <f t="shared" si="27"/>
        <v>0.23999818498290904</v>
      </c>
      <c r="W196" s="15">
        <f t="shared" si="28"/>
        <v>8.8589021147916572E-2</v>
      </c>
    </row>
    <row r="197" spans="1:23" x14ac:dyDescent="0.25">
      <c r="A197">
        <v>196</v>
      </c>
      <c r="B197">
        <v>844.6</v>
      </c>
      <c r="C197">
        <v>571.29999999999995</v>
      </c>
      <c r="D197" t="s">
        <v>1199</v>
      </c>
      <c r="E197" t="e">
        <v>#N/A</v>
      </c>
      <c r="F197" t="b">
        <v>1</v>
      </c>
      <c r="G197" t="e">
        <v>#N/A</v>
      </c>
      <c r="H197" t="e">
        <v>#N/A</v>
      </c>
      <c r="I197" s="6" t="str">
        <f t="shared" si="25"/>
        <v>C53H94O6</v>
      </c>
      <c r="J197" s="6" t="str">
        <f t="shared" si="26"/>
        <v>C53H98NO6</v>
      </c>
      <c r="K197" s="6" t="str">
        <f t="shared" si="32"/>
        <v>C37H63O4</v>
      </c>
      <c r="L197" s="6" t="str">
        <f t="shared" si="33"/>
        <v>C16H35NO2</v>
      </c>
      <c r="M197">
        <v>0.53853916939835234</v>
      </c>
      <c r="N197">
        <v>6.1896597156474345E-2</v>
      </c>
      <c r="O197">
        <v>1.7038748360751518E-2</v>
      </c>
      <c r="P197">
        <v>0.65165688346654205</v>
      </c>
      <c r="Q197">
        <v>0.82641522411847945</v>
      </c>
      <c r="R197">
        <v>0.27532623145651314</v>
      </c>
      <c r="S197">
        <v>0.1550715099001686</v>
      </c>
      <c r="T197" s="8">
        <f t="shared" si="34"/>
        <v>5.1152290211239002E-2</v>
      </c>
      <c r="U197" s="8">
        <f t="shared" si="35"/>
        <v>1.1103417654937988E-2</v>
      </c>
      <c r="V197" s="15">
        <f t="shared" si="27"/>
        <v>0.2275337892748307</v>
      </c>
      <c r="W197" s="15">
        <f t="shared" si="28"/>
        <v>0.10105341685599492</v>
      </c>
    </row>
    <row r="198" spans="1:23" x14ac:dyDescent="0.25">
      <c r="A198">
        <v>197</v>
      </c>
      <c r="B198">
        <v>844.6</v>
      </c>
      <c r="C198">
        <v>573.29999999999995</v>
      </c>
      <c r="D198" t="s">
        <v>1200</v>
      </c>
      <c r="E198" t="e">
        <v>#N/A</v>
      </c>
      <c r="F198" t="b">
        <v>1</v>
      </c>
      <c r="G198" t="e">
        <v>#N/A</v>
      </c>
      <c r="H198" t="e">
        <v>#N/A</v>
      </c>
      <c r="I198" s="6" t="str">
        <f t="shared" si="25"/>
        <v>C53H94O6</v>
      </c>
      <c r="J198" s="6" t="str">
        <f t="shared" si="26"/>
        <v>C53H98NO6</v>
      </c>
      <c r="K198" s="6" t="str">
        <f t="shared" si="32"/>
        <v>C37H65O4</v>
      </c>
      <c r="L198" s="6" t="str">
        <f t="shared" si="33"/>
        <v>C16H33NO2</v>
      </c>
      <c r="M198">
        <v>0.53853916939835234</v>
      </c>
      <c r="N198">
        <v>6.1960629712037238E-2</v>
      </c>
      <c r="O198">
        <v>1.6997374558209467E-2</v>
      </c>
      <c r="P198">
        <v>0.65146140106378192</v>
      </c>
      <c r="Q198">
        <v>0.82666320447990127</v>
      </c>
      <c r="R198">
        <v>0.27543910752239659</v>
      </c>
      <c r="S198">
        <v>0.15487000565579045</v>
      </c>
      <c r="T198" s="8">
        <f t="shared" si="34"/>
        <v>5.1220572709345304E-2</v>
      </c>
      <c r="U198" s="8">
        <f t="shared" si="35"/>
        <v>1.1073133444097025E-2</v>
      </c>
      <c r="V198" s="15">
        <f t="shared" si="27"/>
        <v>0.22769537526354852</v>
      </c>
      <c r="W198" s="15">
        <f t="shared" si="28"/>
        <v>0.10089183086727711</v>
      </c>
    </row>
    <row r="199" spans="1:23" x14ac:dyDescent="0.25">
      <c r="A199">
        <v>198</v>
      </c>
      <c r="B199">
        <v>844.6</v>
      </c>
      <c r="C199">
        <v>545.29999999999995</v>
      </c>
      <c r="D199" t="s">
        <v>1201</v>
      </c>
      <c r="E199" t="e">
        <v>#N/A</v>
      </c>
      <c r="F199" t="b">
        <v>1</v>
      </c>
      <c r="G199" t="e">
        <v>#N/A</v>
      </c>
      <c r="H199" t="e">
        <v>#N/A</v>
      </c>
      <c r="I199" s="6" t="str">
        <f t="shared" si="25"/>
        <v>C53H94O6</v>
      </c>
      <c r="J199" s="6" t="str">
        <f t="shared" si="26"/>
        <v>C53H98NO6</v>
      </c>
      <c r="K199" s="6" t="str">
        <f t="shared" si="32"/>
        <v>C35H61O4</v>
      </c>
      <c r="L199" s="6" t="str">
        <f t="shared" si="33"/>
        <v>C18H37NO2</v>
      </c>
      <c r="M199">
        <v>0.53853916939835234</v>
      </c>
      <c r="N199">
        <v>5.72040273284228E-2</v>
      </c>
      <c r="O199">
        <v>2.0184866698779291E-2</v>
      </c>
      <c r="P199">
        <v>0.66643331911616299</v>
      </c>
      <c r="Q199">
        <v>0.80809160339187913</v>
      </c>
      <c r="R199">
        <v>0.26654473903713433</v>
      </c>
      <c r="S199">
        <v>0.1698514124965399</v>
      </c>
      <c r="T199" s="8">
        <f t="shared" si="34"/>
        <v>4.6226094164298077E-2</v>
      </c>
      <c r="U199" s="8">
        <f t="shared" si="35"/>
        <v>1.3451867709984798E-2</v>
      </c>
      <c r="V199" s="15">
        <f t="shared" si="27"/>
        <v>0.21539256554418798</v>
      </c>
      <c r="W199" s="15">
        <f t="shared" si="28"/>
        <v>0.11319464058663768</v>
      </c>
    </row>
    <row r="200" spans="1:23" x14ac:dyDescent="0.25">
      <c r="A200">
        <v>199</v>
      </c>
      <c r="B200">
        <v>844.6</v>
      </c>
      <c r="C200">
        <v>547.29999999999995</v>
      </c>
      <c r="D200" t="s">
        <v>1202</v>
      </c>
      <c r="E200" t="e">
        <v>#N/A</v>
      </c>
      <c r="F200" t="b">
        <v>1</v>
      </c>
      <c r="G200" t="e">
        <v>#N/A</v>
      </c>
      <c r="H200" t="e">
        <v>#N/A</v>
      </c>
      <c r="I200" s="6" t="str">
        <f t="shared" si="25"/>
        <v>C53H94O6</v>
      </c>
      <c r="J200" s="6" t="str">
        <f t="shared" si="26"/>
        <v>C53H98NO6</v>
      </c>
      <c r="K200" s="6" t="str">
        <f t="shared" si="32"/>
        <v>C35H63O4</v>
      </c>
      <c r="L200" s="6" t="str">
        <f t="shared" si="33"/>
        <v>C18H35NO2</v>
      </c>
      <c r="M200">
        <v>0.53853916939835234</v>
      </c>
      <c r="N200">
        <v>5.7266833829262467E-2</v>
      </c>
      <c r="O200">
        <v>2.013999973989284E-2</v>
      </c>
      <c r="P200">
        <v>0.66623340411517784</v>
      </c>
      <c r="Q200">
        <v>0.8083340854299913</v>
      </c>
      <c r="R200">
        <v>0.26666468161891527</v>
      </c>
      <c r="S200">
        <v>0.1696598427814327</v>
      </c>
      <c r="T200" s="8">
        <f t="shared" si="34"/>
        <v>4.6290733748848185E-2</v>
      </c>
      <c r="U200" s="8">
        <f t="shared" si="35"/>
        <v>1.3417940585587609E-2</v>
      </c>
      <c r="V200" s="15">
        <f t="shared" si="27"/>
        <v>0.2155541515329058</v>
      </c>
      <c r="W200" s="15">
        <f t="shared" si="28"/>
        <v>0.11303305459791985</v>
      </c>
    </row>
    <row r="201" spans="1:23" x14ac:dyDescent="0.25">
      <c r="A201">
        <v>200</v>
      </c>
      <c r="B201">
        <v>844.6</v>
      </c>
      <c r="C201">
        <v>549.29999999999995</v>
      </c>
      <c r="D201" t="s">
        <v>1203</v>
      </c>
      <c r="E201" t="e">
        <v>#N/A</v>
      </c>
      <c r="F201" t="b">
        <v>1</v>
      </c>
      <c r="G201" t="e">
        <v>#N/A</v>
      </c>
      <c r="H201" t="e">
        <v>#N/A</v>
      </c>
      <c r="I201" s="6" t="str">
        <f t="shared" si="25"/>
        <v>C53H94O6</v>
      </c>
      <c r="J201" s="6" t="str">
        <f t="shared" si="26"/>
        <v>C53H98NO6</v>
      </c>
      <c r="K201" s="6" t="str">
        <f t="shared" si="32"/>
        <v>C35H65O4</v>
      </c>
      <c r="L201" s="6" t="str">
        <f t="shared" si="33"/>
        <v>C18H33NO2</v>
      </c>
      <c r="M201">
        <v>0.53853916939835234</v>
      </c>
      <c r="N201">
        <v>5.7329657462444047E-2</v>
      </c>
      <c r="O201">
        <v>2.0095176831051158E-2</v>
      </c>
      <c r="P201">
        <v>0.66603354908419499</v>
      </c>
      <c r="Q201">
        <v>0.8085766402290856</v>
      </c>
      <c r="R201">
        <v>0.26678452825511634</v>
      </c>
      <c r="S201">
        <v>0.1694681428051211</v>
      </c>
      <c r="T201" s="8">
        <f t="shared" si="34"/>
        <v>4.6355421816467346E-2</v>
      </c>
      <c r="U201" s="8">
        <f t="shared" si="35"/>
        <v>1.3384061944259493E-2</v>
      </c>
      <c r="V201" s="15">
        <f t="shared" si="27"/>
        <v>0.2157157375216236</v>
      </c>
      <c r="W201" s="15">
        <f t="shared" si="28"/>
        <v>0.11287146860920202</v>
      </c>
    </row>
    <row r="202" spans="1:23" x14ac:dyDescent="0.25">
      <c r="A202">
        <v>201</v>
      </c>
      <c r="B202">
        <v>844.6</v>
      </c>
      <c r="C202">
        <v>521.29999999999995</v>
      </c>
      <c r="D202" t="s">
        <v>1204</v>
      </c>
      <c r="E202" t="e">
        <v>#N/A</v>
      </c>
      <c r="F202" t="b">
        <v>1</v>
      </c>
      <c r="G202" t="e">
        <v>#N/A</v>
      </c>
      <c r="H202" t="e">
        <v>#N/A</v>
      </c>
      <c r="I202" s="6" t="str">
        <f t="shared" si="25"/>
        <v>C53H94O6</v>
      </c>
      <c r="J202" s="6" t="str">
        <f t="shared" si="26"/>
        <v>C53H98NO6</v>
      </c>
      <c r="K202" s="6" t="str">
        <f t="shared" si="32"/>
        <v>C33H61O4</v>
      </c>
      <c r="L202" s="6" t="str">
        <f t="shared" si="33"/>
        <v>C20H37NO2</v>
      </c>
      <c r="M202">
        <v>0.53853916939835234</v>
      </c>
      <c r="N202">
        <v>5.2674616291207225E-2</v>
      </c>
      <c r="O202">
        <v>2.3536648117386826E-2</v>
      </c>
      <c r="P202">
        <v>0.68134036496114803</v>
      </c>
      <c r="Q202">
        <v>0.79041136720126837</v>
      </c>
      <c r="R202">
        <v>0.25735071159530332</v>
      </c>
      <c r="S202">
        <v>0.18371769054912862</v>
      </c>
      <c r="T202" s="8">
        <f t="shared" si="34"/>
        <v>4.1634615479535314E-2</v>
      </c>
      <c r="U202" s="8">
        <f t="shared" si="35"/>
        <v>1.6036468418262461E-2</v>
      </c>
      <c r="V202" s="15">
        <f t="shared" si="27"/>
        <v>0.20341292780226305</v>
      </c>
      <c r="W202" s="15">
        <f t="shared" si="28"/>
        <v>0.12517427832856259</v>
      </c>
    </row>
    <row r="203" spans="1:23" x14ac:dyDescent="0.25">
      <c r="A203">
        <v>202</v>
      </c>
      <c r="B203">
        <v>844.6</v>
      </c>
      <c r="C203">
        <v>523.29999999999995</v>
      </c>
      <c r="D203" t="s">
        <v>1205</v>
      </c>
      <c r="E203" t="e">
        <v>#N/A</v>
      </c>
      <c r="F203" t="b">
        <v>1</v>
      </c>
      <c r="G203" t="e">
        <v>#N/A</v>
      </c>
      <c r="H203" t="e">
        <v>#N/A</v>
      </c>
      <c r="I203" s="6" t="str">
        <f t="shared" si="25"/>
        <v>C53H94O6</v>
      </c>
      <c r="J203" s="6" t="str">
        <f t="shared" si="26"/>
        <v>C53H98NO6</v>
      </c>
      <c r="K203" s="6" t="str">
        <f t="shared" si="32"/>
        <v>C33H63O4</v>
      </c>
      <c r="L203" s="6" t="str">
        <f t="shared" si="33"/>
        <v>C20H35NO2</v>
      </c>
      <c r="M203">
        <v>0.53853916939835234</v>
      </c>
      <c r="N203">
        <v>5.2736024054353514E-2</v>
      </c>
      <c r="O203">
        <v>2.3488623969159166E-2</v>
      </c>
      <c r="P203">
        <v>0.68113597818181804</v>
      </c>
      <c r="Q203">
        <v>0.79064854397486861</v>
      </c>
      <c r="R203">
        <v>0.25747788362138768</v>
      </c>
      <c r="S203">
        <v>0.18353558811200352</v>
      </c>
      <c r="T203" s="8">
        <f t="shared" si="34"/>
        <v>4.1695660633598253E-2</v>
      </c>
      <c r="U203" s="8">
        <f t="shared" si="35"/>
        <v>1.5998946863378126E-2</v>
      </c>
      <c r="V203" s="15">
        <f t="shared" si="27"/>
        <v>0.20357451379098085</v>
      </c>
      <c r="W203" s="15">
        <f t="shared" si="28"/>
        <v>0.12501269233984477</v>
      </c>
    </row>
    <row r="204" spans="1:23" x14ac:dyDescent="0.25">
      <c r="A204">
        <v>203</v>
      </c>
      <c r="B204">
        <v>842.6</v>
      </c>
      <c r="C204">
        <v>597.4</v>
      </c>
      <c r="D204" t="s">
        <v>1206</v>
      </c>
      <c r="E204" t="e">
        <v>#N/A</v>
      </c>
      <c r="F204" t="b">
        <v>1</v>
      </c>
      <c r="G204" t="e">
        <v>#N/A</v>
      </c>
      <c r="H204" t="e">
        <v>#N/A</v>
      </c>
      <c r="I204" s="6" t="str">
        <f t="shared" si="25"/>
        <v>C53H92O6</v>
      </c>
      <c r="J204" s="6" t="str">
        <f t="shared" si="26"/>
        <v>C53H96NO6</v>
      </c>
      <c r="K204" s="6" t="str">
        <f t="shared" si="32"/>
        <v>C39H65O4</v>
      </c>
      <c r="L204" s="6" t="str">
        <f t="shared" si="33"/>
        <v>C14H31NO2</v>
      </c>
      <c r="M204">
        <v>0.53870076750783724</v>
      </c>
      <c r="N204">
        <v>6.6676824025568598E-2</v>
      </c>
      <c r="O204">
        <v>1.4131566343376201E-2</v>
      </c>
      <c r="P204">
        <v>0.63720807706990745</v>
      </c>
      <c r="Q204">
        <v>0.84540793956184734</v>
      </c>
      <c r="R204">
        <v>0.28358727245325982</v>
      </c>
      <c r="S204">
        <v>0.13932221122944113</v>
      </c>
      <c r="T204" s="8">
        <f t="shared" si="34"/>
        <v>5.6369116415983828E-2</v>
      </c>
      <c r="U204" s="8">
        <f t="shared" si="35"/>
        <v>9.0047482156485718E-3</v>
      </c>
      <c r="V204" s="15">
        <f t="shared" si="27"/>
        <v>0.2397469316906746</v>
      </c>
      <c r="W204" s="15">
        <f t="shared" si="28"/>
        <v>8.8777238310639647E-2</v>
      </c>
    </row>
    <row r="205" spans="1:23" x14ac:dyDescent="0.25">
      <c r="A205">
        <v>204</v>
      </c>
      <c r="B205">
        <v>842.6</v>
      </c>
      <c r="C205">
        <v>569.29999999999995</v>
      </c>
      <c r="D205" t="s">
        <v>1207</v>
      </c>
      <c r="E205" t="e">
        <v>#N/A</v>
      </c>
      <c r="F205" t="b">
        <v>1</v>
      </c>
      <c r="G205" t="e">
        <v>#N/A</v>
      </c>
      <c r="H205" t="e">
        <v>#N/A</v>
      </c>
      <c r="I205" s="6" t="str">
        <f t="shared" si="25"/>
        <v>C53H92O6</v>
      </c>
      <c r="J205" s="6" t="str">
        <f t="shared" si="26"/>
        <v>C53H96NO6</v>
      </c>
      <c r="K205" s="6" t="str">
        <f t="shared" si="32"/>
        <v>C37H61O4</v>
      </c>
      <c r="L205" s="6" t="str">
        <f t="shared" si="33"/>
        <v>C16H35NO2</v>
      </c>
      <c r="M205">
        <v>0.53870076750783724</v>
      </c>
      <c r="N205">
        <v>6.1832579278087288E-2</v>
      </c>
      <c r="O205">
        <v>1.7038748360751518E-2</v>
      </c>
      <c r="P205">
        <v>0.65185242452722059</v>
      </c>
      <c r="Q205">
        <v>0.82641522411847945</v>
      </c>
      <c r="R205">
        <v>0.27521326284907038</v>
      </c>
      <c r="S205">
        <v>0.1550715099001686</v>
      </c>
      <c r="T205" s="8">
        <f t="shared" si="34"/>
        <v>5.1099384861924162E-2</v>
      </c>
      <c r="U205" s="8">
        <f t="shared" si="35"/>
        <v>1.1106749429865084E-2</v>
      </c>
      <c r="V205" s="15">
        <f t="shared" si="27"/>
        <v>0.22744043029779248</v>
      </c>
      <c r="W205" s="15">
        <f t="shared" si="28"/>
        <v>0.10108373970352179</v>
      </c>
    </row>
    <row r="206" spans="1:23" x14ac:dyDescent="0.25">
      <c r="A206">
        <v>205</v>
      </c>
      <c r="B206">
        <v>842.6</v>
      </c>
      <c r="C206">
        <v>571.29999999999995</v>
      </c>
      <c r="D206" t="s">
        <v>1208</v>
      </c>
      <c r="E206" t="e">
        <v>#N/A</v>
      </c>
      <c r="F206" t="b">
        <v>1</v>
      </c>
      <c r="G206" t="e">
        <v>#N/A</v>
      </c>
      <c r="H206" t="e">
        <v>#N/A</v>
      </c>
      <c r="I206" s="6" t="str">
        <f t="shared" si="25"/>
        <v>C53H92O6</v>
      </c>
      <c r="J206" s="6" t="str">
        <f t="shared" si="26"/>
        <v>C53H96NO6</v>
      </c>
      <c r="K206" s="6" t="str">
        <f t="shared" si="32"/>
        <v>C37H63O4</v>
      </c>
      <c r="L206" s="6" t="str">
        <f t="shared" si="33"/>
        <v>C16H33NO2</v>
      </c>
      <c r="M206">
        <v>0.53870076750783724</v>
      </c>
      <c r="N206">
        <v>6.1896597156474345E-2</v>
      </c>
      <c r="O206">
        <v>1.6997374558209467E-2</v>
      </c>
      <c r="P206">
        <v>0.65165688346654205</v>
      </c>
      <c r="Q206">
        <v>0.82666320447990127</v>
      </c>
      <c r="R206">
        <v>0.27532623145651314</v>
      </c>
      <c r="S206">
        <v>0.15487000565579045</v>
      </c>
      <c r="T206" s="8">
        <f t="shared" si="34"/>
        <v>5.1167639351772626E-2</v>
      </c>
      <c r="U206" s="8">
        <f t="shared" si="35"/>
        <v>1.1076456131716273E-2</v>
      </c>
      <c r="V206" s="15">
        <f t="shared" si="27"/>
        <v>0.22760206477321612</v>
      </c>
      <c r="W206" s="15">
        <f t="shared" si="28"/>
        <v>0.10092210522809815</v>
      </c>
    </row>
    <row r="207" spans="1:23" x14ac:dyDescent="0.25">
      <c r="A207">
        <v>206</v>
      </c>
      <c r="B207">
        <v>842.6</v>
      </c>
      <c r="C207">
        <v>543.29999999999995</v>
      </c>
      <c r="D207" t="s">
        <v>1209</v>
      </c>
      <c r="E207" t="e">
        <v>#N/A</v>
      </c>
      <c r="F207" t="b">
        <v>1</v>
      </c>
      <c r="G207" t="e">
        <v>#N/A</v>
      </c>
      <c r="H207" t="e">
        <v>#N/A</v>
      </c>
      <c r="I207" s="6" t="str">
        <f t="shared" si="25"/>
        <v>C53H92O6</v>
      </c>
      <c r="J207" s="6" t="str">
        <f t="shared" si="26"/>
        <v>C53H96NO6</v>
      </c>
      <c r="K207" s="6" t="str">
        <f t="shared" si="32"/>
        <v>C35H59O4</v>
      </c>
      <c r="L207" s="6" t="str">
        <f t="shared" si="33"/>
        <v>C18H37NO2</v>
      </c>
      <c r="M207">
        <v>0.53870076750783724</v>
      </c>
      <c r="N207">
        <v>5.7141237993866646E-2</v>
      </c>
      <c r="O207">
        <v>2.0184866698779291E-2</v>
      </c>
      <c r="P207">
        <v>0.6666332941051456</v>
      </c>
      <c r="Q207">
        <v>0.80809160339187913</v>
      </c>
      <c r="R207">
        <v>0.26642470046298422</v>
      </c>
      <c r="S207">
        <v>0.1698514124965399</v>
      </c>
      <c r="T207" s="8">
        <f t="shared" si="34"/>
        <v>4.6175354630260665E-2</v>
      </c>
      <c r="U207" s="8">
        <f t="shared" si="35"/>
        <v>1.3455904178480494E-2</v>
      </c>
      <c r="V207" s="15">
        <f t="shared" si="27"/>
        <v>0.21529556338033407</v>
      </c>
      <c r="W207" s="15">
        <f t="shared" si="28"/>
        <v>0.11322860662098029</v>
      </c>
    </row>
    <row r="208" spans="1:23" x14ac:dyDescent="0.25">
      <c r="A208">
        <v>207</v>
      </c>
      <c r="B208">
        <v>842.6</v>
      </c>
      <c r="C208">
        <v>545.29999999999995</v>
      </c>
      <c r="D208" t="s">
        <v>1210</v>
      </c>
      <c r="E208" t="e">
        <v>#N/A</v>
      </c>
      <c r="F208" t="b">
        <v>1</v>
      </c>
      <c r="G208" t="e">
        <v>#N/A</v>
      </c>
      <c r="H208" t="e">
        <v>#N/A</v>
      </c>
      <c r="I208" s="6" t="str">
        <f t="shared" si="25"/>
        <v>C53H92O6</v>
      </c>
      <c r="J208" s="6" t="str">
        <f t="shared" si="26"/>
        <v>C53H96NO6</v>
      </c>
      <c r="K208" s="6" t="str">
        <f t="shared" si="32"/>
        <v>C35H61O4</v>
      </c>
      <c r="L208" s="6" t="str">
        <f t="shared" si="33"/>
        <v>C18H35NO2</v>
      </c>
      <c r="M208">
        <v>0.53870076750783724</v>
      </c>
      <c r="N208">
        <v>5.72040273284228E-2</v>
      </c>
      <c r="O208">
        <v>2.013999973989284E-2</v>
      </c>
      <c r="P208">
        <v>0.66643331911616299</v>
      </c>
      <c r="Q208">
        <v>0.8083340854299913</v>
      </c>
      <c r="R208">
        <v>0.26654473903713433</v>
      </c>
      <c r="S208">
        <v>0.1696598427814327</v>
      </c>
      <c r="T208" s="8">
        <f t="shared" si="34"/>
        <v>4.6239965113432882E-2</v>
      </c>
      <c r="U208" s="8">
        <f t="shared" si="35"/>
        <v>1.3421966873655447E-2</v>
      </c>
      <c r="V208" s="15">
        <f t="shared" si="27"/>
        <v>0.2154571978557577</v>
      </c>
      <c r="W208" s="15">
        <f t="shared" si="28"/>
        <v>0.11306697214555661</v>
      </c>
    </row>
    <row r="209" spans="1:23" x14ac:dyDescent="0.25">
      <c r="A209">
        <v>208</v>
      </c>
      <c r="B209">
        <v>842.6</v>
      </c>
      <c r="C209">
        <v>547.29999999999995</v>
      </c>
      <c r="D209" t="s">
        <v>1211</v>
      </c>
      <c r="E209" t="e">
        <v>#N/A</v>
      </c>
      <c r="F209" t="b">
        <v>1</v>
      </c>
      <c r="G209" t="e">
        <v>#N/A</v>
      </c>
      <c r="H209" t="e">
        <v>#N/A</v>
      </c>
      <c r="I209" s="6" t="str">
        <f t="shared" si="25"/>
        <v>C53H92O6</v>
      </c>
      <c r="J209" s="6" t="str">
        <f t="shared" si="26"/>
        <v>C53H96NO6</v>
      </c>
      <c r="K209" s="6" t="str">
        <f t="shared" si="32"/>
        <v>C35H63O4</v>
      </c>
      <c r="L209" s="6" t="str">
        <f t="shared" si="33"/>
        <v>C18H33NO2</v>
      </c>
      <c r="M209">
        <v>0.53870076750783724</v>
      </c>
      <c r="N209">
        <v>5.7266833829262467E-2</v>
      </c>
      <c r="O209">
        <v>2.0095176831051158E-2</v>
      </c>
      <c r="P209">
        <v>0.66623340411517784</v>
      </c>
      <c r="Q209">
        <v>0.8085766402290856</v>
      </c>
      <c r="R209">
        <v>0.26666468161891527</v>
      </c>
      <c r="S209">
        <v>0.1694681428051211</v>
      </c>
      <c r="T209" s="8">
        <f t="shared" si="34"/>
        <v>4.6304624094222396E-2</v>
      </c>
      <c r="U209" s="8">
        <f t="shared" si="35"/>
        <v>1.3388078066447666E-2</v>
      </c>
      <c r="V209" s="15">
        <f t="shared" si="27"/>
        <v>0.21561883233118131</v>
      </c>
      <c r="W209" s="15">
        <f t="shared" si="28"/>
        <v>0.11290533767013293</v>
      </c>
    </row>
    <row r="210" spans="1:23" x14ac:dyDescent="0.25">
      <c r="A210">
        <v>209</v>
      </c>
      <c r="B210">
        <v>842.6</v>
      </c>
      <c r="C210">
        <v>521.29999999999995</v>
      </c>
      <c r="D210" t="s">
        <v>1212</v>
      </c>
      <c r="E210" t="e">
        <v>#N/A</v>
      </c>
      <c r="F210" t="b">
        <v>1</v>
      </c>
      <c r="G210" t="e">
        <v>#N/A</v>
      </c>
      <c r="H210" t="e">
        <v>#N/A</v>
      </c>
      <c r="I210" s="6" t="str">
        <f t="shared" si="25"/>
        <v>C53H92O6</v>
      </c>
      <c r="J210" s="6" t="str">
        <f t="shared" si="26"/>
        <v>C53H96NO6</v>
      </c>
      <c r="K210" s="6" t="str">
        <f t="shared" si="32"/>
        <v>C33H61O4</v>
      </c>
      <c r="L210" s="6" t="str">
        <f t="shared" si="33"/>
        <v>C20H35NO2</v>
      </c>
      <c r="M210">
        <v>0.53870076750783724</v>
      </c>
      <c r="N210">
        <v>5.2674616291207225E-2</v>
      </c>
      <c r="O210">
        <v>2.3488623969159166E-2</v>
      </c>
      <c r="P210">
        <v>0.68134036496114803</v>
      </c>
      <c r="Q210">
        <v>0.79064854397486861</v>
      </c>
      <c r="R210">
        <v>0.25735071159530332</v>
      </c>
      <c r="S210">
        <v>0.18353558811200352</v>
      </c>
      <c r="T210" s="8">
        <f t="shared" si="34"/>
        <v>4.1647108675077885E-2</v>
      </c>
      <c r="U210" s="8">
        <f t="shared" si="35"/>
        <v>1.6003747627582075E-2</v>
      </c>
      <c r="V210" s="15">
        <f t="shared" si="27"/>
        <v>0.2034739654137229</v>
      </c>
      <c r="W210" s="15">
        <f t="shared" si="28"/>
        <v>0.12505020458759142</v>
      </c>
    </row>
    <row r="211" spans="1:23" x14ac:dyDescent="0.25">
      <c r="A211">
        <v>210</v>
      </c>
      <c r="B211">
        <v>842.6</v>
      </c>
      <c r="C211">
        <v>523.29999999999995</v>
      </c>
      <c r="D211" t="s">
        <v>1213</v>
      </c>
      <c r="E211" t="e">
        <v>#N/A</v>
      </c>
      <c r="F211" t="b">
        <v>1</v>
      </c>
      <c r="G211" t="e">
        <v>#N/A</v>
      </c>
      <c r="H211" t="e">
        <v>#N/A</v>
      </c>
      <c r="I211" s="6" t="str">
        <f t="shared" si="25"/>
        <v>C53H92O6</v>
      </c>
      <c r="J211" s="6" t="str">
        <f t="shared" si="26"/>
        <v>C53H96NO6</v>
      </c>
      <c r="K211" s="6" t="str">
        <f t="shared" si="32"/>
        <v>C33H63O4</v>
      </c>
      <c r="L211" s="6" t="str">
        <f t="shared" si="33"/>
        <v>C20H33NO2</v>
      </c>
      <c r="M211">
        <v>0.53870076750783724</v>
      </c>
      <c r="N211">
        <v>5.2736024054353514E-2</v>
      </c>
      <c r="O211">
        <v>2.3440640081786132E-2</v>
      </c>
      <c r="P211">
        <v>0.68113597818181804</v>
      </c>
      <c r="Q211">
        <v>0.7908857919175134</v>
      </c>
      <c r="R211">
        <v>0.25747788362138768</v>
      </c>
      <c r="S211">
        <v>0.1833533598467923</v>
      </c>
      <c r="T211" s="8">
        <f t="shared" si="34"/>
        <v>4.1708172146808414E-2</v>
      </c>
      <c r="U211" s="8">
        <f t="shared" si="35"/>
        <v>1.5966263311315329E-2</v>
      </c>
      <c r="V211" s="15">
        <f t="shared" si="27"/>
        <v>0.20363559988914653</v>
      </c>
      <c r="W211" s="15">
        <f t="shared" si="28"/>
        <v>0.12488857011216774</v>
      </c>
    </row>
    <row r="212" spans="1:23" x14ac:dyDescent="0.25">
      <c r="A212">
        <v>211</v>
      </c>
      <c r="B212">
        <v>840.7</v>
      </c>
      <c r="C212">
        <v>519.4</v>
      </c>
      <c r="D212" t="s">
        <v>1214</v>
      </c>
      <c r="E212" t="e">
        <v>#N/A</v>
      </c>
      <c r="F212" t="b">
        <v>1</v>
      </c>
      <c r="G212" t="e">
        <v>#N/A</v>
      </c>
      <c r="H212" t="e">
        <v>#N/A</v>
      </c>
      <c r="I212" s="6" t="str">
        <f t="shared" si="25"/>
        <v>C53H90O6</v>
      </c>
      <c r="J212" s="6" t="str">
        <f t="shared" si="26"/>
        <v>C53H94NO6</v>
      </c>
      <c r="K212" s="6" t="str">
        <f t="shared" si="32"/>
        <v>C33H59O4</v>
      </c>
      <c r="L212" s="6" t="str">
        <f t="shared" si="33"/>
        <v>C20H35NO2</v>
      </c>
      <c r="M212">
        <v>0.53886241410766533</v>
      </c>
      <c r="N212">
        <v>5.2613228284171747E-2</v>
      </c>
      <c r="O212">
        <v>2.3488623969159166E-2</v>
      </c>
      <c r="P212">
        <v>0.68154481307031101</v>
      </c>
      <c r="Q212">
        <v>0.79064854397486861</v>
      </c>
      <c r="R212">
        <v>0.25722344006539105</v>
      </c>
      <c r="S212">
        <v>0.18353558811200352</v>
      </c>
      <c r="T212" s="8">
        <f t="shared" si="34"/>
        <v>4.159857233669776E-2</v>
      </c>
      <c r="U212" s="8">
        <f t="shared" si="35"/>
        <v>1.600854983233941E-2</v>
      </c>
      <c r="V212" s="15">
        <f t="shared" si="27"/>
        <v>0.20337333836390828</v>
      </c>
      <c r="W212" s="15">
        <f t="shared" si="28"/>
        <v>0.12508772809154503</v>
      </c>
    </row>
    <row r="213" spans="1:23" x14ac:dyDescent="0.25">
      <c r="A213">
        <v>212</v>
      </c>
      <c r="B213">
        <v>866.8</v>
      </c>
      <c r="C213">
        <v>593.5</v>
      </c>
      <c r="D213" t="s">
        <v>1215</v>
      </c>
      <c r="E213" t="e">
        <v>#N/A</v>
      </c>
      <c r="F213" t="b">
        <v>1</v>
      </c>
      <c r="G213" t="e">
        <v>#N/A</v>
      </c>
      <c r="H213" t="e">
        <v>#N/A</v>
      </c>
      <c r="I213" s="44" t="str">
        <f t="shared" si="25"/>
        <v>C54H104O6</v>
      </c>
      <c r="J213" s="44" t="str">
        <f t="shared" si="26"/>
        <v>C54H108NO6</v>
      </c>
      <c r="K213" s="44" t="str">
        <f t="shared" ref="K213:K226" si="36">"C"&amp;MID(I213,2,2)-MID(D213,11,2)&amp;"H"&amp;MID(I213,5,3)-MID(D213,11,2)*2+1+RIGHT(D213,1)*2&amp;"O4"</f>
        <v>C38H73O4</v>
      </c>
      <c r="L213" s="44" t="str">
        <f t="shared" ref="L213:L236" si="37">"C"&amp;MID(J213,2,2)-MID(K213,2,2)&amp;"H"&amp;MID(J213,5,3)-MID(K213,5,2)&amp;"NO2"</f>
        <v>C16H35NO2</v>
      </c>
      <c r="M213">
        <v>0.53181685473444407</v>
      </c>
      <c r="N213">
        <v>6.4567306656553553E-2</v>
      </c>
      <c r="O213">
        <v>1.7038748360751518E-2</v>
      </c>
      <c r="P213">
        <v>0.64352257704560389</v>
      </c>
      <c r="Q213">
        <v>0.82641522411847945</v>
      </c>
      <c r="R213">
        <v>0.2800123813515889</v>
      </c>
      <c r="S213">
        <v>0.1550715099001686</v>
      </c>
      <c r="T213" s="8">
        <f t="shared" si="34"/>
        <v>5.3359405201302286E-2</v>
      </c>
      <c r="U213" s="8">
        <f t="shared" si="35"/>
        <v>1.0964819254742374E-2</v>
      </c>
      <c r="V213" s="15">
        <f t="shared" si="27"/>
        <v>0.2314064948906224</v>
      </c>
      <c r="W213" s="15">
        <f t="shared" si="28"/>
        <v>9.9792017677309344E-2</v>
      </c>
    </row>
    <row r="214" spans="1:23" x14ac:dyDescent="0.25">
      <c r="A214">
        <v>213</v>
      </c>
      <c r="B214">
        <v>866.8</v>
      </c>
      <c r="C214">
        <v>579.5</v>
      </c>
      <c r="D214" t="s">
        <v>1216</v>
      </c>
      <c r="E214" t="e">
        <v>#N/A</v>
      </c>
      <c r="F214" t="b">
        <v>1</v>
      </c>
      <c r="G214" t="e">
        <v>#N/A</v>
      </c>
      <c r="H214" t="e">
        <v>#N/A</v>
      </c>
      <c r="I214" s="44" t="str">
        <f t="shared" si="25"/>
        <v>C54H104O6</v>
      </c>
      <c r="J214" s="44" t="str">
        <f t="shared" si="26"/>
        <v>C54H108NO6</v>
      </c>
      <c r="K214" s="44" t="str">
        <f t="shared" si="36"/>
        <v>C37H71O4</v>
      </c>
      <c r="L214" s="44" t="str">
        <f t="shared" si="37"/>
        <v>C17H37NO2</v>
      </c>
      <c r="M214">
        <v>0.53181685473444407</v>
      </c>
      <c r="N214">
        <v>6.2152815120299305E-2</v>
      </c>
      <c r="O214">
        <v>1.8600289989097404E-2</v>
      </c>
      <c r="P214">
        <v>0.65087530562707863</v>
      </c>
      <c r="Q214">
        <v>0.81707947764598488</v>
      </c>
      <c r="R214">
        <v>0.2757771809241481</v>
      </c>
      <c r="S214">
        <v>0.16265271814199597</v>
      </c>
      <c r="T214" s="8">
        <f t="shared" si="34"/>
        <v>5.0783789712721614E-2</v>
      </c>
      <c r="U214" s="8">
        <f t="shared" si="35"/>
        <v>1.2106469431406062E-2</v>
      </c>
      <c r="V214" s="15">
        <f t="shared" si="27"/>
        <v>0.22533187493618514</v>
      </c>
      <c r="W214" s="15">
        <f t="shared" si="28"/>
        <v>0.10586663763174668</v>
      </c>
    </row>
    <row r="215" spans="1:23" x14ac:dyDescent="0.25">
      <c r="A215">
        <v>214</v>
      </c>
      <c r="B215">
        <v>866.8</v>
      </c>
      <c r="C215">
        <v>565.5</v>
      </c>
      <c r="D215" t="s">
        <v>1217</v>
      </c>
      <c r="E215" t="e">
        <v>#N/A</v>
      </c>
      <c r="F215" t="b">
        <v>1</v>
      </c>
      <c r="G215" t="e">
        <v>#N/A</v>
      </c>
      <c r="H215" t="e">
        <v>#N/A</v>
      </c>
      <c r="I215" s="44" t="str">
        <f t="shared" si="25"/>
        <v>C54H104O6</v>
      </c>
      <c r="J215" s="44" t="str">
        <f t="shared" si="26"/>
        <v>C54H108NO6</v>
      </c>
      <c r="K215" s="44" t="str">
        <f t="shared" si="36"/>
        <v>C36H69O4</v>
      </c>
      <c r="L215" s="44" t="str">
        <f t="shared" si="37"/>
        <v>C18H39NO2</v>
      </c>
      <c r="M215">
        <v>0.53181685473444407</v>
      </c>
      <c r="N215">
        <v>5.9760610346952028E-2</v>
      </c>
      <c r="O215">
        <v>2.0229777655425638E-2</v>
      </c>
      <c r="P215">
        <v>0.65831204465281945</v>
      </c>
      <c r="Q215">
        <v>0.80784919409292277</v>
      </c>
      <c r="R215">
        <v>0.27140864481264532</v>
      </c>
      <c r="S215">
        <v>0.17004285201134314</v>
      </c>
      <c r="T215" s="8">
        <f t="shared" si="34"/>
        <v>4.8277560907286354E-2</v>
      </c>
      <c r="U215" s="8">
        <f t="shared" si="35"/>
        <v>1.3317506291215163E-2</v>
      </c>
      <c r="V215" s="15">
        <f t="shared" si="27"/>
        <v>0.21925725498174772</v>
      </c>
      <c r="W215" s="15">
        <f t="shared" si="28"/>
        <v>0.11194125758618403</v>
      </c>
    </row>
    <row r="216" spans="1:23" x14ac:dyDescent="0.25">
      <c r="A216">
        <v>215</v>
      </c>
      <c r="B216">
        <v>864.8</v>
      </c>
      <c r="C216">
        <v>605.5</v>
      </c>
      <c r="D216" t="s">
        <v>1218</v>
      </c>
      <c r="E216" t="e">
        <v>#N/A</v>
      </c>
      <c r="F216" t="b">
        <v>1</v>
      </c>
      <c r="G216" t="e">
        <v>#N/A</v>
      </c>
      <c r="H216" t="e">
        <v>#N/A</v>
      </c>
      <c r="I216" s="44" t="str">
        <f t="shared" si="25"/>
        <v>C54H102O6</v>
      </c>
      <c r="J216" s="44" t="str">
        <f t="shared" si="26"/>
        <v>C54H106NO6</v>
      </c>
      <c r="K216" s="44" t="str">
        <f t="shared" si="36"/>
        <v>C39H73O4</v>
      </c>
      <c r="L216" s="44" t="str">
        <f t="shared" si="37"/>
        <v>C15H33NO2</v>
      </c>
      <c r="M216">
        <v>0.5319764356956832</v>
      </c>
      <c r="N216">
        <v>6.693720247819894E-2</v>
      </c>
      <c r="O216">
        <v>1.5548150126737267E-2</v>
      </c>
      <c r="P216">
        <v>0.63644382869810245</v>
      </c>
      <c r="Q216">
        <v>0.83585763850343919</v>
      </c>
      <c r="R216">
        <v>0.28401099350422304</v>
      </c>
      <c r="S216">
        <v>0.1472958257151189</v>
      </c>
      <c r="T216" s="8">
        <f t="shared" si="34"/>
        <v>5.5949971991453913E-2</v>
      </c>
      <c r="U216" s="8">
        <f t="shared" si="35"/>
        <v>9.8955241958335518E-3</v>
      </c>
      <c r="V216" s="15">
        <f t="shared" si="27"/>
        <v>0.23739275833945542</v>
      </c>
      <c r="W216" s="15">
        <f t="shared" si="28"/>
        <v>9.3745519269378672E-2</v>
      </c>
    </row>
    <row r="217" spans="1:23" x14ac:dyDescent="0.25">
      <c r="A217">
        <v>216</v>
      </c>
      <c r="B217">
        <v>864.8</v>
      </c>
      <c r="C217">
        <v>591.5</v>
      </c>
      <c r="D217" t="s">
        <v>1219</v>
      </c>
      <c r="E217" t="e">
        <v>#N/A</v>
      </c>
      <c r="F217" t="b">
        <v>1</v>
      </c>
      <c r="G217" t="e">
        <v>#N/A</v>
      </c>
      <c r="H217" t="e">
        <v>#N/A</v>
      </c>
      <c r="I217" s="44" t="str">
        <f t="shared" si="25"/>
        <v>C54H102O6</v>
      </c>
      <c r="J217" s="44" t="str">
        <f t="shared" si="26"/>
        <v>C54H106NO6</v>
      </c>
      <c r="K217" s="44" t="str">
        <f t="shared" si="36"/>
        <v>C38H71O4</v>
      </c>
      <c r="L217" s="44" t="str">
        <f t="shared" si="37"/>
        <v>C16H35NO2</v>
      </c>
      <c r="M217">
        <v>0.5319764356956832</v>
      </c>
      <c r="N217">
        <v>6.4502683144141648E-2</v>
      </c>
      <c r="O217">
        <v>1.7038748360751518E-2</v>
      </c>
      <c r="P217">
        <v>0.64371567726518086</v>
      </c>
      <c r="Q217">
        <v>0.82641522411847945</v>
      </c>
      <c r="R217">
        <v>0.2799032602958802</v>
      </c>
      <c r="S217">
        <v>0.1550715099001686</v>
      </c>
      <c r="T217" s="8">
        <f t="shared" si="34"/>
        <v>5.3305999346809081E-2</v>
      </c>
      <c r="U217" s="8">
        <f t="shared" si="35"/>
        <v>1.0968109440792153E-2</v>
      </c>
      <c r="V217" s="15">
        <f t="shared" si="27"/>
        <v>0.23131631558891291</v>
      </c>
      <c r="W217" s="15">
        <f t="shared" si="28"/>
        <v>9.9821962019921232E-2</v>
      </c>
    </row>
    <row r="218" spans="1:23" x14ac:dyDescent="0.25">
      <c r="A218">
        <v>217</v>
      </c>
      <c r="B218">
        <v>864.8</v>
      </c>
      <c r="C218">
        <v>577.5</v>
      </c>
      <c r="D218" t="s">
        <v>1220</v>
      </c>
      <c r="E218" t="e">
        <v>#N/A</v>
      </c>
      <c r="F218" t="b">
        <v>1</v>
      </c>
      <c r="G218" t="e">
        <v>#N/A</v>
      </c>
      <c r="H218" t="e">
        <v>#N/A</v>
      </c>
      <c r="I218" s="44" t="str">
        <f t="shared" si="25"/>
        <v>C54H102O6</v>
      </c>
      <c r="J218" s="44" t="str">
        <f t="shared" si="26"/>
        <v>C54H106NO6</v>
      </c>
      <c r="K218" s="44" t="str">
        <f t="shared" si="36"/>
        <v>C37H69O4</v>
      </c>
      <c r="L218" s="44" t="str">
        <f t="shared" si="37"/>
        <v>C17H37NO2</v>
      </c>
      <c r="M218">
        <v>0.5319764356956832</v>
      </c>
      <c r="N218">
        <v>6.2088738726074663E-2</v>
      </c>
      <c r="O218">
        <v>1.8600289989097404E-2</v>
      </c>
      <c r="P218">
        <v>0.65107061216163831</v>
      </c>
      <c r="Q218">
        <v>0.81707947764598488</v>
      </c>
      <c r="R218">
        <v>0.27566458221088719</v>
      </c>
      <c r="S218">
        <v>0.16265271814199597</v>
      </c>
      <c r="T218" s="8">
        <f t="shared" si="34"/>
        <v>5.0731434205999126E-2</v>
      </c>
      <c r="U218" s="8">
        <f t="shared" si="35"/>
        <v>1.2110102189585643E-2</v>
      </c>
      <c r="V218" s="15">
        <f t="shared" si="27"/>
        <v>0.22523987283837041</v>
      </c>
      <c r="W218" s="15">
        <f t="shared" si="28"/>
        <v>0.10589840477046376</v>
      </c>
    </row>
    <row r="219" spans="1:23" x14ac:dyDescent="0.25">
      <c r="A219">
        <v>218</v>
      </c>
      <c r="B219">
        <v>864.8</v>
      </c>
      <c r="C219">
        <v>563.5</v>
      </c>
      <c r="D219" t="s">
        <v>1221</v>
      </c>
      <c r="E219" t="e">
        <v>#N/A</v>
      </c>
      <c r="F219" t="b">
        <v>1</v>
      </c>
      <c r="G219" t="e">
        <v>#N/A</v>
      </c>
      <c r="H219" t="e">
        <v>#N/A</v>
      </c>
      <c r="I219" s="44" t="str">
        <f t="shared" si="25"/>
        <v>C54H102O6</v>
      </c>
      <c r="J219" s="44" t="str">
        <f t="shared" si="26"/>
        <v>C54H106NO6</v>
      </c>
      <c r="K219" s="44" t="str">
        <f t="shared" si="36"/>
        <v>C36H67O4</v>
      </c>
      <c r="L219" s="44" t="str">
        <f t="shared" si="37"/>
        <v>C18H39NO2</v>
      </c>
      <c r="M219">
        <v>0.5319764356956832</v>
      </c>
      <c r="N219">
        <v>5.9697127782833245E-2</v>
      </c>
      <c r="O219">
        <v>2.0229777655425638E-2</v>
      </c>
      <c r="P219">
        <v>0.65850958271116722</v>
      </c>
      <c r="Q219">
        <v>0.80784919409292277</v>
      </c>
      <c r="R219">
        <v>0.27129250321764714</v>
      </c>
      <c r="S219">
        <v>0.17004285201134314</v>
      </c>
      <c r="T219" s="8">
        <f t="shared" si="34"/>
        <v>4.8226276569024062E-2</v>
      </c>
      <c r="U219" s="8">
        <f t="shared" si="35"/>
        <v>1.332150244221403E-2</v>
      </c>
      <c r="V219" s="15">
        <f t="shared" si="27"/>
        <v>0.21916343008782785</v>
      </c>
      <c r="W219" s="15">
        <f t="shared" si="28"/>
        <v>0.11197484752100631</v>
      </c>
    </row>
    <row r="220" spans="1:23" x14ac:dyDescent="0.25">
      <c r="A220">
        <v>219</v>
      </c>
      <c r="B220">
        <v>864.8</v>
      </c>
      <c r="C220">
        <v>565.5</v>
      </c>
      <c r="D220" t="s">
        <v>1222</v>
      </c>
      <c r="E220" t="e">
        <v>#N/A</v>
      </c>
      <c r="F220" t="b">
        <v>1</v>
      </c>
      <c r="G220" t="e">
        <v>#N/A</v>
      </c>
      <c r="H220" t="e">
        <v>#N/A</v>
      </c>
      <c r="I220" s="44" t="str">
        <f t="shared" si="25"/>
        <v>C54H102O6</v>
      </c>
      <c r="J220" s="44" t="str">
        <f t="shared" si="26"/>
        <v>C54H106NO6</v>
      </c>
      <c r="K220" s="44" t="str">
        <f t="shared" si="36"/>
        <v>C36H69O4</v>
      </c>
      <c r="L220" s="44" t="str">
        <f t="shared" si="37"/>
        <v>C18H37NO2</v>
      </c>
      <c r="M220">
        <v>0.5319764356956832</v>
      </c>
      <c r="N220">
        <v>5.9760610346952028E-2</v>
      </c>
      <c r="O220">
        <v>2.0184866698779291E-2</v>
      </c>
      <c r="P220">
        <v>0.65831204465281945</v>
      </c>
      <c r="Q220">
        <v>0.80809160339187913</v>
      </c>
      <c r="R220">
        <v>0.27140864481264532</v>
      </c>
      <c r="S220">
        <v>0.1698514124965399</v>
      </c>
      <c r="T220" s="8">
        <f t="shared" si="34"/>
        <v>4.8292047434945785E-2</v>
      </c>
      <c r="U220" s="8">
        <f t="shared" si="35"/>
        <v>1.3287940867518002E-2</v>
      </c>
      <c r="V220" s="15">
        <f t="shared" si="27"/>
        <v>0.21932304696106758</v>
      </c>
      <c r="W220" s="15">
        <f t="shared" si="28"/>
        <v>0.11181523064776662</v>
      </c>
    </row>
    <row r="221" spans="1:23" x14ac:dyDescent="0.25">
      <c r="A221">
        <v>220</v>
      </c>
      <c r="B221">
        <v>862.8</v>
      </c>
      <c r="C221">
        <v>603.5</v>
      </c>
      <c r="D221" t="s">
        <v>1223</v>
      </c>
      <c r="E221" t="e">
        <v>#N/A</v>
      </c>
      <c r="F221" t="b">
        <v>1</v>
      </c>
      <c r="G221" t="e">
        <v>#N/A</v>
      </c>
      <c r="H221" t="e">
        <v>#N/A</v>
      </c>
      <c r="I221" s="44" t="str">
        <f t="shared" si="25"/>
        <v>C54H100O6</v>
      </c>
      <c r="J221" s="44" t="str">
        <f t="shared" si="26"/>
        <v>C54H104NO6</v>
      </c>
      <c r="K221" s="44" t="str">
        <f t="shared" si="36"/>
        <v>C39H71O4</v>
      </c>
      <c r="L221" s="44" t="str">
        <f t="shared" si="37"/>
        <v>C15H33NO2</v>
      </c>
      <c r="M221">
        <v>0.53213606454198414</v>
      </c>
      <c r="N221">
        <v>6.6872089492810774E-2</v>
      </c>
      <c r="O221">
        <v>1.5548150126737267E-2</v>
      </c>
      <c r="P221">
        <v>0.6366348048152638</v>
      </c>
      <c r="Q221">
        <v>0.83585763850343919</v>
      </c>
      <c r="R221">
        <v>0.28390519688254262</v>
      </c>
      <c r="S221">
        <v>0.1472958257151189</v>
      </c>
      <c r="T221" s="8">
        <f t="shared" si="34"/>
        <v>5.5895546805251439E-2</v>
      </c>
      <c r="U221" s="8">
        <f t="shared" si="35"/>
        <v>9.8984935211737946E-3</v>
      </c>
      <c r="V221" s="15">
        <f t="shared" si="27"/>
        <v>0.23730432742509597</v>
      </c>
      <c r="W221" s="15">
        <f t="shared" si="28"/>
        <v>9.3773649254247804E-2</v>
      </c>
    </row>
    <row r="222" spans="1:23" x14ac:dyDescent="0.25">
      <c r="A222">
        <v>221</v>
      </c>
      <c r="B222">
        <v>862.8</v>
      </c>
      <c r="C222">
        <v>589.5</v>
      </c>
      <c r="D222" t="s">
        <v>1224</v>
      </c>
      <c r="E222" t="e">
        <v>#N/A</v>
      </c>
      <c r="F222" t="b">
        <v>1</v>
      </c>
      <c r="G222" t="e">
        <v>#N/A</v>
      </c>
      <c r="H222" t="e">
        <v>#N/A</v>
      </c>
      <c r="I222" s="44" t="str">
        <f t="shared" ref="I222:I285" si="38">"C"&amp;3+MID(D222,4,2)&amp;"H"&amp;2+MID(D222,4,2)*2-MID(D222,7,1)*2&amp;"O6"</f>
        <v>C54H100O6</v>
      </c>
      <c r="J222" s="44" t="str">
        <f t="shared" ref="J222:J285" si="39">"C"&amp;3+MID(D222,4,2)&amp;"H"&amp;2+MID(D222,4,2)*2-MID(D222,7,1)*2+4&amp;"NO6"</f>
        <v>C54H104NO6</v>
      </c>
      <c r="K222" s="44" t="str">
        <f t="shared" si="36"/>
        <v>C38H69O4</v>
      </c>
      <c r="L222" s="44" t="str">
        <f t="shared" si="37"/>
        <v>C16H35NO2</v>
      </c>
      <c r="M222">
        <v>0.53213606454198414</v>
      </c>
      <c r="N222">
        <v>6.4438073004407598E-2</v>
      </c>
      <c r="O222">
        <v>1.7038748360751518E-2</v>
      </c>
      <c r="P222">
        <v>0.64390883542786037</v>
      </c>
      <c r="Q222">
        <v>0.82641522411847945</v>
      </c>
      <c r="R222">
        <v>0.27979404854034551</v>
      </c>
      <c r="S222">
        <v>0.1550715099001686</v>
      </c>
      <c r="T222" s="8">
        <f t="shared" si="34"/>
        <v>5.325260454370042E-2</v>
      </c>
      <c r="U222" s="8">
        <f t="shared" si="35"/>
        <v>1.0971400614119872E-2</v>
      </c>
      <c r="V222" s="15">
        <f t="shared" si="27"/>
        <v>0.23122606133148627</v>
      </c>
      <c r="W222" s="15">
        <f t="shared" si="28"/>
        <v>9.9851915347857451E-2</v>
      </c>
    </row>
    <row r="223" spans="1:23" x14ac:dyDescent="0.25">
      <c r="A223">
        <v>222</v>
      </c>
      <c r="B223">
        <v>862.8</v>
      </c>
      <c r="C223">
        <v>591.5</v>
      </c>
      <c r="D223" t="s">
        <v>1225</v>
      </c>
      <c r="E223" t="e">
        <v>#N/A</v>
      </c>
      <c r="F223" t="b">
        <v>1</v>
      </c>
      <c r="G223" t="e">
        <v>#N/A</v>
      </c>
      <c r="H223" t="e">
        <v>#N/A</v>
      </c>
      <c r="I223" s="44" t="str">
        <f t="shared" si="38"/>
        <v>C54H100O6</v>
      </c>
      <c r="J223" s="44" t="str">
        <f t="shared" si="39"/>
        <v>C54H104NO6</v>
      </c>
      <c r="K223" s="44" t="str">
        <f t="shared" si="36"/>
        <v>C38H71O4</v>
      </c>
      <c r="L223" s="44" t="str">
        <f t="shared" si="37"/>
        <v>C16H33NO2</v>
      </c>
      <c r="M223">
        <v>0.53213606454198414</v>
      </c>
      <c r="N223">
        <v>6.4502683144141648E-2</v>
      </c>
      <c r="O223">
        <v>1.6997374558209467E-2</v>
      </c>
      <c r="P223">
        <v>0.64371567726518086</v>
      </c>
      <c r="Q223">
        <v>0.82666320447990127</v>
      </c>
      <c r="R223">
        <v>0.2799032602958802</v>
      </c>
      <c r="S223">
        <v>0.15487000565579045</v>
      </c>
      <c r="T223" s="8">
        <f t="shared" si="34"/>
        <v>5.3321994745487822E-2</v>
      </c>
      <c r="U223" s="8">
        <f t="shared" si="35"/>
        <v>1.0941476475467758E-2</v>
      </c>
      <c r="V223" s="15">
        <f t="shared" ref="V223:V286" si="40">R223*M223/P223</f>
        <v>0.23138572610056415</v>
      </c>
      <c r="W223" s="15">
        <f t="shared" ref="W223:W286" si="41">S223*M223/Q223</f>
        <v>9.9692250578779507E-2</v>
      </c>
    </row>
    <row r="224" spans="1:23" x14ac:dyDescent="0.25">
      <c r="A224">
        <v>223</v>
      </c>
      <c r="B224">
        <v>862.8</v>
      </c>
      <c r="C224">
        <v>575.5</v>
      </c>
      <c r="D224" t="s">
        <v>1226</v>
      </c>
      <c r="E224" t="e">
        <v>#N/A</v>
      </c>
      <c r="F224" t="b">
        <v>1</v>
      </c>
      <c r="G224" t="e">
        <v>#N/A</v>
      </c>
      <c r="H224" t="e">
        <v>#N/A</v>
      </c>
      <c r="I224" s="44" t="str">
        <f t="shared" si="38"/>
        <v>C54H100O6</v>
      </c>
      <c r="J224" s="44" t="str">
        <f t="shared" si="39"/>
        <v>C54H104NO6</v>
      </c>
      <c r="K224" s="44" t="str">
        <f t="shared" si="36"/>
        <v>C37H67O4</v>
      </c>
      <c r="L224" s="44" t="str">
        <f t="shared" si="37"/>
        <v>C17H37NO2</v>
      </c>
      <c r="M224">
        <v>0.53213606454198414</v>
      </c>
      <c r="N224">
        <v>6.2024676912616206E-2</v>
      </c>
      <c r="O224">
        <v>1.8600289989097404E-2</v>
      </c>
      <c r="P224">
        <v>0.65126597730134428</v>
      </c>
      <c r="Q224">
        <v>0.81707947764598488</v>
      </c>
      <c r="R224">
        <v>0.2755518910920759</v>
      </c>
      <c r="S224">
        <v>0.16265271814199597</v>
      </c>
      <c r="T224" s="8">
        <f t="shared" si="34"/>
        <v>5.0679090612921425E-2</v>
      </c>
      <c r="U224" s="8">
        <f t="shared" si="35"/>
        <v>1.2113736037837929E-2</v>
      </c>
      <c r="V224" s="15">
        <f t="shared" si="40"/>
        <v>0.22514779523787665</v>
      </c>
      <c r="W224" s="15">
        <f t="shared" si="41"/>
        <v>0.10593018144146708</v>
      </c>
    </row>
    <row r="225" spans="1:23" x14ac:dyDescent="0.25">
      <c r="A225">
        <v>224</v>
      </c>
      <c r="B225">
        <v>862.8</v>
      </c>
      <c r="C225">
        <v>563.5</v>
      </c>
      <c r="D225" t="s">
        <v>1227</v>
      </c>
      <c r="E225" t="e">
        <v>#N/A</v>
      </c>
      <c r="F225" t="b">
        <v>1</v>
      </c>
      <c r="G225" t="e">
        <v>#N/A</v>
      </c>
      <c r="H225" t="e">
        <v>#N/A</v>
      </c>
      <c r="I225" s="44" t="str">
        <f t="shared" si="38"/>
        <v>C54H100O6</v>
      </c>
      <c r="J225" s="44" t="str">
        <f t="shared" si="39"/>
        <v>C54H104NO6</v>
      </c>
      <c r="K225" s="44" t="str">
        <f t="shared" si="36"/>
        <v>C36H67O4</v>
      </c>
      <c r="L225" s="44" t="str">
        <f t="shared" si="37"/>
        <v>C18H37NO2</v>
      </c>
      <c r="M225">
        <v>0.53213606454198414</v>
      </c>
      <c r="N225">
        <v>5.9697127782833245E-2</v>
      </c>
      <c r="O225">
        <v>2.0184866698779291E-2</v>
      </c>
      <c r="P225">
        <v>0.65850958271116722</v>
      </c>
      <c r="Q225">
        <v>0.80809160339187913</v>
      </c>
      <c r="R225">
        <v>0.27129250321764714</v>
      </c>
      <c r="S225">
        <v>0.1698514124965399</v>
      </c>
      <c r="T225" s="8">
        <f t="shared" si="34"/>
        <v>4.8240747707919591E-2</v>
      </c>
      <c r="U225" s="8">
        <f t="shared" si="35"/>
        <v>1.3291928146893679E-2</v>
      </c>
      <c r="V225" s="15">
        <f t="shared" si="40"/>
        <v>0.21922919391334492</v>
      </c>
      <c r="W225" s="15">
        <f t="shared" si="41"/>
        <v>0.11184878276599877</v>
      </c>
    </row>
    <row r="226" spans="1:23" x14ac:dyDescent="0.25">
      <c r="A226">
        <v>225</v>
      </c>
      <c r="B226">
        <v>862.8</v>
      </c>
      <c r="C226">
        <v>565.5</v>
      </c>
      <c r="D226" t="s">
        <v>1228</v>
      </c>
      <c r="E226" t="e">
        <v>#N/A</v>
      </c>
      <c r="F226" t="b">
        <v>1</v>
      </c>
      <c r="G226" t="e">
        <v>#N/A</v>
      </c>
      <c r="H226" t="e">
        <v>#N/A</v>
      </c>
      <c r="I226" s="44" t="str">
        <f t="shared" si="38"/>
        <v>C54H100O6</v>
      </c>
      <c r="J226" s="44" t="str">
        <f t="shared" si="39"/>
        <v>C54H104NO6</v>
      </c>
      <c r="K226" s="44" t="str">
        <f t="shared" si="36"/>
        <v>C36H69O4</v>
      </c>
      <c r="L226" s="44" t="str">
        <f t="shared" si="37"/>
        <v>C18H35NO2</v>
      </c>
      <c r="M226">
        <v>0.53213606454198414</v>
      </c>
      <c r="N226">
        <v>5.9760610346952028E-2</v>
      </c>
      <c r="O226">
        <v>2.013999973989284E-2</v>
      </c>
      <c r="P226">
        <v>0.65831204465281945</v>
      </c>
      <c r="Q226">
        <v>0.8083340854299913</v>
      </c>
      <c r="R226">
        <v>0.27140864481264532</v>
      </c>
      <c r="S226">
        <v>0.1696598427814327</v>
      </c>
      <c r="T226" s="8">
        <f t="shared" si="34"/>
        <v>4.830653830954152E-2</v>
      </c>
      <c r="U226" s="8">
        <f t="shared" si="35"/>
        <v>1.32584044080761E-2</v>
      </c>
      <c r="V226" s="15">
        <f t="shared" si="40"/>
        <v>0.21938885868242289</v>
      </c>
      <c r="W226" s="15">
        <f t="shared" si="41"/>
        <v>0.1116891179969208</v>
      </c>
    </row>
    <row r="227" spans="1:23" x14ac:dyDescent="0.25">
      <c r="A227">
        <v>226</v>
      </c>
      <c r="B227">
        <v>860.8</v>
      </c>
      <c r="C227">
        <v>601.5</v>
      </c>
      <c r="D227" t="s">
        <v>1229</v>
      </c>
      <c r="E227" t="e">
        <v>#N/A</v>
      </c>
      <c r="F227" t="b">
        <v>1</v>
      </c>
      <c r="G227" t="e">
        <v>#N/A</v>
      </c>
      <c r="H227" t="e">
        <v>#N/A</v>
      </c>
      <c r="I227" s="6" t="str">
        <f t="shared" si="38"/>
        <v>C54H98O6</v>
      </c>
      <c r="J227" s="6" t="str">
        <f t="shared" si="39"/>
        <v>C54H102NO6</v>
      </c>
      <c r="K227" s="6" t="str">
        <f t="shared" ref="K227:K238" si="42">"C"&amp;MID(I227,2,2)-MID(D227,11,2)&amp;"H"&amp;MID(I227,5,2)-MID(D227,11,2)*2+1+RIGHT(D227,1)*2&amp;"O4"</f>
        <v>C39H69O4</v>
      </c>
      <c r="L227" s="44" t="str">
        <f t="shared" si="37"/>
        <v>C15H33NO2</v>
      </c>
      <c r="M227">
        <v>0.5322957412877164</v>
      </c>
      <c r="N227">
        <v>6.6806988735302913E-2</v>
      </c>
      <c r="O227">
        <v>1.5548150126737267E-2</v>
      </c>
      <c r="P227">
        <v>0.63682583823815397</v>
      </c>
      <c r="Q227">
        <v>0.83585763850343919</v>
      </c>
      <c r="R227">
        <v>0.28379931119610813</v>
      </c>
      <c r="S227">
        <v>0.1472958257151189</v>
      </c>
      <c r="T227" s="8">
        <f t="shared" si="34"/>
        <v>5.5841131839816142E-2</v>
      </c>
      <c r="U227" s="8">
        <f t="shared" si="35"/>
        <v>9.9014637375121166E-3</v>
      </c>
      <c r="V227" s="15">
        <f t="shared" si="40"/>
        <v>0.23721582206528152</v>
      </c>
      <c r="W227" s="15">
        <f t="shared" si="41"/>
        <v>9.38017876800116E-2</v>
      </c>
    </row>
    <row r="228" spans="1:23" x14ac:dyDescent="0.25">
      <c r="A228">
        <v>227</v>
      </c>
      <c r="B228">
        <v>860.8</v>
      </c>
      <c r="C228">
        <v>589.5</v>
      </c>
      <c r="D228" t="s">
        <v>1230</v>
      </c>
      <c r="E228" t="e">
        <v>#N/A</v>
      </c>
      <c r="F228" t="b">
        <v>1</v>
      </c>
      <c r="G228" t="e">
        <v>#N/A</v>
      </c>
      <c r="H228" t="e">
        <v>#N/A</v>
      </c>
      <c r="I228" s="6" t="str">
        <f t="shared" si="38"/>
        <v>C54H98O6</v>
      </c>
      <c r="J228" s="6" t="str">
        <f t="shared" si="39"/>
        <v>C54H102NO6</v>
      </c>
      <c r="K228" s="6" t="str">
        <f t="shared" si="42"/>
        <v>C38H69O4</v>
      </c>
      <c r="L228" s="44" t="str">
        <f t="shared" si="37"/>
        <v>C16H33NO2</v>
      </c>
      <c r="M228">
        <v>0.5322957412877164</v>
      </c>
      <c r="N228">
        <v>6.4438073004407598E-2</v>
      </c>
      <c r="O228">
        <v>1.6997374558209467E-2</v>
      </c>
      <c r="P228">
        <v>0.64390883542786037</v>
      </c>
      <c r="Q228">
        <v>0.82666320447990127</v>
      </c>
      <c r="R228">
        <v>0.27979404854034551</v>
      </c>
      <c r="S228">
        <v>0.15487000565579045</v>
      </c>
      <c r="T228" s="8">
        <f t="shared" si="34"/>
        <v>5.3268583920333408E-2</v>
      </c>
      <c r="U228" s="8">
        <f t="shared" si="35"/>
        <v>1.0944759657107799E-2</v>
      </c>
      <c r="V228" s="15">
        <f t="shared" si="40"/>
        <v>0.23129544476076705</v>
      </c>
      <c r="W228" s="15">
        <f t="shared" si="41"/>
        <v>9.9722164984526171E-2</v>
      </c>
    </row>
    <row r="229" spans="1:23" x14ac:dyDescent="0.25">
      <c r="A229">
        <v>228</v>
      </c>
      <c r="B229">
        <v>860.8</v>
      </c>
      <c r="C229">
        <v>573.5</v>
      </c>
      <c r="D229" t="s">
        <v>1231</v>
      </c>
      <c r="E229" t="e">
        <v>#N/A</v>
      </c>
      <c r="F229" t="b">
        <v>1</v>
      </c>
      <c r="G229" t="e">
        <v>#N/A</v>
      </c>
      <c r="H229" t="e">
        <v>#N/A</v>
      </c>
      <c r="I229" s="6" t="str">
        <f t="shared" si="38"/>
        <v>C54H98O6</v>
      </c>
      <c r="J229" s="6" t="str">
        <f t="shared" si="39"/>
        <v>C54H102NO6</v>
      </c>
      <c r="K229" s="6" t="str">
        <f t="shared" si="42"/>
        <v>C37H65O4</v>
      </c>
      <c r="L229" s="44" t="str">
        <f t="shared" si="37"/>
        <v>C17H37NO2</v>
      </c>
      <c r="M229">
        <v>0.5322957412877164</v>
      </c>
      <c r="N229">
        <v>6.1960629712037238E-2</v>
      </c>
      <c r="O229">
        <v>1.8600289989097404E-2</v>
      </c>
      <c r="P229">
        <v>0.65146140106378192</v>
      </c>
      <c r="Q229">
        <v>0.81707947764598488</v>
      </c>
      <c r="R229">
        <v>0.27543910752239659</v>
      </c>
      <c r="S229">
        <v>0.16265271814199597</v>
      </c>
      <c r="T229" s="8">
        <f t="shared" si="34"/>
        <v>5.0626758959727673E-2</v>
      </c>
      <c r="U229" s="8">
        <f t="shared" si="35"/>
        <v>1.2117370976490032E-2</v>
      </c>
      <c r="V229" s="15">
        <f t="shared" si="40"/>
        <v>0.22505564209767609</v>
      </c>
      <c r="W229" s="15">
        <f t="shared" si="41"/>
        <v>0.10596196764761712</v>
      </c>
    </row>
    <row r="230" spans="1:23" x14ac:dyDescent="0.25">
      <c r="A230">
        <v>229</v>
      </c>
      <c r="B230">
        <v>860.8</v>
      </c>
      <c r="C230">
        <v>563.5</v>
      </c>
      <c r="D230" t="s">
        <v>1232</v>
      </c>
      <c r="E230" t="e">
        <v>#N/A</v>
      </c>
      <c r="F230" t="b">
        <v>1</v>
      </c>
      <c r="G230" t="e">
        <v>#N/A</v>
      </c>
      <c r="H230" t="e">
        <v>#N/A</v>
      </c>
      <c r="I230" s="6" t="str">
        <f t="shared" si="38"/>
        <v>C54H98O6</v>
      </c>
      <c r="J230" s="6" t="str">
        <f t="shared" si="39"/>
        <v>C54H102NO6</v>
      </c>
      <c r="K230" s="6" t="str">
        <f t="shared" si="42"/>
        <v>C36H67O4</v>
      </c>
      <c r="L230" s="44" t="str">
        <f t="shared" si="37"/>
        <v>C18H35NO2</v>
      </c>
      <c r="M230">
        <v>0.5322957412877164</v>
      </c>
      <c r="N230">
        <v>5.9697127782833245E-2</v>
      </c>
      <c r="O230">
        <v>2.013999973989284E-2</v>
      </c>
      <c r="P230">
        <v>0.65850958271116722</v>
      </c>
      <c r="Q230">
        <v>0.8083340854299913</v>
      </c>
      <c r="R230">
        <v>0.27129250321764714</v>
      </c>
      <c r="S230">
        <v>0.1696598427814327</v>
      </c>
      <c r="T230" s="8">
        <f t="shared" si="34"/>
        <v>4.8255223189133827E-2</v>
      </c>
      <c r="U230" s="8">
        <f t="shared" si="35"/>
        <v>1.3262382824519846E-2</v>
      </c>
      <c r="V230" s="15">
        <f t="shared" si="40"/>
        <v>0.21929497747244969</v>
      </c>
      <c r="W230" s="15">
        <f t="shared" si="41"/>
        <v>0.11172263227284344</v>
      </c>
    </row>
    <row r="231" spans="1:23" x14ac:dyDescent="0.25">
      <c r="A231">
        <v>230</v>
      </c>
      <c r="B231">
        <v>860.8</v>
      </c>
      <c r="C231">
        <v>565.5</v>
      </c>
      <c r="D231" t="s">
        <v>1233</v>
      </c>
      <c r="E231" t="e">
        <v>#N/A</v>
      </c>
      <c r="F231" t="b">
        <v>1</v>
      </c>
      <c r="G231" t="e">
        <v>#N/A</v>
      </c>
      <c r="H231" t="e">
        <v>#N/A</v>
      </c>
      <c r="I231" s="6" t="str">
        <f t="shared" si="38"/>
        <v>C54H98O6</v>
      </c>
      <c r="J231" s="6" t="str">
        <f t="shared" si="39"/>
        <v>C54H102NO6</v>
      </c>
      <c r="K231" s="6" t="str">
        <f t="shared" si="42"/>
        <v>C36H69O4</v>
      </c>
      <c r="L231" s="44" t="str">
        <f t="shared" si="37"/>
        <v>C18H33NO2</v>
      </c>
      <c r="M231">
        <v>0.5322957412877164</v>
      </c>
      <c r="N231">
        <v>5.9760610346952028E-2</v>
      </c>
      <c r="O231">
        <v>2.0095176831051158E-2</v>
      </c>
      <c r="P231">
        <v>0.65831204465281945</v>
      </c>
      <c r="Q231">
        <v>0.8085766402290856</v>
      </c>
      <c r="R231">
        <v>0.27140864481264532</v>
      </c>
      <c r="S231">
        <v>0.1694681428051211</v>
      </c>
      <c r="T231" s="8">
        <f t="shared" si="34"/>
        <v>4.8321033532377981E-2</v>
      </c>
      <c r="U231" s="8">
        <f t="shared" si="35"/>
        <v>1.3228896947309251E-2</v>
      </c>
      <c r="V231" s="15">
        <f t="shared" si="40"/>
        <v>0.21945469015173794</v>
      </c>
      <c r="W231" s="15">
        <f t="shared" si="41"/>
        <v>0.11156291959355523</v>
      </c>
    </row>
    <row r="232" spans="1:23" x14ac:dyDescent="0.25">
      <c r="A232">
        <v>231</v>
      </c>
      <c r="B232">
        <v>858.8</v>
      </c>
      <c r="C232">
        <v>599.5</v>
      </c>
      <c r="D232" t="s">
        <v>1234</v>
      </c>
      <c r="E232" t="e">
        <v>#N/A</v>
      </c>
      <c r="F232" t="b">
        <v>1</v>
      </c>
      <c r="G232" t="e">
        <v>#N/A</v>
      </c>
      <c r="H232" t="e">
        <v>#N/A</v>
      </c>
      <c r="I232" s="6" t="str">
        <f t="shared" si="38"/>
        <v>C54H96O6</v>
      </c>
      <c r="J232" s="6" t="str">
        <f t="shared" si="39"/>
        <v>C54H100NO6</v>
      </c>
      <c r="K232" s="6" t="str">
        <f t="shared" si="42"/>
        <v>C39H67O4</v>
      </c>
      <c r="L232" s="44" t="str">
        <f t="shared" si="37"/>
        <v>C15H33NO2</v>
      </c>
      <c r="M232">
        <v>0.53245546594725268</v>
      </c>
      <c r="N232">
        <v>6.6741900236079926E-2</v>
      </c>
      <c r="O232">
        <v>1.5548150126737267E-2</v>
      </c>
      <c r="P232">
        <v>0.63701692898396833</v>
      </c>
      <c r="Q232">
        <v>0.83585763850343919</v>
      </c>
      <c r="R232">
        <v>0.28369333640099498</v>
      </c>
      <c r="S232">
        <v>0.1472958257151189</v>
      </c>
      <c r="T232" s="8">
        <f t="shared" si="34"/>
        <v>5.5786727120561888E-2</v>
      </c>
      <c r="U232" s="8">
        <f t="shared" si="35"/>
        <v>9.9044348451158681E-3</v>
      </c>
      <c r="V232" s="15">
        <f t="shared" si="40"/>
        <v>0.23712724222329737</v>
      </c>
      <c r="W232" s="15">
        <f t="shared" si="41"/>
        <v>9.3829934549202854E-2</v>
      </c>
    </row>
    <row r="233" spans="1:23" x14ac:dyDescent="0.25">
      <c r="A233">
        <v>232</v>
      </c>
      <c r="B233">
        <v>858.8</v>
      </c>
      <c r="C233">
        <v>587.5</v>
      </c>
      <c r="D233" t="s">
        <v>1235</v>
      </c>
      <c r="E233" t="e">
        <v>#N/A</v>
      </c>
      <c r="F233" t="b">
        <v>1</v>
      </c>
      <c r="G233" t="e">
        <v>#N/A</v>
      </c>
      <c r="H233" t="e">
        <v>#N/A</v>
      </c>
      <c r="I233" s="6" t="str">
        <f t="shared" si="38"/>
        <v>C54H96O6</v>
      </c>
      <c r="J233" s="6" t="str">
        <f t="shared" si="39"/>
        <v>C54H100NO6</v>
      </c>
      <c r="K233" s="6" t="str">
        <f t="shared" si="42"/>
        <v>C38H67O4</v>
      </c>
      <c r="L233" s="44" t="str">
        <f t="shared" si="37"/>
        <v>C16H33NO2</v>
      </c>
      <c r="M233">
        <v>0.53245546594725268</v>
      </c>
      <c r="N233">
        <v>6.4373476268590274E-2</v>
      </c>
      <c r="O233">
        <v>1.6997374558209467E-2</v>
      </c>
      <c r="P233">
        <v>0.64410205155102962</v>
      </c>
      <c r="Q233">
        <v>0.82666320447990127</v>
      </c>
      <c r="R233">
        <v>0.27968474604037785</v>
      </c>
      <c r="S233">
        <v>0.15487000565579045</v>
      </c>
      <c r="T233" s="8">
        <f t="shared" si="34"/>
        <v>5.3215184175703714E-2</v>
      </c>
      <c r="U233" s="8">
        <f t="shared" si="35"/>
        <v>1.0948043823923993E-2</v>
      </c>
      <c r="V233" s="15">
        <f t="shared" si="40"/>
        <v>0.23120508840588611</v>
      </c>
      <c r="W233" s="15">
        <f t="shared" si="41"/>
        <v>9.9752088366614186E-2</v>
      </c>
    </row>
    <row r="234" spans="1:23" x14ac:dyDescent="0.25">
      <c r="A234">
        <v>233</v>
      </c>
      <c r="B234">
        <v>858.8</v>
      </c>
      <c r="C234">
        <v>561.5</v>
      </c>
      <c r="D234" t="s">
        <v>1236</v>
      </c>
      <c r="E234" t="e">
        <v>#N/A</v>
      </c>
      <c r="F234" t="b">
        <v>1</v>
      </c>
      <c r="G234" t="e">
        <v>#N/A</v>
      </c>
      <c r="H234" t="e">
        <v>#N/A</v>
      </c>
      <c r="I234" s="6" t="str">
        <f t="shared" si="38"/>
        <v>C54H96O6</v>
      </c>
      <c r="J234" s="6" t="str">
        <f t="shared" si="39"/>
        <v>C54H100NO6</v>
      </c>
      <c r="K234" s="6" t="str">
        <f t="shared" si="42"/>
        <v>C36H65O4</v>
      </c>
      <c r="L234" s="44" t="str">
        <f t="shared" si="37"/>
        <v>C18H35NO2</v>
      </c>
      <c r="M234">
        <v>0.53245546594725268</v>
      </c>
      <c r="N234">
        <v>5.9633661041163438E-2</v>
      </c>
      <c r="O234">
        <v>2.013999973989284E-2</v>
      </c>
      <c r="P234">
        <v>0.65870718004426898</v>
      </c>
      <c r="Q234">
        <v>0.8083340854299913</v>
      </c>
      <c r="R234">
        <v>0.27117626748423623</v>
      </c>
      <c r="S234">
        <v>0.1696598427814327</v>
      </c>
      <c r="T234" s="8">
        <f t="shared" si="34"/>
        <v>4.8203920858550936E-2</v>
      </c>
      <c r="U234" s="8">
        <f t="shared" si="35"/>
        <v>1.3266362434757121E-2</v>
      </c>
      <c r="V234" s="15">
        <f t="shared" si="40"/>
        <v>0.21920102016718873</v>
      </c>
      <c r="W234" s="15">
        <f t="shared" si="41"/>
        <v>0.11175615660531153</v>
      </c>
    </row>
    <row r="235" spans="1:23" x14ac:dyDescent="0.25">
      <c r="A235">
        <v>234</v>
      </c>
      <c r="B235">
        <v>858.8</v>
      </c>
      <c r="C235">
        <v>563.5</v>
      </c>
      <c r="D235" t="s">
        <v>1237</v>
      </c>
      <c r="E235" t="e">
        <v>#N/A</v>
      </c>
      <c r="F235" t="b">
        <v>1</v>
      </c>
      <c r="G235" t="e">
        <v>#N/A</v>
      </c>
      <c r="H235" t="e">
        <v>#N/A</v>
      </c>
      <c r="I235" s="6" t="str">
        <f t="shared" si="38"/>
        <v>C54H96O6</v>
      </c>
      <c r="J235" s="6" t="str">
        <f t="shared" si="39"/>
        <v>C54H100NO6</v>
      </c>
      <c r="K235" s="6" t="str">
        <f t="shared" si="42"/>
        <v>C36H67O4</v>
      </c>
      <c r="L235" s="44" t="str">
        <f t="shared" si="37"/>
        <v>C18H33NO2</v>
      </c>
      <c r="M235">
        <v>0.53245546594725268</v>
      </c>
      <c r="N235">
        <v>5.9697127782833245E-2</v>
      </c>
      <c r="O235">
        <v>2.0095176831051158E-2</v>
      </c>
      <c r="P235">
        <v>0.65850958271116722</v>
      </c>
      <c r="Q235">
        <v>0.8085766402290856</v>
      </c>
      <c r="R235">
        <v>0.27129250321764714</v>
      </c>
      <c r="S235">
        <v>0.1694681428051211</v>
      </c>
      <c r="T235" s="8">
        <f t="shared" si="34"/>
        <v>4.8269703013969698E-2</v>
      </c>
      <c r="U235" s="8">
        <f t="shared" si="35"/>
        <v>1.3232866509522613E-2</v>
      </c>
      <c r="V235" s="15">
        <f t="shared" si="40"/>
        <v>0.21936078077106352</v>
      </c>
      <c r="W235" s="15">
        <f t="shared" si="41"/>
        <v>0.11159639600143678</v>
      </c>
    </row>
    <row r="236" spans="1:23" x14ac:dyDescent="0.25">
      <c r="A236">
        <v>235</v>
      </c>
      <c r="B236">
        <v>858.8</v>
      </c>
      <c r="C236">
        <v>537.5</v>
      </c>
      <c r="D236" t="s">
        <v>1238</v>
      </c>
      <c r="E236" t="e">
        <v>#N/A</v>
      </c>
      <c r="F236" t="b">
        <v>1</v>
      </c>
      <c r="G236" t="e">
        <v>#N/A</v>
      </c>
      <c r="H236" t="e">
        <v>#N/A</v>
      </c>
      <c r="I236" s="6" t="str">
        <f t="shared" si="38"/>
        <v>C54H96O6</v>
      </c>
      <c r="J236" s="6" t="str">
        <f t="shared" si="39"/>
        <v>C54H100NO6</v>
      </c>
      <c r="K236" s="6" t="str">
        <f t="shared" si="42"/>
        <v>C34H65O4</v>
      </c>
      <c r="L236" s="44" t="str">
        <f t="shared" si="37"/>
        <v>C20H35NO2</v>
      </c>
      <c r="M236">
        <v>0.53245546594725268</v>
      </c>
      <c r="N236">
        <v>5.5050334089033467E-2</v>
      </c>
      <c r="O236">
        <v>2.3488623969159166E-2</v>
      </c>
      <c r="P236">
        <v>0.67344140453406975</v>
      </c>
      <c r="Q236">
        <v>0.79064854397486861</v>
      </c>
      <c r="R236">
        <v>0.26226154985363154</v>
      </c>
      <c r="S236">
        <v>0.18353558811200352</v>
      </c>
      <c r="T236" s="8">
        <f t="shared" si="34"/>
        <v>4.3525466492824384E-2</v>
      </c>
      <c r="U236" s="8">
        <f t="shared" si="35"/>
        <v>1.5818211916363165E-2</v>
      </c>
      <c r="V236" s="15">
        <f t="shared" si="40"/>
        <v>0.20735671253236615</v>
      </c>
      <c r="W236" s="15">
        <f t="shared" si="41"/>
        <v>0.12360046424013416</v>
      </c>
    </row>
    <row r="237" spans="1:23" x14ac:dyDescent="0.25">
      <c r="A237">
        <v>236</v>
      </c>
      <c r="B237">
        <v>856.8</v>
      </c>
      <c r="C237">
        <v>559.5</v>
      </c>
      <c r="D237" t="s">
        <v>1239</v>
      </c>
      <c r="E237" t="e">
        <v>#N/A</v>
      </c>
      <c r="F237" t="b">
        <v>1</v>
      </c>
      <c r="G237" t="e">
        <v>#N/A</v>
      </c>
      <c r="H237" t="e">
        <v>#N/A</v>
      </c>
      <c r="I237" s="6" t="str">
        <f t="shared" si="38"/>
        <v>C54H94O6</v>
      </c>
      <c r="J237" s="6" t="str">
        <f t="shared" si="39"/>
        <v>C54H98NO6</v>
      </c>
      <c r="K237" s="6" t="str">
        <f t="shared" si="42"/>
        <v>C36H63O4</v>
      </c>
      <c r="L237" s="6" t="str">
        <f t="shared" ref="L237:L300" si="43">"C"&amp;MID(J237,2,2)-MID(K237,2,2)&amp;"H"&amp;MID(J237,5,2)-MID(K237,5,2)&amp;"NO2"</f>
        <v>C18H35NO2</v>
      </c>
      <c r="M237">
        <v>0.53261523853497028</v>
      </c>
      <c r="N237">
        <v>5.957021015494865E-2</v>
      </c>
      <c r="O237">
        <v>2.013999973989284E-2</v>
      </c>
      <c r="P237">
        <v>0.65890483666991106</v>
      </c>
      <c r="Q237">
        <v>0.8083340854299913</v>
      </c>
      <c r="R237">
        <v>0.27105993756637431</v>
      </c>
      <c r="S237">
        <v>0.1696598427814327</v>
      </c>
      <c r="T237" s="8">
        <f t="shared" si="34"/>
        <v>4.8152631344472792E-2</v>
      </c>
      <c r="U237" s="8">
        <f t="shared" si="35"/>
        <v>1.3270343239146141E-2</v>
      </c>
      <c r="V237" s="15">
        <f t="shared" si="40"/>
        <v>0.21910698672942569</v>
      </c>
      <c r="W237" s="15">
        <f t="shared" si="41"/>
        <v>0.11178969099734269</v>
      </c>
    </row>
    <row r="238" spans="1:23" x14ac:dyDescent="0.25">
      <c r="A238">
        <v>237</v>
      </c>
      <c r="B238">
        <v>856.8</v>
      </c>
      <c r="C238">
        <v>561.5</v>
      </c>
      <c r="D238" t="s">
        <v>1240</v>
      </c>
      <c r="E238" t="e">
        <v>#N/A</v>
      </c>
      <c r="F238" t="b">
        <v>1</v>
      </c>
      <c r="G238" t="e">
        <v>#N/A</v>
      </c>
      <c r="H238" t="e">
        <v>#N/A</v>
      </c>
      <c r="I238" s="6" t="str">
        <f t="shared" si="38"/>
        <v>C54H94O6</v>
      </c>
      <c r="J238" s="6" t="str">
        <f t="shared" si="39"/>
        <v>C54H98NO6</v>
      </c>
      <c r="K238" s="6" t="str">
        <f t="shared" si="42"/>
        <v>C36H65O4</v>
      </c>
      <c r="L238" s="6" t="str">
        <f t="shared" si="43"/>
        <v>C18H33NO2</v>
      </c>
      <c r="M238">
        <v>0.53261523853497028</v>
      </c>
      <c r="N238">
        <v>5.9633661041163438E-2</v>
      </c>
      <c r="O238">
        <v>2.0095176831051158E-2</v>
      </c>
      <c r="P238">
        <v>0.65870718004426898</v>
      </c>
      <c r="Q238">
        <v>0.8085766402290856</v>
      </c>
      <c r="R238">
        <v>0.27117626748423623</v>
      </c>
      <c r="S238">
        <v>0.1694681428051211</v>
      </c>
      <c r="T238" s="8">
        <f t="shared" si="34"/>
        <v>4.8218385289224043E-2</v>
      </c>
      <c r="U238" s="8">
        <f t="shared" si="35"/>
        <v>1.3236837262872635E-2</v>
      </c>
      <c r="V238" s="15">
        <f t="shared" si="40"/>
        <v>0.21926679527226753</v>
      </c>
      <c r="W238" s="15">
        <f t="shared" si="41"/>
        <v>0.11162988245450077</v>
      </c>
    </row>
    <row r="239" spans="1:23" x14ac:dyDescent="0.25">
      <c r="A239">
        <v>238</v>
      </c>
      <c r="B239">
        <v>880.8</v>
      </c>
      <c r="C239">
        <v>607.5</v>
      </c>
      <c r="D239" t="s">
        <v>1241</v>
      </c>
      <c r="E239" t="e">
        <v>#N/A</v>
      </c>
      <c r="F239" t="b">
        <v>1</v>
      </c>
      <c r="G239" t="e">
        <v>#N/A</v>
      </c>
      <c r="H239" t="e">
        <v>#N/A</v>
      </c>
      <c r="I239" s="44" t="str">
        <f t="shared" si="38"/>
        <v>C55H106O6</v>
      </c>
      <c r="J239" s="44" t="str">
        <f t="shared" si="39"/>
        <v>C55H110NO6</v>
      </c>
      <c r="K239" s="44" t="str">
        <f t="shared" ref="K239:K268" si="44">"C"&amp;MID(I239,2,2)-MID(D239,11,2)&amp;"H"&amp;MID(I239,5,3)-MID(D239,11,2)*2+1+RIGHT(D239,1)*2&amp;"O4"</f>
        <v>C39H75O4</v>
      </c>
      <c r="L239" s="44" t="str">
        <f t="shared" ref="L239:L291" si="45">"C"&amp;MID(J239,2,2)-MID(K239,2,2)&amp;"H"&amp;MID(J239,5,3)-MID(K239,5,2)&amp;"NO2"</f>
        <v>C16H35NO2</v>
      </c>
      <c r="M239">
        <v>0.52580909110582019</v>
      </c>
      <c r="N239">
        <v>6.7002327661085243E-2</v>
      </c>
      <c r="O239">
        <v>1.7038748360751518E-2</v>
      </c>
      <c r="P239">
        <v>0.63625290986947913</v>
      </c>
      <c r="Q239">
        <v>0.82641522411847945</v>
      </c>
      <c r="R239">
        <v>0.28411670110505627</v>
      </c>
      <c r="S239">
        <v>0.1550715099001686</v>
      </c>
      <c r="T239" s="8">
        <f t="shared" si="34"/>
        <v>5.5371743630495539E-2</v>
      </c>
      <c r="U239" s="8">
        <f t="shared" si="35"/>
        <v>1.0840953225061968E-2</v>
      </c>
      <c r="V239" s="15">
        <f t="shared" si="40"/>
        <v>0.23479836721953809</v>
      </c>
      <c r="W239" s="15">
        <f t="shared" si="41"/>
        <v>9.8664699411836004E-2</v>
      </c>
    </row>
    <row r="240" spans="1:23" x14ac:dyDescent="0.25">
      <c r="A240">
        <v>239</v>
      </c>
      <c r="B240">
        <v>880.8</v>
      </c>
      <c r="C240">
        <v>579.5</v>
      </c>
      <c r="D240" t="s">
        <v>1242</v>
      </c>
      <c r="E240" t="e">
        <v>#N/A</v>
      </c>
      <c r="F240" t="b">
        <v>1</v>
      </c>
      <c r="G240" t="e">
        <v>#N/A</v>
      </c>
      <c r="H240" t="e">
        <v>#N/A</v>
      </c>
      <c r="I240" s="44" t="str">
        <f t="shared" si="38"/>
        <v>C55H106O6</v>
      </c>
      <c r="J240" s="44" t="str">
        <f t="shared" si="39"/>
        <v>C55H110NO6</v>
      </c>
      <c r="K240" s="44" t="str">
        <f t="shared" si="44"/>
        <v>C37H71O4</v>
      </c>
      <c r="L240" s="44" t="str">
        <f t="shared" si="45"/>
        <v>C18H39NO2</v>
      </c>
      <c r="M240">
        <v>0.52580909110582019</v>
      </c>
      <c r="N240">
        <v>6.2152815120299305E-2</v>
      </c>
      <c r="O240">
        <v>2.0229777655425638E-2</v>
      </c>
      <c r="P240">
        <v>0.65087530562707863</v>
      </c>
      <c r="Q240">
        <v>0.80784919409292277</v>
      </c>
      <c r="R240">
        <v>0.2757771809241481</v>
      </c>
      <c r="S240">
        <v>0.17004285201134314</v>
      </c>
      <c r="T240" s="8">
        <f t="shared" si="34"/>
        <v>5.0210101605540215E-2</v>
      </c>
      <c r="U240" s="8">
        <f t="shared" si="35"/>
        <v>1.3167062714243005E-2</v>
      </c>
      <c r="V240" s="15">
        <f t="shared" si="40"/>
        <v>0.22278637335879117</v>
      </c>
      <c r="W240" s="15">
        <f t="shared" si="41"/>
        <v>0.11067669327258306</v>
      </c>
    </row>
    <row r="241" spans="1:23" x14ac:dyDescent="0.25">
      <c r="A241">
        <v>240</v>
      </c>
      <c r="B241">
        <v>880.8</v>
      </c>
      <c r="C241">
        <v>551.5</v>
      </c>
      <c r="D241" t="s">
        <v>1243</v>
      </c>
      <c r="E241" t="e">
        <v>#N/A</v>
      </c>
      <c r="F241" t="b">
        <v>1</v>
      </c>
      <c r="G241" t="e">
        <v>#N/A</v>
      </c>
      <c r="H241" t="e">
        <v>#N/A</v>
      </c>
      <c r="I241" s="44" t="str">
        <f t="shared" si="38"/>
        <v>C55H106O6</v>
      </c>
      <c r="J241" s="44" t="str">
        <f t="shared" si="39"/>
        <v>C55H110NO6</v>
      </c>
      <c r="K241" s="44" t="str">
        <f t="shared" si="44"/>
        <v>C35H67O4</v>
      </c>
      <c r="L241" s="44" t="str">
        <f t="shared" si="45"/>
        <v>C20H43NO2</v>
      </c>
      <c r="M241">
        <v>0.52580909110582019</v>
      </c>
      <c r="N241">
        <v>5.7392498194050227E-2</v>
      </c>
      <c r="O241">
        <v>2.3680961629175865E-2</v>
      </c>
      <c r="P241">
        <v>0.6658337540052246</v>
      </c>
      <c r="Q241">
        <v>0.78970026368127688</v>
      </c>
      <c r="R241">
        <v>0.26690427899250724</v>
      </c>
      <c r="S241">
        <v>0.18426324348279799</v>
      </c>
      <c r="T241" s="8">
        <f t="shared" si="34"/>
        <v>4.5322870957168665E-2</v>
      </c>
      <c r="U241" s="8">
        <f t="shared" si="35"/>
        <v>1.5767583580007842E-2</v>
      </c>
      <c r="V241" s="15">
        <f t="shared" si="40"/>
        <v>0.21077437949804401</v>
      </c>
      <c r="W241" s="15">
        <f t="shared" si="41"/>
        <v>0.1226886871333301</v>
      </c>
    </row>
    <row r="242" spans="1:23" x14ac:dyDescent="0.25">
      <c r="A242">
        <v>241</v>
      </c>
      <c r="B242">
        <v>878.8</v>
      </c>
      <c r="C242">
        <v>605.5</v>
      </c>
      <c r="D242" t="s">
        <v>1244</v>
      </c>
      <c r="E242" t="e">
        <v>#N/A</v>
      </c>
      <c r="F242" t="b">
        <v>1</v>
      </c>
      <c r="G242" t="e">
        <v>#N/A</v>
      </c>
      <c r="H242" t="e">
        <v>#N/A</v>
      </c>
      <c r="I242" s="44" t="str">
        <f t="shared" si="38"/>
        <v>C55H104O6</v>
      </c>
      <c r="J242" s="44" t="str">
        <f t="shared" si="39"/>
        <v>C55H108NO6</v>
      </c>
      <c r="K242" s="44" t="str">
        <f t="shared" si="44"/>
        <v>C39H73O4</v>
      </c>
      <c r="L242" s="44" t="str">
        <f t="shared" si="45"/>
        <v>C16H35NO2</v>
      </c>
      <c r="M242">
        <v>0.52596686933236525</v>
      </c>
      <c r="N242">
        <v>6.693720247819894E-2</v>
      </c>
      <c r="O242">
        <v>1.7038748360751518E-2</v>
      </c>
      <c r="P242">
        <v>0.63644382869810245</v>
      </c>
      <c r="Q242">
        <v>0.82641522411847945</v>
      </c>
      <c r="R242">
        <v>0.28401099350422304</v>
      </c>
      <c r="S242">
        <v>0.1550715099001686</v>
      </c>
      <c r="T242" s="8">
        <f t="shared" si="34"/>
        <v>5.5317923187884789E-2</v>
      </c>
      <c r="U242" s="8">
        <f t="shared" si="35"/>
        <v>1.0844206242940208E-2</v>
      </c>
      <c r="V242" s="15">
        <f t="shared" si="40"/>
        <v>0.23471100884890442</v>
      </c>
      <c r="W242" s="15">
        <f t="shared" si="41"/>
        <v>9.8694305482858957E-2</v>
      </c>
    </row>
    <row r="243" spans="1:23" x14ac:dyDescent="0.25">
      <c r="A243">
        <v>242</v>
      </c>
      <c r="B243">
        <v>878.8</v>
      </c>
      <c r="C243">
        <v>607.5</v>
      </c>
      <c r="D243" t="s">
        <v>1245</v>
      </c>
      <c r="E243" t="e">
        <v>#N/A</v>
      </c>
      <c r="F243" t="b">
        <v>1</v>
      </c>
      <c r="G243" t="e">
        <v>#N/A</v>
      </c>
      <c r="H243" t="e">
        <v>#N/A</v>
      </c>
      <c r="I243" s="44" t="str">
        <f t="shared" si="38"/>
        <v>C55H104O6</v>
      </c>
      <c r="J243" s="44" t="str">
        <f t="shared" si="39"/>
        <v>C55H108NO6</v>
      </c>
      <c r="K243" s="44" t="str">
        <f t="shared" si="44"/>
        <v>C39H75O4</v>
      </c>
      <c r="L243" s="44" t="str">
        <f t="shared" si="45"/>
        <v>C16H33NO2</v>
      </c>
      <c r="M243">
        <v>0.52596686933236525</v>
      </c>
      <c r="N243">
        <v>6.7002327661085243E-2</v>
      </c>
      <c r="O243">
        <v>1.6997374558209467E-2</v>
      </c>
      <c r="P243">
        <v>0.63625290986947913</v>
      </c>
      <c r="Q243">
        <v>0.82666320447990127</v>
      </c>
      <c r="R243">
        <v>0.28411670110505627</v>
      </c>
      <c r="S243">
        <v>0.15487000565579045</v>
      </c>
      <c r="T243" s="8">
        <f t="shared" si="34"/>
        <v>5.5388358891925032E-2</v>
      </c>
      <c r="U243" s="8">
        <f t="shared" si="35"/>
        <v>1.0814629022802223E-2</v>
      </c>
      <c r="V243" s="15">
        <f t="shared" si="40"/>
        <v>0.23486882258176403</v>
      </c>
      <c r="W243" s="15">
        <f t="shared" si="41"/>
        <v>9.853649174999933E-2</v>
      </c>
    </row>
    <row r="244" spans="1:23" x14ac:dyDescent="0.25">
      <c r="A244">
        <v>243</v>
      </c>
      <c r="B244">
        <v>878.8</v>
      </c>
      <c r="C244">
        <v>577.5</v>
      </c>
      <c r="D244" t="s">
        <v>1246</v>
      </c>
      <c r="E244" t="e">
        <v>#N/A</v>
      </c>
      <c r="F244" t="b">
        <v>1</v>
      </c>
      <c r="G244" t="e">
        <v>#N/A</v>
      </c>
      <c r="H244" t="e">
        <v>#N/A</v>
      </c>
      <c r="I244" s="44" t="str">
        <f t="shared" si="38"/>
        <v>C55H104O6</v>
      </c>
      <c r="J244" s="44" t="str">
        <f t="shared" si="39"/>
        <v>C55H108NO6</v>
      </c>
      <c r="K244" s="44" t="str">
        <f t="shared" si="44"/>
        <v>C37H69O4</v>
      </c>
      <c r="L244" s="44" t="str">
        <f t="shared" si="45"/>
        <v>C18H39NO2</v>
      </c>
      <c r="M244">
        <v>0.52596686933236525</v>
      </c>
      <c r="N244">
        <v>6.2088738726074663E-2</v>
      </c>
      <c r="O244">
        <v>2.0229777655425638E-2</v>
      </c>
      <c r="P244">
        <v>0.65107061216163831</v>
      </c>
      <c r="Q244">
        <v>0.80784919409292277</v>
      </c>
      <c r="R244">
        <v>0.27566458221088719</v>
      </c>
      <c r="S244">
        <v>0.17004285201134314</v>
      </c>
      <c r="T244" s="8">
        <f t="shared" si="34"/>
        <v>5.0158337542105455E-2</v>
      </c>
      <c r="U244" s="8">
        <f t="shared" si="35"/>
        <v>1.3171013722011798E-2</v>
      </c>
      <c r="V244" s="15">
        <f t="shared" si="40"/>
        <v>0.22269541057902739</v>
      </c>
      <c r="W244" s="15">
        <f t="shared" si="41"/>
        <v>0.11070990375273601</v>
      </c>
    </row>
    <row r="245" spans="1:23" x14ac:dyDescent="0.25">
      <c r="A245">
        <v>244</v>
      </c>
      <c r="B245">
        <v>878.8</v>
      </c>
      <c r="C245">
        <v>579.5</v>
      </c>
      <c r="D245" t="s">
        <v>1247</v>
      </c>
      <c r="E245" t="e">
        <v>#N/A</v>
      </c>
      <c r="F245" t="b">
        <v>1</v>
      </c>
      <c r="G245" t="e">
        <v>#N/A</v>
      </c>
      <c r="H245" t="e">
        <v>#N/A</v>
      </c>
      <c r="I245" s="44" t="str">
        <f t="shared" si="38"/>
        <v>C55H104O6</v>
      </c>
      <c r="J245" s="44" t="str">
        <f t="shared" si="39"/>
        <v>C55H108NO6</v>
      </c>
      <c r="K245" s="44" t="str">
        <f t="shared" si="44"/>
        <v>C37H71O4</v>
      </c>
      <c r="L245" s="44" t="str">
        <f t="shared" si="45"/>
        <v>C18H37NO2</v>
      </c>
      <c r="M245">
        <v>0.52596686933236525</v>
      </c>
      <c r="N245">
        <v>6.2152815120299305E-2</v>
      </c>
      <c r="O245">
        <v>2.0184866698779291E-2</v>
      </c>
      <c r="P245">
        <v>0.65087530562707863</v>
      </c>
      <c r="Q245">
        <v>0.80809160339187913</v>
      </c>
      <c r="R245">
        <v>0.2757771809241481</v>
      </c>
      <c r="S245">
        <v>0.1698514124965399</v>
      </c>
      <c r="T245" s="8">
        <f t="shared" si="34"/>
        <v>5.0225168025881686E-2</v>
      </c>
      <c r="U245" s="8">
        <f t="shared" si="35"/>
        <v>1.3137831281609811E-2</v>
      </c>
      <c r="V245" s="15">
        <f t="shared" si="40"/>
        <v>0.22285322431188717</v>
      </c>
      <c r="W245" s="15">
        <f t="shared" si="41"/>
        <v>0.1105520900198764</v>
      </c>
    </row>
    <row r="246" spans="1:23" x14ac:dyDescent="0.25">
      <c r="A246">
        <v>245</v>
      </c>
      <c r="B246">
        <v>878.8</v>
      </c>
      <c r="C246">
        <v>549.5</v>
      </c>
      <c r="D246" t="s">
        <v>1248</v>
      </c>
      <c r="E246" t="e">
        <v>#N/A</v>
      </c>
      <c r="F246" t="b">
        <v>1</v>
      </c>
      <c r="G246" t="e">
        <v>#N/A</v>
      </c>
      <c r="H246" t="e">
        <v>#N/A</v>
      </c>
      <c r="I246" s="44" t="str">
        <f t="shared" si="38"/>
        <v>C55H104O6</v>
      </c>
      <c r="J246" s="44" t="str">
        <f t="shared" si="39"/>
        <v>C55H108NO6</v>
      </c>
      <c r="K246" s="44" t="str">
        <f t="shared" si="44"/>
        <v>C35H65O4</v>
      </c>
      <c r="L246" s="44" t="str">
        <f t="shared" si="45"/>
        <v>C20H43NO2</v>
      </c>
      <c r="M246">
        <v>0.52596686933236525</v>
      </c>
      <c r="N246">
        <v>5.7329657462444047E-2</v>
      </c>
      <c r="O246">
        <v>2.3680961629175865E-2</v>
      </c>
      <c r="P246">
        <v>0.66603354908419499</v>
      </c>
      <c r="Q246">
        <v>0.78970026368127688</v>
      </c>
      <c r="R246">
        <v>0.26678452825511634</v>
      </c>
      <c r="S246">
        <v>0.18426324348279799</v>
      </c>
      <c r="T246" s="8">
        <f t="shared" si="34"/>
        <v>4.5273245614849328E-2</v>
      </c>
      <c r="U246" s="8">
        <f t="shared" si="35"/>
        <v>1.5772314919606636E-2</v>
      </c>
      <c r="V246" s="15">
        <f t="shared" si="40"/>
        <v>0.21067981230915037</v>
      </c>
      <c r="W246" s="15">
        <f t="shared" si="41"/>
        <v>0.12272550202261306</v>
      </c>
    </row>
    <row r="247" spans="1:23" x14ac:dyDescent="0.25">
      <c r="A247">
        <v>246</v>
      </c>
      <c r="B247">
        <v>878.8</v>
      </c>
      <c r="C247">
        <v>551.5</v>
      </c>
      <c r="D247" t="s">
        <v>1249</v>
      </c>
      <c r="E247" t="e">
        <v>#N/A</v>
      </c>
      <c r="F247" t="b">
        <v>1</v>
      </c>
      <c r="G247" t="e">
        <v>#N/A</v>
      </c>
      <c r="H247" t="e">
        <v>#N/A</v>
      </c>
      <c r="I247" s="44" t="str">
        <f t="shared" si="38"/>
        <v>C55H104O6</v>
      </c>
      <c r="J247" s="44" t="str">
        <f t="shared" si="39"/>
        <v>C55H108NO6</v>
      </c>
      <c r="K247" s="44" t="str">
        <f t="shared" si="44"/>
        <v>C35H67O4</v>
      </c>
      <c r="L247" s="44" t="str">
        <f t="shared" si="45"/>
        <v>C20H41NO2</v>
      </c>
      <c r="M247">
        <v>0.52596686933236525</v>
      </c>
      <c r="N247">
        <v>5.7392498194050227E-2</v>
      </c>
      <c r="O247">
        <v>2.3632816997164695E-2</v>
      </c>
      <c r="P247">
        <v>0.6658337540052246</v>
      </c>
      <c r="Q247">
        <v>0.78993722707581193</v>
      </c>
      <c r="R247">
        <v>0.26690427899250724</v>
      </c>
      <c r="S247">
        <v>0.18408151817546892</v>
      </c>
      <c r="T247" s="8">
        <f t="shared" si="34"/>
        <v>4.5336470878361568E-2</v>
      </c>
      <c r="U247" s="8">
        <f t="shared" si="35"/>
        <v>1.5735527258940642E-2</v>
      </c>
      <c r="V247" s="15">
        <f t="shared" si="40"/>
        <v>0.21083762604200998</v>
      </c>
      <c r="W247" s="15">
        <f t="shared" si="41"/>
        <v>0.12256768828975341</v>
      </c>
    </row>
    <row r="248" spans="1:23" x14ac:dyDescent="0.25">
      <c r="A248">
        <v>247</v>
      </c>
      <c r="B248">
        <v>876.8</v>
      </c>
      <c r="C248">
        <v>631.6</v>
      </c>
      <c r="D248" t="s">
        <v>1250</v>
      </c>
      <c r="E248" t="e">
        <v>#N/A</v>
      </c>
      <c r="F248" t="b">
        <v>1</v>
      </c>
      <c r="G248" t="e">
        <v>#N/A</v>
      </c>
      <c r="H248" t="e">
        <v>#N/A</v>
      </c>
      <c r="I248" s="44" t="str">
        <f t="shared" si="38"/>
        <v>C55H102O6</v>
      </c>
      <c r="J248" s="44" t="str">
        <f t="shared" si="39"/>
        <v>C55H106NO6</v>
      </c>
      <c r="K248" s="44" t="str">
        <f t="shared" si="44"/>
        <v>C41H75O4</v>
      </c>
      <c r="L248" s="44" t="str">
        <f t="shared" si="45"/>
        <v>C14H31NO2</v>
      </c>
      <c r="M248">
        <v>0.5261246949030306</v>
      </c>
      <c r="N248">
        <v>7.1795181518926388E-2</v>
      </c>
      <c r="O248">
        <v>1.4131566343376201E-2</v>
      </c>
      <c r="P248">
        <v>0.62233233245444475</v>
      </c>
      <c r="Q248">
        <v>0.84540793956184734</v>
      </c>
      <c r="R248">
        <v>0.29174410261451883</v>
      </c>
      <c r="S248">
        <v>0.13932221122944113</v>
      </c>
      <c r="T248" s="8">
        <f t="shared" si="34"/>
        <v>6.0696216478384371E-2</v>
      </c>
      <c r="U248" s="8">
        <f t="shared" si="35"/>
        <v>8.7945306437080383E-3</v>
      </c>
      <c r="V248" s="15">
        <f t="shared" si="40"/>
        <v>0.24664278067066048</v>
      </c>
      <c r="W248" s="15">
        <f t="shared" si="41"/>
        <v>8.6704716677128923E-2</v>
      </c>
    </row>
    <row r="249" spans="1:23" x14ac:dyDescent="0.25">
      <c r="A249">
        <v>248</v>
      </c>
      <c r="B249">
        <v>876.8</v>
      </c>
      <c r="C249">
        <v>603.5</v>
      </c>
      <c r="D249" t="s">
        <v>1251</v>
      </c>
      <c r="E249" t="e">
        <v>#N/A</v>
      </c>
      <c r="F249" t="b">
        <v>1</v>
      </c>
      <c r="G249" t="e">
        <v>#N/A</v>
      </c>
      <c r="H249" t="e">
        <v>#N/A</v>
      </c>
      <c r="I249" s="44" t="str">
        <f t="shared" si="38"/>
        <v>C55H102O6</v>
      </c>
      <c r="J249" s="44" t="str">
        <f t="shared" si="39"/>
        <v>C55H106NO6</v>
      </c>
      <c r="K249" s="44" t="str">
        <f t="shared" si="44"/>
        <v>C39H71O4</v>
      </c>
      <c r="L249" s="44" t="str">
        <f t="shared" si="45"/>
        <v>C16H35NO2</v>
      </c>
      <c r="M249">
        <v>0.5261246949030306</v>
      </c>
      <c r="N249">
        <v>6.6872089492810774E-2</v>
      </c>
      <c r="O249">
        <v>1.7038748360751518E-2</v>
      </c>
      <c r="P249">
        <v>0.6366348048152638</v>
      </c>
      <c r="Q249">
        <v>0.82641522411847945</v>
      </c>
      <c r="R249">
        <v>0.28390519688254262</v>
      </c>
      <c r="S249">
        <v>0.1550715099001686</v>
      </c>
      <c r="T249" s="8">
        <f t="shared" si="34"/>
        <v>5.5264112825472229E-2</v>
      </c>
      <c r="U249" s="8">
        <f t="shared" si="35"/>
        <v>1.0847460236943439E-2</v>
      </c>
      <c r="V249" s="15">
        <f t="shared" si="40"/>
        <v>0.23462357691008745</v>
      </c>
      <c r="W249" s="15">
        <f t="shared" si="41"/>
        <v>9.8723920437702062E-2</v>
      </c>
    </row>
    <row r="250" spans="1:23" x14ac:dyDescent="0.25">
      <c r="A250">
        <v>249</v>
      </c>
      <c r="B250">
        <v>876.8</v>
      </c>
      <c r="C250">
        <v>605.5</v>
      </c>
      <c r="D250" t="s">
        <v>1252</v>
      </c>
      <c r="E250" t="e">
        <v>#N/A</v>
      </c>
      <c r="F250" t="b">
        <v>1</v>
      </c>
      <c r="G250" t="e">
        <v>#N/A</v>
      </c>
      <c r="H250" t="e">
        <v>#N/A</v>
      </c>
      <c r="I250" s="44" t="str">
        <f t="shared" si="38"/>
        <v>C55H102O6</v>
      </c>
      <c r="J250" s="44" t="str">
        <f t="shared" si="39"/>
        <v>C55H106NO6</v>
      </c>
      <c r="K250" s="44" t="str">
        <f t="shared" si="44"/>
        <v>C39H73O4</v>
      </c>
      <c r="L250" s="44" t="str">
        <f t="shared" si="45"/>
        <v>C16H33NO2</v>
      </c>
      <c r="M250">
        <v>0.5261246949030306</v>
      </c>
      <c r="N250">
        <v>6.693720247819894E-2</v>
      </c>
      <c r="O250">
        <v>1.6997374558209467E-2</v>
      </c>
      <c r="P250">
        <v>0.63644382869810245</v>
      </c>
      <c r="Q250">
        <v>0.82666320447990127</v>
      </c>
      <c r="R250">
        <v>0.28401099350422304</v>
      </c>
      <c r="S250">
        <v>0.15487000565579045</v>
      </c>
      <c r="T250" s="8">
        <f t="shared" si="34"/>
        <v>5.5334522299547911E-2</v>
      </c>
      <c r="U250" s="8">
        <f t="shared" si="35"/>
        <v>1.0817874141642548E-2</v>
      </c>
      <c r="V250" s="15">
        <f t="shared" si="40"/>
        <v>0.23478143799772139</v>
      </c>
      <c r="W250" s="15">
        <f t="shared" si="41"/>
        <v>9.8566059350068028E-2</v>
      </c>
    </row>
    <row r="251" spans="1:23" x14ac:dyDescent="0.25">
      <c r="A251">
        <v>250</v>
      </c>
      <c r="B251">
        <v>876.8</v>
      </c>
      <c r="C251">
        <v>575.5</v>
      </c>
      <c r="D251" t="s">
        <v>1253</v>
      </c>
      <c r="E251" t="e">
        <v>#N/A</v>
      </c>
      <c r="F251" t="b">
        <v>1</v>
      </c>
      <c r="G251" t="e">
        <v>#N/A</v>
      </c>
      <c r="H251" t="e">
        <v>#N/A</v>
      </c>
      <c r="I251" s="44" t="str">
        <f t="shared" si="38"/>
        <v>C55H102O6</v>
      </c>
      <c r="J251" s="44" t="str">
        <f t="shared" si="39"/>
        <v>C55H106NO6</v>
      </c>
      <c r="K251" s="44" t="str">
        <f t="shared" si="44"/>
        <v>C37H67O4</v>
      </c>
      <c r="L251" s="44" t="str">
        <f t="shared" si="45"/>
        <v>C18H39NO2</v>
      </c>
      <c r="M251">
        <v>0.5261246949030306</v>
      </c>
      <c r="N251">
        <v>6.2024676912616206E-2</v>
      </c>
      <c r="O251">
        <v>2.0229777655425638E-2</v>
      </c>
      <c r="P251">
        <v>0.65126597730134428</v>
      </c>
      <c r="Q251">
        <v>0.80784919409292277</v>
      </c>
      <c r="R251">
        <v>0.2755518910920759</v>
      </c>
      <c r="S251">
        <v>0.17004285201134314</v>
      </c>
      <c r="T251" s="8">
        <f t="shared" si="34"/>
        <v>5.0106585257730908E-2</v>
      </c>
      <c r="U251" s="8">
        <f t="shared" si="35"/>
        <v>1.3174965915349673E-2</v>
      </c>
      <c r="V251" s="15">
        <f t="shared" si="40"/>
        <v>0.22260437314951431</v>
      </c>
      <c r="W251" s="15">
        <f t="shared" si="41"/>
        <v>0.11074312419827523</v>
      </c>
    </row>
    <row r="252" spans="1:23" x14ac:dyDescent="0.25">
      <c r="A252">
        <v>251</v>
      </c>
      <c r="B252">
        <v>876.8</v>
      </c>
      <c r="C252">
        <v>577.5</v>
      </c>
      <c r="D252" t="s">
        <v>1254</v>
      </c>
      <c r="E252" t="e">
        <v>#N/A</v>
      </c>
      <c r="F252" t="b">
        <v>1</v>
      </c>
      <c r="G252" t="e">
        <v>#N/A</v>
      </c>
      <c r="H252" t="e">
        <v>#N/A</v>
      </c>
      <c r="I252" s="44" t="str">
        <f t="shared" si="38"/>
        <v>C55H102O6</v>
      </c>
      <c r="J252" s="44" t="str">
        <f t="shared" si="39"/>
        <v>C55H106NO6</v>
      </c>
      <c r="K252" s="44" t="str">
        <f t="shared" si="44"/>
        <v>C37H69O4</v>
      </c>
      <c r="L252" s="44" t="str">
        <f t="shared" si="45"/>
        <v>C18H37NO2</v>
      </c>
      <c r="M252">
        <v>0.5261246949030306</v>
      </c>
      <c r="N252">
        <v>6.2088738726074663E-2</v>
      </c>
      <c r="O252">
        <v>2.0184866698779291E-2</v>
      </c>
      <c r="P252">
        <v>0.65107061216163831</v>
      </c>
      <c r="Q252">
        <v>0.80809160339187913</v>
      </c>
      <c r="R252">
        <v>0.27566458221088719</v>
      </c>
      <c r="S252">
        <v>0.1698514124965399</v>
      </c>
      <c r="T252" s="8">
        <f t="shared" si="34"/>
        <v>5.017338842973313E-2</v>
      </c>
      <c r="U252" s="8">
        <f t="shared" si="35"/>
        <v>1.31417735179753E-2</v>
      </c>
      <c r="V252" s="15">
        <f t="shared" si="40"/>
        <v>0.2227622342371483</v>
      </c>
      <c r="W252" s="15">
        <f t="shared" si="41"/>
        <v>0.11058526311064118</v>
      </c>
    </row>
    <row r="253" spans="1:23" x14ac:dyDescent="0.25">
      <c r="A253">
        <v>252</v>
      </c>
      <c r="B253">
        <v>876.8</v>
      </c>
      <c r="C253">
        <v>579.5</v>
      </c>
      <c r="D253" t="s">
        <v>1255</v>
      </c>
      <c r="E253" t="e">
        <v>#N/A</v>
      </c>
      <c r="F253" t="b">
        <v>1</v>
      </c>
      <c r="G253" t="e">
        <v>#N/A</v>
      </c>
      <c r="H253" t="e">
        <v>#N/A</v>
      </c>
      <c r="I253" s="44" t="str">
        <f t="shared" si="38"/>
        <v>C55H102O6</v>
      </c>
      <c r="J253" s="44" t="str">
        <f t="shared" si="39"/>
        <v>C55H106NO6</v>
      </c>
      <c r="K253" s="44" t="str">
        <f t="shared" si="44"/>
        <v>C37H71O4</v>
      </c>
      <c r="L253" s="44" t="str">
        <f t="shared" si="45"/>
        <v>C18H35NO2</v>
      </c>
      <c r="M253">
        <v>0.5261246949030306</v>
      </c>
      <c r="N253">
        <v>6.2152815120299305E-2</v>
      </c>
      <c r="O253">
        <v>2.013999973989284E-2</v>
      </c>
      <c r="P253">
        <v>0.65087530562707863</v>
      </c>
      <c r="Q253">
        <v>0.8083340854299913</v>
      </c>
      <c r="R253">
        <v>0.2757771809241481</v>
      </c>
      <c r="S253">
        <v>0.1696598427814327</v>
      </c>
      <c r="T253" s="8">
        <f t="shared" si="34"/>
        <v>5.0240238967166465E-2</v>
      </c>
      <c r="U253" s="8">
        <f t="shared" si="35"/>
        <v>1.3108628486032035E-2</v>
      </c>
      <c r="V253" s="15">
        <f t="shared" si="40"/>
        <v>0.22292009532478249</v>
      </c>
      <c r="W253" s="15">
        <f t="shared" si="41"/>
        <v>0.1104274020230071</v>
      </c>
    </row>
    <row r="254" spans="1:23" x14ac:dyDescent="0.25">
      <c r="A254">
        <v>253</v>
      </c>
      <c r="B254">
        <v>876.8</v>
      </c>
      <c r="C254">
        <v>547.5</v>
      </c>
      <c r="D254" t="s">
        <v>1256</v>
      </c>
      <c r="E254" t="e">
        <v>#N/A</v>
      </c>
      <c r="F254" t="b">
        <v>1</v>
      </c>
      <c r="G254" t="e">
        <v>#N/A</v>
      </c>
      <c r="H254" t="e">
        <v>#N/A</v>
      </c>
      <c r="I254" s="44" t="str">
        <f t="shared" si="38"/>
        <v>C55H102O6</v>
      </c>
      <c r="J254" s="44" t="str">
        <f t="shared" si="39"/>
        <v>C55H106NO6</v>
      </c>
      <c r="K254" s="44" t="str">
        <f t="shared" si="44"/>
        <v>C35H63O4</v>
      </c>
      <c r="L254" s="44" t="str">
        <f t="shared" si="45"/>
        <v>C20H43NO2</v>
      </c>
      <c r="M254">
        <v>0.5261246949030306</v>
      </c>
      <c r="N254">
        <v>5.7266833829262467E-2</v>
      </c>
      <c r="O254">
        <v>2.3680961629175865E-2</v>
      </c>
      <c r="P254">
        <v>0.66623340411517784</v>
      </c>
      <c r="Q254">
        <v>0.78970026368127688</v>
      </c>
      <c r="R254">
        <v>0.26666468161891527</v>
      </c>
      <c r="S254">
        <v>0.18426324348279799</v>
      </c>
      <c r="T254" s="8">
        <f t="shared" si="34"/>
        <v>4.5223633775160435E-2</v>
      </c>
      <c r="U254" s="8">
        <f t="shared" si="35"/>
        <v>1.5777047678926744E-2</v>
      </c>
      <c r="V254" s="15">
        <f t="shared" si="40"/>
        <v>0.21058516938894112</v>
      </c>
      <c r="W254" s="15">
        <f t="shared" si="41"/>
        <v>0.12276232795884835</v>
      </c>
    </row>
    <row r="255" spans="1:23" x14ac:dyDescent="0.25">
      <c r="A255">
        <v>254</v>
      </c>
      <c r="B255">
        <v>876.8</v>
      </c>
      <c r="C255">
        <v>549.5</v>
      </c>
      <c r="D255" t="s">
        <v>1257</v>
      </c>
      <c r="E255" t="e">
        <v>#N/A</v>
      </c>
      <c r="F255" t="b">
        <v>1</v>
      </c>
      <c r="G255" t="e">
        <v>#N/A</v>
      </c>
      <c r="H255" t="e">
        <v>#N/A</v>
      </c>
      <c r="I255" s="44" t="str">
        <f t="shared" si="38"/>
        <v>C55H102O6</v>
      </c>
      <c r="J255" s="44" t="str">
        <f t="shared" si="39"/>
        <v>C55H106NO6</v>
      </c>
      <c r="K255" s="44" t="str">
        <f t="shared" si="44"/>
        <v>C35H65O4</v>
      </c>
      <c r="L255" s="44" t="str">
        <f t="shared" si="45"/>
        <v>C20H41NO2</v>
      </c>
      <c r="M255">
        <v>0.5261246949030306</v>
      </c>
      <c r="N255">
        <v>5.7329657462444047E-2</v>
      </c>
      <c r="O255">
        <v>2.3632816997164695E-2</v>
      </c>
      <c r="P255">
        <v>0.66603354908419499</v>
      </c>
      <c r="Q255">
        <v>0.78993722707581193</v>
      </c>
      <c r="R255">
        <v>0.26678452825511634</v>
      </c>
      <c r="S255">
        <v>0.18408151817546892</v>
      </c>
      <c r="T255" s="8">
        <f t="shared" si="34"/>
        <v>4.5286830645089177E-2</v>
      </c>
      <c r="U255" s="8">
        <f t="shared" si="35"/>
        <v>1.5740248979478885E-2</v>
      </c>
      <c r="V255" s="15">
        <f t="shared" si="40"/>
        <v>0.21074303047657517</v>
      </c>
      <c r="W255" s="15">
        <f t="shared" si="41"/>
        <v>0.1226044668712143</v>
      </c>
    </row>
    <row r="256" spans="1:23" x14ac:dyDescent="0.25">
      <c r="A256">
        <v>255</v>
      </c>
      <c r="B256">
        <v>876.8</v>
      </c>
      <c r="C256">
        <v>551.5</v>
      </c>
      <c r="D256" t="s">
        <v>1258</v>
      </c>
      <c r="E256" t="e">
        <v>#N/A</v>
      </c>
      <c r="F256" t="b">
        <v>1</v>
      </c>
      <c r="G256" t="e">
        <v>#N/A</v>
      </c>
      <c r="H256" t="e">
        <v>#N/A</v>
      </c>
      <c r="I256" s="44" t="str">
        <f t="shared" si="38"/>
        <v>C55H102O6</v>
      </c>
      <c r="J256" s="44" t="str">
        <f t="shared" si="39"/>
        <v>C55H106NO6</v>
      </c>
      <c r="K256" s="44" t="str">
        <f t="shared" si="44"/>
        <v>C35H67O4</v>
      </c>
      <c r="L256" s="44" t="str">
        <f t="shared" si="45"/>
        <v>C20H39NO2</v>
      </c>
      <c r="M256">
        <v>0.5261246949030306</v>
      </c>
      <c r="N256">
        <v>5.7392498194050227E-2</v>
      </c>
      <c r="O256">
        <v>2.3584712476650619E-2</v>
      </c>
      <c r="P256">
        <v>0.6658337540052246</v>
      </c>
      <c r="Q256">
        <v>0.79017426157536363</v>
      </c>
      <c r="R256">
        <v>0.26690427899250724</v>
      </c>
      <c r="S256">
        <v>0.18389966721726075</v>
      </c>
      <c r="T256" s="8">
        <f t="shared" si="34"/>
        <v>4.5350074880449023E-2</v>
      </c>
      <c r="U256" s="8">
        <f t="shared" si="35"/>
        <v>1.5703497645462139E-2</v>
      </c>
      <c r="V256" s="15">
        <f t="shared" si="40"/>
        <v>0.21090089156420924</v>
      </c>
      <c r="W256" s="15">
        <f t="shared" si="41"/>
        <v>0.12244660578358024</v>
      </c>
    </row>
    <row r="257" spans="1:23" x14ac:dyDescent="0.25">
      <c r="A257">
        <v>256</v>
      </c>
      <c r="B257">
        <v>874.8</v>
      </c>
      <c r="C257">
        <v>629.6</v>
      </c>
      <c r="D257" t="s">
        <v>1259</v>
      </c>
      <c r="E257" t="e">
        <v>#N/A</v>
      </c>
      <c r="F257" t="b">
        <v>1</v>
      </c>
      <c r="G257" t="e">
        <v>#N/A</v>
      </c>
      <c r="H257" t="e">
        <v>#N/A</v>
      </c>
      <c r="I257" s="44" t="str">
        <f t="shared" si="38"/>
        <v>C55H100O6</v>
      </c>
      <c r="J257" s="44" t="str">
        <f t="shared" si="39"/>
        <v>C55H104NO6</v>
      </c>
      <c r="K257" s="44" t="str">
        <f t="shared" si="44"/>
        <v>C41H73O4</v>
      </c>
      <c r="L257" s="44" t="str">
        <f t="shared" si="45"/>
        <v>C14H31NO2</v>
      </c>
      <c r="M257">
        <v>0.52628256783202254</v>
      </c>
      <c r="N257">
        <v>7.1729204325115786E-2</v>
      </c>
      <c r="O257">
        <v>1.4131566343376201E-2</v>
      </c>
      <c r="P257">
        <v>0.62251907417001651</v>
      </c>
      <c r="Q257">
        <v>0.84540793956184734</v>
      </c>
      <c r="R257">
        <v>0.29164486180215754</v>
      </c>
      <c r="S257">
        <v>0.13932221122944113</v>
      </c>
      <c r="T257" s="8">
        <f t="shared" si="34"/>
        <v>6.0640438834906892E-2</v>
      </c>
      <c r="U257" s="8">
        <f t="shared" si="35"/>
        <v>8.7971695966507189E-3</v>
      </c>
      <c r="V257" s="15">
        <f t="shared" si="40"/>
        <v>0.24655888169996176</v>
      </c>
      <c r="W257" s="15">
        <f t="shared" si="41"/>
        <v>8.6730733945871191E-2</v>
      </c>
    </row>
    <row r="258" spans="1:23" x14ac:dyDescent="0.25">
      <c r="A258">
        <v>257</v>
      </c>
      <c r="B258">
        <v>874.8</v>
      </c>
      <c r="C258">
        <v>601.5</v>
      </c>
      <c r="D258" t="s">
        <v>1260</v>
      </c>
      <c r="E258" t="e">
        <v>#N/A</v>
      </c>
      <c r="F258" t="b">
        <v>1</v>
      </c>
      <c r="G258" t="e">
        <v>#N/A</v>
      </c>
      <c r="H258" t="e">
        <v>#N/A</v>
      </c>
      <c r="I258" s="44" t="str">
        <f t="shared" si="38"/>
        <v>C55H100O6</v>
      </c>
      <c r="J258" s="44" t="str">
        <f t="shared" si="39"/>
        <v>C55H104NO6</v>
      </c>
      <c r="K258" s="44" t="str">
        <f t="shared" si="44"/>
        <v>C39H69O4</v>
      </c>
      <c r="L258" s="44" t="str">
        <f t="shared" si="45"/>
        <v>C16H35NO2</v>
      </c>
      <c r="M258">
        <v>0.52628256783202254</v>
      </c>
      <c r="N258">
        <v>6.6806988735302913E-2</v>
      </c>
      <c r="O258">
        <v>1.7038748360751518E-2</v>
      </c>
      <c r="P258">
        <v>0.63682583823815397</v>
      </c>
      <c r="Q258">
        <v>0.82641522411847945</v>
      </c>
      <c r="R258">
        <v>0.28379931119610813</v>
      </c>
      <c r="S258">
        <v>0.1550715099001686</v>
      </c>
      <c r="T258" s="8">
        <f t="shared" si="34"/>
        <v>5.5210312568366095E-2</v>
      </c>
      <c r="U258" s="8">
        <f t="shared" si="35"/>
        <v>1.0850715207364558E-2</v>
      </c>
      <c r="V258" s="15">
        <f t="shared" si="40"/>
        <v>0.23453607136680177</v>
      </c>
      <c r="W258" s="15">
        <f t="shared" si="41"/>
        <v>9.8753544279031061E-2</v>
      </c>
    </row>
    <row r="259" spans="1:23" x14ac:dyDescent="0.25">
      <c r="A259">
        <v>258</v>
      </c>
      <c r="B259">
        <v>874.8</v>
      </c>
      <c r="C259">
        <v>603.5</v>
      </c>
      <c r="D259" t="s">
        <v>1261</v>
      </c>
      <c r="E259" t="e">
        <v>#N/A</v>
      </c>
      <c r="F259" t="b">
        <v>1</v>
      </c>
      <c r="G259" t="e">
        <v>#N/A</v>
      </c>
      <c r="H259" t="e">
        <v>#N/A</v>
      </c>
      <c r="I259" s="44" t="str">
        <f t="shared" si="38"/>
        <v>C55H100O6</v>
      </c>
      <c r="J259" s="44" t="str">
        <f t="shared" si="39"/>
        <v>C55H104NO6</v>
      </c>
      <c r="K259" s="44" t="str">
        <f t="shared" si="44"/>
        <v>C39H71O4</v>
      </c>
      <c r="L259" s="44" t="str">
        <f t="shared" si="45"/>
        <v>C16H33NO2</v>
      </c>
      <c r="M259">
        <v>0.52628256783202254</v>
      </c>
      <c r="N259">
        <v>6.6872089492810774E-2</v>
      </c>
      <c r="O259">
        <v>1.6997374558209467E-2</v>
      </c>
      <c r="P259">
        <v>0.6366348048152638</v>
      </c>
      <c r="Q259">
        <v>0.82666320447990127</v>
      </c>
      <c r="R259">
        <v>0.28390519688254262</v>
      </c>
      <c r="S259">
        <v>0.15487000565579045</v>
      </c>
      <c r="T259" s="8">
        <f t="shared" ref="T259:T322" si="46">N259*M259/P259</f>
        <v>5.5280695790393707E-2</v>
      </c>
      <c r="U259" s="8">
        <f t="shared" ref="U259:U322" si="47">O259*M259/Q259</f>
        <v>1.0821120234237617E-2</v>
      </c>
      <c r="V259" s="15">
        <f t="shared" si="40"/>
        <v>0.23469397982342</v>
      </c>
      <c r="W259" s="15">
        <f t="shared" si="41"/>
        <v>9.8595635822412972E-2</v>
      </c>
    </row>
    <row r="260" spans="1:23" x14ac:dyDescent="0.25">
      <c r="A260">
        <v>259</v>
      </c>
      <c r="B260">
        <v>874.8</v>
      </c>
      <c r="C260">
        <v>573.5</v>
      </c>
      <c r="D260" t="s">
        <v>1262</v>
      </c>
      <c r="E260" t="e">
        <v>#N/A</v>
      </c>
      <c r="F260" t="b">
        <v>1</v>
      </c>
      <c r="G260" t="e">
        <v>#N/A</v>
      </c>
      <c r="H260" t="e">
        <v>#N/A</v>
      </c>
      <c r="I260" s="44" t="str">
        <f t="shared" si="38"/>
        <v>C55H100O6</v>
      </c>
      <c r="J260" s="44" t="str">
        <f t="shared" si="39"/>
        <v>C55H104NO6</v>
      </c>
      <c r="K260" s="44" t="str">
        <f t="shared" si="44"/>
        <v>C37H65O4</v>
      </c>
      <c r="L260" s="44" t="str">
        <f t="shared" si="45"/>
        <v>C18H39NO2</v>
      </c>
      <c r="M260">
        <v>0.52628256783202254</v>
      </c>
      <c r="N260">
        <v>6.1960629712037238E-2</v>
      </c>
      <c r="O260">
        <v>2.0229777655425638E-2</v>
      </c>
      <c r="P260">
        <v>0.65146140106378192</v>
      </c>
      <c r="Q260">
        <v>0.80784919409292277</v>
      </c>
      <c r="R260">
        <v>0.27543910752239659</v>
      </c>
      <c r="S260">
        <v>0.17004285201134314</v>
      </c>
      <c r="T260" s="8">
        <f t="shared" si="46"/>
        <v>5.0054844778359288E-2</v>
      </c>
      <c r="U260" s="8">
        <f t="shared" si="47"/>
        <v>1.3178919294612373E-2</v>
      </c>
      <c r="V260" s="15">
        <f t="shared" si="40"/>
        <v>0.222513261033642</v>
      </c>
      <c r="W260" s="15">
        <f t="shared" si="41"/>
        <v>0.11077635461219092</v>
      </c>
    </row>
    <row r="261" spans="1:23" x14ac:dyDescent="0.25">
      <c r="A261">
        <v>260</v>
      </c>
      <c r="B261">
        <v>874.8</v>
      </c>
      <c r="C261">
        <v>575.5</v>
      </c>
      <c r="D261" t="s">
        <v>1263</v>
      </c>
      <c r="E261" t="e">
        <v>#N/A</v>
      </c>
      <c r="F261" t="b">
        <v>1</v>
      </c>
      <c r="G261" t="e">
        <v>#N/A</v>
      </c>
      <c r="H261" t="e">
        <v>#N/A</v>
      </c>
      <c r="I261" s="44" t="str">
        <f t="shared" si="38"/>
        <v>C55H100O6</v>
      </c>
      <c r="J261" s="44" t="str">
        <f t="shared" si="39"/>
        <v>C55H104NO6</v>
      </c>
      <c r="K261" s="44" t="str">
        <f t="shared" si="44"/>
        <v>C37H67O4</v>
      </c>
      <c r="L261" s="44" t="str">
        <f t="shared" si="45"/>
        <v>C18H37NO2</v>
      </c>
      <c r="M261">
        <v>0.52628256783202254</v>
      </c>
      <c r="N261">
        <v>6.2024676912616206E-2</v>
      </c>
      <c r="O261">
        <v>2.0184866698779291E-2</v>
      </c>
      <c r="P261">
        <v>0.65126597730134428</v>
      </c>
      <c r="Q261">
        <v>0.80809160339187913</v>
      </c>
      <c r="R261">
        <v>0.2755518910920759</v>
      </c>
      <c r="S261">
        <v>0.1698514124965399</v>
      </c>
      <c r="T261" s="8">
        <f t="shared" si="46"/>
        <v>5.0121620616179308E-2</v>
      </c>
      <c r="U261" s="8">
        <f t="shared" si="47"/>
        <v>1.3145716937277854E-2</v>
      </c>
      <c r="V261" s="15">
        <f t="shared" si="40"/>
        <v>0.22267116949026008</v>
      </c>
      <c r="W261" s="15">
        <f t="shared" si="41"/>
        <v>0.11061844615557283</v>
      </c>
    </row>
    <row r="262" spans="1:23" x14ac:dyDescent="0.25">
      <c r="A262">
        <v>261</v>
      </c>
      <c r="B262">
        <v>874.8</v>
      </c>
      <c r="C262">
        <v>577.5</v>
      </c>
      <c r="D262" t="s">
        <v>1264</v>
      </c>
      <c r="E262" t="e">
        <v>#N/A</v>
      </c>
      <c r="F262" t="b">
        <v>1</v>
      </c>
      <c r="G262" t="e">
        <v>#N/A</v>
      </c>
      <c r="H262" t="e">
        <v>#N/A</v>
      </c>
      <c r="I262" s="44" t="str">
        <f t="shared" si="38"/>
        <v>C55H100O6</v>
      </c>
      <c r="J262" s="44" t="str">
        <f t="shared" si="39"/>
        <v>C55H104NO6</v>
      </c>
      <c r="K262" s="44" t="str">
        <f t="shared" si="44"/>
        <v>C37H69O4</v>
      </c>
      <c r="L262" s="44" t="str">
        <f t="shared" si="45"/>
        <v>C18H35NO2</v>
      </c>
      <c r="M262">
        <v>0.52628256783202254</v>
      </c>
      <c r="N262">
        <v>6.2088738726074663E-2</v>
      </c>
      <c r="O262">
        <v>2.013999973989284E-2</v>
      </c>
      <c r="P262">
        <v>0.65107061216163831</v>
      </c>
      <c r="Q262">
        <v>0.8083340854299913</v>
      </c>
      <c r="R262">
        <v>0.27566458221088719</v>
      </c>
      <c r="S262">
        <v>0.1696598427814327</v>
      </c>
      <c r="T262" s="8">
        <f t="shared" si="46"/>
        <v>5.0188443833643258E-2</v>
      </c>
      <c r="U262" s="8">
        <f t="shared" si="47"/>
        <v>1.3112561959587269E-2</v>
      </c>
      <c r="V262" s="15">
        <f t="shared" si="40"/>
        <v>0.22282907794687817</v>
      </c>
      <c r="W262" s="15">
        <f t="shared" si="41"/>
        <v>0.11046053769895471</v>
      </c>
    </row>
    <row r="263" spans="1:23" x14ac:dyDescent="0.25">
      <c r="A263">
        <v>262</v>
      </c>
      <c r="B263">
        <v>874.8</v>
      </c>
      <c r="C263">
        <v>579.5</v>
      </c>
      <c r="D263" t="s">
        <v>1265</v>
      </c>
      <c r="E263" t="e">
        <v>#N/A</v>
      </c>
      <c r="F263" t="b">
        <v>1</v>
      </c>
      <c r="G263" t="e">
        <v>#N/A</v>
      </c>
      <c r="H263" t="e">
        <v>#N/A</v>
      </c>
      <c r="I263" s="44" t="str">
        <f t="shared" si="38"/>
        <v>C55H100O6</v>
      </c>
      <c r="J263" s="44" t="str">
        <f t="shared" si="39"/>
        <v>C55H104NO6</v>
      </c>
      <c r="K263" s="44" t="str">
        <f t="shared" si="44"/>
        <v>C37H71O4</v>
      </c>
      <c r="L263" s="44" t="str">
        <f t="shared" si="45"/>
        <v>C18H33NO2</v>
      </c>
      <c r="M263">
        <v>0.52628256783202254</v>
      </c>
      <c r="N263">
        <v>6.2152815120299305E-2</v>
      </c>
      <c r="O263">
        <v>2.0095176831051158E-2</v>
      </c>
      <c r="P263">
        <v>0.65087530562707863</v>
      </c>
      <c r="Q263">
        <v>0.8085766402290856</v>
      </c>
      <c r="R263">
        <v>0.2757771809241481</v>
      </c>
      <c r="S263">
        <v>0.1694681428051211</v>
      </c>
      <c r="T263" s="8">
        <f t="shared" si="46"/>
        <v>5.0255314430751132E-2</v>
      </c>
      <c r="U263" s="8">
        <f t="shared" si="47"/>
        <v>1.3079454361540612E-2</v>
      </c>
      <c r="V263" s="15">
        <f t="shared" si="40"/>
        <v>0.22298698640349635</v>
      </c>
      <c r="W263" s="15">
        <f t="shared" si="41"/>
        <v>0.11030262924233662</v>
      </c>
    </row>
    <row r="264" spans="1:23" x14ac:dyDescent="0.25">
      <c r="A264">
        <v>263</v>
      </c>
      <c r="B264">
        <v>874.8</v>
      </c>
      <c r="C264">
        <v>545.5</v>
      </c>
      <c r="D264" t="s">
        <v>1266</v>
      </c>
      <c r="E264" t="e">
        <v>#N/A</v>
      </c>
      <c r="F264" t="b">
        <v>1</v>
      </c>
      <c r="G264" t="e">
        <v>#N/A</v>
      </c>
      <c r="H264" t="e">
        <v>#N/A</v>
      </c>
      <c r="I264" s="44" t="str">
        <f t="shared" si="38"/>
        <v>C55H100O6</v>
      </c>
      <c r="J264" s="44" t="str">
        <f t="shared" si="39"/>
        <v>C55H104NO6</v>
      </c>
      <c r="K264" s="44" t="str">
        <f t="shared" si="44"/>
        <v>C35H61O4</v>
      </c>
      <c r="L264" s="44" t="str">
        <f t="shared" si="45"/>
        <v>C20H43NO2</v>
      </c>
      <c r="M264">
        <v>0.52628256783202254</v>
      </c>
      <c r="N264">
        <v>5.72040273284228E-2</v>
      </c>
      <c r="O264">
        <v>2.3680961629175865E-2</v>
      </c>
      <c r="P264">
        <v>0.66643331911616299</v>
      </c>
      <c r="Q264">
        <v>0.78970026368127688</v>
      </c>
      <c r="R264">
        <v>0.26654473903713433</v>
      </c>
      <c r="S264">
        <v>0.18426324348279799</v>
      </c>
      <c r="T264" s="8">
        <f t="shared" si="46"/>
        <v>4.5174035464886464E-2</v>
      </c>
      <c r="U264" s="8">
        <f t="shared" si="47"/>
        <v>1.5781781858394173E-2</v>
      </c>
      <c r="V264" s="15">
        <f t="shared" si="40"/>
        <v>0.21049045070048214</v>
      </c>
      <c r="W264" s="15">
        <f t="shared" si="41"/>
        <v>0.12279916494535079</v>
      </c>
    </row>
    <row r="265" spans="1:23" x14ac:dyDescent="0.25">
      <c r="A265">
        <v>264</v>
      </c>
      <c r="B265">
        <v>874.8</v>
      </c>
      <c r="C265">
        <v>547.5</v>
      </c>
      <c r="D265" t="s">
        <v>1267</v>
      </c>
      <c r="E265" t="e">
        <v>#N/A</v>
      </c>
      <c r="F265" t="b">
        <v>1</v>
      </c>
      <c r="G265" t="e">
        <v>#N/A</v>
      </c>
      <c r="H265" t="e">
        <v>#N/A</v>
      </c>
      <c r="I265" s="44" t="str">
        <f t="shared" si="38"/>
        <v>C55H100O6</v>
      </c>
      <c r="J265" s="44" t="str">
        <f t="shared" si="39"/>
        <v>C55H104NO6</v>
      </c>
      <c r="K265" s="44" t="str">
        <f t="shared" si="44"/>
        <v>C35H63O4</v>
      </c>
      <c r="L265" s="44" t="str">
        <f t="shared" si="45"/>
        <v>C20H41NO2</v>
      </c>
      <c r="M265">
        <v>0.52628256783202254</v>
      </c>
      <c r="N265">
        <v>5.7266833829262467E-2</v>
      </c>
      <c r="O265">
        <v>2.3632816997164695E-2</v>
      </c>
      <c r="P265">
        <v>0.66623340411517784</v>
      </c>
      <c r="Q265">
        <v>0.78993722707581193</v>
      </c>
      <c r="R265">
        <v>0.26666468161891527</v>
      </c>
      <c r="S265">
        <v>0.18408151817546892</v>
      </c>
      <c r="T265" s="8">
        <f t="shared" si="46"/>
        <v>4.5237203918498906E-2</v>
      </c>
      <c r="U265" s="8">
        <f t="shared" si="47"/>
        <v>1.5744972116852076E-2</v>
      </c>
      <c r="V265" s="15">
        <f t="shared" si="40"/>
        <v>0.21064835915710023</v>
      </c>
      <c r="W265" s="15">
        <f t="shared" si="41"/>
        <v>0.12264125648873267</v>
      </c>
    </row>
    <row r="266" spans="1:23" x14ac:dyDescent="0.25">
      <c r="A266">
        <v>265</v>
      </c>
      <c r="B266">
        <v>874.8</v>
      </c>
      <c r="C266">
        <v>549.5</v>
      </c>
      <c r="D266" t="s">
        <v>1268</v>
      </c>
      <c r="E266" t="e">
        <v>#N/A</v>
      </c>
      <c r="F266" t="b">
        <v>1</v>
      </c>
      <c r="G266" t="e">
        <v>#N/A</v>
      </c>
      <c r="H266" t="e">
        <v>#N/A</v>
      </c>
      <c r="I266" s="44" t="str">
        <f t="shared" si="38"/>
        <v>C55H100O6</v>
      </c>
      <c r="J266" s="44" t="str">
        <f t="shared" si="39"/>
        <v>C55H104NO6</v>
      </c>
      <c r="K266" s="44" t="str">
        <f t="shared" si="44"/>
        <v>C35H65O4</v>
      </c>
      <c r="L266" s="44" t="str">
        <f t="shared" si="45"/>
        <v>C20H39NO2</v>
      </c>
      <c r="M266">
        <v>0.52628256783202254</v>
      </c>
      <c r="N266">
        <v>5.7329657462444047E-2</v>
      </c>
      <c r="O266">
        <v>2.3584712476650619E-2</v>
      </c>
      <c r="P266">
        <v>0.66603354908419499</v>
      </c>
      <c r="Q266">
        <v>0.79017426157536363</v>
      </c>
      <c r="R266">
        <v>0.26678452825511634</v>
      </c>
      <c r="S266">
        <v>0.18389966721726075</v>
      </c>
      <c r="T266" s="8">
        <f t="shared" si="46"/>
        <v>4.5300419751755264E-2</v>
      </c>
      <c r="U266" s="8">
        <f t="shared" si="47"/>
        <v>1.5708209754953909E-2</v>
      </c>
      <c r="V266" s="15">
        <f t="shared" si="40"/>
        <v>0.21080626761371832</v>
      </c>
      <c r="W266" s="15">
        <f t="shared" si="41"/>
        <v>0.12248334803211458</v>
      </c>
    </row>
    <row r="267" spans="1:23" x14ac:dyDescent="0.25">
      <c r="A267">
        <v>266</v>
      </c>
      <c r="B267">
        <v>874.8</v>
      </c>
      <c r="C267">
        <v>551.5</v>
      </c>
      <c r="D267" t="s">
        <v>1269</v>
      </c>
      <c r="E267" t="e">
        <v>#N/A</v>
      </c>
      <c r="F267" t="b">
        <v>1</v>
      </c>
      <c r="G267" t="e">
        <v>#N/A</v>
      </c>
      <c r="H267" t="e">
        <v>#N/A</v>
      </c>
      <c r="I267" s="44" t="str">
        <f t="shared" si="38"/>
        <v>C55H100O6</v>
      </c>
      <c r="J267" s="44" t="str">
        <f t="shared" si="39"/>
        <v>C55H104NO6</v>
      </c>
      <c r="K267" s="44" t="str">
        <f t="shared" si="44"/>
        <v>C35H67O4</v>
      </c>
      <c r="L267" s="44" t="str">
        <f t="shared" si="45"/>
        <v>C20H37NO2</v>
      </c>
      <c r="M267">
        <v>0.52628256783202254</v>
      </c>
      <c r="N267">
        <v>5.7392498194050227E-2</v>
      </c>
      <c r="O267">
        <v>2.3536648117386826E-2</v>
      </c>
      <c r="P267">
        <v>0.6658337540052246</v>
      </c>
      <c r="Q267">
        <v>0.79041136720126837</v>
      </c>
      <c r="R267">
        <v>0.26690427899250724</v>
      </c>
      <c r="S267">
        <v>0.18371769054912862</v>
      </c>
      <c r="T267" s="8">
        <f t="shared" si="46"/>
        <v>4.5363682964655559E-2</v>
      </c>
      <c r="U267" s="8">
        <f t="shared" si="47"/>
        <v>1.5671494772699669E-2</v>
      </c>
      <c r="V267" s="15">
        <f t="shared" si="40"/>
        <v>0.21096417607033641</v>
      </c>
      <c r="W267" s="15">
        <f t="shared" si="41"/>
        <v>0.12232543957549648</v>
      </c>
    </row>
    <row r="268" spans="1:23" x14ac:dyDescent="0.25">
      <c r="A268">
        <v>267</v>
      </c>
      <c r="B268">
        <v>874.8</v>
      </c>
      <c r="C268">
        <v>519.5</v>
      </c>
      <c r="D268" t="s">
        <v>1270</v>
      </c>
      <c r="E268" t="e">
        <v>#N/A</v>
      </c>
      <c r="F268" t="b">
        <v>1</v>
      </c>
      <c r="G268" t="e">
        <v>#N/A</v>
      </c>
      <c r="H268" t="e">
        <v>#N/A</v>
      </c>
      <c r="I268" s="44" t="str">
        <f t="shared" si="38"/>
        <v>C55H100O6</v>
      </c>
      <c r="J268" s="44" t="str">
        <f t="shared" si="39"/>
        <v>C55H104NO6</v>
      </c>
      <c r="K268" s="44" t="str">
        <f t="shared" si="44"/>
        <v>C33H59O4</v>
      </c>
      <c r="L268" s="44" t="str">
        <f t="shared" si="45"/>
        <v>C22H45NO2</v>
      </c>
      <c r="M268">
        <v>0.52628256783202254</v>
      </c>
      <c r="N268">
        <v>5.2613228284171747E-2</v>
      </c>
      <c r="O268">
        <v>2.7318652296807189E-2</v>
      </c>
      <c r="P268">
        <v>0.68154481307031101</v>
      </c>
      <c r="Q268">
        <v>0.77219070226821473</v>
      </c>
      <c r="R268">
        <v>0.25722344006539105</v>
      </c>
      <c r="S268">
        <v>0.19758651850821146</v>
      </c>
      <c r="T268" s="8">
        <f t="shared" si="46"/>
        <v>4.0627445697352479E-2</v>
      </c>
      <c r="U268" s="8">
        <f t="shared" si="47"/>
        <v>1.8618885772960277E-2</v>
      </c>
      <c r="V268" s="15">
        <f t="shared" si="40"/>
        <v>0.19862554882394032</v>
      </c>
      <c r="W268" s="15">
        <f t="shared" si="41"/>
        <v>0.1346640668218925</v>
      </c>
    </row>
    <row r="269" spans="1:23" x14ac:dyDescent="0.25">
      <c r="A269">
        <v>268</v>
      </c>
      <c r="B269">
        <v>872.8</v>
      </c>
      <c r="C269">
        <v>627.6</v>
      </c>
      <c r="D269" t="s">
        <v>1271</v>
      </c>
      <c r="E269" t="e">
        <v>#N/A</v>
      </c>
      <c r="F269" t="b">
        <v>1</v>
      </c>
      <c r="G269" t="e">
        <v>#N/A</v>
      </c>
      <c r="H269" t="e">
        <v>#N/A</v>
      </c>
      <c r="I269" s="6" t="str">
        <f t="shared" si="38"/>
        <v>C55H98O6</v>
      </c>
      <c r="J269" s="6" t="str">
        <f t="shared" si="39"/>
        <v>C55H102NO6</v>
      </c>
      <c r="K269" s="6" t="str">
        <f t="shared" ref="K269:K306" si="48">"C"&amp;MID(I269,2,2)-MID(D269,11,2)&amp;"H"&amp;MID(I269,5,2)-MID(D269,11,2)*2+1+RIGHT(D269,1)*2&amp;"O4"</f>
        <v>C41H71O4</v>
      </c>
      <c r="L269" s="44" t="str">
        <f t="shared" si="45"/>
        <v>C14H31NO2</v>
      </c>
      <c r="M269">
        <v>0.5264404881335516</v>
      </c>
      <c r="N269">
        <v>7.1663237131950566E-2</v>
      </c>
      <c r="O269">
        <v>1.4131566343376201E-2</v>
      </c>
      <c r="P269">
        <v>0.62270587192071059</v>
      </c>
      <c r="Q269">
        <v>0.84540793956184734</v>
      </c>
      <c r="R269">
        <v>0.29154553516311993</v>
      </c>
      <c r="S269">
        <v>0.13932221122944113</v>
      </c>
      <c r="T269" s="8">
        <f t="shared" si="46"/>
        <v>6.0584669646054412E-2</v>
      </c>
      <c r="U269" s="8">
        <f t="shared" si="47"/>
        <v>8.7998093414574461E-3</v>
      </c>
      <c r="V269" s="15">
        <f t="shared" si="40"/>
        <v>0.24647491017070935</v>
      </c>
      <c r="W269" s="15">
        <f t="shared" si="41"/>
        <v>8.675675902155057E-2</v>
      </c>
    </row>
    <row r="270" spans="1:23" x14ac:dyDescent="0.25">
      <c r="A270">
        <v>269</v>
      </c>
      <c r="B270">
        <v>872.8</v>
      </c>
      <c r="C270">
        <v>599.5</v>
      </c>
      <c r="D270" t="s">
        <v>1272</v>
      </c>
      <c r="E270" t="e">
        <v>#N/A</v>
      </c>
      <c r="F270" t="b">
        <v>1</v>
      </c>
      <c r="G270" t="e">
        <v>#N/A</v>
      </c>
      <c r="H270" t="e">
        <v>#N/A</v>
      </c>
      <c r="I270" s="6" t="str">
        <f t="shared" si="38"/>
        <v>C55H98O6</v>
      </c>
      <c r="J270" s="6" t="str">
        <f t="shared" si="39"/>
        <v>C55H102NO6</v>
      </c>
      <c r="K270" s="6" t="str">
        <f t="shared" si="48"/>
        <v>C39H67O4</v>
      </c>
      <c r="L270" s="44" t="str">
        <f t="shared" si="45"/>
        <v>C16H35NO2</v>
      </c>
      <c r="M270">
        <v>0.5264404881335516</v>
      </c>
      <c r="N270">
        <v>6.6741900236079926E-2</v>
      </c>
      <c r="O270">
        <v>1.7038748360751518E-2</v>
      </c>
      <c r="P270">
        <v>0.63701692898396833</v>
      </c>
      <c r="Q270">
        <v>0.82641522411847945</v>
      </c>
      <c r="R270">
        <v>0.28369333640099498</v>
      </c>
      <c r="S270">
        <v>0.1550715099001686</v>
      </c>
      <c r="T270" s="8">
        <f t="shared" si="46"/>
        <v>5.5156522441693175E-2</v>
      </c>
      <c r="U270" s="8">
        <f t="shared" si="47"/>
        <v>1.0853971154496555E-2</v>
      </c>
      <c r="V270" s="15">
        <f t="shared" si="40"/>
        <v>0.23444849218274738</v>
      </c>
      <c r="W270" s="15">
        <f t="shared" si="41"/>
        <v>9.8783177009512432E-2</v>
      </c>
    </row>
    <row r="271" spans="1:23" x14ac:dyDescent="0.25">
      <c r="A271">
        <v>270</v>
      </c>
      <c r="B271">
        <v>872.8</v>
      </c>
      <c r="C271">
        <v>601.5</v>
      </c>
      <c r="D271" t="s">
        <v>1273</v>
      </c>
      <c r="E271" t="e">
        <v>#N/A</v>
      </c>
      <c r="F271" t="b">
        <v>1</v>
      </c>
      <c r="G271" t="e">
        <v>#N/A</v>
      </c>
      <c r="H271" t="e">
        <v>#N/A</v>
      </c>
      <c r="I271" s="6" t="str">
        <f t="shared" si="38"/>
        <v>C55H98O6</v>
      </c>
      <c r="J271" s="6" t="str">
        <f t="shared" si="39"/>
        <v>C55H102NO6</v>
      </c>
      <c r="K271" s="6" t="str">
        <f t="shared" si="48"/>
        <v>C39H69O4</v>
      </c>
      <c r="L271" s="44" t="str">
        <f t="shared" si="45"/>
        <v>C16H33NO2</v>
      </c>
      <c r="M271">
        <v>0.5264404881335516</v>
      </c>
      <c r="N271">
        <v>6.6806988735302913E-2</v>
      </c>
      <c r="O271">
        <v>1.6997374558209467E-2</v>
      </c>
      <c r="P271">
        <v>0.63682583823815397</v>
      </c>
      <c r="Q271">
        <v>0.82666320447990127</v>
      </c>
      <c r="R271">
        <v>0.28379931119610813</v>
      </c>
      <c r="S271">
        <v>0.15487000565579045</v>
      </c>
      <c r="T271" s="8">
        <f t="shared" si="46"/>
        <v>5.5226879389578168E-2</v>
      </c>
      <c r="U271" s="8">
        <f t="shared" si="47"/>
        <v>1.0824367300879616E-2</v>
      </c>
      <c r="V271" s="15">
        <f t="shared" si="40"/>
        <v>0.23460644802256347</v>
      </c>
      <c r="W271" s="15">
        <f t="shared" si="41"/>
        <v>9.8625221169696395E-2</v>
      </c>
    </row>
    <row r="272" spans="1:23" x14ac:dyDescent="0.25">
      <c r="A272">
        <v>271</v>
      </c>
      <c r="B272">
        <v>872.8</v>
      </c>
      <c r="C272">
        <v>571.5</v>
      </c>
      <c r="D272" t="s">
        <v>1274</v>
      </c>
      <c r="E272" t="e">
        <v>#N/A</v>
      </c>
      <c r="F272" t="b">
        <v>1</v>
      </c>
      <c r="G272" t="e">
        <v>#N/A</v>
      </c>
      <c r="H272" t="e">
        <v>#N/A</v>
      </c>
      <c r="I272" s="6" t="str">
        <f t="shared" si="38"/>
        <v>C55H98O6</v>
      </c>
      <c r="J272" s="6" t="str">
        <f t="shared" si="39"/>
        <v>C55H102NO6</v>
      </c>
      <c r="K272" s="6" t="str">
        <f t="shared" si="48"/>
        <v>C37H63O4</v>
      </c>
      <c r="L272" s="44" t="str">
        <f t="shared" si="45"/>
        <v>C18H39NO2</v>
      </c>
      <c r="M272">
        <v>0.5264404881335516</v>
      </c>
      <c r="N272">
        <v>6.1896597156474345E-2</v>
      </c>
      <c r="O272">
        <v>2.0229777655425638E-2</v>
      </c>
      <c r="P272">
        <v>0.65165688346654205</v>
      </c>
      <c r="Q272">
        <v>0.80784919409292277</v>
      </c>
      <c r="R272">
        <v>0.27532623145651314</v>
      </c>
      <c r="S272">
        <v>0.17004285201134314</v>
      </c>
      <c r="T272" s="8">
        <f t="shared" si="46"/>
        <v>5.0003116129952091E-2</v>
      </c>
      <c r="U272" s="8">
        <f t="shared" si="47"/>
        <v>1.3182873860155759E-2</v>
      </c>
      <c r="V272" s="15">
        <f t="shared" si="40"/>
        <v>0.22242207419478563</v>
      </c>
      <c r="W272" s="15">
        <f t="shared" si="41"/>
        <v>0.11080959499747427</v>
      </c>
    </row>
    <row r="273" spans="1:23" x14ac:dyDescent="0.25">
      <c r="A273">
        <v>272</v>
      </c>
      <c r="B273">
        <v>872.8</v>
      </c>
      <c r="C273">
        <v>573.5</v>
      </c>
      <c r="D273" t="s">
        <v>1275</v>
      </c>
      <c r="E273" t="e">
        <v>#N/A</v>
      </c>
      <c r="F273" t="b">
        <v>1</v>
      </c>
      <c r="G273" t="e">
        <v>#N/A</v>
      </c>
      <c r="H273" t="e">
        <v>#N/A</v>
      </c>
      <c r="I273" s="6" t="str">
        <f t="shared" si="38"/>
        <v>C55H98O6</v>
      </c>
      <c r="J273" s="6" t="str">
        <f t="shared" si="39"/>
        <v>C55H102NO6</v>
      </c>
      <c r="K273" s="6" t="str">
        <f t="shared" si="48"/>
        <v>C37H65O4</v>
      </c>
      <c r="L273" s="44" t="str">
        <f t="shared" si="45"/>
        <v>C18H37NO2</v>
      </c>
      <c r="M273">
        <v>0.5264404881335516</v>
      </c>
      <c r="N273">
        <v>6.1960629712037238E-2</v>
      </c>
      <c r="O273">
        <v>2.0184866698779291E-2</v>
      </c>
      <c r="P273">
        <v>0.65146140106378192</v>
      </c>
      <c r="Q273">
        <v>0.80809160339187913</v>
      </c>
      <c r="R273">
        <v>0.27543910752239659</v>
      </c>
      <c r="S273">
        <v>0.1698514124965399</v>
      </c>
      <c r="T273" s="8">
        <f t="shared" si="46"/>
        <v>5.0069864611170682E-2</v>
      </c>
      <c r="U273" s="8">
        <f t="shared" si="47"/>
        <v>1.3149661539872433E-2</v>
      </c>
      <c r="V273" s="15">
        <f t="shared" si="40"/>
        <v>0.22258003003460164</v>
      </c>
      <c r="W273" s="15">
        <f t="shared" si="41"/>
        <v>0.11065163915765826</v>
      </c>
    </row>
    <row r="274" spans="1:23" x14ac:dyDescent="0.25">
      <c r="A274">
        <v>273</v>
      </c>
      <c r="B274">
        <v>872.8</v>
      </c>
      <c r="C274">
        <v>575.5</v>
      </c>
      <c r="D274" t="s">
        <v>1276</v>
      </c>
      <c r="E274" t="e">
        <v>#N/A</v>
      </c>
      <c r="F274" t="b">
        <v>1</v>
      </c>
      <c r="G274" t="e">
        <v>#N/A</v>
      </c>
      <c r="H274" t="e">
        <v>#N/A</v>
      </c>
      <c r="I274" s="6" t="str">
        <f t="shared" si="38"/>
        <v>C55H98O6</v>
      </c>
      <c r="J274" s="6" t="str">
        <f t="shared" si="39"/>
        <v>C55H102NO6</v>
      </c>
      <c r="K274" s="6" t="str">
        <f t="shared" si="48"/>
        <v>C37H67O4</v>
      </c>
      <c r="L274" s="44" t="str">
        <f t="shared" si="45"/>
        <v>C18H35NO2</v>
      </c>
      <c r="M274">
        <v>0.5264404881335516</v>
      </c>
      <c r="N274">
        <v>6.2024676912616206E-2</v>
      </c>
      <c r="O274">
        <v>2.013999973989284E-2</v>
      </c>
      <c r="P274">
        <v>0.65126597730134428</v>
      </c>
      <c r="Q274">
        <v>0.8083340854299913</v>
      </c>
      <c r="R274">
        <v>0.2755518910920759</v>
      </c>
      <c r="S274">
        <v>0.1696598427814327</v>
      </c>
      <c r="T274" s="8">
        <f t="shared" si="46"/>
        <v>5.013666048625031E-2</v>
      </c>
      <c r="U274" s="8">
        <f t="shared" si="47"/>
        <v>1.3116496613450131E-2</v>
      </c>
      <c r="V274" s="15">
        <f t="shared" si="40"/>
        <v>0.22273798587441773</v>
      </c>
      <c r="W274" s="15">
        <f t="shared" si="41"/>
        <v>0.11049368331784218</v>
      </c>
    </row>
    <row r="275" spans="1:23" x14ac:dyDescent="0.25">
      <c r="A275">
        <v>274</v>
      </c>
      <c r="B275">
        <v>872.8</v>
      </c>
      <c r="C275">
        <v>577.5</v>
      </c>
      <c r="D275" t="s">
        <v>1277</v>
      </c>
      <c r="E275" t="e">
        <v>#N/A</v>
      </c>
      <c r="F275" t="b">
        <v>1</v>
      </c>
      <c r="G275" t="e">
        <v>#N/A</v>
      </c>
      <c r="H275" t="e">
        <v>#N/A</v>
      </c>
      <c r="I275" s="6" t="str">
        <f t="shared" si="38"/>
        <v>C55H98O6</v>
      </c>
      <c r="J275" s="6" t="str">
        <f t="shared" si="39"/>
        <v>C55H102NO6</v>
      </c>
      <c r="K275" s="6" t="str">
        <f t="shared" si="48"/>
        <v>C37H69O4</v>
      </c>
      <c r="L275" s="44" t="str">
        <f t="shared" si="45"/>
        <v>C18H33NO2</v>
      </c>
      <c r="M275">
        <v>0.5264404881335516</v>
      </c>
      <c r="N275">
        <v>6.2088738726074663E-2</v>
      </c>
      <c r="O275">
        <v>2.0095176831051158E-2</v>
      </c>
      <c r="P275">
        <v>0.65107061216163831</v>
      </c>
      <c r="Q275">
        <v>0.8085766402290856</v>
      </c>
      <c r="R275">
        <v>0.27566458221088719</v>
      </c>
      <c r="S275">
        <v>0.1694681428051211</v>
      </c>
      <c r="T275" s="8">
        <f t="shared" si="46"/>
        <v>5.0203503755190969E-2</v>
      </c>
      <c r="U275" s="8">
        <f t="shared" si="47"/>
        <v>1.3083379080888849E-2</v>
      </c>
      <c r="V275" s="15">
        <f t="shared" si="40"/>
        <v>0.22289594171423377</v>
      </c>
      <c r="W275" s="15">
        <f t="shared" si="41"/>
        <v>0.11033572747802615</v>
      </c>
    </row>
    <row r="276" spans="1:23" x14ac:dyDescent="0.25">
      <c r="A276">
        <v>275</v>
      </c>
      <c r="B276">
        <v>872.8</v>
      </c>
      <c r="C276">
        <v>543.5</v>
      </c>
      <c r="D276" t="s">
        <v>1278</v>
      </c>
      <c r="E276" t="e">
        <v>#N/A</v>
      </c>
      <c r="F276" t="b">
        <v>1</v>
      </c>
      <c r="G276" t="e">
        <v>#N/A</v>
      </c>
      <c r="H276" t="e">
        <v>#N/A</v>
      </c>
      <c r="I276" s="6" t="str">
        <f t="shared" si="38"/>
        <v>C55H98O6</v>
      </c>
      <c r="J276" s="6" t="str">
        <f t="shared" si="39"/>
        <v>C55H102NO6</v>
      </c>
      <c r="K276" s="6" t="str">
        <f t="shared" si="48"/>
        <v>C35H59O4</v>
      </c>
      <c r="L276" s="44" t="str">
        <f t="shared" si="45"/>
        <v>C20H43NO2</v>
      </c>
      <c r="M276">
        <v>0.5264404881335516</v>
      </c>
      <c r="N276">
        <v>5.7141237993866646E-2</v>
      </c>
      <c r="O276">
        <v>2.3680961629175865E-2</v>
      </c>
      <c r="P276">
        <v>0.6666332941051456</v>
      </c>
      <c r="Q276">
        <v>0.78970026368127688</v>
      </c>
      <c r="R276">
        <v>0.26642470046298422</v>
      </c>
      <c r="S276">
        <v>0.18426324348279799</v>
      </c>
      <c r="T276" s="8">
        <f t="shared" si="46"/>
        <v>4.5124450710831085E-2</v>
      </c>
      <c r="U276" s="8">
        <f t="shared" si="47"/>
        <v>1.5786517458435061E-2</v>
      </c>
      <c r="V276" s="15">
        <f t="shared" si="40"/>
        <v>0.21039565620682382</v>
      </c>
      <c r="W276" s="15">
        <f t="shared" si="41"/>
        <v>0.1228360129854361</v>
      </c>
    </row>
    <row r="277" spans="1:23" x14ac:dyDescent="0.25">
      <c r="A277">
        <v>276</v>
      </c>
      <c r="B277">
        <v>872.8</v>
      </c>
      <c r="C277">
        <v>547.5</v>
      </c>
      <c r="D277" t="s">
        <v>1279</v>
      </c>
      <c r="E277" t="e">
        <v>#N/A</v>
      </c>
      <c r="F277" t="b">
        <v>1</v>
      </c>
      <c r="G277" t="e">
        <v>#N/A</v>
      </c>
      <c r="H277" t="e">
        <v>#N/A</v>
      </c>
      <c r="I277" s="6" t="str">
        <f t="shared" si="38"/>
        <v>C55H98O6</v>
      </c>
      <c r="J277" s="6" t="str">
        <f t="shared" si="39"/>
        <v>C55H102NO6</v>
      </c>
      <c r="K277" s="6" t="str">
        <f t="shared" si="48"/>
        <v>C35H63O4</v>
      </c>
      <c r="L277" s="44" t="str">
        <f t="shared" si="45"/>
        <v>C20H39NO2</v>
      </c>
      <c r="M277">
        <v>0.5264404881335516</v>
      </c>
      <c r="N277">
        <v>5.7266833829262467E-2</v>
      </c>
      <c r="O277">
        <v>2.3584712476650619E-2</v>
      </c>
      <c r="P277">
        <v>0.66623340411517784</v>
      </c>
      <c r="Q277">
        <v>0.79017426157536363</v>
      </c>
      <c r="R277">
        <v>0.26666468161891527</v>
      </c>
      <c r="S277">
        <v>0.18389966721726075</v>
      </c>
      <c r="T277" s="8">
        <f t="shared" si="46"/>
        <v>4.5250778133796535E-2</v>
      </c>
      <c r="U277" s="8">
        <f t="shared" si="47"/>
        <v>1.571292327839665E-2</v>
      </c>
      <c r="V277" s="15">
        <f t="shared" si="40"/>
        <v>0.21071156788645584</v>
      </c>
      <c r="W277" s="15">
        <f t="shared" si="41"/>
        <v>0.12252010130580403</v>
      </c>
    </row>
    <row r="278" spans="1:23" x14ac:dyDescent="0.25">
      <c r="A278">
        <v>277</v>
      </c>
      <c r="B278">
        <v>872.8</v>
      </c>
      <c r="C278">
        <v>549.5</v>
      </c>
      <c r="D278" t="s">
        <v>1280</v>
      </c>
      <c r="E278" t="e">
        <v>#N/A</v>
      </c>
      <c r="F278" t="b">
        <v>1</v>
      </c>
      <c r="G278" t="e">
        <v>#N/A</v>
      </c>
      <c r="H278" t="e">
        <v>#N/A</v>
      </c>
      <c r="I278" s="6" t="str">
        <f t="shared" si="38"/>
        <v>C55H98O6</v>
      </c>
      <c r="J278" s="6" t="str">
        <f t="shared" si="39"/>
        <v>C55H102NO6</v>
      </c>
      <c r="K278" s="6" t="str">
        <f t="shared" si="48"/>
        <v>C35H65O4</v>
      </c>
      <c r="L278" s="44" t="str">
        <f t="shared" si="45"/>
        <v>C20H37NO2</v>
      </c>
      <c r="M278">
        <v>0.5264404881335516</v>
      </c>
      <c r="N278">
        <v>5.7329657462444047E-2</v>
      </c>
      <c r="O278">
        <v>2.3536648117386826E-2</v>
      </c>
      <c r="P278">
        <v>0.66603354908419499</v>
      </c>
      <c r="Q278">
        <v>0.79041136720126837</v>
      </c>
      <c r="R278">
        <v>0.26678452825511634</v>
      </c>
      <c r="S278">
        <v>0.18371769054912862</v>
      </c>
      <c r="T278" s="8">
        <f t="shared" si="46"/>
        <v>4.5314012936070798E-2</v>
      </c>
      <c r="U278" s="8">
        <f t="shared" si="47"/>
        <v>1.5676197279168982E-2</v>
      </c>
      <c r="V278" s="15">
        <f t="shared" si="40"/>
        <v>0.21086952372627188</v>
      </c>
      <c r="W278" s="15">
        <f t="shared" si="41"/>
        <v>0.122362145465988</v>
      </c>
    </row>
    <row r="279" spans="1:23" x14ac:dyDescent="0.25">
      <c r="A279">
        <v>278</v>
      </c>
      <c r="B279">
        <v>872.8</v>
      </c>
      <c r="C279">
        <v>551.5</v>
      </c>
      <c r="D279" t="s">
        <v>1281</v>
      </c>
      <c r="E279" t="e">
        <v>#N/A</v>
      </c>
      <c r="F279" t="b">
        <v>1</v>
      </c>
      <c r="G279" t="e">
        <v>#N/A</v>
      </c>
      <c r="H279" t="e">
        <v>#N/A</v>
      </c>
      <c r="I279" s="6" t="str">
        <f t="shared" si="38"/>
        <v>C55H98O6</v>
      </c>
      <c r="J279" s="6" t="str">
        <f t="shared" si="39"/>
        <v>C55H102NO6</v>
      </c>
      <c r="K279" s="6" t="str">
        <f t="shared" si="48"/>
        <v>C35H67O4</v>
      </c>
      <c r="L279" s="44" t="str">
        <f t="shared" si="45"/>
        <v>C20H35NO2</v>
      </c>
      <c r="M279">
        <v>0.5264404881335516</v>
      </c>
      <c r="N279">
        <v>5.7392498194050227E-2</v>
      </c>
      <c r="O279">
        <v>2.3488623969159166E-2</v>
      </c>
      <c r="P279">
        <v>0.6658337540052246</v>
      </c>
      <c r="Q279">
        <v>0.79064854397486861</v>
      </c>
      <c r="R279">
        <v>0.26690427899250724</v>
      </c>
      <c r="S279">
        <v>0.18353558811200352</v>
      </c>
      <c r="T279" s="8">
        <f t="shared" si="46"/>
        <v>4.5377295132206084E-2</v>
      </c>
      <c r="U279" s="8">
        <f t="shared" si="47"/>
        <v>1.5639518673802345E-2</v>
      </c>
      <c r="V279" s="15">
        <f t="shared" si="40"/>
        <v>0.21102747956608792</v>
      </c>
      <c r="W279" s="15">
        <f t="shared" si="41"/>
        <v>0.12220418962617197</v>
      </c>
    </row>
    <row r="280" spans="1:23" x14ac:dyDescent="0.25">
      <c r="A280">
        <v>279</v>
      </c>
      <c r="B280">
        <v>872.8</v>
      </c>
      <c r="C280">
        <v>517.5</v>
      </c>
      <c r="D280" t="s">
        <v>1282</v>
      </c>
      <c r="E280" t="e">
        <v>#N/A</v>
      </c>
      <c r="F280" t="b">
        <v>1</v>
      </c>
      <c r="G280" t="e">
        <v>#N/A</v>
      </c>
      <c r="H280" t="e">
        <v>#N/A</v>
      </c>
      <c r="I280" s="6" t="str">
        <f t="shared" si="38"/>
        <v>C55H98O6</v>
      </c>
      <c r="J280" s="6" t="str">
        <f t="shared" si="39"/>
        <v>C55H102NO6</v>
      </c>
      <c r="K280" s="6" t="str">
        <f t="shared" si="48"/>
        <v>C33H57O4</v>
      </c>
      <c r="L280" s="44" t="str">
        <f t="shared" si="45"/>
        <v>C22H45NO2</v>
      </c>
      <c r="M280">
        <v>0.5264404881335516</v>
      </c>
      <c r="N280">
        <v>5.2551860069043936E-2</v>
      </c>
      <c r="O280">
        <v>2.7318652296807189E-2</v>
      </c>
      <c r="P280">
        <v>0.68174932252770959</v>
      </c>
      <c r="Q280">
        <v>0.77219070226821473</v>
      </c>
      <c r="R280">
        <v>0.25709606898338572</v>
      </c>
      <c r="S280">
        <v>0.19758651850821146</v>
      </c>
      <c r="T280" s="8">
        <f t="shared" si="46"/>
        <v>4.0580057732215985E-2</v>
      </c>
      <c r="U280" s="8">
        <f t="shared" si="47"/>
        <v>1.8624472695718354E-2</v>
      </c>
      <c r="V280" s="15">
        <f t="shared" si="40"/>
        <v>0.19852719405867794</v>
      </c>
      <c r="W280" s="15">
        <f t="shared" si="41"/>
        <v>0.13470447513358189</v>
      </c>
    </row>
    <row r="281" spans="1:23" x14ac:dyDescent="0.25">
      <c r="A281">
        <v>280</v>
      </c>
      <c r="B281">
        <v>872.8</v>
      </c>
      <c r="C281">
        <v>523.5</v>
      </c>
      <c r="D281" t="s">
        <v>1283</v>
      </c>
      <c r="E281" t="e">
        <v>#N/A</v>
      </c>
      <c r="F281" t="b">
        <v>1</v>
      </c>
      <c r="G281" t="e">
        <v>#N/A</v>
      </c>
      <c r="H281" t="e">
        <v>#N/A</v>
      </c>
      <c r="I281" s="6" t="str">
        <f t="shared" si="38"/>
        <v>C55H98O6</v>
      </c>
      <c r="J281" s="6" t="str">
        <f t="shared" si="39"/>
        <v>C55H102NO6</v>
      </c>
      <c r="K281" s="6" t="str">
        <f t="shared" si="48"/>
        <v>C33H63O4</v>
      </c>
      <c r="L281" s="44" t="str">
        <f t="shared" si="45"/>
        <v>C22H39NO2</v>
      </c>
      <c r="M281">
        <v>0.5264404881335516</v>
      </c>
      <c r="N281">
        <v>5.2736024054353514E-2</v>
      </c>
      <c r="O281">
        <v>2.7165602597337767E-2</v>
      </c>
      <c r="P281">
        <v>0.68113597818181804</v>
      </c>
      <c r="Q281">
        <v>0.77288603890635632</v>
      </c>
      <c r="R281">
        <v>0.25747788362138768</v>
      </c>
      <c r="S281">
        <v>0.19706873798157107</v>
      </c>
      <c r="T281" s="8">
        <f t="shared" si="46"/>
        <v>4.0758936739039603E-2</v>
      </c>
      <c r="U281" s="8">
        <f t="shared" si="47"/>
        <v>1.8503469298036191E-2</v>
      </c>
      <c r="V281" s="15">
        <f t="shared" si="40"/>
        <v>0.19900106157812608</v>
      </c>
      <c r="W281" s="15">
        <f t="shared" si="41"/>
        <v>0.13423060761413377</v>
      </c>
    </row>
    <row r="282" spans="1:23" x14ac:dyDescent="0.25">
      <c r="A282">
        <v>281</v>
      </c>
      <c r="B282">
        <v>870.8</v>
      </c>
      <c r="C282">
        <v>625.6</v>
      </c>
      <c r="D282" t="s">
        <v>1284</v>
      </c>
      <c r="E282" t="e">
        <v>#N/A</v>
      </c>
      <c r="F282" t="b">
        <v>1</v>
      </c>
      <c r="G282" t="e">
        <v>#N/A</v>
      </c>
      <c r="H282" t="e">
        <v>#N/A</v>
      </c>
      <c r="I282" s="6" t="str">
        <f t="shared" si="38"/>
        <v>C55H96O6</v>
      </c>
      <c r="J282" s="6" t="str">
        <f t="shared" si="39"/>
        <v>C55H100NO6</v>
      </c>
      <c r="K282" s="6" t="str">
        <f t="shared" si="48"/>
        <v>C41H69O4</v>
      </c>
      <c r="L282" s="44" t="str">
        <f t="shared" si="45"/>
        <v>C14H31NO2</v>
      </c>
      <c r="M282">
        <v>0.52659845582183284</v>
      </c>
      <c r="N282">
        <v>7.1597279968194968E-2</v>
      </c>
      <c r="O282">
        <v>1.4131566343376201E-2</v>
      </c>
      <c r="P282">
        <v>0.62289272572334131</v>
      </c>
      <c r="Q282">
        <v>0.84540793956184734</v>
      </c>
      <c r="R282">
        <v>0.29144612265483427</v>
      </c>
      <c r="S282">
        <v>0.13932221122944113</v>
      </c>
      <c r="T282" s="8">
        <f t="shared" si="46"/>
        <v>6.0528908936144432E-2</v>
      </c>
      <c r="U282" s="8">
        <f t="shared" si="47"/>
        <v>8.8024498783658318E-3</v>
      </c>
      <c r="V282" s="15">
        <f t="shared" si="40"/>
        <v>0.24639086604691288</v>
      </c>
      <c r="W282" s="15">
        <f t="shared" si="41"/>
        <v>8.6782791906509685E-2</v>
      </c>
    </row>
    <row r="283" spans="1:23" x14ac:dyDescent="0.25">
      <c r="A283">
        <v>282</v>
      </c>
      <c r="B283">
        <v>870.8</v>
      </c>
      <c r="C283">
        <v>597.5</v>
      </c>
      <c r="D283" t="s">
        <v>1285</v>
      </c>
      <c r="E283" t="e">
        <v>#N/A</v>
      </c>
      <c r="F283" t="b">
        <v>1</v>
      </c>
      <c r="G283" t="e">
        <v>#N/A</v>
      </c>
      <c r="H283" t="e">
        <v>#N/A</v>
      </c>
      <c r="I283" s="6" t="str">
        <f t="shared" si="38"/>
        <v>C55H96O6</v>
      </c>
      <c r="J283" s="6" t="str">
        <f t="shared" si="39"/>
        <v>C55H100NO6</v>
      </c>
      <c r="K283" s="6" t="str">
        <f t="shared" si="48"/>
        <v>C39H65O4</v>
      </c>
      <c r="L283" s="44" t="str">
        <f t="shared" si="45"/>
        <v>C16H35NO2</v>
      </c>
      <c r="M283">
        <v>0.52659845582183284</v>
      </c>
      <c r="N283">
        <v>6.6676824025568598E-2</v>
      </c>
      <c r="O283">
        <v>1.7038748360751518E-2</v>
      </c>
      <c r="P283">
        <v>0.63720807706990745</v>
      </c>
      <c r="Q283">
        <v>0.82641522411847945</v>
      </c>
      <c r="R283">
        <v>0.28358727245325982</v>
      </c>
      <c r="S283">
        <v>0.1550715099001686</v>
      </c>
      <c r="T283" s="8">
        <f t="shared" si="46"/>
        <v>5.5102742470598688E-2</v>
      </c>
      <c r="U283" s="8">
        <f t="shared" si="47"/>
        <v>1.085722807863251E-2</v>
      </c>
      <c r="V283" s="15">
        <f t="shared" si="40"/>
        <v>0.23436083932160898</v>
      </c>
      <c r="W283" s="15">
        <f t="shared" si="41"/>
        <v>9.8812818631813543E-2</v>
      </c>
    </row>
    <row r="284" spans="1:23" x14ac:dyDescent="0.25">
      <c r="A284">
        <v>283</v>
      </c>
      <c r="B284">
        <v>870.8</v>
      </c>
      <c r="C284">
        <v>599.5</v>
      </c>
      <c r="D284" t="s">
        <v>1286</v>
      </c>
      <c r="E284" t="e">
        <v>#N/A</v>
      </c>
      <c r="F284" t="b">
        <v>1</v>
      </c>
      <c r="G284" t="e">
        <v>#N/A</v>
      </c>
      <c r="H284" t="e">
        <v>#N/A</v>
      </c>
      <c r="I284" s="6" t="str">
        <f t="shared" si="38"/>
        <v>C55H96O6</v>
      </c>
      <c r="J284" s="6" t="str">
        <f t="shared" si="39"/>
        <v>C55H100NO6</v>
      </c>
      <c r="K284" s="6" t="str">
        <f t="shared" si="48"/>
        <v>C39H67O4</v>
      </c>
      <c r="L284" s="44" t="str">
        <f t="shared" si="45"/>
        <v>C16H33NO2</v>
      </c>
      <c r="M284">
        <v>0.52659845582183284</v>
      </c>
      <c r="N284">
        <v>6.6741900236079926E-2</v>
      </c>
      <c r="O284">
        <v>1.6997374558209467E-2</v>
      </c>
      <c r="P284">
        <v>0.63701692898396833</v>
      </c>
      <c r="Q284">
        <v>0.82666320447990127</v>
      </c>
      <c r="R284">
        <v>0.28369333640099498</v>
      </c>
      <c r="S284">
        <v>0.15487000565579045</v>
      </c>
      <c r="T284" s="8">
        <f t="shared" si="46"/>
        <v>5.5173073122235704E-2</v>
      </c>
      <c r="U284" s="8">
        <f t="shared" si="47"/>
        <v>1.0827615341860828E-2</v>
      </c>
      <c r="V284" s="15">
        <f t="shared" si="40"/>
        <v>0.23451884255884109</v>
      </c>
      <c r="W284" s="15">
        <f t="shared" si="41"/>
        <v>9.8654815394581416E-2</v>
      </c>
    </row>
    <row r="285" spans="1:23" x14ac:dyDescent="0.25">
      <c r="A285">
        <v>284</v>
      </c>
      <c r="B285">
        <v>870.8</v>
      </c>
      <c r="C285">
        <v>571.5</v>
      </c>
      <c r="D285" t="s">
        <v>1287</v>
      </c>
      <c r="E285" t="e">
        <v>#N/A</v>
      </c>
      <c r="F285" t="b">
        <v>1</v>
      </c>
      <c r="G285" t="e">
        <v>#N/A</v>
      </c>
      <c r="H285" t="e">
        <v>#N/A</v>
      </c>
      <c r="I285" s="6" t="str">
        <f t="shared" si="38"/>
        <v>C55H96O6</v>
      </c>
      <c r="J285" s="6" t="str">
        <f t="shared" si="39"/>
        <v>C55H100NO6</v>
      </c>
      <c r="K285" s="6" t="str">
        <f t="shared" si="48"/>
        <v>C37H63O4</v>
      </c>
      <c r="L285" s="44" t="str">
        <f t="shared" si="45"/>
        <v>C18H37NO2</v>
      </c>
      <c r="M285">
        <v>0.52659845582183284</v>
      </c>
      <c r="N285">
        <v>6.1896597156474345E-2</v>
      </c>
      <c r="O285">
        <v>2.0184866698779291E-2</v>
      </c>
      <c r="P285">
        <v>0.65165688346654205</v>
      </c>
      <c r="Q285">
        <v>0.80809160339187913</v>
      </c>
      <c r="R285">
        <v>0.27532623145651314</v>
      </c>
      <c r="S285">
        <v>0.1698514124965399</v>
      </c>
      <c r="T285" s="8">
        <f t="shared" si="46"/>
        <v>5.0018120440676578E-2</v>
      </c>
      <c r="U285" s="8">
        <f t="shared" si="47"/>
        <v>1.31536073261141E-2</v>
      </c>
      <c r="V285" s="15">
        <f t="shared" si="40"/>
        <v>0.2224888158335373</v>
      </c>
      <c r="W285" s="15">
        <f t="shared" si="41"/>
        <v>0.11068484211988526</v>
      </c>
    </row>
    <row r="286" spans="1:23" x14ac:dyDescent="0.25">
      <c r="A286">
        <v>285</v>
      </c>
      <c r="B286">
        <v>870.8</v>
      </c>
      <c r="C286">
        <v>573.5</v>
      </c>
      <c r="D286" t="s">
        <v>1288</v>
      </c>
      <c r="E286" t="e">
        <v>#N/A</v>
      </c>
      <c r="F286" t="b">
        <v>1</v>
      </c>
      <c r="G286" t="e">
        <v>#N/A</v>
      </c>
      <c r="H286" t="e">
        <v>#N/A</v>
      </c>
      <c r="I286" s="6" t="str">
        <f t="shared" ref="I286:I349" si="49">"C"&amp;3+MID(D286,4,2)&amp;"H"&amp;2+MID(D286,4,2)*2-MID(D286,7,1)*2&amp;"O6"</f>
        <v>C55H96O6</v>
      </c>
      <c r="J286" s="6" t="str">
        <f t="shared" ref="J286:J349" si="50">"C"&amp;3+MID(D286,4,2)&amp;"H"&amp;2+MID(D286,4,2)*2-MID(D286,7,1)*2+4&amp;"NO6"</f>
        <v>C55H100NO6</v>
      </c>
      <c r="K286" s="6" t="str">
        <f t="shared" si="48"/>
        <v>C37H65O4</v>
      </c>
      <c r="L286" s="44" t="str">
        <f t="shared" si="45"/>
        <v>C18H35NO2</v>
      </c>
      <c r="M286">
        <v>0.52659845582183284</v>
      </c>
      <c r="N286">
        <v>6.1960629712037238E-2</v>
      </c>
      <c r="O286">
        <v>2.013999973989284E-2</v>
      </c>
      <c r="P286">
        <v>0.65146140106378192</v>
      </c>
      <c r="Q286">
        <v>0.8083340854299913</v>
      </c>
      <c r="R286">
        <v>0.27543910752239659</v>
      </c>
      <c r="S286">
        <v>0.1696598427814327</v>
      </c>
      <c r="T286" s="8">
        <f t="shared" si="46"/>
        <v>5.0084888950945955E-2</v>
      </c>
      <c r="U286" s="8">
        <f t="shared" si="47"/>
        <v>1.3120432447974791E-2</v>
      </c>
      <c r="V286" s="15">
        <f t="shared" si="40"/>
        <v>0.22264681907076947</v>
      </c>
      <c r="W286" s="15">
        <f t="shared" si="41"/>
        <v>0.11052683888265311</v>
      </c>
    </row>
    <row r="287" spans="1:23" x14ac:dyDescent="0.25">
      <c r="A287">
        <v>286</v>
      </c>
      <c r="B287">
        <v>870.8</v>
      </c>
      <c r="C287">
        <v>575.5</v>
      </c>
      <c r="D287" t="s">
        <v>1289</v>
      </c>
      <c r="E287" t="e">
        <v>#N/A</v>
      </c>
      <c r="F287" t="b">
        <v>1</v>
      </c>
      <c r="G287" t="e">
        <v>#N/A</v>
      </c>
      <c r="H287" t="e">
        <v>#N/A</v>
      </c>
      <c r="I287" s="6" t="str">
        <f t="shared" si="49"/>
        <v>C55H96O6</v>
      </c>
      <c r="J287" s="6" t="str">
        <f t="shared" si="50"/>
        <v>C55H100NO6</v>
      </c>
      <c r="K287" s="6" t="str">
        <f t="shared" si="48"/>
        <v>C37H67O4</v>
      </c>
      <c r="L287" s="44" t="str">
        <f t="shared" si="45"/>
        <v>C18H33NO2</v>
      </c>
      <c r="M287">
        <v>0.52659845582183284</v>
      </c>
      <c r="N287">
        <v>6.2024676912616206E-2</v>
      </c>
      <c r="O287">
        <v>2.0095176831051158E-2</v>
      </c>
      <c r="P287">
        <v>0.65126597730134428</v>
      </c>
      <c r="Q287">
        <v>0.8085766402290856</v>
      </c>
      <c r="R287">
        <v>0.2755518910920759</v>
      </c>
      <c r="S287">
        <v>0.1694681428051211</v>
      </c>
      <c r="T287" s="8">
        <f t="shared" si="46"/>
        <v>5.0151704869297743E-2</v>
      </c>
      <c r="U287" s="8">
        <f t="shared" si="47"/>
        <v>1.3087304977917861E-2</v>
      </c>
      <c r="V287" s="15">
        <f t="shared" ref="V287:V350" si="51">R287*M287/P287</f>
        <v>0.22280482230800161</v>
      </c>
      <c r="W287" s="15">
        <f t="shared" ref="W287:W350" si="52">S287*M287/Q287</f>
        <v>0.11036883564542097</v>
      </c>
    </row>
    <row r="288" spans="1:23" x14ac:dyDescent="0.25">
      <c r="A288">
        <v>287</v>
      </c>
      <c r="B288">
        <v>870.8</v>
      </c>
      <c r="C288">
        <v>547.5</v>
      </c>
      <c r="D288" t="s">
        <v>1290</v>
      </c>
      <c r="E288" t="e">
        <v>#N/A</v>
      </c>
      <c r="F288" t="b">
        <v>1</v>
      </c>
      <c r="G288" t="e">
        <v>#N/A</v>
      </c>
      <c r="H288" t="e">
        <v>#N/A</v>
      </c>
      <c r="I288" s="6" t="str">
        <f t="shared" si="49"/>
        <v>C55H96O6</v>
      </c>
      <c r="J288" s="6" t="str">
        <f t="shared" si="50"/>
        <v>C55H100NO6</v>
      </c>
      <c r="K288" s="6" t="str">
        <f t="shared" si="48"/>
        <v>C35H63O4</v>
      </c>
      <c r="L288" s="44" t="str">
        <f t="shared" si="45"/>
        <v>C20H37NO2</v>
      </c>
      <c r="M288">
        <v>0.52659845582183284</v>
      </c>
      <c r="N288">
        <v>5.7266833829262467E-2</v>
      </c>
      <c r="O288">
        <v>2.3536648117386826E-2</v>
      </c>
      <c r="P288">
        <v>0.66623340411517784</v>
      </c>
      <c r="Q288">
        <v>0.79041136720126837</v>
      </c>
      <c r="R288">
        <v>0.26666468161891527</v>
      </c>
      <c r="S288">
        <v>0.18371769054912862</v>
      </c>
      <c r="T288" s="8">
        <f t="shared" si="46"/>
        <v>4.5264356422275193E-2</v>
      </c>
      <c r="U288" s="8">
        <f t="shared" si="47"/>
        <v>1.5680901196707717E-2</v>
      </c>
      <c r="V288" s="15">
        <f t="shared" si="51"/>
        <v>0.21077479558269774</v>
      </c>
      <c r="W288" s="15">
        <f t="shared" si="52"/>
        <v>0.1223988623707248</v>
      </c>
    </row>
    <row r="289" spans="1:23" x14ac:dyDescent="0.25">
      <c r="A289">
        <v>288</v>
      </c>
      <c r="B289">
        <v>870.8</v>
      </c>
      <c r="C289">
        <v>549.5</v>
      </c>
      <c r="D289" t="s">
        <v>1291</v>
      </c>
      <c r="E289" t="e">
        <v>#N/A</v>
      </c>
      <c r="F289" t="b">
        <v>1</v>
      </c>
      <c r="G289" t="e">
        <v>#N/A</v>
      </c>
      <c r="H289" t="e">
        <v>#N/A</v>
      </c>
      <c r="I289" s="6" t="str">
        <f t="shared" si="49"/>
        <v>C55H96O6</v>
      </c>
      <c r="J289" s="6" t="str">
        <f t="shared" si="50"/>
        <v>C55H100NO6</v>
      </c>
      <c r="K289" s="6" t="str">
        <f t="shared" si="48"/>
        <v>C35H65O4</v>
      </c>
      <c r="L289" s="44" t="str">
        <f t="shared" si="45"/>
        <v>C20H35NO2</v>
      </c>
      <c r="M289">
        <v>0.52659845582183284</v>
      </c>
      <c r="N289">
        <v>5.7329657462444047E-2</v>
      </c>
      <c r="O289">
        <v>2.3488623969159166E-2</v>
      </c>
      <c r="P289">
        <v>0.66603354908419499</v>
      </c>
      <c r="Q289">
        <v>0.79064854397486861</v>
      </c>
      <c r="R289">
        <v>0.26678452825511634</v>
      </c>
      <c r="S289">
        <v>0.18353558811200352</v>
      </c>
      <c r="T289" s="8">
        <f t="shared" si="46"/>
        <v>4.5327610199259336E-2</v>
      </c>
      <c r="U289" s="8">
        <f t="shared" si="47"/>
        <v>1.5644211585283167E-2</v>
      </c>
      <c r="V289" s="15">
        <f t="shared" si="51"/>
        <v>0.21093279881992988</v>
      </c>
      <c r="W289" s="15">
        <f t="shared" si="52"/>
        <v>0.12224085913349265</v>
      </c>
    </row>
    <row r="290" spans="1:23" x14ac:dyDescent="0.25">
      <c r="A290">
        <v>289</v>
      </c>
      <c r="B290">
        <v>870.8</v>
      </c>
      <c r="C290">
        <v>551.5</v>
      </c>
      <c r="D290" t="s">
        <v>1292</v>
      </c>
      <c r="E290" t="e">
        <v>#N/A</v>
      </c>
      <c r="F290" t="b">
        <v>1</v>
      </c>
      <c r="G290" t="e">
        <v>#N/A</v>
      </c>
      <c r="H290" t="e">
        <v>#N/A</v>
      </c>
      <c r="I290" s="6" t="str">
        <f t="shared" si="49"/>
        <v>C55H96O6</v>
      </c>
      <c r="J290" s="6" t="str">
        <f t="shared" si="50"/>
        <v>C55H100NO6</v>
      </c>
      <c r="K290" s="6" t="str">
        <f t="shared" si="48"/>
        <v>C35H67O4</v>
      </c>
      <c r="L290" s="44" t="str">
        <f t="shared" si="45"/>
        <v>C20H33NO2</v>
      </c>
      <c r="M290">
        <v>0.52659845582183284</v>
      </c>
      <c r="N290">
        <v>5.7392498194050227E-2</v>
      </c>
      <c r="O290">
        <v>2.3440640081786132E-2</v>
      </c>
      <c r="P290">
        <v>0.6658337540052246</v>
      </c>
      <c r="Q290">
        <v>0.7908857919175134</v>
      </c>
      <c r="R290">
        <v>0.26690427899250724</v>
      </c>
      <c r="S290">
        <v>0.1833533598467923</v>
      </c>
      <c r="T290" s="8">
        <f t="shared" si="46"/>
        <v>4.5390911384325876E-2</v>
      </c>
      <c r="U290" s="8">
        <f t="shared" si="47"/>
        <v>1.5607569381940994E-2</v>
      </c>
      <c r="V290" s="15">
        <f t="shared" si="51"/>
        <v>0.21109080205716205</v>
      </c>
      <c r="W290" s="15">
        <f t="shared" si="52"/>
        <v>0.12208285589626053</v>
      </c>
    </row>
    <row r="291" spans="1:23" x14ac:dyDescent="0.25">
      <c r="A291">
        <v>290</v>
      </c>
      <c r="B291">
        <v>870.8</v>
      </c>
      <c r="C291">
        <v>523.5</v>
      </c>
      <c r="D291" t="s">
        <v>1293</v>
      </c>
      <c r="E291" t="e">
        <v>#N/A</v>
      </c>
      <c r="F291" t="b">
        <v>1</v>
      </c>
      <c r="G291" t="e">
        <v>#N/A</v>
      </c>
      <c r="H291" t="e">
        <v>#N/A</v>
      </c>
      <c r="I291" s="6" t="str">
        <f t="shared" si="49"/>
        <v>C55H96O6</v>
      </c>
      <c r="J291" s="6" t="str">
        <f t="shared" si="50"/>
        <v>C55H100NO6</v>
      </c>
      <c r="K291" s="6" t="str">
        <f t="shared" si="48"/>
        <v>C33H63O4</v>
      </c>
      <c r="L291" s="44" t="str">
        <f t="shared" si="45"/>
        <v>C22H37NO2</v>
      </c>
      <c r="M291">
        <v>0.52659845582183284</v>
      </c>
      <c r="N291">
        <v>5.2736024054353514E-2</v>
      </c>
      <c r="O291">
        <v>2.7114659079625816E-2</v>
      </c>
      <c r="P291">
        <v>0.68113597818181804</v>
      </c>
      <c r="Q291">
        <v>0.77311795689827156</v>
      </c>
      <c r="R291">
        <v>0.25747788362138768</v>
      </c>
      <c r="S291">
        <v>0.19689590172516944</v>
      </c>
      <c r="T291" s="8">
        <f t="shared" si="46"/>
        <v>4.0771167171839894E-2</v>
      </c>
      <c r="U291" s="8">
        <f t="shared" si="47"/>
        <v>1.8468769835267445E-2</v>
      </c>
      <c r="V291" s="15">
        <f t="shared" si="51"/>
        <v>0.1990607753318582</v>
      </c>
      <c r="W291" s="15">
        <f t="shared" si="52"/>
        <v>0.1341128826215644</v>
      </c>
    </row>
    <row r="292" spans="1:23" x14ac:dyDescent="0.25">
      <c r="A292">
        <v>291</v>
      </c>
      <c r="B292">
        <v>868.8</v>
      </c>
      <c r="C292">
        <v>623.6</v>
      </c>
      <c r="D292" t="s">
        <v>1294</v>
      </c>
      <c r="E292" t="e">
        <v>#N/A</v>
      </c>
      <c r="F292" t="b">
        <v>1</v>
      </c>
      <c r="G292" t="e">
        <v>#N/A</v>
      </c>
      <c r="H292" t="e">
        <v>#N/A</v>
      </c>
      <c r="I292" s="6" t="str">
        <f t="shared" si="49"/>
        <v>C55H94O6</v>
      </c>
      <c r="J292" s="6" t="str">
        <f t="shared" si="50"/>
        <v>C55H98NO6</v>
      </c>
      <c r="K292" s="6" t="str">
        <f t="shared" si="48"/>
        <v>C41H67O4</v>
      </c>
      <c r="L292" s="6" t="str">
        <f t="shared" si="43"/>
        <v>C14H31NO2</v>
      </c>
      <c r="M292">
        <v>0.52675647091108557</v>
      </c>
      <c r="N292">
        <v>7.1531332862634647E-2</v>
      </c>
      <c r="O292">
        <v>1.4131566343376201E-2</v>
      </c>
      <c r="P292">
        <v>0.6230796355947279</v>
      </c>
      <c r="Q292">
        <v>0.84540793956184734</v>
      </c>
      <c r="R292">
        <v>0.2913466242347108</v>
      </c>
      <c r="S292">
        <v>0.13932221122944113</v>
      </c>
      <c r="T292" s="8">
        <f t="shared" si="46"/>
        <v>6.047315672951261E-2</v>
      </c>
      <c r="U292" s="8">
        <f t="shared" si="47"/>
        <v>8.8050912076135645E-3</v>
      </c>
      <c r="V292" s="15">
        <f t="shared" si="51"/>
        <v>0.24630674929256663</v>
      </c>
      <c r="W292" s="15">
        <f t="shared" si="52"/>
        <v>8.6808832603091884E-2</v>
      </c>
    </row>
    <row r="293" spans="1:23" x14ac:dyDescent="0.25">
      <c r="A293">
        <v>292</v>
      </c>
      <c r="B293">
        <v>868.8</v>
      </c>
      <c r="C293">
        <v>595.5</v>
      </c>
      <c r="D293" t="s">
        <v>1295</v>
      </c>
      <c r="E293" t="e">
        <v>#N/A</v>
      </c>
      <c r="F293" t="b">
        <v>1</v>
      </c>
      <c r="G293" t="e">
        <v>#N/A</v>
      </c>
      <c r="H293" t="e">
        <v>#N/A</v>
      </c>
      <c r="I293" s="6" t="str">
        <f t="shared" si="49"/>
        <v>C55H94O6</v>
      </c>
      <c r="J293" s="6" t="str">
        <f t="shared" si="50"/>
        <v>C55H98NO6</v>
      </c>
      <c r="K293" s="6" t="str">
        <f t="shared" si="48"/>
        <v>C39H63O4</v>
      </c>
      <c r="L293" s="6" t="str">
        <f t="shared" si="43"/>
        <v>C16H35NO2</v>
      </c>
      <c r="M293">
        <v>0.52675647091108557</v>
      </c>
      <c r="N293">
        <v>6.6611760134218101E-2</v>
      </c>
      <c r="O293">
        <v>1.7038748360751518E-2</v>
      </c>
      <c r="P293">
        <v>0.63739928251317768</v>
      </c>
      <c r="Q293">
        <v>0.82641522411847945</v>
      </c>
      <c r="R293">
        <v>0.2834811193089411</v>
      </c>
      <c r="S293">
        <v>0.1550715099001686</v>
      </c>
      <c r="T293" s="8">
        <f t="shared" si="46"/>
        <v>5.5048972680246236E-2</v>
      </c>
      <c r="U293" s="8">
        <f t="shared" si="47"/>
        <v>1.0860485980065596E-2</v>
      </c>
      <c r="V293" s="15">
        <f t="shared" si="51"/>
        <v>0.23427311274705587</v>
      </c>
      <c r="W293" s="15">
        <f t="shared" si="52"/>
        <v>9.8842469148602577E-2</v>
      </c>
    </row>
    <row r="294" spans="1:23" x14ac:dyDescent="0.25">
      <c r="A294">
        <v>293</v>
      </c>
      <c r="B294">
        <v>868.8</v>
      </c>
      <c r="C294">
        <v>597.5</v>
      </c>
      <c r="D294" t="s">
        <v>1296</v>
      </c>
      <c r="E294" t="e">
        <v>#N/A</v>
      </c>
      <c r="F294" t="b">
        <v>1</v>
      </c>
      <c r="G294" t="e">
        <v>#N/A</v>
      </c>
      <c r="H294" t="e">
        <v>#N/A</v>
      </c>
      <c r="I294" s="6" t="str">
        <f t="shared" si="49"/>
        <v>C55H94O6</v>
      </c>
      <c r="J294" s="6" t="str">
        <f t="shared" si="50"/>
        <v>C55H98NO6</v>
      </c>
      <c r="K294" s="6" t="str">
        <f t="shared" si="48"/>
        <v>C39H65O4</v>
      </c>
      <c r="L294" s="6" t="str">
        <f t="shared" si="43"/>
        <v>C16H33NO2</v>
      </c>
      <c r="M294">
        <v>0.52675647091108557</v>
      </c>
      <c r="N294">
        <v>6.6676824025568598E-2</v>
      </c>
      <c r="O294">
        <v>1.6997374558209467E-2</v>
      </c>
      <c r="P294">
        <v>0.63720807706990745</v>
      </c>
      <c r="Q294">
        <v>0.82666320447990127</v>
      </c>
      <c r="R294">
        <v>0.28358727245325982</v>
      </c>
      <c r="S294">
        <v>0.15487000565579045</v>
      </c>
      <c r="T294" s="8">
        <f t="shared" si="46"/>
        <v>5.5119277013519007E-2</v>
      </c>
      <c r="U294" s="8">
        <f t="shared" si="47"/>
        <v>1.0830864357473623E-2</v>
      </c>
      <c r="V294" s="15">
        <f t="shared" si="51"/>
        <v>0.2344311633959266</v>
      </c>
      <c r="W294" s="15">
        <f t="shared" si="52"/>
        <v>9.8684418499731918E-2</v>
      </c>
    </row>
    <row r="295" spans="1:23" x14ac:dyDescent="0.25">
      <c r="A295">
        <v>294</v>
      </c>
      <c r="B295">
        <v>868.8</v>
      </c>
      <c r="C295">
        <v>569.5</v>
      </c>
      <c r="D295" t="s">
        <v>1297</v>
      </c>
      <c r="E295" t="e">
        <v>#N/A</v>
      </c>
      <c r="F295" t="b">
        <v>1</v>
      </c>
      <c r="G295" t="e">
        <v>#N/A</v>
      </c>
      <c r="H295" t="e">
        <v>#N/A</v>
      </c>
      <c r="I295" s="6" t="str">
        <f t="shared" si="49"/>
        <v>C55H94O6</v>
      </c>
      <c r="J295" s="6" t="str">
        <f t="shared" si="50"/>
        <v>C55H98NO6</v>
      </c>
      <c r="K295" s="6" t="str">
        <f t="shared" si="48"/>
        <v>C37H61O4</v>
      </c>
      <c r="L295" s="6" t="str">
        <f t="shared" si="43"/>
        <v>C18H37NO2</v>
      </c>
      <c r="M295">
        <v>0.52675647091108557</v>
      </c>
      <c r="N295">
        <v>6.1832579278087288E-2</v>
      </c>
      <c r="O295">
        <v>2.0184866698779291E-2</v>
      </c>
      <c r="P295">
        <v>0.65185242452722059</v>
      </c>
      <c r="Q295">
        <v>0.80809160339187913</v>
      </c>
      <c r="R295">
        <v>0.27521326284907038</v>
      </c>
      <c r="S295">
        <v>0.1698514124965399</v>
      </c>
      <c r="T295" s="8">
        <f t="shared" si="46"/>
        <v>4.9966388130685033E-2</v>
      </c>
      <c r="U295" s="8">
        <f t="shared" si="47"/>
        <v>1.3157554296358037E-2</v>
      </c>
      <c r="V295" s="15">
        <f t="shared" si="51"/>
        <v>0.22239752685041597</v>
      </c>
      <c r="W295" s="15">
        <f t="shared" si="52"/>
        <v>0.11071805504524258</v>
      </c>
    </row>
    <row r="296" spans="1:23" x14ac:dyDescent="0.25">
      <c r="A296">
        <v>295</v>
      </c>
      <c r="B296">
        <v>868.8</v>
      </c>
      <c r="C296">
        <v>571.5</v>
      </c>
      <c r="D296" t="s">
        <v>1298</v>
      </c>
      <c r="E296" t="e">
        <v>#N/A</v>
      </c>
      <c r="F296" t="b">
        <v>1</v>
      </c>
      <c r="G296" t="e">
        <v>#N/A</v>
      </c>
      <c r="H296" t="e">
        <v>#N/A</v>
      </c>
      <c r="I296" s="6" t="str">
        <f t="shared" si="49"/>
        <v>C55H94O6</v>
      </c>
      <c r="J296" s="6" t="str">
        <f t="shared" si="50"/>
        <v>C55H98NO6</v>
      </c>
      <c r="K296" s="6" t="str">
        <f t="shared" si="48"/>
        <v>C37H63O4</v>
      </c>
      <c r="L296" s="6" t="str">
        <f t="shared" si="43"/>
        <v>C18H35NO2</v>
      </c>
      <c r="M296">
        <v>0.52675647091108557</v>
      </c>
      <c r="N296">
        <v>6.1896597156474345E-2</v>
      </c>
      <c r="O296">
        <v>2.013999973989284E-2</v>
      </c>
      <c r="P296">
        <v>0.65165688346654205</v>
      </c>
      <c r="Q296">
        <v>0.8083340854299913</v>
      </c>
      <c r="R296">
        <v>0.27532623145651314</v>
      </c>
      <c r="S296">
        <v>0.1696598427814327</v>
      </c>
      <c r="T296" s="8">
        <f t="shared" si="46"/>
        <v>5.0033129253707287E-2</v>
      </c>
      <c r="U296" s="8">
        <f t="shared" si="47"/>
        <v>1.3124369463515532E-2</v>
      </c>
      <c r="V296" s="15">
        <f t="shared" si="51"/>
        <v>0.22255557749928659</v>
      </c>
      <c r="W296" s="15">
        <f t="shared" si="52"/>
        <v>0.11056000439637191</v>
      </c>
    </row>
    <row r="297" spans="1:23" x14ac:dyDescent="0.25">
      <c r="A297">
        <v>296</v>
      </c>
      <c r="B297">
        <v>868.8</v>
      </c>
      <c r="C297">
        <v>573.5</v>
      </c>
      <c r="D297" t="s">
        <v>1299</v>
      </c>
      <c r="E297" t="e">
        <v>#N/A</v>
      </c>
      <c r="F297" t="b">
        <v>1</v>
      </c>
      <c r="G297" t="e">
        <v>#N/A</v>
      </c>
      <c r="H297" t="e">
        <v>#N/A</v>
      </c>
      <c r="I297" s="6" t="str">
        <f t="shared" si="49"/>
        <v>C55H94O6</v>
      </c>
      <c r="J297" s="6" t="str">
        <f t="shared" si="50"/>
        <v>C55H98NO6</v>
      </c>
      <c r="K297" s="6" t="str">
        <f t="shared" si="48"/>
        <v>C37H65O4</v>
      </c>
      <c r="L297" s="6" t="str">
        <f t="shared" si="43"/>
        <v>C18H33NO2</v>
      </c>
      <c r="M297">
        <v>0.52675647091108557</v>
      </c>
      <c r="N297">
        <v>6.1960629712037238E-2</v>
      </c>
      <c r="O297">
        <v>2.0095176831051158E-2</v>
      </c>
      <c r="P297">
        <v>0.65146140106378192</v>
      </c>
      <c r="Q297">
        <v>0.8085766402290856</v>
      </c>
      <c r="R297">
        <v>0.27543910752239659</v>
      </c>
      <c r="S297">
        <v>0.1694681428051211</v>
      </c>
      <c r="T297" s="8">
        <f t="shared" si="46"/>
        <v>5.0099917799037524E-2</v>
      </c>
      <c r="U297" s="8">
        <f t="shared" si="47"/>
        <v>1.3091232052981036E-2</v>
      </c>
      <c r="V297" s="15">
        <f t="shared" si="51"/>
        <v>0.22271362814815723</v>
      </c>
      <c r="W297" s="15">
        <f t="shared" si="52"/>
        <v>0.11040195374750125</v>
      </c>
    </row>
    <row r="298" spans="1:23" x14ac:dyDescent="0.25">
      <c r="A298">
        <v>297</v>
      </c>
      <c r="B298">
        <v>868.8</v>
      </c>
      <c r="C298">
        <v>547.5</v>
      </c>
      <c r="D298" t="s">
        <v>1300</v>
      </c>
      <c r="E298" t="e">
        <v>#N/A</v>
      </c>
      <c r="F298" t="b">
        <v>1</v>
      </c>
      <c r="G298" t="e">
        <v>#N/A</v>
      </c>
      <c r="H298" t="e">
        <v>#N/A</v>
      </c>
      <c r="I298" s="6" t="str">
        <f t="shared" si="49"/>
        <v>C55H94O6</v>
      </c>
      <c r="J298" s="6" t="str">
        <f t="shared" si="50"/>
        <v>C55H98NO6</v>
      </c>
      <c r="K298" s="6" t="str">
        <f t="shared" si="48"/>
        <v>C35H63O4</v>
      </c>
      <c r="L298" s="6" t="str">
        <f t="shared" si="43"/>
        <v>C20H35NO2</v>
      </c>
      <c r="M298">
        <v>0.52675647091108557</v>
      </c>
      <c r="N298">
        <v>5.7266833829262467E-2</v>
      </c>
      <c r="O298">
        <v>2.3488623969159166E-2</v>
      </c>
      <c r="P298">
        <v>0.66623340411517784</v>
      </c>
      <c r="Q298">
        <v>0.79064854397486861</v>
      </c>
      <c r="R298">
        <v>0.26666468161891527</v>
      </c>
      <c r="S298">
        <v>0.18353558811200352</v>
      </c>
      <c r="T298" s="8">
        <f t="shared" si="46"/>
        <v>4.5277938785157117E-2</v>
      </c>
      <c r="U298" s="8">
        <f t="shared" si="47"/>
        <v>1.5648905904954269E-2</v>
      </c>
      <c r="V298" s="15">
        <f t="shared" si="51"/>
        <v>0.21083804225151728</v>
      </c>
      <c r="W298" s="15">
        <f t="shared" si="52"/>
        <v>0.12227753964414127</v>
      </c>
    </row>
    <row r="299" spans="1:23" x14ac:dyDescent="0.25">
      <c r="A299">
        <v>298</v>
      </c>
      <c r="B299">
        <v>868.8</v>
      </c>
      <c r="C299">
        <v>549.5</v>
      </c>
      <c r="D299" t="s">
        <v>1301</v>
      </c>
      <c r="E299" t="e">
        <v>#N/A</v>
      </c>
      <c r="F299" t="b">
        <v>1</v>
      </c>
      <c r="G299" t="e">
        <v>#N/A</v>
      </c>
      <c r="H299" t="e">
        <v>#N/A</v>
      </c>
      <c r="I299" s="6" t="str">
        <f t="shared" si="49"/>
        <v>C55H94O6</v>
      </c>
      <c r="J299" s="6" t="str">
        <f t="shared" si="50"/>
        <v>C55H98NO6</v>
      </c>
      <c r="K299" s="6" t="str">
        <f t="shared" si="48"/>
        <v>C35H65O4</v>
      </c>
      <c r="L299" s="6" t="str">
        <f t="shared" si="43"/>
        <v>C20H33NO2</v>
      </c>
      <c r="M299">
        <v>0.52675647091108557</v>
      </c>
      <c r="N299">
        <v>5.7329657462444047E-2</v>
      </c>
      <c r="O299">
        <v>2.3440640081786132E-2</v>
      </c>
      <c r="P299">
        <v>0.66603354908419499</v>
      </c>
      <c r="Q299">
        <v>0.7908857919175134</v>
      </c>
      <c r="R299">
        <v>0.26678452825511634</v>
      </c>
      <c r="S299">
        <v>0.1833533598467923</v>
      </c>
      <c r="T299" s="8">
        <f t="shared" si="46"/>
        <v>4.5341211542544842E-2</v>
      </c>
      <c r="U299" s="8">
        <f t="shared" si="47"/>
        <v>1.5612252706477254E-2</v>
      </c>
      <c r="V299" s="15">
        <f t="shared" si="51"/>
        <v>0.21099609290038793</v>
      </c>
      <c r="W299" s="15">
        <f t="shared" si="52"/>
        <v>0.1221194889952706</v>
      </c>
    </row>
    <row r="300" spans="1:23" x14ac:dyDescent="0.25">
      <c r="A300">
        <v>299</v>
      </c>
      <c r="B300">
        <v>868.8</v>
      </c>
      <c r="C300">
        <v>523.5</v>
      </c>
      <c r="D300" t="s">
        <v>1302</v>
      </c>
      <c r="E300" t="e">
        <v>#N/A</v>
      </c>
      <c r="F300" t="b">
        <v>1</v>
      </c>
      <c r="G300" t="e">
        <v>#N/A</v>
      </c>
      <c r="H300" t="e">
        <v>#N/A</v>
      </c>
      <c r="I300" s="6" t="str">
        <f t="shared" si="49"/>
        <v>C55H94O6</v>
      </c>
      <c r="J300" s="6" t="str">
        <f t="shared" si="50"/>
        <v>C55H98NO6</v>
      </c>
      <c r="K300" s="6" t="str">
        <f t="shared" si="48"/>
        <v>C33H63O4</v>
      </c>
      <c r="L300" s="6" t="str">
        <f t="shared" si="43"/>
        <v>C22H35NO2</v>
      </c>
      <c r="M300">
        <v>0.52675647091108557</v>
      </c>
      <c r="N300">
        <v>5.2736024054353514E-2</v>
      </c>
      <c r="O300">
        <v>2.7063752165299857E-2</v>
      </c>
      <c r="P300">
        <v>0.68113597818181804</v>
      </c>
      <c r="Q300">
        <v>0.77334994448124228</v>
      </c>
      <c r="R300">
        <v>0.25747788362138768</v>
      </c>
      <c r="S300">
        <v>0.19672294399950616</v>
      </c>
      <c r="T300" s="8">
        <f t="shared" si="46"/>
        <v>4.0783401274595746E-2</v>
      </c>
      <c r="U300" s="8">
        <f t="shared" si="47"/>
        <v>1.8434095304381812E-2</v>
      </c>
      <c r="V300" s="15">
        <f t="shared" si="51"/>
        <v>0.19912050700374789</v>
      </c>
      <c r="W300" s="15">
        <f t="shared" si="52"/>
        <v>0.13399507489191062</v>
      </c>
    </row>
    <row r="301" spans="1:23" x14ac:dyDescent="0.25">
      <c r="A301">
        <v>300</v>
      </c>
      <c r="B301">
        <v>866.7</v>
      </c>
      <c r="C301">
        <v>593.4</v>
      </c>
      <c r="D301" t="s">
        <v>1303</v>
      </c>
      <c r="E301" t="e">
        <v>#N/A</v>
      </c>
      <c r="F301" t="b">
        <v>1</v>
      </c>
      <c r="G301" t="e">
        <v>#N/A</v>
      </c>
      <c r="H301" t="e">
        <v>#N/A</v>
      </c>
      <c r="I301" s="6" t="str">
        <f t="shared" si="49"/>
        <v>C55H92O6</v>
      </c>
      <c r="J301" s="6" t="str">
        <f t="shared" si="50"/>
        <v>C55H96NO6</v>
      </c>
      <c r="K301" s="6" t="str">
        <f t="shared" si="48"/>
        <v>C39H61O4</v>
      </c>
      <c r="L301" s="6" t="str">
        <f t="shared" ref="L301:L306" si="53">"C"&amp;MID(J301,2,2)-MID(K301,2,2)&amp;"H"&amp;MID(J301,5,2)-MID(K301,5,2)&amp;"NO2"</f>
        <v>C16H35NO2</v>
      </c>
      <c r="M301">
        <v>0.52691453341553329</v>
      </c>
      <c r="N301">
        <v>6.6546708592499865E-2</v>
      </c>
      <c r="O301">
        <v>1.7038748360751518E-2</v>
      </c>
      <c r="P301">
        <v>0.63759054533098958</v>
      </c>
      <c r="Q301">
        <v>0.82641522411847945</v>
      </c>
      <c r="R301">
        <v>0.28337487692405883</v>
      </c>
      <c r="S301">
        <v>0.1550715099001686</v>
      </c>
      <c r="T301" s="8">
        <f t="shared" si="46"/>
        <v>5.4995213095817917E-2</v>
      </c>
      <c r="U301" s="8">
        <f t="shared" si="47"/>
        <v>1.0863744859089067E-2</v>
      </c>
      <c r="V301" s="15">
        <f t="shared" si="51"/>
        <v>0.2341853124227426</v>
      </c>
      <c r="W301" s="15">
        <f t="shared" si="52"/>
        <v>9.8872128562548442E-2</v>
      </c>
    </row>
    <row r="302" spans="1:23" x14ac:dyDescent="0.25">
      <c r="A302">
        <v>301</v>
      </c>
      <c r="B302">
        <v>866.7</v>
      </c>
      <c r="C302">
        <v>567.4</v>
      </c>
      <c r="D302" t="s">
        <v>1304</v>
      </c>
      <c r="E302" t="e">
        <v>#N/A</v>
      </c>
      <c r="F302" t="b">
        <v>1</v>
      </c>
      <c r="G302" t="e">
        <v>#N/A</v>
      </c>
      <c r="H302" t="e">
        <v>#N/A</v>
      </c>
      <c r="I302" s="6" t="str">
        <f t="shared" si="49"/>
        <v>C55H92O6</v>
      </c>
      <c r="J302" s="6" t="str">
        <f t="shared" si="50"/>
        <v>C55H96NO6</v>
      </c>
      <c r="K302" s="6" t="str">
        <f t="shared" si="48"/>
        <v>C37H59O4</v>
      </c>
      <c r="L302" s="6" t="str">
        <f t="shared" si="53"/>
        <v>C18H37NO2</v>
      </c>
      <c r="M302">
        <v>0.52691453341553329</v>
      </c>
      <c r="N302">
        <v>6.176857610905917E-2</v>
      </c>
      <c r="O302">
        <v>2.0184866698779291E-2</v>
      </c>
      <c r="P302">
        <v>0.65204802426341912</v>
      </c>
      <c r="Q302">
        <v>0.80809160339187913</v>
      </c>
      <c r="R302">
        <v>0.2751002016546944</v>
      </c>
      <c r="S302">
        <v>0.1698514124965399</v>
      </c>
      <c r="T302" s="8">
        <f t="shared" si="46"/>
        <v>4.9914667707202952E-2</v>
      </c>
      <c r="U302" s="8">
        <f t="shared" si="47"/>
        <v>1.316150245095952E-2</v>
      </c>
      <c r="V302" s="15">
        <f t="shared" si="51"/>
        <v>0.22230616304857131</v>
      </c>
      <c r="W302" s="15">
        <f t="shared" si="52"/>
        <v>0.11075127793671988</v>
      </c>
    </row>
    <row r="303" spans="1:23" x14ac:dyDescent="0.25">
      <c r="A303">
        <v>302</v>
      </c>
      <c r="B303">
        <v>866.7</v>
      </c>
      <c r="C303">
        <v>547.4</v>
      </c>
      <c r="D303" t="s">
        <v>1305</v>
      </c>
      <c r="E303" t="e">
        <v>#N/A</v>
      </c>
      <c r="F303" t="b">
        <v>1</v>
      </c>
      <c r="G303" t="e">
        <v>#N/A</v>
      </c>
      <c r="H303" t="e">
        <v>#N/A</v>
      </c>
      <c r="I303" s="6" t="str">
        <f t="shared" si="49"/>
        <v>C55H92O6</v>
      </c>
      <c r="J303" s="6" t="str">
        <f t="shared" si="50"/>
        <v>C55H96NO6</v>
      </c>
      <c r="K303" s="6" t="str">
        <f t="shared" si="48"/>
        <v>C35H63O4</v>
      </c>
      <c r="L303" s="6" t="str">
        <f t="shared" si="53"/>
        <v>C20H33NO2</v>
      </c>
      <c r="M303">
        <v>0.52691453341553329</v>
      </c>
      <c r="N303">
        <v>5.7266833829262467E-2</v>
      </c>
      <c r="O303">
        <v>2.3440640081786132E-2</v>
      </c>
      <c r="P303">
        <v>0.66623340411517784</v>
      </c>
      <c r="Q303">
        <v>0.7908857919175134</v>
      </c>
      <c r="R303">
        <v>0.26666468161891527</v>
      </c>
      <c r="S303">
        <v>0.1833533598467923</v>
      </c>
      <c r="T303" s="8">
        <f t="shared" si="46"/>
        <v>4.5291525223664905E-2</v>
      </c>
      <c r="U303" s="8">
        <f t="shared" si="47"/>
        <v>1.561693743632706E-2</v>
      </c>
      <c r="V303" s="15">
        <f t="shared" si="51"/>
        <v>0.21090130789860742</v>
      </c>
      <c r="W303" s="15">
        <f t="shared" si="52"/>
        <v>0.12215613308668362</v>
      </c>
    </row>
    <row r="304" spans="1:23" x14ac:dyDescent="0.25">
      <c r="A304">
        <v>303</v>
      </c>
      <c r="B304">
        <v>866.7</v>
      </c>
      <c r="C304">
        <v>521.4</v>
      </c>
      <c r="D304" t="s">
        <v>1306</v>
      </c>
      <c r="E304" t="e">
        <v>#N/A</v>
      </c>
      <c r="F304" t="b">
        <v>1</v>
      </c>
      <c r="G304" t="e">
        <v>#N/A</v>
      </c>
      <c r="H304" t="e">
        <v>#N/A</v>
      </c>
      <c r="I304" s="6" t="str">
        <f t="shared" si="49"/>
        <v>C55H92O6</v>
      </c>
      <c r="J304" s="6" t="str">
        <f t="shared" si="50"/>
        <v>C55H96NO6</v>
      </c>
      <c r="K304" s="6" t="str">
        <f t="shared" si="48"/>
        <v>C33H61O4</v>
      </c>
      <c r="L304" s="6" t="str">
        <f t="shared" si="53"/>
        <v>C22H35NO2</v>
      </c>
      <c r="M304">
        <v>0.52691453341553329</v>
      </c>
      <c r="N304">
        <v>5.2674616291207225E-2</v>
      </c>
      <c r="O304">
        <v>2.7063752165299857E-2</v>
      </c>
      <c r="P304">
        <v>0.68134036496114803</v>
      </c>
      <c r="Q304">
        <v>0.77334994448124228</v>
      </c>
      <c r="R304">
        <v>0.25735071159530332</v>
      </c>
      <c r="S304">
        <v>0.19672294399950616</v>
      </c>
      <c r="T304" s="8">
        <f t="shared" si="46"/>
        <v>4.0735911584375853E-2</v>
      </c>
      <c r="U304" s="8">
        <f t="shared" si="47"/>
        <v>1.843962677752347E-2</v>
      </c>
      <c r="V304" s="15">
        <f t="shared" si="51"/>
        <v>0.19902215852443605</v>
      </c>
      <c r="W304" s="15">
        <f t="shared" si="52"/>
        <v>0.13403528246085505</v>
      </c>
    </row>
    <row r="305" spans="1:23" x14ac:dyDescent="0.25">
      <c r="A305">
        <v>304</v>
      </c>
      <c r="B305">
        <v>864.8</v>
      </c>
      <c r="C305">
        <v>593.5</v>
      </c>
      <c r="D305" t="s">
        <v>1307</v>
      </c>
      <c r="E305" t="e">
        <v>#N/A</v>
      </c>
      <c r="F305" t="b">
        <v>1</v>
      </c>
      <c r="G305" t="e">
        <v>#N/A</v>
      </c>
      <c r="H305" t="e">
        <v>#N/A</v>
      </c>
      <c r="I305" s="6" t="str">
        <f t="shared" si="49"/>
        <v>C55H90O6</v>
      </c>
      <c r="J305" s="6" t="str">
        <f t="shared" si="50"/>
        <v>C55H94NO6</v>
      </c>
      <c r="K305" s="6" t="str">
        <f t="shared" si="48"/>
        <v>C39H61O4</v>
      </c>
      <c r="L305" s="6" t="str">
        <f t="shared" si="53"/>
        <v>C16H33NO2</v>
      </c>
      <c r="M305">
        <v>0.52707264334940362</v>
      </c>
      <c r="N305">
        <v>6.6546708592499865E-2</v>
      </c>
      <c r="O305">
        <v>1.6997374558209467E-2</v>
      </c>
      <c r="P305">
        <v>0.63759054533098958</v>
      </c>
      <c r="Q305">
        <v>0.82666320447990127</v>
      </c>
      <c r="R305">
        <v>0.28337487692405883</v>
      </c>
      <c r="S305">
        <v>0.15487000565579045</v>
      </c>
      <c r="T305" s="8">
        <f t="shared" si="46"/>
        <v>5.5011715372666116E-2</v>
      </c>
      <c r="U305" s="8">
        <f t="shared" si="47"/>
        <v>1.0837365313763862E-2</v>
      </c>
      <c r="V305" s="15">
        <f t="shared" si="51"/>
        <v>0.23425558382714012</v>
      </c>
      <c r="W305" s="15">
        <f t="shared" si="52"/>
        <v>9.8743651361488882E-2</v>
      </c>
    </row>
    <row r="306" spans="1:23" x14ac:dyDescent="0.25">
      <c r="A306">
        <v>305</v>
      </c>
      <c r="B306">
        <v>864.8</v>
      </c>
      <c r="C306">
        <v>567.5</v>
      </c>
      <c r="D306" t="s">
        <v>1308</v>
      </c>
      <c r="E306" t="e">
        <v>#N/A</v>
      </c>
      <c r="F306" t="b">
        <v>1</v>
      </c>
      <c r="G306" t="e">
        <v>#N/A</v>
      </c>
      <c r="H306" t="e">
        <v>#N/A</v>
      </c>
      <c r="I306" s="6" t="str">
        <f t="shared" si="49"/>
        <v>C55H90O6</v>
      </c>
      <c r="J306" s="6" t="str">
        <f t="shared" si="50"/>
        <v>C55H94NO6</v>
      </c>
      <c r="K306" s="6" t="str">
        <f t="shared" si="48"/>
        <v>C37H59O4</v>
      </c>
      <c r="L306" s="6" t="str">
        <f t="shared" si="53"/>
        <v>C18H35NO2</v>
      </c>
      <c r="M306">
        <v>0.52707264334940362</v>
      </c>
      <c r="N306">
        <v>6.176857610905917E-2</v>
      </c>
      <c r="O306">
        <v>2.013999973989284E-2</v>
      </c>
      <c r="P306">
        <v>0.65204802426341912</v>
      </c>
      <c r="Q306">
        <v>0.8083340854299913</v>
      </c>
      <c r="R306">
        <v>0.2751002016546944</v>
      </c>
      <c r="S306">
        <v>0.1696598427814327</v>
      </c>
      <c r="T306" s="8">
        <f t="shared" si="46"/>
        <v>4.9929645477429146E-2</v>
      </c>
      <c r="U306" s="8">
        <f t="shared" si="47"/>
        <v>1.31322470390629E-2</v>
      </c>
      <c r="V306" s="15">
        <f t="shared" si="51"/>
        <v>0.22237286990615357</v>
      </c>
      <c r="W306" s="15">
        <f t="shared" si="52"/>
        <v>0.11062636528247549</v>
      </c>
    </row>
    <row r="307" spans="1:23" x14ac:dyDescent="0.25">
      <c r="A307">
        <v>306</v>
      </c>
      <c r="B307">
        <v>894.8</v>
      </c>
      <c r="C307">
        <v>621.5</v>
      </c>
      <c r="D307" t="s">
        <v>1309</v>
      </c>
      <c r="E307" t="e">
        <v>#N/A</v>
      </c>
      <c r="F307" t="b">
        <v>1</v>
      </c>
      <c r="G307" t="e">
        <v>#N/A</v>
      </c>
      <c r="H307" t="e">
        <v>#N/A</v>
      </c>
      <c r="I307" s="44" t="str">
        <f t="shared" si="49"/>
        <v>C56H108O6</v>
      </c>
      <c r="J307" s="44" t="str">
        <f t="shared" si="50"/>
        <v>C56H112NO6</v>
      </c>
      <c r="K307" s="44" t="str">
        <f t="shared" ref="K307:K323" si="54">"C"&amp;MID(I307,2,2)-MID(D307,11,2)&amp;"H"&amp;MID(I307,5,3)-MID(D307,11,2)*2+1+RIGHT(D307,1)*2&amp;"O4"</f>
        <v>C40H77O4</v>
      </c>
      <c r="L307" s="44" t="str">
        <f t="shared" ref="L307:L370" si="55">"C"&amp;MID(J307,2,2)-MID(K307,2,2)&amp;"H"&amp;MID(J307,5,3)-MID(K307,5,2)&amp;"NO2"</f>
        <v>C16H35NO2</v>
      </c>
      <c r="M307">
        <v>0.51986919524689179</v>
      </c>
      <c r="N307">
        <v>6.9456168413005753E-2</v>
      </c>
      <c r="O307">
        <v>1.7038748360751518E-2</v>
      </c>
      <c r="P307">
        <v>0.62906536578077432</v>
      </c>
      <c r="Q307">
        <v>0.82641522411847945</v>
      </c>
      <c r="R307">
        <v>0.2880925567433465</v>
      </c>
      <c r="S307">
        <v>0.1550715099001686</v>
      </c>
      <c r="T307" s="8">
        <f t="shared" si="46"/>
        <v>5.7399634985444994E-2</v>
      </c>
      <c r="U307" s="8">
        <f t="shared" si="47"/>
        <v>1.0718486470002722E-2</v>
      </c>
      <c r="V307" s="15">
        <f t="shared" si="51"/>
        <v>0.23808407484791841</v>
      </c>
      <c r="W307" s="15">
        <f t="shared" si="52"/>
        <v>9.7550116097526507E-2</v>
      </c>
    </row>
    <row r="308" spans="1:23" x14ac:dyDescent="0.25">
      <c r="A308">
        <v>307</v>
      </c>
      <c r="B308">
        <v>892.8</v>
      </c>
      <c r="C308">
        <v>619.5</v>
      </c>
      <c r="D308" t="s">
        <v>1310</v>
      </c>
      <c r="E308" t="e">
        <v>#N/A</v>
      </c>
      <c r="F308" t="b">
        <v>1</v>
      </c>
      <c r="G308" t="e">
        <v>#N/A</v>
      </c>
      <c r="H308" t="e">
        <v>#N/A</v>
      </c>
      <c r="I308" s="44" t="str">
        <f t="shared" si="49"/>
        <v>C56H106O6</v>
      </c>
      <c r="J308" s="44" t="str">
        <f t="shared" si="50"/>
        <v>C56H110NO6</v>
      </c>
      <c r="K308" s="44" t="str">
        <f t="shared" si="54"/>
        <v>C40H75O4</v>
      </c>
      <c r="L308" s="44" t="str">
        <f t="shared" si="55"/>
        <v>C16H35NO2</v>
      </c>
      <c r="M308">
        <v>0.52002519110365619</v>
      </c>
      <c r="N308">
        <v>6.9390585768968935E-2</v>
      </c>
      <c r="O308">
        <v>1.7038748360751518E-2</v>
      </c>
      <c r="P308">
        <v>0.62925412786091484</v>
      </c>
      <c r="Q308">
        <v>0.82641522411847945</v>
      </c>
      <c r="R308">
        <v>0.28799019940146492</v>
      </c>
      <c r="S308">
        <v>0.1550715099001686</v>
      </c>
      <c r="T308" s="8">
        <f t="shared" si="46"/>
        <v>5.7345436489975019E-2</v>
      </c>
      <c r="U308" s="8">
        <f t="shared" si="47"/>
        <v>1.0721702739586288E-2</v>
      </c>
      <c r="V308" s="15">
        <f t="shared" si="51"/>
        <v>0.2379994851822872</v>
      </c>
      <c r="W308" s="15">
        <f t="shared" si="52"/>
        <v>9.7579387718305793E-2</v>
      </c>
    </row>
    <row r="309" spans="1:23" x14ac:dyDescent="0.25">
      <c r="A309">
        <v>308</v>
      </c>
      <c r="B309">
        <v>892.8</v>
      </c>
      <c r="C309">
        <v>605.5</v>
      </c>
      <c r="D309" t="s">
        <v>1311</v>
      </c>
      <c r="E309" t="e">
        <v>#N/A</v>
      </c>
      <c r="F309" t="b">
        <v>1</v>
      </c>
      <c r="G309" t="e">
        <v>#N/A</v>
      </c>
      <c r="H309" t="e">
        <v>#N/A</v>
      </c>
      <c r="I309" s="44" t="str">
        <f t="shared" si="49"/>
        <v>C56H106O6</v>
      </c>
      <c r="J309" s="44" t="str">
        <f t="shared" si="50"/>
        <v>C56H110NO6</v>
      </c>
      <c r="K309" s="44" t="str">
        <f t="shared" si="54"/>
        <v>C39H73O4</v>
      </c>
      <c r="L309" s="44" t="str">
        <f t="shared" si="55"/>
        <v>C17H37NO2</v>
      </c>
      <c r="M309">
        <v>0.52002519110365619</v>
      </c>
      <c r="N309">
        <v>6.693720247819894E-2</v>
      </c>
      <c r="O309">
        <v>1.8600289989097404E-2</v>
      </c>
      <c r="P309">
        <v>0.63644382869810245</v>
      </c>
      <c r="Q309">
        <v>0.81707947764598488</v>
      </c>
      <c r="R309">
        <v>0.28401099350422304</v>
      </c>
      <c r="S309">
        <v>0.16265271814199597</v>
      </c>
      <c r="T309" s="8">
        <f t="shared" si="46"/>
        <v>5.4693014435970307E-2</v>
      </c>
      <c r="U309" s="8">
        <f t="shared" si="47"/>
        <v>1.1838039775556137E-2</v>
      </c>
      <c r="V309" s="15">
        <f t="shared" si="51"/>
        <v>0.23205955421814775</v>
      </c>
      <c r="W309" s="15">
        <f t="shared" si="52"/>
        <v>0.10351931868244521</v>
      </c>
    </row>
    <row r="310" spans="1:23" x14ac:dyDescent="0.25">
      <c r="A310">
        <v>309</v>
      </c>
      <c r="B310">
        <v>892.8</v>
      </c>
      <c r="C310">
        <v>591.5</v>
      </c>
      <c r="D310" t="s">
        <v>1312</v>
      </c>
      <c r="E310" t="e">
        <v>#N/A</v>
      </c>
      <c r="F310" t="b">
        <v>1</v>
      </c>
      <c r="G310" t="e">
        <v>#N/A</v>
      </c>
      <c r="H310" t="e">
        <v>#N/A</v>
      </c>
      <c r="I310" s="44" t="str">
        <f t="shared" si="49"/>
        <v>C56H106O6</v>
      </c>
      <c r="J310" s="44" t="str">
        <f t="shared" si="50"/>
        <v>C56H110NO6</v>
      </c>
      <c r="K310" s="44" t="str">
        <f t="shared" si="54"/>
        <v>C38H71O4</v>
      </c>
      <c r="L310" s="44" t="str">
        <f t="shared" si="55"/>
        <v>C18H39NO2</v>
      </c>
      <c r="M310">
        <v>0.52002519110365619</v>
      </c>
      <c r="N310">
        <v>6.4502683144141648E-2</v>
      </c>
      <c r="O310">
        <v>2.0229777655425638E-2</v>
      </c>
      <c r="P310">
        <v>0.64371567726518086</v>
      </c>
      <c r="Q310">
        <v>0.80784919409292277</v>
      </c>
      <c r="R310">
        <v>0.2799032602958802</v>
      </c>
      <c r="S310">
        <v>0.17004285201134314</v>
      </c>
      <c r="T310" s="8">
        <f t="shared" si="46"/>
        <v>5.2108440594825972E-2</v>
      </c>
      <c r="U310" s="8">
        <f t="shared" si="47"/>
        <v>1.3022225024386335E-2</v>
      </c>
      <c r="V310" s="15">
        <f t="shared" si="51"/>
        <v>0.22611962325400833</v>
      </c>
      <c r="W310" s="15">
        <f t="shared" si="52"/>
        <v>0.10945924964658464</v>
      </c>
    </row>
    <row r="311" spans="1:23" x14ac:dyDescent="0.25">
      <c r="A311">
        <v>310</v>
      </c>
      <c r="B311">
        <v>892.8</v>
      </c>
      <c r="C311">
        <v>593.5</v>
      </c>
      <c r="D311" t="s">
        <v>1313</v>
      </c>
      <c r="E311" t="e">
        <v>#N/A</v>
      </c>
      <c r="F311" t="b">
        <v>1</v>
      </c>
      <c r="G311" t="e">
        <v>#N/A</v>
      </c>
      <c r="H311" t="e">
        <v>#N/A</v>
      </c>
      <c r="I311" s="44" t="str">
        <f t="shared" si="49"/>
        <v>C56H106O6</v>
      </c>
      <c r="J311" s="44" t="str">
        <f t="shared" si="50"/>
        <v>C56H110NO6</v>
      </c>
      <c r="K311" s="44" t="str">
        <f t="shared" si="54"/>
        <v>C38H73O4</v>
      </c>
      <c r="L311" s="44" t="str">
        <f t="shared" si="55"/>
        <v>C18H37NO2</v>
      </c>
      <c r="M311">
        <v>0.52002519110365619</v>
      </c>
      <c r="N311">
        <v>6.4567306656553553E-2</v>
      </c>
      <c r="O311">
        <v>2.0184866698779291E-2</v>
      </c>
      <c r="P311">
        <v>0.64352257704560389</v>
      </c>
      <c r="Q311">
        <v>0.80809160339187913</v>
      </c>
      <c r="R311">
        <v>0.2800123813515889</v>
      </c>
      <c r="S311">
        <v>0.1698514124965399</v>
      </c>
      <c r="T311" s="8">
        <f t="shared" si="46"/>
        <v>5.217629836278951E-2</v>
      </c>
      <c r="U311" s="8">
        <f t="shared" si="47"/>
        <v>1.2989417435320443E-2</v>
      </c>
      <c r="V311" s="15">
        <f t="shared" si="51"/>
        <v>0.22627565421598383</v>
      </c>
      <c r="W311" s="15">
        <f t="shared" si="52"/>
        <v>0.10930321868460927</v>
      </c>
    </row>
    <row r="312" spans="1:23" x14ac:dyDescent="0.25">
      <c r="A312">
        <v>311</v>
      </c>
      <c r="B312">
        <v>890.8</v>
      </c>
      <c r="C312">
        <v>617.5</v>
      </c>
      <c r="D312" t="s">
        <v>1314</v>
      </c>
      <c r="E312" t="e">
        <v>#N/A</v>
      </c>
      <c r="F312" t="b">
        <v>1</v>
      </c>
      <c r="G312" t="e">
        <v>#N/A</v>
      </c>
      <c r="H312" t="e">
        <v>#N/A</v>
      </c>
      <c r="I312" s="44" t="str">
        <f t="shared" si="49"/>
        <v>C56H104O6</v>
      </c>
      <c r="J312" s="44" t="str">
        <f t="shared" si="50"/>
        <v>C56H108NO6</v>
      </c>
      <c r="K312" s="44" t="str">
        <f t="shared" si="54"/>
        <v>C40H73O4</v>
      </c>
      <c r="L312" s="44" t="str">
        <f t="shared" si="55"/>
        <v>C16H35NO2</v>
      </c>
      <c r="M312">
        <v>0.52018123376970926</v>
      </c>
      <c r="N312">
        <v>6.9325014179485223E-2</v>
      </c>
      <c r="O312">
        <v>1.7038748360751518E-2</v>
      </c>
      <c r="P312">
        <v>0.62944294658242317</v>
      </c>
      <c r="Q312">
        <v>0.82641522411847945</v>
      </c>
      <c r="R312">
        <v>0.28788775469135575</v>
      </c>
      <c r="S312">
        <v>0.1550715099001686</v>
      </c>
      <c r="T312" s="8">
        <f t="shared" si="46"/>
        <v>5.7291247130156035E-2</v>
      </c>
      <c r="U312" s="8">
        <f t="shared" si="47"/>
        <v>1.0724919974267865E-2</v>
      </c>
      <c r="V312" s="15">
        <f t="shared" si="51"/>
        <v>0.23791482331422253</v>
      </c>
      <c r="W312" s="15">
        <f t="shared" si="52"/>
        <v>9.7608668122547509E-2</v>
      </c>
    </row>
    <row r="313" spans="1:23" x14ac:dyDescent="0.25">
      <c r="A313">
        <v>312</v>
      </c>
      <c r="B313">
        <v>890.8</v>
      </c>
      <c r="C313">
        <v>603.5</v>
      </c>
      <c r="D313" t="s">
        <v>1315</v>
      </c>
      <c r="E313" t="e">
        <v>#N/A</v>
      </c>
      <c r="F313" t="b">
        <v>1</v>
      </c>
      <c r="G313" t="e">
        <v>#N/A</v>
      </c>
      <c r="H313" t="e">
        <v>#N/A</v>
      </c>
      <c r="I313" s="44" t="str">
        <f t="shared" si="49"/>
        <v>C56H104O6</v>
      </c>
      <c r="J313" s="44" t="str">
        <f t="shared" si="50"/>
        <v>C56H108NO6</v>
      </c>
      <c r="K313" s="44" t="str">
        <f t="shared" si="54"/>
        <v>C39H71O4</v>
      </c>
      <c r="L313" s="44" t="str">
        <f t="shared" si="55"/>
        <v>C17H37NO2</v>
      </c>
      <c r="M313">
        <v>0.52018123376970926</v>
      </c>
      <c r="N313">
        <v>6.6872089492810774E-2</v>
      </c>
      <c r="O313">
        <v>1.8600289989097404E-2</v>
      </c>
      <c r="P313">
        <v>0.6366348048152638</v>
      </c>
      <c r="Q313">
        <v>0.81707947764598488</v>
      </c>
      <c r="R313">
        <v>0.28390519688254262</v>
      </c>
      <c r="S313">
        <v>0.16265271814199597</v>
      </c>
      <c r="T313" s="8">
        <f t="shared" si="46"/>
        <v>5.4639811951881376E-2</v>
      </c>
      <c r="U313" s="8">
        <f t="shared" si="47"/>
        <v>1.184159198671633E-2</v>
      </c>
      <c r="V313" s="15">
        <f t="shared" si="51"/>
        <v>0.23197310996976842</v>
      </c>
      <c r="W313" s="15">
        <f t="shared" si="52"/>
        <v>0.10355038146700171</v>
      </c>
    </row>
    <row r="314" spans="1:23" x14ac:dyDescent="0.25">
      <c r="A314">
        <v>313</v>
      </c>
      <c r="B314">
        <v>890.8</v>
      </c>
      <c r="C314">
        <v>591.5</v>
      </c>
      <c r="D314" t="s">
        <v>1316</v>
      </c>
      <c r="E314" t="e">
        <v>#N/A</v>
      </c>
      <c r="F314" t="b">
        <v>1</v>
      </c>
      <c r="G314" t="e">
        <v>#N/A</v>
      </c>
      <c r="H314" t="e">
        <v>#N/A</v>
      </c>
      <c r="I314" s="44" t="str">
        <f t="shared" si="49"/>
        <v>C56H104O6</v>
      </c>
      <c r="J314" s="44" t="str">
        <f t="shared" si="50"/>
        <v>C56H108NO6</v>
      </c>
      <c r="K314" s="44" t="str">
        <f t="shared" si="54"/>
        <v>C38H71O4</v>
      </c>
      <c r="L314" s="44" t="str">
        <f t="shared" si="55"/>
        <v>C18H37NO2</v>
      </c>
      <c r="M314">
        <v>0.52018123376970926</v>
      </c>
      <c r="N314">
        <v>6.4502683144141648E-2</v>
      </c>
      <c r="O314">
        <v>2.0184866698779291E-2</v>
      </c>
      <c r="P314">
        <v>0.64371567726518086</v>
      </c>
      <c r="Q314">
        <v>0.80809160339187913</v>
      </c>
      <c r="R314">
        <v>0.2799032602958802</v>
      </c>
      <c r="S314">
        <v>0.1698514124965399</v>
      </c>
      <c r="T314" s="8">
        <f t="shared" si="46"/>
        <v>5.2124076645027738E-2</v>
      </c>
      <c r="U314" s="8">
        <f t="shared" si="47"/>
        <v>1.2993315137512102E-2</v>
      </c>
      <c r="V314" s="15">
        <f t="shared" si="51"/>
        <v>0.22618747440711226</v>
      </c>
      <c r="W314" s="15">
        <f t="shared" si="52"/>
        <v>0.10933601702965776</v>
      </c>
    </row>
    <row r="315" spans="1:23" x14ac:dyDescent="0.25">
      <c r="A315">
        <v>314</v>
      </c>
      <c r="B315">
        <v>890.8</v>
      </c>
      <c r="C315">
        <v>593.5</v>
      </c>
      <c r="D315" t="s">
        <v>1317</v>
      </c>
      <c r="E315" t="e">
        <v>#N/A</v>
      </c>
      <c r="F315" t="b">
        <v>1</v>
      </c>
      <c r="G315" t="e">
        <v>#N/A</v>
      </c>
      <c r="H315" t="e">
        <v>#N/A</v>
      </c>
      <c r="I315" s="44" t="str">
        <f t="shared" si="49"/>
        <v>C56H104O6</v>
      </c>
      <c r="J315" s="44" t="str">
        <f t="shared" si="50"/>
        <v>C56H108NO6</v>
      </c>
      <c r="K315" s="44" t="str">
        <f t="shared" si="54"/>
        <v>C38H73O4</v>
      </c>
      <c r="L315" s="44" t="str">
        <f t="shared" si="55"/>
        <v>C18H35NO2</v>
      </c>
      <c r="M315">
        <v>0.52018123376970926</v>
      </c>
      <c r="N315">
        <v>6.4567306656553553E-2</v>
      </c>
      <c r="O315">
        <v>2.013999973989284E-2</v>
      </c>
      <c r="P315">
        <v>0.64352257704560389</v>
      </c>
      <c r="Q315">
        <v>0.8083340854299913</v>
      </c>
      <c r="R315">
        <v>0.2800123813515889</v>
      </c>
      <c r="S315">
        <v>0.1696598427814327</v>
      </c>
      <c r="T315" s="8">
        <f t="shared" si="46"/>
        <v>5.2191954774903002E-2</v>
      </c>
      <c r="U315" s="8">
        <f t="shared" si="47"/>
        <v>1.2960544534313631E-2</v>
      </c>
      <c r="V315" s="15">
        <f t="shared" si="51"/>
        <v>0.22634355218891053</v>
      </c>
      <c r="W315" s="15">
        <f t="shared" si="52"/>
        <v>0.10917993924785956</v>
      </c>
    </row>
    <row r="316" spans="1:23" x14ac:dyDescent="0.25">
      <c r="A316">
        <v>315</v>
      </c>
      <c r="B316">
        <v>888.8</v>
      </c>
      <c r="C316">
        <v>615.5</v>
      </c>
      <c r="D316" t="s">
        <v>1318</v>
      </c>
      <c r="E316" t="e">
        <v>#N/A</v>
      </c>
      <c r="F316" t="b">
        <v>1</v>
      </c>
      <c r="G316" t="e">
        <v>#N/A</v>
      </c>
      <c r="H316" t="e">
        <v>#N/A</v>
      </c>
      <c r="I316" s="44" t="str">
        <f t="shared" si="49"/>
        <v>C56H102O6</v>
      </c>
      <c r="J316" s="44" t="str">
        <f t="shared" si="50"/>
        <v>C56H106NO6</v>
      </c>
      <c r="K316" s="44" t="str">
        <f t="shared" si="54"/>
        <v>C40H71O4</v>
      </c>
      <c r="L316" s="44" t="str">
        <f t="shared" si="55"/>
        <v>C16H35NO2</v>
      </c>
      <c r="M316">
        <v>0.52033732325909732</v>
      </c>
      <c r="N316">
        <v>6.9259453674097818E-2</v>
      </c>
      <c r="O316">
        <v>1.7038748360751518E-2</v>
      </c>
      <c r="P316">
        <v>0.62963182196229606</v>
      </c>
      <c r="Q316">
        <v>0.82641522411847945</v>
      </c>
      <c r="R316">
        <v>0.2877852225698026</v>
      </c>
      <c r="S316">
        <v>0.1550715099001686</v>
      </c>
      <c r="T316" s="8">
        <f t="shared" si="46"/>
        <v>5.723706693040298E-2</v>
      </c>
      <c r="U316" s="8">
        <f t="shared" si="47"/>
        <v>1.072813817433706E-2</v>
      </c>
      <c r="V316" s="15">
        <f t="shared" si="51"/>
        <v>0.23783008920800985</v>
      </c>
      <c r="W316" s="15">
        <f t="shared" si="52"/>
        <v>9.7637957312887366E-2</v>
      </c>
    </row>
    <row r="317" spans="1:23" x14ac:dyDescent="0.25">
      <c r="A317">
        <v>316</v>
      </c>
      <c r="B317">
        <v>888.8</v>
      </c>
      <c r="C317">
        <v>601.5</v>
      </c>
      <c r="D317" t="s">
        <v>1319</v>
      </c>
      <c r="E317" t="e">
        <v>#N/A</v>
      </c>
      <c r="F317" t="b">
        <v>1</v>
      </c>
      <c r="G317" t="e">
        <v>#N/A</v>
      </c>
      <c r="H317" t="e">
        <v>#N/A</v>
      </c>
      <c r="I317" s="44" t="str">
        <f t="shared" si="49"/>
        <v>C56H102O6</v>
      </c>
      <c r="J317" s="44" t="str">
        <f t="shared" si="50"/>
        <v>C56H106NO6</v>
      </c>
      <c r="K317" s="44" t="str">
        <f t="shared" si="54"/>
        <v>C39H69O4</v>
      </c>
      <c r="L317" s="44" t="str">
        <f t="shared" si="55"/>
        <v>C17H37NO2</v>
      </c>
      <c r="M317">
        <v>0.52033732325909732</v>
      </c>
      <c r="N317">
        <v>6.6806988735302913E-2</v>
      </c>
      <c r="O317">
        <v>1.8600289989097404E-2</v>
      </c>
      <c r="P317">
        <v>0.63682583823815397</v>
      </c>
      <c r="Q317">
        <v>0.81707947764598488</v>
      </c>
      <c r="R317">
        <v>0.28379931119610813</v>
      </c>
      <c r="S317">
        <v>0.16265271814199597</v>
      </c>
      <c r="T317" s="8">
        <f t="shared" si="46"/>
        <v>5.4586619458942498E-2</v>
      </c>
      <c r="U317" s="8">
        <f t="shared" si="47"/>
        <v>1.1845145263779699E-2</v>
      </c>
      <c r="V317" s="15">
        <f t="shared" si="51"/>
        <v>0.23188659294840633</v>
      </c>
      <c r="W317" s="15">
        <f t="shared" si="52"/>
        <v>0.10358145357249078</v>
      </c>
    </row>
    <row r="318" spans="1:23" x14ac:dyDescent="0.25">
      <c r="A318">
        <v>317</v>
      </c>
      <c r="B318">
        <v>888.8</v>
      </c>
      <c r="C318">
        <v>591.5</v>
      </c>
      <c r="D318" t="s">
        <v>1320</v>
      </c>
      <c r="E318" t="e">
        <v>#N/A</v>
      </c>
      <c r="F318" t="b">
        <v>1</v>
      </c>
      <c r="G318" t="e">
        <v>#N/A</v>
      </c>
      <c r="H318" t="e">
        <v>#N/A</v>
      </c>
      <c r="I318" s="44" t="str">
        <f t="shared" si="49"/>
        <v>C56H102O6</v>
      </c>
      <c r="J318" s="44" t="str">
        <f t="shared" si="50"/>
        <v>C56H106NO6</v>
      </c>
      <c r="K318" s="44" t="str">
        <f t="shared" si="54"/>
        <v>C38H71O4</v>
      </c>
      <c r="L318" s="44" t="str">
        <f t="shared" si="55"/>
        <v>C18H35NO2</v>
      </c>
      <c r="M318">
        <v>0.52033732325909732</v>
      </c>
      <c r="N318">
        <v>6.4502683144141648E-2</v>
      </c>
      <c r="O318">
        <v>2.013999973989284E-2</v>
      </c>
      <c r="P318">
        <v>0.64371567726518086</v>
      </c>
      <c r="Q318">
        <v>0.8083340854299913</v>
      </c>
      <c r="R318">
        <v>0.2799032602958802</v>
      </c>
      <c r="S318">
        <v>0.1696598427814327</v>
      </c>
      <c r="T318" s="8">
        <f t="shared" si="46"/>
        <v>5.2139717387100243E-2</v>
      </c>
      <c r="U318" s="8">
        <f t="shared" si="47"/>
        <v>1.2964433572685684E-2</v>
      </c>
      <c r="V318" s="15">
        <f t="shared" si="51"/>
        <v>0.22625534592014307</v>
      </c>
      <c r="W318" s="15">
        <f t="shared" si="52"/>
        <v>0.10921270060075404</v>
      </c>
    </row>
    <row r="319" spans="1:23" x14ac:dyDescent="0.25">
      <c r="A319">
        <v>318</v>
      </c>
      <c r="B319">
        <v>886.8</v>
      </c>
      <c r="C319">
        <v>613.5</v>
      </c>
      <c r="D319" t="s">
        <v>1321</v>
      </c>
      <c r="E319" t="e">
        <v>#N/A</v>
      </c>
      <c r="F319" t="b">
        <v>1</v>
      </c>
      <c r="G319" t="e">
        <v>#N/A</v>
      </c>
      <c r="H319" t="e">
        <v>#N/A</v>
      </c>
      <c r="I319" s="44" t="str">
        <f t="shared" si="49"/>
        <v>C56H100O6</v>
      </c>
      <c r="J319" s="44" t="str">
        <f t="shared" si="50"/>
        <v>C56H104NO6</v>
      </c>
      <c r="K319" s="44" t="str">
        <f t="shared" si="54"/>
        <v>C40H69O4</v>
      </c>
      <c r="L319" s="44" t="str">
        <f t="shared" si="55"/>
        <v>C16H35NO2</v>
      </c>
      <c r="M319">
        <v>0.52049345958587034</v>
      </c>
      <c r="N319">
        <v>6.9193904282371779E-2</v>
      </c>
      <c r="O319">
        <v>1.7038748360751518E-2</v>
      </c>
      <c r="P319">
        <v>0.62982075401753423</v>
      </c>
      <c r="Q319">
        <v>0.82641522411847945</v>
      </c>
      <c r="R319">
        <v>0.28768260299357068</v>
      </c>
      <c r="S319">
        <v>0.1550715099001686</v>
      </c>
      <c r="T319" s="8">
        <f t="shared" si="46"/>
        <v>5.7182895915148906E-2</v>
      </c>
      <c r="U319" s="8">
        <f t="shared" si="47"/>
        <v>1.0731357340083549E-2</v>
      </c>
      <c r="V319" s="15">
        <f t="shared" si="51"/>
        <v>0.23774528282791926</v>
      </c>
      <c r="W319" s="15">
        <f t="shared" si="52"/>
        <v>9.7667255291961727E-2</v>
      </c>
    </row>
    <row r="320" spans="1:23" x14ac:dyDescent="0.25">
      <c r="A320">
        <v>319</v>
      </c>
      <c r="B320">
        <v>886.8</v>
      </c>
      <c r="C320">
        <v>599.5</v>
      </c>
      <c r="D320" t="s">
        <v>1322</v>
      </c>
      <c r="E320" t="e">
        <v>#N/A</v>
      </c>
      <c r="F320" t="b">
        <v>1</v>
      </c>
      <c r="G320" t="e">
        <v>#N/A</v>
      </c>
      <c r="H320" t="e">
        <v>#N/A</v>
      </c>
      <c r="I320" s="44" t="str">
        <f t="shared" si="49"/>
        <v>C56H100O6</v>
      </c>
      <c r="J320" s="44" t="str">
        <f t="shared" si="50"/>
        <v>C56H104NO6</v>
      </c>
      <c r="K320" s="44" t="str">
        <f t="shared" si="54"/>
        <v>C39H67O4</v>
      </c>
      <c r="L320" s="44" t="str">
        <f t="shared" si="55"/>
        <v>C17H37NO2</v>
      </c>
      <c r="M320">
        <v>0.52049345958587034</v>
      </c>
      <c r="N320">
        <v>6.6741900236079926E-2</v>
      </c>
      <c r="O320">
        <v>1.8600289989097404E-2</v>
      </c>
      <c r="P320">
        <v>0.63701692898396833</v>
      </c>
      <c r="Q320">
        <v>0.81707947764598488</v>
      </c>
      <c r="R320">
        <v>0.28369333640099498</v>
      </c>
      <c r="S320">
        <v>0.16265271814199597</v>
      </c>
      <c r="T320" s="8">
        <f t="shared" si="46"/>
        <v>5.4533436981996634E-2</v>
      </c>
      <c r="U320" s="8">
        <f t="shared" si="47"/>
        <v>1.184869960706608E-2</v>
      </c>
      <c r="V320" s="15">
        <f t="shared" si="51"/>
        <v>0.23180000311817167</v>
      </c>
      <c r="W320" s="15">
        <f t="shared" si="52"/>
        <v>0.10361253500170928</v>
      </c>
    </row>
    <row r="321" spans="1:23" x14ac:dyDescent="0.25">
      <c r="A321">
        <v>320</v>
      </c>
      <c r="B321">
        <v>886.8</v>
      </c>
      <c r="C321">
        <v>589.5</v>
      </c>
      <c r="D321" t="s">
        <v>1323</v>
      </c>
      <c r="E321" t="e">
        <v>#N/A</v>
      </c>
      <c r="F321" t="b">
        <v>1</v>
      </c>
      <c r="G321" t="e">
        <v>#N/A</v>
      </c>
      <c r="H321" t="e">
        <v>#N/A</v>
      </c>
      <c r="I321" s="44" t="str">
        <f t="shared" si="49"/>
        <v>C56H100O6</v>
      </c>
      <c r="J321" s="44" t="str">
        <f t="shared" si="50"/>
        <v>C56H104NO6</v>
      </c>
      <c r="K321" s="44" t="str">
        <f t="shared" si="54"/>
        <v>C38H69O4</v>
      </c>
      <c r="L321" s="44" t="str">
        <f t="shared" si="55"/>
        <v>C18H35NO2</v>
      </c>
      <c r="M321">
        <v>0.52049345958587034</v>
      </c>
      <c r="N321">
        <v>6.4438073004407598E-2</v>
      </c>
      <c r="O321">
        <v>2.013999973989284E-2</v>
      </c>
      <c r="P321">
        <v>0.64390883542786037</v>
      </c>
      <c r="Q321">
        <v>0.8083340854299913</v>
      </c>
      <c r="R321">
        <v>0.27979404854034551</v>
      </c>
      <c r="S321">
        <v>0.1696598427814327</v>
      </c>
      <c r="T321" s="8">
        <f t="shared" si="46"/>
        <v>5.2087490808888831E-2</v>
      </c>
      <c r="U321" s="8">
        <f t="shared" si="47"/>
        <v>1.2968323778031811E-2</v>
      </c>
      <c r="V321" s="15">
        <f t="shared" si="51"/>
        <v>0.22616706633561481</v>
      </c>
      <c r="W321" s="15">
        <f t="shared" si="52"/>
        <v>0.10924547178426623</v>
      </c>
    </row>
    <row r="322" spans="1:23" x14ac:dyDescent="0.25">
      <c r="A322">
        <v>321</v>
      </c>
      <c r="B322">
        <v>886.8</v>
      </c>
      <c r="C322">
        <v>591.5</v>
      </c>
      <c r="D322" t="s">
        <v>1324</v>
      </c>
      <c r="E322" t="e">
        <v>#N/A</v>
      </c>
      <c r="F322" t="b">
        <v>1</v>
      </c>
      <c r="G322" t="e">
        <v>#N/A</v>
      </c>
      <c r="H322" t="e">
        <v>#N/A</v>
      </c>
      <c r="I322" s="44" t="str">
        <f t="shared" si="49"/>
        <v>C56H100O6</v>
      </c>
      <c r="J322" s="44" t="str">
        <f t="shared" si="50"/>
        <v>C56H104NO6</v>
      </c>
      <c r="K322" s="44" t="str">
        <f t="shared" si="54"/>
        <v>C38H71O4</v>
      </c>
      <c r="L322" s="44" t="str">
        <f t="shared" si="55"/>
        <v>C18H33NO2</v>
      </c>
      <c r="M322">
        <v>0.52049345958587034</v>
      </c>
      <c r="N322">
        <v>6.4502683144141648E-2</v>
      </c>
      <c r="O322">
        <v>2.0095176831051158E-2</v>
      </c>
      <c r="P322">
        <v>0.64371567726518086</v>
      </c>
      <c r="Q322">
        <v>0.8085766402290856</v>
      </c>
      <c r="R322">
        <v>0.2799032602958802</v>
      </c>
      <c r="S322">
        <v>0.1694681428051211</v>
      </c>
      <c r="T322" s="8">
        <f t="shared" si="46"/>
        <v>5.2155362822451333E-2</v>
      </c>
      <c r="U322" s="8">
        <f t="shared" si="47"/>
        <v>1.2935580363563667E-2</v>
      </c>
      <c r="V322" s="15">
        <f t="shared" si="51"/>
        <v>0.22632323779921004</v>
      </c>
      <c r="W322" s="15">
        <f t="shared" si="52"/>
        <v>0.10908930032067092</v>
      </c>
    </row>
    <row r="323" spans="1:23" x14ac:dyDescent="0.25">
      <c r="A323">
        <v>322</v>
      </c>
      <c r="B323">
        <v>886.8</v>
      </c>
      <c r="C323">
        <v>565.5</v>
      </c>
      <c r="D323" t="s">
        <v>1325</v>
      </c>
      <c r="E323" t="e">
        <v>#N/A</v>
      </c>
      <c r="F323" t="b">
        <v>1</v>
      </c>
      <c r="G323" t="e">
        <v>#N/A</v>
      </c>
      <c r="H323" t="e">
        <v>#N/A</v>
      </c>
      <c r="I323" s="44" t="str">
        <f t="shared" si="49"/>
        <v>C56H100O6</v>
      </c>
      <c r="J323" s="44" t="str">
        <f t="shared" si="50"/>
        <v>C56H104NO6</v>
      </c>
      <c r="K323" s="44" t="str">
        <f t="shared" si="54"/>
        <v>C36H69O4</v>
      </c>
      <c r="L323" s="44" t="str">
        <f t="shared" si="55"/>
        <v>C20H35NO2</v>
      </c>
      <c r="M323">
        <v>0.52049345958587034</v>
      </c>
      <c r="N323">
        <v>5.9760610346952028E-2</v>
      </c>
      <c r="O323">
        <v>2.3488623969159166E-2</v>
      </c>
      <c r="P323">
        <v>0.65831204465281945</v>
      </c>
      <c r="Q323">
        <v>0.79064854397486861</v>
      </c>
      <c r="R323">
        <v>0.27140864481264532</v>
      </c>
      <c r="S323">
        <v>0.18353558811200352</v>
      </c>
      <c r="T323" s="8">
        <f t="shared" ref="T323:T386" si="56">N323*M323/P323</f>
        <v>4.7249639557867082E-2</v>
      </c>
      <c r="U323" s="8">
        <f t="shared" ref="U323:U386" si="57">O323*M323/Q323</f>
        <v>1.5462844071218392E-2</v>
      </c>
      <c r="V323" s="15">
        <f t="shared" si="51"/>
        <v>0.21458884984331028</v>
      </c>
      <c r="W323" s="15">
        <f t="shared" si="52"/>
        <v>0.12082368827657072</v>
      </c>
    </row>
    <row r="324" spans="1:23" x14ac:dyDescent="0.25">
      <c r="A324">
        <v>323</v>
      </c>
      <c r="B324">
        <v>884.8</v>
      </c>
      <c r="C324">
        <v>563.5</v>
      </c>
      <c r="D324" t="s">
        <v>1326</v>
      </c>
      <c r="E324" t="e">
        <v>#N/A</v>
      </c>
      <c r="F324" t="b">
        <v>1</v>
      </c>
      <c r="G324" t="e">
        <v>#N/A</v>
      </c>
      <c r="H324" t="e">
        <v>#N/A</v>
      </c>
      <c r="I324" s="6" t="str">
        <f t="shared" si="49"/>
        <v>C56H98O6</v>
      </c>
      <c r="J324" s="6" t="str">
        <f t="shared" si="50"/>
        <v>C56H102NO6</v>
      </c>
      <c r="K324" s="6" t="str">
        <f t="shared" ref="K324:K325" si="58">"C"&amp;MID(I324,2,2)-MID(D324,11,2)&amp;"H"&amp;MID(I324,5,2)-MID(D324,11,2)*2+1+RIGHT(D324,1)*2&amp;"O4"</f>
        <v>C36H67O4</v>
      </c>
      <c r="L324" s="44" t="str">
        <f t="shared" si="55"/>
        <v>C20H35NO2</v>
      </c>
      <c r="M324">
        <v>0.52064964276408243</v>
      </c>
      <c r="N324">
        <v>5.9697127782833245E-2</v>
      </c>
      <c r="O324">
        <v>2.3488623969159166E-2</v>
      </c>
      <c r="P324">
        <v>0.65850958271116722</v>
      </c>
      <c r="Q324">
        <v>0.79064854397486861</v>
      </c>
      <c r="R324">
        <v>0.27129250321764714</v>
      </c>
      <c r="S324">
        <v>0.18353558811200352</v>
      </c>
      <c r="T324" s="8">
        <f t="shared" si="56"/>
        <v>4.7199447160978764E-2</v>
      </c>
      <c r="U324" s="8">
        <f t="shared" si="57"/>
        <v>1.5467483968390514E-2</v>
      </c>
      <c r="V324" s="15">
        <f t="shared" si="51"/>
        <v>0.21449702266032997</v>
      </c>
      <c r="W324" s="15">
        <f t="shared" si="52"/>
        <v>0.12085994354028404</v>
      </c>
    </row>
    <row r="325" spans="1:23" x14ac:dyDescent="0.25">
      <c r="A325">
        <v>324</v>
      </c>
      <c r="B325">
        <v>882.8</v>
      </c>
      <c r="C325">
        <v>561.5</v>
      </c>
      <c r="D325" t="s">
        <v>1327</v>
      </c>
      <c r="E325" t="e">
        <v>#N/A</v>
      </c>
      <c r="F325" t="b">
        <v>1</v>
      </c>
      <c r="G325" t="e">
        <v>#N/A</v>
      </c>
      <c r="H325" t="e">
        <v>#N/A</v>
      </c>
      <c r="I325" s="6" t="str">
        <f t="shared" si="49"/>
        <v>C56H96O6</v>
      </c>
      <c r="J325" s="6" t="str">
        <f t="shared" si="50"/>
        <v>C56H100NO6</v>
      </c>
      <c r="K325" s="6" t="str">
        <f t="shared" si="58"/>
        <v>C36H65O4</v>
      </c>
      <c r="L325" s="44" t="str">
        <f t="shared" si="55"/>
        <v>C20H35NO2</v>
      </c>
      <c r="M325">
        <v>0.52080587280779278</v>
      </c>
      <c r="N325">
        <v>5.9633661041163438E-2</v>
      </c>
      <c r="O325">
        <v>2.3488623969159166E-2</v>
      </c>
      <c r="P325">
        <v>0.65870718004426898</v>
      </c>
      <c r="Q325">
        <v>0.79064854397486861</v>
      </c>
      <c r="R325">
        <v>0.27117626748423623</v>
      </c>
      <c r="S325">
        <v>0.18353558811200352</v>
      </c>
      <c r="T325" s="8">
        <f t="shared" si="56"/>
        <v>4.7149267274086706E-2</v>
      </c>
      <c r="U325" s="8">
        <f t="shared" si="57"/>
        <v>1.5472125257845056E-2</v>
      </c>
      <c r="V325" s="15">
        <f t="shared" si="51"/>
        <v>0.21440512104695084</v>
      </c>
      <c r="W325" s="15">
        <f t="shared" si="52"/>
        <v>0.12089620968302428</v>
      </c>
    </row>
    <row r="326" spans="1:23" x14ac:dyDescent="0.25">
      <c r="A326">
        <v>325</v>
      </c>
      <c r="B326">
        <v>908.8</v>
      </c>
      <c r="C326">
        <v>635.5</v>
      </c>
      <c r="D326" t="s">
        <v>1328</v>
      </c>
      <c r="E326" t="e">
        <v>#N/A</v>
      </c>
      <c r="F326" t="b">
        <v>1</v>
      </c>
      <c r="G326" t="e">
        <v>#N/A</v>
      </c>
      <c r="H326" t="e">
        <v>#N/A</v>
      </c>
      <c r="I326" s="44" t="str">
        <f t="shared" si="49"/>
        <v>C57H110O6</v>
      </c>
      <c r="J326" s="44" t="str">
        <f t="shared" si="50"/>
        <v>C57H114NO6</v>
      </c>
      <c r="K326" s="44" t="str">
        <f t="shared" ref="K326:K373" si="59">"C"&amp;MID(I326,2,2)-MID(D326,11,2)&amp;"H"&amp;MID(I326,5,3)-MID(D326,11,2)*2+1+RIGHT(D326,1)*2&amp;"O4"</f>
        <v>C41H79O4</v>
      </c>
      <c r="L326" s="44" t="str">
        <f t="shared" si="55"/>
        <v>C16H35NO2</v>
      </c>
      <c r="M326">
        <v>0.51399640047733552</v>
      </c>
      <c r="N326">
        <v>7.1927165793533684E-2</v>
      </c>
      <c r="O326">
        <v>1.7038748360751518E-2</v>
      </c>
      <c r="P326">
        <v>0.62195901706143564</v>
      </c>
      <c r="Q326">
        <v>0.82641522411847945</v>
      </c>
      <c r="R326">
        <v>0.29194232692941169</v>
      </c>
      <c r="S326">
        <v>0.1550715099001686</v>
      </c>
      <c r="T326" s="8">
        <f t="shared" si="56"/>
        <v>5.9441704839470165E-2</v>
      </c>
      <c r="U326" s="8">
        <f t="shared" si="57"/>
        <v>1.0597403182410162E-2</v>
      </c>
      <c r="V326" s="15">
        <f t="shared" si="51"/>
        <v>0.24126558353904018</v>
      </c>
      <c r="W326" s="15">
        <f t="shared" si="52"/>
        <v>9.6448123871741537E-2</v>
      </c>
    </row>
    <row r="327" spans="1:23" x14ac:dyDescent="0.25">
      <c r="A327">
        <v>326</v>
      </c>
      <c r="B327">
        <v>908.8</v>
      </c>
      <c r="C327">
        <v>607.5</v>
      </c>
      <c r="D327" t="s">
        <v>1329</v>
      </c>
      <c r="E327" t="e">
        <v>#N/A</v>
      </c>
      <c r="F327" t="b">
        <v>1</v>
      </c>
      <c r="G327" t="e">
        <v>#N/A</v>
      </c>
      <c r="H327" t="e">
        <v>#N/A</v>
      </c>
      <c r="I327" s="44" t="str">
        <f t="shared" si="49"/>
        <v>C57H110O6</v>
      </c>
      <c r="J327" s="44" t="str">
        <f t="shared" si="50"/>
        <v>C57H114NO6</v>
      </c>
      <c r="K327" s="44" t="str">
        <f t="shared" si="59"/>
        <v>C39H75O4</v>
      </c>
      <c r="L327" s="44" t="str">
        <f t="shared" si="55"/>
        <v>C18H39NO2</v>
      </c>
      <c r="M327">
        <v>0.51399640047733552</v>
      </c>
      <c r="N327">
        <v>6.7002327661085243E-2</v>
      </c>
      <c r="O327">
        <v>2.0229777655425638E-2</v>
      </c>
      <c r="P327">
        <v>0.63625290986947913</v>
      </c>
      <c r="Q327">
        <v>0.80784919409292277</v>
      </c>
      <c r="R327">
        <v>0.28411670110505627</v>
      </c>
      <c r="S327">
        <v>0.17004285201134314</v>
      </c>
      <c r="T327" s="8">
        <f t="shared" si="56"/>
        <v>5.4127776403357634E-2</v>
      </c>
      <c r="U327" s="8">
        <f t="shared" si="57"/>
        <v>1.2871254899277127E-2</v>
      </c>
      <c r="V327" s="15">
        <f t="shared" si="51"/>
        <v>0.22952344801605945</v>
      </c>
      <c r="W327" s="15">
        <f t="shared" si="52"/>
        <v>0.10819025939472224</v>
      </c>
    </row>
    <row r="328" spans="1:23" x14ac:dyDescent="0.25">
      <c r="A328">
        <v>327</v>
      </c>
      <c r="B328">
        <v>906.8</v>
      </c>
      <c r="C328">
        <v>633.5</v>
      </c>
      <c r="D328" t="s">
        <v>1330</v>
      </c>
      <c r="E328" t="e">
        <v>#N/A</v>
      </c>
      <c r="F328" t="b">
        <v>1</v>
      </c>
      <c r="G328" t="e">
        <v>#N/A</v>
      </c>
      <c r="H328" t="e">
        <v>#N/A</v>
      </c>
      <c r="I328" s="44" t="str">
        <f t="shared" si="49"/>
        <v>C57H108O6</v>
      </c>
      <c r="J328" s="44" t="str">
        <f t="shared" si="50"/>
        <v>C57H112NO6</v>
      </c>
      <c r="K328" s="44" t="str">
        <f t="shared" si="59"/>
        <v>C41H77O4</v>
      </c>
      <c r="L328" s="44" t="str">
        <f t="shared" si="55"/>
        <v>C16H35NO2</v>
      </c>
      <c r="M328">
        <v>0.51415063409917605</v>
      </c>
      <c r="N328">
        <v>7.1861168684639501E-2</v>
      </c>
      <c r="O328">
        <v>1.7038748360751518E-2</v>
      </c>
      <c r="P328">
        <v>0.62214564675718576</v>
      </c>
      <c r="Q328">
        <v>0.82641522411847945</v>
      </c>
      <c r="R328">
        <v>0.29184325764275815</v>
      </c>
      <c r="S328">
        <v>0.1550715099001686</v>
      </c>
      <c r="T328" s="8">
        <f t="shared" si="56"/>
        <v>5.9387163823932221E-2</v>
      </c>
      <c r="U328" s="8">
        <f t="shared" si="57"/>
        <v>1.0600583118832694E-2</v>
      </c>
      <c r="V328" s="15">
        <f t="shared" si="51"/>
        <v>0.24118371117230711</v>
      </c>
      <c r="W328" s="15">
        <f t="shared" si="52"/>
        <v>9.6477064820453734E-2</v>
      </c>
    </row>
    <row r="329" spans="1:23" x14ac:dyDescent="0.25">
      <c r="A329">
        <v>328</v>
      </c>
      <c r="B329">
        <v>906.8</v>
      </c>
      <c r="C329">
        <v>605.5</v>
      </c>
      <c r="D329" t="s">
        <v>1331</v>
      </c>
      <c r="E329" t="e">
        <v>#N/A</v>
      </c>
      <c r="F329" t="b">
        <v>1</v>
      </c>
      <c r="G329" t="e">
        <v>#N/A</v>
      </c>
      <c r="H329" t="e">
        <v>#N/A</v>
      </c>
      <c r="I329" s="44" t="str">
        <f t="shared" si="49"/>
        <v>C57H108O6</v>
      </c>
      <c r="J329" s="44" t="str">
        <f t="shared" si="50"/>
        <v>C57H112NO6</v>
      </c>
      <c r="K329" s="44" t="str">
        <f t="shared" si="59"/>
        <v>C39H73O4</v>
      </c>
      <c r="L329" s="44" t="str">
        <f t="shared" si="55"/>
        <v>C18H39NO2</v>
      </c>
      <c r="M329">
        <v>0.51415063409917605</v>
      </c>
      <c r="N329">
        <v>6.693720247819894E-2</v>
      </c>
      <c r="O329">
        <v>2.0229777655425638E-2</v>
      </c>
      <c r="P329">
        <v>0.63644382869810245</v>
      </c>
      <c r="Q329">
        <v>0.80784919409292277</v>
      </c>
      <c r="R329">
        <v>0.28401099350422304</v>
      </c>
      <c r="S329">
        <v>0.17004285201134314</v>
      </c>
      <c r="T329" s="8">
        <f t="shared" si="56"/>
        <v>5.407516507684778E-2</v>
      </c>
      <c r="U329" s="8">
        <f t="shared" si="57"/>
        <v>1.287511714473041E-2</v>
      </c>
      <c r="V329" s="15">
        <f t="shared" si="51"/>
        <v>0.22943805221591682</v>
      </c>
      <c r="W329" s="15">
        <f t="shared" si="52"/>
        <v>0.10822272377684401</v>
      </c>
    </row>
    <row r="330" spans="1:23" x14ac:dyDescent="0.25">
      <c r="A330">
        <v>329</v>
      </c>
      <c r="B330">
        <v>906.8</v>
      </c>
      <c r="C330">
        <v>607.5</v>
      </c>
      <c r="D330" t="s">
        <v>1332</v>
      </c>
      <c r="E330" t="e">
        <v>#N/A</v>
      </c>
      <c r="F330" t="b">
        <v>1</v>
      </c>
      <c r="G330" t="e">
        <v>#N/A</v>
      </c>
      <c r="H330" t="e">
        <v>#N/A</v>
      </c>
      <c r="I330" s="44" t="str">
        <f t="shared" si="49"/>
        <v>C57H108O6</v>
      </c>
      <c r="J330" s="44" t="str">
        <f t="shared" si="50"/>
        <v>C57H112NO6</v>
      </c>
      <c r="K330" s="44" t="str">
        <f t="shared" si="59"/>
        <v>C39H75O4</v>
      </c>
      <c r="L330" s="44" t="str">
        <f t="shared" si="55"/>
        <v>C18H37NO2</v>
      </c>
      <c r="M330">
        <v>0.51415063409917605</v>
      </c>
      <c r="N330">
        <v>6.7002327661085243E-2</v>
      </c>
      <c r="O330">
        <v>2.0184866698779291E-2</v>
      </c>
      <c r="P330">
        <v>0.63625290986947913</v>
      </c>
      <c r="Q330">
        <v>0.80809160339187913</v>
      </c>
      <c r="R330">
        <v>0.28411670110505627</v>
      </c>
      <c r="S330">
        <v>0.1698514124965399</v>
      </c>
      <c r="T330" s="8">
        <f t="shared" si="56"/>
        <v>5.4144018390634416E-2</v>
      </c>
      <c r="U330" s="8">
        <f t="shared" si="57"/>
        <v>1.2842680172425869E-2</v>
      </c>
      <c r="V330" s="15">
        <f t="shared" si="51"/>
        <v>0.22959232054639617</v>
      </c>
      <c r="W330" s="15">
        <f t="shared" si="52"/>
        <v>0.10806845544636469</v>
      </c>
    </row>
    <row r="331" spans="1:23" x14ac:dyDescent="0.25">
      <c r="A331">
        <v>330</v>
      </c>
      <c r="B331">
        <v>906.8</v>
      </c>
      <c r="C331">
        <v>577.5</v>
      </c>
      <c r="D331" t="s">
        <v>1333</v>
      </c>
      <c r="E331" t="e">
        <v>#N/A</v>
      </c>
      <c r="F331" t="b">
        <v>1</v>
      </c>
      <c r="G331" t="e">
        <v>#N/A</v>
      </c>
      <c r="H331" t="e">
        <v>#N/A</v>
      </c>
      <c r="I331" s="44" t="str">
        <f t="shared" si="49"/>
        <v>C57H108O6</v>
      </c>
      <c r="J331" s="44" t="str">
        <f t="shared" si="50"/>
        <v>C57H112NO6</v>
      </c>
      <c r="K331" s="44" t="str">
        <f t="shared" si="59"/>
        <v>C37H69O4</v>
      </c>
      <c r="L331" s="44" t="str">
        <f t="shared" si="55"/>
        <v>C20H43NO2</v>
      </c>
      <c r="M331">
        <v>0.51415063409917605</v>
      </c>
      <c r="N331">
        <v>6.2088738726074663E-2</v>
      </c>
      <c r="O331">
        <v>2.3680961629175865E-2</v>
      </c>
      <c r="P331">
        <v>0.65107061216163831</v>
      </c>
      <c r="Q331">
        <v>0.78970026368127688</v>
      </c>
      <c r="R331">
        <v>0.27566458221088719</v>
      </c>
      <c r="S331">
        <v>0.18426324348279799</v>
      </c>
      <c r="T331" s="8">
        <f t="shared" si="56"/>
        <v>4.9031493343619066E-2</v>
      </c>
      <c r="U331" s="8">
        <f t="shared" si="57"/>
        <v>1.5417978184483795E-2</v>
      </c>
      <c r="V331" s="15">
        <f t="shared" si="51"/>
        <v>0.21769239325952661</v>
      </c>
      <c r="W331" s="15">
        <f t="shared" si="52"/>
        <v>0.11996838273323428</v>
      </c>
    </row>
    <row r="332" spans="1:23" x14ac:dyDescent="0.25">
      <c r="A332">
        <v>331</v>
      </c>
      <c r="B332">
        <v>906.8</v>
      </c>
      <c r="C332">
        <v>579.5</v>
      </c>
      <c r="D332" t="s">
        <v>1334</v>
      </c>
      <c r="E332" t="e">
        <v>#N/A</v>
      </c>
      <c r="F332" t="b">
        <v>1</v>
      </c>
      <c r="G332" t="e">
        <v>#N/A</v>
      </c>
      <c r="H332" t="e">
        <v>#N/A</v>
      </c>
      <c r="I332" s="44" t="str">
        <f t="shared" si="49"/>
        <v>C57H108O6</v>
      </c>
      <c r="J332" s="44" t="str">
        <f t="shared" si="50"/>
        <v>C57H112NO6</v>
      </c>
      <c r="K332" s="44" t="str">
        <f t="shared" si="59"/>
        <v>C37H71O4</v>
      </c>
      <c r="L332" s="44" t="str">
        <f t="shared" si="55"/>
        <v>C20H41NO2</v>
      </c>
      <c r="M332">
        <v>0.51415063409917605</v>
      </c>
      <c r="N332">
        <v>6.2152815120299305E-2</v>
      </c>
      <c r="O332">
        <v>2.3632816997164695E-2</v>
      </c>
      <c r="P332">
        <v>0.65087530562707863</v>
      </c>
      <c r="Q332">
        <v>0.78993722707581193</v>
      </c>
      <c r="R332">
        <v>0.2757771809241481</v>
      </c>
      <c r="S332">
        <v>0.18408151817546892</v>
      </c>
      <c r="T332" s="8">
        <f t="shared" si="56"/>
        <v>4.9096822431084819E-2</v>
      </c>
      <c r="U332" s="8">
        <f t="shared" si="57"/>
        <v>1.5382016985858388E-2</v>
      </c>
      <c r="V332" s="15">
        <f t="shared" si="51"/>
        <v>0.21784666159000601</v>
      </c>
      <c r="W332" s="15">
        <f t="shared" si="52"/>
        <v>0.11981411440275495</v>
      </c>
    </row>
    <row r="333" spans="1:23" x14ac:dyDescent="0.25">
      <c r="A333">
        <v>332</v>
      </c>
      <c r="B333">
        <v>904.8</v>
      </c>
      <c r="C333">
        <v>631.5</v>
      </c>
      <c r="D333" t="s">
        <v>1335</v>
      </c>
      <c r="E333" t="e">
        <v>#N/A</v>
      </c>
      <c r="F333" t="b">
        <v>1</v>
      </c>
      <c r="G333" t="e">
        <v>#N/A</v>
      </c>
      <c r="H333" t="e">
        <v>#N/A</v>
      </c>
      <c r="I333" s="44" t="str">
        <f t="shared" si="49"/>
        <v>C57H106O6</v>
      </c>
      <c r="J333" s="44" t="str">
        <f t="shared" si="50"/>
        <v>C57H110NO6</v>
      </c>
      <c r="K333" s="44" t="str">
        <f t="shared" si="59"/>
        <v>C41H75O4</v>
      </c>
      <c r="L333" s="44" t="str">
        <f t="shared" si="55"/>
        <v>C16H35NO2</v>
      </c>
      <c r="M333">
        <v>0.5143049140015159</v>
      </c>
      <c r="N333">
        <v>7.1795181518926388E-2</v>
      </c>
      <c r="O333">
        <v>1.7038748360751518E-2</v>
      </c>
      <c r="P333">
        <v>0.62233233245444475</v>
      </c>
      <c r="Q333">
        <v>0.82641522411847945</v>
      </c>
      <c r="R333">
        <v>0.29174410261451883</v>
      </c>
      <c r="S333">
        <v>0.1550715099001686</v>
      </c>
      <c r="T333" s="8">
        <f t="shared" si="56"/>
        <v>5.933263102559045E-2</v>
      </c>
      <c r="U333" s="8">
        <f t="shared" si="57"/>
        <v>1.0603764009450838E-2</v>
      </c>
      <c r="V333" s="15">
        <f t="shared" si="51"/>
        <v>0.24110176794742219</v>
      </c>
      <c r="W333" s="15">
        <f t="shared" si="52"/>
        <v>9.6506014453404426E-2</v>
      </c>
    </row>
    <row r="334" spans="1:23" x14ac:dyDescent="0.25">
      <c r="A334">
        <v>333</v>
      </c>
      <c r="B334">
        <v>904.8</v>
      </c>
      <c r="C334">
        <v>603.5</v>
      </c>
      <c r="D334" t="s">
        <v>1336</v>
      </c>
      <c r="E334" t="e">
        <v>#N/A</v>
      </c>
      <c r="F334" t="b">
        <v>1</v>
      </c>
      <c r="G334" t="e">
        <v>#N/A</v>
      </c>
      <c r="H334" t="e">
        <v>#N/A</v>
      </c>
      <c r="I334" s="44" t="str">
        <f t="shared" si="49"/>
        <v>C57H106O6</v>
      </c>
      <c r="J334" s="44" t="str">
        <f t="shared" si="50"/>
        <v>C57H110NO6</v>
      </c>
      <c r="K334" s="44" t="str">
        <f t="shared" si="59"/>
        <v>C39H71O4</v>
      </c>
      <c r="L334" s="44" t="str">
        <f t="shared" si="55"/>
        <v>C18H39NO2</v>
      </c>
      <c r="M334">
        <v>0.5143049140015159</v>
      </c>
      <c r="N334">
        <v>6.6872089492810774E-2</v>
      </c>
      <c r="O334">
        <v>2.0229777655425638E-2</v>
      </c>
      <c r="P334">
        <v>0.6366348048152638</v>
      </c>
      <c r="Q334">
        <v>0.80784919409292277</v>
      </c>
      <c r="R334">
        <v>0.28390519688254262</v>
      </c>
      <c r="S334">
        <v>0.17004285201134314</v>
      </c>
      <c r="T334" s="8">
        <f t="shared" si="56"/>
        <v>5.4022563604076979E-2</v>
      </c>
      <c r="U334" s="8">
        <f t="shared" si="57"/>
        <v>1.2878980549118081E-2</v>
      </c>
      <c r="V334" s="15">
        <f t="shared" si="51"/>
        <v>0.22935258450035456</v>
      </c>
      <c r="W334" s="15">
        <f t="shared" si="52"/>
        <v>0.10825519790047221</v>
      </c>
    </row>
    <row r="335" spans="1:23" x14ac:dyDescent="0.25">
      <c r="A335">
        <v>334</v>
      </c>
      <c r="B335">
        <v>904.8</v>
      </c>
      <c r="C335">
        <v>605.5</v>
      </c>
      <c r="D335" t="s">
        <v>1337</v>
      </c>
      <c r="E335" t="e">
        <v>#N/A</v>
      </c>
      <c r="F335" t="b">
        <v>1</v>
      </c>
      <c r="G335" t="e">
        <v>#N/A</v>
      </c>
      <c r="H335" t="e">
        <v>#N/A</v>
      </c>
      <c r="I335" s="44" t="str">
        <f t="shared" si="49"/>
        <v>C57H106O6</v>
      </c>
      <c r="J335" s="44" t="str">
        <f t="shared" si="50"/>
        <v>C57H110NO6</v>
      </c>
      <c r="K335" s="44" t="str">
        <f t="shared" si="59"/>
        <v>C39H73O4</v>
      </c>
      <c r="L335" s="44" t="str">
        <f t="shared" si="55"/>
        <v>C18H37NO2</v>
      </c>
      <c r="M335">
        <v>0.5143049140015159</v>
      </c>
      <c r="N335">
        <v>6.693720247819894E-2</v>
      </c>
      <c r="O335">
        <v>2.0184866698779291E-2</v>
      </c>
      <c r="P335">
        <v>0.63644382869810245</v>
      </c>
      <c r="Q335">
        <v>0.80809160339187913</v>
      </c>
      <c r="R335">
        <v>0.28401099350422304</v>
      </c>
      <c r="S335">
        <v>0.1698514124965399</v>
      </c>
      <c r="T335" s="8">
        <f t="shared" si="56"/>
        <v>5.4091391277174633E-2</v>
      </c>
      <c r="U335" s="8">
        <f t="shared" si="57"/>
        <v>1.2846533843531916E-2</v>
      </c>
      <c r="V335" s="15">
        <f t="shared" si="51"/>
        <v>0.22950689912174807</v>
      </c>
      <c r="W335" s="15">
        <f t="shared" si="52"/>
        <v>0.10810088327907855</v>
      </c>
    </row>
    <row r="336" spans="1:23" x14ac:dyDescent="0.25">
      <c r="A336">
        <v>335</v>
      </c>
      <c r="B336">
        <v>904.8</v>
      </c>
      <c r="C336">
        <v>607.5</v>
      </c>
      <c r="D336" t="s">
        <v>1338</v>
      </c>
      <c r="E336" t="e">
        <v>#N/A</v>
      </c>
      <c r="F336" t="b">
        <v>1</v>
      </c>
      <c r="G336" t="e">
        <v>#N/A</v>
      </c>
      <c r="H336" t="e">
        <v>#N/A</v>
      </c>
      <c r="I336" s="44" t="str">
        <f t="shared" si="49"/>
        <v>C57H106O6</v>
      </c>
      <c r="J336" s="44" t="str">
        <f t="shared" si="50"/>
        <v>C57H110NO6</v>
      </c>
      <c r="K336" s="44" t="str">
        <f t="shared" si="59"/>
        <v>C39H75O4</v>
      </c>
      <c r="L336" s="44" t="str">
        <f t="shared" si="55"/>
        <v>C18H35NO2</v>
      </c>
      <c r="M336">
        <v>0.5143049140015159</v>
      </c>
      <c r="N336">
        <v>6.7002327661085243E-2</v>
      </c>
      <c r="O336">
        <v>2.013999973989284E-2</v>
      </c>
      <c r="P336">
        <v>0.63625290986947913</v>
      </c>
      <c r="Q336">
        <v>0.8083340854299913</v>
      </c>
      <c r="R336">
        <v>0.28411670110505627</v>
      </c>
      <c r="S336">
        <v>0.1696598427814327</v>
      </c>
      <c r="T336" s="8">
        <f t="shared" si="56"/>
        <v>5.4160265251603924E-2</v>
      </c>
      <c r="U336" s="8">
        <f t="shared" si="57"/>
        <v>1.2814133439277366E-2</v>
      </c>
      <c r="V336" s="15">
        <f t="shared" si="51"/>
        <v>0.22966121374314177</v>
      </c>
      <c r="W336" s="15">
        <f t="shared" si="52"/>
        <v>0.10794656865768486</v>
      </c>
    </row>
    <row r="337" spans="1:23" x14ac:dyDescent="0.25">
      <c r="A337">
        <v>336</v>
      </c>
      <c r="B337">
        <v>904.8</v>
      </c>
      <c r="C337">
        <v>575.5</v>
      </c>
      <c r="D337" t="s">
        <v>1339</v>
      </c>
      <c r="E337" t="e">
        <v>#N/A</v>
      </c>
      <c r="F337" t="b">
        <v>1</v>
      </c>
      <c r="G337" t="e">
        <v>#N/A</v>
      </c>
      <c r="H337" t="e">
        <v>#N/A</v>
      </c>
      <c r="I337" s="44" t="str">
        <f t="shared" si="49"/>
        <v>C57H106O6</v>
      </c>
      <c r="J337" s="44" t="str">
        <f t="shared" si="50"/>
        <v>C57H110NO6</v>
      </c>
      <c r="K337" s="44" t="str">
        <f t="shared" si="59"/>
        <v>C37H67O4</v>
      </c>
      <c r="L337" s="44" t="str">
        <f t="shared" si="55"/>
        <v>C20H43NO2</v>
      </c>
      <c r="M337">
        <v>0.5143049140015159</v>
      </c>
      <c r="N337">
        <v>6.2024676912616206E-2</v>
      </c>
      <c r="O337">
        <v>2.3680961629175865E-2</v>
      </c>
      <c r="P337">
        <v>0.65126597730134428</v>
      </c>
      <c r="Q337">
        <v>0.78970026368127688</v>
      </c>
      <c r="R337">
        <v>0.2755518910920759</v>
      </c>
      <c r="S337">
        <v>0.18426324348279799</v>
      </c>
      <c r="T337" s="8">
        <f t="shared" si="56"/>
        <v>4.898090371263901E-2</v>
      </c>
      <c r="U337" s="8">
        <f t="shared" si="57"/>
        <v>1.5422604618860849E-2</v>
      </c>
      <c r="V337" s="15">
        <f t="shared" si="51"/>
        <v>0.21760340105328677</v>
      </c>
      <c r="W337" s="15">
        <f t="shared" si="52"/>
        <v>0.12000438134753995</v>
      </c>
    </row>
    <row r="338" spans="1:23" x14ac:dyDescent="0.25">
      <c r="A338">
        <v>337</v>
      </c>
      <c r="B338">
        <v>904.8</v>
      </c>
      <c r="C338">
        <v>577.5</v>
      </c>
      <c r="D338" t="s">
        <v>1340</v>
      </c>
      <c r="E338" t="e">
        <v>#N/A</v>
      </c>
      <c r="F338" t="b">
        <v>1</v>
      </c>
      <c r="G338" t="e">
        <v>#N/A</v>
      </c>
      <c r="H338" t="e">
        <v>#N/A</v>
      </c>
      <c r="I338" s="44" t="str">
        <f t="shared" si="49"/>
        <v>C57H106O6</v>
      </c>
      <c r="J338" s="44" t="str">
        <f t="shared" si="50"/>
        <v>C57H110NO6</v>
      </c>
      <c r="K338" s="44" t="str">
        <f t="shared" si="59"/>
        <v>C37H69O4</v>
      </c>
      <c r="L338" s="44" t="str">
        <f t="shared" si="55"/>
        <v>C20H41NO2</v>
      </c>
      <c r="M338">
        <v>0.5143049140015159</v>
      </c>
      <c r="N338">
        <v>6.2088738726074663E-2</v>
      </c>
      <c r="O338">
        <v>2.3632816997164695E-2</v>
      </c>
      <c r="P338">
        <v>0.65107061216163831</v>
      </c>
      <c r="Q338">
        <v>0.78993722707581193</v>
      </c>
      <c r="R338">
        <v>0.27566458221088719</v>
      </c>
      <c r="S338">
        <v>0.18408151817546892</v>
      </c>
      <c r="T338" s="8">
        <f t="shared" si="56"/>
        <v>4.9046206101909996E-2</v>
      </c>
      <c r="U338" s="8">
        <f t="shared" si="57"/>
        <v>1.5386632629447988E-2</v>
      </c>
      <c r="V338" s="15">
        <f t="shared" si="51"/>
        <v>0.21775771567468041</v>
      </c>
      <c r="W338" s="15">
        <f t="shared" si="52"/>
        <v>0.11985006672614629</v>
      </c>
    </row>
    <row r="339" spans="1:23" x14ac:dyDescent="0.25">
      <c r="A339">
        <v>338</v>
      </c>
      <c r="B339">
        <v>904.8</v>
      </c>
      <c r="C339">
        <v>579.5</v>
      </c>
      <c r="D339" t="s">
        <v>1341</v>
      </c>
      <c r="E339" t="e">
        <v>#N/A</v>
      </c>
      <c r="F339" t="b">
        <v>1</v>
      </c>
      <c r="G339" t="e">
        <v>#N/A</v>
      </c>
      <c r="H339" t="e">
        <v>#N/A</v>
      </c>
      <c r="I339" s="44" t="str">
        <f t="shared" si="49"/>
        <v>C57H106O6</v>
      </c>
      <c r="J339" s="44" t="str">
        <f t="shared" si="50"/>
        <v>C57H110NO6</v>
      </c>
      <c r="K339" s="44" t="str">
        <f t="shared" si="59"/>
        <v>C37H71O4</v>
      </c>
      <c r="L339" s="44" t="str">
        <f t="shared" si="55"/>
        <v>C20H39NO2</v>
      </c>
      <c r="M339">
        <v>0.5143049140015159</v>
      </c>
      <c r="N339">
        <v>6.2152815120299305E-2</v>
      </c>
      <c r="O339">
        <v>2.3584712476650619E-2</v>
      </c>
      <c r="P339">
        <v>0.65087530562707863</v>
      </c>
      <c r="Q339">
        <v>0.79017426157536363</v>
      </c>
      <c r="R339">
        <v>0.2757771809241481</v>
      </c>
      <c r="S339">
        <v>0.18389966721726075</v>
      </c>
      <c r="T339" s="8">
        <f t="shared" si="56"/>
        <v>4.9111554792512599E-2</v>
      </c>
      <c r="U339" s="8">
        <f t="shared" si="57"/>
        <v>1.5350706941366744E-2</v>
      </c>
      <c r="V339" s="15">
        <f t="shared" si="51"/>
        <v>0.21791203029607414</v>
      </c>
      <c r="W339" s="15">
        <f t="shared" si="52"/>
        <v>0.11969575210475263</v>
      </c>
    </row>
    <row r="340" spans="1:23" x14ac:dyDescent="0.25">
      <c r="A340">
        <v>339</v>
      </c>
      <c r="B340">
        <v>902.8</v>
      </c>
      <c r="C340">
        <v>629.5</v>
      </c>
      <c r="D340" t="s">
        <v>1342</v>
      </c>
      <c r="E340" t="e">
        <v>#N/A</v>
      </c>
      <c r="F340" t="b">
        <v>1</v>
      </c>
      <c r="G340" t="e">
        <v>#N/A</v>
      </c>
      <c r="H340" t="e">
        <v>#N/A</v>
      </c>
      <c r="I340" s="44" t="str">
        <f t="shared" si="49"/>
        <v>C57H104O6</v>
      </c>
      <c r="J340" s="44" t="str">
        <f t="shared" si="50"/>
        <v>C57H108NO6</v>
      </c>
      <c r="K340" s="44" t="str">
        <f t="shared" si="59"/>
        <v>C41H73O4</v>
      </c>
      <c r="L340" s="44" t="str">
        <f t="shared" si="55"/>
        <v>C16H35NO2</v>
      </c>
      <c r="M340">
        <v>0.51445924019824241</v>
      </c>
      <c r="N340">
        <v>7.1729204325115786E-2</v>
      </c>
      <c r="O340">
        <v>1.7038748360751518E-2</v>
      </c>
      <c r="P340">
        <v>0.62251907417001651</v>
      </c>
      <c r="Q340">
        <v>0.82641522411847945</v>
      </c>
      <c r="R340">
        <v>0.29164486180215754</v>
      </c>
      <c r="S340">
        <v>0.1550715099001686</v>
      </c>
      <c r="T340" s="8">
        <f t="shared" si="56"/>
        <v>5.9278106468180755E-2</v>
      </c>
      <c r="U340" s="8">
        <f t="shared" si="57"/>
        <v>1.0606945854550919E-2</v>
      </c>
      <c r="V340" s="15">
        <f t="shared" si="51"/>
        <v>0.24101975382923294</v>
      </c>
      <c r="W340" s="15">
        <f t="shared" si="52"/>
        <v>9.6534972773199487E-2</v>
      </c>
    </row>
    <row r="341" spans="1:23" x14ac:dyDescent="0.25">
      <c r="A341">
        <v>340</v>
      </c>
      <c r="B341">
        <v>902.8</v>
      </c>
      <c r="C341">
        <v>631.5</v>
      </c>
      <c r="D341" t="s">
        <v>1343</v>
      </c>
      <c r="E341" t="e">
        <v>#N/A</v>
      </c>
      <c r="F341" t="b">
        <v>1</v>
      </c>
      <c r="G341" t="e">
        <v>#N/A</v>
      </c>
      <c r="H341" t="e">
        <v>#N/A</v>
      </c>
      <c r="I341" s="44" t="str">
        <f t="shared" si="49"/>
        <v>C57H104O6</v>
      </c>
      <c r="J341" s="44" t="str">
        <f t="shared" si="50"/>
        <v>C57H108NO6</v>
      </c>
      <c r="K341" s="44" t="str">
        <f t="shared" si="59"/>
        <v>C41H75O4</v>
      </c>
      <c r="L341" s="44" t="str">
        <f t="shared" si="55"/>
        <v>C16H33NO2</v>
      </c>
      <c r="M341">
        <v>0.51445924019824241</v>
      </c>
      <c r="N341">
        <v>7.1795181518926388E-2</v>
      </c>
      <c r="O341">
        <v>1.6997374558209467E-2</v>
      </c>
      <c r="P341">
        <v>0.62233233245444475</v>
      </c>
      <c r="Q341">
        <v>0.82666320447990127</v>
      </c>
      <c r="R341">
        <v>0.29174410261451883</v>
      </c>
      <c r="S341">
        <v>0.15487000565579045</v>
      </c>
      <c r="T341" s="8">
        <f t="shared" si="56"/>
        <v>5.9350434820651859E-2</v>
      </c>
      <c r="U341" s="8">
        <f t="shared" si="57"/>
        <v>1.0578015754412331E-2</v>
      </c>
      <c r="V341" s="15">
        <f t="shared" si="51"/>
        <v>0.24117411475543121</v>
      </c>
      <c r="W341" s="15">
        <f t="shared" si="52"/>
        <v>9.6380611847001099E-2</v>
      </c>
    </row>
    <row r="342" spans="1:23" x14ac:dyDescent="0.25">
      <c r="A342">
        <v>341</v>
      </c>
      <c r="B342">
        <v>902.8</v>
      </c>
      <c r="C342">
        <v>601.5</v>
      </c>
      <c r="D342" t="s">
        <v>1344</v>
      </c>
      <c r="E342" t="e">
        <v>#N/A</v>
      </c>
      <c r="F342" t="b">
        <v>1</v>
      </c>
      <c r="G342" t="e">
        <v>#N/A</v>
      </c>
      <c r="H342" t="e">
        <v>#N/A</v>
      </c>
      <c r="I342" s="44" t="str">
        <f t="shared" si="49"/>
        <v>C57H104O6</v>
      </c>
      <c r="J342" s="44" t="str">
        <f t="shared" si="50"/>
        <v>C57H108NO6</v>
      </c>
      <c r="K342" s="44" t="str">
        <f t="shared" si="59"/>
        <v>C39H69O4</v>
      </c>
      <c r="L342" s="44" t="str">
        <f t="shared" si="55"/>
        <v>C18H39NO2</v>
      </c>
      <c r="M342">
        <v>0.51445924019824241</v>
      </c>
      <c r="N342">
        <v>6.6806988735302913E-2</v>
      </c>
      <c r="O342">
        <v>2.0229777655425638E-2</v>
      </c>
      <c r="P342">
        <v>0.63682583823815397</v>
      </c>
      <c r="Q342">
        <v>0.80784919409292277</v>
      </c>
      <c r="R342">
        <v>0.28379931119610813</v>
      </c>
      <c r="S342">
        <v>0.17004285201134314</v>
      </c>
      <c r="T342" s="8">
        <f t="shared" si="56"/>
        <v>5.3969972009589397E-2</v>
      </c>
      <c r="U342" s="8">
        <f t="shared" si="57"/>
        <v>1.2882845112787903E-2</v>
      </c>
      <c r="V342" s="15">
        <f t="shared" si="51"/>
        <v>0.22926704483390242</v>
      </c>
      <c r="W342" s="15">
        <f t="shared" si="52"/>
        <v>0.1082876817685299</v>
      </c>
    </row>
    <row r="343" spans="1:23" x14ac:dyDescent="0.25">
      <c r="A343">
        <v>342</v>
      </c>
      <c r="B343">
        <v>902.8</v>
      </c>
      <c r="C343">
        <v>603.5</v>
      </c>
      <c r="D343" t="s">
        <v>1345</v>
      </c>
      <c r="E343" t="e">
        <v>#N/A</v>
      </c>
      <c r="F343" t="b">
        <v>1</v>
      </c>
      <c r="G343" t="e">
        <v>#N/A</v>
      </c>
      <c r="H343" t="e">
        <v>#N/A</v>
      </c>
      <c r="I343" s="44" t="str">
        <f t="shared" si="49"/>
        <v>C57H104O6</v>
      </c>
      <c r="J343" s="44" t="str">
        <f t="shared" si="50"/>
        <v>C57H108NO6</v>
      </c>
      <c r="K343" s="44" t="str">
        <f t="shared" si="59"/>
        <v>C39H71O4</v>
      </c>
      <c r="L343" s="44" t="str">
        <f t="shared" si="55"/>
        <v>C18H37NO2</v>
      </c>
      <c r="M343">
        <v>0.51445924019824241</v>
      </c>
      <c r="N343">
        <v>6.6872089492810774E-2</v>
      </c>
      <c r="O343">
        <v>2.0184866698779291E-2</v>
      </c>
      <c r="P343">
        <v>0.6366348048152638</v>
      </c>
      <c r="Q343">
        <v>0.80809160339187913</v>
      </c>
      <c r="R343">
        <v>0.28390519688254262</v>
      </c>
      <c r="S343">
        <v>0.1698514124965399</v>
      </c>
      <c r="T343" s="8">
        <f t="shared" si="56"/>
        <v>5.4038774020410678E-2</v>
      </c>
      <c r="U343" s="8">
        <f t="shared" si="57"/>
        <v>1.2850388670999469E-2</v>
      </c>
      <c r="V343" s="15">
        <f t="shared" si="51"/>
        <v>0.22942140576010095</v>
      </c>
      <c r="W343" s="15">
        <f t="shared" si="52"/>
        <v>0.10813332084233152</v>
      </c>
    </row>
    <row r="344" spans="1:23" x14ac:dyDescent="0.25">
      <c r="A344">
        <v>343</v>
      </c>
      <c r="B344">
        <v>902.8</v>
      </c>
      <c r="C344">
        <v>605.5</v>
      </c>
      <c r="D344" t="s">
        <v>1346</v>
      </c>
      <c r="E344" t="e">
        <v>#N/A</v>
      </c>
      <c r="F344" t="b">
        <v>1</v>
      </c>
      <c r="G344" t="e">
        <v>#N/A</v>
      </c>
      <c r="H344" t="e">
        <v>#N/A</v>
      </c>
      <c r="I344" s="44" t="str">
        <f t="shared" si="49"/>
        <v>C57H104O6</v>
      </c>
      <c r="J344" s="44" t="str">
        <f t="shared" si="50"/>
        <v>C57H108NO6</v>
      </c>
      <c r="K344" s="44" t="str">
        <f t="shared" si="59"/>
        <v>C39H73O4</v>
      </c>
      <c r="L344" s="44" t="str">
        <f t="shared" si="55"/>
        <v>C18H35NO2</v>
      </c>
      <c r="M344">
        <v>0.51445924019824241</v>
      </c>
      <c r="N344">
        <v>6.693720247819894E-2</v>
      </c>
      <c r="O344">
        <v>2.013999973989284E-2</v>
      </c>
      <c r="P344">
        <v>0.63644382869810245</v>
      </c>
      <c r="Q344">
        <v>0.8083340854299913</v>
      </c>
      <c r="R344">
        <v>0.28401099350422304</v>
      </c>
      <c r="S344">
        <v>0.1696598427814327</v>
      </c>
      <c r="T344" s="8">
        <f t="shared" si="56"/>
        <v>5.4107622346457059E-2</v>
      </c>
      <c r="U344" s="8">
        <f t="shared" si="57"/>
        <v>1.2817978544436179E-2</v>
      </c>
      <c r="V344" s="15">
        <f t="shared" si="51"/>
        <v>0.2295757666862992</v>
      </c>
      <c r="W344" s="15">
        <f t="shared" si="52"/>
        <v>0.10797895991613309</v>
      </c>
    </row>
    <row r="345" spans="1:23" x14ac:dyDescent="0.25">
      <c r="A345">
        <v>344</v>
      </c>
      <c r="B345">
        <v>902.8</v>
      </c>
      <c r="C345">
        <v>607.5</v>
      </c>
      <c r="D345" t="s">
        <v>1347</v>
      </c>
      <c r="E345" t="e">
        <v>#N/A</v>
      </c>
      <c r="F345" t="b">
        <v>1</v>
      </c>
      <c r="G345" t="e">
        <v>#N/A</v>
      </c>
      <c r="H345" t="e">
        <v>#N/A</v>
      </c>
      <c r="I345" s="44" t="str">
        <f t="shared" si="49"/>
        <v>C57H104O6</v>
      </c>
      <c r="J345" s="44" t="str">
        <f t="shared" si="50"/>
        <v>C57H108NO6</v>
      </c>
      <c r="K345" s="44" t="str">
        <f t="shared" si="59"/>
        <v>C39H75O4</v>
      </c>
      <c r="L345" s="44" t="str">
        <f t="shared" si="55"/>
        <v>C18H33NO2</v>
      </c>
      <c r="M345">
        <v>0.51445924019824241</v>
      </c>
      <c r="N345">
        <v>6.7002327661085243E-2</v>
      </c>
      <c r="O345">
        <v>2.0095176831051158E-2</v>
      </c>
      <c r="P345">
        <v>0.63625290986947913</v>
      </c>
      <c r="Q345">
        <v>0.8085766402290856</v>
      </c>
      <c r="R345">
        <v>0.28411670110505627</v>
      </c>
      <c r="S345">
        <v>0.1694681428051211</v>
      </c>
      <c r="T345" s="8">
        <f t="shared" si="56"/>
        <v>5.4176516987728608E-2</v>
      </c>
      <c r="U345" s="8">
        <f t="shared" si="57"/>
        <v>1.2785614733098031E-2</v>
      </c>
      <c r="V345" s="15">
        <f t="shared" si="51"/>
        <v>0.22973012761249761</v>
      </c>
      <c r="W345" s="15">
        <f t="shared" si="52"/>
        <v>0.10782459898993468</v>
      </c>
    </row>
    <row r="346" spans="1:23" x14ac:dyDescent="0.25">
      <c r="A346">
        <v>345</v>
      </c>
      <c r="B346">
        <v>902.8</v>
      </c>
      <c r="C346">
        <v>575.5</v>
      </c>
      <c r="D346" t="s">
        <v>1348</v>
      </c>
      <c r="E346" t="e">
        <v>#N/A</v>
      </c>
      <c r="F346" t="b">
        <v>1</v>
      </c>
      <c r="G346" t="e">
        <v>#N/A</v>
      </c>
      <c r="H346" t="e">
        <v>#N/A</v>
      </c>
      <c r="I346" s="44" t="str">
        <f t="shared" si="49"/>
        <v>C57H104O6</v>
      </c>
      <c r="J346" s="44" t="str">
        <f t="shared" si="50"/>
        <v>C57H108NO6</v>
      </c>
      <c r="K346" s="44" t="str">
        <f t="shared" si="59"/>
        <v>C37H67O4</v>
      </c>
      <c r="L346" s="44" t="str">
        <f t="shared" si="55"/>
        <v>C20H41NO2</v>
      </c>
      <c r="M346">
        <v>0.51445924019824241</v>
      </c>
      <c r="N346">
        <v>6.2024676912616206E-2</v>
      </c>
      <c r="O346">
        <v>2.3632816997164695E-2</v>
      </c>
      <c r="P346">
        <v>0.65126597730134428</v>
      </c>
      <c r="Q346">
        <v>0.78993722707581193</v>
      </c>
      <c r="R346">
        <v>0.2755518910920759</v>
      </c>
      <c r="S346">
        <v>0.18408151817546892</v>
      </c>
      <c r="T346" s="8">
        <f t="shared" si="56"/>
        <v>4.8995601290625156E-2</v>
      </c>
      <c r="U346" s="8">
        <f t="shared" si="57"/>
        <v>1.5391249658042281E-2</v>
      </c>
      <c r="V346" s="15">
        <f t="shared" si="51"/>
        <v>0.21766869676477049</v>
      </c>
      <c r="W346" s="15">
        <f t="shared" si="52"/>
        <v>0.11988602983766189</v>
      </c>
    </row>
    <row r="347" spans="1:23" x14ac:dyDescent="0.25">
      <c r="A347">
        <v>346</v>
      </c>
      <c r="B347">
        <v>902.8</v>
      </c>
      <c r="C347">
        <v>577.5</v>
      </c>
      <c r="D347" t="s">
        <v>1349</v>
      </c>
      <c r="E347" t="e">
        <v>#N/A</v>
      </c>
      <c r="F347" t="b">
        <v>1</v>
      </c>
      <c r="G347" t="e">
        <v>#N/A</v>
      </c>
      <c r="H347" t="e">
        <v>#N/A</v>
      </c>
      <c r="I347" s="44" t="str">
        <f t="shared" si="49"/>
        <v>C57H104O6</v>
      </c>
      <c r="J347" s="44" t="str">
        <f t="shared" si="50"/>
        <v>C57H108NO6</v>
      </c>
      <c r="K347" s="44" t="str">
        <f t="shared" si="59"/>
        <v>C37H69O4</v>
      </c>
      <c r="L347" s="44" t="str">
        <f t="shared" si="55"/>
        <v>C20H39NO2</v>
      </c>
      <c r="M347">
        <v>0.51445924019824241</v>
      </c>
      <c r="N347">
        <v>6.2088738726074663E-2</v>
      </c>
      <c r="O347">
        <v>2.3584712476650619E-2</v>
      </c>
      <c r="P347">
        <v>0.65107061216163831</v>
      </c>
      <c r="Q347">
        <v>0.79017426157536363</v>
      </c>
      <c r="R347">
        <v>0.27566458221088719</v>
      </c>
      <c r="S347">
        <v>0.18389966721726075</v>
      </c>
      <c r="T347" s="8">
        <f t="shared" si="56"/>
        <v>4.906092327502172E-2</v>
      </c>
      <c r="U347" s="8">
        <f t="shared" si="57"/>
        <v>1.5355313189829144E-2</v>
      </c>
      <c r="V347" s="15">
        <f t="shared" si="51"/>
        <v>0.21782305769096885</v>
      </c>
      <c r="W347" s="15">
        <f t="shared" si="52"/>
        <v>0.1197316689114635</v>
      </c>
    </row>
    <row r="348" spans="1:23" x14ac:dyDescent="0.25">
      <c r="A348">
        <v>347</v>
      </c>
      <c r="B348">
        <v>902.8</v>
      </c>
      <c r="C348">
        <v>579.5</v>
      </c>
      <c r="D348" t="s">
        <v>1350</v>
      </c>
      <c r="E348" t="e">
        <v>#N/A</v>
      </c>
      <c r="F348" t="b">
        <v>1</v>
      </c>
      <c r="G348" t="e">
        <v>#N/A</v>
      </c>
      <c r="H348" t="e">
        <v>#N/A</v>
      </c>
      <c r="I348" s="44" t="str">
        <f t="shared" si="49"/>
        <v>C57H104O6</v>
      </c>
      <c r="J348" s="44" t="str">
        <f t="shared" si="50"/>
        <v>C57H108NO6</v>
      </c>
      <c r="K348" s="44" t="str">
        <f t="shared" si="59"/>
        <v>C37H71O4</v>
      </c>
      <c r="L348" s="44" t="str">
        <f t="shared" si="55"/>
        <v>C20H37NO2</v>
      </c>
      <c r="M348">
        <v>0.51445924019824241</v>
      </c>
      <c r="N348">
        <v>6.2152815120299305E-2</v>
      </c>
      <c r="O348">
        <v>2.3536648117386826E-2</v>
      </c>
      <c r="P348">
        <v>0.65087530562707863</v>
      </c>
      <c r="Q348">
        <v>0.79041136720126837</v>
      </c>
      <c r="R348">
        <v>0.2757771809241481</v>
      </c>
      <c r="S348">
        <v>0.18371769054912862</v>
      </c>
      <c r="T348" s="8">
        <f t="shared" si="56"/>
        <v>4.9126291574643419E-2</v>
      </c>
      <c r="U348" s="8">
        <f t="shared" si="57"/>
        <v>1.5319423036841149E-2</v>
      </c>
      <c r="V348" s="15">
        <f t="shared" si="51"/>
        <v>0.21797741861716738</v>
      </c>
      <c r="W348" s="15">
        <f t="shared" si="52"/>
        <v>0.1195773079852651</v>
      </c>
    </row>
    <row r="349" spans="1:23" x14ac:dyDescent="0.25">
      <c r="A349">
        <v>348</v>
      </c>
      <c r="B349">
        <v>900.8</v>
      </c>
      <c r="C349">
        <v>627.5</v>
      </c>
      <c r="D349" t="s">
        <v>1351</v>
      </c>
      <c r="E349" t="e">
        <v>#N/A</v>
      </c>
      <c r="F349" t="b">
        <v>1</v>
      </c>
      <c r="G349" t="e">
        <v>#N/A</v>
      </c>
      <c r="H349" t="e">
        <v>#N/A</v>
      </c>
      <c r="I349" s="44" t="str">
        <f t="shared" si="49"/>
        <v>C57H102O6</v>
      </c>
      <c r="J349" s="44" t="str">
        <f t="shared" si="50"/>
        <v>C57H106NO6</v>
      </c>
      <c r="K349" s="44" t="str">
        <f t="shared" si="59"/>
        <v>C41H71O4</v>
      </c>
      <c r="L349" s="44" t="str">
        <f t="shared" si="55"/>
        <v>C16H35NO2</v>
      </c>
      <c r="M349">
        <v>0.51461361270324713</v>
      </c>
      <c r="N349">
        <v>7.1663237131950566E-2</v>
      </c>
      <c r="O349">
        <v>1.7038748360751518E-2</v>
      </c>
      <c r="P349">
        <v>0.62270587192071059</v>
      </c>
      <c r="Q349">
        <v>0.82641522411847945</v>
      </c>
      <c r="R349">
        <v>0.29154553516311993</v>
      </c>
      <c r="S349">
        <v>0.1550715099001686</v>
      </c>
      <c r="T349" s="8">
        <f t="shared" si="56"/>
        <v>5.9223590175456656E-2</v>
      </c>
      <c r="U349" s="8">
        <f t="shared" si="57"/>
        <v>1.0610128654419352E-2</v>
      </c>
      <c r="V349" s="15">
        <f t="shared" si="51"/>
        <v>0.24093766878257178</v>
      </c>
      <c r="W349" s="15">
        <f t="shared" si="52"/>
        <v>9.6563939782445582E-2</v>
      </c>
    </row>
    <row r="350" spans="1:23" x14ac:dyDescent="0.25">
      <c r="A350">
        <v>349</v>
      </c>
      <c r="B350">
        <v>900.8</v>
      </c>
      <c r="C350">
        <v>629.5</v>
      </c>
      <c r="D350" t="s">
        <v>1352</v>
      </c>
      <c r="E350" t="e">
        <v>#N/A</v>
      </c>
      <c r="F350" t="b">
        <v>1</v>
      </c>
      <c r="G350" t="e">
        <v>#N/A</v>
      </c>
      <c r="H350" t="e">
        <v>#N/A</v>
      </c>
      <c r="I350" s="44" t="str">
        <f t="shared" ref="I350:I413" si="60">"C"&amp;3+MID(D350,4,2)&amp;"H"&amp;2+MID(D350,4,2)*2-MID(D350,7,1)*2&amp;"O6"</f>
        <v>C57H102O6</v>
      </c>
      <c r="J350" s="44" t="str">
        <f t="shared" ref="J350:J413" si="61">"C"&amp;3+MID(D350,4,2)&amp;"H"&amp;2+MID(D350,4,2)*2-MID(D350,7,1)*2+4&amp;"NO6"</f>
        <v>C57H106NO6</v>
      </c>
      <c r="K350" s="44" t="str">
        <f t="shared" si="59"/>
        <v>C41H73O4</v>
      </c>
      <c r="L350" s="44" t="str">
        <f t="shared" si="55"/>
        <v>C16H33NO2</v>
      </c>
      <c r="M350">
        <v>0.51461361270324713</v>
      </c>
      <c r="N350">
        <v>7.1729204325115786E-2</v>
      </c>
      <c r="O350">
        <v>1.6997374558209467E-2</v>
      </c>
      <c r="P350">
        <v>0.62251907417001651</v>
      </c>
      <c r="Q350">
        <v>0.82666320447990127</v>
      </c>
      <c r="R350">
        <v>0.29164486180215754</v>
      </c>
      <c r="S350">
        <v>0.15487000565579045</v>
      </c>
      <c r="T350" s="8">
        <f t="shared" si="56"/>
        <v>5.9295893902193801E-2</v>
      </c>
      <c r="U350" s="8">
        <f t="shared" si="57"/>
        <v>1.058118987329755E-2</v>
      </c>
      <c r="V350" s="15">
        <f t="shared" si="51"/>
        <v>0.24109207602746949</v>
      </c>
      <c r="W350" s="15">
        <f t="shared" si="52"/>
        <v>9.6409532537547873E-2</v>
      </c>
    </row>
    <row r="351" spans="1:23" x14ac:dyDescent="0.25">
      <c r="A351">
        <v>350</v>
      </c>
      <c r="B351">
        <v>900.8</v>
      </c>
      <c r="C351">
        <v>599.5</v>
      </c>
      <c r="D351" t="s">
        <v>1353</v>
      </c>
      <c r="E351" t="e">
        <v>#N/A</v>
      </c>
      <c r="F351" t="b">
        <v>1</v>
      </c>
      <c r="G351" t="e">
        <v>#N/A</v>
      </c>
      <c r="H351" t="e">
        <v>#N/A</v>
      </c>
      <c r="I351" s="44" t="str">
        <f t="shared" si="60"/>
        <v>C57H102O6</v>
      </c>
      <c r="J351" s="44" t="str">
        <f t="shared" si="61"/>
        <v>C57H106NO6</v>
      </c>
      <c r="K351" s="44" t="str">
        <f t="shared" si="59"/>
        <v>C39H67O4</v>
      </c>
      <c r="L351" s="44" t="str">
        <f t="shared" si="55"/>
        <v>C18H39NO2</v>
      </c>
      <c r="M351">
        <v>0.51461361270324713</v>
      </c>
      <c r="N351">
        <v>6.6741900236079926E-2</v>
      </c>
      <c r="O351">
        <v>2.0229777655425638E-2</v>
      </c>
      <c r="P351">
        <v>0.63701692898396833</v>
      </c>
      <c r="Q351">
        <v>0.80784919409292277</v>
      </c>
      <c r="R351">
        <v>0.28369333640099498</v>
      </c>
      <c r="S351">
        <v>0.17004285201134314</v>
      </c>
      <c r="T351" s="8">
        <f t="shared" si="56"/>
        <v>5.3917390317947386E-2</v>
      </c>
      <c r="U351" s="8">
        <f t="shared" si="57"/>
        <v>1.2886710836087736E-2</v>
      </c>
      <c r="V351" s="15">
        <f t="shared" ref="V351:V414" si="62">R351*M351/P351</f>
        <v>0.22918143318107609</v>
      </c>
      <c r="W351" s="15">
        <f t="shared" ref="W351:W414" si="63">S351*M351/Q351</f>
        <v>0.10832017538394115</v>
      </c>
    </row>
    <row r="352" spans="1:23" x14ac:dyDescent="0.25">
      <c r="A352">
        <v>351</v>
      </c>
      <c r="B352">
        <v>900.8</v>
      </c>
      <c r="C352">
        <v>601.5</v>
      </c>
      <c r="D352" t="s">
        <v>1354</v>
      </c>
      <c r="E352" t="e">
        <v>#N/A</v>
      </c>
      <c r="F352" t="b">
        <v>1</v>
      </c>
      <c r="G352" t="e">
        <v>#N/A</v>
      </c>
      <c r="H352" t="e">
        <v>#N/A</v>
      </c>
      <c r="I352" s="44" t="str">
        <f t="shared" si="60"/>
        <v>C57H102O6</v>
      </c>
      <c r="J352" s="44" t="str">
        <f t="shared" si="61"/>
        <v>C57H106NO6</v>
      </c>
      <c r="K352" s="44" t="str">
        <f t="shared" si="59"/>
        <v>C39H69O4</v>
      </c>
      <c r="L352" s="44" t="str">
        <f t="shared" si="55"/>
        <v>C18H37NO2</v>
      </c>
      <c r="M352">
        <v>0.51461361270324713</v>
      </c>
      <c r="N352">
        <v>6.6806988735302913E-2</v>
      </c>
      <c r="O352">
        <v>2.0184866698779291E-2</v>
      </c>
      <c r="P352">
        <v>0.63682583823815397</v>
      </c>
      <c r="Q352">
        <v>0.80809160339187913</v>
      </c>
      <c r="R352">
        <v>0.28379931119610813</v>
      </c>
      <c r="S352">
        <v>0.1698514124965399</v>
      </c>
      <c r="T352" s="8">
        <f t="shared" si="56"/>
        <v>5.3986166644894119E-2</v>
      </c>
      <c r="U352" s="8">
        <f t="shared" si="57"/>
        <v>1.2854244655175519E-2</v>
      </c>
      <c r="V352" s="15">
        <f t="shared" si="62"/>
        <v>0.2293358404259738</v>
      </c>
      <c r="W352" s="15">
        <f t="shared" si="63"/>
        <v>0.10816576813904344</v>
      </c>
    </row>
    <row r="353" spans="1:23" x14ac:dyDescent="0.25">
      <c r="A353">
        <v>352</v>
      </c>
      <c r="B353">
        <v>900.8</v>
      </c>
      <c r="C353">
        <v>603.5</v>
      </c>
      <c r="D353" t="s">
        <v>1355</v>
      </c>
      <c r="E353" t="e">
        <v>#N/A</v>
      </c>
      <c r="F353" t="b">
        <v>1</v>
      </c>
      <c r="G353" t="e">
        <v>#N/A</v>
      </c>
      <c r="H353" t="e">
        <v>#N/A</v>
      </c>
      <c r="I353" s="44" t="str">
        <f t="shared" si="60"/>
        <v>C57H102O6</v>
      </c>
      <c r="J353" s="44" t="str">
        <f t="shared" si="61"/>
        <v>C57H106NO6</v>
      </c>
      <c r="K353" s="44" t="str">
        <f t="shared" si="59"/>
        <v>C39H71O4</v>
      </c>
      <c r="L353" s="44" t="str">
        <f t="shared" si="55"/>
        <v>C18H35NO2</v>
      </c>
      <c r="M353">
        <v>0.51461361270324713</v>
      </c>
      <c r="N353">
        <v>6.6872089492810774E-2</v>
      </c>
      <c r="O353">
        <v>2.013999973989284E-2</v>
      </c>
      <c r="P353">
        <v>0.6366348048152638</v>
      </c>
      <c r="Q353">
        <v>0.8083340854299913</v>
      </c>
      <c r="R353">
        <v>0.28390519688254262</v>
      </c>
      <c r="S353">
        <v>0.1696598427814327</v>
      </c>
      <c r="T353" s="8">
        <f t="shared" si="56"/>
        <v>5.405498930096371E-2</v>
      </c>
      <c r="U353" s="8">
        <f t="shared" si="57"/>
        <v>1.2821824803386138E-2</v>
      </c>
      <c r="V353" s="15">
        <f t="shared" si="62"/>
        <v>0.22949024767087164</v>
      </c>
      <c r="W353" s="15">
        <f t="shared" si="63"/>
        <v>0.10801136089414572</v>
      </c>
    </row>
    <row r="354" spans="1:23" x14ac:dyDescent="0.25">
      <c r="A354">
        <v>353</v>
      </c>
      <c r="B354">
        <v>900.8</v>
      </c>
      <c r="C354">
        <v>605.5</v>
      </c>
      <c r="D354" t="s">
        <v>1356</v>
      </c>
      <c r="E354" t="e">
        <v>#N/A</v>
      </c>
      <c r="F354" t="b">
        <v>1</v>
      </c>
      <c r="G354" t="e">
        <v>#N/A</v>
      </c>
      <c r="H354" t="e">
        <v>#N/A</v>
      </c>
      <c r="I354" s="44" t="str">
        <f t="shared" si="60"/>
        <v>C57H102O6</v>
      </c>
      <c r="J354" s="44" t="str">
        <f t="shared" si="61"/>
        <v>C57H106NO6</v>
      </c>
      <c r="K354" s="44" t="str">
        <f t="shared" si="59"/>
        <v>C39H73O4</v>
      </c>
      <c r="L354" s="44" t="str">
        <f t="shared" si="55"/>
        <v>C18H33NO2</v>
      </c>
      <c r="M354">
        <v>0.51461361270324713</v>
      </c>
      <c r="N354">
        <v>6.693720247819894E-2</v>
      </c>
      <c r="O354">
        <v>2.0095176831051158E-2</v>
      </c>
      <c r="P354">
        <v>0.63644382869810245</v>
      </c>
      <c r="Q354">
        <v>0.8085766402290856</v>
      </c>
      <c r="R354">
        <v>0.28401099350422304</v>
      </c>
      <c r="S354">
        <v>0.1694681428051211</v>
      </c>
      <c r="T354" s="8">
        <f t="shared" si="56"/>
        <v>5.4123858286156096E-2</v>
      </c>
      <c r="U354" s="8">
        <f t="shared" si="57"/>
        <v>1.2789451280719595E-2</v>
      </c>
      <c r="V354" s="15">
        <f t="shared" si="62"/>
        <v>0.22964465491576921</v>
      </c>
      <c r="W354" s="15">
        <f t="shared" si="63"/>
        <v>0.10785695364924799</v>
      </c>
    </row>
    <row r="355" spans="1:23" x14ac:dyDescent="0.25">
      <c r="A355">
        <v>354</v>
      </c>
      <c r="B355">
        <v>900.8</v>
      </c>
      <c r="C355">
        <v>573.5</v>
      </c>
      <c r="D355" t="s">
        <v>1357</v>
      </c>
      <c r="E355" t="e">
        <v>#N/A</v>
      </c>
      <c r="F355" t="b">
        <v>1</v>
      </c>
      <c r="G355" t="e">
        <v>#N/A</v>
      </c>
      <c r="H355" t="e">
        <v>#N/A</v>
      </c>
      <c r="I355" s="44" t="str">
        <f t="shared" si="60"/>
        <v>C57H102O6</v>
      </c>
      <c r="J355" s="44" t="str">
        <f t="shared" si="61"/>
        <v>C57H106NO6</v>
      </c>
      <c r="K355" s="44" t="str">
        <f t="shared" si="59"/>
        <v>C37H65O4</v>
      </c>
      <c r="L355" s="44" t="str">
        <f t="shared" si="55"/>
        <v>C20H41NO2</v>
      </c>
      <c r="M355">
        <v>0.51461361270324713</v>
      </c>
      <c r="N355">
        <v>6.1960629712037238E-2</v>
      </c>
      <c r="O355">
        <v>2.3632816997164695E-2</v>
      </c>
      <c r="P355">
        <v>0.65146140106378192</v>
      </c>
      <c r="Q355">
        <v>0.78993722707581193</v>
      </c>
      <c r="R355">
        <v>0.27543910752239659</v>
      </c>
      <c r="S355">
        <v>0.18408151817546892</v>
      </c>
      <c r="T355" s="8">
        <f t="shared" si="56"/>
        <v>4.8945008022597845E-2</v>
      </c>
      <c r="U355" s="8">
        <f t="shared" si="57"/>
        <v>1.5395868072056867E-2</v>
      </c>
      <c r="V355" s="15">
        <f t="shared" si="62"/>
        <v>0.2175796048244783</v>
      </c>
      <c r="W355" s="15">
        <f t="shared" si="63"/>
        <v>0.11992200374053898</v>
      </c>
    </row>
    <row r="356" spans="1:23" x14ac:dyDescent="0.25">
      <c r="A356">
        <v>355</v>
      </c>
      <c r="B356">
        <v>900.8</v>
      </c>
      <c r="C356">
        <v>575.5</v>
      </c>
      <c r="D356" t="s">
        <v>1358</v>
      </c>
      <c r="E356" t="e">
        <v>#N/A</v>
      </c>
      <c r="F356" t="b">
        <v>1</v>
      </c>
      <c r="G356" t="e">
        <v>#N/A</v>
      </c>
      <c r="H356" t="e">
        <v>#N/A</v>
      </c>
      <c r="I356" s="44" t="str">
        <f t="shared" si="60"/>
        <v>C57H102O6</v>
      </c>
      <c r="J356" s="44" t="str">
        <f t="shared" si="61"/>
        <v>C57H106NO6</v>
      </c>
      <c r="K356" s="44" t="str">
        <f t="shared" si="59"/>
        <v>C37H67O4</v>
      </c>
      <c r="L356" s="44" t="str">
        <f t="shared" si="55"/>
        <v>C20H39NO2</v>
      </c>
      <c r="M356">
        <v>0.51461361270324713</v>
      </c>
      <c r="N356">
        <v>6.2024676912616206E-2</v>
      </c>
      <c r="O356">
        <v>2.3584712476650619E-2</v>
      </c>
      <c r="P356">
        <v>0.65126597730134428</v>
      </c>
      <c r="Q356">
        <v>0.79017426157536363</v>
      </c>
      <c r="R356">
        <v>0.2755518910920759</v>
      </c>
      <c r="S356">
        <v>0.18389966721726075</v>
      </c>
      <c r="T356" s="8">
        <f t="shared" si="56"/>
        <v>4.9010303278877003E-2</v>
      </c>
      <c r="U356" s="8">
        <f t="shared" si="57"/>
        <v>1.5359920820477069E-2</v>
      </c>
      <c r="V356" s="15">
        <f t="shared" si="62"/>
        <v>0.21773401206937607</v>
      </c>
      <c r="W356" s="15">
        <f t="shared" si="63"/>
        <v>0.11976759649564128</v>
      </c>
    </row>
    <row r="357" spans="1:23" x14ac:dyDescent="0.25">
      <c r="A357">
        <v>356</v>
      </c>
      <c r="B357">
        <v>900.8</v>
      </c>
      <c r="C357">
        <v>577.5</v>
      </c>
      <c r="D357" t="s">
        <v>1359</v>
      </c>
      <c r="E357" t="e">
        <v>#N/A</v>
      </c>
      <c r="F357" t="b">
        <v>1</v>
      </c>
      <c r="G357" t="e">
        <v>#N/A</v>
      </c>
      <c r="H357" t="e">
        <v>#N/A</v>
      </c>
      <c r="I357" s="44" t="str">
        <f t="shared" si="60"/>
        <v>C57H102O6</v>
      </c>
      <c r="J357" s="44" t="str">
        <f t="shared" si="61"/>
        <v>C57H106NO6</v>
      </c>
      <c r="K357" s="44" t="str">
        <f t="shared" si="59"/>
        <v>C37H69O4</v>
      </c>
      <c r="L357" s="44" t="str">
        <f t="shared" si="55"/>
        <v>C20H37NO2</v>
      </c>
      <c r="M357">
        <v>0.51461361270324713</v>
      </c>
      <c r="N357">
        <v>6.2088738726074663E-2</v>
      </c>
      <c r="O357">
        <v>2.3536648117386826E-2</v>
      </c>
      <c r="P357">
        <v>0.65107061216163831</v>
      </c>
      <c r="Q357">
        <v>0.79041136720126837</v>
      </c>
      <c r="R357">
        <v>0.27566458221088719</v>
      </c>
      <c r="S357">
        <v>0.18371769054912862</v>
      </c>
      <c r="T357" s="8">
        <f t="shared" si="56"/>
        <v>4.9075644864278997E-2</v>
      </c>
      <c r="U357" s="8">
        <f t="shared" si="57"/>
        <v>1.5324019898020109E-2</v>
      </c>
      <c r="V357" s="15">
        <f t="shared" si="62"/>
        <v>0.21788841931427375</v>
      </c>
      <c r="W357" s="15">
        <f t="shared" si="63"/>
        <v>0.11961318925074357</v>
      </c>
    </row>
    <row r="358" spans="1:23" x14ac:dyDescent="0.25">
      <c r="A358">
        <v>357</v>
      </c>
      <c r="B358">
        <v>900.8</v>
      </c>
      <c r="C358">
        <v>579.5</v>
      </c>
      <c r="D358" t="s">
        <v>1360</v>
      </c>
      <c r="E358" t="e">
        <v>#N/A</v>
      </c>
      <c r="F358" t="b">
        <v>1</v>
      </c>
      <c r="G358" t="e">
        <v>#N/A</v>
      </c>
      <c r="H358" t="e">
        <v>#N/A</v>
      </c>
      <c r="I358" s="44" t="str">
        <f t="shared" si="60"/>
        <v>C57H102O6</v>
      </c>
      <c r="J358" s="44" t="str">
        <f t="shared" si="61"/>
        <v>C57H106NO6</v>
      </c>
      <c r="K358" s="44" t="str">
        <f t="shared" si="59"/>
        <v>C37H71O4</v>
      </c>
      <c r="L358" s="44" t="str">
        <f t="shared" si="55"/>
        <v>C20H35NO2</v>
      </c>
      <c r="M358">
        <v>0.51461361270324713</v>
      </c>
      <c r="N358">
        <v>6.2152815120299305E-2</v>
      </c>
      <c r="O358">
        <v>2.3488623969159166E-2</v>
      </c>
      <c r="P358">
        <v>0.65087530562707863</v>
      </c>
      <c r="Q358">
        <v>0.79064854397486861</v>
      </c>
      <c r="R358">
        <v>0.2757771809241481</v>
      </c>
      <c r="S358">
        <v>0.18353558811200352</v>
      </c>
      <c r="T358" s="8">
        <f t="shared" si="56"/>
        <v>4.9141032778803828E-2</v>
      </c>
      <c r="U358" s="8">
        <f t="shared" si="57"/>
        <v>1.5288165304685991E-2</v>
      </c>
      <c r="V358" s="15">
        <f t="shared" si="62"/>
        <v>0.21804282655917151</v>
      </c>
      <c r="W358" s="15">
        <f t="shared" si="63"/>
        <v>0.11945878200584586</v>
      </c>
    </row>
    <row r="359" spans="1:23" x14ac:dyDescent="0.25">
      <c r="A359">
        <v>358</v>
      </c>
      <c r="B359">
        <v>900.8</v>
      </c>
      <c r="C359">
        <v>545.5</v>
      </c>
      <c r="D359" t="s">
        <v>1361</v>
      </c>
      <c r="E359" t="e">
        <v>#N/A</v>
      </c>
      <c r="F359" t="b">
        <v>1</v>
      </c>
      <c r="G359" t="e">
        <v>#N/A</v>
      </c>
      <c r="H359" t="e">
        <v>#N/A</v>
      </c>
      <c r="I359" s="44" t="str">
        <f t="shared" si="60"/>
        <v>C57H102O6</v>
      </c>
      <c r="J359" s="44" t="str">
        <f t="shared" si="61"/>
        <v>C57H106NO6</v>
      </c>
      <c r="K359" s="44" t="str">
        <f t="shared" si="59"/>
        <v>C35H61O4</v>
      </c>
      <c r="L359" s="44" t="str">
        <f t="shared" si="55"/>
        <v>C22H45NO2</v>
      </c>
      <c r="M359">
        <v>0.51461361270324713</v>
      </c>
      <c r="N359">
        <v>5.72040273284228E-2</v>
      </c>
      <c r="O359">
        <v>2.7318652296807189E-2</v>
      </c>
      <c r="P359">
        <v>0.66643331911616299</v>
      </c>
      <c r="Q359">
        <v>0.77219070226821473</v>
      </c>
      <c r="R359">
        <v>0.26654473903713433</v>
      </c>
      <c r="S359">
        <v>0.19758651850821146</v>
      </c>
      <c r="T359" s="8">
        <f t="shared" si="56"/>
        <v>4.4172418035304944E-2</v>
      </c>
      <c r="U359" s="8">
        <f t="shared" si="57"/>
        <v>1.8206060123941603E-2</v>
      </c>
      <c r="V359" s="15">
        <f t="shared" si="62"/>
        <v>0.20582336922298278</v>
      </c>
      <c r="W359" s="15">
        <f t="shared" si="63"/>
        <v>0.13167823934203451</v>
      </c>
    </row>
    <row r="360" spans="1:23" x14ac:dyDescent="0.25">
      <c r="A360">
        <v>359</v>
      </c>
      <c r="B360">
        <v>900.8</v>
      </c>
      <c r="C360">
        <v>551.5</v>
      </c>
      <c r="D360" t="s">
        <v>1362</v>
      </c>
      <c r="E360" t="e">
        <v>#N/A</v>
      </c>
      <c r="F360" t="b">
        <v>1</v>
      </c>
      <c r="G360" t="e">
        <v>#N/A</v>
      </c>
      <c r="H360" t="e">
        <v>#N/A</v>
      </c>
      <c r="I360" s="44" t="str">
        <f t="shared" si="60"/>
        <v>C57H102O6</v>
      </c>
      <c r="J360" s="44" t="str">
        <f t="shared" si="61"/>
        <v>C57H106NO6</v>
      </c>
      <c r="K360" s="44" t="str">
        <f t="shared" si="59"/>
        <v>C35H67O4</v>
      </c>
      <c r="L360" s="44" t="str">
        <f t="shared" si="55"/>
        <v>C22H39NO2</v>
      </c>
      <c r="M360">
        <v>0.51461361270324713</v>
      </c>
      <c r="N360">
        <v>5.7392498194050227E-2</v>
      </c>
      <c r="O360">
        <v>2.7165602597337767E-2</v>
      </c>
      <c r="P360">
        <v>0.6658337540052246</v>
      </c>
      <c r="Q360">
        <v>0.77288603890635632</v>
      </c>
      <c r="R360">
        <v>0.26690427899250724</v>
      </c>
      <c r="S360">
        <v>0.19706873798157107</v>
      </c>
      <c r="T360" s="8">
        <f t="shared" si="56"/>
        <v>4.435786059213967E-2</v>
      </c>
      <c r="U360" s="8">
        <f t="shared" si="57"/>
        <v>1.808777515719948E-2</v>
      </c>
      <c r="V360" s="15">
        <f t="shared" si="62"/>
        <v>0.20628659095767585</v>
      </c>
      <c r="W360" s="15">
        <f t="shared" si="63"/>
        <v>0.13121501760734139</v>
      </c>
    </row>
    <row r="361" spans="1:23" x14ac:dyDescent="0.25">
      <c r="A361">
        <v>360</v>
      </c>
      <c r="B361">
        <v>898.8</v>
      </c>
      <c r="C361">
        <v>625.5</v>
      </c>
      <c r="D361" t="s">
        <v>1363</v>
      </c>
      <c r="E361" t="e">
        <v>#N/A</v>
      </c>
      <c r="F361" t="b">
        <v>1</v>
      </c>
      <c r="G361" t="e">
        <v>#N/A</v>
      </c>
      <c r="H361" t="e">
        <v>#N/A</v>
      </c>
      <c r="I361" s="44" t="str">
        <f t="shared" si="60"/>
        <v>C57H100O6</v>
      </c>
      <c r="J361" s="44" t="str">
        <f t="shared" si="61"/>
        <v>C57H104NO6</v>
      </c>
      <c r="K361" s="44" t="str">
        <f t="shared" si="59"/>
        <v>C41H69O4</v>
      </c>
      <c r="L361" s="44" t="str">
        <f t="shared" si="55"/>
        <v>C16H35NO2</v>
      </c>
      <c r="M361">
        <v>0.51476803153042561</v>
      </c>
      <c r="N361">
        <v>7.1597279968194968E-2</v>
      </c>
      <c r="O361">
        <v>1.7038748360751518E-2</v>
      </c>
      <c r="P361">
        <v>0.62289272572334131</v>
      </c>
      <c r="Q361">
        <v>0.82641522411847945</v>
      </c>
      <c r="R361">
        <v>0.29144612265483427</v>
      </c>
      <c r="S361">
        <v>0.1550715099001686</v>
      </c>
      <c r="T361" s="8">
        <f t="shared" si="56"/>
        <v>5.9169082171189352E-2</v>
      </c>
      <c r="U361" s="8">
        <f t="shared" si="57"/>
        <v>1.0613312409342627E-2</v>
      </c>
      <c r="V361" s="15">
        <f t="shared" si="62"/>
        <v>0.2408555127722567</v>
      </c>
      <c r="W361" s="15">
        <f t="shared" si="63"/>
        <v>9.6592915483750125E-2</v>
      </c>
    </row>
    <row r="362" spans="1:23" x14ac:dyDescent="0.25">
      <c r="A362">
        <v>361</v>
      </c>
      <c r="B362">
        <v>898.8</v>
      </c>
      <c r="C362">
        <v>627.5</v>
      </c>
      <c r="D362" t="s">
        <v>1364</v>
      </c>
      <c r="E362" t="e">
        <v>#N/A</v>
      </c>
      <c r="F362" t="b">
        <v>1</v>
      </c>
      <c r="G362" t="e">
        <v>#N/A</v>
      </c>
      <c r="H362" t="e">
        <v>#N/A</v>
      </c>
      <c r="I362" s="44" t="str">
        <f t="shared" si="60"/>
        <v>C57H100O6</v>
      </c>
      <c r="J362" s="44" t="str">
        <f t="shared" si="61"/>
        <v>C57H104NO6</v>
      </c>
      <c r="K362" s="44" t="str">
        <f t="shared" si="59"/>
        <v>C41H71O4</v>
      </c>
      <c r="L362" s="44" t="str">
        <f t="shared" si="55"/>
        <v>C16H33NO2</v>
      </c>
      <c r="M362">
        <v>0.51476803153042561</v>
      </c>
      <c r="N362">
        <v>7.1663237131950566E-2</v>
      </c>
      <c r="O362">
        <v>1.6997374558209467E-2</v>
      </c>
      <c r="P362">
        <v>0.62270587192071059</v>
      </c>
      <c r="Q362">
        <v>0.82666320447990127</v>
      </c>
      <c r="R362">
        <v>0.29154553516311993</v>
      </c>
      <c r="S362">
        <v>0.15487000565579045</v>
      </c>
      <c r="T362" s="8">
        <f t="shared" si="56"/>
        <v>5.9241361250901313E-2</v>
      </c>
      <c r="U362" s="8">
        <f t="shared" si="57"/>
        <v>1.058436494463273E-2</v>
      </c>
      <c r="V362" s="15">
        <f t="shared" si="62"/>
        <v>0.24100996634975247</v>
      </c>
      <c r="W362" s="15">
        <f t="shared" si="63"/>
        <v>9.643846190625438E-2</v>
      </c>
    </row>
    <row r="363" spans="1:23" x14ac:dyDescent="0.25">
      <c r="A363">
        <v>362</v>
      </c>
      <c r="B363">
        <v>898.8</v>
      </c>
      <c r="C363">
        <v>597.5</v>
      </c>
      <c r="D363" t="s">
        <v>1365</v>
      </c>
      <c r="E363" t="e">
        <v>#N/A</v>
      </c>
      <c r="F363" t="b">
        <v>1</v>
      </c>
      <c r="G363" t="e">
        <v>#N/A</v>
      </c>
      <c r="H363" t="e">
        <v>#N/A</v>
      </c>
      <c r="I363" s="44" t="str">
        <f t="shared" si="60"/>
        <v>C57H100O6</v>
      </c>
      <c r="J363" s="44" t="str">
        <f t="shared" si="61"/>
        <v>C57H104NO6</v>
      </c>
      <c r="K363" s="44" t="str">
        <f t="shared" si="59"/>
        <v>C39H65O4</v>
      </c>
      <c r="L363" s="44" t="str">
        <f t="shared" si="55"/>
        <v>C18H39NO2</v>
      </c>
      <c r="M363">
        <v>0.51476803153042561</v>
      </c>
      <c r="N363">
        <v>6.6676824025568598E-2</v>
      </c>
      <c r="O363">
        <v>2.0229777655425638E-2</v>
      </c>
      <c r="P363">
        <v>0.63720807706990745</v>
      </c>
      <c r="Q363">
        <v>0.80784919409292277</v>
      </c>
      <c r="R363">
        <v>0.28358727245325982</v>
      </c>
      <c r="S363">
        <v>0.17004285201134314</v>
      </c>
      <c r="T363" s="8">
        <f t="shared" si="56"/>
        <v>5.3864818553731209E-2</v>
      </c>
      <c r="U363" s="8">
        <f t="shared" si="57"/>
        <v>1.2890577719365548E-2</v>
      </c>
      <c r="V363" s="15">
        <f t="shared" si="62"/>
        <v>0.22909574950637598</v>
      </c>
      <c r="W363" s="15">
        <f t="shared" si="63"/>
        <v>0.10835267874963078</v>
      </c>
    </row>
    <row r="364" spans="1:23" x14ac:dyDescent="0.25">
      <c r="A364">
        <v>363</v>
      </c>
      <c r="B364">
        <v>898.8</v>
      </c>
      <c r="C364">
        <v>599.5</v>
      </c>
      <c r="D364" t="s">
        <v>1366</v>
      </c>
      <c r="E364" t="e">
        <v>#N/A</v>
      </c>
      <c r="F364" t="b">
        <v>1</v>
      </c>
      <c r="G364" t="e">
        <v>#N/A</v>
      </c>
      <c r="H364" t="e">
        <v>#N/A</v>
      </c>
      <c r="I364" s="44" t="str">
        <f t="shared" si="60"/>
        <v>C57H100O6</v>
      </c>
      <c r="J364" s="44" t="str">
        <f t="shared" si="61"/>
        <v>C57H104NO6</v>
      </c>
      <c r="K364" s="44" t="str">
        <f t="shared" si="59"/>
        <v>C39H67O4</v>
      </c>
      <c r="L364" s="44" t="str">
        <f t="shared" si="55"/>
        <v>C18H37NO2</v>
      </c>
      <c r="M364">
        <v>0.51476803153042561</v>
      </c>
      <c r="N364">
        <v>6.6741900236079926E-2</v>
      </c>
      <c r="O364">
        <v>2.0184866698779291E-2</v>
      </c>
      <c r="P364">
        <v>0.63701692898396833</v>
      </c>
      <c r="Q364">
        <v>0.80809160339187913</v>
      </c>
      <c r="R364">
        <v>0.28369333640099498</v>
      </c>
      <c r="S364">
        <v>0.1698514124965399</v>
      </c>
      <c r="T364" s="8">
        <f t="shared" si="56"/>
        <v>5.3933569175194644E-2</v>
      </c>
      <c r="U364" s="8">
        <f t="shared" si="57"/>
        <v>1.2858101796407151E-2</v>
      </c>
      <c r="V364" s="15">
        <f t="shared" si="62"/>
        <v>0.2292502030838717</v>
      </c>
      <c r="W364" s="15">
        <f t="shared" si="63"/>
        <v>0.10819822517213502</v>
      </c>
    </row>
    <row r="365" spans="1:23" x14ac:dyDescent="0.25">
      <c r="A365">
        <v>364</v>
      </c>
      <c r="B365">
        <v>898.8</v>
      </c>
      <c r="C365">
        <v>601.5</v>
      </c>
      <c r="D365" t="s">
        <v>1367</v>
      </c>
      <c r="E365" t="e">
        <v>#N/A</v>
      </c>
      <c r="F365" t="b">
        <v>1</v>
      </c>
      <c r="G365" t="e">
        <v>#N/A</v>
      </c>
      <c r="H365" t="e">
        <v>#N/A</v>
      </c>
      <c r="I365" s="44" t="str">
        <f t="shared" si="60"/>
        <v>C57H100O6</v>
      </c>
      <c r="J365" s="44" t="str">
        <f t="shared" si="61"/>
        <v>C57H104NO6</v>
      </c>
      <c r="K365" s="44" t="str">
        <f t="shared" si="59"/>
        <v>C39H69O4</v>
      </c>
      <c r="L365" s="44" t="str">
        <f t="shared" si="55"/>
        <v>C18H35NO2</v>
      </c>
      <c r="M365">
        <v>0.51476803153042561</v>
      </c>
      <c r="N365">
        <v>6.6806988735302913E-2</v>
      </c>
      <c r="O365">
        <v>2.013999973989284E-2</v>
      </c>
      <c r="P365">
        <v>0.63682583823815397</v>
      </c>
      <c r="Q365">
        <v>0.8083340854299913</v>
      </c>
      <c r="R365">
        <v>0.28379931119610813</v>
      </c>
      <c r="S365">
        <v>0.1696598427814327</v>
      </c>
      <c r="T365" s="8">
        <f t="shared" si="56"/>
        <v>5.4002366139682789E-2</v>
      </c>
      <c r="U365" s="8">
        <f t="shared" si="57"/>
        <v>1.2825672216473455E-2</v>
      </c>
      <c r="V365" s="15">
        <f t="shared" si="62"/>
        <v>0.22940465666136747</v>
      </c>
      <c r="W365" s="15">
        <f t="shared" si="63"/>
        <v>0.10804377159463927</v>
      </c>
    </row>
    <row r="366" spans="1:23" x14ac:dyDescent="0.25">
      <c r="A366">
        <v>365</v>
      </c>
      <c r="B366">
        <v>898.8</v>
      </c>
      <c r="C366">
        <v>603.5</v>
      </c>
      <c r="D366" t="s">
        <v>1368</v>
      </c>
      <c r="E366" t="e">
        <v>#N/A</v>
      </c>
      <c r="F366" t="b">
        <v>1</v>
      </c>
      <c r="G366" t="e">
        <v>#N/A</v>
      </c>
      <c r="H366" t="e">
        <v>#N/A</v>
      </c>
      <c r="I366" s="44" t="str">
        <f t="shared" si="60"/>
        <v>C57H100O6</v>
      </c>
      <c r="J366" s="44" t="str">
        <f t="shared" si="61"/>
        <v>C57H104NO6</v>
      </c>
      <c r="K366" s="44" t="str">
        <f t="shared" si="59"/>
        <v>C39H71O4</v>
      </c>
      <c r="L366" s="44" t="str">
        <f t="shared" si="55"/>
        <v>C18H33NO2</v>
      </c>
      <c r="M366">
        <v>0.51476803153042561</v>
      </c>
      <c r="N366">
        <v>6.6872089492810774E-2</v>
      </c>
      <c r="O366">
        <v>2.0095176831051158E-2</v>
      </c>
      <c r="P366">
        <v>0.6366348048152638</v>
      </c>
      <c r="Q366">
        <v>0.8085766402290856</v>
      </c>
      <c r="R366">
        <v>0.28390519688254262</v>
      </c>
      <c r="S366">
        <v>0.1694681428051211</v>
      </c>
      <c r="T366" s="8">
        <f t="shared" si="56"/>
        <v>5.4071209447195658E-2</v>
      </c>
      <c r="U366" s="8">
        <f t="shared" si="57"/>
        <v>1.2793288979564464E-2</v>
      </c>
      <c r="V366" s="15">
        <f t="shared" si="62"/>
        <v>0.22955911023886333</v>
      </c>
      <c r="W366" s="15">
        <f t="shared" si="63"/>
        <v>0.10788931801714349</v>
      </c>
    </row>
    <row r="367" spans="1:23" x14ac:dyDescent="0.25">
      <c r="A367">
        <v>366</v>
      </c>
      <c r="B367">
        <v>898.8</v>
      </c>
      <c r="C367">
        <v>573.5</v>
      </c>
      <c r="D367" t="s">
        <v>1369</v>
      </c>
      <c r="E367" t="e">
        <v>#N/A</v>
      </c>
      <c r="F367" t="b">
        <v>1</v>
      </c>
      <c r="G367" t="e">
        <v>#N/A</v>
      </c>
      <c r="H367" t="e">
        <v>#N/A</v>
      </c>
      <c r="I367" s="44" t="str">
        <f t="shared" si="60"/>
        <v>C57H100O6</v>
      </c>
      <c r="J367" s="44" t="str">
        <f t="shared" si="61"/>
        <v>C57H104NO6</v>
      </c>
      <c r="K367" s="44" t="str">
        <f t="shared" si="59"/>
        <v>C37H65O4</v>
      </c>
      <c r="L367" s="44" t="str">
        <f t="shared" si="55"/>
        <v>C20H39NO2</v>
      </c>
      <c r="M367">
        <v>0.51476803153042561</v>
      </c>
      <c r="N367">
        <v>6.1960629712037238E-2</v>
      </c>
      <c r="O367">
        <v>2.3584712476650619E-2</v>
      </c>
      <c r="P367">
        <v>0.65146140106378192</v>
      </c>
      <c r="Q367">
        <v>0.79017426157536363</v>
      </c>
      <c r="R367">
        <v>0.27543910752239659</v>
      </c>
      <c r="S367">
        <v>0.18389966721726075</v>
      </c>
      <c r="T367" s="8">
        <f t="shared" si="56"/>
        <v>4.8959694829453553E-2</v>
      </c>
      <c r="U367" s="8">
        <f t="shared" si="57"/>
        <v>1.5364529833725268E-2</v>
      </c>
      <c r="V367" s="15">
        <f t="shared" si="62"/>
        <v>0.21764489339548684</v>
      </c>
      <c r="W367" s="15">
        <f t="shared" si="63"/>
        <v>0.11980353486051992</v>
      </c>
    </row>
    <row r="368" spans="1:23" x14ac:dyDescent="0.25">
      <c r="A368">
        <v>367</v>
      </c>
      <c r="B368">
        <v>898.8</v>
      </c>
      <c r="C368">
        <v>575.5</v>
      </c>
      <c r="D368" t="s">
        <v>1370</v>
      </c>
      <c r="E368" t="e">
        <v>#N/A</v>
      </c>
      <c r="F368" t="b">
        <v>1</v>
      </c>
      <c r="G368" t="e">
        <v>#N/A</v>
      </c>
      <c r="H368" t="e">
        <v>#N/A</v>
      </c>
      <c r="I368" s="44" t="str">
        <f t="shared" si="60"/>
        <v>C57H100O6</v>
      </c>
      <c r="J368" s="44" t="str">
        <f t="shared" si="61"/>
        <v>C57H104NO6</v>
      </c>
      <c r="K368" s="44" t="str">
        <f t="shared" si="59"/>
        <v>C37H67O4</v>
      </c>
      <c r="L368" s="44" t="str">
        <f t="shared" si="55"/>
        <v>C20H37NO2</v>
      </c>
      <c r="M368">
        <v>0.51476803153042561</v>
      </c>
      <c r="N368">
        <v>6.2024676912616206E-2</v>
      </c>
      <c r="O368">
        <v>2.3536648117386826E-2</v>
      </c>
      <c r="P368">
        <v>0.65126597730134428</v>
      </c>
      <c r="Q368">
        <v>0.79041136720126837</v>
      </c>
      <c r="R368">
        <v>0.2755518910920759</v>
      </c>
      <c r="S368">
        <v>0.18371769054912862</v>
      </c>
      <c r="T368" s="8">
        <f t="shared" si="56"/>
        <v>4.9025009678717903E-2</v>
      </c>
      <c r="U368" s="8">
        <f t="shared" si="57"/>
        <v>1.5328618138567774E-2</v>
      </c>
      <c r="V368" s="15">
        <f t="shared" si="62"/>
        <v>0.21779934697298264</v>
      </c>
      <c r="W368" s="15">
        <f t="shared" si="63"/>
        <v>0.11964908128302416</v>
      </c>
    </row>
    <row r="369" spans="1:23" x14ac:dyDescent="0.25">
      <c r="A369">
        <v>368</v>
      </c>
      <c r="B369">
        <v>898.8</v>
      </c>
      <c r="C369">
        <v>577.5</v>
      </c>
      <c r="D369" t="s">
        <v>1371</v>
      </c>
      <c r="E369" t="e">
        <v>#N/A</v>
      </c>
      <c r="F369" t="b">
        <v>1</v>
      </c>
      <c r="G369" t="e">
        <v>#N/A</v>
      </c>
      <c r="H369" t="e">
        <v>#N/A</v>
      </c>
      <c r="I369" s="44" t="str">
        <f t="shared" si="60"/>
        <v>C57H100O6</v>
      </c>
      <c r="J369" s="44" t="str">
        <f t="shared" si="61"/>
        <v>C57H104NO6</v>
      </c>
      <c r="K369" s="44" t="str">
        <f t="shared" si="59"/>
        <v>C37H69O4</v>
      </c>
      <c r="L369" s="44" t="str">
        <f t="shared" si="55"/>
        <v>C20H35NO2</v>
      </c>
      <c r="M369">
        <v>0.51476803153042561</v>
      </c>
      <c r="N369">
        <v>6.2088738726074663E-2</v>
      </c>
      <c r="O369">
        <v>2.3488623969159166E-2</v>
      </c>
      <c r="P369">
        <v>0.65107061216163831</v>
      </c>
      <c r="Q369">
        <v>0.79064854397486861</v>
      </c>
      <c r="R369">
        <v>0.27566458221088719</v>
      </c>
      <c r="S369">
        <v>0.18353558811200352</v>
      </c>
      <c r="T369" s="8">
        <f t="shared" si="56"/>
        <v>4.9090370871006955E-2</v>
      </c>
      <c r="U369" s="8">
        <f t="shared" si="57"/>
        <v>1.5292752786434985E-2</v>
      </c>
      <c r="V369" s="15">
        <f t="shared" si="62"/>
        <v>0.21795380055047839</v>
      </c>
      <c r="W369" s="15">
        <f t="shared" si="63"/>
        <v>0.11949462770552841</v>
      </c>
    </row>
    <row r="370" spans="1:23" x14ac:dyDescent="0.25">
      <c r="A370">
        <v>369</v>
      </c>
      <c r="B370">
        <v>898.8</v>
      </c>
      <c r="C370">
        <v>579.5</v>
      </c>
      <c r="D370" t="s">
        <v>1372</v>
      </c>
      <c r="E370" t="e">
        <v>#N/A</v>
      </c>
      <c r="F370" t="b">
        <v>1</v>
      </c>
      <c r="G370" t="e">
        <v>#N/A</v>
      </c>
      <c r="H370" t="e">
        <v>#N/A</v>
      </c>
      <c r="I370" s="44" t="str">
        <f t="shared" si="60"/>
        <v>C57H100O6</v>
      </c>
      <c r="J370" s="44" t="str">
        <f t="shared" si="61"/>
        <v>C57H104NO6</v>
      </c>
      <c r="K370" s="44" t="str">
        <f t="shared" si="59"/>
        <v>C37H71O4</v>
      </c>
      <c r="L370" s="44" t="str">
        <f t="shared" si="55"/>
        <v>C20H33NO2</v>
      </c>
      <c r="M370">
        <v>0.51476803153042561</v>
      </c>
      <c r="N370">
        <v>6.2152815120299305E-2</v>
      </c>
      <c r="O370">
        <v>2.3440640081786132E-2</v>
      </c>
      <c r="P370">
        <v>0.65087530562707863</v>
      </c>
      <c r="Q370">
        <v>0.7908857919175134</v>
      </c>
      <c r="R370">
        <v>0.2757771809241481</v>
      </c>
      <c r="S370">
        <v>0.1833533598467923</v>
      </c>
      <c r="T370" s="8">
        <f t="shared" si="56"/>
        <v>4.915577840632071E-2</v>
      </c>
      <c r="U370" s="8">
        <f t="shared" si="57"/>
        <v>1.5256933777326898E-2</v>
      </c>
      <c r="V370" s="15">
        <f t="shared" si="62"/>
        <v>0.21810825412797422</v>
      </c>
      <c r="W370" s="15">
        <f t="shared" si="63"/>
        <v>0.11934017412803266</v>
      </c>
    </row>
    <row r="371" spans="1:23" x14ac:dyDescent="0.25">
      <c r="A371">
        <v>370</v>
      </c>
      <c r="B371">
        <v>898.8</v>
      </c>
      <c r="C371">
        <v>543.5</v>
      </c>
      <c r="D371" t="s">
        <v>1373</v>
      </c>
      <c r="E371" t="e">
        <v>#N/A</v>
      </c>
      <c r="F371" t="b">
        <v>1</v>
      </c>
      <c r="G371" t="e">
        <v>#N/A</v>
      </c>
      <c r="H371" t="e">
        <v>#N/A</v>
      </c>
      <c r="I371" s="44" t="str">
        <f t="shared" si="60"/>
        <v>C57H100O6</v>
      </c>
      <c r="J371" s="44" t="str">
        <f t="shared" si="61"/>
        <v>C57H104NO6</v>
      </c>
      <c r="K371" s="44" t="str">
        <f t="shared" si="59"/>
        <v>C35H59O4</v>
      </c>
      <c r="L371" s="44" t="str">
        <f t="shared" ref="L371:L391" si="64">"C"&amp;MID(J371,2,2)-MID(K371,2,2)&amp;"H"&amp;MID(J371,5,3)-MID(K371,5,2)&amp;"NO2"</f>
        <v>C22H45NO2</v>
      </c>
      <c r="M371">
        <v>0.51476803153042561</v>
      </c>
      <c r="N371">
        <v>5.7141237993866646E-2</v>
      </c>
      <c r="O371">
        <v>2.7318652296807189E-2</v>
      </c>
      <c r="P371">
        <v>0.6666332941051456</v>
      </c>
      <c r="Q371">
        <v>0.77219070226821473</v>
      </c>
      <c r="R371">
        <v>0.26642470046298422</v>
      </c>
      <c r="S371">
        <v>0.19758651850821146</v>
      </c>
      <c r="T371" s="8">
        <f t="shared" si="56"/>
        <v>4.4123932694959067E-2</v>
      </c>
      <c r="U371" s="8">
        <f t="shared" si="57"/>
        <v>1.8211523171133673E-2</v>
      </c>
      <c r="V371" s="15">
        <f t="shared" si="62"/>
        <v>0.2057306765521105</v>
      </c>
      <c r="W371" s="15">
        <f t="shared" si="63"/>
        <v>0.1317177517038963</v>
      </c>
    </row>
    <row r="372" spans="1:23" x14ac:dyDescent="0.25">
      <c r="A372">
        <v>371</v>
      </c>
      <c r="B372">
        <v>898.8</v>
      </c>
      <c r="C372">
        <v>549.5</v>
      </c>
      <c r="D372" t="s">
        <v>1374</v>
      </c>
      <c r="E372" t="e">
        <v>#N/A</v>
      </c>
      <c r="F372" t="b">
        <v>1</v>
      </c>
      <c r="G372" t="e">
        <v>#N/A</v>
      </c>
      <c r="H372" t="e">
        <v>#N/A</v>
      </c>
      <c r="I372" s="44" t="str">
        <f t="shared" si="60"/>
        <v>C57H100O6</v>
      </c>
      <c r="J372" s="44" t="str">
        <f t="shared" si="61"/>
        <v>C57H104NO6</v>
      </c>
      <c r="K372" s="44" t="str">
        <f t="shared" si="59"/>
        <v>C35H65O4</v>
      </c>
      <c r="L372" s="44" t="str">
        <f t="shared" si="64"/>
        <v>C22H39NO2</v>
      </c>
      <c r="M372">
        <v>0.51476803153042561</v>
      </c>
      <c r="N372">
        <v>5.7329657462444047E-2</v>
      </c>
      <c r="O372">
        <v>2.7165602597337767E-2</v>
      </c>
      <c r="P372">
        <v>0.66603354908419499</v>
      </c>
      <c r="Q372">
        <v>0.77288603890635632</v>
      </c>
      <c r="R372">
        <v>0.26678452825511634</v>
      </c>
      <c r="S372">
        <v>0.19706873798157107</v>
      </c>
      <c r="T372" s="8">
        <f t="shared" si="56"/>
        <v>4.4309291868006605E-2</v>
      </c>
      <c r="U372" s="8">
        <f t="shared" si="57"/>
        <v>1.8093202710915694E-2</v>
      </c>
      <c r="V372" s="15">
        <f t="shared" si="62"/>
        <v>0.20619403728459773</v>
      </c>
      <c r="W372" s="15">
        <f t="shared" si="63"/>
        <v>0.13125439097140906</v>
      </c>
    </row>
    <row r="373" spans="1:23" x14ac:dyDescent="0.25">
      <c r="A373">
        <v>372</v>
      </c>
      <c r="B373">
        <v>898.8</v>
      </c>
      <c r="C373">
        <v>551.5</v>
      </c>
      <c r="D373" t="s">
        <v>1375</v>
      </c>
      <c r="E373" t="e">
        <v>#N/A</v>
      </c>
      <c r="F373" t="b">
        <v>1</v>
      </c>
      <c r="G373" t="e">
        <v>#N/A</v>
      </c>
      <c r="H373" t="e">
        <v>#N/A</v>
      </c>
      <c r="I373" s="44" t="str">
        <f t="shared" si="60"/>
        <v>C57H100O6</v>
      </c>
      <c r="J373" s="44" t="str">
        <f t="shared" si="61"/>
        <v>C57H104NO6</v>
      </c>
      <c r="K373" s="44" t="str">
        <f t="shared" si="59"/>
        <v>C35H67O4</v>
      </c>
      <c r="L373" s="44" t="str">
        <f t="shared" si="64"/>
        <v>C22H37NO2</v>
      </c>
      <c r="M373">
        <v>0.51476803153042561</v>
      </c>
      <c r="N373">
        <v>5.7392498194050227E-2</v>
      </c>
      <c r="O373">
        <v>2.7114659079625816E-2</v>
      </c>
      <c r="P373">
        <v>0.6658337540052246</v>
      </c>
      <c r="Q373">
        <v>0.77311795689827156</v>
      </c>
      <c r="R373">
        <v>0.26690427899250724</v>
      </c>
      <c r="S373">
        <v>0.19689590172516944</v>
      </c>
      <c r="T373" s="8">
        <f t="shared" si="56"/>
        <v>4.4371170945071856E-2</v>
      </c>
      <c r="U373" s="8">
        <f t="shared" si="57"/>
        <v>1.8053855243559108E-2</v>
      </c>
      <c r="V373" s="15">
        <f t="shared" si="62"/>
        <v>0.20634849086209348</v>
      </c>
      <c r="W373" s="15">
        <f t="shared" si="63"/>
        <v>0.13109993739391335</v>
      </c>
    </row>
    <row r="374" spans="1:23" x14ac:dyDescent="0.25">
      <c r="A374">
        <v>373</v>
      </c>
      <c r="B374">
        <v>896.8</v>
      </c>
      <c r="C374">
        <v>623.5</v>
      </c>
      <c r="D374" t="s">
        <v>1376</v>
      </c>
      <c r="E374" t="e">
        <v>#N/A</v>
      </c>
      <c r="F374" t="b">
        <v>1</v>
      </c>
      <c r="G374" t="e">
        <v>#N/A</v>
      </c>
      <c r="H374" t="e">
        <v>#N/A</v>
      </c>
      <c r="I374" s="6" t="str">
        <f t="shared" si="60"/>
        <v>C57H98O6</v>
      </c>
      <c r="J374" s="6" t="str">
        <f t="shared" si="61"/>
        <v>C57H102NO6</v>
      </c>
      <c r="K374" s="6" t="str">
        <f t="shared" ref="K374:K396" si="65">"C"&amp;MID(I374,2,2)-MID(D374,11,2)&amp;"H"&amp;MID(I374,5,2)-MID(D374,11,2)*2+1+RIGHT(D374,1)*2&amp;"O4"</f>
        <v>C41H67O4</v>
      </c>
      <c r="L374" s="44" t="str">
        <f t="shared" si="64"/>
        <v>C16H35NO2</v>
      </c>
      <c r="M374">
        <v>0.51492249669367751</v>
      </c>
      <c r="N374">
        <v>7.1531332862634647E-2</v>
      </c>
      <c r="O374">
        <v>1.7038748360751518E-2</v>
      </c>
      <c r="P374">
        <v>0.6230796355947279</v>
      </c>
      <c r="Q374">
        <v>0.82641522411847945</v>
      </c>
      <c r="R374">
        <v>0.2913466242347108</v>
      </c>
      <c r="S374">
        <v>0.1550715099001686</v>
      </c>
      <c r="T374" s="8">
        <f t="shared" si="56"/>
        <v>5.9114582479167767E-2</v>
      </c>
      <c r="U374" s="8">
        <f t="shared" si="57"/>
        <v>1.0616497119607323E-2</v>
      </c>
      <c r="V374" s="15">
        <f t="shared" si="62"/>
        <v>0.2407732857630909</v>
      </c>
      <c r="W374" s="15">
        <f t="shared" si="63"/>
        <v>9.6621899879721293E-2</v>
      </c>
    </row>
    <row r="375" spans="1:23" x14ac:dyDescent="0.25">
      <c r="A375">
        <v>374</v>
      </c>
      <c r="B375">
        <v>896.8</v>
      </c>
      <c r="C375">
        <v>625.5</v>
      </c>
      <c r="D375" t="s">
        <v>1377</v>
      </c>
      <c r="E375" t="e">
        <v>#N/A</v>
      </c>
      <c r="F375" t="b">
        <v>1</v>
      </c>
      <c r="G375" t="e">
        <v>#N/A</v>
      </c>
      <c r="H375" t="e">
        <v>#N/A</v>
      </c>
      <c r="I375" s="6" t="str">
        <f t="shared" si="60"/>
        <v>C57H98O6</v>
      </c>
      <c r="J375" s="6" t="str">
        <f t="shared" si="61"/>
        <v>C57H102NO6</v>
      </c>
      <c r="K375" s="6" t="str">
        <f t="shared" si="65"/>
        <v>C41H69O4</v>
      </c>
      <c r="L375" s="44" t="str">
        <f t="shared" si="64"/>
        <v>C16H33NO2</v>
      </c>
      <c r="M375">
        <v>0.51492249669367751</v>
      </c>
      <c r="N375">
        <v>7.1597279968194968E-2</v>
      </c>
      <c r="O375">
        <v>1.6997374558209467E-2</v>
      </c>
      <c r="P375">
        <v>0.62289272572334131</v>
      </c>
      <c r="Q375">
        <v>0.82666320447990127</v>
      </c>
      <c r="R375">
        <v>0.29144612265483427</v>
      </c>
      <c r="S375">
        <v>0.15487000565579045</v>
      </c>
      <c r="T375" s="8">
        <f t="shared" si="56"/>
        <v>5.9186836890552694E-2</v>
      </c>
      <c r="U375" s="8">
        <f t="shared" si="57"/>
        <v>1.0587540968703669E-2</v>
      </c>
      <c r="V375" s="15">
        <f t="shared" si="62"/>
        <v>0.24092778568708761</v>
      </c>
      <c r="W375" s="15">
        <f t="shared" si="63"/>
        <v>9.6467399955724592E-2</v>
      </c>
    </row>
    <row r="376" spans="1:23" x14ac:dyDescent="0.25">
      <c r="A376">
        <v>375</v>
      </c>
      <c r="B376">
        <v>896.8</v>
      </c>
      <c r="C376">
        <v>597.5</v>
      </c>
      <c r="D376" t="s">
        <v>1378</v>
      </c>
      <c r="E376" t="e">
        <v>#N/A</v>
      </c>
      <c r="F376" t="b">
        <v>1</v>
      </c>
      <c r="G376" t="e">
        <v>#N/A</v>
      </c>
      <c r="H376" t="e">
        <v>#N/A</v>
      </c>
      <c r="I376" s="6" t="str">
        <f t="shared" si="60"/>
        <v>C57H98O6</v>
      </c>
      <c r="J376" s="6" t="str">
        <f t="shared" si="61"/>
        <v>C57H102NO6</v>
      </c>
      <c r="K376" s="6" t="str">
        <f t="shared" si="65"/>
        <v>C39H65O4</v>
      </c>
      <c r="L376" s="44" t="str">
        <f t="shared" si="64"/>
        <v>C18H37NO2</v>
      </c>
      <c r="M376">
        <v>0.51492249669367751</v>
      </c>
      <c r="N376">
        <v>6.6676824025568598E-2</v>
      </c>
      <c r="O376">
        <v>2.0184866698779291E-2</v>
      </c>
      <c r="P376">
        <v>0.63720807706990745</v>
      </c>
      <c r="Q376">
        <v>0.80809160339187913</v>
      </c>
      <c r="R376">
        <v>0.28358727245325982</v>
      </c>
      <c r="S376">
        <v>0.1698514124965399</v>
      </c>
      <c r="T376" s="8">
        <f t="shared" si="56"/>
        <v>5.388098163589989E-2</v>
      </c>
      <c r="U376" s="8">
        <f t="shared" si="57"/>
        <v>1.286196009504156E-2</v>
      </c>
      <c r="V376" s="15">
        <f t="shared" si="62"/>
        <v>0.22916449369828434</v>
      </c>
      <c r="W376" s="15">
        <f t="shared" si="63"/>
        <v>0.10823069194452782</v>
      </c>
    </row>
    <row r="377" spans="1:23" x14ac:dyDescent="0.25">
      <c r="A377">
        <v>376</v>
      </c>
      <c r="B377">
        <v>896.8</v>
      </c>
      <c r="C377">
        <v>599.5</v>
      </c>
      <c r="D377" t="s">
        <v>1379</v>
      </c>
      <c r="E377" t="e">
        <v>#N/A</v>
      </c>
      <c r="F377" t="b">
        <v>1</v>
      </c>
      <c r="G377" t="e">
        <v>#N/A</v>
      </c>
      <c r="H377" t="e">
        <v>#N/A</v>
      </c>
      <c r="I377" s="6" t="str">
        <f t="shared" si="60"/>
        <v>C57H98O6</v>
      </c>
      <c r="J377" s="6" t="str">
        <f t="shared" si="61"/>
        <v>C57H102NO6</v>
      </c>
      <c r="K377" s="6" t="str">
        <f t="shared" si="65"/>
        <v>C39H67O4</v>
      </c>
      <c r="L377" s="44" t="str">
        <f t="shared" si="64"/>
        <v>C18H35NO2</v>
      </c>
      <c r="M377">
        <v>0.51492249669367751</v>
      </c>
      <c r="N377">
        <v>6.6741900236079926E-2</v>
      </c>
      <c r="O377">
        <v>2.013999973989284E-2</v>
      </c>
      <c r="P377">
        <v>0.63701692898396833</v>
      </c>
      <c r="Q377">
        <v>0.8083340854299913</v>
      </c>
      <c r="R377">
        <v>0.28369333640099498</v>
      </c>
      <c r="S377">
        <v>0.1696598427814327</v>
      </c>
      <c r="T377" s="8">
        <f t="shared" si="56"/>
        <v>5.3949752887191366E-2</v>
      </c>
      <c r="U377" s="8">
        <f t="shared" si="57"/>
        <v>1.2829520784044453E-2</v>
      </c>
      <c r="V377" s="15">
        <f t="shared" si="62"/>
        <v>0.22931899362228103</v>
      </c>
      <c r="W377" s="15">
        <f t="shared" si="63"/>
        <v>0.10807619202053109</v>
      </c>
    </row>
    <row r="378" spans="1:23" x14ac:dyDescent="0.25">
      <c r="A378">
        <v>377</v>
      </c>
      <c r="B378">
        <v>896.8</v>
      </c>
      <c r="C378">
        <v>601.5</v>
      </c>
      <c r="D378" t="s">
        <v>1380</v>
      </c>
      <c r="E378" t="e">
        <v>#N/A</v>
      </c>
      <c r="F378" t="b">
        <v>1</v>
      </c>
      <c r="G378" t="e">
        <v>#N/A</v>
      </c>
      <c r="H378" t="e">
        <v>#N/A</v>
      </c>
      <c r="I378" s="6" t="str">
        <f t="shared" si="60"/>
        <v>C57H98O6</v>
      </c>
      <c r="J378" s="6" t="str">
        <f t="shared" si="61"/>
        <v>C57H102NO6</v>
      </c>
      <c r="K378" s="6" t="str">
        <f t="shared" si="65"/>
        <v>C39H69O4</v>
      </c>
      <c r="L378" s="44" t="str">
        <f t="shared" si="64"/>
        <v>C18H33NO2</v>
      </c>
      <c r="M378">
        <v>0.51492249669367751</v>
      </c>
      <c r="N378">
        <v>6.6806988735302913E-2</v>
      </c>
      <c r="O378">
        <v>2.0095176831051158E-2</v>
      </c>
      <c r="P378">
        <v>0.63682583823815397</v>
      </c>
      <c r="Q378">
        <v>0.8085766402290856</v>
      </c>
      <c r="R378">
        <v>0.28379931119610813</v>
      </c>
      <c r="S378">
        <v>0.1694681428051211</v>
      </c>
      <c r="T378" s="8">
        <f t="shared" si="56"/>
        <v>5.401857049541358E-2</v>
      </c>
      <c r="U378" s="8">
        <f t="shared" si="57"/>
        <v>1.2797127829978079E-2</v>
      </c>
      <c r="V378" s="15">
        <f t="shared" si="62"/>
        <v>0.22947349354627775</v>
      </c>
      <c r="W378" s="15">
        <f t="shared" si="63"/>
        <v>0.10792169209653439</v>
      </c>
    </row>
    <row r="379" spans="1:23" x14ac:dyDescent="0.25">
      <c r="A379">
        <v>378</v>
      </c>
      <c r="B379">
        <v>896.8</v>
      </c>
      <c r="C379">
        <v>573.5</v>
      </c>
      <c r="D379" t="s">
        <v>1381</v>
      </c>
      <c r="E379" t="e">
        <v>#N/A</v>
      </c>
      <c r="F379" t="b">
        <v>1</v>
      </c>
      <c r="G379" t="e">
        <v>#N/A</v>
      </c>
      <c r="H379" t="e">
        <v>#N/A</v>
      </c>
      <c r="I379" s="6" t="str">
        <f t="shared" si="60"/>
        <v>C57H98O6</v>
      </c>
      <c r="J379" s="6" t="str">
        <f t="shared" si="61"/>
        <v>C57H102NO6</v>
      </c>
      <c r="K379" s="6" t="str">
        <f t="shared" si="65"/>
        <v>C37H65O4</v>
      </c>
      <c r="L379" s="44" t="str">
        <f t="shared" si="64"/>
        <v>C20H37NO2</v>
      </c>
      <c r="M379">
        <v>0.51492249669367751</v>
      </c>
      <c r="N379">
        <v>6.1960629712037238E-2</v>
      </c>
      <c r="O379">
        <v>2.3536648117386826E-2</v>
      </c>
      <c r="P379">
        <v>0.65146140106378192</v>
      </c>
      <c r="Q379">
        <v>0.79041136720126837</v>
      </c>
      <c r="R379">
        <v>0.27543910752239659</v>
      </c>
      <c r="S379">
        <v>0.18371769054912862</v>
      </c>
      <c r="T379" s="8">
        <f t="shared" si="56"/>
        <v>4.8974386043342866E-2</v>
      </c>
      <c r="U379" s="8">
        <f t="shared" si="57"/>
        <v>1.5333217758898043E-2</v>
      </c>
      <c r="V379" s="15">
        <f t="shared" si="62"/>
        <v>0.21771020155747459</v>
      </c>
      <c r="W379" s="15">
        <f t="shared" si="63"/>
        <v>0.11968498408533761</v>
      </c>
    </row>
    <row r="380" spans="1:23" x14ac:dyDescent="0.25">
      <c r="A380">
        <v>379</v>
      </c>
      <c r="B380">
        <v>896.8</v>
      </c>
      <c r="C380">
        <v>575.5</v>
      </c>
      <c r="D380" t="s">
        <v>1382</v>
      </c>
      <c r="E380" t="e">
        <v>#N/A</v>
      </c>
      <c r="F380" t="b">
        <v>1</v>
      </c>
      <c r="G380" t="e">
        <v>#N/A</v>
      </c>
      <c r="H380" t="e">
        <v>#N/A</v>
      </c>
      <c r="I380" s="6" t="str">
        <f t="shared" si="60"/>
        <v>C57H98O6</v>
      </c>
      <c r="J380" s="6" t="str">
        <f t="shared" si="61"/>
        <v>C57H102NO6</v>
      </c>
      <c r="K380" s="6" t="str">
        <f t="shared" si="65"/>
        <v>C37H67O4</v>
      </c>
      <c r="L380" s="44" t="str">
        <f t="shared" si="64"/>
        <v>C20H35NO2</v>
      </c>
      <c r="M380">
        <v>0.51492249669367751</v>
      </c>
      <c r="N380">
        <v>6.2024676912616206E-2</v>
      </c>
      <c r="O380">
        <v>2.3488623969159166E-2</v>
      </c>
      <c r="P380">
        <v>0.65126597730134428</v>
      </c>
      <c r="Q380">
        <v>0.79064854397486861</v>
      </c>
      <c r="R380">
        <v>0.2755518910920759</v>
      </c>
      <c r="S380">
        <v>0.18353558811200352</v>
      </c>
      <c r="T380" s="8">
        <f t="shared" si="56"/>
        <v>4.9039720491471636E-2</v>
      </c>
      <c r="U380" s="8">
        <f t="shared" si="57"/>
        <v>1.529734164473822E-2</v>
      </c>
      <c r="V380" s="15">
        <f t="shared" si="62"/>
        <v>0.2178647014814713</v>
      </c>
      <c r="W380" s="15">
        <f t="shared" si="63"/>
        <v>0.11953048416134091</v>
      </c>
    </row>
    <row r="381" spans="1:23" x14ac:dyDescent="0.25">
      <c r="A381">
        <v>380</v>
      </c>
      <c r="B381">
        <v>896.8</v>
      </c>
      <c r="C381">
        <v>577.5</v>
      </c>
      <c r="D381" t="s">
        <v>1383</v>
      </c>
      <c r="E381" t="e">
        <v>#N/A</v>
      </c>
      <c r="F381" t="b">
        <v>1</v>
      </c>
      <c r="G381" t="e">
        <v>#N/A</v>
      </c>
      <c r="H381" t="e">
        <v>#N/A</v>
      </c>
      <c r="I381" s="6" t="str">
        <f t="shared" si="60"/>
        <v>C57H98O6</v>
      </c>
      <c r="J381" s="6" t="str">
        <f t="shared" si="61"/>
        <v>C57H102NO6</v>
      </c>
      <c r="K381" s="6" t="str">
        <f t="shared" si="65"/>
        <v>C37H69O4</v>
      </c>
      <c r="L381" s="44" t="str">
        <f t="shared" si="64"/>
        <v>C20H33NO2</v>
      </c>
      <c r="M381">
        <v>0.51492249669367751</v>
      </c>
      <c r="N381">
        <v>6.2088738726074663E-2</v>
      </c>
      <c r="O381">
        <v>2.3440640081786132E-2</v>
      </c>
      <c r="P381">
        <v>0.65107061216163831</v>
      </c>
      <c r="Q381">
        <v>0.7908857919175134</v>
      </c>
      <c r="R381">
        <v>0.27566458221088719</v>
      </c>
      <c r="S381">
        <v>0.1833533598467923</v>
      </c>
      <c r="T381" s="8">
        <f t="shared" si="56"/>
        <v>4.9105101296531138E-2</v>
      </c>
      <c r="U381" s="8">
        <f t="shared" si="57"/>
        <v>1.5261511887509132E-2</v>
      </c>
      <c r="V381" s="15">
        <f t="shared" si="62"/>
        <v>0.21801920140546796</v>
      </c>
      <c r="W381" s="15">
        <f t="shared" si="63"/>
        <v>0.1193759842373442</v>
      </c>
    </row>
    <row r="382" spans="1:23" x14ac:dyDescent="0.25">
      <c r="A382">
        <v>381</v>
      </c>
      <c r="B382">
        <v>896.8</v>
      </c>
      <c r="C382">
        <v>549.5</v>
      </c>
      <c r="D382" t="s">
        <v>1384</v>
      </c>
      <c r="E382" t="e">
        <v>#N/A</v>
      </c>
      <c r="F382" t="b">
        <v>1</v>
      </c>
      <c r="G382" t="e">
        <v>#N/A</v>
      </c>
      <c r="H382" t="e">
        <v>#N/A</v>
      </c>
      <c r="I382" s="6" t="str">
        <f t="shared" si="60"/>
        <v>C57H98O6</v>
      </c>
      <c r="J382" s="6" t="str">
        <f t="shared" si="61"/>
        <v>C57H102NO6</v>
      </c>
      <c r="K382" s="6" t="str">
        <f t="shared" si="65"/>
        <v>C35H65O4</v>
      </c>
      <c r="L382" s="44" t="str">
        <f t="shared" si="64"/>
        <v>C22H37NO2</v>
      </c>
      <c r="M382">
        <v>0.51492249669367751</v>
      </c>
      <c r="N382">
        <v>5.7329657462444047E-2</v>
      </c>
      <c r="O382">
        <v>2.7114659079625816E-2</v>
      </c>
      <c r="P382">
        <v>0.66603354908419499</v>
      </c>
      <c r="Q382">
        <v>0.77311795689827156</v>
      </c>
      <c r="R382">
        <v>0.26678452825511634</v>
      </c>
      <c r="S382">
        <v>0.19689590172516944</v>
      </c>
      <c r="T382" s="8">
        <f t="shared" si="56"/>
        <v>4.4322587647042493E-2</v>
      </c>
      <c r="U382" s="8">
        <f t="shared" si="57"/>
        <v>1.8059272619011173E-2</v>
      </c>
      <c r="V382" s="15">
        <f t="shared" si="62"/>
        <v>0.20625590941666475</v>
      </c>
      <c r="W382" s="15">
        <f t="shared" si="63"/>
        <v>0.13113927622614746</v>
      </c>
    </row>
    <row r="383" spans="1:23" x14ac:dyDescent="0.25">
      <c r="A383">
        <v>382</v>
      </c>
      <c r="B383">
        <v>896.8</v>
      </c>
      <c r="C383">
        <v>551.5</v>
      </c>
      <c r="D383" t="s">
        <v>1385</v>
      </c>
      <c r="E383" t="e">
        <v>#N/A</v>
      </c>
      <c r="F383" t="b">
        <v>1</v>
      </c>
      <c r="G383" t="e">
        <v>#N/A</v>
      </c>
      <c r="H383" t="e">
        <v>#N/A</v>
      </c>
      <c r="I383" s="6" t="str">
        <f t="shared" si="60"/>
        <v>C57H98O6</v>
      </c>
      <c r="J383" s="6" t="str">
        <f t="shared" si="61"/>
        <v>C57H102NO6</v>
      </c>
      <c r="K383" s="6" t="str">
        <f t="shared" si="65"/>
        <v>C35H67O4</v>
      </c>
      <c r="L383" s="44" t="str">
        <f t="shared" si="64"/>
        <v>C22H35NO2</v>
      </c>
      <c r="M383">
        <v>0.51492249669367751</v>
      </c>
      <c r="N383">
        <v>5.7392498194050227E-2</v>
      </c>
      <c r="O383">
        <v>2.7063752165299857E-2</v>
      </c>
      <c r="P383">
        <v>0.6658337540052246</v>
      </c>
      <c r="Q383">
        <v>0.77334994448124228</v>
      </c>
      <c r="R383">
        <v>0.26690427899250724</v>
      </c>
      <c r="S383">
        <v>0.19672294399950616</v>
      </c>
      <c r="T383" s="8">
        <f t="shared" si="56"/>
        <v>4.4384485292008537E-2</v>
      </c>
      <c r="U383" s="8">
        <f t="shared" si="57"/>
        <v>1.8019959701688626E-2</v>
      </c>
      <c r="V383" s="15">
        <f t="shared" si="62"/>
        <v>0.20641040934066146</v>
      </c>
      <c r="W383" s="15">
        <f t="shared" si="63"/>
        <v>0.13098477630215075</v>
      </c>
    </row>
    <row r="384" spans="1:23" x14ac:dyDescent="0.25">
      <c r="A384">
        <v>383</v>
      </c>
      <c r="B384">
        <v>894.8</v>
      </c>
      <c r="C384">
        <v>623.5</v>
      </c>
      <c r="D384" t="s">
        <v>1386</v>
      </c>
      <c r="E384" t="e">
        <v>#N/A</v>
      </c>
      <c r="F384" t="b">
        <v>1</v>
      </c>
      <c r="G384" t="e">
        <v>#N/A</v>
      </c>
      <c r="H384" t="e">
        <v>#N/A</v>
      </c>
      <c r="I384" s="6" t="str">
        <f t="shared" si="60"/>
        <v>C57H96O6</v>
      </c>
      <c r="J384" s="6" t="str">
        <f t="shared" si="61"/>
        <v>C57H100NO6</v>
      </c>
      <c r="K384" s="6" t="str">
        <f t="shared" si="65"/>
        <v>C41H67O4</v>
      </c>
      <c r="L384" s="44" t="str">
        <f t="shared" si="64"/>
        <v>C16H33NO2</v>
      </c>
      <c r="M384">
        <v>0.51507700820690694</v>
      </c>
      <c r="N384">
        <v>7.1531332862634647E-2</v>
      </c>
      <c r="O384">
        <v>1.6997374558209467E-2</v>
      </c>
      <c r="P384">
        <v>0.6230796355947279</v>
      </c>
      <c r="Q384">
        <v>0.82666320447990127</v>
      </c>
      <c r="R384">
        <v>0.2913466242347108</v>
      </c>
      <c r="S384">
        <v>0.15487000565579045</v>
      </c>
      <c r="T384" s="8">
        <f t="shared" si="56"/>
        <v>5.9132320844944034E-2</v>
      </c>
      <c r="U384" s="8">
        <f t="shared" si="57"/>
        <v>1.0590717945796255E-2</v>
      </c>
      <c r="V384" s="15">
        <f t="shared" si="62"/>
        <v>0.2408455340042677</v>
      </c>
      <c r="W384" s="15">
        <f t="shared" si="63"/>
        <v>9.649634668856337E-2</v>
      </c>
    </row>
    <row r="385" spans="1:23" x14ac:dyDescent="0.25">
      <c r="A385">
        <v>384</v>
      </c>
      <c r="B385">
        <v>894.8</v>
      </c>
      <c r="C385">
        <v>595.5</v>
      </c>
      <c r="D385" t="s">
        <v>1387</v>
      </c>
      <c r="E385" t="e">
        <v>#N/A</v>
      </c>
      <c r="F385" t="b">
        <v>1</v>
      </c>
      <c r="G385" t="e">
        <v>#N/A</v>
      </c>
      <c r="H385" t="e">
        <v>#N/A</v>
      </c>
      <c r="I385" s="6" t="str">
        <f t="shared" si="60"/>
        <v>C57H96O6</v>
      </c>
      <c r="J385" s="6" t="str">
        <f t="shared" si="61"/>
        <v>C57H100NO6</v>
      </c>
      <c r="K385" s="6" t="str">
        <f t="shared" si="65"/>
        <v>C39H63O4</v>
      </c>
      <c r="L385" s="44" t="str">
        <f t="shared" si="64"/>
        <v>C18H37NO2</v>
      </c>
      <c r="M385">
        <v>0.51507700820690694</v>
      </c>
      <c r="N385">
        <v>6.6611760134218101E-2</v>
      </c>
      <c r="O385">
        <v>2.0184866698779291E-2</v>
      </c>
      <c r="P385">
        <v>0.63739928251317768</v>
      </c>
      <c r="Q385">
        <v>0.80809160339187913</v>
      </c>
      <c r="R385">
        <v>0.2834811193089411</v>
      </c>
      <c r="S385">
        <v>0.1698514124965399</v>
      </c>
      <c r="T385" s="8">
        <f t="shared" si="56"/>
        <v>5.3828404051615548E-2</v>
      </c>
      <c r="U385" s="8">
        <f t="shared" si="57"/>
        <v>1.2865819551426049E-2</v>
      </c>
      <c r="V385" s="15">
        <f t="shared" si="62"/>
        <v>0.22907871223368673</v>
      </c>
      <c r="W385" s="15">
        <f t="shared" si="63"/>
        <v>0.10826316845914427</v>
      </c>
    </row>
    <row r="386" spans="1:23" x14ac:dyDescent="0.25">
      <c r="A386">
        <v>385</v>
      </c>
      <c r="B386">
        <v>894.8</v>
      </c>
      <c r="C386">
        <v>597.5</v>
      </c>
      <c r="D386" t="s">
        <v>1388</v>
      </c>
      <c r="E386" t="e">
        <v>#N/A</v>
      </c>
      <c r="F386" t="b">
        <v>1</v>
      </c>
      <c r="G386" t="e">
        <v>#N/A</v>
      </c>
      <c r="H386" t="e">
        <v>#N/A</v>
      </c>
      <c r="I386" s="6" t="str">
        <f t="shared" si="60"/>
        <v>C57H96O6</v>
      </c>
      <c r="J386" s="6" t="str">
        <f t="shared" si="61"/>
        <v>C57H100NO6</v>
      </c>
      <c r="K386" s="6" t="str">
        <f t="shared" si="65"/>
        <v>C39H65O4</v>
      </c>
      <c r="L386" s="44" t="str">
        <f t="shared" si="64"/>
        <v>C18H35NO2</v>
      </c>
      <c r="M386">
        <v>0.51507700820690694</v>
      </c>
      <c r="N386">
        <v>6.6676824025568598E-2</v>
      </c>
      <c r="O386">
        <v>2.013999973989284E-2</v>
      </c>
      <c r="P386">
        <v>0.63720807706990745</v>
      </c>
      <c r="Q386">
        <v>0.8083340854299913</v>
      </c>
      <c r="R386">
        <v>0.28358727245325982</v>
      </c>
      <c r="S386">
        <v>0.1696598427814327</v>
      </c>
      <c r="T386" s="8">
        <f t="shared" si="56"/>
        <v>5.389714956808446E-2</v>
      </c>
      <c r="U386" s="8">
        <f t="shared" si="57"/>
        <v>1.2833370506445549E-2</v>
      </c>
      <c r="V386" s="15">
        <f t="shared" si="62"/>
        <v>0.22923325851809148</v>
      </c>
      <c r="W386" s="15">
        <f t="shared" si="63"/>
        <v>0.10810862217473953</v>
      </c>
    </row>
    <row r="387" spans="1:23" x14ac:dyDescent="0.25">
      <c r="A387">
        <v>386</v>
      </c>
      <c r="B387">
        <v>894.8</v>
      </c>
      <c r="C387">
        <v>599.5</v>
      </c>
      <c r="D387" t="s">
        <v>1389</v>
      </c>
      <c r="E387" t="e">
        <v>#N/A</v>
      </c>
      <c r="F387" t="b">
        <v>1</v>
      </c>
      <c r="G387" t="e">
        <v>#N/A</v>
      </c>
      <c r="H387" t="e">
        <v>#N/A</v>
      </c>
      <c r="I387" s="6" t="str">
        <f t="shared" si="60"/>
        <v>C57H96O6</v>
      </c>
      <c r="J387" s="6" t="str">
        <f t="shared" si="61"/>
        <v>C57H100NO6</v>
      </c>
      <c r="K387" s="6" t="str">
        <f t="shared" si="65"/>
        <v>C39H67O4</v>
      </c>
      <c r="L387" s="44" t="str">
        <f t="shared" si="64"/>
        <v>C18H33NO2</v>
      </c>
      <c r="M387">
        <v>0.51507700820690694</v>
      </c>
      <c r="N387">
        <v>6.6741900236079926E-2</v>
      </c>
      <c r="O387">
        <v>2.0095176831051158E-2</v>
      </c>
      <c r="P387">
        <v>0.63701692898396833</v>
      </c>
      <c r="Q387">
        <v>0.8085766402290856</v>
      </c>
      <c r="R387">
        <v>0.28369333640099498</v>
      </c>
      <c r="S387">
        <v>0.1694681428051211</v>
      </c>
      <c r="T387" s="8">
        <f t="shared" ref="T387:T450" si="66">N387*M387/P387</f>
        <v>5.3965941455394302E-2</v>
      </c>
      <c r="U387" s="8">
        <f t="shared" ref="U387:U450" si="67">O387*M387/Q387</f>
        <v>1.2800967832305997E-2</v>
      </c>
      <c r="V387" s="15">
        <f t="shared" si="62"/>
        <v>0.22938780480249618</v>
      </c>
      <c r="W387" s="15">
        <f t="shared" si="63"/>
        <v>0.10795407589033479</v>
      </c>
    </row>
    <row r="388" spans="1:23" x14ac:dyDescent="0.25">
      <c r="A388">
        <v>387</v>
      </c>
      <c r="B388">
        <v>894.8</v>
      </c>
      <c r="C388">
        <v>573.5</v>
      </c>
      <c r="D388" t="s">
        <v>1390</v>
      </c>
      <c r="E388" t="e">
        <v>#N/A</v>
      </c>
      <c r="F388" t="b">
        <v>1</v>
      </c>
      <c r="G388" t="e">
        <v>#N/A</v>
      </c>
      <c r="H388" t="e">
        <v>#N/A</v>
      </c>
      <c r="I388" s="6" t="str">
        <f t="shared" si="60"/>
        <v>C57H96O6</v>
      </c>
      <c r="J388" s="6" t="str">
        <f t="shared" si="61"/>
        <v>C57H100NO6</v>
      </c>
      <c r="K388" s="6" t="str">
        <f t="shared" si="65"/>
        <v>C37H65O4</v>
      </c>
      <c r="L388" s="44" t="str">
        <f t="shared" si="64"/>
        <v>C20H35NO2</v>
      </c>
      <c r="M388">
        <v>0.51507700820690694</v>
      </c>
      <c r="N388">
        <v>6.1960629712037238E-2</v>
      </c>
      <c r="O388">
        <v>2.3488623969159166E-2</v>
      </c>
      <c r="P388">
        <v>0.65146140106378192</v>
      </c>
      <c r="Q388">
        <v>0.79064854397486861</v>
      </c>
      <c r="R388">
        <v>0.27543910752239659</v>
      </c>
      <c r="S388">
        <v>0.18353558811200352</v>
      </c>
      <c r="T388" s="8">
        <f t="shared" si="66"/>
        <v>4.8989081665588206E-2</v>
      </c>
      <c r="U388" s="8">
        <f t="shared" si="67"/>
        <v>1.5301931880008756E-2</v>
      </c>
      <c r="V388" s="15">
        <f t="shared" si="62"/>
        <v>0.21777552931632008</v>
      </c>
      <c r="W388" s="15">
        <f t="shared" si="63"/>
        <v>0.11956635137651096</v>
      </c>
    </row>
    <row r="389" spans="1:23" x14ac:dyDescent="0.25">
      <c r="A389">
        <v>388</v>
      </c>
      <c r="B389">
        <v>894.8</v>
      </c>
      <c r="C389">
        <v>575.5</v>
      </c>
      <c r="D389" t="s">
        <v>1391</v>
      </c>
      <c r="E389" t="e">
        <v>#N/A</v>
      </c>
      <c r="F389" t="b">
        <v>1</v>
      </c>
      <c r="G389" t="e">
        <v>#N/A</v>
      </c>
      <c r="H389" t="e">
        <v>#N/A</v>
      </c>
      <c r="I389" s="6" t="str">
        <f t="shared" si="60"/>
        <v>C57H96O6</v>
      </c>
      <c r="J389" s="6" t="str">
        <f t="shared" si="61"/>
        <v>C57H100NO6</v>
      </c>
      <c r="K389" s="6" t="str">
        <f t="shared" si="65"/>
        <v>C37H67O4</v>
      </c>
      <c r="L389" s="44" t="str">
        <f t="shared" si="64"/>
        <v>C20H33NO2</v>
      </c>
      <c r="M389">
        <v>0.51507700820690694</v>
      </c>
      <c r="N389">
        <v>6.2024676912616206E-2</v>
      </c>
      <c r="O389">
        <v>2.3440640081786132E-2</v>
      </c>
      <c r="P389">
        <v>0.65126597730134428</v>
      </c>
      <c r="Q389">
        <v>0.7908857919175134</v>
      </c>
      <c r="R389">
        <v>0.2755518910920759</v>
      </c>
      <c r="S389">
        <v>0.1833533598467923</v>
      </c>
      <c r="T389" s="8">
        <f t="shared" si="66"/>
        <v>4.9054435718462373E-2</v>
      </c>
      <c r="U389" s="8">
        <f t="shared" si="67"/>
        <v>1.5266091371433506E-2</v>
      </c>
      <c r="V389" s="15">
        <f t="shared" si="62"/>
        <v>0.21793007560072483</v>
      </c>
      <c r="W389" s="15">
        <f t="shared" si="63"/>
        <v>0.11941180509210624</v>
      </c>
    </row>
    <row r="390" spans="1:23" x14ac:dyDescent="0.25">
      <c r="A390">
        <v>389</v>
      </c>
      <c r="B390">
        <v>894.8</v>
      </c>
      <c r="C390">
        <v>547.5</v>
      </c>
      <c r="D390" t="s">
        <v>1392</v>
      </c>
      <c r="E390" t="e">
        <v>#N/A</v>
      </c>
      <c r="F390" t="b">
        <v>1</v>
      </c>
      <c r="G390" t="e">
        <v>#N/A</v>
      </c>
      <c r="H390" t="e">
        <v>#N/A</v>
      </c>
      <c r="I390" s="6" t="str">
        <f t="shared" si="60"/>
        <v>C57H96O6</v>
      </c>
      <c r="J390" s="6" t="str">
        <f t="shared" si="61"/>
        <v>C57H100NO6</v>
      </c>
      <c r="K390" s="6" t="str">
        <f t="shared" si="65"/>
        <v>C35H63O4</v>
      </c>
      <c r="L390" s="44" t="str">
        <f t="shared" si="64"/>
        <v>C22H37NO2</v>
      </c>
      <c r="M390">
        <v>0.51507700820690694</v>
      </c>
      <c r="N390">
        <v>5.7266833829262467E-2</v>
      </c>
      <c r="O390">
        <v>2.7114659079625816E-2</v>
      </c>
      <c r="P390">
        <v>0.66623340411517784</v>
      </c>
      <c r="Q390">
        <v>0.77311795689827156</v>
      </c>
      <c r="R390">
        <v>0.26666468161891527</v>
      </c>
      <c r="S390">
        <v>0.19689590172516944</v>
      </c>
      <c r="T390" s="8">
        <f t="shared" si="66"/>
        <v>4.427401756811223E-2</v>
      </c>
      <c r="U390" s="8">
        <f t="shared" si="67"/>
        <v>1.8064691620041626E-2</v>
      </c>
      <c r="V390" s="15">
        <f t="shared" si="62"/>
        <v>0.20616325383014389</v>
      </c>
      <c r="W390" s="15">
        <f t="shared" si="63"/>
        <v>0.13117862686268719</v>
      </c>
    </row>
    <row r="391" spans="1:23" x14ac:dyDescent="0.25">
      <c r="A391">
        <v>390</v>
      </c>
      <c r="B391">
        <v>894.8</v>
      </c>
      <c r="C391">
        <v>549.5</v>
      </c>
      <c r="D391" t="s">
        <v>1393</v>
      </c>
      <c r="E391" t="e">
        <v>#N/A</v>
      </c>
      <c r="F391" t="b">
        <v>1</v>
      </c>
      <c r="G391" t="e">
        <v>#N/A</v>
      </c>
      <c r="H391" t="e">
        <v>#N/A</v>
      </c>
      <c r="I391" s="6" t="str">
        <f t="shared" si="60"/>
        <v>C57H96O6</v>
      </c>
      <c r="J391" s="6" t="str">
        <f t="shared" si="61"/>
        <v>C57H100NO6</v>
      </c>
      <c r="K391" s="6" t="str">
        <f t="shared" si="65"/>
        <v>C35H65O4</v>
      </c>
      <c r="L391" s="44" t="str">
        <f t="shared" si="64"/>
        <v>C22H35NO2</v>
      </c>
      <c r="M391">
        <v>0.51507700820690694</v>
      </c>
      <c r="N391">
        <v>5.7329657462444047E-2</v>
      </c>
      <c r="O391">
        <v>2.7063752165299857E-2</v>
      </c>
      <c r="P391">
        <v>0.66603354908419499</v>
      </c>
      <c r="Q391">
        <v>0.77334994448124228</v>
      </c>
      <c r="R391">
        <v>0.26678452825511634</v>
      </c>
      <c r="S391">
        <v>0.19672294399950616</v>
      </c>
      <c r="T391" s="8">
        <f t="shared" si="66"/>
        <v>4.4335887415709742E-2</v>
      </c>
      <c r="U391" s="8">
        <f t="shared" si="67"/>
        <v>1.8025366906189728E-2</v>
      </c>
      <c r="V391" s="15">
        <f t="shared" si="62"/>
        <v>0.20631780011454862</v>
      </c>
      <c r="W391" s="15">
        <f t="shared" si="63"/>
        <v>0.13102408057828244</v>
      </c>
    </row>
    <row r="392" spans="1:23" x14ac:dyDescent="0.25">
      <c r="A392">
        <v>391</v>
      </c>
      <c r="B392">
        <v>892.8</v>
      </c>
      <c r="C392">
        <v>595.5</v>
      </c>
      <c r="D392" t="s">
        <v>1394</v>
      </c>
      <c r="E392" t="e">
        <v>#N/A</v>
      </c>
      <c r="F392" t="b">
        <v>1</v>
      </c>
      <c r="G392" t="e">
        <v>#N/A</v>
      </c>
      <c r="H392" t="e">
        <v>#N/A</v>
      </c>
      <c r="I392" s="6" t="str">
        <f t="shared" si="60"/>
        <v>C57H94O6</v>
      </c>
      <c r="J392" s="6" t="str">
        <f t="shared" si="61"/>
        <v>C57H98NO6</v>
      </c>
      <c r="K392" s="6" t="str">
        <f t="shared" si="65"/>
        <v>C39H63O4</v>
      </c>
      <c r="L392" s="6" t="str">
        <f t="shared" ref="L392:L410" si="68">"C"&amp;MID(J392,2,2)-MID(K392,2,2)&amp;"H"&amp;MID(J392,5,2)-MID(K392,5,2)&amp;"NO2"</f>
        <v>C18H35NO2</v>
      </c>
      <c r="M392">
        <v>0.51523156608402199</v>
      </c>
      <c r="N392">
        <v>6.6611760134218101E-2</v>
      </c>
      <c r="O392">
        <v>2.013999973989284E-2</v>
      </c>
      <c r="P392">
        <v>0.63739928251317768</v>
      </c>
      <c r="Q392">
        <v>0.8083340854299913</v>
      </c>
      <c r="R392">
        <v>0.2834811193089411</v>
      </c>
      <c r="S392">
        <v>0.1696598427814327</v>
      </c>
      <c r="T392" s="8">
        <f t="shared" si="66"/>
        <v>5.3844556206975133E-2</v>
      </c>
      <c r="U392" s="8">
        <f t="shared" si="67"/>
        <v>1.2837221384023278E-2</v>
      </c>
      <c r="V392" s="15">
        <f t="shared" si="62"/>
        <v>0.22914745131326308</v>
      </c>
      <c r="W392" s="15">
        <f t="shared" si="63"/>
        <v>0.1081410620601837</v>
      </c>
    </row>
    <row r="393" spans="1:23" x14ac:dyDescent="0.25">
      <c r="A393">
        <v>392</v>
      </c>
      <c r="B393">
        <v>892.8</v>
      </c>
      <c r="C393">
        <v>597.5</v>
      </c>
      <c r="D393" t="s">
        <v>1395</v>
      </c>
      <c r="E393" t="e">
        <v>#N/A</v>
      </c>
      <c r="F393" t="b">
        <v>1</v>
      </c>
      <c r="G393" t="e">
        <v>#N/A</v>
      </c>
      <c r="H393" t="e">
        <v>#N/A</v>
      </c>
      <c r="I393" s="6" t="str">
        <f t="shared" si="60"/>
        <v>C57H94O6</v>
      </c>
      <c r="J393" s="6" t="str">
        <f t="shared" si="61"/>
        <v>C57H98NO6</v>
      </c>
      <c r="K393" s="6" t="str">
        <f t="shared" si="65"/>
        <v>C39H65O4</v>
      </c>
      <c r="L393" s="6" t="str">
        <f t="shared" si="68"/>
        <v>C18H33NO2</v>
      </c>
      <c r="M393">
        <v>0.51523156608402199</v>
      </c>
      <c r="N393">
        <v>6.6676824025568598E-2</v>
      </c>
      <c r="O393">
        <v>2.0095176831051158E-2</v>
      </c>
      <c r="P393">
        <v>0.63720807706990745</v>
      </c>
      <c r="Q393">
        <v>0.8085766402290856</v>
      </c>
      <c r="R393">
        <v>0.28358727245325982</v>
      </c>
      <c r="S393">
        <v>0.1694681428051211</v>
      </c>
      <c r="T393" s="8">
        <f t="shared" si="66"/>
        <v>5.3913322351740234E-2</v>
      </c>
      <c r="U393" s="8">
        <f t="shared" si="67"/>
        <v>1.2804808986893863E-2</v>
      </c>
      <c r="V393" s="15">
        <f t="shared" si="62"/>
        <v>0.22930204397198714</v>
      </c>
      <c r="W393" s="15">
        <f t="shared" si="63"/>
        <v>0.10798646940145969</v>
      </c>
    </row>
    <row r="394" spans="1:23" x14ac:dyDescent="0.25">
      <c r="A394">
        <v>393</v>
      </c>
      <c r="B394">
        <v>892.8</v>
      </c>
      <c r="C394">
        <v>571.5</v>
      </c>
      <c r="D394" t="s">
        <v>1396</v>
      </c>
      <c r="E394" t="e">
        <v>#N/A</v>
      </c>
      <c r="F394" t="b">
        <v>1</v>
      </c>
      <c r="G394" t="e">
        <v>#N/A</v>
      </c>
      <c r="H394" t="e">
        <v>#N/A</v>
      </c>
      <c r="I394" s="6" t="str">
        <f t="shared" si="60"/>
        <v>C57H94O6</v>
      </c>
      <c r="J394" s="6" t="str">
        <f t="shared" si="61"/>
        <v>C57H98NO6</v>
      </c>
      <c r="K394" s="6" t="str">
        <f t="shared" si="65"/>
        <v>C37H63O4</v>
      </c>
      <c r="L394" s="6" t="str">
        <f t="shared" si="68"/>
        <v>C20H35NO2</v>
      </c>
      <c r="M394">
        <v>0.51523156608402199</v>
      </c>
      <c r="N394">
        <v>6.1896597156474345E-2</v>
      </c>
      <c r="O394">
        <v>2.3488623969159166E-2</v>
      </c>
      <c r="P394">
        <v>0.65165688346654205</v>
      </c>
      <c r="Q394">
        <v>0.79064854397486861</v>
      </c>
      <c r="R394">
        <v>0.27532623145651314</v>
      </c>
      <c r="S394">
        <v>0.18353558811200352</v>
      </c>
      <c r="T394" s="8">
        <f t="shared" si="66"/>
        <v>4.8938454418765424E-2</v>
      </c>
      <c r="U394" s="8">
        <f t="shared" si="67"/>
        <v>1.5306523492659777E-2</v>
      </c>
      <c r="V394" s="15">
        <f t="shared" si="62"/>
        <v>0.21768628401917972</v>
      </c>
      <c r="W394" s="15">
        <f t="shared" si="63"/>
        <v>0.11960222935426711</v>
      </c>
    </row>
    <row r="395" spans="1:23" x14ac:dyDescent="0.25">
      <c r="A395">
        <v>394</v>
      </c>
      <c r="B395">
        <v>892.8</v>
      </c>
      <c r="C395">
        <v>573.5</v>
      </c>
      <c r="D395" t="s">
        <v>1397</v>
      </c>
      <c r="E395" t="e">
        <v>#N/A</v>
      </c>
      <c r="F395" t="b">
        <v>1</v>
      </c>
      <c r="G395" t="e">
        <v>#N/A</v>
      </c>
      <c r="H395" t="e">
        <v>#N/A</v>
      </c>
      <c r="I395" s="6" t="str">
        <f t="shared" si="60"/>
        <v>C57H94O6</v>
      </c>
      <c r="J395" s="6" t="str">
        <f t="shared" si="61"/>
        <v>C57H98NO6</v>
      </c>
      <c r="K395" s="6" t="str">
        <f t="shared" si="65"/>
        <v>C37H65O4</v>
      </c>
      <c r="L395" s="6" t="str">
        <f t="shared" si="68"/>
        <v>C20H33NO2</v>
      </c>
      <c r="M395">
        <v>0.51523156608402199</v>
      </c>
      <c r="N395">
        <v>6.1960629712037238E-2</v>
      </c>
      <c r="O395">
        <v>2.3440640081786132E-2</v>
      </c>
      <c r="P395">
        <v>0.65146140106378192</v>
      </c>
      <c r="Q395">
        <v>0.7908857919175134</v>
      </c>
      <c r="R395">
        <v>0.27543910752239659</v>
      </c>
      <c r="S395">
        <v>0.1833533598467923</v>
      </c>
      <c r="T395" s="8">
        <f t="shared" si="66"/>
        <v>4.9003781697512384E-2</v>
      </c>
      <c r="U395" s="8">
        <f t="shared" si="67"/>
        <v>1.5270672229512236E-2</v>
      </c>
      <c r="V395" s="15">
        <f t="shared" si="62"/>
        <v>0.21784087667790378</v>
      </c>
      <c r="W395" s="15">
        <f t="shared" si="63"/>
        <v>0.11944763669554309</v>
      </c>
    </row>
    <row r="396" spans="1:23" x14ac:dyDescent="0.25">
      <c r="A396">
        <v>395</v>
      </c>
      <c r="B396">
        <v>892.8</v>
      </c>
      <c r="C396">
        <v>547.5</v>
      </c>
      <c r="D396" t="s">
        <v>1398</v>
      </c>
      <c r="E396" t="e">
        <v>#N/A</v>
      </c>
      <c r="F396" t="b">
        <v>1</v>
      </c>
      <c r="G396" t="e">
        <v>#N/A</v>
      </c>
      <c r="H396" t="e">
        <v>#N/A</v>
      </c>
      <c r="I396" s="6" t="str">
        <f t="shared" si="60"/>
        <v>C57H94O6</v>
      </c>
      <c r="J396" s="6" t="str">
        <f t="shared" si="61"/>
        <v>C57H98NO6</v>
      </c>
      <c r="K396" s="6" t="str">
        <f t="shared" si="65"/>
        <v>C35H63O4</v>
      </c>
      <c r="L396" s="6" t="str">
        <f t="shared" si="68"/>
        <v>C22H35NO2</v>
      </c>
      <c r="M396">
        <v>0.51523156608402199</v>
      </c>
      <c r="N396">
        <v>5.7266833829262467E-2</v>
      </c>
      <c r="O396">
        <v>2.7063752165299857E-2</v>
      </c>
      <c r="P396">
        <v>0.66623340411517784</v>
      </c>
      <c r="Q396">
        <v>0.77334994448124228</v>
      </c>
      <c r="R396">
        <v>0.26666468161891527</v>
      </c>
      <c r="S396">
        <v>0.19672294399950616</v>
      </c>
      <c r="T396" s="8">
        <f t="shared" si="66"/>
        <v>4.4287302762476673E-2</v>
      </c>
      <c r="U396" s="8">
        <f t="shared" si="67"/>
        <v>1.8030775733217243E-2</v>
      </c>
      <c r="V396" s="15">
        <f t="shared" si="62"/>
        <v>0.20622511672509633</v>
      </c>
      <c r="W396" s="15">
        <f t="shared" si="63"/>
        <v>0.13106339664835051</v>
      </c>
    </row>
    <row r="397" spans="1:23" x14ac:dyDescent="0.25">
      <c r="A397">
        <v>396</v>
      </c>
      <c r="B397">
        <v>920.9</v>
      </c>
      <c r="C397">
        <v>647.6</v>
      </c>
      <c r="D397" t="s">
        <v>1399</v>
      </c>
      <c r="E397" t="e">
        <v>#N/A</v>
      </c>
      <c r="F397" t="b">
        <v>1</v>
      </c>
      <c r="G397" t="e">
        <v>#N/A</v>
      </c>
      <c r="H397" t="e">
        <v>#N/A</v>
      </c>
      <c r="I397" s="44" t="str">
        <f t="shared" si="60"/>
        <v>C58H110O6</v>
      </c>
      <c r="J397" s="44" t="str">
        <f t="shared" si="61"/>
        <v>C58H114NO6</v>
      </c>
      <c r="K397" s="44" t="str">
        <f t="shared" ref="K397:K407" si="69">"C"&amp;MID(I397,2,2)-MID(D397,11,2)&amp;"H"&amp;MID(I397,5,3)-MID(D397,11,2)*2+1+RIGHT(D397,1)*2&amp;"O4"</f>
        <v>C42H79O4</v>
      </c>
      <c r="L397" s="44" t="str">
        <f t="shared" ref="L397:L409" si="70">"C"&amp;MID(J397,2,2)-MID(K397,2,2)&amp;"H"&amp;MID(J397,5,3)-MID(K397,5,2)&amp;"NO2"</f>
        <v>C16H35NO2</v>
      </c>
      <c r="M397">
        <v>0.50834244007208507</v>
      </c>
      <c r="N397">
        <v>7.4347332566028337E-2</v>
      </c>
      <c r="O397">
        <v>1.7038748360751518E-2</v>
      </c>
      <c r="P397">
        <v>0.61511746787375998</v>
      </c>
      <c r="Q397">
        <v>0.82641522411847945</v>
      </c>
      <c r="R397">
        <v>0.29557251052086397</v>
      </c>
      <c r="S397">
        <v>0.1550715099001686</v>
      </c>
      <c r="T397" s="8">
        <f t="shared" si="66"/>
        <v>6.1441767505165452E-2</v>
      </c>
      <c r="U397" s="8">
        <f t="shared" si="67"/>
        <v>1.0480831747403654E-2</v>
      </c>
      <c r="V397" s="15">
        <f t="shared" si="62"/>
        <v>0.24426562252536149</v>
      </c>
      <c r="W397" s="15">
        <f t="shared" si="63"/>
        <v>9.5387194509152437E-2</v>
      </c>
    </row>
    <row r="398" spans="1:23" x14ac:dyDescent="0.25">
      <c r="A398">
        <v>397</v>
      </c>
      <c r="B398">
        <v>920.9</v>
      </c>
      <c r="C398">
        <v>621.6</v>
      </c>
      <c r="D398" t="s">
        <v>1400</v>
      </c>
      <c r="E398" t="e">
        <v>#N/A</v>
      </c>
      <c r="F398" t="b">
        <v>1</v>
      </c>
      <c r="G398" t="e">
        <v>#N/A</v>
      </c>
      <c r="H398" t="e">
        <v>#N/A</v>
      </c>
      <c r="I398" s="44" t="str">
        <f t="shared" si="60"/>
        <v>C58H110O6</v>
      </c>
      <c r="J398" s="44" t="str">
        <f t="shared" si="61"/>
        <v>C58H114NO6</v>
      </c>
      <c r="K398" s="44" t="str">
        <f t="shared" si="69"/>
        <v>C40H77O4</v>
      </c>
      <c r="L398" s="44" t="str">
        <f t="shared" si="70"/>
        <v>C18H37NO2</v>
      </c>
      <c r="M398">
        <v>0.50834244007208507</v>
      </c>
      <c r="N398">
        <v>6.9456168413005753E-2</v>
      </c>
      <c r="O398">
        <v>2.0184866698779291E-2</v>
      </c>
      <c r="P398">
        <v>0.62906536578077432</v>
      </c>
      <c r="Q398">
        <v>0.80809160339187913</v>
      </c>
      <c r="R398">
        <v>0.2880925567433465</v>
      </c>
      <c r="S398">
        <v>0.1698514124965399</v>
      </c>
      <c r="T398" s="8">
        <f t="shared" si="66"/>
        <v>5.6126946498322235E-2</v>
      </c>
      <c r="U398" s="8">
        <f t="shared" si="67"/>
        <v>1.2697600553103769E-2</v>
      </c>
      <c r="V398" s="15">
        <f t="shared" si="62"/>
        <v>0.2328051761039969</v>
      </c>
      <c r="W398" s="15">
        <f t="shared" si="63"/>
        <v>0.1068476409305171</v>
      </c>
    </row>
    <row r="399" spans="1:23" x14ac:dyDescent="0.25">
      <c r="A399">
        <v>398</v>
      </c>
      <c r="B399">
        <v>918.8</v>
      </c>
      <c r="C399">
        <v>619.5</v>
      </c>
      <c r="D399" t="s">
        <v>1401</v>
      </c>
      <c r="E399" t="e">
        <v>#N/A</v>
      </c>
      <c r="F399" t="b">
        <v>1</v>
      </c>
      <c r="G399" t="e">
        <v>#N/A</v>
      </c>
      <c r="H399" t="e">
        <v>#N/A</v>
      </c>
      <c r="I399" s="44" t="str">
        <f t="shared" si="60"/>
        <v>C58H108O6</v>
      </c>
      <c r="J399" s="44" t="str">
        <f t="shared" si="61"/>
        <v>C58H112NO6</v>
      </c>
      <c r="K399" s="44" t="str">
        <f t="shared" si="69"/>
        <v>C40H75O4</v>
      </c>
      <c r="L399" s="44" t="str">
        <f t="shared" si="70"/>
        <v>C18H37NO2</v>
      </c>
      <c r="M399">
        <v>0.5084949771240852</v>
      </c>
      <c r="N399">
        <v>6.9390585768968935E-2</v>
      </c>
      <c r="O399">
        <v>2.0184866698779291E-2</v>
      </c>
      <c r="P399">
        <v>0.62925412786091484</v>
      </c>
      <c r="Q399">
        <v>0.80809160339187913</v>
      </c>
      <c r="R399">
        <v>0.28799019940146492</v>
      </c>
      <c r="S399">
        <v>0.1698514124965399</v>
      </c>
      <c r="T399" s="8">
        <f t="shared" si="66"/>
        <v>5.6073949714347822E-2</v>
      </c>
      <c r="U399" s="8">
        <f t="shared" si="67"/>
        <v>1.2701410690529186E-2</v>
      </c>
      <c r="V399" s="15">
        <f t="shared" si="62"/>
        <v>0.23272246199547678</v>
      </c>
      <c r="W399" s="15">
        <f t="shared" si="63"/>
        <v>0.10687970243645471</v>
      </c>
    </row>
    <row r="400" spans="1:23" x14ac:dyDescent="0.25">
      <c r="A400">
        <v>399</v>
      </c>
      <c r="B400">
        <v>918.8</v>
      </c>
      <c r="C400">
        <v>621.5</v>
      </c>
      <c r="D400" t="s">
        <v>1402</v>
      </c>
      <c r="E400" t="e">
        <v>#N/A</v>
      </c>
      <c r="F400" t="b">
        <v>1</v>
      </c>
      <c r="G400" t="e">
        <v>#N/A</v>
      </c>
      <c r="H400" t="e">
        <v>#N/A</v>
      </c>
      <c r="I400" s="44" t="str">
        <f t="shared" si="60"/>
        <v>C58H108O6</v>
      </c>
      <c r="J400" s="44" t="str">
        <f t="shared" si="61"/>
        <v>C58H112NO6</v>
      </c>
      <c r="K400" s="44" t="str">
        <f t="shared" si="69"/>
        <v>C40H77O4</v>
      </c>
      <c r="L400" s="44" t="str">
        <f t="shared" si="70"/>
        <v>C18H35NO2</v>
      </c>
      <c r="M400">
        <v>0.5084949771240852</v>
      </c>
      <c r="N400">
        <v>6.9456168413005753E-2</v>
      </c>
      <c r="O400">
        <v>2.013999973989284E-2</v>
      </c>
      <c r="P400">
        <v>0.62906536578077432</v>
      </c>
      <c r="Q400">
        <v>0.8083340854299913</v>
      </c>
      <c r="R400">
        <v>0.2880925567433465</v>
      </c>
      <c r="S400">
        <v>0.1696598427814327</v>
      </c>
      <c r="T400" s="8">
        <f t="shared" si="66"/>
        <v>5.6143788371598467E-2</v>
      </c>
      <c r="U400" s="8">
        <f t="shared" si="67"/>
        <v>1.266937630320039E-2</v>
      </c>
      <c r="V400" s="15">
        <f t="shared" si="62"/>
        <v>0.23287503337432089</v>
      </c>
      <c r="W400" s="15">
        <f t="shared" si="63"/>
        <v>0.10672713105761064</v>
      </c>
    </row>
    <row r="401" spans="1:23" x14ac:dyDescent="0.25">
      <c r="A401">
        <v>400</v>
      </c>
      <c r="B401">
        <v>916.8</v>
      </c>
      <c r="C401">
        <v>617.5</v>
      </c>
      <c r="D401" t="s">
        <v>1403</v>
      </c>
      <c r="E401" t="e">
        <v>#N/A</v>
      </c>
      <c r="F401" t="b">
        <v>1</v>
      </c>
      <c r="G401" t="e">
        <v>#N/A</v>
      </c>
      <c r="H401" t="e">
        <v>#N/A</v>
      </c>
      <c r="I401" s="44" t="str">
        <f t="shared" si="60"/>
        <v>C58H106O6</v>
      </c>
      <c r="J401" s="44" t="str">
        <f t="shared" si="61"/>
        <v>C58H110NO6</v>
      </c>
      <c r="K401" s="44" t="str">
        <f t="shared" si="69"/>
        <v>C40H73O4</v>
      </c>
      <c r="L401" s="44" t="str">
        <f t="shared" si="70"/>
        <v>C18H37NO2</v>
      </c>
      <c r="M401">
        <v>0.50864755994749933</v>
      </c>
      <c r="N401">
        <v>6.9325014179485223E-2</v>
      </c>
      <c r="O401">
        <v>2.0184866698779291E-2</v>
      </c>
      <c r="P401">
        <v>0.62944294658242317</v>
      </c>
      <c r="Q401">
        <v>0.80809160339187913</v>
      </c>
      <c r="R401">
        <v>0.28788775469135575</v>
      </c>
      <c r="S401">
        <v>0.1698514124965399</v>
      </c>
      <c r="T401" s="8">
        <f t="shared" si="66"/>
        <v>5.6020961863464974E-2</v>
      </c>
      <c r="U401" s="8">
        <f t="shared" si="67"/>
        <v>1.2705221971253067E-2</v>
      </c>
      <c r="V401" s="15">
        <f t="shared" si="62"/>
        <v>0.23263967728542567</v>
      </c>
      <c r="W401" s="15">
        <f t="shared" si="63"/>
        <v>0.10691177356300871</v>
      </c>
    </row>
    <row r="402" spans="1:23" x14ac:dyDescent="0.25">
      <c r="A402">
        <v>401</v>
      </c>
      <c r="B402">
        <v>916.8</v>
      </c>
      <c r="C402">
        <v>619.5</v>
      </c>
      <c r="D402" t="s">
        <v>1404</v>
      </c>
      <c r="E402" t="e">
        <v>#N/A</v>
      </c>
      <c r="F402" t="b">
        <v>1</v>
      </c>
      <c r="G402" t="e">
        <v>#N/A</v>
      </c>
      <c r="H402" t="e">
        <v>#N/A</v>
      </c>
      <c r="I402" s="44" t="str">
        <f t="shared" si="60"/>
        <v>C58H106O6</v>
      </c>
      <c r="J402" s="44" t="str">
        <f t="shared" si="61"/>
        <v>C58H110NO6</v>
      </c>
      <c r="K402" s="44" t="str">
        <f t="shared" si="69"/>
        <v>C40H75O4</v>
      </c>
      <c r="L402" s="44" t="str">
        <f t="shared" si="70"/>
        <v>C18H35NO2</v>
      </c>
      <c r="M402">
        <v>0.50864755994749933</v>
      </c>
      <c r="N402">
        <v>6.9390585768968935E-2</v>
      </c>
      <c r="O402">
        <v>2.013999973989284E-2</v>
      </c>
      <c r="P402">
        <v>0.62925412786091484</v>
      </c>
      <c r="Q402">
        <v>0.8083340854299913</v>
      </c>
      <c r="R402">
        <v>0.28799019940146492</v>
      </c>
      <c r="S402">
        <v>0.1696598427814327</v>
      </c>
      <c r="T402" s="8">
        <f t="shared" si="66"/>
        <v>5.609077568501087E-2</v>
      </c>
      <c r="U402" s="8">
        <f t="shared" si="67"/>
        <v>1.2673177971445319E-2</v>
      </c>
      <c r="V402" s="15">
        <f t="shared" si="62"/>
        <v>0.23279229444598393</v>
      </c>
      <c r="W402" s="15">
        <f t="shared" si="63"/>
        <v>0.10675915640245034</v>
      </c>
    </row>
    <row r="403" spans="1:23" x14ac:dyDescent="0.25">
      <c r="A403">
        <v>402</v>
      </c>
      <c r="B403">
        <v>914.8</v>
      </c>
      <c r="C403">
        <v>615.5</v>
      </c>
      <c r="D403" t="s">
        <v>1405</v>
      </c>
      <c r="E403" t="e">
        <v>#N/A</v>
      </c>
      <c r="F403" t="b">
        <v>1</v>
      </c>
      <c r="G403" t="e">
        <v>#N/A</v>
      </c>
      <c r="H403" t="e">
        <v>#N/A</v>
      </c>
      <c r="I403" s="44" t="str">
        <f t="shared" si="60"/>
        <v>C58H104O6</v>
      </c>
      <c r="J403" s="44" t="str">
        <f t="shared" si="61"/>
        <v>C58H108NO6</v>
      </c>
      <c r="K403" s="44" t="str">
        <f t="shared" si="69"/>
        <v>C40H71O4</v>
      </c>
      <c r="L403" s="44" t="str">
        <f t="shared" si="70"/>
        <v>C18H37NO2</v>
      </c>
      <c r="M403">
        <v>0.50880018855606191</v>
      </c>
      <c r="N403">
        <v>6.9259453674097818E-2</v>
      </c>
      <c r="O403">
        <v>2.0184866698779291E-2</v>
      </c>
      <c r="P403">
        <v>0.62963182196229606</v>
      </c>
      <c r="Q403">
        <v>0.80809160339187913</v>
      </c>
      <c r="R403">
        <v>0.2877852225698026</v>
      </c>
      <c r="S403">
        <v>0.1698514124965399</v>
      </c>
      <c r="T403" s="8">
        <f t="shared" si="66"/>
        <v>5.5967982969547275E-2</v>
      </c>
      <c r="U403" s="8">
        <f t="shared" si="67"/>
        <v>1.2709034395618478E-2</v>
      </c>
      <c r="V403" s="15">
        <f t="shared" si="62"/>
        <v>0.23255682193892055</v>
      </c>
      <c r="W403" s="15">
        <f t="shared" si="63"/>
        <v>0.10694385431306591</v>
      </c>
    </row>
    <row r="404" spans="1:23" x14ac:dyDescent="0.25">
      <c r="A404">
        <v>403</v>
      </c>
      <c r="B404">
        <v>914.8</v>
      </c>
      <c r="C404">
        <v>617.5</v>
      </c>
      <c r="D404" t="s">
        <v>1406</v>
      </c>
      <c r="E404" t="e">
        <v>#N/A</v>
      </c>
      <c r="F404" t="b">
        <v>1</v>
      </c>
      <c r="G404" t="e">
        <v>#N/A</v>
      </c>
      <c r="H404" t="e">
        <v>#N/A</v>
      </c>
      <c r="I404" s="44" t="str">
        <f t="shared" si="60"/>
        <v>C58H104O6</v>
      </c>
      <c r="J404" s="44" t="str">
        <f t="shared" si="61"/>
        <v>C58H108NO6</v>
      </c>
      <c r="K404" s="44" t="str">
        <f t="shared" si="69"/>
        <v>C40H73O4</v>
      </c>
      <c r="L404" s="44" t="str">
        <f t="shared" si="70"/>
        <v>C18H35NO2</v>
      </c>
      <c r="M404">
        <v>0.50880018855606191</v>
      </c>
      <c r="N404">
        <v>6.9325014179485223E-2</v>
      </c>
      <c r="O404">
        <v>2.013999973989284E-2</v>
      </c>
      <c r="P404">
        <v>0.62944294658242317</v>
      </c>
      <c r="Q404">
        <v>0.8083340854299913</v>
      </c>
      <c r="R404">
        <v>0.28788775469135575</v>
      </c>
      <c r="S404">
        <v>0.1696598427814327</v>
      </c>
      <c r="T404" s="8">
        <f t="shared" si="66"/>
        <v>5.6037771934195374E-2</v>
      </c>
      <c r="U404" s="8">
        <f t="shared" si="67"/>
        <v>1.2676980780447386E-2</v>
      </c>
      <c r="V404" s="15">
        <f t="shared" si="62"/>
        <v>0.23270948489493073</v>
      </c>
      <c r="W404" s="15">
        <f t="shared" si="63"/>
        <v>0.10679119135705567</v>
      </c>
    </row>
    <row r="405" spans="1:23" x14ac:dyDescent="0.25">
      <c r="A405">
        <v>404</v>
      </c>
      <c r="B405">
        <v>912.8</v>
      </c>
      <c r="C405">
        <v>613.5</v>
      </c>
      <c r="D405" t="s">
        <v>1407</v>
      </c>
      <c r="E405" t="e">
        <v>#N/A</v>
      </c>
      <c r="F405" t="b">
        <v>1</v>
      </c>
      <c r="G405" t="e">
        <v>#N/A</v>
      </c>
      <c r="H405" t="e">
        <v>#N/A</v>
      </c>
      <c r="I405" s="44" t="str">
        <f t="shared" si="60"/>
        <v>C58H102O6</v>
      </c>
      <c r="J405" s="44" t="str">
        <f t="shared" si="61"/>
        <v>C58H106NO6</v>
      </c>
      <c r="K405" s="44" t="str">
        <f t="shared" si="69"/>
        <v>C40H69O4</v>
      </c>
      <c r="L405" s="44" t="str">
        <f t="shared" si="70"/>
        <v>C18H37NO2</v>
      </c>
      <c r="M405">
        <v>0.50895286296351161</v>
      </c>
      <c r="N405">
        <v>6.9193904282371779E-2</v>
      </c>
      <c r="O405">
        <v>2.0184866698779291E-2</v>
      </c>
      <c r="P405">
        <v>0.62982075401753423</v>
      </c>
      <c r="Q405">
        <v>0.80809160339187913</v>
      </c>
      <c r="R405">
        <v>0.28768260299357068</v>
      </c>
      <c r="S405">
        <v>0.1698514124965399</v>
      </c>
      <c r="T405" s="8">
        <f t="shared" si="66"/>
        <v>5.5915013056486024E-2</v>
      </c>
      <c r="U405" s="8">
        <f t="shared" si="67"/>
        <v>1.2712847963968592E-2</v>
      </c>
      <c r="V405" s="15">
        <f t="shared" si="62"/>
        <v>0.23247389592102397</v>
      </c>
      <c r="W405" s="15">
        <f t="shared" si="63"/>
        <v>0.10697594468951402</v>
      </c>
    </row>
    <row r="406" spans="1:23" x14ac:dyDescent="0.25">
      <c r="A406">
        <v>405</v>
      </c>
      <c r="B406">
        <v>912.8</v>
      </c>
      <c r="C406">
        <v>615.5</v>
      </c>
      <c r="D406" t="s">
        <v>1408</v>
      </c>
      <c r="E406" t="e">
        <v>#N/A</v>
      </c>
      <c r="F406" t="b">
        <v>1</v>
      </c>
      <c r="G406" t="e">
        <v>#N/A</v>
      </c>
      <c r="H406" t="e">
        <v>#N/A</v>
      </c>
      <c r="I406" s="44" t="str">
        <f t="shared" si="60"/>
        <v>C58H102O6</v>
      </c>
      <c r="J406" s="44" t="str">
        <f t="shared" si="61"/>
        <v>C58H106NO6</v>
      </c>
      <c r="K406" s="44" t="str">
        <f t="shared" si="69"/>
        <v>C40H71O4</v>
      </c>
      <c r="L406" s="44" t="str">
        <f t="shared" si="70"/>
        <v>C18H35NO2</v>
      </c>
      <c r="M406">
        <v>0.50895286296351161</v>
      </c>
      <c r="N406">
        <v>6.9259453674097818E-2</v>
      </c>
      <c r="O406">
        <v>2.013999973989284E-2</v>
      </c>
      <c r="P406">
        <v>0.62963182196229606</v>
      </c>
      <c r="Q406">
        <v>0.8083340854299913</v>
      </c>
      <c r="R406">
        <v>0.2877852225698026</v>
      </c>
      <c r="S406">
        <v>0.1696598427814327</v>
      </c>
      <c r="T406" s="8">
        <f t="shared" si="66"/>
        <v>5.5984777143032703E-2</v>
      </c>
      <c r="U406" s="8">
        <f t="shared" si="67"/>
        <v>1.2680784730548896E-2</v>
      </c>
      <c r="V406" s="15">
        <f t="shared" si="62"/>
        <v>0.23262660468622781</v>
      </c>
      <c r="W406" s="15">
        <f t="shared" si="63"/>
        <v>0.10682323592431016</v>
      </c>
    </row>
    <row r="407" spans="1:23" x14ac:dyDescent="0.25">
      <c r="A407">
        <v>406</v>
      </c>
      <c r="B407">
        <v>912.8</v>
      </c>
      <c r="C407">
        <v>591.5</v>
      </c>
      <c r="D407" t="s">
        <v>1409</v>
      </c>
      <c r="E407" t="e">
        <v>#N/A</v>
      </c>
      <c r="F407" t="b">
        <v>1</v>
      </c>
      <c r="G407" t="e">
        <v>#N/A</v>
      </c>
      <c r="H407" t="e">
        <v>#N/A</v>
      </c>
      <c r="I407" s="44" t="str">
        <f t="shared" si="60"/>
        <v>C58H102O6</v>
      </c>
      <c r="J407" s="44" t="str">
        <f t="shared" si="61"/>
        <v>C58H106NO6</v>
      </c>
      <c r="K407" s="44" t="str">
        <f t="shared" si="69"/>
        <v>C38H71O4</v>
      </c>
      <c r="L407" s="44" t="str">
        <f t="shared" si="70"/>
        <v>C20H35NO2</v>
      </c>
      <c r="M407">
        <v>0.50895286296351161</v>
      </c>
      <c r="N407">
        <v>6.4502683144141648E-2</v>
      </c>
      <c r="O407">
        <v>2.3488623969159166E-2</v>
      </c>
      <c r="P407">
        <v>0.64371567726518086</v>
      </c>
      <c r="Q407">
        <v>0.79064854397486861</v>
      </c>
      <c r="R407">
        <v>0.2799032602958802</v>
      </c>
      <c r="S407">
        <v>0.18353558811200352</v>
      </c>
      <c r="T407" s="8">
        <f t="shared" si="66"/>
        <v>5.0998952510387885E-2</v>
      </c>
      <c r="U407" s="8">
        <f t="shared" si="67"/>
        <v>1.5119995486334451E-2</v>
      </c>
      <c r="V407" s="15">
        <f t="shared" si="62"/>
        <v>0.22130510520675631</v>
      </c>
      <c r="W407" s="15">
        <f t="shared" si="63"/>
        <v>0.11814473540378161</v>
      </c>
    </row>
    <row r="408" spans="1:23" x14ac:dyDescent="0.25">
      <c r="A408">
        <v>407</v>
      </c>
      <c r="B408">
        <v>908.8</v>
      </c>
      <c r="C408">
        <v>649.5</v>
      </c>
      <c r="D408" t="s">
        <v>1410</v>
      </c>
      <c r="E408" t="e">
        <v>#N/A</v>
      </c>
      <c r="F408" t="b">
        <v>1</v>
      </c>
      <c r="G408" t="e">
        <v>#N/A</v>
      </c>
      <c r="H408" t="e">
        <v>#N/A</v>
      </c>
      <c r="I408" s="6" t="str">
        <f t="shared" si="60"/>
        <v>C58H98O6</v>
      </c>
      <c r="J408" s="6" t="str">
        <f t="shared" si="61"/>
        <v>C58H102NO6</v>
      </c>
      <c r="K408" s="6" t="str">
        <f t="shared" ref="K408:K409" si="71">"C"&amp;MID(I408,2,2)-MID(D408,11,2)&amp;"H"&amp;MID(I408,5,2)-MID(D408,11,2)*2+1+RIGHT(D408,1)*2&amp;"O4"</f>
        <v>C43H69O4</v>
      </c>
      <c r="L408" s="44" t="str">
        <f t="shared" si="70"/>
        <v>C15H33NO2</v>
      </c>
      <c r="M408">
        <v>0.5092583492300472</v>
      </c>
      <c r="N408">
        <v>7.6447457836307228E-2</v>
      </c>
      <c r="O408">
        <v>1.5548150126737267E-2</v>
      </c>
      <c r="P408">
        <v>0.6092644557772402</v>
      </c>
      <c r="Q408">
        <v>0.83585763850343919</v>
      </c>
      <c r="R408">
        <v>0.29862247286355759</v>
      </c>
      <c r="S408">
        <v>0.1472958257151189</v>
      </c>
      <c r="T408" s="8">
        <f t="shared" si="66"/>
        <v>6.3899191576647016E-2</v>
      </c>
      <c r="U408" s="8">
        <f t="shared" si="67"/>
        <v>9.4729352253094118E-3</v>
      </c>
      <c r="V408" s="15">
        <f t="shared" si="62"/>
        <v>0.24960587497179065</v>
      </c>
      <c r="W408" s="15">
        <f t="shared" si="63"/>
        <v>8.9742111092581164E-2</v>
      </c>
    </row>
    <row r="409" spans="1:23" x14ac:dyDescent="0.25">
      <c r="A409">
        <v>408</v>
      </c>
      <c r="B409">
        <v>908.8</v>
      </c>
      <c r="C409">
        <v>563.5</v>
      </c>
      <c r="D409" t="s">
        <v>1411</v>
      </c>
      <c r="E409" t="e">
        <v>#N/A</v>
      </c>
      <c r="F409" t="b">
        <v>1</v>
      </c>
      <c r="G409" t="e">
        <v>#N/A</v>
      </c>
      <c r="H409" t="e">
        <v>#N/A</v>
      </c>
      <c r="I409" s="6" t="str">
        <f t="shared" si="60"/>
        <v>C58H98O6</v>
      </c>
      <c r="J409" s="6" t="str">
        <f t="shared" si="61"/>
        <v>C58H102NO6</v>
      </c>
      <c r="K409" s="6" t="str">
        <f t="shared" si="71"/>
        <v>C36H67O4</v>
      </c>
      <c r="L409" s="44" t="str">
        <f t="shared" si="70"/>
        <v>C22H35NO2</v>
      </c>
      <c r="M409">
        <v>0.5092583492300472</v>
      </c>
      <c r="N409">
        <v>5.9697127782833245E-2</v>
      </c>
      <c r="O409">
        <v>2.7063752165299857E-2</v>
      </c>
      <c r="P409">
        <v>0.65850958271116722</v>
      </c>
      <c r="Q409">
        <v>0.77334994448124228</v>
      </c>
      <c r="R409">
        <v>0.27129250321764714</v>
      </c>
      <c r="S409">
        <v>0.19672294399950616</v>
      </c>
      <c r="T409" s="8">
        <f t="shared" si="66"/>
        <v>4.6166770456543715E-2</v>
      </c>
      <c r="U409" s="8">
        <f t="shared" si="67"/>
        <v>1.7821740144970059E-2</v>
      </c>
      <c r="V409" s="15">
        <f t="shared" si="62"/>
        <v>0.20980404230154467</v>
      </c>
      <c r="W409" s="15">
        <f t="shared" si="63"/>
        <v>0.12954394376282713</v>
      </c>
    </row>
    <row r="410" spans="1:23" x14ac:dyDescent="0.25">
      <c r="A410">
        <v>409</v>
      </c>
      <c r="B410">
        <v>916.7</v>
      </c>
      <c r="C410">
        <v>619.4</v>
      </c>
      <c r="D410" t="s">
        <v>1412</v>
      </c>
      <c r="E410" t="e">
        <v>#N/A</v>
      </c>
      <c r="F410" t="b">
        <v>1</v>
      </c>
      <c r="G410" t="e">
        <v>#N/A</v>
      </c>
      <c r="H410" t="e">
        <v>#N/A</v>
      </c>
      <c r="I410" s="45" t="str">
        <f>"C"&amp;3+MID(D410,4,2)&amp;"H"&amp;2+MID(D410,4,2)*2-MID(D410,7,2)*2&amp;"O6"</f>
        <v>C59H94O6</v>
      </c>
      <c r="J410" s="45" t="str">
        <f>"C"&amp;3+MID(D410,4,2)&amp;"H"&amp;2+MID(D410,4,2)*2-MID(D410,7,2)*2+4&amp;"NO6"</f>
        <v>C59H98NO6</v>
      </c>
      <c r="K410" s="45" t="str">
        <f>"C"&amp;MID(I410,2,2)-MID(D410,12,2)&amp;"H"&amp;MID(I410,5,2)-MID(D410,12,2)*2+1+RIGHT(D410,1)*2&amp;"O4"</f>
        <v>C41H63O4</v>
      </c>
      <c r="L410" s="45" t="str">
        <f t="shared" si="68"/>
        <v>C18H35NO2</v>
      </c>
      <c r="M410">
        <v>0.50395881464966963</v>
      </c>
      <c r="N410">
        <v>7.1399468941349589E-2</v>
      </c>
      <c r="O410">
        <v>2.013999973989284E-2</v>
      </c>
      <c r="P410">
        <v>0.62345362361107171</v>
      </c>
      <c r="Q410">
        <v>0.8083340854299913</v>
      </c>
      <c r="R410">
        <v>0.29114736948850251</v>
      </c>
      <c r="S410">
        <v>0.1696598427814327</v>
      </c>
      <c r="T410" s="8">
        <f t="shared" si="66"/>
        <v>5.7714624426892888E-2</v>
      </c>
      <c r="U410" s="8">
        <f t="shared" si="67"/>
        <v>1.255635581736223E-2</v>
      </c>
      <c r="V410" s="15">
        <f t="shared" si="62"/>
        <v>0.23534434264083642</v>
      </c>
      <c r="W410" s="15">
        <f t="shared" si="63"/>
        <v>0.10577504376336894</v>
      </c>
    </row>
    <row r="411" spans="1:23" x14ac:dyDescent="0.25">
      <c r="A411">
        <v>410</v>
      </c>
      <c r="B411">
        <v>934.9</v>
      </c>
      <c r="C411">
        <v>661.6</v>
      </c>
      <c r="D411" t="s">
        <v>1413</v>
      </c>
      <c r="E411" t="e">
        <v>#N/A</v>
      </c>
      <c r="F411" t="b">
        <v>1</v>
      </c>
      <c r="G411" t="e">
        <v>#N/A</v>
      </c>
      <c r="H411" t="e">
        <v>#N/A</v>
      </c>
      <c r="I411" s="44" t="str">
        <f t="shared" si="60"/>
        <v>C59H112O6</v>
      </c>
      <c r="J411" s="44" t="str">
        <f t="shared" si="61"/>
        <v>C59H116NO6</v>
      </c>
      <c r="K411" s="44" t="str">
        <f t="shared" ref="K411:K466" si="72">"C"&amp;MID(I411,2,2)-MID(D411,11,2)&amp;"H"&amp;MID(I411,5,3)-MID(D411,11,2)*2+1+RIGHT(D411,1)*2&amp;"O4"</f>
        <v>C43H81O4</v>
      </c>
      <c r="L411" s="44" t="str">
        <f t="shared" ref="L411:L474" si="73">"C"&amp;MID(J411,2,2)-MID(K411,2,2)&amp;"H"&amp;MID(J411,5,3)-MID(K411,5,2)&amp;"NO2"</f>
        <v>C16H35NO2</v>
      </c>
      <c r="M411">
        <v>0.50259985934121276</v>
      </c>
      <c r="N411">
        <v>7.6847503488721935E-2</v>
      </c>
      <c r="O411">
        <v>1.7038748360751518E-2</v>
      </c>
      <c r="P411">
        <v>0.60816868406233171</v>
      </c>
      <c r="Q411">
        <v>0.82641522411847945</v>
      </c>
      <c r="R411">
        <v>0.29918026350661436</v>
      </c>
      <c r="S411">
        <v>0.1550715099001686</v>
      </c>
      <c r="T411" s="8">
        <f t="shared" si="66"/>
        <v>6.3507946818577785E-2</v>
      </c>
      <c r="U411" s="8">
        <f t="shared" si="67"/>
        <v>1.0362433168627467E-2</v>
      </c>
      <c r="V411" s="15">
        <f t="shared" si="62"/>
        <v>0.24724712451764452</v>
      </c>
      <c r="W411" s="15">
        <f t="shared" si="63"/>
        <v>9.4309636111544415E-2</v>
      </c>
    </row>
    <row r="412" spans="1:23" x14ac:dyDescent="0.25">
      <c r="A412">
        <v>411</v>
      </c>
      <c r="B412">
        <v>934.9</v>
      </c>
      <c r="C412">
        <v>635.6</v>
      </c>
      <c r="D412" t="s">
        <v>1414</v>
      </c>
      <c r="E412" t="e">
        <v>#N/A</v>
      </c>
      <c r="F412" t="b">
        <v>1</v>
      </c>
      <c r="G412" t="e">
        <v>#N/A</v>
      </c>
      <c r="H412" t="e">
        <v>#N/A</v>
      </c>
      <c r="I412" s="44" t="str">
        <f t="shared" si="60"/>
        <v>C59H112O6</v>
      </c>
      <c r="J412" s="44" t="str">
        <f t="shared" si="61"/>
        <v>C59H116NO6</v>
      </c>
      <c r="K412" s="44" t="str">
        <f t="shared" si="72"/>
        <v>C41H79O4</v>
      </c>
      <c r="L412" s="44" t="str">
        <f t="shared" si="73"/>
        <v>C18H37NO2</v>
      </c>
      <c r="M412">
        <v>0.50259985934121276</v>
      </c>
      <c r="N412">
        <v>7.1927165793533684E-2</v>
      </c>
      <c r="O412">
        <v>2.0184866698779291E-2</v>
      </c>
      <c r="P412">
        <v>0.62195901706143564</v>
      </c>
      <c r="Q412">
        <v>0.80809160339187913</v>
      </c>
      <c r="R412">
        <v>0.29194232692941169</v>
      </c>
      <c r="S412">
        <v>0.1698514124965399</v>
      </c>
      <c r="T412" s="8">
        <f t="shared" si="66"/>
        <v>5.8123738733530168E-2</v>
      </c>
      <c r="U412" s="8">
        <f t="shared" si="67"/>
        <v>1.2554159851488875E-2</v>
      </c>
      <c r="V412" s="15">
        <f t="shared" si="62"/>
        <v>0.23591614306634451</v>
      </c>
      <c r="W412" s="15">
        <f t="shared" si="63"/>
        <v>0.10564061756284443</v>
      </c>
    </row>
    <row r="413" spans="1:23" x14ac:dyDescent="0.25">
      <c r="A413">
        <v>412</v>
      </c>
      <c r="B413">
        <v>932.9</v>
      </c>
      <c r="C413">
        <v>659.6</v>
      </c>
      <c r="D413" t="s">
        <v>1415</v>
      </c>
      <c r="E413" t="e">
        <v>#N/A</v>
      </c>
      <c r="F413" t="b">
        <v>1</v>
      </c>
      <c r="G413" t="e">
        <v>#N/A</v>
      </c>
      <c r="H413" t="e">
        <v>#N/A</v>
      </c>
      <c r="I413" s="44" t="str">
        <f t="shared" si="60"/>
        <v>C59H110O6</v>
      </c>
      <c r="J413" s="44" t="str">
        <f t="shared" si="61"/>
        <v>C59H114NO6</v>
      </c>
      <c r="K413" s="44" t="str">
        <f t="shared" si="72"/>
        <v>C43H79O4</v>
      </c>
      <c r="L413" s="44" t="str">
        <f t="shared" si="73"/>
        <v>C16H35NO2</v>
      </c>
      <c r="M413">
        <v>0.50275067323129197</v>
      </c>
      <c r="N413">
        <v>7.6780809523531529E-2</v>
      </c>
      <c r="O413">
        <v>1.7038748360751518E-2</v>
      </c>
      <c r="P413">
        <v>0.60835117572714847</v>
      </c>
      <c r="Q413">
        <v>0.82641522411847945</v>
      </c>
      <c r="R413">
        <v>0.29908750505174581</v>
      </c>
      <c r="S413">
        <v>0.1550715099001686</v>
      </c>
      <c r="T413" s="8">
        <f t="shared" si="66"/>
        <v>6.3452829910387601E-2</v>
      </c>
      <c r="U413" s="8">
        <f t="shared" si="67"/>
        <v>1.0365542598182212E-2</v>
      </c>
      <c r="V413" s="15">
        <f t="shared" si="62"/>
        <v>0.2471704675183754</v>
      </c>
      <c r="W413" s="15">
        <f t="shared" si="63"/>
        <v>9.433793536955172E-2</v>
      </c>
    </row>
    <row r="414" spans="1:23" x14ac:dyDescent="0.25">
      <c r="A414">
        <v>413</v>
      </c>
      <c r="B414">
        <v>932.9</v>
      </c>
      <c r="C414">
        <v>631.6</v>
      </c>
      <c r="D414" t="s">
        <v>1416</v>
      </c>
      <c r="E414" t="e">
        <v>#N/A</v>
      </c>
      <c r="F414" t="b">
        <v>1</v>
      </c>
      <c r="G414" t="e">
        <v>#N/A</v>
      </c>
      <c r="H414" t="e">
        <v>#N/A</v>
      </c>
      <c r="I414" s="44" t="str">
        <f t="shared" ref="I414:I477" si="74">"C"&amp;3+MID(D414,4,2)&amp;"H"&amp;2+MID(D414,4,2)*2-MID(D414,7,1)*2&amp;"O6"</f>
        <v>C59H110O6</v>
      </c>
      <c r="J414" s="44" t="str">
        <f t="shared" ref="J414:J477" si="75">"C"&amp;3+MID(D414,4,2)&amp;"H"&amp;2+MID(D414,4,2)*2-MID(D414,7,1)*2+4&amp;"NO6"</f>
        <v>C59H114NO6</v>
      </c>
      <c r="K414" s="44" t="str">
        <f t="shared" si="72"/>
        <v>C41H75O4</v>
      </c>
      <c r="L414" s="44" t="str">
        <f t="shared" si="73"/>
        <v>C18H39NO2</v>
      </c>
      <c r="M414">
        <v>0.50275067323129197</v>
      </c>
      <c r="N414">
        <v>7.1795181518926388E-2</v>
      </c>
      <c r="O414">
        <v>2.0229777655425638E-2</v>
      </c>
      <c r="P414">
        <v>0.62233233245444475</v>
      </c>
      <c r="Q414">
        <v>0.80784919409292277</v>
      </c>
      <c r="R414">
        <v>0.29174410261451883</v>
      </c>
      <c r="S414">
        <v>0.17004285201134314</v>
      </c>
      <c r="T414" s="8">
        <f t="shared" si="66"/>
        <v>5.7999679529819777E-2</v>
      </c>
      <c r="U414" s="8">
        <f t="shared" si="67"/>
        <v>1.2589644713335842E-2</v>
      </c>
      <c r="V414" s="15">
        <f t="shared" si="62"/>
        <v>0.23568523817850195</v>
      </c>
      <c r="W414" s="15">
        <f t="shared" si="63"/>
        <v>0.10582316470942513</v>
      </c>
    </row>
    <row r="415" spans="1:23" x14ac:dyDescent="0.25">
      <c r="A415">
        <v>414</v>
      </c>
      <c r="B415">
        <v>932.9</v>
      </c>
      <c r="C415">
        <v>603.6</v>
      </c>
      <c r="D415" t="s">
        <v>1417</v>
      </c>
      <c r="E415" t="e">
        <v>#N/A</v>
      </c>
      <c r="F415" t="b">
        <v>1</v>
      </c>
      <c r="G415" t="e">
        <v>#N/A</v>
      </c>
      <c r="H415" t="e">
        <v>#N/A</v>
      </c>
      <c r="I415" s="44" t="str">
        <f t="shared" si="74"/>
        <v>C59H110O6</v>
      </c>
      <c r="J415" s="44" t="str">
        <f t="shared" si="75"/>
        <v>C59H114NO6</v>
      </c>
      <c r="K415" s="44" t="str">
        <f t="shared" si="72"/>
        <v>C39H71O4</v>
      </c>
      <c r="L415" s="44" t="str">
        <f t="shared" si="73"/>
        <v>C20H43NO2</v>
      </c>
      <c r="M415">
        <v>0.50275067323129197</v>
      </c>
      <c r="N415">
        <v>6.6872089492810774E-2</v>
      </c>
      <c r="O415">
        <v>2.3680961629175865E-2</v>
      </c>
      <c r="P415">
        <v>0.6366348048152638</v>
      </c>
      <c r="Q415">
        <v>0.78970026368127688</v>
      </c>
      <c r="R415">
        <v>0.28390519688254262</v>
      </c>
      <c r="S415">
        <v>0.18426324348279799</v>
      </c>
      <c r="T415" s="8">
        <f t="shared" si="66"/>
        <v>5.2808906705390603E-2</v>
      </c>
      <c r="U415" s="8">
        <f t="shared" si="67"/>
        <v>1.5076124384628124E-2</v>
      </c>
      <c r="V415" s="15">
        <f t="shared" ref="V415:V478" si="76">R415*M415/P415</f>
        <v>0.2242000088386287</v>
      </c>
      <c r="W415" s="15">
        <f t="shared" ref="W415:W478" si="77">S415*M415/Q415</f>
        <v>0.11730839404929851</v>
      </c>
    </row>
    <row r="416" spans="1:23" x14ac:dyDescent="0.25">
      <c r="A416">
        <v>415</v>
      </c>
      <c r="B416">
        <v>932.9</v>
      </c>
      <c r="C416">
        <v>605.6</v>
      </c>
      <c r="D416" t="s">
        <v>1418</v>
      </c>
      <c r="E416" t="e">
        <v>#N/A</v>
      </c>
      <c r="F416" t="b">
        <v>1</v>
      </c>
      <c r="G416" t="e">
        <v>#N/A</v>
      </c>
      <c r="H416" t="e">
        <v>#N/A</v>
      </c>
      <c r="I416" s="44" t="str">
        <f t="shared" si="74"/>
        <v>C59H110O6</v>
      </c>
      <c r="J416" s="44" t="str">
        <f t="shared" si="75"/>
        <v>C59H114NO6</v>
      </c>
      <c r="K416" s="44" t="str">
        <f t="shared" si="72"/>
        <v>C39H73O4</v>
      </c>
      <c r="L416" s="44" t="str">
        <f t="shared" si="73"/>
        <v>C20H41NO2</v>
      </c>
      <c r="M416">
        <v>0.50275067323129197</v>
      </c>
      <c r="N416">
        <v>6.693720247819894E-2</v>
      </c>
      <c r="O416">
        <v>2.3632816997164695E-2</v>
      </c>
      <c r="P416">
        <v>0.63644382869810245</v>
      </c>
      <c r="Q416">
        <v>0.78993722707581193</v>
      </c>
      <c r="R416">
        <v>0.28401099350422304</v>
      </c>
      <c r="S416">
        <v>0.18408151817546892</v>
      </c>
      <c r="T416" s="8">
        <f t="shared" si="66"/>
        <v>5.2876188113840622E-2</v>
      </c>
      <c r="U416" s="8">
        <f t="shared" si="67"/>
        <v>1.5040960532597089E-2</v>
      </c>
      <c r="V416" s="15">
        <f t="shared" si="76"/>
        <v>0.22435085666777232</v>
      </c>
      <c r="W416" s="15">
        <f t="shared" si="77"/>
        <v>0.11715754622015474</v>
      </c>
    </row>
    <row r="417" spans="1:23" x14ac:dyDescent="0.25">
      <c r="A417">
        <v>416</v>
      </c>
      <c r="B417">
        <v>930.8</v>
      </c>
      <c r="C417">
        <v>657.5</v>
      </c>
      <c r="D417" t="s">
        <v>1419</v>
      </c>
      <c r="E417" t="e">
        <v>#N/A</v>
      </c>
      <c r="F417" t="b">
        <v>1</v>
      </c>
      <c r="G417" t="e">
        <v>#N/A</v>
      </c>
      <c r="H417" t="e">
        <v>#N/A</v>
      </c>
      <c r="I417" s="44" t="str">
        <f t="shared" si="74"/>
        <v>C59H108O6</v>
      </c>
      <c r="J417" s="44" t="str">
        <f t="shared" si="75"/>
        <v>C59H112NO6</v>
      </c>
      <c r="K417" s="44" t="str">
        <f t="shared" si="72"/>
        <v>C43H77O4</v>
      </c>
      <c r="L417" s="44" t="str">
        <f t="shared" si="73"/>
        <v>C16H35NO2</v>
      </c>
      <c r="M417">
        <v>0.50290153237572022</v>
      </c>
      <c r="N417">
        <v>7.6714123398037029E-2</v>
      </c>
      <c r="O417">
        <v>1.7038748360751518E-2</v>
      </c>
      <c r="P417">
        <v>0.60853372215178536</v>
      </c>
      <c r="Q417">
        <v>0.82641522411847945</v>
      </c>
      <c r="R417">
        <v>0.29899466399093511</v>
      </c>
      <c r="S417">
        <v>0.1550715099001686</v>
      </c>
      <c r="T417" s="8">
        <f t="shared" si="66"/>
        <v>6.3397719481041462E-2</v>
      </c>
      <c r="U417" s="8">
        <f t="shared" si="67"/>
        <v>1.0368652960775751E-2</v>
      </c>
      <c r="V417" s="15">
        <f t="shared" si="76"/>
        <v>0.2470937422522981</v>
      </c>
      <c r="W417" s="15">
        <f t="shared" si="77"/>
        <v>9.4366243119247045E-2</v>
      </c>
    </row>
    <row r="418" spans="1:23" x14ac:dyDescent="0.25">
      <c r="A418">
        <v>417</v>
      </c>
      <c r="B418">
        <v>930.8</v>
      </c>
      <c r="C418">
        <v>629.5</v>
      </c>
      <c r="D418" t="s">
        <v>1420</v>
      </c>
      <c r="E418" t="e">
        <v>#N/A</v>
      </c>
      <c r="F418" t="b">
        <v>1</v>
      </c>
      <c r="G418" t="e">
        <v>#N/A</v>
      </c>
      <c r="H418" t="e">
        <v>#N/A</v>
      </c>
      <c r="I418" s="44" t="str">
        <f t="shared" si="74"/>
        <v>C59H108O6</v>
      </c>
      <c r="J418" s="44" t="str">
        <f t="shared" si="75"/>
        <v>C59H112NO6</v>
      </c>
      <c r="K418" s="44" t="str">
        <f t="shared" si="72"/>
        <v>C41H73O4</v>
      </c>
      <c r="L418" s="44" t="str">
        <f t="shared" si="73"/>
        <v>C18H39NO2</v>
      </c>
      <c r="M418">
        <v>0.50290153237572022</v>
      </c>
      <c r="N418">
        <v>7.1729204325115786E-2</v>
      </c>
      <c r="O418">
        <v>2.0229777655425638E-2</v>
      </c>
      <c r="P418">
        <v>0.62251907417001651</v>
      </c>
      <c r="Q418">
        <v>0.80784919409292277</v>
      </c>
      <c r="R418">
        <v>0.29164486180215754</v>
      </c>
      <c r="S418">
        <v>0.17004285201134314</v>
      </c>
      <c r="T418" s="8">
        <f t="shared" si="66"/>
        <v>5.7946379906971372E-2</v>
      </c>
      <c r="U418" s="8">
        <f t="shared" si="67"/>
        <v>1.2593422456720856E-2</v>
      </c>
      <c r="V418" s="15">
        <f t="shared" si="76"/>
        <v>0.23560506656821481</v>
      </c>
      <c r="W418" s="15">
        <f t="shared" si="77"/>
        <v>0.10585491880333046</v>
      </c>
    </row>
    <row r="419" spans="1:23" x14ac:dyDescent="0.25">
      <c r="A419">
        <v>418</v>
      </c>
      <c r="B419">
        <v>930.8</v>
      </c>
      <c r="C419">
        <v>631.5</v>
      </c>
      <c r="D419" t="s">
        <v>1421</v>
      </c>
      <c r="E419" t="e">
        <v>#N/A</v>
      </c>
      <c r="F419" t="b">
        <v>1</v>
      </c>
      <c r="G419" t="e">
        <v>#N/A</v>
      </c>
      <c r="H419" t="e">
        <v>#N/A</v>
      </c>
      <c r="I419" s="44" t="str">
        <f t="shared" si="74"/>
        <v>C59H108O6</v>
      </c>
      <c r="J419" s="44" t="str">
        <f t="shared" si="75"/>
        <v>C59H112NO6</v>
      </c>
      <c r="K419" s="44" t="str">
        <f t="shared" si="72"/>
        <v>C41H75O4</v>
      </c>
      <c r="L419" s="44" t="str">
        <f t="shared" si="73"/>
        <v>C18H37NO2</v>
      </c>
      <c r="M419">
        <v>0.50290153237572022</v>
      </c>
      <c r="N419">
        <v>7.1795181518926388E-2</v>
      </c>
      <c r="O419">
        <v>2.0184866698779291E-2</v>
      </c>
      <c r="P419">
        <v>0.62233233245444475</v>
      </c>
      <c r="Q419">
        <v>0.80809160339187913</v>
      </c>
      <c r="R419">
        <v>0.29174410261451883</v>
      </c>
      <c r="S419">
        <v>0.1698514124965399</v>
      </c>
      <c r="T419" s="8">
        <f t="shared" si="66"/>
        <v>5.8017083349440231E-2</v>
      </c>
      <c r="U419" s="8">
        <f t="shared" si="67"/>
        <v>1.2561695172933363E-2</v>
      </c>
      <c r="V419" s="15">
        <f t="shared" si="76"/>
        <v>0.23575595966189145</v>
      </c>
      <c r="W419" s="15">
        <f t="shared" si="77"/>
        <v>0.1057040257096537</v>
      </c>
    </row>
    <row r="420" spans="1:23" x14ac:dyDescent="0.25">
      <c r="A420">
        <v>419</v>
      </c>
      <c r="B420">
        <v>930.8</v>
      </c>
      <c r="C420">
        <v>633.5</v>
      </c>
      <c r="D420" t="s">
        <v>1422</v>
      </c>
      <c r="E420" t="e">
        <v>#N/A</v>
      </c>
      <c r="F420" t="b">
        <v>1</v>
      </c>
      <c r="G420" t="e">
        <v>#N/A</v>
      </c>
      <c r="H420" t="e">
        <v>#N/A</v>
      </c>
      <c r="I420" s="44" t="str">
        <f t="shared" si="74"/>
        <v>C59H108O6</v>
      </c>
      <c r="J420" s="44" t="str">
        <f t="shared" si="75"/>
        <v>C59H112NO6</v>
      </c>
      <c r="K420" s="44" t="str">
        <f t="shared" si="72"/>
        <v>C41H77O4</v>
      </c>
      <c r="L420" s="44" t="str">
        <f t="shared" si="73"/>
        <v>C18H35NO2</v>
      </c>
      <c r="M420">
        <v>0.50290153237572022</v>
      </c>
      <c r="N420">
        <v>7.1861168684639501E-2</v>
      </c>
      <c r="O420">
        <v>2.013999973989284E-2</v>
      </c>
      <c r="P420">
        <v>0.62214564675718576</v>
      </c>
      <c r="Q420">
        <v>0.8083340854299913</v>
      </c>
      <c r="R420">
        <v>0.29184325764275815</v>
      </c>
      <c r="S420">
        <v>0.1696598427814327</v>
      </c>
      <c r="T420" s="8">
        <f t="shared" si="66"/>
        <v>5.8087832066628403E-2</v>
      </c>
      <c r="U420" s="8">
        <f t="shared" si="67"/>
        <v>1.2530013163865185E-2</v>
      </c>
      <c r="V420" s="15">
        <f t="shared" si="76"/>
        <v>0.23590685275556825</v>
      </c>
      <c r="W420" s="15">
        <f t="shared" si="77"/>
        <v>0.1055531326159769</v>
      </c>
    </row>
    <row r="421" spans="1:23" x14ac:dyDescent="0.25">
      <c r="A421">
        <v>420</v>
      </c>
      <c r="B421">
        <v>930.8</v>
      </c>
      <c r="C421">
        <v>601.5</v>
      </c>
      <c r="D421" t="s">
        <v>1423</v>
      </c>
      <c r="E421" t="e">
        <v>#N/A</v>
      </c>
      <c r="F421" t="b">
        <v>1</v>
      </c>
      <c r="G421" t="e">
        <v>#N/A</v>
      </c>
      <c r="H421" t="e">
        <v>#N/A</v>
      </c>
      <c r="I421" s="44" t="str">
        <f t="shared" si="74"/>
        <v>C59H108O6</v>
      </c>
      <c r="J421" s="44" t="str">
        <f t="shared" si="75"/>
        <v>C59H112NO6</v>
      </c>
      <c r="K421" s="44" t="str">
        <f t="shared" si="72"/>
        <v>C39H69O4</v>
      </c>
      <c r="L421" s="44" t="str">
        <f t="shared" si="73"/>
        <v>C20H43NO2</v>
      </c>
      <c r="M421">
        <v>0.50290153237572022</v>
      </c>
      <c r="N421">
        <v>6.6806988735302913E-2</v>
      </c>
      <c r="O421">
        <v>2.3680961629175865E-2</v>
      </c>
      <c r="P421">
        <v>0.63682583823815397</v>
      </c>
      <c r="Q421">
        <v>0.78970026368127688</v>
      </c>
      <c r="R421">
        <v>0.28379931119610813</v>
      </c>
      <c r="S421">
        <v>0.18426324348279799</v>
      </c>
      <c r="T421" s="8">
        <f t="shared" si="66"/>
        <v>5.2757496620020786E-2</v>
      </c>
      <c r="U421" s="8">
        <f t="shared" si="67"/>
        <v>1.5080648239785475E-2</v>
      </c>
      <c r="V421" s="15">
        <f t="shared" si="76"/>
        <v>0.22411639088413129</v>
      </c>
      <c r="W421" s="15">
        <f t="shared" si="77"/>
        <v>0.11734359448741385</v>
      </c>
    </row>
    <row r="422" spans="1:23" x14ac:dyDescent="0.25">
      <c r="A422">
        <v>421</v>
      </c>
      <c r="B422">
        <v>930.8</v>
      </c>
      <c r="C422">
        <v>603.5</v>
      </c>
      <c r="D422" t="s">
        <v>1424</v>
      </c>
      <c r="E422" t="e">
        <v>#N/A</v>
      </c>
      <c r="F422" t="b">
        <v>1</v>
      </c>
      <c r="G422" t="e">
        <v>#N/A</v>
      </c>
      <c r="H422" t="e">
        <v>#N/A</v>
      </c>
      <c r="I422" s="44" t="str">
        <f t="shared" si="74"/>
        <v>C59H108O6</v>
      </c>
      <c r="J422" s="44" t="str">
        <f t="shared" si="75"/>
        <v>C59H112NO6</v>
      </c>
      <c r="K422" s="44" t="str">
        <f t="shared" si="72"/>
        <v>C39H71O4</v>
      </c>
      <c r="L422" s="44" t="str">
        <f t="shared" si="73"/>
        <v>C20H41NO2</v>
      </c>
      <c r="M422">
        <v>0.50290153237572022</v>
      </c>
      <c r="N422">
        <v>6.6872089492810774E-2</v>
      </c>
      <c r="O422">
        <v>2.3632816997164695E-2</v>
      </c>
      <c r="P422">
        <v>0.6366348048152638</v>
      </c>
      <c r="Q422">
        <v>0.78993722707581193</v>
      </c>
      <c r="R422">
        <v>0.28390519688254262</v>
      </c>
      <c r="S422">
        <v>0.18408151817546892</v>
      </c>
      <c r="T422" s="8">
        <f t="shared" si="66"/>
        <v>5.2824752942716477E-2</v>
      </c>
      <c r="U422" s="8">
        <f t="shared" si="67"/>
        <v>1.5045473836224794E-2</v>
      </c>
      <c r="V422" s="15">
        <f t="shared" si="76"/>
        <v>0.22426728397780815</v>
      </c>
      <c r="W422" s="15">
        <f t="shared" si="77"/>
        <v>0.11719270139373709</v>
      </c>
    </row>
    <row r="423" spans="1:23" x14ac:dyDescent="0.25">
      <c r="A423">
        <v>422</v>
      </c>
      <c r="B423">
        <v>930.8</v>
      </c>
      <c r="C423">
        <v>605.5</v>
      </c>
      <c r="D423" t="s">
        <v>1425</v>
      </c>
      <c r="E423" t="e">
        <v>#N/A</v>
      </c>
      <c r="F423" t="b">
        <v>1</v>
      </c>
      <c r="G423" t="e">
        <v>#N/A</v>
      </c>
      <c r="H423" t="e">
        <v>#N/A</v>
      </c>
      <c r="I423" s="44" t="str">
        <f t="shared" si="74"/>
        <v>C59H108O6</v>
      </c>
      <c r="J423" s="44" t="str">
        <f t="shared" si="75"/>
        <v>C59H112NO6</v>
      </c>
      <c r="K423" s="44" t="str">
        <f t="shared" si="72"/>
        <v>C39H73O4</v>
      </c>
      <c r="L423" s="44" t="str">
        <f t="shared" si="73"/>
        <v>C20H39NO2</v>
      </c>
      <c r="M423">
        <v>0.50290153237572022</v>
      </c>
      <c r="N423">
        <v>6.693720247819894E-2</v>
      </c>
      <c r="O423">
        <v>2.3584712476650619E-2</v>
      </c>
      <c r="P423">
        <v>0.63644382869810245</v>
      </c>
      <c r="Q423">
        <v>0.79017426157536363</v>
      </c>
      <c r="R423">
        <v>0.28401099350422304</v>
      </c>
      <c r="S423">
        <v>0.18389966721726075</v>
      </c>
      <c r="T423" s="8">
        <f t="shared" si="66"/>
        <v>5.289205454013144E-2</v>
      </c>
      <c r="U423" s="8">
        <f t="shared" si="67"/>
        <v>1.5010344707383421E-2</v>
      </c>
      <c r="V423" s="15">
        <f t="shared" si="76"/>
        <v>0.22441817707148479</v>
      </c>
      <c r="W423" s="15">
        <f t="shared" si="77"/>
        <v>0.11704180830006032</v>
      </c>
    </row>
    <row r="424" spans="1:23" x14ac:dyDescent="0.25">
      <c r="A424">
        <v>423</v>
      </c>
      <c r="B424">
        <v>928.8</v>
      </c>
      <c r="C424">
        <v>655.5</v>
      </c>
      <c r="D424" t="s">
        <v>1426</v>
      </c>
      <c r="E424" t="e">
        <v>#N/A</v>
      </c>
      <c r="F424" t="b">
        <v>1</v>
      </c>
      <c r="G424" t="e">
        <v>#N/A</v>
      </c>
      <c r="H424" t="e">
        <v>#N/A</v>
      </c>
      <c r="I424" s="44" t="str">
        <f t="shared" si="74"/>
        <v>C59H106O6</v>
      </c>
      <c r="J424" s="44" t="str">
        <f t="shared" si="75"/>
        <v>C59H110NO6</v>
      </c>
      <c r="K424" s="44" t="str">
        <f t="shared" si="72"/>
        <v>C43H75O4</v>
      </c>
      <c r="L424" s="44" t="str">
        <f t="shared" si="73"/>
        <v>C16H35NO2</v>
      </c>
      <c r="M424">
        <v>0.50305243678807687</v>
      </c>
      <c r="N424">
        <v>7.6647445139387468E-2</v>
      </c>
      <c r="O424">
        <v>1.7038748360751518E-2</v>
      </c>
      <c r="P424">
        <v>0.60871632335267389</v>
      </c>
      <c r="Q424">
        <v>0.82641522411847945</v>
      </c>
      <c r="R424">
        <v>0.29890174028295963</v>
      </c>
      <c r="S424">
        <v>0.1550715099001686</v>
      </c>
      <c r="T424" s="8">
        <f t="shared" si="66"/>
        <v>6.3342615552975753E-2</v>
      </c>
      <c r="U424" s="8">
        <f t="shared" si="67"/>
        <v>1.0371764256688065E-2</v>
      </c>
      <c r="V424" s="15">
        <f t="shared" si="76"/>
        <v>0.24701694868534566</v>
      </c>
      <c r="W424" s="15">
        <f t="shared" si="77"/>
        <v>9.4394559363178407E-2</v>
      </c>
    </row>
    <row r="425" spans="1:23" x14ac:dyDescent="0.25">
      <c r="A425">
        <v>424</v>
      </c>
      <c r="B425">
        <v>928.8</v>
      </c>
      <c r="C425">
        <v>627.5</v>
      </c>
      <c r="D425" t="s">
        <v>1427</v>
      </c>
      <c r="E425" t="e">
        <v>#N/A</v>
      </c>
      <c r="F425" t="b">
        <v>1</v>
      </c>
      <c r="G425" t="e">
        <v>#N/A</v>
      </c>
      <c r="H425" t="e">
        <v>#N/A</v>
      </c>
      <c r="I425" s="44" t="str">
        <f t="shared" si="74"/>
        <v>C59H106O6</v>
      </c>
      <c r="J425" s="44" t="str">
        <f t="shared" si="75"/>
        <v>C59H110NO6</v>
      </c>
      <c r="K425" s="44" t="str">
        <f t="shared" si="72"/>
        <v>C41H71O4</v>
      </c>
      <c r="L425" s="44" t="str">
        <f t="shared" si="73"/>
        <v>C18H39NO2</v>
      </c>
      <c r="M425">
        <v>0.50305243678807687</v>
      </c>
      <c r="N425">
        <v>7.1663237131950566E-2</v>
      </c>
      <c r="O425">
        <v>2.0229777655425638E-2</v>
      </c>
      <c r="P425">
        <v>0.62270587192071059</v>
      </c>
      <c r="Q425">
        <v>0.80784919409292277</v>
      </c>
      <c r="R425">
        <v>0.29154553516311993</v>
      </c>
      <c r="S425">
        <v>0.17004285201134314</v>
      </c>
      <c r="T425" s="8">
        <f t="shared" si="66"/>
        <v>5.789308836313628E-2</v>
      </c>
      <c r="U425" s="8">
        <f t="shared" si="67"/>
        <v>1.2597201333683932E-2</v>
      </c>
      <c r="V425" s="15">
        <f t="shared" si="76"/>
        <v>0.23552482562291632</v>
      </c>
      <c r="W425" s="15">
        <f t="shared" si="77"/>
        <v>0.10588668242560779</v>
      </c>
    </row>
    <row r="426" spans="1:23" x14ac:dyDescent="0.25">
      <c r="A426">
        <v>425</v>
      </c>
      <c r="B426">
        <v>928.8</v>
      </c>
      <c r="C426">
        <v>629.5</v>
      </c>
      <c r="D426" t="s">
        <v>1428</v>
      </c>
      <c r="E426" t="e">
        <v>#N/A</v>
      </c>
      <c r="F426" t="b">
        <v>1</v>
      </c>
      <c r="G426" t="e">
        <v>#N/A</v>
      </c>
      <c r="H426" t="e">
        <v>#N/A</v>
      </c>
      <c r="I426" s="44" t="str">
        <f t="shared" si="74"/>
        <v>C59H106O6</v>
      </c>
      <c r="J426" s="44" t="str">
        <f t="shared" si="75"/>
        <v>C59H110NO6</v>
      </c>
      <c r="K426" s="44" t="str">
        <f t="shared" si="72"/>
        <v>C41H73O4</v>
      </c>
      <c r="L426" s="44" t="str">
        <f t="shared" si="73"/>
        <v>C18H37NO2</v>
      </c>
      <c r="M426">
        <v>0.50305243678807687</v>
      </c>
      <c r="N426">
        <v>7.1729204325115786E-2</v>
      </c>
      <c r="O426">
        <v>2.0184866698779291E-2</v>
      </c>
      <c r="P426">
        <v>0.62251907417001651</v>
      </c>
      <c r="Q426">
        <v>0.80809160339187913</v>
      </c>
      <c r="R426">
        <v>0.29164486180215754</v>
      </c>
      <c r="S426">
        <v>0.1698514124965399</v>
      </c>
      <c r="T426" s="8">
        <f t="shared" si="66"/>
        <v>5.796376773310654E-2</v>
      </c>
      <c r="U426" s="8">
        <f t="shared" si="67"/>
        <v>1.2565464529569283E-2</v>
      </c>
      <c r="V426" s="15">
        <f t="shared" si="76"/>
        <v>0.23567576399470855</v>
      </c>
      <c r="W426" s="15">
        <f t="shared" si="77"/>
        <v>0.10573574405381561</v>
      </c>
    </row>
    <row r="427" spans="1:23" x14ac:dyDescent="0.25">
      <c r="A427">
        <v>426</v>
      </c>
      <c r="B427">
        <v>928.8</v>
      </c>
      <c r="C427">
        <v>631.5</v>
      </c>
      <c r="D427" t="s">
        <v>1429</v>
      </c>
      <c r="E427" t="e">
        <v>#N/A</v>
      </c>
      <c r="F427" t="b">
        <v>1</v>
      </c>
      <c r="G427" t="e">
        <v>#N/A</v>
      </c>
      <c r="H427" t="e">
        <v>#N/A</v>
      </c>
      <c r="I427" s="44" t="str">
        <f t="shared" si="74"/>
        <v>C59H106O6</v>
      </c>
      <c r="J427" s="44" t="str">
        <f t="shared" si="75"/>
        <v>C59H110NO6</v>
      </c>
      <c r="K427" s="44" t="str">
        <f t="shared" si="72"/>
        <v>C41H75O4</v>
      </c>
      <c r="L427" s="44" t="str">
        <f t="shared" si="73"/>
        <v>C18H35NO2</v>
      </c>
      <c r="M427">
        <v>0.50305243678807687</v>
      </c>
      <c r="N427">
        <v>7.1795181518926388E-2</v>
      </c>
      <c r="O427">
        <v>2.013999973989284E-2</v>
      </c>
      <c r="P427">
        <v>0.62233233245444475</v>
      </c>
      <c r="Q427">
        <v>0.8083340854299913</v>
      </c>
      <c r="R427">
        <v>0.29174410261451883</v>
      </c>
      <c r="S427">
        <v>0.1696598427814327</v>
      </c>
      <c r="T427" s="8">
        <f t="shared" si="66"/>
        <v>5.8034492391381573E-2</v>
      </c>
      <c r="U427" s="8">
        <f t="shared" si="67"/>
        <v>1.2533773013759422E-2</v>
      </c>
      <c r="V427" s="15">
        <f t="shared" si="76"/>
        <v>0.23582670236650061</v>
      </c>
      <c r="W427" s="15">
        <f t="shared" si="77"/>
        <v>0.10558480568202339</v>
      </c>
    </row>
    <row r="428" spans="1:23" x14ac:dyDescent="0.25">
      <c r="A428">
        <v>427</v>
      </c>
      <c r="B428">
        <v>928.8</v>
      </c>
      <c r="C428">
        <v>601.5</v>
      </c>
      <c r="D428" t="s">
        <v>1430</v>
      </c>
      <c r="E428" t="e">
        <v>#N/A</v>
      </c>
      <c r="F428" t="b">
        <v>1</v>
      </c>
      <c r="G428" t="e">
        <v>#N/A</v>
      </c>
      <c r="H428" t="e">
        <v>#N/A</v>
      </c>
      <c r="I428" s="44" t="str">
        <f t="shared" si="74"/>
        <v>C59H106O6</v>
      </c>
      <c r="J428" s="44" t="str">
        <f t="shared" si="75"/>
        <v>C59H110NO6</v>
      </c>
      <c r="K428" s="44" t="str">
        <f t="shared" si="72"/>
        <v>C39H69O4</v>
      </c>
      <c r="L428" s="44" t="str">
        <f t="shared" si="73"/>
        <v>C20H41NO2</v>
      </c>
      <c r="M428">
        <v>0.50305243678807687</v>
      </c>
      <c r="N428">
        <v>6.6806988735302913E-2</v>
      </c>
      <c r="O428">
        <v>2.3632816997164695E-2</v>
      </c>
      <c r="P428">
        <v>0.63682583823815397</v>
      </c>
      <c r="Q428">
        <v>0.78993722707581193</v>
      </c>
      <c r="R428">
        <v>0.28379931119610813</v>
      </c>
      <c r="S428">
        <v>0.18408151817546892</v>
      </c>
      <c r="T428" s="8">
        <f t="shared" si="66"/>
        <v>5.2773327430850184E-2</v>
      </c>
      <c r="U428" s="8">
        <f t="shared" si="67"/>
        <v>1.5049988494148299E-2</v>
      </c>
      <c r="V428" s="15">
        <f t="shared" si="76"/>
        <v>0.22418364093227908</v>
      </c>
      <c r="W428" s="15">
        <f t="shared" si="77"/>
        <v>0.11722786711624496</v>
      </c>
    </row>
    <row r="429" spans="1:23" x14ac:dyDescent="0.25">
      <c r="A429">
        <v>428</v>
      </c>
      <c r="B429">
        <v>928.8</v>
      </c>
      <c r="C429">
        <v>603.5</v>
      </c>
      <c r="D429" t="s">
        <v>1431</v>
      </c>
      <c r="E429" t="e">
        <v>#N/A</v>
      </c>
      <c r="F429" t="b">
        <v>1</v>
      </c>
      <c r="G429" t="e">
        <v>#N/A</v>
      </c>
      <c r="H429" t="e">
        <v>#N/A</v>
      </c>
      <c r="I429" s="44" t="str">
        <f t="shared" si="74"/>
        <v>C59H106O6</v>
      </c>
      <c r="J429" s="44" t="str">
        <f t="shared" si="75"/>
        <v>C59H110NO6</v>
      </c>
      <c r="K429" s="44" t="str">
        <f t="shared" si="72"/>
        <v>C39H71O4</v>
      </c>
      <c r="L429" s="44" t="str">
        <f t="shared" si="73"/>
        <v>C20H39NO2</v>
      </c>
      <c r="M429">
        <v>0.50305243678807687</v>
      </c>
      <c r="N429">
        <v>6.6872089492810774E-2</v>
      </c>
      <c r="O429">
        <v>2.3584712476650619E-2</v>
      </c>
      <c r="P429">
        <v>0.6366348048152638</v>
      </c>
      <c r="Q429">
        <v>0.79017426157536363</v>
      </c>
      <c r="R429">
        <v>0.28390519688254262</v>
      </c>
      <c r="S429">
        <v>0.18389966721726075</v>
      </c>
      <c r="T429" s="8">
        <f t="shared" si="66"/>
        <v>5.2840603934983396E-2</v>
      </c>
      <c r="U429" s="8">
        <f t="shared" si="67"/>
        <v>1.5014848824196585E-2</v>
      </c>
      <c r="V429" s="15">
        <f t="shared" si="76"/>
        <v>0.22433457930407133</v>
      </c>
      <c r="W429" s="15">
        <f t="shared" si="77"/>
        <v>0.11707692874445277</v>
      </c>
    </row>
    <row r="430" spans="1:23" x14ac:dyDescent="0.25">
      <c r="A430">
        <v>429</v>
      </c>
      <c r="B430">
        <v>928.8</v>
      </c>
      <c r="C430">
        <v>605.5</v>
      </c>
      <c r="D430" t="s">
        <v>1432</v>
      </c>
      <c r="E430" t="e">
        <v>#N/A</v>
      </c>
      <c r="F430" t="b">
        <v>1</v>
      </c>
      <c r="G430" t="e">
        <v>#N/A</v>
      </c>
      <c r="H430" t="e">
        <v>#N/A</v>
      </c>
      <c r="I430" s="44" t="str">
        <f t="shared" si="74"/>
        <v>C59H106O6</v>
      </c>
      <c r="J430" s="44" t="str">
        <f t="shared" si="75"/>
        <v>C59H110NO6</v>
      </c>
      <c r="K430" s="44" t="str">
        <f t="shared" si="72"/>
        <v>C39H73O4</v>
      </c>
      <c r="L430" s="44" t="str">
        <f t="shared" si="73"/>
        <v>C20H37NO2</v>
      </c>
      <c r="M430">
        <v>0.50305243678807687</v>
      </c>
      <c r="N430">
        <v>6.693720247819894E-2</v>
      </c>
      <c r="O430">
        <v>2.3536648117386826E-2</v>
      </c>
      <c r="P430">
        <v>0.63644382869810245</v>
      </c>
      <c r="Q430">
        <v>0.79041136720126837</v>
      </c>
      <c r="R430">
        <v>0.28401099350422304</v>
      </c>
      <c r="S430">
        <v>0.18371769054912862</v>
      </c>
      <c r="T430" s="8">
        <f t="shared" si="66"/>
        <v>5.290792572742134E-2</v>
      </c>
      <c r="U430" s="8">
        <f t="shared" si="67"/>
        <v>1.4979754442549653E-2</v>
      </c>
      <c r="V430" s="15">
        <f t="shared" si="76"/>
        <v>0.22448551767586342</v>
      </c>
      <c r="W430" s="15">
        <f t="shared" si="77"/>
        <v>0.11692599037266059</v>
      </c>
    </row>
    <row r="431" spans="1:23" x14ac:dyDescent="0.25">
      <c r="A431">
        <v>430</v>
      </c>
      <c r="B431">
        <v>928.8</v>
      </c>
      <c r="C431">
        <v>607.5</v>
      </c>
      <c r="D431" t="s">
        <v>1433</v>
      </c>
      <c r="E431" t="e">
        <v>#N/A</v>
      </c>
      <c r="F431" t="b">
        <v>1</v>
      </c>
      <c r="G431" t="e">
        <v>#N/A</v>
      </c>
      <c r="H431" t="e">
        <v>#N/A</v>
      </c>
      <c r="I431" s="44" t="str">
        <f t="shared" si="74"/>
        <v>C59H106O6</v>
      </c>
      <c r="J431" s="44" t="str">
        <f t="shared" si="75"/>
        <v>C59H110NO6</v>
      </c>
      <c r="K431" s="44" t="str">
        <f t="shared" si="72"/>
        <v>C39H75O4</v>
      </c>
      <c r="L431" s="44" t="str">
        <f t="shared" si="73"/>
        <v>C20H35NO2</v>
      </c>
      <c r="M431">
        <v>0.50305243678807687</v>
      </c>
      <c r="N431">
        <v>6.7002327661085243E-2</v>
      </c>
      <c r="O431">
        <v>2.3488623969159166E-2</v>
      </c>
      <c r="P431">
        <v>0.63625290986947913</v>
      </c>
      <c r="Q431">
        <v>0.79064854397486861</v>
      </c>
      <c r="R431">
        <v>0.28411670110505627</v>
      </c>
      <c r="S431">
        <v>0.18353558811200352</v>
      </c>
      <c r="T431" s="8">
        <f t="shared" si="66"/>
        <v>5.2975292808164098E-2</v>
      </c>
      <c r="U431" s="8">
        <f t="shared" si="67"/>
        <v>1.4944705349207511E-2</v>
      </c>
      <c r="V431" s="15">
        <f t="shared" si="76"/>
        <v>0.22463645604765564</v>
      </c>
      <c r="W431" s="15">
        <f t="shared" si="77"/>
        <v>0.11677505200086839</v>
      </c>
    </row>
    <row r="432" spans="1:23" x14ac:dyDescent="0.25">
      <c r="A432">
        <v>431</v>
      </c>
      <c r="B432">
        <v>928.8</v>
      </c>
      <c r="C432">
        <v>579.5</v>
      </c>
      <c r="D432" t="s">
        <v>1434</v>
      </c>
      <c r="E432" t="e">
        <v>#N/A</v>
      </c>
      <c r="F432" t="b">
        <v>1</v>
      </c>
      <c r="G432" t="e">
        <v>#N/A</v>
      </c>
      <c r="H432" t="e">
        <v>#N/A</v>
      </c>
      <c r="I432" s="44" t="str">
        <f t="shared" si="74"/>
        <v>C59H106O6</v>
      </c>
      <c r="J432" s="44" t="str">
        <f t="shared" si="75"/>
        <v>C59H110NO6</v>
      </c>
      <c r="K432" s="44" t="str">
        <f t="shared" si="72"/>
        <v>C37H71O4</v>
      </c>
      <c r="L432" s="44" t="str">
        <f t="shared" si="73"/>
        <v>C22H39NO2</v>
      </c>
      <c r="M432">
        <v>0.50305243678807687</v>
      </c>
      <c r="N432">
        <v>6.2152815120299305E-2</v>
      </c>
      <c r="O432">
        <v>2.7165602597337767E-2</v>
      </c>
      <c r="P432">
        <v>0.65087530562707863</v>
      </c>
      <c r="Q432">
        <v>0.77288603890635632</v>
      </c>
      <c r="R432">
        <v>0.2757771809241481</v>
      </c>
      <c r="S432">
        <v>0.19706873798157107</v>
      </c>
      <c r="T432" s="8">
        <f t="shared" si="66"/>
        <v>4.8037043085207225E-2</v>
      </c>
      <c r="U432" s="8">
        <f t="shared" si="67"/>
        <v>1.768141989308598E-2</v>
      </c>
      <c r="V432" s="15">
        <f t="shared" si="76"/>
        <v>0.21314433298522642</v>
      </c>
      <c r="W432" s="15">
        <f t="shared" si="77"/>
        <v>0.12826717506329774</v>
      </c>
    </row>
    <row r="433" spans="1:23" x14ac:dyDescent="0.25">
      <c r="A433">
        <v>432</v>
      </c>
      <c r="B433">
        <v>926.8</v>
      </c>
      <c r="C433">
        <v>653.5</v>
      </c>
      <c r="D433" t="s">
        <v>1435</v>
      </c>
      <c r="E433" t="e">
        <v>#N/A</v>
      </c>
      <c r="F433" t="b">
        <v>1</v>
      </c>
      <c r="G433" t="e">
        <v>#N/A</v>
      </c>
      <c r="H433" t="e">
        <v>#N/A</v>
      </c>
      <c r="I433" s="44" t="str">
        <f t="shared" si="74"/>
        <v>C59H104O6</v>
      </c>
      <c r="J433" s="44" t="str">
        <f t="shared" si="75"/>
        <v>C59H108NO6</v>
      </c>
      <c r="K433" s="44" t="str">
        <f t="shared" si="72"/>
        <v>C43H73O4</v>
      </c>
      <c r="L433" s="44" t="str">
        <f t="shared" si="73"/>
        <v>C16H35NO2</v>
      </c>
      <c r="M433">
        <v>0.50320338648194518</v>
      </c>
      <c r="N433">
        <v>7.6580774774752489E-2</v>
      </c>
      <c r="O433">
        <v>1.7038748360751518E-2</v>
      </c>
      <c r="P433">
        <v>0.6088989793462507</v>
      </c>
      <c r="Q433">
        <v>0.82641522411847945</v>
      </c>
      <c r="R433">
        <v>0.29880873388657925</v>
      </c>
      <c r="S433">
        <v>0.1550715099001686</v>
      </c>
      <c r="T433" s="8">
        <f t="shared" si="66"/>
        <v>6.3287518148643876E-2</v>
      </c>
      <c r="U433" s="8">
        <f t="shared" si="67"/>
        <v>1.0374876486199202E-2</v>
      </c>
      <c r="V433" s="15">
        <f t="shared" si="76"/>
        <v>0.24694008678343649</v>
      </c>
      <c r="W433" s="15">
        <f t="shared" si="77"/>
        <v>9.4422884103894669E-2</v>
      </c>
    </row>
    <row r="434" spans="1:23" x14ac:dyDescent="0.25">
      <c r="A434">
        <v>433</v>
      </c>
      <c r="B434">
        <v>926.8</v>
      </c>
      <c r="C434">
        <v>625.5</v>
      </c>
      <c r="D434" t="s">
        <v>1436</v>
      </c>
      <c r="E434" t="e">
        <v>#N/A</v>
      </c>
      <c r="F434" t="b">
        <v>1</v>
      </c>
      <c r="G434" t="e">
        <v>#N/A</v>
      </c>
      <c r="H434" t="e">
        <v>#N/A</v>
      </c>
      <c r="I434" s="44" t="str">
        <f t="shared" si="74"/>
        <v>C59H104O6</v>
      </c>
      <c r="J434" s="44" t="str">
        <f t="shared" si="75"/>
        <v>C59H108NO6</v>
      </c>
      <c r="K434" s="44" t="str">
        <f t="shared" si="72"/>
        <v>C41H69O4</v>
      </c>
      <c r="L434" s="44" t="str">
        <f t="shared" si="73"/>
        <v>C18H39NO2</v>
      </c>
      <c r="M434">
        <v>0.50320338648194518</v>
      </c>
      <c r="N434">
        <v>7.1597279968194968E-2</v>
      </c>
      <c r="O434">
        <v>2.0229777655425638E-2</v>
      </c>
      <c r="P434">
        <v>0.62289272572334131</v>
      </c>
      <c r="Q434">
        <v>0.80784919409292277</v>
      </c>
      <c r="R434">
        <v>0.29144612265483427</v>
      </c>
      <c r="S434">
        <v>0.17004285201134314</v>
      </c>
      <c r="T434" s="8">
        <f t="shared" si="66"/>
        <v>5.7839804921551663E-2</v>
      </c>
      <c r="U434" s="8">
        <f t="shared" si="67"/>
        <v>1.2600981344565219E-2</v>
      </c>
      <c r="V434" s="15">
        <f t="shared" si="76"/>
        <v>0.23544451530821497</v>
      </c>
      <c r="W434" s="15">
        <f t="shared" si="77"/>
        <v>0.10591845557911626</v>
      </c>
    </row>
    <row r="435" spans="1:23" x14ac:dyDescent="0.25">
      <c r="A435">
        <v>434</v>
      </c>
      <c r="B435">
        <v>926.8</v>
      </c>
      <c r="C435">
        <v>627.5</v>
      </c>
      <c r="D435" t="s">
        <v>1437</v>
      </c>
      <c r="E435" t="e">
        <v>#N/A</v>
      </c>
      <c r="F435" t="b">
        <v>1</v>
      </c>
      <c r="G435" t="e">
        <v>#N/A</v>
      </c>
      <c r="H435" t="e">
        <v>#N/A</v>
      </c>
      <c r="I435" s="44" t="str">
        <f t="shared" si="74"/>
        <v>C59H104O6</v>
      </c>
      <c r="J435" s="44" t="str">
        <f t="shared" si="75"/>
        <v>C59H108NO6</v>
      </c>
      <c r="K435" s="44" t="str">
        <f t="shared" si="72"/>
        <v>C41H71O4</v>
      </c>
      <c r="L435" s="44" t="str">
        <f t="shared" si="73"/>
        <v>C18H37NO2</v>
      </c>
      <c r="M435">
        <v>0.50320338648194518</v>
      </c>
      <c r="N435">
        <v>7.1663237131950566E-2</v>
      </c>
      <c r="O435">
        <v>2.0184866698779291E-2</v>
      </c>
      <c r="P435">
        <v>0.62270587192071059</v>
      </c>
      <c r="Q435">
        <v>0.80809160339187913</v>
      </c>
      <c r="R435">
        <v>0.29154553516311993</v>
      </c>
      <c r="S435">
        <v>0.1698514124965399</v>
      </c>
      <c r="T435" s="8">
        <f t="shared" si="66"/>
        <v>5.7910460198210383E-2</v>
      </c>
      <c r="U435" s="8">
        <f t="shared" si="67"/>
        <v>1.2569235017266674E-2</v>
      </c>
      <c r="V435" s="15">
        <f t="shared" si="76"/>
        <v>0.23559549897170906</v>
      </c>
      <c r="W435" s="15">
        <f t="shared" si="77"/>
        <v>0.10576747191562216</v>
      </c>
    </row>
    <row r="436" spans="1:23" x14ac:dyDescent="0.25">
      <c r="A436">
        <v>435</v>
      </c>
      <c r="B436">
        <v>926.8</v>
      </c>
      <c r="C436">
        <v>629.5</v>
      </c>
      <c r="D436" t="s">
        <v>1438</v>
      </c>
      <c r="E436" t="e">
        <v>#N/A</v>
      </c>
      <c r="F436" t="b">
        <v>1</v>
      </c>
      <c r="G436" t="e">
        <v>#N/A</v>
      </c>
      <c r="H436" t="e">
        <v>#N/A</v>
      </c>
      <c r="I436" s="44" t="str">
        <f t="shared" si="74"/>
        <v>C59H104O6</v>
      </c>
      <c r="J436" s="44" t="str">
        <f t="shared" si="75"/>
        <v>C59H108NO6</v>
      </c>
      <c r="K436" s="44" t="str">
        <f t="shared" si="72"/>
        <v>C41H73O4</v>
      </c>
      <c r="L436" s="44" t="str">
        <f t="shared" si="73"/>
        <v>C18H35NO2</v>
      </c>
      <c r="M436">
        <v>0.50320338648194518</v>
      </c>
      <c r="N436">
        <v>7.1729204325115786E-2</v>
      </c>
      <c r="O436">
        <v>2.013999973989284E-2</v>
      </c>
      <c r="P436">
        <v>0.62251907417001651</v>
      </c>
      <c r="Q436">
        <v>0.8083340854299913</v>
      </c>
      <c r="R436">
        <v>0.29164486180215754</v>
      </c>
      <c r="S436">
        <v>0.1696598427814327</v>
      </c>
      <c r="T436" s="8">
        <f t="shared" si="66"/>
        <v>5.7981160776763449E-2</v>
      </c>
      <c r="U436" s="8">
        <f t="shared" si="67"/>
        <v>1.2537533991862464E-2</v>
      </c>
      <c r="V436" s="15">
        <f t="shared" si="76"/>
        <v>0.2357464826352032</v>
      </c>
      <c r="W436" s="15">
        <f t="shared" si="77"/>
        <v>0.10561648825212804</v>
      </c>
    </row>
    <row r="437" spans="1:23" x14ac:dyDescent="0.25">
      <c r="A437">
        <v>436</v>
      </c>
      <c r="B437">
        <v>926.8</v>
      </c>
      <c r="C437">
        <v>599.5</v>
      </c>
      <c r="D437" t="s">
        <v>1439</v>
      </c>
      <c r="E437" t="e">
        <v>#N/A</v>
      </c>
      <c r="F437" t="b">
        <v>1</v>
      </c>
      <c r="G437" t="e">
        <v>#N/A</v>
      </c>
      <c r="H437" t="e">
        <v>#N/A</v>
      </c>
      <c r="I437" s="44" t="str">
        <f t="shared" si="74"/>
        <v>C59H104O6</v>
      </c>
      <c r="J437" s="44" t="str">
        <f t="shared" si="75"/>
        <v>C59H108NO6</v>
      </c>
      <c r="K437" s="44" t="str">
        <f t="shared" si="72"/>
        <v>C39H67O4</v>
      </c>
      <c r="L437" s="44" t="str">
        <f t="shared" si="73"/>
        <v>C20H41NO2</v>
      </c>
      <c r="M437">
        <v>0.50320338648194518</v>
      </c>
      <c r="N437">
        <v>6.6741900236079926E-2</v>
      </c>
      <c r="O437">
        <v>2.3632816997164695E-2</v>
      </c>
      <c r="P437">
        <v>0.63701692898396833</v>
      </c>
      <c r="Q437">
        <v>0.78993722707581193</v>
      </c>
      <c r="R437">
        <v>0.28369333640099498</v>
      </c>
      <c r="S437">
        <v>0.18408151817546892</v>
      </c>
      <c r="T437" s="8">
        <f t="shared" si="66"/>
        <v>5.272191160225944E-2</v>
      </c>
      <c r="U437" s="8">
        <f t="shared" si="67"/>
        <v>1.5054504506773977E-2</v>
      </c>
      <c r="V437" s="15">
        <f t="shared" si="76"/>
        <v>0.22409992749648738</v>
      </c>
      <c r="W437" s="15">
        <f t="shared" si="77"/>
        <v>0.11726304339084372</v>
      </c>
    </row>
    <row r="438" spans="1:23" x14ac:dyDescent="0.25">
      <c r="A438">
        <v>437</v>
      </c>
      <c r="B438">
        <v>926.8</v>
      </c>
      <c r="C438">
        <v>601.5</v>
      </c>
      <c r="D438" t="s">
        <v>1440</v>
      </c>
      <c r="E438" t="e">
        <v>#N/A</v>
      </c>
      <c r="F438" t="b">
        <v>1</v>
      </c>
      <c r="G438" t="e">
        <v>#N/A</v>
      </c>
      <c r="H438" t="e">
        <v>#N/A</v>
      </c>
      <c r="I438" s="44" t="str">
        <f t="shared" si="74"/>
        <v>C59H104O6</v>
      </c>
      <c r="J438" s="44" t="str">
        <f t="shared" si="75"/>
        <v>C59H108NO6</v>
      </c>
      <c r="K438" s="44" t="str">
        <f t="shared" si="72"/>
        <v>C39H69O4</v>
      </c>
      <c r="L438" s="44" t="str">
        <f t="shared" si="73"/>
        <v>C20H39NO2</v>
      </c>
      <c r="M438">
        <v>0.50320338648194518</v>
      </c>
      <c r="N438">
        <v>6.6806988735302913E-2</v>
      </c>
      <c r="O438">
        <v>2.3584712476650619E-2</v>
      </c>
      <c r="P438">
        <v>0.63682583823815397</v>
      </c>
      <c r="Q438">
        <v>0.79017426157536363</v>
      </c>
      <c r="R438">
        <v>0.28379931119610813</v>
      </c>
      <c r="S438">
        <v>0.18389966721726075</v>
      </c>
      <c r="T438" s="8">
        <f t="shared" si="66"/>
        <v>5.2789162991991601E-2</v>
      </c>
      <c r="U438" s="8">
        <f t="shared" si="67"/>
        <v>1.5019354292548876E-2</v>
      </c>
      <c r="V438" s="15">
        <f t="shared" si="76"/>
        <v>0.2242509111599815</v>
      </c>
      <c r="W438" s="15">
        <f t="shared" si="77"/>
        <v>0.11711205972734962</v>
      </c>
    </row>
    <row r="439" spans="1:23" x14ac:dyDescent="0.25">
      <c r="A439">
        <v>438</v>
      </c>
      <c r="B439">
        <v>926.8</v>
      </c>
      <c r="C439">
        <v>603.5</v>
      </c>
      <c r="D439" t="s">
        <v>1441</v>
      </c>
      <c r="E439" t="e">
        <v>#N/A</v>
      </c>
      <c r="F439" t="b">
        <v>1</v>
      </c>
      <c r="G439" t="e">
        <v>#N/A</v>
      </c>
      <c r="H439" t="e">
        <v>#N/A</v>
      </c>
      <c r="I439" s="44" t="str">
        <f t="shared" si="74"/>
        <v>C59H104O6</v>
      </c>
      <c r="J439" s="44" t="str">
        <f t="shared" si="75"/>
        <v>C59H108NO6</v>
      </c>
      <c r="K439" s="44" t="str">
        <f t="shared" si="72"/>
        <v>C39H71O4</v>
      </c>
      <c r="L439" s="44" t="str">
        <f t="shared" si="73"/>
        <v>C20H37NO2</v>
      </c>
      <c r="M439">
        <v>0.50320338648194518</v>
      </c>
      <c r="N439">
        <v>6.6872089492810774E-2</v>
      </c>
      <c r="O439">
        <v>2.3536648117386826E-2</v>
      </c>
      <c r="P439">
        <v>0.6366348048152638</v>
      </c>
      <c r="Q439">
        <v>0.79041136720126837</v>
      </c>
      <c r="R439">
        <v>0.28390519688254262</v>
      </c>
      <c r="S439">
        <v>0.18371769054912862</v>
      </c>
      <c r="T439" s="8">
        <f t="shared" si="66"/>
        <v>5.2856459683618129E-2</v>
      </c>
      <c r="U439" s="8">
        <f t="shared" si="67"/>
        <v>1.4984249380218103E-2</v>
      </c>
      <c r="V439" s="15">
        <f t="shared" si="76"/>
        <v>0.22440189482347572</v>
      </c>
      <c r="W439" s="15">
        <f t="shared" si="77"/>
        <v>0.1169610760638555</v>
      </c>
    </row>
    <row r="440" spans="1:23" x14ac:dyDescent="0.25">
      <c r="A440">
        <v>439</v>
      </c>
      <c r="B440">
        <v>926.8</v>
      </c>
      <c r="C440">
        <v>605.5</v>
      </c>
      <c r="D440" t="s">
        <v>1442</v>
      </c>
      <c r="E440" t="e">
        <v>#N/A</v>
      </c>
      <c r="F440" t="b">
        <v>1</v>
      </c>
      <c r="G440" t="e">
        <v>#N/A</v>
      </c>
      <c r="H440" t="e">
        <v>#N/A</v>
      </c>
      <c r="I440" s="44" t="str">
        <f t="shared" si="74"/>
        <v>C59H104O6</v>
      </c>
      <c r="J440" s="44" t="str">
        <f t="shared" si="75"/>
        <v>C59H108NO6</v>
      </c>
      <c r="K440" s="44" t="str">
        <f t="shared" si="72"/>
        <v>C39H73O4</v>
      </c>
      <c r="L440" s="44" t="str">
        <f t="shared" si="73"/>
        <v>C20H35NO2</v>
      </c>
      <c r="M440">
        <v>0.50320338648194518</v>
      </c>
      <c r="N440">
        <v>6.693720247819894E-2</v>
      </c>
      <c r="O440">
        <v>2.3488623969159166E-2</v>
      </c>
      <c r="P440">
        <v>0.63644382869810245</v>
      </c>
      <c r="Q440">
        <v>0.79064854397486861</v>
      </c>
      <c r="R440">
        <v>0.28401099350422304</v>
      </c>
      <c r="S440">
        <v>0.18353558811200352</v>
      </c>
      <c r="T440" s="8">
        <f t="shared" si="66"/>
        <v>5.2923801677138935E-2</v>
      </c>
      <c r="U440" s="8">
        <f t="shared" si="67"/>
        <v>1.4949189769781674E-2</v>
      </c>
      <c r="V440" s="15">
        <f t="shared" si="76"/>
        <v>0.22455287848696973</v>
      </c>
      <c r="W440" s="15">
        <f t="shared" si="77"/>
        <v>0.1168100924003614</v>
      </c>
    </row>
    <row r="441" spans="1:23" x14ac:dyDescent="0.25">
      <c r="A441">
        <v>440</v>
      </c>
      <c r="B441">
        <v>926.8</v>
      </c>
      <c r="C441">
        <v>577.5</v>
      </c>
      <c r="D441" t="s">
        <v>1443</v>
      </c>
      <c r="E441" t="e">
        <v>#N/A</v>
      </c>
      <c r="F441" t="b">
        <v>1</v>
      </c>
      <c r="G441" t="e">
        <v>#N/A</v>
      </c>
      <c r="H441" t="e">
        <v>#N/A</v>
      </c>
      <c r="I441" s="44" t="str">
        <f t="shared" si="74"/>
        <v>C59H104O6</v>
      </c>
      <c r="J441" s="44" t="str">
        <f t="shared" si="75"/>
        <v>C59H108NO6</v>
      </c>
      <c r="K441" s="44" t="str">
        <f t="shared" si="72"/>
        <v>C37H69O4</v>
      </c>
      <c r="L441" s="44" t="str">
        <f t="shared" si="73"/>
        <v>C22H39NO2</v>
      </c>
      <c r="M441">
        <v>0.50320338648194518</v>
      </c>
      <c r="N441">
        <v>6.2088738726074663E-2</v>
      </c>
      <c r="O441">
        <v>2.7165602597337767E-2</v>
      </c>
      <c r="P441">
        <v>0.65107061216163831</v>
      </c>
      <c r="Q441">
        <v>0.77288603890635632</v>
      </c>
      <c r="R441">
        <v>0.27566458221088719</v>
      </c>
      <c r="S441">
        <v>0.19706873798157107</v>
      </c>
      <c r="T441" s="8">
        <f t="shared" si="66"/>
        <v>4.7987519334687534E-2</v>
      </c>
      <c r="U441" s="8">
        <f t="shared" si="67"/>
        <v>1.7686725512788489E-2</v>
      </c>
      <c r="V441" s="15">
        <f t="shared" si="76"/>
        <v>0.21305730701174821</v>
      </c>
      <c r="W441" s="15">
        <f t="shared" si="77"/>
        <v>0.12830566387558298</v>
      </c>
    </row>
    <row r="442" spans="1:23" x14ac:dyDescent="0.25">
      <c r="A442">
        <v>441</v>
      </c>
      <c r="B442">
        <v>926.8</v>
      </c>
      <c r="C442">
        <v>579.5</v>
      </c>
      <c r="D442" t="s">
        <v>1444</v>
      </c>
      <c r="E442" t="e">
        <v>#N/A</v>
      </c>
      <c r="F442" t="b">
        <v>1</v>
      </c>
      <c r="G442" t="e">
        <v>#N/A</v>
      </c>
      <c r="H442" t="e">
        <v>#N/A</v>
      </c>
      <c r="I442" s="44" t="str">
        <f t="shared" si="74"/>
        <v>C59H104O6</v>
      </c>
      <c r="J442" s="44" t="str">
        <f t="shared" si="75"/>
        <v>C59H108NO6</v>
      </c>
      <c r="K442" s="44" t="str">
        <f t="shared" si="72"/>
        <v>C37H71O4</v>
      </c>
      <c r="L442" s="44" t="str">
        <f t="shared" si="73"/>
        <v>C22H37NO2</v>
      </c>
      <c r="M442">
        <v>0.50320338648194518</v>
      </c>
      <c r="N442">
        <v>6.2152815120299305E-2</v>
      </c>
      <c r="O442">
        <v>2.7114659079625816E-2</v>
      </c>
      <c r="P442">
        <v>0.65087530562707863</v>
      </c>
      <c r="Q442">
        <v>0.77311795689827156</v>
      </c>
      <c r="R442">
        <v>0.2757771809241481</v>
      </c>
      <c r="S442">
        <v>0.19689590172516944</v>
      </c>
      <c r="T442" s="8">
        <f t="shared" si="66"/>
        <v>4.8051457441281802E-2</v>
      </c>
      <c r="U442" s="8">
        <f t="shared" si="67"/>
        <v>1.7648262015425496E-2</v>
      </c>
      <c r="V442" s="15">
        <f t="shared" si="76"/>
        <v>0.21320829067524241</v>
      </c>
      <c r="W442" s="15">
        <f t="shared" si="77"/>
        <v>0.1281546802120889</v>
      </c>
    </row>
    <row r="443" spans="1:23" x14ac:dyDescent="0.25">
      <c r="A443">
        <v>442</v>
      </c>
      <c r="B443">
        <v>924.8</v>
      </c>
      <c r="C443">
        <v>651.5</v>
      </c>
      <c r="D443" t="s">
        <v>1445</v>
      </c>
      <c r="E443" t="e">
        <v>#N/A</v>
      </c>
      <c r="F443" t="b">
        <v>1</v>
      </c>
      <c r="G443" t="e">
        <v>#N/A</v>
      </c>
      <c r="H443" t="e">
        <v>#N/A</v>
      </c>
      <c r="I443" s="44" t="str">
        <f t="shared" si="74"/>
        <v>C59H102O6</v>
      </c>
      <c r="J443" s="44" t="str">
        <f t="shared" si="75"/>
        <v>C59H106NO6</v>
      </c>
      <c r="K443" s="44" t="str">
        <f t="shared" si="72"/>
        <v>C43H71O4</v>
      </c>
      <c r="L443" s="44" t="str">
        <f t="shared" si="73"/>
        <v>C16H35NO2</v>
      </c>
      <c r="M443">
        <v>0.50335438147091305</v>
      </c>
      <c r="N443">
        <v>7.6514112331322201E-2</v>
      </c>
      <c r="O443">
        <v>1.7038748360751518E-2</v>
      </c>
      <c r="P443">
        <v>0.60908169014895741</v>
      </c>
      <c r="Q443">
        <v>0.82641522411847945</v>
      </c>
      <c r="R443">
        <v>0.2987156447605368</v>
      </c>
      <c r="S443">
        <v>0.1550715099001686</v>
      </c>
      <c r="T443" s="8">
        <f t="shared" si="66"/>
        <v>6.3232427290516161E-2</v>
      </c>
      <c r="U443" s="8">
        <f t="shared" si="67"/>
        <v>1.0377989649589317E-2</v>
      </c>
      <c r="V443" s="15">
        <f t="shared" si="76"/>
        <v>0.2468631565124752</v>
      </c>
      <c r="W443" s="15">
        <f t="shared" si="77"/>
        <v>9.4451217343945501E-2</v>
      </c>
    </row>
    <row r="444" spans="1:23" x14ac:dyDescent="0.25">
      <c r="A444">
        <v>443</v>
      </c>
      <c r="B444">
        <v>924.8</v>
      </c>
      <c r="C444">
        <v>623.5</v>
      </c>
      <c r="D444" t="s">
        <v>1446</v>
      </c>
      <c r="E444" t="e">
        <v>#N/A</v>
      </c>
      <c r="F444" t="b">
        <v>1</v>
      </c>
      <c r="G444" t="e">
        <v>#N/A</v>
      </c>
      <c r="H444" t="e">
        <v>#N/A</v>
      </c>
      <c r="I444" s="44" t="str">
        <f t="shared" si="74"/>
        <v>C59H102O6</v>
      </c>
      <c r="J444" s="44" t="str">
        <f t="shared" si="75"/>
        <v>C59H106NO6</v>
      </c>
      <c r="K444" s="44" t="str">
        <f t="shared" si="72"/>
        <v>C41H67O4</v>
      </c>
      <c r="L444" s="44" t="str">
        <f t="shared" si="73"/>
        <v>C18H39NO2</v>
      </c>
      <c r="M444">
        <v>0.50335438147091305</v>
      </c>
      <c r="N444">
        <v>7.1531332862634647E-2</v>
      </c>
      <c r="O444">
        <v>2.0229777655425638E-2</v>
      </c>
      <c r="P444">
        <v>0.6230796355947279</v>
      </c>
      <c r="Q444">
        <v>0.80784919409292277</v>
      </c>
      <c r="R444">
        <v>0.2913466242347108</v>
      </c>
      <c r="S444">
        <v>0.17004285201134314</v>
      </c>
      <c r="T444" s="8">
        <f t="shared" si="66"/>
        <v>5.7786529605472016E-2</v>
      </c>
      <c r="U444" s="8">
        <f t="shared" si="67"/>
        <v>1.2604762489704978E-2</v>
      </c>
      <c r="V444" s="15">
        <f t="shared" si="76"/>
        <v>0.23536413558970476</v>
      </c>
      <c r="W444" s="15">
        <f t="shared" si="77"/>
        <v>0.10595023826671594</v>
      </c>
    </row>
    <row r="445" spans="1:23" x14ac:dyDescent="0.25">
      <c r="A445">
        <v>444</v>
      </c>
      <c r="B445">
        <v>924.8</v>
      </c>
      <c r="C445">
        <v>625.5</v>
      </c>
      <c r="D445" t="s">
        <v>1447</v>
      </c>
      <c r="E445" t="e">
        <v>#N/A</v>
      </c>
      <c r="F445" t="b">
        <v>1</v>
      </c>
      <c r="G445" t="e">
        <v>#N/A</v>
      </c>
      <c r="H445" t="e">
        <v>#N/A</v>
      </c>
      <c r="I445" s="44" t="str">
        <f t="shared" si="74"/>
        <v>C59H102O6</v>
      </c>
      <c r="J445" s="44" t="str">
        <f t="shared" si="75"/>
        <v>C59H106NO6</v>
      </c>
      <c r="K445" s="44" t="str">
        <f t="shared" si="72"/>
        <v>C41H69O4</v>
      </c>
      <c r="L445" s="44" t="str">
        <f t="shared" si="73"/>
        <v>C18H37NO2</v>
      </c>
      <c r="M445">
        <v>0.50335438147091305</v>
      </c>
      <c r="N445">
        <v>7.1597279968194968E-2</v>
      </c>
      <c r="O445">
        <v>2.0184866698779291E-2</v>
      </c>
      <c r="P445">
        <v>0.62289272572334131</v>
      </c>
      <c r="Q445">
        <v>0.80809160339187913</v>
      </c>
      <c r="R445">
        <v>0.29144612265483427</v>
      </c>
      <c r="S445">
        <v>0.1698514124965399</v>
      </c>
      <c r="T445" s="8">
        <f t="shared" si="66"/>
        <v>5.7857160767995963E-2</v>
      </c>
      <c r="U445" s="8">
        <f t="shared" si="67"/>
        <v>1.2573006636364939E-2</v>
      </c>
      <c r="V445" s="15">
        <f t="shared" si="76"/>
        <v>0.23551516455849139</v>
      </c>
      <c r="W445" s="15">
        <f t="shared" si="77"/>
        <v>0.10579920929792938</v>
      </c>
    </row>
    <row r="446" spans="1:23" x14ac:dyDescent="0.25">
      <c r="A446">
        <v>445</v>
      </c>
      <c r="B446">
        <v>924.8</v>
      </c>
      <c r="C446">
        <v>627.5</v>
      </c>
      <c r="D446" t="s">
        <v>1448</v>
      </c>
      <c r="E446" t="e">
        <v>#N/A</v>
      </c>
      <c r="F446" t="b">
        <v>1</v>
      </c>
      <c r="G446" t="e">
        <v>#N/A</v>
      </c>
      <c r="H446" t="e">
        <v>#N/A</v>
      </c>
      <c r="I446" s="44" t="str">
        <f t="shared" si="74"/>
        <v>C59H102O6</v>
      </c>
      <c r="J446" s="44" t="str">
        <f t="shared" si="75"/>
        <v>C59H106NO6</v>
      </c>
      <c r="K446" s="44" t="str">
        <f t="shared" si="72"/>
        <v>C41H71O4</v>
      </c>
      <c r="L446" s="44" t="str">
        <f t="shared" si="73"/>
        <v>C18H35NO2</v>
      </c>
      <c r="M446">
        <v>0.50335438147091305</v>
      </c>
      <c r="N446">
        <v>7.1663237131950566E-2</v>
      </c>
      <c r="O446">
        <v>2.013999973989284E-2</v>
      </c>
      <c r="P446">
        <v>0.62270587192071059</v>
      </c>
      <c r="Q446">
        <v>0.8083340854299913</v>
      </c>
      <c r="R446">
        <v>0.29154553516311993</v>
      </c>
      <c r="S446">
        <v>0.1696598427814327</v>
      </c>
      <c r="T446" s="8">
        <f t="shared" si="66"/>
        <v>5.792783724600787E-2</v>
      </c>
      <c r="U446" s="8">
        <f t="shared" si="67"/>
        <v>1.254129609851286E-2</v>
      </c>
      <c r="V446" s="15">
        <f t="shared" si="76"/>
        <v>0.235666193527278</v>
      </c>
      <c r="W446" s="15">
        <f t="shared" si="77"/>
        <v>0.10564818032914276</v>
      </c>
    </row>
    <row r="447" spans="1:23" x14ac:dyDescent="0.25">
      <c r="A447">
        <v>446</v>
      </c>
      <c r="B447">
        <v>924.8</v>
      </c>
      <c r="C447">
        <v>629.5</v>
      </c>
      <c r="D447" t="s">
        <v>1449</v>
      </c>
      <c r="E447" t="e">
        <v>#N/A</v>
      </c>
      <c r="F447" t="b">
        <v>1</v>
      </c>
      <c r="G447" t="e">
        <v>#N/A</v>
      </c>
      <c r="H447" t="e">
        <v>#N/A</v>
      </c>
      <c r="I447" s="44" t="str">
        <f t="shared" si="74"/>
        <v>C59H102O6</v>
      </c>
      <c r="J447" s="44" t="str">
        <f t="shared" si="75"/>
        <v>C59H106NO6</v>
      </c>
      <c r="K447" s="44" t="str">
        <f t="shared" si="72"/>
        <v>C41H73O4</v>
      </c>
      <c r="L447" s="44" t="str">
        <f t="shared" si="73"/>
        <v>C18H33NO2</v>
      </c>
      <c r="M447">
        <v>0.50335438147091305</v>
      </c>
      <c r="N447">
        <v>7.1729204325115786E-2</v>
      </c>
      <c r="O447">
        <v>2.0095176831051158E-2</v>
      </c>
      <c r="P447">
        <v>0.62251907417001651</v>
      </c>
      <c r="Q447">
        <v>0.8085766402290856</v>
      </c>
      <c r="R447">
        <v>0.29164486180215754</v>
      </c>
      <c r="S447">
        <v>0.1694681428051211</v>
      </c>
      <c r="T447" s="8">
        <f t="shared" si="66"/>
        <v>5.7998559039507736E-2</v>
      </c>
      <c r="U447" s="8">
        <f t="shared" si="67"/>
        <v>1.2509630876148736E-2</v>
      </c>
      <c r="V447" s="15">
        <f t="shared" si="76"/>
        <v>0.2358172224960646</v>
      </c>
      <c r="W447" s="15">
        <f t="shared" si="77"/>
        <v>0.10549715136035617</v>
      </c>
    </row>
    <row r="448" spans="1:23" x14ac:dyDescent="0.25">
      <c r="A448">
        <v>447</v>
      </c>
      <c r="B448">
        <v>924.8</v>
      </c>
      <c r="C448">
        <v>599.5</v>
      </c>
      <c r="D448" t="s">
        <v>1450</v>
      </c>
      <c r="E448" t="e">
        <v>#N/A</v>
      </c>
      <c r="F448" t="b">
        <v>1</v>
      </c>
      <c r="G448" t="e">
        <v>#N/A</v>
      </c>
      <c r="H448" t="e">
        <v>#N/A</v>
      </c>
      <c r="I448" s="44" t="str">
        <f t="shared" si="74"/>
        <v>C59H102O6</v>
      </c>
      <c r="J448" s="44" t="str">
        <f t="shared" si="75"/>
        <v>C59H106NO6</v>
      </c>
      <c r="K448" s="44" t="str">
        <f t="shared" si="72"/>
        <v>C39H67O4</v>
      </c>
      <c r="L448" s="44" t="str">
        <f t="shared" si="73"/>
        <v>C20H39NO2</v>
      </c>
      <c r="M448">
        <v>0.50335438147091305</v>
      </c>
      <c r="N448">
        <v>6.6741900236079926E-2</v>
      </c>
      <c r="O448">
        <v>2.3584712476650619E-2</v>
      </c>
      <c r="P448">
        <v>0.63701692898396833</v>
      </c>
      <c r="Q448">
        <v>0.79017426157536363</v>
      </c>
      <c r="R448">
        <v>0.28369333640099498</v>
      </c>
      <c r="S448">
        <v>0.18389966721726075</v>
      </c>
      <c r="T448" s="8">
        <f t="shared" si="66"/>
        <v>5.2737731735181044E-2</v>
      </c>
      <c r="U448" s="8">
        <f t="shared" si="67"/>
        <v>1.5023861112845859E-2</v>
      </c>
      <c r="V448" s="15">
        <f t="shared" si="76"/>
        <v>0.22416717260450741</v>
      </c>
      <c r="W448" s="15">
        <f t="shared" si="77"/>
        <v>0.1171472012519132</v>
      </c>
    </row>
    <row r="449" spans="1:23" x14ac:dyDescent="0.25">
      <c r="A449">
        <v>448</v>
      </c>
      <c r="B449">
        <v>924.8</v>
      </c>
      <c r="C449">
        <v>601.5</v>
      </c>
      <c r="D449" t="s">
        <v>1451</v>
      </c>
      <c r="E449" t="e">
        <v>#N/A</v>
      </c>
      <c r="F449" t="b">
        <v>1</v>
      </c>
      <c r="G449" t="e">
        <v>#N/A</v>
      </c>
      <c r="H449" t="e">
        <v>#N/A</v>
      </c>
      <c r="I449" s="44" t="str">
        <f t="shared" si="74"/>
        <v>C59H102O6</v>
      </c>
      <c r="J449" s="44" t="str">
        <f t="shared" si="75"/>
        <v>C59H106NO6</v>
      </c>
      <c r="K449" s="44" t="str">
        <f t="shared" si="72"/>
        <v>C39H69O4</v>
      </c>
      <c r="L449" s="44" t="str">
        <f t="shared" si="73"/>
        <v>C20H37NO2</v>
      </c>
      <c r="M449">
        <v>0.50335438147091305</v>
      </c>
      <c r="N449">
        <v>6.6806988735302913E-2</v>
      </c>
      <c r="O449">
        <v>2.3536648117386826E-2</v>
      </c>
      <c r="P449">
        <v>0.63682583823815397</v>
      </c>
      <c r="Q449">
        <v>0.79041136720126837</v>
      </c>
      <c r="R449">
        <v>0.28379931119610813</v>
      </c>
      <c r="S449">
        <v>0.18371769054912862</v>
      </c>
      <c r="T449" s="8">
        <f t="shared" si="66"/>
        <v>5.2805003304870507E-2</v>
      </c>
      <c r="U449" s="8">
        <f t="shared" si="67"/>
        <v>1.4988745666671334E-2</v>
      </c>
      <c r="V449" s="15">
        <f t="shared" si="76"/>
        <v>0.22431820157329407</v>
      </c>
      <c r="W449" s="15">
        <f t="shared" si="77"/>
        <v>0.11699617228312661</v>
      </c>
    </row>
    <row r="450" spans="1:23" x14ac:dyDescent="0.25">
      <c r="A450">
        <v>449</v>
      </c>
      <c r="B450">
        <v>924.8</v>
      </c>
      <c r="C450">
        <v>603.5</v>
      </c>
      <c r="D450" t="s">
        <v>1452</v>
      </c>
      <c r="E450" t="e">
        <v>#N/A</v>
      </c>
      <c r="F450" t="b">
        <v>1</v>
      </c>
      <c r="G450" t="e">
        <v>#N/A</v>
      </c>
      <c r="H450" t="e">
        <v>#N/A</v>
      </c>
      <c r="I450" s="44" t="str">
        <f t="shared" si="74"/>
        <v>C59H102O6</v>
      </c>
      <c r="J450" s="44" t="str">
        <f t="shared" si="75"/>
        <v>C59H106NO6</v>
      </c>
      <c r="K450" s="44" t="str">
        <f t="shared" si="72"/>
        <v>C39H71O4</v>
      </c>
      <c r="L450" s="44" t="str">
        <f t="shared" si="73"/>
        <v>C20H35NO2</v>
      </c>
      <c r="M450">
        <v>0.50335438147091305</v>
      </c>
      <c r="N450">
        <v>6.6872089492810774E-2</v>
      </c>
      <c r="O450">
        <v>2.3488623969159166E-2</v>
      </c>
      <c r="P450">
        <v>0.6366348048152638</v>
      </c>
      <c r="Q450">
        <v>0.79064854397486861</v>
      </c>
      <c r="R450">
        <v>0.28390519688254262</v>
      </c>
      <c r="S450">
        <v>0.18353558811200352</v>
      </c>
      <c r="T450" s="8">
        <f t="shared" si="66"/>
        <v>5.2872320190047957E-2</v>
      </c>
      <c r="U450" s="8">
        <f t="shared" si="67"/>
        <v>1.4953675535984775E-2</v>
      </c>
      <c r="V450" s="15">
        <f t="shared" si="76"/>
        <v>0.22446923054208076</v>
      </c>
      <c r="W450" s="15">
        <f t="shared" si="77"/>
        <v>0.11684514331434002</v>
      </c>
    </row>
    <row r="451" spans="1:23" x14ac:dyDescent="0.25">
      <c r="A451">
        <v>450</v>
      </c>
      <c r="B451">
        <v>924.8</v>
      </c>
      <c r="C451">
        <v>605.5</v>
      </c>
      <c r="D451" t="s">
        <v>1453</v>
      </c>
      <c r="E451" t="e">
        <v>#N/A</v>
      </c>
      <c r="F451" t="b">
        <v>1</v>
      </c>
      <c r="G451" t="e">
        <v>#N/A</v>
      </c>
      <c r="H451" t="e">
        <v>#N/A</v>
      </c>
      <c r="I451" s="44" t="str">
        <f t="shared" si="74"/>
        <v>C59H102O6</v>
      </c>
      <c r="J451" s="44" t="str">
        <f t="shared" si="75"/>
        <v>C59H106NO6</v>
      </c>
      <c r="K451" s="44" t="str">
        <f t="shared" si="72"/>
        <v>C39H73O4</v>
      </c>
      <c r="L451" s="44" t="str">
        <f t="shared" si="73"/>
        <v>C20H33NO2</v>
      </c>
      <c r="M451">
        <v>0.50335438147091305</v>
      </c>
      <c r="N451">
        <v>6.693720247819894E-2</v>
      </c>
      <c r="O451">
        <v>2.3440640081786132E-2</v>
      </c>
      <c r="P451">
        <v>0.63644382869810245</v>
      </c>
      <c r="Q451">
        <v>0.7908857919175134</v>
      </c>
      <c r="R451">
        <v>0.28401099350422304</v>
      </c>
      <c r="S451">
        <v>0.1833533598467923</v>
      </c>
      <c r="T451" s="8">
        <f t="shared" ref="T451:T514" si="78">N451*M451/P451</f>
        <v>5.2939682390713318E-2</v>
      </c>
      <c r="U451" s="8">
        <f t="shared" ref="U451:U514" si="79">O451*M451/Q451</f>
        <v>1.4918650720786169E-2</v>
      </c>
      <c r="V451" s="15">
        <f t="shared" si="76"/>
        <v>0.22462025951086723</v>
      </c>
      <c r="W451" s="15">
        <f t="shared" si="77"/>
        <v>0.11669411434555342</v>
      </c>
    </row>
    <row r="452" spans="1:23" x14ac:dyDescent="0.25">
      <c r="A452">
        <v>451</v>
      </c>
      <c r="B452">
        <v>924.8</v>
      </c>
      <c r="C452">
        <v>575.5</v>
      </c>
      <c r="D452" t="s">
        <v>1454</v>
      </c>
      <c r="E452" t="e">
        <v>#N/A</v>
      </c>
      <c r="F452" t="b">
        <v>1</v>
      </c>
      <c r="G452" t="e">
        <v>#N/A</v>
      </c>
      <c r="H452" t="e">
        <v>#N/A</v>
      </c>
      <c r="I452" s="44" t="str">
        <f t="shared" si="74"/>
        <v>C59H102O6</v>
      </c>
      <c r="J452" s="44" t="str">
        <f t="shared" si="75"/>
        <v>C59H106NO6</v>
      </c>
      <c r="K452" s="44" t="str">
        <f t="shared" si="72"/>
        <v>C37H67O4</v>
      </c>
      <c r="L452" s="44" t="str">
        <f t="shared" si="73"/>
        <v>C22H39NO2</v>
      </c>
      <c r="M452">
        <v>0.50335438147091305</v>
      </c>
      <c r="N452">
        <v>6.2024676912616206E-2</v>
      </c>
      <c r="O452">
        <v>2.7165602597337767E-2</v>
      </c>
      <c r="P452">
        <v>0.65126597730134428</v>
      </c>
      <c r="Q452">
        <v>0.77288603890635632</v>
      </c>
      <c r="R452">
        <v>0.2755518910920759</v>
      </c>
      <c r="S452">
        <v>0.19706873798157107</v>
      </c>
      <c r="T452" s="8">
        <f t="shared" si="78"/>
        <v>4.7938006853438478E-2</v>
      </c>
      <c r="U452" s="8">
        <f t="shared" si="79"/>
        <v>1.7692032724535119E-2</v>
      </c>
      <c r="V452" s="15">
        <f t="shared" si="76"/>
        <v>0.21297020961931029</v>
      </c>
      <c r="W452" s="15">
        <f t="shared" si="77"/>
        <v>0.12834416423711045</v>
      </c>
    </row>
    <row r="453" spans="1:23" x14ac:dyDescent="0.25">
      <c r="A453">
        <v>452</v>
      </c>
      <c r="B453">
        <v>924.8</v>
      </c>
      <c r="C453">
        <v>577.5</v>
      </c>
      <c r="D453" t="s">
        <v>1455</v>
      </c>
      <c r="E453" t="e">
        <v>#N/A</v>
      </c>
      <c r="F453" t="b">
        <v>1</v>
      </c>
      <c r="G453" t="e">
        <v>#N/A</v>
      </c>
      <c r="H453" t="e">
        <v>#N/A</v>
      </c>
      <c r="I453" s="44" t="str">
        <f t="shared" si="74"/>
        <v>C59H102O6</v>
      </c>
      <c r="J453" s="44" t="str">
        <f t="shared" si="75"/>
        <v>C59H106NO6</v>
      </c>
      <c r="K453" s="44" t="str">
        <f t="shared" si="72"/>
        <v>C37H69O4</v>
      </c>
      <c r="L453" s="44" t="str">
        <f t="shared" si="73"/>
        <v>C22H37NO2</v>
      </c>
      <c r="M453">
        <v>0.50335438147091305</v>
      </c>
      <c r="N453">
        <v>6.2088738726074663E-2</v>
      </c>
      <c r="O453">
        <v>2.7114659079625816E-2</v>
      </c>
      <c r="P453">
        <v>0.65107061216163831</v>
      </c>
      <c r="Q453">
        <v>0.77311795689827156</v>
      </c>
      <c r="R453">
        <v>0.27566458221088719</v>
      </c>
      <c r="S453">
        <v>0.19689590172516944</v>
      </c>
      <c r="T453" s="8">
        <f t="shared" si="78"/>
        <v>4.8001918830293457E-2</v>
      </c>
      <c r="U453" s="8">
        <f t="shared" si="79"/>
        <v>1.7653557685526115E-2</v>
      </c>
      <c r="V453" s="15">
        <f t="shared" si="76"/>
        <v>0.21312123858809681</v>
      </c>
      <c r="W453" s="15">
        <f t="shared" si="77"/>
        <v>0.1281931352683239</v>
      </c>
    </row>
    <row r="454" spans="1:23" x14ac:dyDescent="0.25">
      <c r="A454">
        <v>453</v>
      </c>
      <c r="B454">
        <v>924.8</v>
      </c>
      <c r="C454">
        <v>579.5</v>
      </c>
      <c r="D454" t="s">
        <v>1456</v>
      </c>
      <c r="E454" t="e">
        <v>#N/A</v>
      </c>
      <c r="F454" t="b">
        <v>1</v>
      </c>
      <c r="G454" t="e">
        <v>#N/A</v>
      </c>
      <c r="H454" t="e">
        <v>#N/A</v>
      </c>
      <c r="I454" s="44" t="str">
        <f t="shared" si="74"/>
        <v>C59H102O6</v>
      </c>
      <c r="J454" s="44" t="str">
        <f t="shared" si="75"/>
        <v>C59H106NO6</v>
      </c>
      <c r="K454" s="44" t="str">
        <f t="shared" si="72"/>
        <v>C37H71O4</v>
      </c>
      <c r="L454" s="44" t="str">
        <f t="shared" si="73"/>
        <v>C22H35NO2</v>
      </c>
      <c r="M454">
        <v>0.50335438147091305</v>
      </c>
      <c r="N454">
        <v>6.2152815120299305E-2</v>
      </c>
      <c r="O454">
        <v>2.7063752165299857E-2</v>
      </c>
      <c r="P454">
        <v>0.65087530562707863</v>
      </c>
      <c r="Q454">
        <v>0.77334994448124228</v>
      </c>
      <c r="R454">
        <v>0.2757771809241481</v>
      </c>
      <c r="S454">
        <v>0.19672294399950616</v>
      </c>
      <c r="T454" s="8">
        <f t="shared" si="78"/>
        <v>4.8065876122636401E-2</v>
      </c>
      <c r="U454" s="8">
        <f t="shared" si="79"/>
        <v>1.7615127962005064E-2</v>
      </c>
      <c r="V454" s="15">
        <f t="shared" si="76"/>
        <v>0.21327226755688355</v>
      </c>
      <c r="W454" s="15">
        <f t="shared" si="77"/>
        <v>0.1280421062995373</v>
      </c>
    </row>
    <row r="455" spans="1:23" x14ac:dyDescent="0.25">
      <c r="A455">
        <v>454</v>
      </c>
      <c r="B455">
        <v>922.8</v>
      </c>
      <c r="C455">
        <v>649.5</v>
      </c>
      <c r="D455" t="s">
        <v>1457</v>
      </c>
      <c r="E455" t="e">
        <v>#N/A</v>
      </c>
      <c r="F455" t="b">
        <v>1</v>
      </c>
      <c r="G455" t="e">
        <v>#N/A</v>
      </c>
      <c r="H455" t="e">
        <v>#N/A</v>
      </c>
      <c r="I455" s="44" t="str">
        <f t="shared" si="74"/>
        <v>C59H100O6</v>
      </c>
      <c r="J455" s="44" t="str">
        <f t="shared" si="75"/>
        <v>C59H104NO6</v>
      </c>
      <c r="K455" s="44" t="str">
        <f t="shared" si="72"/>
        <v>C43H69O4</v>
      </c>
      <c r="L455" s="44" t="str">
        <f t="shared" si="73"/>
        <v>C16H35NO2</v>
      </c>
      <c r="M455">
        <v>0.50350542176857149</v>
      </c>
      <c r="N455">
        <v>7.6447457836307228E-2</v>
      </c>
      <c r="O455">
        <v>1.7038748360751518E-2</v>
      </c>
      <c r="P455">
        <v>0.6092644557772402</v>
      </c>
      <c r="Q455">
        <v>0.82641522411847945</v>
      </c>
      <c r="R455">
        <v>0.29862247286355759</v>
      </c>
      <c r="S455">
        <v>0.1550715099001686</v>
      </c>
      <c r="T455" s="8">
        <f t="shared" si="78"/>
        <v>6.3177343001079869E-2</v>
      </c>
      <c r="U455" s="8">
        <f t="shared" si="79"/>
        <v>1.0381103747138621E-2</v>
      </c>
      <c r="V455" s="15">
        <f t="shared" si="76"/>
        <v>0.24678615783835153</v>
      </c>
      <c r="W455" s="15">
        <f t="shared" si="77"/>
        <v>9.4479559085881154E-2</v>
      </c>
    </row>
    <row r="456" spans="1:23" x14ac:dyDescent="0.25">
      <c r="A456">
        <v>455</v>
      </c>
      <c r="B456">
        <v>922.8</v>
      </c>
      <c r="C456">
        <v>651.5</v>
      </c>
      <c r="D456" t="s">
        <v>1458</v>
      </c>
      <c r="E456" t="e">
        <v>#N/A</v>
      </c>
      <c r="F456" t="b">
        <v>1</v>
      </c>
      <c r="G456" t="e">
        <v>#N/A</v>
      </c>
      <c r="H456" t="e">
        <v>#N/A</v>
      </c>
      <c r="I456" s="44" t="str">
        <f t="shared" si="74"/>
        <v>C59H100O6</v>
      </c>
      <c r="J456" s="44" t="str">
        <f t="shared" si="75"/>
        <v>C59H104NO6</v>
      </c>
      <c r="K456" s="44" t="str">
        <f t="shared" si="72"/>
        <v>C43H71O4</v>
      </c>
      <c r="L456" s="44" t="str">
        <f t="shared" si="73"/>
        <v>C16H33NO2</v>
      </c>
      <c r="M456">
        <v>0.50350542176857149</v>
      </c>
      <c r="N456">
        <v>7.6514112331322201E-2</v>
      </c>
      <c r="O456">
        <v>1.6997374558209467E-2</v>
      </c>
      <c r="P456">
        <v>0.60908169014895741</v>
      </c>
      <c r="Q456">
        <v>0.82666320447990127</v>
      </c>
      <c r="R456">
        <v>0.2987156447605368</v>
      </c>
      <c r="S456">
        <v>0.15487000565579045</v>
      </c>
      <c r="T456" s="8">
        <f t="shared" si="78"/>
        <v>6.3251401287745951E-2</v>
      </c>
      <c r="U456" s="8">
        <f t="shared" si="79"/>
        <v>1.0352789624009113E-2</v>
      </c>
      <c r="V456" s="15">
        <f t="shared" si="76"/>
        <v>0.2469372321260252</v>
      </c>
      <c r="W456" s="15">
        <f t="shared" si="77"/>
        <v>9.4328484798207449E-2</v>
      </c>
    </row>
    <row r="457" spans="1:23" x14ac:dyDescent="0.25">
      <c r="A457">
        <v>456</v>
      </c>
      <c r="B457">
        <v>922.8</v>
      </c>
      <c r="C457">
        <v>621.5</v>
      </c>
      <c r="D457" t="s">
        <v>1459</v>
      </c>
      <c r="E457" t="e">
        <v>#N/A</v>
      </c>
      <c r="F457" t="b">
        <v>1</v>
      </c>
      <c r="G457" t="e">
        <v>#N/A</v>
      </c>
      <c r="H457" t="e">
        <v>#N/A</v>
      </c>
      <c r="I457" s="44" t="str">
        <f t="shared" si="74"/>
        <v>C59H100O6</v>
      </c>
      <c r="J457" s="44" t="str">
        <f t="shared" si="75"/>
        <v>C59H104NO6</v>
      </c>
      <c r="K457" s="44" t="str">
        <f t="shared" si="72"/>
        <v>C41H65O4</v>
      </c>
      <c r="L457" s="44" t="str">
        <f t="shared" si="73"/>
        <v>C18H39NO2</v>
      </c>
      <c r="M457">
        <v>0.50350542176857149</v>
      </c>
      <c r="N457">
        <v>7.1465395844076698E-2</v>
      </c>
      <c r="O457">
        <v>2.0229777655425638E-2</v>
      </c>
      <c r="P457">
        <v>0.62326660155169489</v>
      </c>
      <c r="Q457">
        <v>0.80784919409292277</v>
      </c>
      <c r="R457">
        <v>0.29124703986014194</v>
      </c>
      <c r="S457">
        <v>0.17004285201134314</v>
      </c>
      <c r="T457" s="8">
        <f t="shared" si="78"/>
        <v>5.7733262438169071E-2</v>
      </c>
      <c r="U457" s="8">
        <f t="shared" si="79"/>
        <v>1.260854476944355E-2</v>
      </c>
      <c r="V457" s="15">
        <f t="shared" si="76"/>
        <v>0.23528368643296499</v>
      </c>
      <c r="W457" s="15">
        <f t="shared" si="77"/>
        <v>0.10598203049126761</v>
      </c>
    </row>
    <row r="458" spans="1:23" x14ac:dyDescent="0.25">
      <c r="A458">
        <v>457</v>
      </c>
      <c r="B458">
        <v>922.8</v>
      </c>
      <c r="C458">
        <v>623.5</v>
      </c>
      <c r="D458" t="s">
        <v>1460</v>
      </c>
      <c r="E458" t="e">
        <v>#N/A</v>
      </c>
      <c r="F458" t="b">
        <v>1</v>
      </c>
      <c r="G458" t="e">
        <v>#N/A</v>
      </c>
      <c r="H458" t="e">
        <v>#N/A</v>
      </c>
      <c r="I458" s="44" t="str">
        <f t="shared" si="74"/>
        <v>C59H100O6</v>
      </c>
      <c r="J458" s="44" t="str">
        <f t="shared" si="75"/>
        <v>C59H104NO6</v>
      </c>
      <c r="K458" s="44" t="str">
        <f t="shared" si="72"/>
        <v>C41H67O4</v>
      </c>
      <c r="L458" s="44" t="str">
        <f t="shared" si="73"/>
        <v>C18H37NO2</v>
      </c>
      <c r="M458">
        <v>0.50350542176857149</v>
      </c>
      <c r="N458">
        <v>7.1531332862634647E-2</v>
      </c>
      <c r="O458">
        <v>2.0184866698779291E-2</v>
      </c>
      <c r="P458">
        <v>0.6230796355947279</v>
      </c>
      <c r="Q458">
        <v>0.80809160339187913</v>
      </c>
      <c r="R458">
        <v>0.2913466242347108</v>
      </c>
      <c r="S458">
        <v>0.1698514124965399</v>
      </c>
      <c r="T458" s="8">
        <f t="shared" si="78"/>
        <v>5.7803869465724654E-2</v>
      </c>
      <c r="U458" s="8">
        <f t="shared" si="79"/>
        <v>1.2576779387203559E-2</v>
      </c>
      <c r="V458" s="15">
        <f t="shared" si="76"/>
        <v>0.23543476072063879</v>
      </c>
      <c r="W458" s="15">
        <f t="shared" si="77"/>
        <v>0.10583095620359391</v>
      </c>
    </row>
    <row r="459" spans="1:23" x14ac:dyDescent="0.25">
      <c r="A459">
        <v>458</v>
      </c>
      <c r="B459">
        <v>922.8</v>
      </c>
      <c r="C459">
        <v>625.5</v>
      </c>
      <c r="D459" t="s">
        <v>1461</v>
      </c>
      <c r="E459" t="e">
        <v>#N/A</v>
      </c>
      <c r="F459" t="b">
        <v>1</v>
      </c>
      <c r="G459" t="e">
        <v>#N/A</v>
      </c>
      <c r="H459" t="e">
        <v>#N/A</v>
      </c>
      <c r="I459" s="44" t="str">
        <f t="shared" si="74"/>
        <v>C59H100O6</v>
      </c>
      <c r="J459" s="44" t="str">
        <f t="shared" si="75"/>
        <v>C59H104NO6</v>
      </c>
      <c r="K459" s="44" t="str">
        <f t="shared" si="72"/>
        <v>C41H69O4</v>
      </c>
      <c r="L459" s="44" t="str">
        <f t="shared" si="73"/>
        <v>C18H35NO2</v>
      </c>
      <c r="M459">
        <v>0.50350542176857149</v>
      </c>
      <c r="N459">
        <v>7.1597279968194968E-2</v>
      </c>
      <c r="O459">
        <v>2.013999973989284E-2</v>
      </c>
      <c r="P459">
        <v>0.62289272572334131</v>
      </c>
      <c r="Q459">
        <v>0.8083340854299913</v>
      </c>
      <c r="R459">
        <v>0.29144612265483427</v>
      </c>
      <c r="S459">
        <v>0.1696598427814327</v>
      </c>
      <c r="T459" s="8">
        <f t="shared" si="78"/>
        <v>5.787452182236591E-2</v>
      </c>
      <c r="U459" s="8">
        <f t="shared" si="79"/>
        <v>1.2545059334049235E-2</v>
      </c>
      <c r="V459" s="15">
        <f t="shared" si="76"/>
        <v>0.23558583500831251</v>
      </c>
      <c r="W459" s="15">
        <f t="shared" si="77"/>
        <v>0.10567988191592016</v>
      </c>
    </row>
    <row r="460" spans="1:23" x14ac:dyDescent="0.25">
      <c r="A460">
        <v>459</v>
      </c>
      <c r="B460">
        <v>922.8</v>
      </c>
      <c r="C460">
        <v>627.5</v>
      </c>
      <c r="D460" t="s">
        <v>1462</v>
      </c>
      <c r="E460" t="e">
        <v>#N/A</v>
      </c>
      <c r="F460" t="b">
        <v>1</v>
      </c>
      <c r="G460" t="e">
        <v>#N/A</v>
      </c>
      <c r="H460" t="e">
        <v>#N/A</v>
      </c>
      <c r="I460" s="44" t="str">
        <f t="shared" si="74"/>
        <v>C59H100O6</v>
      </c>
      <c r="J460" s="44" t="str">
        <f t="shared" si="75"/>
        <v>C59H104NO6</v>
      </c>
      <c r="K460" s="44" t="str">
        <f t="shared" si="72"/>
        <v>C41H71O4</v>
      </c>
      <c r="L460" s="44" t="str">
        <f t="shared" si="73"/>
        <v>C18H33NO2</v>
      </c>
      <c r="M460">
        <v>0.50350542176857149</v>
      </c>
      <c r="N460">
        <v>7.1663237131950566E-2</v>
      </c>
      <c r="O460">
        <v>2.0095176831051158E-2</v>
      </c>
      <c r="P460">
        <v>0.62270587192071059</v>
      </c>
      <c r="Q460">
        <v>0.8085766402290856</v>
      </c>
      <c r="R460">
        <v>0.29154553516311993</v>
      </c>
      <c r="S460">
        <v>0.1694681428051211</v>
      </c>
      <c r="T460" s="8">
        <f t="shared" si="78"/>
        <v>5.7945219508092838E-2</v>
      </c>
      <c r="U460" s="8">
        <f t="shared" si="79"/>
        <v>1.2513384609980574E-2</v>
      </c>
      <c r="V460" s="15">
        <f t="shared" si="76"/>
        <v>0.23573690929598623</v>
      </c>
      <c r="W460" s="15">
        <f t="shared" si="77"/>
        <v>0.10552880762824644</v>
      </c>
    </row>
    <row r="461" spans="1:23" x14ac:dyDescent="0.25">
      <c r="A461">
        <v>460</v>
      </c>
      <c r="B461">
        <v>922.8</v>
      </c>
      <c r="C461">
        <v>599.5</v>
      </c>
      <c r="D461" t="s">
        <v>1463</v>
      </c>
      <c r="E461" t="e">
        <v>#N/A</v>
      </c>
      <c r="F461" t="b">
        <v>1</v>
      </c>
      <c r="G461" t="e">
        <v>#N/A</v>
      </c>
      <c r="H461" t="e">
        <v>#N/A</v>
      </c>
      <c r="I461" s="44" t="str">
        <f t="shared" si="74"/>
        <v>C59H100O6</v>
      </c>
      <c r="J461" s="44" t="str">
        <f t="shared" si="75"/>
        <v>C59H104NO6</v>
      </c>
      <c r="K461" s="44" t="str">
        <f t="shared" si="72"/>
        <v>C39H67O4</v>
      </c>
      <c r="L461" s="44" t="str">
        <f t="shared" si="73"/>
        <v>C20H37NO2</v>
      </c>
      <c r="M461">
        <v>0.50350542176857149</v>
      </c>
      <c r="N461">
        <v>6.6741900236079926E-2</v>
      </c>
      <c r="O461">
        <v>2.3536648117386826E-2</v>
      </c>
      <c r="P461">
        <v>0.63701692898396833</v>
      </c>
      <c r="Q461">
        <v>0.79041136720126837</v>
      </c>
      <c r="R461">
        <v>0.28369333640099498</v>
      </c>
      <c r="S461">
        <v>0.18371769054912862</v>
      </c>
      <c r="T461" s="8">
        <f t="shared" si="78"/>
        <v>5.275355661521057E-2</v>
      </c>
      <c r="U461" s="8">
        <f t="shared" si="79"/>
        <v>1.499324330231405E-2</v>
      </c>
      <c r="V461" s="15">
        <f t="shared" si="76"/>
        <v>0.22423443789059971</v>
      </c>
      <c r="W461" s="15">
        <f t="shared" si="77"/>
        <v>0.11703127903363289</v>
      </c>
    </row>
    <row r="462" spans="1:23" x14ac:dyDescent="0.25">
      <c r="A462">
        <v>461</v>
      </c>
      <c r="B462">
        <v>922.8</v>
      </c>
      <c r="C462">
        <v>601.5</v>
      </c>
      <c r="D462" t="s">
        <v>1464</v>
      </c>
      <c r="E462" t="e">
        <v>#N/A</v>
      </c>
      <c r="F462" t="b">
        <v>1</v>
      </c>
      <c r="G462" t="e">
        <v>#N/A</v>
      </c>
      <c r="H462" t="e">
        <v>#N/A</v>
      </c>
      <c r="I462" s="44" t="str">
        <f t="shared" si="74"/>
        <v>C59H100O6</v>
      </c>
      <c r="J462" s="44" t="str">
        <f t="shared" si="75"/>
        <v>C59H104NO6</v>
      </c>
      <c r="K462" s="44" t="str">
        <f t="shared" si="72"/>
        <v>C39H69O4</v>
      </c>
      <c r="L462" s="44" t="str">
        <f t="shared" si="73"/>
        <v>C20H35NO2</v>
      </c>
      <c r="M462">
        <v>0.50350542176857149</v>
      </c>
      <c r="N462">
        <v>6.6806988735302913E-2</v>
      </c>
      <c r="O462">
        <v>2.3488623969159166E-2</v>
      </c>
      <c r="P462">
        <v>0.63682583823815397</v>
      </c>
      <c r="Q462">
        <v>0.79064854397486861</v>
      </c>
      <c r="R462">
        <v>0.28379931119610813</v>
      </c>
      <c r="S462">
        <v>0.18353558811200352</v>
      </c>
      <c r="T462" s="8">
        <f t="shared" si="78"/>
        <v>5.2820848370912679E-2</v>
      </c>
      <c r="U462" s="8">
        <f t="shared" si="79"/>
        <v>1.4958162648220577E-2</v>
      </c>
      <c r="V462" s="15">
        <f t="shared" si="76"/>
        <v>0.22438551217827346</v>
      </c>
      <c r="W462" s="15">
        <f t="shared" si="77"/>
        <v>0.11688020474595917</v>
      </c>
    </row>
    <row r="463" spans="1:23" x14ac:dyDescent="0.25">
      <c r="A463">
        <v>462</v>
      </c>
      <c r="B463">
        <v>922.8</v>
      </c>
      <c r="C463">
        <v>603.5</v>
      </c>
      <c r="D463" t="s">
        <v>1465</v>
      </c>
      <c r="E463" t="e">
        <v>#N/A</v>
      </c>
      <c r="F463" t="b">
        <v>1</v>
      </c>
      <c r="G463" t="e">
        <v>#N/A</v>
      </c>
      <c r="H463" t="e">
        <v>#N/A</v>
      </c>
      <c r="I463" s="44" t="str">
        <f t="shared" si="74"/>
        <v>C59H100O6</v>
      </c>
      <c r="J463" s="44" t="str">
        <f t="shared" si="75"/>
        <v>C59H104NO6</v>
      </c>
      <c r="K463" s="44" t="str">
        <f t="shared" si="72"/>
        <v>C39H71O4</v>
      </c>
      <c r="L463" s="44" t="str">
        <f t="shared" si="73"/>
        <v>C20H33NO2</v>
      </c>
      <c r="M463">
        <v>0.50350542176857149</v>
      </c>
      <c r="N463">
        <v>6.6872089492810774E-2</v>
      </c>
      <c r="O463">
        <v>2.3440640081786132E-2</v>
      </c>
      <c r="P463">
        <v>0.6366348048152638</v>
      </c>
      <c r="Q463">
        <v>0.7908857919175134</v>
      </c>
      <c r="R463">
        <v>0.28390519688254262</v>
      </c>
      <c r="S463">
        <v>0.1833533598467923</v>
      </c>
      <c r="T463" s="8">
        <f t="shared" si="78"/>
        <v>5.2888185455700475E-2</v>
      </c>
      <c r="U463" s="8">
        <f t="shared" si="79"/>
        <v>1.4923127323212765E-2</v>
      </c>
      <c r="V463" s="15">
        <f t="shared" si="76"/>
        <v>0.22453658646594729</v>
      </c>
      <c r="W463" s="15">
        <f t="shared" si="77"/>
        <v>0.11672913045828545</v>
      </c>
    </row>
    <row r="464" spans="1:23" x14ac:dyDescent="0.25">
      <c r="A464">
        <v>463</v>
      </c>
      <c r="B464">
        <v>922.8</v>
      </c>
      <c r="C464">
        <v>573.5</v>
      </c>
      <c r="D464" t="s">
        <v>1466</v>
      </c>
      <c r="E464" t="e">
        <v>#N/A</v>
      </c>
      <c r="F464" t="b">
        <v>1</v>
      </c>
      <c r="G464" t="e">
        <v>#N/A</v>
      </c>
      <c r="H464" t="e">
        <v>#N/A</v>
      </c>
      <c r="I464" s="44" t="str">
        <f t="shared" si="74"/>
        <v>C59H100O6</v>
      </c>
      <c r="J464" s="44" t="str">
        <f t="shared" si="75"/>
        <v>C59H104NO6</v>
      </c>
      <c r="K464" s="44" t="str">
        <f t="shared" si="72"/>
        <v>C37H65O4</v>
      </c>
      <c r="L464" s="44" t="str">
        <f t="shared" si="73"/>
        <v>C22H39NO2</v>
      </c>
      <c r="M464">
        <v>0.50350542176857149</v>
      </c>
      <c r="N464">
        <v>6.1960629712037238E-2</v>
      </c>
      <c r="O464">
        <v>2.7165602597337767E-2</v>
      </c>
      <c r="P464">
        <v>0.65146140106378192</v>
      </c>
      <c r="Q464">
        <v>0.77288603890635632</v>
      </c>
      <c r="R464">
        <v>0.27543910752239659</v>
      </c>
      <c r="S464">
        <v>0.19706873798157107</v>
      </c>
      <c r="T464" s="8">
        <f t="shared" si="78"/>
        <v>4.7888505666279939E-2</v>
      </c>
      <c r="U464" s="8">
        <f t="shared" si="79"/>
        <v>1.7697341528803572E-2</v>
      </c>
      <c r="V464" s="15">
        <f t="shared" si="76"/>
        <v>0.21288304077288706</v>
      </c>
      <c r="W464" s="15">
        <f t="shared" si="77"/>
        <v>0.1283826761513456</v>
      </c>
    </row>
    <row r="465" spans="1:23" x14ac:dyDescent="0.25">
      <c r="A465">
        <v>464</v>
      </c>
      <c r="B465">
        <v>922.8</v>
      </c>
      <c r="C465">
        <v>575.5</v>
      </c>
      <c r="D465" t="s">
        <v>1467</v>
      </c>
      <c r="E465" t="e">
        <v>#N/A</v>
      </c>
      <c r="F465" t="b">
        <v>1</v>
      </c>
      <c r="G465" t="e">
        <v>#N/A</v>
      </c>
      <c r="H465" t="e">
        <v>#N/A</v>
      </c>
      <c r="I465" s="44" t="str">
        <f t="shared" si="74"/>
        <v>C59H100O6</v>
      </c>
      <c r="J465" s="44" t="str">
        <f t="shared" si="75"/>
        <v>C59H104NO6</v>
      </c>
      <c r="K465" s="44" t="str">
        <f t="shared" si="72"/>
        <v>C37H67O4</v>
      </c>
      <c r="L465" s="44" t="str">
        <f t="shared" si="73"/>
        <v>C22H37NO2</v>
      </c>
      <c r="M465">
        <v>0.50350542176857149</v>
      </c>
      <c r="N465">
        <v>6.2024676912616206E-2</v>
      </c>
      <c r="O465">
        <v>2.7114659079625816E-2</v>
      </c>
      <c r="P465">
        <v>0.65126597730134428</v>
      </c>
      <c r="Q465">
        <v>0.77311795689827156</v>
      </c>
      <c r="R465">
        <v>0.2755518910920759</v>
      </c>
      <c r="S465">
        <v>0.19689590172516944</v>
      </c>
      <c r="T465" s="8">
        <f t="shared" si="78"/>
        <v>4.7952391491957243E-2</v>
      </c>
      <c r="U465" s="8">
        <f t="shared" si="79"/>
        <v>1.765885494468528E-2</v>
      </c>
      <c r="V465" s="15">
        <f t="shared" si="76"/>
        <v>0.2130341150605608</v>
      </c>
      <c r="W465" s="15">
        <f t="shared" si="77"/>
        <v>0.12823160186367194</v>
      </c>
    </row>
    <row r="466" spans="1:23" x14ac:dyDescent="0.25">
      <c r="A466">
        <v>465</v>
      </c>
      <c r="B466">
        <v>922.8</v>
      </c>
      <c r="C466">
        <v>577.5</v>
      </c>
      <c r="D466" t="s">
        <v>1468</v>
      </c>
      <c r="E466" t="e">
        <v>#N/A</v>
      </c>
      <c r="F466" t="b">
        <v>1</v>
      </c>
      <c r="G466" t="e">
        <v>#N/A</v>
      </c>
      <c r="H466" t="e">
        <v>#N/A</v>
      </c>
      <c r="I466" s="44" t="str">
        <f t="shared" si="74"/>
        <v>C59H100O6</v>
      </c>
      <c r="J466" s="44" t="str">
        <f t="shared" si="75"/>
        <v>C59H104NO6</v>
      </c>
      <c r="K466" s="44" t="str">
        <f t="shared" si="72"/>
        <v>C37H69O4</v>
      </c>
      <c r="L466" s="44" t="str">
        <f t="shared" si="73"/>
        <v>C22H35NO2</v>
      </c>
      <c r="M466">
        <v>0.50350542176857149</v>
      </c>
      <c r="N466">
        <v>6.2088738726074663E-2</v>
      </c>
      <c r="O466">
        <v>2.7063752165299857E-2</v>
      </c>
      <c r="P466">
        <v>0.65107061216163831</v>
      </c>
      <c r="Q466">
        <v>0.77334994448124228</v>
      </c>
      <c r="R466">
        <v>0.27566458221088719</v>
      </c>
      <c r="S466">
        <v>0.19672294399950616</v>
      </c>
      <c r="T466" s="8">
        <f t="shared" si="78"/>
        <v>4.8016322646720205E-2</v>
      </c>
      <c r="U466" s="8">
        <f t="shared" si="79"/>
        <v>1.7620413689652645E-2</v>
      </c>
      <c r="V466" s="15">
        <f t="shared" si="76"/>
        <v>0.21318518934823447</v>
      </c>
      <c r="W466" s="15">
        <f t="shared" si="77"/>
        <v>0.12808052757599819</v>
      </c>
    </row>
    <row r="467" spans="1:23" x14ac:dyDescent="0.25">
      <c r="A467">
        <v>466</v>
      </c>
      <c r="B467">
        <v>920.8</v>
      </c>
      <c r="C467">
        <v>647.5</v>
      </c>
      <c r="D467" t="s">
        <v>1469</v>
      </c>
      <c r="E467" t="e">
        <v>#N/A</v>
      </c>
      <c r="F467" t="b">
        <v>1</v>
      </c>
      <c r="G467" t="e">
        <v>#N/A</v>
      </c>
      <c r="H467" t="e">
        <v>#N/A</v>
      </c>
      <c r="I467" s="6" t="str">
        <f t="shared" si="74"/>
        <v>C59H98O6</v>
      </c>
      <c r="J467" s="6" t="str">
        <f t="shared" si="75"/>
        <v>C59H102NO6</v>
      </c>
      <c r="K467" s="6" t="str">
        <f t="shared" ref="K467:K479" si="80">"C"&amp;MID(I467,2,2)-MID(D467,11,2)&amp;"H"&amp;MID(I467,5,2)-MID(D467,11,2)*2+1+RIGHT(D467,1)*2&amp;"O4"</f>
        <v>C43H67O4</v>
      </c>
      <c r="L467" s="44" t="str">
        <f t="shared" si="73"/>
        <v>C16H35NO2</v>
      </c>
      <c r="M467">
        <v>0.50365650738851664</v>
      </c>
      <c r="N467">
        <v>7.6380811316938857E-2</v>
      </c>
      <c r="O467">
        <v>1.7038748360751518E-2</v>
      </c>
      <c r="P467">
        <v>0.60944727624755091</v>
      </c>
      <c r="Q467">
        <v>0.82641522411847945</v>
      </c>
      <c r="R467">
        <v>0.29852921815434968</v>
      </c>
      <c r="S467">
        <v>0.1550715099001686</v>
      </c>
      <c r="T467" s="8">
        <f t="shared" si="78"/>
        <v>6.312226530283932E-2</v>
      </c>
      <c r="U467" s="8">
        <f t="shared" si="79"/>
        <v>1.0384218779127435E-2</v>
      </c>
      <c r="V467" s="15">
        <f t="shared" si="76"/>
        <v>0.24670909072694136</v>
      </c>
      <c r="W467" s="15">
        <f t="shared" si="77"/>
        <v>9.4507909332252879E-2</v>
      </c>
    </row>
    <row r="468" spans="1:23" x14ac:dyDescent="0.25">
      <c r="A468">
        <v>467</v>
      </c>
      <c r="B468">
        <v>920.8</v>
      </c>
      <c r="C468">
        <v>649.5</v>
      </c>
      <c r="D468" t="s">
        <v>1470</v>
      </c>
      <c r="E468" t="e">
        <v>#N/A</v>
      </c>
      <c r="F468" t="b">
        <v>1</v>
      </c>
      <c r="G468" t="e">
        <v>#N/A</v>
      </c>
      <c r="H468" t="e">
        <v>#N/A</v>
      </c>
      <c r="I468" s="6" t="str">
        <f t="shared" si="74"/>
        <v>C59H98O6</v>
      </c>
      <c r="J468" s="6" t="str">
        <f t="shared" si="75"/>
        <v>C59H102NO6</v>
      </c>
      <c r="K468" s="6" t="str">
        <f t="shared" si="80"/>
        <v>C43H69O4</v>
      </c>
      <c r="L468" s="44" t="str">
        <f t="shared" si="73"/>
        <v>C16H33NO2</v>
      </c>
      <c r="M468">
        <v>0.50365650738851664</v>
      </c>
      <c r="N468">
        <v>7.6447457836307228E-2</v>
      </c>
      <c r="O468">
        <v>1.6997374558209467E-2</v>
      </c>
      <c r="P468">
        <v>0.6092644557772402</v>
      </c>
      <c r="Q468">
        <v>0.82666320447990127</v>
      </c>
      <c r="R468">
        <v>0.29862247286355759</v>
      </c>
      <c r="S468">
        <v>0.15487000565579045</v>
      </c>
      <c r="T468" s="8">
        <f t="shared" si="78"/>
        <v>6.3196300469303898E-2</v>
      </c>
      <c r="U468" s="8">
        <f t="shared" si="79"/>
        <v>1.0355896159849403E-2</v>
      </c>
      <c r="V468" s="15">
        <f t="shared" si="76"/>
        <v>0.24686021034710096</v>
      </c>
      <c r="W468" s="15">
        <f t="shared" si="77"/>
        <v>9.4356789712093311E-2</v>
      </c>
    </row>
    <row r="469" spans="1:23" x14ac:dyDescent="0.25">
      <c r="A469">
        <v>468</v>
      </c>
      <c r="B469">
        <v>920.8</v>
      </c>
      <c r="C469">
        <v>621.5</v>
      </c>
      <c r="D469" t="s">
        <v>1471</v>
      </c>
      <c r="E469" t="e">
        <v>#N/A</v>
      </c>
      <c r="F469" t="b">
        <v>1</v>
      </c>
      <c r="G469" t="e">
        <v>#N/A</v>
      </c>
      <c r="H469" t="e">
        <v>#N/A</v>
      </c>
      <c r="I469" s="6" t="str">
        <f t="shared" si="74"/>
        <v>C59H98O6</v>
      </c>
      <c r="J469" s="6" t="str">
        <f t="shared" si="75"/>
        <v>C59H102NO6</v>
      </c>
      <c r="K469" s="6" t="str">
        <f t="shared" si="80"/>
        <v>C41H65O4</v>
      </c>
      <c r="L469" s="44" t="str">
        <f t="shared" si="73"/>
        <v>C18H37NO2</v>
      </c>
      <c r="M469">
        <v>0.50365650738851664</v>
      </c>
      <c r="N469">
        <v>7.1465395844076698E-2</v>
      </c>
      <c r="O469">
        <v>2.0184866698779291E-2</v>
      </c>
      <c r="P469">
        <v>0.62326660155169489</v>
      </c>
      <c r="Q469">
        <v>0.80809160339187913</v>
      </c>
      <c r="R469">
        <v>0.29124703986014194</v>
      </c>
      <c r="S469">
        <v>0.1698514124965399</v>
      </c>
      <c r="T469" s="8">
        <f t="shared" si="78"/>
        <v>5.7750586314675285E-2</v>
      </c>
      <c r="U469" s="8">
        <f t="shared" si="79"/>
        <v>1.2580553270122148E-2</v>
      </c>
      <c r="V469" s="15">
        <f t="shared" si="76"/>
        <v>0.23535428742372064</v>
      </c>
      <c r="W469" s="15">
        <f t="shared" si="77"/>
        <v>0.1058627126354735</v>
      </c>
    </row>
    <row r="470" spans="1:23" x14ac:dyDescent="0.25">
      <c r="A470">
        <v>469</v>
      </c>
      <c r="B470">
        <v>920.8</v>
      </c>
      <c r="C470">
        <v>623.5</v>
      </c>
      <c r="D470" t="s">
        <v>1472</v>
      </c>
      <c r="E470" t="e">
        <v>#N/A</v>
      </c>
      <c r="F470" t="b">
        <v>1</v>
      </c>
      <c r="G470" t="e">
        <v>#N/A</v>
      </c>
      <c r="H470" t="e">
        <v>#N/A</v>
      </c>
      <c r="I470" s="6" t="str">
        <f t="shared" si="74"/>
        <v>C59H98O6</v>
      </c>
      <c r="J470" s="6" t="str">
        <f t="shared" si="75"/>
        <v>C59H102NO6</v>
      </c>
      <c r="K470" s="6" t="str">
        <f t="shared" si="80"/>
        <v>C41H67O4</v>
      </c>
      <c r="L470" s="44" t="str">
        <f t="shared" si="73"/>
        <v>C18H35NO2</v>
      </c>
      <c r="M470">
        <v>0.50365650738851664</v>
      </c>
      <c r="N470">
        <v>7.1531332862634647E-2</v>
      </c>
      <c r="O470">
        <v>2.013999973989284E-2</v>
      </c>
      <c r="P470">
        <v>0.6230796355947279</v>
      </c>
      <c r="Q470">
        <v>0.8083340854299913</v>
      </c>
      <c r="R470">
        <v>0.2913466242347108</v>
      </c>
      <c r="S470">
        <v>0.1696598427814327</v>
      </c>
      <c r="T470" s="8">
        <f t="shared" si="78"/>
        <v>5.782121452910606E-2</v>
      </c>
      <c r="U470" s="8">
        <f t="shared" si="79"/>
        <v>1.2548823698810345E-2</v>
      </c>
      <c r="V470" s="15">
        <f t="shared" si="76"/>
        <v>0.23550540704388032</v>
      </c>
      <c r="W470" s="15">
        <f t="shared" si="77"/>
        <v>0.10571159301531392</v>
      </c>
    </row>
    <row r="471" spans="1:23" x14ac:dyDescent="0.25">
      <c r="A471">
        <v>470</v>
      </c>
      <c r="B471">
        <v>920.8</v>
      </c>
      <c r="C471">
        <v>625.5</v>
      </c>
      <c r="D471" t="s">
        <v>1473</v>
      </c>
      <c r="E471" t="e">
        <v>#N/A</v>
      </c>
      <c r="F471" t="b">
        <v>1</v>
      </c>
      <c r="G471" t="e">
        <v>#N/A</v>
      </c>
      <c r="H471" t="e">
        <v>#N/A</v>
      </c>
      <c r="I471" s="6" t="str">
        <f t="shared" si="74"/>
        <v>C59H98O6</v>
      </c>
      <c r="J471" s="6" t="str">
        <f t="shared" si="75"/>
        <v>C59H102NO6</v>
      </c>
      <c r="K471" s="6" t="str">
        <f t="shared" si="80"/>
        <v>C41H69O4</v>
      </c>
      <c r="L471" s="44" t="str">
        <f t="shared" si="73"/>
        <v>C18H33NO2</v>
      </c>
      <c r="M471">
        <v>0.50365650738851664</v>
      </c>
      <c r="N471">
        <v>7.1597279968194968E-2</v>
      </c>
      <c r="O471">
        <v>2.0095176831051158E-2</v>
      </c>
      <c r="P471">
        <v>0.62289272572334131</v>
      </c>
      <c r="Q471">
        <v>0.8085766402290856</v>
      </c>
      <c r="R471">
        <v>0.29144612265483427</v>
      </c>
      <c r="S471">
        <v>0.1694681428051211</v>
      </c>
      <c r="T471" s="8">
        <f t="shared" si="78"/>
        <v>5.7891888086224294E-2</v>
      </c>
      <c r="U471" s="8">
        <f t="shared" si="79"/>
        <v>1.2517139470185991E-2</v>
      </c>
      <c r="V471" s="15">
        <f t="shared" si="76"/>
        <v>0.23565652666403986</v>
      </c>
      <c r="W471" s="15">
        <f t="shared" si="77"/>
        <v>0.10556047339515433</v>
      </c>
    </row>
    <row r="472" spans="1:23" x14ac:dyDescent="0.25">
      <c r="A472">
        <v>471</v>
      </c>
      <c r="B472">
        <v>920.8</v>
      </c>
      <c r="C472">
        <v>599.5</v>
      </c>
      <c r="D472" t="s">
        <v>1474</v>
      </c>
      <c r="E472" t="e">
        <v>#N/A</v>
      </c>
      <c r="F472" t="b">
        <v>1</v>
      </c>
      <c r="G472" t="e">
        <v>#N/A</v>
      </c>
      <c r="H472" t="e">
        <v>#N/A</v>
      </c>
      <c r="I472" s="6" t="str">
        <f t="shared" si="74"/>
        <v>C59H98O6</v>
      </c>
      <c r="J472" s="6" t="str">
        <f t="shared" si="75"/>
        <v>C59H102NO6</v>
      </c>
      <c r="K472" s="6" t="str">
        <f t="shared" si="80"/>
        <v>C39H67O4</v>
      </c>
      <c r="L472" s="44" t="str">
        <f t="shared" si="73"/>
        <v>C20H35NO2</v>
      </c>
      <c r="M472">
        <v>0.50365650738851664</v>
      </c>
      <c r="N472">
        <v>6.6741900236079926E-2</v>
      </c>
      <c r="O472">
        <v>2.3488623969159166E-2</v>
      </c>
      <c r="P472">
        <v>0.63701692898396833</v>
      </c>
      <c r="Q472">
        <v>0.79064854397486861</v>
      </c>
      <c r="R472">
        <v>0.28369333640099498</v>
      </c>
      <c r="S472">
        <v>0.18353558811200352</v>
      </c>
      <c r="T472" s="8">
        <f t="shared" si="78"/>
        <v>5.2769386243772511E-2</v>
      </c>
      <c r="U472" s="8">
        <f t="shared" si="79"/>
        <v>1.4962651106892995E-2</v>
      </c>
      <c r="V472" s="15">
        <f t="shared" si="76"/>
        <v>0.22430172336081919</v>
      </c>
      <c r="W472" s="15">
        <f t="shared" si="77"/>
        <v>0.11691527669837495</v>
      </c>
    </row>
    <row r="473" spans="1:23" x14ac:dyDescent="0.25">
      <c r="A473">
        <v>472</v>
      </c>
      <c r="B473">
        <v>920.8</v>
      </c>
      <c r="C473">
        <v>601.5</v>
      </c>
      <c r="D473" t="s">
        <v>1475</v>
      </c>
      <c r="E473" t="e">
        <v>#N/A</v>
      </c>
      <c r="F473" t="b">
        <v>1</v>
      </c>
      <c r="G473" t="e">
        <v>#N/A</v>
      </c>
      <c r="H473" t="e">
        <v>#N/A</v>
      </c>
      <c r="I473" s="6" t="str">
        <f t="shared" si="74"/>
        <v>C59H98O6</v>
      </c>
      <c r="J473" s="6" t="str">
        <f t="shared" si="75"/>
        <v>C59H102NO6</v>
      </c>
      <c r="K473" s="6" t="str">
        <f t="shared" si="80"/>
        <v>C39H69O4</v>
      </c>
      <c r="L473" s="44" t="str">
        <f t="shared" si="73"/>
        <v>C20H33NO2</v>
      </c>
      <c r="M473">
        <v>0.50365650738851664</v>
      </c>
      <c r="N473">
        <v>6.6806988735302913E-2</v>
      </c>
      <c r="O473">
        <v>2.3440640081786132E-2</v>
      </c>
      <c r="P473">
        <v>0.63682583823815397</v>
      </c>
      <c r="Q473">
        <v>0.7908857919175134</v>
      </c>
      <c r="R473">
        <v>0.28379931119610813</v>
      </c>
      <c r="S473">
        <v>0.1833533598467923</v>
      </c>
      <c r="T473" s="8">
        <f t="shared" si="78"/>
        <v>5.2836698191544434E-2</v>
      </c>
      <c r="U473" s="8">
        <f t="shared" si="79"/>
        <v>1.492760526892232E-2</v>
      </c>
      <c r="V473" s="15">
        <f t="shared" si="76"/>
        <v>0.22445284298097878</v>
      </c>
      <c r="W473" s="15">
        <f t="shared" si="77"/>
        <v>0.11676415707821539</v>
      </c>
    </row>
    <row r="474" spans="1:23" x14ac:dyDescent="0.25">
      <c r="A474">
        <v>473</v>
      </c>
      <c r="B474">
        <v>920.8</v>
      </c>
      <c r="C474">
        <v>573.5</v>
      </c>
      <c r="D474" t="s">
        <v>1476</v>
      </c>
      <c r="E474" t="e">
        <v>#N/A</v>
      </c>
      <c r="F474" t="b">
        <v>1</v>
      </c>
      <c r="G474" t="e">
        <v>#N/A</v>
      </c>
      <c r="H474" t="e">
        <v>#N/A</v>
      </c>
      <c r="I474" s="6" t="str">
        <f t="shared" si="74"/>
        <v>C59H98O6</v>
      </c>
      <c r="J474" s="6" t="str">
        <f t="shared" si="75"/>
        <v>C59H102NO6</v>
      </c>
      <c r="K474" s="6" t="str">
        <f t="shared" si="80"/>
        <v>C37H65O4</v>
      </c>
      <c r="L474" s="44" t="str">
        <f t="shared" si="73"/>
        <v>C22H37NO2</v>
      </c>
      <c r="M474">
        <v>0.50365650738851664</v>
      </c>
      <c r="N474">
        <v>6.1960629712037238E-2</v>
      </c>
      <c r="O474">
        <v>2.7114659079625816E-2</v>
      </c>
      <c r="P474">
        <v>0.65146140106378192</v>
      </c>
      <c r="Q474">
        <v>0.77311795689827156</v>
      </c>
      <c r="R474">
        <v>0.27543910752239659</v>
      </c>
      <c r="S474">
        <v>0.19689590172516944</v>
      </c>
      <c r="T474" s="8">
        <f t="shared" si="78"/>
        <v>4.7902875451100578E-2</v>
      </c>
      <c r="U474" s="8">
        <f t="shared" si="79"/>
        <v>1.7664153793379832E-2</v>
      </c>
      <c r="V474" s="15">
        <f t="shared" si="76"/>
        <v>0.21294692005759863</v>
      </c>
      <c r="W474" s="15">
        <f t="shared" si="77"/>
        <v>0.12827008000159562</v>
      </c>
    </row>
    <row r="475" spans="1:23" x14ac:dyDescent="0.25">
      <c r="A475">
        <v>474</v>
      </c>
      <c r="B475">
        <v>920.8</v>
      </c>
      <c r="C475">
        <v>575.5</v>
      </c>
      <c r="D475" t="s">
        <v>1477</v>
      </c>
      <c r="E475" t="e">
        <v>#N/A</v>
      </c>
      <c r="F475" t="b">
        <v>1</v>
      </c>
      <c r="G475" t="e">
        <v>#N/A</v>
      </c>
      <c r="H475" t="e">
        <v>#N/A</v>
      </c>
      <c r="I475" s="6" t="str">
        <f t="shared" si="74"/>
        <v>C59H98O6</v>
      </c>
      <c r="J475" s="6" t="str">
        <f t="shared" si="75"/>
        <v>C59H102NO6</v>
      </c>
      <c r="K475" s="6" t="str">
        <f t="shared" si="80"/>
        <v>C37H67O4</v>
      </c>
      <c r="L475" s="44" t="str">
        <f t="shared" ref="L475:L479" si="81">"C"&amp;MID(J475,2,2)-MID(K475,2,2)&amp;"H"&amp;MID(J475,5,3)-MID(K475,5,2)&amp;"NO2"</f>
        <v>C22H35NO2</v>
      </c>
      <c r="M475">
        <v>0.50365650738851664</v>
      </c>
      <c r="N475">
        <v>6.2024676912616206E-2</v>
      </c>
      <c r="O475">
        <v>2.7063752165299857E-2</v>
      </c>
      <c r="P475">
        <v>0.65126597730134428</v>
      </c>
      <c r="Q475">
        <v>0.77334994448124228</v>
      </c>
      <c r="R475">
        <v>0.2755518910920759</v>
      </c>
      <c r="S475">
        <v>0.19672294399950616</v>
      </c>
      <c r="T475" s="8">
        <f t="shared" si="78"/>
        <v>4.7966780446838733E-2</v>
      </c>
      <c r="U475" s="8">
        <f t="shared" si="79"/>
        <v>1.7625701003375387E-2</v>
      </c>
      <c r="V475" s="15">
        <f t="shared" si="76"/>
        <v>0.2130980396777582</v>
      </c>
      <c r="W475" s="15">
        <f t="shared" si="77"/>
        <v>0.128118960381436</v>
      </c>
    </row>
    <row r="476" spans="1:23" x14ac:dyDescent="0.25">
      <c r="A476">
        <v>475</v>
      </c>
      <c r="B476">
        <v>918.8</v>
      </c>
      <c r="C476">
        <v>623.5</v>
      </c>
      <c r="D476" t="s">
        <v>1478</v>
      </c>
      <c r="E476" t="e">
        <v>#N/A</v>
      </c>
      <c r="F476" t="b">
        <v>1</v>
      </c>
      <c r="G476" t="e">
        <v>#N/A</v>
      </c>
      <c r="H476" t="e">
        <v>#N/A</v>
      </c>
      <c r="I476" s="6" t="str">
        <f t="shared" si="74"/>
        <v>C59H96O6</v>
      </c>
      <c r="J476" s="6" t="str">
        <f t="shared" si="75"/>
        <v>C59H100NO6</v>
      </c>
      <c r="K476" s="6" t="str">
        <f t="shared" si="80"/>
        <v>C41H67O4</v>
      </c>
      <c r="L476" s="44" t="str">
        <f t="shared" si="81"/>
        <v>C18H33NO2</v>
      </c>
      <c r="M476">
        <v>0.50380763834434816</v>
      </c>
      <c r="N476">
        <v>7.1531332862634647E-2</v>
      </c>
      <c r="O476">
        <v>2.0095176831051158E-2</v>
      </c>
      <c r="P476">
        <v>0.6230796355947279</v>
      </c>
      <c r="Q476">
        <v>0.8085766402290856</v>
      </c>
      <c r="R476">
        <v>0.2913466242347108</v>
      </c>
      <c r="S476">
        <v>0.1694681428051211</v>
      </c>
      <c r="T476" s="8">
        <f t="shared" si="78"/>
        <v>5.7838564797177514E-2</v>
      </c>
      <c r="U476" s="8">
        <f t="shared" si="79"/>
        <v>1.2520895457102976E-2</v>
      </c>
      <c r="V476" s="15">
        <f t="shared" si="76"/>
        <v>0.23557607456578841</v>
      </c>
      <c r="W476" s="15">
        <f t="shared" si="77"/>
        <v>0.10559214866393019</v>
      </c>
    </row>
    <row r="477" spans="1:23" x14ac:dyDescent="0.25">
      <c r="A477">
        <v>476</v>
      </c>
      <c r="B477">
        <v>918.8</v>
      </c>
      <c r="C477">
        <v>597.5</v>
      </c>
      <c r="D477" t="s">
        <v>1479</v>
      </c>
      <c r="E477" t="e">
        <v>#N/A</v>
      </c>
      <c r="F477" t="b">
        <v>1</v>
      </c>
      <c r="G477" t="e">
        <v>#N/A</v>
      </c>
      <c r="H477" t="e">
        <v>#N/A</v>
      </c>
      <c r="I477" s="6" t="str">
        <f t="shared" si="74"/>
        <v>C59H96O6</v>
      </c>
      <c r="J477" s="6" t="str">
        <f t="shared" si="75"/>
        <v>C59H100NO6</v>
      </c>
      <c r="K477" s="6" t="str">
        <f t="shared" si="80"/>
        <v>C39H65O4</v>
      </c>
      <c r="L477" s="44" t="str">
        <f t="shared" si="81"/>
        <v>C20H35NO2</v>
      </c>
      <c r="M477">
        <v>0.50380763834434816</v>
      </c>
      <c r="N477">
        <v>6.6676824025568598E-2</v>
      </c>
      <c r="O477">
        <v>2.3488623969159166E-2</v>
      </c>
      <c r="P477">
        <v>0.63720807706990745</v>
      </c>
      <c r="Q477">
        <v>0.79064854397486861</v>
      </c>
      <c r="R477">
        <v>0.28358727245325982</v>
      </c>
      <c r="S477">
        <v>0.18353558811200352</v>
      </c>
      <c r="T477" s="8">
        <f t="shared" si="78"/>
        <v>5.2717933832684347E-2</v>
      </c>
      <c r="U477" s="8">
        <f t="shared" si="79"/>
        <v>1.4967140912406049E-2</v>
      </c>
      <c r="V477" s="15">
        <f t="shared" si="76"/>
        <v>0.22421786405497424</v>
      </c>
      <c r="W477" s="15">
        <f t="shared" si="77"/>
        <v>0.11695035917474432</v>
      </c>
    </row>
    <row r="478" spans="1:23" x14ac:dyDescent="0.25">
      <c r="A478">
        <v>477</v>
      </c>
      <c r="B478">
        <v>918.8</v>
      </c>
      <c r="C478">
        <v>599.5</v>
      </c>
      <c r="D478" t="s">
        <v>1480</v>
      </c>
      <c r="E478" t="e">
        <v>#N/A</v>
      </c>
      <c r="F478" t="b">
        <v>1</v>
      </c>
      <c r="G478" t="e">
        <v>#N/A</v>
      </c>
      <c r="H478" t="e">
        <v>#N/A</v>
      </c>
      <c r="I478" s="6" t="str">
        <f t="shared" ref="I478:I479" si="82">"C"&amp;3+MID(D478,4,2)&amp;"H"&amp;2+MID(D478,4,2)*2-MID(D478,7,1)*2&amp;"O6"</f>
        <v>C59H96O6</v>
      </c>
      <c r="J478" s="6" t="str">
        <f t="shared" ref="J478:J479" si="83">"C"&amp;3+MID(D478,4,2)&amp;"H"&amp;2+MID(D478,4,2)*2-MID(D478,7,1)*2+4&amp;"NO6"</f>
        <v>C59H100NO6</v>
      </c>
      <c r="K478" s="6" t="str">
        <f t="shared" si="80"/>
        <v>C39H67O4</v>
      </c>
      <c r="L478" s="44" t="str">
        <f t="shared" si="81"/>
        <v>C20H33NO2</v>
      </c>
      <c r="M478">
        <v>0.50380763834434816</v>
      </c>
      <c r="N478">
        <v>6.6741900236079926E-2</v>
      </c>
      <c r="O478">
        <v>2.3440640081786132E-2</v>
      </c>
      <c r="P478">
        <v>0.63701692898396833</v>
      </c>
      <c r="Q478">
        <v>0.7908857919175134</v>
      </c>
      <c r="R478">
        <v>0.28369333640099498</v>
      </c>
      <c r="S478">
        <v>0.1833533598467923</v>
      </c>
      <c r="T478" s="8">
        <f t="shared" si="78"/>
        <v>5.2785220622291747E-2</v>
      </c>
      <c r="U478" s="8">
        <f t="shared" si="79"/>
        <v>1.4932084558317916E-2</v>
      </c>
      <c r="V478" s="15">
        <f t="shared" si="76"/>
        <v>0.22436902902122241</v>
      </c>
      <c r="W478" s="15">
        <f t="shared" si="77"/>
        <v>0.11679919420849606</v>
      </c>
    </row>
    <row r="479" spans="1:23" x14ac:dyDescent="0.25">
      <c r="A479">
        <v>478</v>
      </c>
      <c r="B479">
        <v>918.8</v>
      </c>
      <c r="C479">
        <v>573.5</v>
      </c>
      <c r="D479" t="s">
        <v>1481</v>
      </c>
      <c r="E479" t="e">
        <v>#N/A</v>
      </c>
      <c r="F479" t="b">
        <v>1</v>
      </c>
      <c r="G479" t="e">
        <v>#N/A</v>
      </c>
      <c r="H479" t="e">
        <v>#N/A</v>
      </c>
      <c r="I479" s="6" t="str">
        <f t="shared" si="82"/>
        <v>C59H96O6</v>
      </c>
      <c r="J479" s="6" t="str">
        <f t="shared" si="83"/>
        <v>C59H100NO6</v>
      </c>
      <c r="K479" s="6" t="str">
        <f t="shared" si="80"/>
        <v>C37H65O4</v>
      </c>
      <c r="L479" s="44" t="str">
        <f t="shared" si="81"/>
        <v>C22H35NO2</v>
      </c>
      <c r="M479">
        <v>0.50380763834434816</v>
      </c>
      <c r="N479">
        <v>6.1960629712037238E-2</v>
      </c>
      <c r="O479">
        <v>2.7063752165299857E-2</v>
      </c>
      <c r="P479">
        <v>0.65146140106378192</v>
      </c>
      <c r="Q479">
        <v>0.77334994448124228</v>
      </c>
      <c r="R479">
        <v>0.27543910752239659</v>
      </c>
      <c r="S479">
        <v>0.19672294399950616</v>
      </c>
      <c r="T479" s="8">
        <f t="shared" si="78"/>
        <v>4.7917249547826821E-2</v>
      </c>
      <c r="U479" s="8">
        <f t="shared" si="79"/>
        <v>1.7630989903649211E-2</v>
      </c>
      <c r="V479" s="15">
        <f t="shared" ref="V479:V542" si="84">R479*M479/P479</f>
        <v>0.21301081851040837</v>
      </c>
      <c r="W479" s="15">
        <f t="shared" ref="W479:W542" si="85">S479*M479/Q479</f>
        <v>0.12815740471931023</v>
      </c>
    </row>
    <row r="480" spans="1:23" x14ac:dyDescent="0.25">
      <c r="A480">
        <v>479</v>
      </c>
      <c r="B480" s="21">
        <v>930.7</v>
      </c>
      <c r="C480" s="21">
        <v>585.5</v>
      </c>
      <c r="D480" t="s">
        <v>1482</v>
      </c>
      <c r="E480" t="e">
        <v>#N/A</v>
      </c>
      <c r="F480" t="b">
        <v>1</v>
      </c>
      <c r="G480" t="e">
        <v>#N/A</v>
      </c>
      <c r="H480" t="e">
        <v>#N/A</v>
      </c>
      <c r="I480" s="45" t="str">
        <f>"C"&amp;3+MID(D480,4,2)&amp;"H"&amp;2+MID(D480,4,2)*2-MID(D480,7,2)*2&amp;"O6"</f>
        <v>C60H96O6</v>
      </c>
      <c r="J480" s="45" t="str">
        <f>"C"&amp;3+MID(D480,4,2)&amp;"H"&amp;2+MID(D480,4,2)*2-MID(D480,7,2)*2+4&amp;"NO6"</f>
        <v>C60H100NO6</v>
      </c>
      <c r="K480" s="45" t="str">
        <f>"C"&amp;MID(I480,2,2)-MID(D480,12,2)&amp;"H"&amp;MID(I480,5,2)-MID(D480,12,2)*2+1+RIGHT(D480,1)*2&amp;"O4"</f>
        <v>C38H65O4</v>
      </c>
      <c r="L480" s="45" t="str">
        <f>"C"&amp;MID(J480,2,2)-MID(K480,2,2)&amp;"H"&amp;MID(J480,5,3)-MID(K480,5,2)&amp;"NO2"</f>
        <v>C22H35NO2</v>
      </c>
      <c r="M480">
        <v>0.49826575432256037</v>
      </c>
      <c r="N480">
        <v>6.4308892967951198E-2</v>
      </c>
      <c r="O480">
        <v>2.7063752165299857E-2</v>
      </c>
      <c r="P480">
        <v>0.64429532565208036</v>
      </c>
      <c r="Q480">
        <v>0.77334994448124228</v>
      </c>
      <c r="R480">
        <v>0.27957535275135187</v>
      </c>
      <c r="S480">
        <v>0.19672294399950616</v>
      </c>
      <c r="T480" s="8">
        <f t="shared" si="78"/>
        <v>4.9733278806415218E-2</v>
      </c>
      <c r="U480" s="8">
        <f t="shared" si="79"/>
        <v>1.743704901470907E-2</v>
      </c>
      <c r="V480" s="15">
        <f t="shared" si="84"/>
        <v>0.21620958352858174</v>
      </c>
      <c r="W480" s="15">
        <f t="shared" si="85"/>
        <v>0.12674767326739783</v>
      </c>
    </row>
    <row r="481" spans="1:23" x14ac:dyDescent="0.25">
      <c r="A481">
        <v>480</v>
      </c>
      <c r="B481">
        <v>946.9</v>
      </c>
      <c r="C481">
        <v>647.6</v>
      </c>
      <c r="D481" t="s">
        <v>1483</v>
      </c>
      <c r="E481" t="e">
        <v>#N/A</v>
      </c>
      <c r="F481" t="b">
        <v>1</v>
      </c>
      <c r="G481" t="e">
        <v>#N/A</v>
      </c>
      <c r="H481" t="e">
        <v>#N/A</v>
      </c>
      <c r="I481" s="44" t="str">
        <f t="shared" ref="I481:I482" si="86">"C"&amp;3+MID(D481,4,2)&amp;"H"&amp;2+MID(D481,4,2)*2-MID(D481,7,1)*2&amp;"O6"</f>
        <v>C60H112O6</v>
      </c>
      <c r="J481" s="44" t="str">
        <f t="shared" ref="J481:J482" si="87">"C"&amp;3+MID(D481,4,2)&amp;"H"&amp;2+MID(D481,4,2)*2-MID(D481,7,1)*2+4&amp;"NO6"</f>
        <v>C60H116NO6</v>
      </c>
      <c r="K481" s="44" t="str">
        <f t="shared" ref="K481:K482" si="88">"C"&amp;MID(I481,2,2)-MID(D481,11,2)&amp;"H"&amp;MID(I481,5,3)-MID(D481,11,2)*2+1+RIGHT(D481,1)*2&amp;"O4"</f>
        <v>C42H79O4</v>
      </c>
      <c r="L481" s="44" t="str">
        <f t="shared" ref="L481:L482" si="89">"C"&amp;MID(J481,2,2)-MID(K481,2,2)&amp;"H"&amp;MID(J481,5,3)-MID(K481,5,2)&amp;"NO2"</f>
        <v>C18H37NO2</v>
      </c>
      <c r="M481">
        <v>0.49707126088845943</v>
      </c>
      <c r="N481">
        <v>7.4347332566028337E-2</v>
      </c>
      <c r="O481">
        <v>2.0184866698779291E-2</v>
      </c>
      <c r="P481">
        <v>0.61511746787375998</v>
      </c>
      <c r="Q481">
        <v>0.80809160339187913</v>
      </c>
      <c r="R481">
        <v>0.29557251052086397</v>
      </c>
      <c r="S481">
        <v>0.1698514124965399</v>
      </c>
      <c r="T481" s="8">
        <f t="shared" si="78"/>
        <v>6.0079455181191121E-2</v>
      </c>
      <c r="U481" s="8">
        <f t="shared" si="79"/>
        <v>1.24160640931225E-2</v>
      </c>
      <c r="V481" s="15">
        <f t="shared" si="84"/>
        <v>0.23884966394536805</v>
      </c>
      <c r="W481" s="15">
        <f t="shared" si="85"/>
        <v>0.10447857076965315</v>
      </c>
    </row>
    <row r="482" spans="1:23" x14ac:dyDescent="0.25">
      <c r="A482">
        <v>481</v>
      </c>
      <c r="B482">
        <v>944.9</v>
      </c>
      <c r="C482">
        <v>647.6</v>
      </c>
      <c r="D482" t="s">
        <v>1484</v>
      </c>
      <c r="E482" t="e">
        <v>#N/A</v>
      </c>
      <c r="F482" t="b">
        <v>1</v>
      </c>
      <c r="G482" t="e">
        <v>#N/A</v>
      </c>
      <c r="H482" t="e">
        <v>#N/A</v>
      </c>
      <c r="I482" s="44" t="str">
        <f t="shared" si="86"/>
        <v>C60H110O6</v>
      </c>
      <c r="J482" s="44" t="str">
        <f t="shared" si="87"/>
        <v>C60H114NO6</v>
      </c>
      <c r="K482" s="44" t="str">
        <f t="shared" si="88"/>
        <v>C42H79O4</v>
      </c>
      <c r="L482" s="44" t="str">
        <f t="shared" si="89"/>
        <v>C18H35NO2</v>
      </c>
      <c r="M482">
        <v>0.49722041582574783</v>
      </c>
      <c r="N482">
        <v>7.4347332566028337E-2</v>
      </c>
      <c r="O482">
        <v>2.013999973989284E-2</v>
      </c>
      <c r="P482">
        <v>0.61511746787375998</v>
      </c>
      <c r="Q482">
        <v>0.8083340854299913</v>
      </c>
      <c r="R482">
        <v>0.29557251052086397</v>
      </c>
      <c r="S482">
        <v>0.1696598427814327</v>
      </c>
      <c r="T482" s="8">
        <f t="shared" si="78"/>
        <v>6.0097483073919933E-2</v>
      </c>
      <c r="U482" s="8">
        <f t="shared" si="79"/>
        <v>1.2388465642981069E-2</v>
      </c>
      <c r="V482" s="15">
        <f t="shared" si="84"/>
        <v>0.23892133497012905</v>
      </c>
      <c r="W482" s="15">
        <f t="shared" si="85"/>
        <v>0.1043607328915751</v>
      </c>
    </row>
    <row r="483" spans="1:23" x14ac:dyDescent="0.25">
      <c r="A483">
        <v>482</v>
      </c>
      <c r="B483">
        <v>944.8</v>
      </c>
      <c r="C483">
        <v>647.5</v>
      </c>
      <c r="D483" t="s">
        <v>1485</v>
      </c>
      <c r="E483" t="e">
        <v>#N/A</v>
      </c>
      <c r="F483" t="b">
        <v>1</v>
      </c>
      <c r="G483" t="e">
        <v>#N/A</v>
      </c>
      <c r="H483" t="e">
        <v>#N/A</v>
      </c>
      <c r="I483" s="45" t="str">
        <f>"C"&amp;3+MID(D483,4,2)&amp;"H"&amp;2+MID(D483,4,2)*2-MID(D483,7,2)*2&amp;"O6"</f>
        <v>C61H98O6</v>
      </c>
      <c r="J483" s="45" t="str">
        <f>"C"&amp;3+MID(D483,4,2)&amp;"H"&amp;2+MID(D483,4,2)*2-MID(D483,7,2)*2+4&amp;"NO6"</f>
        <v>C61H102NO6</v>
      </c>
      <c r="K483" s="45" t="str">
        <f>"C"&amp;MID(I483,2,2)-MID(D483,12,2)&amp;"H"&amp;MID(I483,5,2)-MID(D483,12,2)*2+1+RIGHT(D483,1)*2&amp;"O4"</f>
        <v>C43H67O4</v>
      </c>
      <c r="L483" s="45" t="str">
        <f>"C"&amp;MID(J483,2,2)-MID(K483,2,2)&amp;"H"&amp;MID(J483,5,3)-MID(K483,5,2)&amp;"NO2"</f>
        <v>C18H35NO2</v>
      </c>
      <c r="M483">
        <v>0.4926370066633633</v>
      </c>
      <c r="N483">
        <v>7.6380811316938857E-2</v>
      </c>
      <c r="O483">
        <v>2.013999973989284E-2</v>
      </c>
      <c r="P483">
        <v>0.60944727624755091</v>
      </c>
      <c r="Q483">
        <v>0.8083340854299913</v>
      </c>
      <c r="R483">
        <v>0.29852921815434968</v>
      </c>
      <c r="S483">
        <v>0.1696598427814327</v>
      </c>
      <c r="T483" s="8">
        <f t="shared" si="78"/>
        <v>6.1741213260278503E-2</v>
      </c>
      <c r="U483" s="8">
        <f t="shared" si="79"/>
        <v>1.2274267985104075E-2</v>
      </c>
      <c r="V483" s="15">
        <f t="shared" si="84"/>
        <v>0.24131134253092662</v>
      </c>
      <c r="W483" s="15">
        <f t="shared" si="85"/>
        <v>0.10339872907173185</v>
      </c>
    </row>
    <row r="484" spans="1:23" x14ac:dyDescent="0.25">
      <c r="A484">
        <v>483</v>
      </c>
      <c r="B484">
        <v>944.8</v>
      </c>
      <c r="C484">
        <v>623.5</v>
      </c>
      <c r="D484" t="s">
        <v>1486</v>
      </c>
      <c r="E484" t="e">
        <v>#N/A</v>
      </c>
      <c r="F484" t="b">
        <v>1</v>
      </c>
      <c r="G484" t="e">
        <v>#N/A</v>
      </c>
      <c r="H484" t="e">
        <v>#N/A</v>
      </c>
      <c r="I484" s="45" t="str">
        <f t="shared" ref="I484:I487" si="90">"C"&amp;3+MID(D484,4,2)&amp;"H"&amp;2+MID(D484,4,2)*2-MID(D484,7,2)*2&amp;"O6"</f>
        <v>C61H98O6</v>
      </c>
      <c r="J484" s="45" t="str">
        <f t="shared" ref="J484:J487" si="91">"C"&amp;3+MID(D484,4,2)&amp;"H"&amp;2+MID(D484,4,2)*2-MID(D484,7,2)*2+4&amp;"NO6"</f>
        <v>C61H102NO6</v>
      </c>
      <c r="K484" s="45" t="str">
        <f t="shared" ref="K484:K487" si="92">"C"&amp;MID(I484,2,2)-MID(D484,12,2)&amp;"H"&amp;MID(I484,5,2)-MID(D484,12,2)*2+1+RIGHT(D484,1)*2&amp;"O4"</f>
        <v>C41H67O4</v>
      </c>
      <c r="L484" s="45" t="str">
        <f t="shared" ref="L484:L515" si="93">"C"&amp;MID(J484,2,2)-MID(K484,2,2)&amp;"H"&amp;MID(J484,5,3)-MID(K484,5,2)&amp;"NO2"</f>
        <v>C20H35NO2</v>
      </c>
      <c r="M484">
        <v>0.4926370066633633</v>
      </c>
      <c r="N484">
        <v>7.1531332862634647E-2</v>
      </c>
      <c r="O484">
        <v>2.3488623969159166E-2</v>
      </c>
      <c r="P484">
        <v>0.6230796355947279</v>
      </c>
      <c r="Q484">
        <v>0.79064854397486861</v>
      </c>
      <c r="R484">
        <v>0.2913466242347108</v>
      </c>
      <c r="S484">
        <v>0.18353558811200352</v>
      </c>
      <c r="T484" s="8">
        <f t="shared" si="78"/>
        <v>5.6556144176423753E-2</v>
      </c>
      <c r="U484" s="8">
        <f t="shared" si="79"/>
        <v>1.4635283263325282E-2</v>
      </c>
      <c r="V484" s="15">
        <f t="shared" si="84"/>
        <v>0.23035278424316724</v>
      </c>
      <c r="W484" s="15">
        <f t="shared" si="85"/>
        <v>0.11435728735949122</v>
      </c>
    </row>
    <row r="485" spans="1:23" x14ac:dyDescent="0.25">
      <c r="A485">
        <v>484</v>
      </c>
      <c r="B485">
        <v>944.8</v>
      </c>
      <c r="C485">
        <v>625.5</v>
      </c>
      <c r="D485" t="s">
        <v>1487</v>
      </c>
      <c r="E485" t="e">
        <v>#N/A</v>
      </c>
      <c r="F485" t="b">
        <v>1</v>
      </c>
      <c r="G485" t="e">
        <v>#N/A</v>
      </c>
      <c r="H485" t="e">
        <v>#N/A</v>
      </c>
      <c r="I485" s="45" t="str">
        <f t="shared" si="90"/>
        <v>C61H98O6</v>
      </c>
      <c r="J485" s="45" t="str">
        <f t="shared" si="91"/>
        <v>C61H102NO6</v>
      </c>
      <c r="K485" s="45" t="str">
        <f t="shared" si="92"/>
        <v>C41H69O4</v>
      </c>
      <c r="L485" s="45" t="str">
        <f t="shared" si="93"/>
        <v>C20H33NO2</v>
      </c>
      <c r="M485">
        <v>0.4926370066633633</v>
      </c>
      <c r="N485">
        <v>7.1597279968194968E-2</v>
      </c>
      <c r="O485">
        <v>2.3440640081786132E-2</v>
      </c>
      <c r="P485">
        <v>0.62289272572334131</v>
      </c>
      <c r="Q485">
        <v>0.7908857919175134</v>
      </c>
      <c r="R485">
        <v>0.29144612265483427</v>
      </c>
      <c r="S485">
        <v>0.1833533598467923</v>
      </c>
      <c r="T485" s="8">
        <f t="shared" si="78"/>
        <v>5.6625271466785802E-2</v>
      </c>
      <c r="U485" s="8">
        <f t="shared" si="79"/>
        <v>1.4601004193243571E-2</v>
      </c>
      <c r="V485" s="15">
        <f t="shared" si="84"/>
        <v>0.23050059751715735</v>
      </c>
      <c r="W485" s="15">
        <f t="shared" si="85"/>
        <v>0.1142094740855011</v>
      </c>
    </row>
    <row r="486" spans="1:23" x14ac:dyDescent="0.25">
      <c r="A486">
        <v>485</v>
      </c>
      <c r="B486">
        <v>944.8</v>
      </c>
      <c r="C486">
        <v>597.5</v>
      </c>
      <c r="D486" t="s">
        <v>1488</v>
      </c>
      <c r="E486" t="e">
        <v>#N/A</v>
      </c>
      <c r="F486" t="b">
        <v>1</v>
      </c>
      <c r="G486" t="e">
        <v>#N/A</v>
      </c>
      <c r="H486" t="e">
        <v>#N/A</v>
      </c>
      <c r="I486" s="45" t="str">
        <f t="shared" si="90"/>
        <v>C61H98O6</v>
      </c>
      <c r="J486" s="45" t="str">
        <f t="shared" si="91"/>
        <v>C61H102NO6</v>
      </c>
      <c r="K486" s="45" t="str">
        <f t="shared" si="92"/>
        <v>C39H65O4</v>
      </c>
      <c r="L486" s="45" t="str">
        <f t="shared" si="93"/>
        <v>C22H37NO2</v>
      </c>
      <c r="M486">
        <v>0.4926370066633633</v>
      </c>
      <c r="N486">
        <v>6.6676824025568598E-2</v>
      </c>
      <c r="O486">
        <v>2.7114659079625816E-2</v>
      </c>
      <c r="P486">
        <v>0.63720807706990745</v>
      </c>
      <c r="Q486">
        <v>0.77311795689827156</v>
      </c>
      <c r="R486">
        <v>0.28358727245325982</v>
      </c>
      <c r="S486">
        <v>0.19689590172516944</v>
      </c>
      <c r="T486" s="8">
        <f t="shared" si="78"/>
        <v>5.1549049963113186E-2</v>
      </c>
      <c r="U486" s="8">
        <f t="shared" si="79"/>
        <v>1.7277679772534475E-2</v>
      </c>
      <c r="V486" s="15">
        <f t="shared" si="84"/>
        <v>0.21924641268141776</v>
      </c>
      <c r="W486" s="15">
        <f t="shared" si="85"/>
        <v>0.12546365892124073</v>
      </c>
    </row>
    <row r="487" spans="1:23" x14ac:dyDescent="0.25">
      <c r="A487">
        <v>486</v>
      </c>
      <c r="B487">
        <v>944.8</v>
      </c>
      <c r="C487">
        <v>599.5</v>
      </c>
      <c r="D487" t="s">
        <v>1489</v>
      </c>
      <c r="E487" t="e">
        <v>#N/A</v>
      </c>
      <c r="F487" t="b">
        <v>1</v>
      </c>
      <c r="G487" t="e">
        <v>#N/A</v>
      </c>
      <c r="H487" t="e">
        <v>#N/A</v>
      </c>
      <c r="I487" s="45" t="str">
        <f t="shared" si="90"/>
        <v>C61H98O6</v>
      </c>
      <c r="J487" s="45" t="str">
        <f t="shared" si="91"/>
        <v>C61H102NO6</v>
      </c>
      <c r="K487" s="45" t="str">
        <f t="shared" si="92"/>
        <v>C39H67O4</v>
      </c>
      <c r="L487" s="45" t="str">
        <f t="shared" si="93"/>
        <v>C22H35NO2</v>
      </c>
      <c r="M487">
        <v>0.4926370066633633</v>
      </c>
      <c r="N487">
        <v>6.6741900236079926E-2</v>
      </c>
      <c r="O487">
        <v>2.7063752165299857E-2</v>
      </c>
      <c r="P487">
        <v>0.63701692898396833</v>
      </c>
      <c r="Q487">
        <v>0.77334994448124228</v>
      </c>
      <c r="R487">
        <v>0.28369333640099498</v>
      </c>
      <c r="S487">
        <v>0.19672294399950616</v>
      </c>
      <c r="T487" s="8">
        <f t="shared" si="78"/>
        <v>5.161484484214502E-2</v>
      </c>
      <c r="U487" s="8">
        <f t="shared" si="79"/>
        <v>1.7240068291122533E-2</v>
      </c>
      <c r="V487" s="15">
        <f t="shared" si="84"/>
        <v>0.21939422595540781</v>
      </c>
      <c r="W487" s="15">
        <f t="shared" si="85"/>
        <v>0.12531584564725057</v>
      </c>
    </row>
    <row r="488" spans="1:23" x14ac:dyDescent="0.25">
      <c r="A488">
        <v>487</v>
      </c>
      <c r="B488">
        <v>960.9</v>
      </c>
      <c r="C488">
        <v>661.6</v>
      </c>
      <c r="D488" t="s">
        <v>1490</v>
      </c>
      <c r="E488" t="e">
        <v>#N/A</v>
      </c>
      <c r="F488" t="b">
        <v>1</v>
      </c>
      <c r="G488" t="e">
        <v>#N/A</v>
      </c>
      <c r="H488" t="e">
        <v>#N/A</v>
      </c>
      <c r="I488" s="44" t="str">
        <f t="shared" ref="I488:I515" si="94">"C"&amp;3+MID(D488,4,2)&amp;"H"&amp;2+MID(D488,4,2)*2-MID(D488,7,1)*2&amp;"O6"</f>
        <v>C61H114O6</v>
      </c>
      <c r="J488" s="44" t="str">
        <f t="shared" ref="J488:J515" si="95">"C"&amp;3+MID(D488,4,2)&amp;"H"&amp;2+MID(D488,4,2)*2-MID(D488,7,1)*2+4&amp;"NO6"</f>
        <v>C61H118NO6</v>
      </c>
      <c r="K488" s="44" t="str">
        <f t="shared" ref="K488:K515" si="96">"C"&amp;MID(I488,2,2)-MID(D488,11,2)&amp;"H"&amp;MID(I488,5,3)-MID(D488,11,2)*2+1+RIGHT(D488,1)*2&amp;"O4"</f>
        <v>C43H81O4</v>
      </c>
      <c r="L488" s="44" t="str">
        <f t="shared" si="93"/>
        <v>C18H37NO2</v>
      </c>
      <c r="M488">
        <v>0.49145600703665898</v>
      </c>
      <c r="N488">
        <v>7.6847503488721935E-2</v>
      </c>
      <c r="O488">
        <v>2.0184866698779291E-2</v>
      </c>
      <c r="P488">
        <v>0.60816868406233171</v>
      </c>
      <c r="Q488">
        <v>0.80809160339187913</v>
      </c>
      <c r="R488">
        <v>0.29918026350661436</v>
      </c>
      <c r="S488">
        <v>0.1698514124965399</v>
      </c>
      <c r="T488" s="8">
        <f t="shared" si="78"/>
        <v>6.2099822310864354E-2</v>
      </c>
      <c r="U488" s="8">
        <f t="shared" si="79"/>
        <v>1.2275803818170188E-2</v>
      </c>
      <c r="V488" s="15">
        <f t="shared" si="84"/>
        <v>0.241765058840265</v>
      </c>
      <c r="W488" s="15">
        <f t="shared" si="85"/>
        <v>0.10329831002414899</v>
      </c>
    </row>
    <row r="489" spans="1:23" x14ac:dyDescent="0.25">
      <c r="A489">
        <v>488</v>
      </c>
      <c r="B489">
        <v>958.9</v>
      </c>
      <c r="C489">
        <v>659.6</v>
      </c>
      <c r="D489" t="s">
        <v>1491</v>
      </c>
      <c r="E489" t="e">
        <v>#N/A</v>
      </c>
      <c r="F489" t="b">
        <v>1</v>
      </c>
      <c r="G489" t="e">
        <v>#N/A</v>
      </c>
      <c r="H489" t="e">
        <v>#N/A</v>
      </c>
      <c r="I489" s="44" t="str">
        <f t="shared" si="94"/>
        <v>C61H112O6</v>
      </c>
      <c r="J489" s="44" t="str">
        <f t="shared" si="95"/>
        <v>C61H116NO6</v>
      </c>
      <c r="K489" s="44" t="str">
        <f t="shared" si="96"/>
        <v>C43H79O4</v>
      </c>
      <c r="L489" s="44" t="str">
        <f t="shared" si="93"/>
        <v>C18H37NO2</v>
      </c>
      <c r="M489">
        <v>0.49160347701868629</v>
      </c>
      <c r="N489">
        <v>7.6780809523531529E-2</v>
      </c>
      <c r="O489">
        <v>2.0184866698779291E-2</v>
      </c>
      <c r="P489">
        <v>0.60835117572714847</v>
      </c>
      <c r="Q489">
        <v>0.80809160339187913</v>
      </c>
      <c r="R489">
        <v>0.29908750505174581</v>
      </c>
      <c r="S489">
        <v>0.1698514124965399</v>
      </c>
      <c r="T489" s="8">
        <f t="shared" si="78"/>
        <v>6.2045927477597067E-2</v>
      </c>
      <c r="U489" s="8">
        <f t="shared" si="79"/>
        <v>1.2279487388098148E-2</v>
      </c>
      <c r="V489" s="15">
        <f t="shared" si="84"/>
        <v>0.24169010151174203</v>
      </c>
      <c r="W489" s="15">
        <f t="shared" si="85"/>
        <v>0.10332930649118693</v>
      </c>
    </row>
    <row r="490" spans="1:23" x14ac:dyDescent="0.25">
      <c r="A490">
        <v>489</v>
      </c>
      <c r="B490">
        <v>954.9</v>
      </c>
      <c r="C490">
        <v>655.6</v>
      </c>
      <c r="D490" t="s">
        <v>1492</v>
      </c>
      <c r="E490" t="e">
        <v>#N/A</v>
      </c>
      <c r="F490" t="b">
        <v>1</v>
      </c>
      <c r="G490" t="e">
        <v>#N/A</v>
      </c>
      <c r="H490" t="e">
        <v>#N/A</v>
      </c>
      <c r="I490" s="44" t="str">
        <f t="shared" si="94"/>
        <v>C61H108O6</v>
      </c>
      <c r="J490" s="44" t="str">
        <f t="shared" si="95"/>
        <v>C61H112NO6</v>
      </c>
      <c r="K490" s="44" t="str">
        <f t="shared" si="96"/>
        <v>C43H75O4</v>
      </c>
      <c r="L490" s="44" t="str">
        <f t="shared" si="93"/>
        <v>C18H37NO2</v>
      </c>
      <c r="M490">
        <v>0.49189854974887187</v>
      </c>
      <c r="N490">
        <v>7.6647445139387468E-2</v>
      </c>
      <c r="O490">
        <v>2.0184866698779291E-2</v>
      </c>
      <c r="P490">
        <v>0.60871632335267389</v>
      </c>
      <c r="Q490">
        <v>0.80809160339187913</v>
      </c>
      <c r="R490">
        <v>0.29890174028295963</v>
      </c>
      <c r="S490">
        <v>0.1698514124965399</v>
      </c>
      <c r="T490" s="8">
        <f t="shared" si="78"/>
        <v>6.1938156838578715E-2</v>
      </c>
      <c r="U490" s="8">
        <f t="shared" si="79"/>
        <v>1.2286857844244756E-2</v>
      </c>
      <c r="V490" s="15">
        <f t="shared" si="84"/>
        <v>0.24153998656187989</v>
      </c>
      <c r="W490" s="15">
        <f t="shared" si="85"/>
        <v>0.10339132733115219</v>
      </c>
    </row>
    <row r="491" spans="1:23" x14ac:dyDescent="0.25">
      <c r="A491">
        <v>490</v>
      </c>
      <c r="B491">
        <v>952.8</v>
      </c>
      <c r="C491">
        <v>679.5</v>
      </c>
      <c r="D491" t="s">
        <v>1493</v>
      </c>
      <c r="E491" t="e">
        <v>#N/A</v>
      </c>
      <c r="F491" t="b">
        <v>1</v>
      </c>
      <c r="G491" t="e">
        <v>#N/A</v>
      </c>
      <c r="H491" t="e">
        <v>#N/A</v>
      </c>
      <c r="I491" s="44" t="str">
        <f t="shared" si="94"/>
        <v>C61H106O6</v>
      </c>
      <c r="J491" s="44" t="str">
        <f t="shared" si="95"/>
        <v>C61H110NO6</v>
      </c>
      <c r="K491" s="44" t="str">
        <f t="shared" si="96"/>
        <v>C45H75O4</v>
      </c>
      <c r="L491" s="44" t="str">
        <f t="shared" si="93"/>
        <v>C16H35NO2</v>
      </c>
      <c r="M491">
        <v>0.49204615252359052</v>
      </c>
      <c r="N491">
        <v>8.1547634427385135E-2</v>
      </c>
      <c r="O491">
        <v>1.7038748360751518E-2</v>
      </c>
      <c r="P491">
        <v>0.59539821891404088</v>
      </c>
      <c r="Q491">
        <v>0.82641522411847945</v>
      </c>
      <c r="R491">
        <v>0.3056065188708163</v>
      </c>
      <c r="S491">
        <v>0.1550715099001686</v>
      </c>
      <c r="T491" s="8">
        <f t="shared" si="78"/>
        <v>6.7392206581639302E-2</v>
      </c>
      <c r="U491" s="8">
        <f t="shared" si="79"/>
        <v>1.0144840426515986E-2</v>
      </c>
      <c r="V491" s="15">
        <f t="shared" si="84"/>
        <v>0.25255787978469396</v>
      </c>
      <c r="W491" s="15">
        <f t="shared" si="85"/>
        <v>9.232930079887143E-2</v>
      </c>
    </row>
    <row r="492" spans="1:23" x14ac:dyDescent="0.25">
      <c r="A492">
        <v>491</v>
      </c>
      <c r="B492">
        <v>952.8</v>
      </c>
      <c r="C492">
        <v>651.5</v>
      </c>
      <c r="D492" t="s">
        <v>1494</v>
      </c>
      <c r="E492" t="e">
        <v>#N/A</v>
      </c>
      <c r="F492" t="b">
        <v>1</v>
      </c>
      <c r="G492" t="e">
        <v>#N/A</v>
      </c>
      <c r="H492" t="e">
        <v>#N/A</v>
      </c>
      <c r="I492" s="44" t="str">
        <f t="shared" si="94"/>
        <v>C61H106O6</v>
      </c>
      <c r="J492" s="44" t="str">
        <f t="shared" si="95"/>
        <v>C61H110NO6</v>
      </c>
      <c r="K492" s="44" t="str">
        <f t="shared" si="96"/>
        <v>C43H71O4</v>
      </c>
      <c r="L492" s="44" t="str">
        <f t="shared" si="93"/>
        <v>C18H39NO2</v>
      </c>
      <c r="M492">
        <v>0.49204615252359052</v>
      </c>
      <c r="N492">
        <v>7.6514112331322201E-2</v>
      </c>
      <c r="O492">
        <v>2.0229777655425638E-2</v>
      </c>
      <c r="P492">
        <v>0.60908169014895741</v>
      </c>
      <c r="Q492">
        <v>0.80784919409292277</v>
      </c>
      <c r="R492">
        <v>0.2987156447605368</v>
      </c>
      <c r="S492">
        <v>0.17004285201134314</v>
      </c>
      <c r="T492" s="8">
        <f t="shared" si="78"/>
        <v>6.1811863983594E-2</v>
      </c>
      <c r="U492" s="8">
        <f t="shared" si="79"/>
        <v>1.232158716570426E-2</v>
      </c>
      <c r="V492" s="15">
        <f t="shared" si="84"/>
        <v>0.24131719288274747</v>
      </c>
      <c r="W492" s="15">
        <f t="shared" si="85"/>
        <v>0.10356998770081792</v>
      </c>
    </row>
    <row r="493" spans="1:23" x14ac:dyDescent="0.25">
      <c r="A493">
        <v>492</v>
      </c>
      <c r="B493">
        <v>952.8</v>
      </c>
      <c r="C493">
        <v>653.5</v>
      </c>
      <c r="D493" t="s">
        <v>1495</v>
      </c>
      <c r="E493" t="e">
        <v>#N/A</v>
      </c>
      <c r="F493" t="b">
        <v>1</v>
      </c>
      <c r="G493" t="e">
        <v>#N/A</v>
      </c>
      <c r="H493" t="e">
        <v>#N/A</v>
      </c>
      <c r="I493" s="44" t="str">
        <f t="shared" si="94"/>
        <v>C61H106O6</v>
      </c>
      <c r="J493" s="44" t="str">
        <f t="shared" si="95"/>
        <v>C61H110NO6</v>
      </c>
      <c r="K493" s="44" t="str">
        <f t="shared" si="96"/>
        <v>C43H73O4</v>
      </c>
      <c r="L493" s="44" t="str">
        <f t="shared" si="93"/>
        <v>C18H37NO2</v>
      </c>
      <c r="M493">
        <v>0.49204615252359052</v>
      </c>
      <c r="N493">
        <v>7.6580774774752489E-2</v>
      </c>
      <c r="O493">
        <v>2.0184866698779291E-2</v>
      </c>
      <c r="P493">
        <v>0.6088989793462507</v>
      </c>
      <c r="Q493">
        <v>0.80809160339187913</v>
      </c>
      <c r="R493">
        <v>0.29880873388657925</v>
      </c>
      <c r="S493">
        <v>0.1698514124965399</v>
      </c>
      <c r="T493" s="8">
        <f t="shared" si="78"/>
        <v>6.1884281076722121E-2</v>
      </c>
      <c r="U493" s="8">
        <f t="shared" si="79"/>
        <v>1.2290544731126837E-2</v>
      </c>
      <c r="V493" s="15">
        <f t="shared" si="84"/>
        <v>0.24146482887390316</v>
      </c>
      <c r="W493" s="15">
        <f t="shared" si="85"/>
        <v>0.10342235170966217</v>
      </c>
    </row>
    <row r="494" spans="1:23" x14ac:dyDescent="0.25">
      <c r="A494">
        <v>493</v>
      </c>
      <c r="B494">
        <v>952.8</v>
      </c>
      <c r="C494">
        <v>631.5</v>
      </c>
      <c r="D494" t="s">
        <v>1496</v>
      </c>
      <c r="E494" t="e">
        <v>#N/A</v>
      </c>
      <c r="F494" t="b">
        <v>1</v>
      </c>
      <c r="G494" t="e">
        <v>#N/A</v>
      </c>
      <c r="H494" t="e">
        <v>#N/A</v>
      </c>
      <c r="I494" s="44" t="str">
        <f t="shared" si="94"/>
        <v>C61H106O6</v>
      </c>
      <c r="J494" s="44" t="str">
        <f t="shared" si="95"/>
        <v>C61H110NO6</v>
      </c>
      <c r="K494" s="44" t="str">
        <f t="shared" si="96"/>
        <v>C41H75O4</v>
      </c>
      <c r="L494" s="44" t="str">
        <f t="shared" si="93"/>
        <v>C20H35NO2</v>
      </c>
      <c r="M494">
        <v>0.49204615252359052</v>
      </c>
      <c r="N494">
        <v>7.1795181518926388E-2</v>
      </c>
      <c r="O494">
        <v>2.3488623969159166E-2</v>
      </c>
      <c r="P494">
        <v>0.62233233245444475</v>
      </c>
      <c r="Q494">
        <v>0.79064854397486861</v>
      </c>
      <c r="R494">
        <v>0.29174410261451883</v>
      </c>
      <c r="S494">
        <v>0.18353558811200352</v>
      </c>
      <c r="T494" s="8">
        <f t="shared" si="78"/>
        <v>5.6764755732350534E-2</v>
      </c>
      <c r="U494" s="8">
        <f t="shared" si="79"/>
        <v>1.46177301408722E-2</v>
      </c>
      <c r="V494" s="15">
        <f t="shared" si="84"/>
        <v>0.23066704994542392</v>
      </c>
      <c r="W494" s="15">
        <f t="shared" si="85"/>
        <v>0.11422013063814139</v>
      </c>
    </row>
    <row r="495" spans="1:23" x14ac:dyDescent="0.25">
      <c r="A495">
        <v>494</v>
      </c>
      <c r="B495">
        <v>952.8</v>
      </c>
      <c r="C495">
        <v>603.5</v>
      </c>
      <c r="D495" t="s">
        <v>1497</v>
      </c>
      <c r="E495" t="e">
        <v>#N/A</v>
      </c>
      <c r="F495" t="b">
        <v>1</v>
      </c>
      <c r="G495" t="e">
        <v>#N/A</v>
      </c>
      <c r="H495" t="e">
        <v>#N/A</v>
      </c>
      <c r="I495" s="44" t="str">
        <f t="shared" si="94"/>
        <v>C61H106O6</v>
      </c>
      <c r="J495" s="44" t="str">
        <f t="shared" si="95"/>
        <v>C61H110NO6</v>
      </c>
      <c r="K495" s="44" t="str">
        <f t="shared" si="96"/>
        <v>C39H71O4</v>
      </c>
      <c r="L495" s="44" t="str">
        <f t="shared" si="93"/>
        <v>C22H39NO2</v>
      </c>
      <c r="M495">
        <v>0.49204615252359052</v>
      </c>
      <c r="N495">
        <v>6.6872089492810774E-2</v>
      </c>
      <c r="O495">
        <v>2.7165602597337767E-2</v>
      </c>
      <c r="P495">
        <v>0.6366348048152638</v>
      </c>
      <c r="Q495">
        <v>0.77288603890635632</v>
      </c>
      <c r="R495">
        <v>0.28390519688254262</v>
      </c>
      <c r="S495">
        <v>0.19706873798157107</v>
      </c>
      <c r="T495" s="8">
        <f t="shared" si="78"/>
        <v>5.1684504361489886E-2</v>
      </c>
      <c r="U495" s="8">
        <f t="shared" si="79"/>
        <v>1.729456810724515E-2</v>
      </c>
      <c r="V495" s="15">
        <f t="shared" si="84"/>
        <v>0.21942636304347757</v>
      </c>
      <c r="W495" s="15">
        <f t="shared" si="85"/>
        <v>0.12546081754008784</v>
      </c>
    </row>
    <row r="496" spans="1:23" x14ac:dyDescent="0.25">
      <c r="A496">
        <v>495</v>
      </c>
      <c r="B496">
        <v>952.8</v>
      </c>
      <c r="C496">
        <v>605.5</v>
      </c>
      <c r="D496" t="s">
        <v>1498</v>
      </c>
      <c r="E496" t="e">
        <v>#N/A</v>
      </c>
      <c r="F496" t="b">
        <v>1</v>
      </c>
      <c r="G496" t="e">
        <v>#N/A</v>
      </c>
      <c r="H496" t="e">
        <v>#N/A</v>
      </c>
      <c r="I496" s="44" t="str">
        <f t="shared" si="94"/>
        <v>C61H106O6</v>
      </c>
      <c r="J496" s="44" t="str">
        <f t="shared" si="95"/>
        <v>C61H110NO6</v>
      </c>
      <c r="K496" s="44" t="str">
        <f t="shared" si="96"/>
        <v>C39H73O4</v>
      </c>
      <c r="L496" s="44" t="str">
        <f t="shared" si="93"/>
        <v>C22H37NO2</v>
      </c>
      <c r="M496">
        <v>0.49204615252359052</v>
      </c>
      <c r="N496">
        <v>6.693720247819894E-2</v>
      </c>
      <c r="O496">
        <v>2.7114659079625816E-2</v>
      </c>
      <c r="P496">
        <v>0.63644382869810245</v>
      </c>
      <c r="Q496">
        <v>0.77311795689827156</v>
      </c>
      <c r="R496">
        <v>0.28401099350422304</v>
      </c>
      <c r="S496">
        <v>0.19689590172516944</v>
      </c>
      <c r="T496" s="8">
        <f t="shared" si="78"/>
        <v>5.1750353220431082E-2</v>
      </c>
      <c r="U496" s="8">
        <f t="shared" si="79"/>
        <v>1.7256957438480821E-2</v>
      </c>
      <c r="V496" s="15">
        <f t="shared" si="84"/>
        <v>0.2195739990346332</v>
      </c>
      <c r="W496" s="15">
        <f t="shared" si="85"/>
        <v>0.12531318154893215</v>
      </c>
    </row>
    <row r="497" spans="1:23" x14ac:dyDescent="0.25">
      <c r="A497">
        <v>496</v>
      </c>
      <c r="B497">
        <v>950.8</v>
      </c>
      <c r="C497">
        <v>677.5</v>
      </c>
      <c r="D497" t="s">
        <v>1499</v>
      </c>
      <c r="E497" t="e">
        <v>#N/A</v>
      </c>
      <c r="F497" t="b">
        <v>1</v>
      </c>
      <c r="G497" t="e">
        <v>#N/A</v>
      </c>
      <c r="H497" t="e">
        <v>#N/A</v>
      </c>
      <c r="I497" s="44" t="str">
        <f t="shared" si="94"/>
        <v>C61H104O6</v>
      </c>
      <c r="J497" s="44" t="str">
        <f t="shared" si="95"/>
        <v>C61H108NO6</v>
      </c>
      <c r="K497" s="44" t="str">
        <f t="shared" si="96"/>
        <v>C45H73O4</v>
      </c>
      <c r="L497" s="44" t="str">
        <f t="shared" si="93"/>
        <v>C16H35NO2</v>
      </c>
      <c r="M497">
        <v>0.49219379958910675</v>
      </c>
      <c r="N497">
        <v>8.1480421211860776E-2</v>
      </c>
      <c r="O497">
        <v>1.7038748360751518E-2</v>
      </c>
      <c r="P497">
        <v>0.59557687857713426</v>
      </c>
      <c r="Q497">
        <v>0.82641522411847945</v>
      </c>
      <c r="R497">
        <v>0.30551952159049062</v>
      </c>
      <c r="S497">
        <v>0.1550715099001686</v>
      </c>
      <c r="T497" s="8">
        <f t="shared" si="78"/>
        <v>6.7336660557068023E-2</v>
      </c>
      <c r="U497" s="8">
        <f t="shared" si="79"/>
        <v>1.014788456355765E-2</v>
      </c>
      <c r="V497" s="15">
        <f t="shared" si="84"/>
        <v>0.25248598390777588</v>
      </c>
      <c r="W497" s="15">
        <f t="shared" si="85"/>
        <v>9.2357005822585575E-2</v>
      </c>
    </row>
    <row r="498" spans="1:23" x14ac:dyDescent="0.25">
      <c r="A498">
        <v>497</v>
      </c>
      <c r="B498">
        <v>950.8</v>
      </c>
      <c r="C498">
        <v>649.5</v>
      </c>
      <c r="D498" t="s">
        <v>1500</v>
      </c>
      <c r="E498" t="e">
        <v>#N/A</v>
      </c>
      <c r="F498" t="b">
        <v>1</v>
      </c>
      <c r="G498" t="e">
        <v>#N/A</v>
      </c>
      <c r="H498" t="e">
        <v>#N/A</v>
      </c>
      <c r="I498" s="44" t="str">
        <f t="shared" si="94"/>
        <v>C61H104O6</v>
      </c>
      <c r="J498" s="44" t="str">
        <f t="shared" si="95"/>
        <v>C61H108NO6</v>
      </c>
      <c r="K498" s="44" t="str">
        <f t="shared" si="96"/>
        <v>C43H69O4</v>
      </c>
      <c r="L498" s="44" t="str">
        <f t="shared" si="93"/>
        <v>C18H39NO2</v>
      </c>
      <c r="M498">
        <v>0.49219379958910675</v>
      </c>
      <c r="N498">
        <v>7.6447457836307228E-2</v>
      </c>
      <c r="O498">
        <v>2.0229777655425638E-2</v>
      </c>
      <c r="P498">
        <v>0.6092644557772402</v>
      </c>
      <c r="Q498">
        <v>0.80784919409292277</v>
      </c>
      <c r="R498">
        <v>0.29862247286355759</v>
      </c>
      <c r="S498">
        <v>0.17004285201134314</v>
      </c>
      <c r="T498" s="8">
        <f t="shared" si="78"/>
        <v>6.1758017203513496E-2</v>
      </c>
      <c r="U498" s="8">
        <f t="shared" si="79"/>
        <v>1.2325284473727476E-2</v>
      </c>
      <c r="V498" s="15">
        <f t="shared" si="84"/>
        <v>0.24124192404086073</v>
      </c>
      <c r="W498" s="15">
        <f t="shared" si="85"/>
        <v>0.1036010656895008</v>
      </c>
    </row>
    <row r="499" spans="1:23" x14ac:dyDescent="0.25">
      <c r="A499">
        <v>498</v>
      </c>
      <c r="B499">
        <v>950.8</v>
      </c>
      <c r="C499">
        <v>651.5</v>
      </c>
      <c r="D499" t="s">
        <v>1501</v>
      </c>
      <c r="E499" t="e">
        <v>#N/A</v>
      </c>
      <c r="F499" t="b">
        <v>1</v>
      </c>
      <c r="G499" t="e">
        <v>#N/A</v>
      </c>
      <c r="H499" t="e">
        <v>#N/A</v>
      </c>
      <c r="I499" s="44" t="str">
        <f t="shared" si="94"/>
        <v>C61H104O6</v>
      </c>
      <c r="J499" s="44" t="str">
        <f t="shared" si="95"/>
        <v>C61H108NO6</v>
      </c>
      <c r="K499" s="44" t="str">
        <f t="shared" si="96"/>
        <v>C43H71O4</v>
      </c>
      <c r="L499" s="44" t="str">
        <f t="shared" si="93"/>
        <v>C18H37NO2</v>
      </c>
      <c r="M499">
        <v>0.49219379958910675</v>
      </c>
      <c r="N499">
        <v>7.6514112331322201E-2</v>
      </c>
      <c r="O499">
        <v>2.0184866698779291E-2</v>
      </c>
      <c r="P499">
        <v>0.60908169014895741</v>
      </c>
      <c r="Q499">
        <v>0.80809160339187913</v>
      </c>
      <c r="R499">
        <v>0.2987156447605368</v>
      </c>
      <c r="S499">
        <v>0.1698514124965399</v>
      </c>
      <c r="T499" s="8">
        <f t="shared" si="78"/>
        <v>6.1830411715924516E-2</v>
      </c>
      <c r="U499" s="8">
        <f t="shared" si="79"/>
        <v>1.2294232724323898E-2</v>
      </c>
      <c r="V499" s="15">
        <f t="shared" si="84"/>
        <v>0.24138960433278117</v>
      </c>
      <c r="W499" s="15">
        <f t="shared" si="85"/>
        <v>0.10345338539758028</v>
      </c>
    </row>
    <row r="500" spans="1:23" x14ac:dyDescent="0.25">
      <c r="A500">
        <v>499</v>
      </c>
      <c r="B500">
        <v>950.8</v>
      </c>
      <c r="C500">
        <v>653.5</v>
      </c>
      <c r="D500" t="s">
        <v>1502</v>
      </c>
      <c r="E500" t="e">
        <v>#N/A</v>
      </c>
      <c r="F500" t="b">
        <v>1</v>
      </c>
      <c r="G500" t="e">
        <v>#N/A</v>
      </c>
      <c r="H500" t="e">
        <v>#N/A</v>
      </c>
      <c r="I500" s="44" t="str">
        <f t="shared" si="94"/>
        <v>C61H104O6</v>
      </c>
      <c r="J500" s="44" t="str">
        <f t="shared" si="95"/>
        <v>C61H108NO6</v>
      </c>
      <c r="K500" s="44" t="str">
        <f t="shared" si="96"/>
        <v>C43H73O4</v>
      </c>
      <c r="L500" s="44" t="str">
        <f t="shared" si="93"/>
        <v>C18H35NO2</v>
      </c>
      <c r="M500">
        <v>0.49219379958910675</v>
      </c>
      <c r="N500">
        <v>7.6580774774752489E-2</v>
      </c>
      <c r="O500">
        <v>2.013999973989284E-2</v>
      </c>
      <c r="P500">
        <v>0.6088989793462507</v>
      </c>
      <c r="Q500">
        <v>0.8083340854299913</v>
      </c>
      <c r="R500">
        <v>0.29880873388657925</v>
      </c>
      <c r="S500">
        <v>0.1696598427814327</v>
      </c>
      <c r="T500" s="8">
        <f t="shared" si="78"/>
        <v>6.1902850539069701E-2</v>
      </c>
      <c r="U500" s="8">
        <f t="shared" si="79"/>
        <v>1.2263225285654504E-2</v>
      </c>
      <c r="V500" s="15">
        <f t="shared" si="84"/>
        <v>0.24153728462470173</v>
      </c>
      <c r="W500" s="15">
        <f t="shared" si="85"/>
        <v>0.10330570510565974</v>
      </c>
    </row>
    <row r="501" spans="1:23" x14ac:dyDescent="0.25">
      <c r="A501">
        <v>500</v>
      </c>
      <c r="B501">
        <v>950.8</v>
      </c>
      <c r="C501">
        <v>629.5</v>
      </c>
      <c r="D501" t="s">
        <v>1503</v>
      </c>
      <c r="E501" t="e">
        <v>#N/A</v>
      </c>
      <c r="F501" t="b">
        <v>1</v>
      </c>
      <c r="G501" t="e">
        <v>#N/A</v>
      </c>
      <c r="H501" t="e">
        <v>#N/A</v>
      </c>
      <c r="I501" s="44" t="str">
        <f t="shared" si="94"/>
        <v>C61H104O6</v>
      </c>
      <c r="J501" s="44" t="str">
        <f t="shared" si="95"/>
        <v>C61H108NO6</v>
      </c>
      <c r="K501" s="44" t="str">
        <f t="shared" si="96"/>
        <v>C41H73O4</v>
      </c>
      <c r="L501" s="44" t="str">
        <f t="shared" si="93"/>
        <v>C20H35NO2</v>
      </c>
      <c r="M501">
        <v>0.49219379958910675</v>
      </c>
      <c r="N501">
        <v>7.1729204325115786E-2</v>
      </c>
      <c r="O501">
        <v>2.3488623969159166E-2</v>
      </c>
      <c r="P501">
        <v>0.62251907417001651</v>
      </c>
      <c r="Q501">
        <v>0.79064854397486861</v>
      </c>
      <c r="R501">
        <v>0.29164486180215754</v>
      </c>
      <c r="S501">
        <v>0.18353558811200352</v>
      </c>
      <c r="T501" s="8">
        <f t="shared" si="78"/>
        <v>5.6712590960128643E-2</v>
      </c>
      <c r="U501" s="8">
        <f t="shared" si="79"/>
        <v>1.4622116446808622E-2</v>
      </c>
      <c r="V501" s="15">
        <f t="shared" si="84"/>
        <v>0.23058858534162763</v>
      </c>
      <c r="W501" s="15">
        <f t="shared" si="85"/>
        <v>0.11425440438873391</v>
      </c>
    </row>
    <row r="502" spans="1:23" x14ac:dyDescent="0.25">
      <c r="A502">
        <v>501</v>
      </c>
      <c r="B502">
        <v>950.8</v>
      </c>
      <c r="C502">
        <v>601.5</v>
      </c>
      <c r="D502" t="s">
        <v>1504</v>
      </c>
      <c r="E502" t="e">
        <v>#N/A</v>
      </c>
      <c r="F502" t="b">
        <v>1</v>
      </c>
      <c r="G502" t="e">
        <v>#N/A</v>
      </c>
      <c r="H502" t="e">
        <v>#N/A</v>
      </c>
      <c r="I502" s="44" t="str">
        <f t="shared" si="94"/>
        <v>C61H104O6</v>
      </c>
      <c r="J502" s="44" t="str">
        <f t="shared" si="95"/>
        <v>C61H108NO6</v>
      </c>
      <c r="K502" s="44" t="str">
        <f t="shared" si="96"/>
        <v>C39H69O4</v>
      </c>
      <c r="L502" s="44" t="str">
        <f t="shared" si="93"/>
        <v>C22H39NO2</v>
      </c>
      <c r="M502">
        <v>0.49219379958910675</v>
      </c>
      <c r="N502">
        <v>6.6806988735302913E-2</v>
      </c>
      <c r="O502">
        <v>2.7165602597337767E-2</v>
      </c>
      <c r="P502">
        <v>0.63682583823815397</v>
      </c>
      <c r="Q502">
        <v>0.77288603890635632</v>
      </c>
      <c r="R502">
        <v>0.28379931119610813</v>
      </c>
      <c r="S502">
        <v>0.19706873798157107</v>
      </c>
      <c r="T502" s="8">
        <f t="shared" si="78"/>
        <v>5.1634188894889833E-2</v>
      </c>
      <c r="U502" s="8">
        <f t="shared" si="79"/>
        <v>1.7299757645294192E-2</v>
      </c>
      <c r="V502" s="15">
        <f t="shared" si="84"/>
        <v>0.21934452547471234</v>
      </c>
      <c r="W502" s="15">
        <f t="shared" si="85"/>
        <v>0.12549846425564912</v>
      </c>
    </row>
    <row r="503" spans="1:23" x14ac:dyDescent="0.25">
      <c r="A503">
        <v>502</v>
      </c>
      <c r="B503">
        <v>950.8</v>
      </c>
      <c r="C503">
        <v>603.5</v>
      </c>
      <c r="D503" t="s">
        <v>1505</v>
      </c>
      <c r="E503" t="e">
        <v>#N/A</v>
      </c>
      <c r="F503" t="b">
        <v>1</v>
      </c>
      <c r="G503" t="e">
        <v>#N/A</v>
      </c>
      <c r="H503" t="e">
        <v>#N/A</v>
      </c>
      <c r="I503" s="44" t="str">
        <f t="shared" si="94"/>
        <v>C61H104O6</v>
      </c>
      <c r="J503" s="44" t="str">
        <f t="shared" si="95"/>
        <v>C61H108NO6</v>
      </c>
      <c r="K503" s="44" t="str">
        <f t="shared" si="96"/>
        <v>C39H71O4</v>
      </c>
      <c r="L503" s="44" t="str">
        <f t="shared" si="93"/>
        <v>C22H37NO2</v>
      </c>
      <c r="M503">
        <v>0.49219379958910675</v>
      </c>
      <c r="N503">
        <v>6.6872089492810774E-2</v>
      </c>
      <c r="O503">
        <v>2.7114659079625816E-2</v>
      </c>
      <c r="P503">
        <v>0.6366348048152638</v>
      </c>
      <c r="Q503">
        <v>0.77311795689827156</v>
      </c>
      <c r="R503">
        <v>0.28390519688254262</v>
      </c>
      <c r="S503">
        <v>0.19689590172516944</v>
      </c>
      <c r="T503" s="8">
        <f t="shared" si="78"/>
        <v>5.1700013202200253E-2</v>
      </c>
      <c r="U503" s="8">
        <f t="shared" si="79"/>
        <v>1.7262135690790003E-2</v>
      </c>
      <c r="V503" s="15">
        <f t="shared" si="84"/>
        <v>0.21949220576663295</v>
      </c>
      <c r="W503" s="15">
        <f t="shared" si="85"/>
        <v>0.12535078396372865</v>
      </c>
    </row>
    <row r="504" spans="1:23" x14ac:dyDescent="0.25">
      <c r="A504">
        <v>503</v>
      </c>
      <c r="B504">
        <v>950.8</v>
      </c>
      <c r="C504">
        <v>605.5</v>
      </c>
      <c r="D504" t="s">
        <v>1506</v>
      </c>
      <c r="E504" t="e">
        <v>#N/A</v>
      </c>
      <c r="F504" t="b">
        <v>1</v>
      </c>
      <c r="G504" t="e">
        <v>#N/A</v>
      </c>
      <c r="H504" t="e">
        <v>#N/A</v>
      </c>
      <c r="I504" s="44" t="str">
        <f t="shared" si="94"/>
        <v>C61H104O6</v>
      </c>
      <c r="J504" s="44" t="str">
        <f t="shared" si="95"/>
        <v>C61H108NO6</v>
      </c>
      <c r="K504" s="44" t="str">
        <f t="shared" si="96"/>
        <v>C39H73O4</v>
      </c>
      <c r="L504" s="44" t="str">
        <f t="shared" si="93"/>
        <v>C22H35NO2</v>
      </c>
      <c r="M504">
        <v>0.49219379958910675</v>
      </c>
      <c r="N504">
        <v>6.693720247819894E-2</v>
      </c>
      <c r="O504">
        <v>2.7063752165299857E-2</v>
      </c>
      <c r="P504">
        <v>0.63644382869810245</v>
      </c>
      <c r="Q504">
        <v>0.77334994448124228</v>
      </c>
      <c r="R504">
        <v>0.28401099350422304</v>
      </c>
      <c r="S504">
        <v>0.19672294399950616</v>
      </c>
      <c r="T504" s="8">
        <f t="shared" si="78"/>
        <v>5.1765881820244816E-2</v>
      </c>
      <c r="U504" s="8">
        <f t="shared" si="79"/>
        <v>1.722455804702E-2</v>
      </c>
      <c r="V504" s="15">
        <f t="shared" si="84"/>
        <v>0.21963988605855331</v>
      </c>
      <c r="W504" s="15">
        <f t="shared" si="85"/>
        <v>0.12520310367180809</v>
      </c>
    </row>
    <row r="505" spans="1:23" x14ac:dyDescent="0.25">
      <c r="A505">
        <v>504</v>
      </c>
      <c r="B505">
        <v>948.8</v>
      </c>
      <c r="C505">
        <v>649.5</v>
      </c>
      <c r="D505" t="s">
        <v>1507</v>
      </c>
      <c r="E505" t="e">
        <v>#N/A</v>
      </c>
      <c r="F505" t="b">
        <v>1</v>
      </c>
      <c r="G505" t="e">
        <v>#N/A</v>
      </c>
      <c r="H505" t="e">
        <v>#N/A</v>
      </c>
      <c r="I505" s="44" t="str">
        <f t="shared" si="94"/>
        <v>C61H102O6</v>
      </c>
      <c r="J505" s="44" t="str">
        <f t="shared" si="95"/>
        <v>C61H106NO6</v>
      </c>
      <c r="K505" s="44" t="str">
        <f t="shared" si="96"/>
        <v>C43H69O4</v>
      </c>
      <c r="L505" s="44" t="str">
        <f t="shared" si="93"/>
        <v>C18H37NO2</v>
      </c>
      <c r="M505">
        <v>0.49234149095871077</v>
      </c>
      <c r="N505">
        <v>7.6447457836307228E-2</v>
      </c>
      <c r="O505">
        <v>2.0184866698779291E-2</v>
      </c>
      <c r="P505">
        <v>0.6092644557772402</v>
      </c>
      <c r="Q505">
        <v>0.80809160339187913</v>
      </c>
      <c r="R505">
        <v>0.29862247286355759</v>
      </c>
      <c r="S505">
        <v>0.1698514124965399</v>
      </c>
      <c r="T505" s="8">
        <f t="shared" si="78"/>
        <v>6.1776548778174595E-2</v>
      </c>
      <c r="U505" s="8">
        <f t="shared" si="79"/>
        <v>1.2297921824167907E-2</v>
      </c>
      <c r="V505" s="15">
        <f t="shared" si="84"/>
        <v>0.2413143129051602</v>
      </c>
      <c r="W505" s="15">
        <f t="shared" si="85"/>
        <v>0.10348442839769995</v>
      </c>
    </row>
    <row r="506" spans="1:23" x14ac:dyDescent="0.25">
      <c r="A506">
        <v>505</v>
      </c>
      <c r="B506">
        <v>948.8</v>
      </c>
      <c r="C506">
        <v>651.5</v>
      </c>
      <c r="D506" t="s">
        <v>1508</v>
      </c>
      <c r="E506" t="e">
        <v>#N/A</v>
      </c>
      <c r="F506" t="b">
        <v>1</v>
      </c>
      <c r="G506" t="e">
        <v>#N/A</v>
      </c>
      <c r="H506" t="e">
        <v>#N/A</v>
      </c>
      <c r="I506" s="44" t="str">
        <f t="shared" si="94"/>
        <v>C61H102O6</v>
      </c>
      <c r="J506" s="44" t="str">
        <f t="shared" si="95"/>
        <v>C61H106NO6</v>
      </c>
      <c r="K506" s="44" t="str">
        <f t="shared" si="96"/>
        <v>C43H71O4</v>
      </c>
      <c r="L506" s="44" t="str">
        <f t="shared" si="93"/>
        <v>C18H35NO2</v>
      </c>
      <c r="M506">
        <v>0.49234149095871077</v>
      </c>
      <c r="N506">
        <v>7.6514112331322201E-2</v>
      </c>
      <c r="O506">
        <v>2.013999973989284E-2</v>
      </c>
      <c r="P506">
        <v>0.60908169014895741</v>
      </c>
      <c r="Q506">
        <v>0.8083340854299913</v>
      </c>
      <c r="R506">
        <v>0.2987156447605368</v>
      </c>
      <c r="S506">
        <v>0.1696598427814327</v>
      </c>
      <c r="T506" s="8">
        <f t="shared" si="78"/>
        <v>6.1848965013826938E-2</v>
      </c>
      <c r="U506" s="8">
        <f t="shared" si="79"/>
        <v>1.2266905081173493E-2</v>
      </c>
      <c r="V506" s="15">
        <f t="shared" si="84"/>
        <v>0.24146203751113865</v>
      </c>
      <c r="W506" s="15">
        <f t="shared" si="85"/>
        <v>0.1033367037917214</v>
      </c>
    </row>
    <row r="507" spans="1:23" x14ac:dyDescent="0.25">
      <c r="A507">
        <v>506</v>
      </c>
      <c r="B507">
        <v>948.8</v>
      </c>
      <c r="C507">
        <v>625.5</v>
      </c>
      <c r="D507" t="s">
        <v>1509</v>
      </c>
      <c r="E507" t="e">
        <v>#N/A</v>
      </c>
      <c r="F507" t="b">
        <v>1</v>
      </c>
      <c r="G507" t="e">
        <v>#N/A</v>
      </c>
      <c r="H507" t="e">
        <v>#N/A</v>
      </c>
      <c r="I507" s="44" t="str">
        <f t="shared" si="94"/>
        <v>C61H102O6</v>
      </c>
      <c r="J507" s="44" t="str">
        <f t="shared" si="95"/>
        <v>C61H106NO6</v>
      </c>
      <c r="K507" s="44" t="str">
        <f t="shared" si="96"/>
        <v>C41H69O4</v>
      </c>
      <c r="L507" s="44" t="str">
        <f t="shared" si="93"/>
        <v>C20H37NO2</v>
      </c>
      <c r="M507">
        <v>0.49234149095871077</v>
      </c>
      <c r="N507">
        <v>7.1597279968194968E-2</v>
      </c>
      <c r="O507">
        <v>2.3536648117386826E-2</v>
      </c>
      <c r="P507">
        <v>0.62289272572334131</v>
      </c>
      <c r="Q507">
        <v>0.79041136720126837</v>
      </c>
      <c r="R507">
        <v>0.29144612265483427</v>
      </c>
      <c r="S507">
        <v>0.18371769054912862</v>
      </c>
      <c r="T507" s="8">
        <f t="shared" si="78"/>
        <v>5.6591303947552962E-2</v>
      </c>
      <c r="U507" s="8">
        <f t="shared" si="79"/>
        <v>1.4660806900230227E-2</v>
      </c>
      <c r="V507" s="15">
        <f t="shared" si="84"/>
        <v>0.23036232827311606</v>
      </c>
      <c r="W507" s="15">
        <f t="shared" si="85"/>
        <v>0.11443641302974406</v>
      </c>
    </row>
    <row r="508" spans="1:23" x14ac:dyDescent="0.25">
      <c r="A508">
        <v>507</v>
      </c>
      <c r="B508">
        <v>948.8</v>
      </c>
      <c r="C508">
        <v>627.5</v>
      </c>
      <c r="D508" t="s">
        <v>1510</v>
      </c>
      <c r="E508" t="e">
        <v>#N/A</v>
      </c>
      <c r="F508" t="b">
        <v>1</v>
      </c>
      <c r="G508" t="e">
        <v>#N/A</v>
      </c>
      <c r="H508" t="e">
        <v>#N/A</v>
      </c>
      <c r="I508" s="44" t="str">
        <f t="shared" si="94"/>
        <v>C61H102O6</v>
      </c>
      <c r="J508" s="44" t="str">
        <f t="shared" si="95"/>
        <v>C61H106NO6</v>
      </c>
      <c r="K508" s="44" t="str">
        <f t="shared" si="96"/>
        <v>C41H71O4</v>
      </c>
      <c r="L508" s="44" t="str">
        <f t="shared" si="93"/>
        <v>C20H35NO2</v>
      </c>
      <c r="M508">
        <v>0.49234149095871077</v>
      </c>
      <c r="N508">
        <v>7.1663237131950566E-2</v>
      </c>
      <c r="O508">
        <v>2.3488623969159166E-2</v>
      </c>
      <c r="P508">
        <v>0.62270587192071059</v>
      </c>
      <c r="Q508">
        <v>0.79064854397486861</v>
      </c>
      <c r="R508">
        <v>0.29154553516311993</v>
      </c>
      <c r="S508">
        <v>0.18353558811200352</v>
      </c>
      <c r="T508" s="8">
        <f t="shared" si="78"/>
        <v>5.666043409490245E-2</v>
      </c>
      <c r="U508" s="8">
        <f t="shared" si="79"/>
        <v>1.4626504068932959E-2</v>
      </c>
      <c r="V508" s="15">
        <f t="shared" si="84"/>
        <v>0.2305100528790946</v>
      </c>
      <c r="W508" s="15">
        <f t="shared" si="85"/>
        <v>0.11428868842376554</v>
      </c>
    </row>
    <row r="509" spans="1:23" x14ac:dyDescent="0.25">
      <c r="A509">
        <v>508</v>
      </c>
      <c r="B509">
        <v>948.8</v>
      </c>
      <c r="C509">
        <v>601.5</v>
      </c>
      <c r="D509" t="s">
        <v>1511</v>
      </c>
      <c r="E509" t="e">
        <v>#N/A</v>
      </c>
      <c r="F509" t="b">
        <v>1</v>
      </c>
      <c r="G509" t="e">
        <v>#N/A</v>
      </c>
      <c r="H509" t="e">
        <v>#N/A</v>
      </c>
      <c r="I509" s="44" t="str">
        <f t="shared" si="94"/>
        <v>C61H102O6</v>
      </c>
      <c r="J509" s="44" t="str">
        <f t="shared" si="95"/>
        <v>C61H106NO6</v>
      </c>
      <c r="K509" s="44" t="str">
        <f t="shared" si="96"/>
        <v>C39H69O4</v>
      </c>
      <c r="L509" s="44" t="str">
        <f t="shared" si="93"/>
        <v>C22H37NO2</v>
      </c>
      <c r="M509">
        <v>0.49234149095871077</v>
      </c>
      <c r="N509">
        <v>6.6806988735302913E-2</v>
      </c>
      <c r="O509">
        <v>2.7114659079625816E-2</v>
      </c>
      <c r="P509">
        <v>0.63682583823815397</v>
      </c>
      <c r="Q509">
        <v>0.77311795689827156</v>
      </c>
      <c r="R509">
        <v>0.28379931119610813</v>
      </c>
      <c r="S509">
        <v>0.19689590172516944</v>
      </c>
      <c r="T509" s="8">
        <f t="shared" si="78"/>
        <v>5.1649682637563234E-2</v>
      </c>
      <c r="U509" s="8">
        <f t="shared" si="79"/>
        <v>1.7267315496924483E-2</v>
      </c>
      <c r="V509" s="15">
        <f t="shared" si="84"/>
        <v>0.2194103436410719</v>
      </c>
      <c r="W509" s="15">
        <f t="shared" si="85"/>
        <v>0.12538839766178819</v>
      </c>
    </row>
    <row r="510" spans="1:23" x14ac:dyDescent="0.25">
      <c r="A510">
        <v>509</v>
      </c>
      <c r="B510">
        <v>948.8</v>
      </c>
      <c r="C510">
        <v>603.5</v>
      </c>
      <c r="D510" t="s">
        <v>1512</v>
      </c>
      <c r="E510" t="e">
        <v>#N/A</v>
      </c>
      <c r="F510" t="b">
        <v>1</v>
      </c>
      <c r="G510" t="e">
        <v>#N/A</v>
      </c>
      <c r="H510" t="e">
        <v>#N/A</v>
      </c>
      <c r="I510" s="44" t="str">
        <f t="shared" si="94"/>
        <v>C61H102O6</v>
      </c>
      <c r="J510" s="44" t="str">
        <f t="shared" si="95"/>
        <v>C61H106NO6</v>
      </c>
      <c r="K510" s="44" t="str">
        <f t="shared" si="96"/>
        <v>C39H71O4</v>
      </c>
      <c r="L510" s="44" t="str">
        <f t="shared" si="93"/>
        <v>C22H35NO2</v>
      </c>
      <c r="M510">
        <v>0.49234149095871077</v>
      </c>
      <c r="N510">
        <v>6.6872089492810774E-2</v>
      </c>
      <c r="O510">
        <v>2.7063752165299857E-2</v>
      </c>
      <c r="P510">
        <v>0.6366348048152638</v>
      </c>
      <c r="Q510">
        <v>0.77334994448124228</v>
      </c>
      <c r="R510">
        <v>0.28390519688254262</v>
      </c>
      <c r="S510">
        <v>0.19672294399950616</v>
      </c>
      <c r="T510" s="8">
        <f t="shared" si="78"/>
        <v>5.1715526696609872E-2</v>
      </c>
      <c r="U510" s="8">
        <f t="shared" si="79"/>
        <v>1.7229726577324345E-2</v>
      </c>
      <c r="V510" s="15">
        <f t="shared" si="84"/>
        <v>0.21955806824705049</v>
      </c>
      <c r="W510" s="15">
        <f t="shared" si="85"/>
        <v>0.12524067305580969</v>
      </c>
    </row>
    <row r="511" spans="1:23" x14ac:dyDescent="0.25">
      <c r="A511">
        <v>510</v>
      </c>
      <c r="B511">
        <v>946.8</v>
      </c>
      <c r="C511">
        <v>647.5</v>
      </c>
      <c r="D511" t="s">
        <v>1513</v>
      </c>
      <c r="E511" t="e">
        <v>#N/A</v>
      </c>
      <c r="F511" t="b">
        <v>1</v>
      </c>
      <c r="G511" t="e">
        <v>#N/A</v>
      </c>
      <c r="H511" t="e">
        <v>#N/A</v>
      </c>
      <c r="I511" s="44" t="str">
        <f t="shared" si="94"/>
        <v>C61H100O6</v>
      </c>
      <c r="J511" s="44" t="str">
        <f t="shared" si="95"/>
        <v>C61H104NO6</v>
      </c>
      <c r="K511" s="44" t="str">
        <f t="shared" si="96"/>
        <v>C43H67O4</v>
      </c>
      <c r="L511" s="44" t="str">
        <f t="shared" si="93"/>
        <v>C18H37NO2</v>
      </c>
      <c r="M511">
        <v>0.492489226645697</v>
      </c>
      <c r="N511">
        <v>7.6380811316938857E-2</v>
      </c>
      <c r="O511">
        <v>2.0184866698779291E-2</v>
      </c>
      <c r="P511">
        <v>0.60944727624755091</v>
      </c>
      <c r="Q511">
        <v>0.80809160339187913</v>
      </c>
      <c r="R511">
        <v>0.29852921815434968</v>
      </c>
      <c r="S511">
        <v>0.1698514124965399</v>
      </c>
      <c r="T511" s="8">
        <f t="shared" si="78"/>
        <v>6.1722692285477714E-2</v>
      </c>
      <c r="U511" s="8">
        <f t="shared" si="79"/>
        <v>1.2301612030990935E-2</v>
      </c>
      <c r="V511" s="15">
        <f t="shared" si="84"/>
        <v>0.24123895455767252</v>
      </c>
      <c r="W511" s="15">
        <f t="shared" si="85"/>
        <v>0.10351548071281549</v>
      </c>
    </row>
    <row r="512" spans="1:23" x14ac:dyDescent="0.25">
      <c r="A512">
        <v>511</v>
      </c>
      <c r="B512">
        <v>946.8</v>
      </c>
      <c r="C512">
        <v>649.5</v>
      </c>
      <c r="D512" t="s">
        <v>1514</v>
      </c>
      <c r="E512" t="e">
        <v>#N/A</v>
      </c>
      <c r="F512" t="b">
        <v>1</v>
      </c>
      <c r="G512" t="e">
        <v>#N/A</v>
      </c>
      <c r="H512" t="e">
        <v>#N/A</v>
      </c>
      <c r="I512" s="44" t="str">
        <f t="shared" si="94"/>
        <v>C61H100O6</v>
      </c>
      <c r="J512" s="44" t="str">
        <f t="shared" si="95"/>
        <v>C61H104NO6</v>
      </c>
      <c r="K512" s="44" t="str">
        <f t="shared" si="96"/>
        <v>C43H69O4</v>
      </c>
      <c r="L512" s="44" t="str">
        <f t="shared" si="93"/>
        <v>C18H35NO2</v>
      </c>
      <c r="M512">
        <v>0.492489226645697</v>
      </c>
      <c r="N512">
        <v>7.6447457836307228E-2</v>
      </c>
      <c r="O512">
        <v>2.013999973989284E-2</v>
      </c>
      <c r="P512">
        <v>0.6092644557772402</v>
      </c>
      <c r="Q512">
        <v>0.8083340854299913</v>
      </c>
      <c r="R512">
        <v>0.29862247286355759</v>
      </c>
      <c r="S512">
        <v>0.1696598427814327</v>
      </c>
      <c r="T512" s="8">
        <f t="shared" si="78"/>
        <v>6.1795085913559249E-2</v>
      </c>
      <c r="U512" s="8">
        <f t="shared" si="79"/>
        <v>1.2270585980879576E-2</v>
      </c>
      <c r="V512" s="15">
        <f t="shared" si="84"/>
        <v>0.24138672349100629</v>
      </c>
      <c r="W512" s="15">
        <f t="shared" si="85"/>
        <v>0.10336771177948177</v>
      </c>
    </row>
    <row r="513" spans="1:23" x14ac:dyDescent="0.25">
      <c r="A513">
        <v>512</v>
      </c>
      <c r="B513">
        <v>946.8</v>
      </c>
      <c r="C513">
        <v>625.5</v>
      </c>
      <c r="D513" t="s">
        <v>1515</v>
      </c>
      <c r="E513" t="e">
        <v>#N/A</v>
      </c>
      <c r="F513" t="b">
        <v>1</v>
      </c>
      <c r="G513" t="e">
        <v>#N/A</v>
      </c>
      <c r="H513" t="e">
        <v>#N/A</v>
      </c>
      <c r="I513" s="44" t="str">
        <f t="shared" si="94"/>
        <v>C61H100O6</v>
      </c>
      <c r="J513" s="44" t="str">
        <f t="shared" si="95"/>
        <v>C61H104NO6</v>
      </c>
      <c r="K513" s="44" t="str">
        <f t="shared" si="96"/>
        <v>C41H69O4</v>
      </c>
      <c r="L513" s="44" t="str">
        <f t="shared" si="93"/>
        <v>C20H35NO2</v>
      </c>
      <c r="M513">
        <v>0.492489226645697</v>
      </c>
      <c r="N513">
        <v>7.1597279968194968E-2</v>
      </c>
      <c r="O513">
        <v>2.3488623969159166E-2</v>
      </c>
      <c r="P513">
        <v>0.62289272572334131</v>
      </c>
      <c r="Q513">
        <v>0.79064854397486861</v>
      </c>
      <c r="R513">
        <v>0.29144612265483427</v>
      </c>
      <c r="S513">
        <v>0.18353558811200352</v>
      </c>
      <c r="T513" s="8">
        <f t="shared" si="78"/>
        <v>5.6608285159414379E-2</v>
      </c>
      <c r="U513" s="8">
        <f t="shared" si="79"/>
        <v>1.463089300764016E-2</v>
      </c>
      <c r="V513" s="15">
        <f t="shared" si="84"/>
        <v>0.23043145252416569</v>
      </c>
      <c r="W513" s="15">
        <f t="shared" si="85"/>
        <v>0.11432298274632234</v>
      </c>
    </row>
    <row r="514" spans="1:23" x14ac:dyDescent="0.25">
      <c r="A514">
        <v>513</v>
      </c>
      <c r="B514">
        <v>946.8</v>
      </c>
      <c r="C514">
        <v>599.5</v>
      </c>
      <c r="D514" t="s">
        <v>1516</v>
      </c>
      <c r="E514" t="e">
        <v>#N/A</v>
      </c>
      <c r="F514" t="b">
        <v>1</v>
      </c>
      <c r="G514" t="e">
        <v>#N/A</v>
      </c>
      <c r="H514" t="e">
        <v>#N/A</v>
      </c>
      <c r="I514" s="44" t="str">
        <f t="shared" si="94"/>
        <v>C61H100O6</v>
      </c>
      <c r="J514" s="44" t="str">
        <f t="shared" si="95"/>
        <v>C61H104NO6</v>
      </c>
      <c r="K514" s="44" t="str">
        <f t="shared" si="96"/>
        <v>C39H67O4</v>
      </c>
      <c r="L514" s="44" t="str">
        <f t="shared" si="93"/>
        <v>C22H37NO2</v>
      </c>
      <c r="M514">
        <v>0.492489226645697</v>
      </c>
      <c r="N514">
        <v>6.6741900236079926E-2</v>
      </c>
      <c r="O514">
        <v>2.7114659079625816E-2</v>
      </c>
      <c r="P514">
        <v>0.63701692898396833</v>
      </c>
      <c r="Q514">
        <v>0.77311795689827156</v>
      </c>
      <c r="R514">
        <v>0.28369333640099498</v>
      </c>
      <c r="S514">
        <v>0.19689590172516944</v>
      </c>
      <c r="T514" s="8">
        <f t="shared" si="78"/>
        <v>5.1599361550026389E-2</v>
      </c>
      <c r="U514" s="8">
        <f t="shared" si="79"/>
        <v>1.7272496857350512E-2</v>
      </c>
      <c r="V514" s="15">
        <f t="shared" si="84"/>
        <v>0.21932841262399133</v>
      </c>
      <c r="W514" s="15">
        <f t="shared" si="85"/>
        <v>0.12542602264649669</v>
      </c>
    </row>
    <row r="515" spans="1:23" x14ac:dyDescent="0.25">
      <c r="A515">
        <v>514</v>
      </c>
      <c r="B515">
        <v>946.8</v>
      </c>
      <c r="C515">
        <v>601.5</v>
      </c>
      <c r="D515" t="s">
        <v>1517</v>
      </c>
      <c r="E515" t="e">
        <v>#N/A</v>
      </c>
      <c r="F515" t="b">
        <v>1</v>
      </c>
      <c r="G515" t="e">
        <v>#N/A</v>
      </c>
      <c r="H515" t="e">
        <v>#N/A</v>
      </c>
      <c r="I515" s="44" t="str">
        <f t="shared" si="94"/>
        <v>C61H100O6</v>
      </c>
      <c r="J515" s="44" t="str">
        <f t="shared" si="95"/>
        <v>C61H104NO6</v>
      </c>
      <c r="K515" s="44" t="str">
        <f t="shared" si="96"/>
        <v>C39H69O4</v>
      </c>
      <c r="L515" s="44" t="str">
        <f t="shared" si="93"/>
        <v>C22H35NO2</v>
      </c>
      <c r="M515">
        <v>0.492489226645697</v>
      </c>
      <c r="N515">
        <v>6.6806988735302913E-2</v>
      </c>
      <c r="O515">
        <v>2.7063752165299857E-2</v>
      </c>
      <c r="P515">
        <v>0.63682583823815397</v>
      </c>
      <c r="Q515">
        <v>0.77334994448124228</v>
      </c>
      <c r="R515">
        <v>0.28379931119610813</v>
      </c>
      <c r="S515">
        <v>0.19672294399950616</v>
      </c>
      <c r="T515" s="8">
        <f t="shared" ref="T515:T578" si="97">N515*M515/P515</f>
        <v>5.1665181029405496E-2</v>
      </c>
      <c r="U515" s="8">
        <f t="shared" ref="U515:U578" si="98">O515*M515/Q515</f>
        <v>1.7234896658536739E-2</v>
      </c>
      <c r="V515" s="15">
        <f t="shared" si="84"/>
        <v>0.21947618155732507</v>
      </c>
      <c r="W515" s="15">
        <f t="shared" si="85"/>
        <v>0.12527825371316292</v>
      </c>
    </row>
    <row r="516" spans="1:23" x14ac:dyDescent="0.25">
      <c r="A516">
        <v>515</v>
      </c>
      <c r="B516">
        <v>972.8</v>
      </c>
      <c r="C516">
        <v>625.5</v>
      </c>
      <c r="D516" t="s">
        <v>1518</v>
      </c>
      <c r="E516" t="e">
        <v>#N/A</v>
      </c>
      <c r="F516" t="b">
        <v>1</v>
      </c>
      <c r="G516" t="e">
        <v>#N/A</v>
      </c>
      <c r="H516" t="e">
        <v>#N/A</v>
      </c>
      <c r="I516" s="45" t="str">
        <f>"C"&amp;3+MID(D516,4,2)&amp;"H"&amp;2+MID(D516,4,2)*2-MID(D516,7,2)*2&amp;"O6"</f>
        <v>C63H102O6</v>
      </c>
      <c r="J516" s="45" t="str">
        <f>"C"&amp;3+MID(D516,4,2)&amp;"H"&amp;2+MID(D516,4,2)*2-MID(D516,7,2)*2+4&amp;"NO6"</f>
        <v>C63H106NO6</v>
      </c>
      <c r="K516" s="45" t="str">
        <f>"C"&amp;MID(I516,2,2)-MID(D516,12,2)&amp;"H"&amp;MID(I516,5,3)-MID(D516,12,2)*2+1+RIGHT(D516,1)*2&amp;"O4"</f>
        <v>C41H69O4</v>
      </c>
      <c r="L516" s="45" t="str">
        <f>"C"&amp;MID(J516,2,2)-MID(K516,2,2)&amp;"H"&amp;MID(J516,5,3)-MID(K516,5,2)&amp;"NO2"</f>
        <v>C22H37NO2</v>
      </c>
      <c r="M516">
        <v>0.48156955147802516</v>
      </c>
      <c r="N516">
        <v>7.1597279968194968E-2</v>
      </c>
      <c r="O516">
        <v>2.7114659079625816E-2</v>
      </c>
      <c r="P516">
        <v>0.62289272572334131</v>
      </c>
      <c r="Q516">
        <v>0.77311795689827156</v>
      </c>
      <c r="R516">
        <v>0.29144612265483427</v>
      </c>
      <c r="S516">
        <v>0.19689590172516944</v>
      </c>
      <c r="T516" s="8">
        <f t="shared" si="97"/>
        <v>5.5353142808484454E-2</v>
      </c>
      <c r="U516" s="8">
        <f t="shared" si="98"/>
        <v>1.6889523901167273E-2</v>
      </c>
      <c r="V516" s="15">
        <f t="shared" si="84"/>
        <v>0.2253222308928286</v>
      </c>
      <c r="W516" s="15">
        <f t="shared" si="85"/>
        <v>0.12264502490934595</v>
      </c>
    </row>
    <row r="517" spans="1:23" x14ac:dyDescent="0.25">
      <c r="A517">
        <v>516</v>
      </c>
      <c r="B517">
        <v>972.8</v>
      </c>
      <c r="C517">
        <v>627.5</v>
      </c>
      <c r="D517" t="s">
        <v>1519</v>
      </c>
      <c r="E517" t="e">
        <v>#N/A</v>
      </c>
      <c r="F517" t="b">
        <v>1</v>
      </c>
      <c r="G517" t="e">
        <v>#N/A</v>
      </c>
      <c r="H517" t="e">
        <v>#N/A</v>
      </c>
      <c r="I517" s="45" t="str">
        <f t="shared" ref="I517:I520" si="99">"C"&amp;3+MID(D517,4,2)&amp;"H"&amp;2+MID(D517,4,2)*2-MID(D517,7,2)*2&amp;"O6"</f>
        <v>C63H102O6</v>
      </c>
      <c r="J517" s="45" t="str">
        <f t="shared" ref="J517:J520" si="100">"C"&amp;3+MID(D517,4,2)&amp;"H"&amp;2+MID(D517,4,2)*2-MID(D517,7,2)*2+4&amp;"NO6"</f>
        <v>C63H106NO6</v>
      </c>
      <c r="K517" s="45" t="str">
        <f t="shared" ref="K517:K519" si="101">"C"&amp;MID(I517,2,2)-MID(D517,12,2)&amp;"H"&amp;MID(I517,5,3)-MID(D517,12,2)*2+1+RIGHT(D517,1)*2&amp;"O4"</f>
        <v>C41H71O4</v>
      </c>
      <c r="L517" s="45" t="str">
        <f t="shared" ref="L517:L531" si="102">"C"&amp;MID(J517,2,2)-MID(K517,2,2)&amp;"H"&amp;MID(J517,5,3)-MID(K517,5,2)&amp;"NO2"</f>
        <v>C22H35NO2</v>
      </c>
      <c r="M517">
        <v>0.48156955147802516</v>
      </c>
      <c r="N517">
        <v>7.1663237131950566E-2</v>
      </c>
      <c r="O517">
        <v>2.7063752165299857E-2</v>
      </c>
      <c r="P517">
        <v>0.62270587192071059</v>
      </c>
      <c r="Q517">
        <v>0.77334994448124228</v>
      </c>
      <c r="R517">
        <v>0.29154553516311993</v>
      </c>
      <c r="S517">
        <v>0.19672294399950616</v>
      </c>
      <c r="T517" s="8">
        <f t="shared" si="97"/>
        <v>5.5420760457340082E-2</v>
      </c>
      <c r="U517" s="8">
        <f t="shared" si="98"/>
        <v>1.6852757389539067E-2</v>
      </c>
      <c r="V517" s="15">
        <f t="shared" si="84"/>
        <v>0.22546672343215288</v>
      </c>
      <c r="W517" s="15">
        <f t="shared" si="85"/>
        <v>0.12250053237002162</v>
      </c>
    </row>
    <row r="518" spans="1:23" x14ac:dyDescent="0.25">
      <c r="A518">
        <v>517</v>
      </c>
      <c r="B518">
        <v>970.8</v>
      </c>
      <c r="C518">
        <v>623.5</v>
      </c>
      <c r="D518" t="s">
        <v>1520</v>
      </c>
      <c r="E518" t="e">
        <v>#N/A</v>
      </c>
      <c r="F518" t="b">
        <v>1</v>
      </c>
      <c r="G518" t="e">
        <v>#N/A</v>
      </c>
      <c r="H518" t="e">
        <v>#N/A</v>
      </c>
      <c r="I518" s="45" t="str">
        <f t="shared" si="99"/>
        <v>C63H100O6</v>
      </c>
      <c r="J518" s="45" t="str">
        <f t="shared" si="100"/>
        <v>C63H104NO6</v>
      </c>
      <c r="K518" s="45" t="str">
        <f t="shared" si="101"/>
        <v>C41H67O4</v>
      </c>
      <c r="L518" s="45" t="str">
        <f t="shared" si="102"/>
        <v>C22H37NO2</v>
      </c>
      <c r="M518">
        <v>0.48171405485591579</v>
      </c>
      <c r="N518">
        <v>7.1531332862634647E-2</v>
      </c>
      <c r="O518">
        <v>2.7114659079625816E-2</v>
      </c>
      <c r="P518">
        <v>0.6230796355947279</v>
      </c>
      <c r="Q518">
        <v>0.77311795689827156</v>
      </c>
      <c r="R518">
        <v>0.2913466242347108</v>
      </c>
      <c r="S518">
        <v>0.19689590172516944</v>
      </c>
      <c r="T518" s="8">
        <f t="shared" si="97"/>
        <v>5.530215791697031E-2</v>
      </c>
      <c r="U518" s="8">
        <f t="shared" si="98"/>
        <v>1.6894591898608539E-2</v>
      </c>
      <c r="V518" s="15">
        <f t="shared" si="84"/>
        <v>0.22524530687754818</v>
      </c>
      <c r="W518" s="15">
        <f t="shared" si="85"/>
        <v>0.12268182669701398</v>
      </c>
    </row>
    <row r="519" spans="1:23" x14ac:dyDescent="0.25">
      <c r="A519">
        <v>518</v>
      </c>
      <c r="B519">
        <v>970.8</v>
      </c>
      <c r="C519">
        <v>625.5</v>
      </c>
      <c r="D519" t="s">
        <v>1521</v>
      </c>
      <c r="E519" t="e">
        <v>#N/A</v>
      </c>
      <c r="F519" t="b">
        <v>1</v>
      </c>
      <c r="G519" t="e">
        <v>#N/A</v>
      </c>
      <c r="H519" t="e">
        <v>#N/A</v>
      </c>
      <c r="I519" s="45" t="str">
        <f t="shared" si="99"/>
        <v>C63H100O6</v>
      </c>
      <c r="J519" s="45" t="str">
        <f t="shared" si="100"/>
        <v>C63H104NO6</v>
      </c>
      <c r="K519" s="45" t="str">
        <f t="shared" si="101"/>
        <v>C41H69O4</v>
      </c>
      <c r="L519" s="45" t="str">
        <f t="shared" si="102"/>
        <v>C22H35NO2</v>
      </c>
      <c r="M519">
        <v>0.48171405485591579</v>
      </c>
      <c r="N519">
        <v>7.1597279968194968E-2</v>
      </c>
      <c r="O519">
        <v>2.7063752165299857E-2</v>
      </c>
      <c r="P519">
        <v>0.62289272572334131</v>
      </c>
      <c r="Q519">
        <v>0.77334994448124228</v>
      </c>
      <c r="R519">
        <v>0.29144612265483427</v>
      </c>
      <c r="S519">
        <v>0.19672294399950616</v>
      </c>
      <c r="T519" s="8">
        <f t="shared" si="97"/>
        <v>5.5369752488411556E-2</v>
      </c>
      <c r="U519" s="8">
        <f t="shared" si="98"/>
        <v>1.6857814354544611E-2</v>
      </c>
      <c r="V519" s="15">
        <f t="shared" si="84"/>
        <v>0.22538984277438945</v>
      </c>
      <c r="W519" s="15">
        <f t="shared" si="85"/>
        <v>0.12253729080017266</v>
      </c>
    </row>
    <row r="520" spans="1:23" ht="15.75" thickBot="1" x14ac:dyDescent="0.3">
      <c r="A520">
        <v>519</v>
      </c>
      <c r="B520">
        <v>968.8</v>
      </c>
      <c r="C520">
        <v>623.5</v>
      </c>
      <c r="D520" t="s">
        <v>1522</v>
      </c>
      <c r="E520" t="e">
        <v>#N/A</v>
      </c>
      <c r="F520" t="b">
        <v>1</v>
      </c>
      <c r="G520" t="e">
        <v>#N/A</v>
      </c>
      <c r="H520" t="e">
        <v>#N/A</v>
      </c>
      <c r="I520" s="45" t="str">
        <f t="shared" si="99"/>
        <v>C63H98O6</v>
      </c>
      <c r="J520" s="45" t="str">
        <f t="shared" si="100"/>
        <v>C63H102NO6</v>
      </c>
      <c r="K520" s="45" t="str">
        <f t="shared" ref="K520" si="103">"C"&amp;MID(I520,2,2)-MID(D520,12,2)&amp;"H"&amp;MID(I520,5,2)-MID(D520,12,2)*2+1+RIGHT(D520,1)*2&amp;"O4"</f>
        <v>C41H67O4</v>
      </c>
      <c r="L520" s="45" t="str">
        <f t="shared" si="102"/>
        <v>C22H35NO2</v>
      </c>
      <c r="M520">
        <v>0.48185860159457555</v>
      </c>
      <c r="N520">
        <v>7.1531332862634647E-2</v>
      </c>
      <c r="O520">
        <v>2.7063752165299857E-2</v>
      </c>
      <c r="P520">
        <v>0.6230796355947279</v>
      </c>
      <c r="Q520">
        <v>0.77334994448124228</v>
      </c>
      <c r="R520">
        <v>0.2913466242347108</v>
      </c>
      <c r="S520">
        <v>0.19672294399950616</v>
      </c>
      <c r="T520" s="8">
        <f t="shared" si="97"/>
        <v>5.5318752297987772E-2</v>
      </c>
      <c r="U520" s="8">
        <f t="shared" si="98"/>
        <v>1.6862872836981065E-2</v>
      </c>
      <c r="V520" s="15">
        <f t="shared" si="84"/>
        <v>0.22531289567671101</v>
      </c>
      <c r="W520" s="15">
        <f t="shared" si="85"/>
        <v>0.12257406026033438</v>
      </c>
    </row>
    <row r="521" spans="1:23" x14ac:dyDescent="0.25">
      <c r="A521">
        <v>520</v>
      </c>
      <c r="B521" s="46">
        <v>890.8</v>
      </c>
      <c r="C521" s="47">
        <v>589.5</v>
      </c>
      <c r="D521" s="48" t="s">
        <v>1523</v>
      </c>
      <c r="E521" t="e">
        <v>#N/A</v>
      </c>
      <c r="F521" t="b">
        <v>1</v>
      </c>
      <c r="G521" t="s">
        <v>1524</v>
      </c>
      <c r="H521" s="42"/>
      <c r="I521" s="44" t="str">
        <f t="shared" ref="I521:I542" si="104">"C"&amp;3+MID(D521,4,2)&amp;"H"&amp;2+MID(D521,4,2)*2-MID(D521,7,1)*2&amp;"O6"</f>
        <v>C56H104O6</v>
      </c>
      <c r="J521" s="44" t="str">
        <f t="shared" ref="J521:J542" si="105">"C"&amp;3+MID(D521,4,2)&amp;"H"&amp;2+MID(D521,4,2)*2-MID(D521,7,1)*2+4&amp;"NO6"</f>
        <v>C56H108NO6</v>
      </c>
      <c r="K521" s="44" t="str">
        <f t="shared" ref="K521:K525" si="106">"C"&amp;MID(I521,2,2)-MID(D521,11,2)&amp;"H"&amp;MID(I521,5,3)-MID(D521,11,2)*2+1+RIGHT(D521,1)*2&amp;"O4"</f>
        <v>C38H69O4</v>
      </c>
      <c r="L521" s="44" t="str">
        <f t="shared" si="102"/>
        <v>C18H39NO2</v>
      </c>
      <c r="M521">
        <v>0.52018123376970926</v>
      </c>
      <c r="N521">
        <v>6.4438073004407598E-2</v>
      </c>
      <c r="O521">
        <v>2.0229777655425638E-2</v>
      </c>
      <c r="P521">
        <v>0.64390883542786037</v>
      </c>
      <c r="Q521">
        <v>0.80784919409292277</v>
      </c>
      <c r="R521">
        <v>0.27979404854034551</v>
      </c>
      <c r="S521">
        <v>0.17004285201134314</v>
      </c>
      <c r="T521" s="8">
        <f t="shared" si="97"/>
        <v>5.2056245345511586E-2</v>
      </c>
      <c r="U521" s="8">
        <f t="shared" si="98"/>
        <v>1.302613257106967E-2</v>
      </c>
      <c r="V521" s="15">
        <f t="shared" si="84"/>
        <v>0.22603139662531418</v>
      </c>
      <c r="W521" s="15">
        <f t="shared" si="85"/>
        <v>0.10949209481145594</v>
      </c>
    </row>
    <row r="522" spans="1:23" x14ac:dyDescent="0.25">
      <c r="A522">
        <v>521</v>
      </c>
      <c r="B522" s="49">
        <v>888.8</v>
      </c>
      <c r="C522" s="50">
        <v>587.5</v>
      </c>
      <c r="D522" s="51" t="s">
        <v>1525</v>
      </c>
      <c r="E522" t="e">
        <v>#N/A</v>
      </c>
      <c r="F522" t="b">
        <v>1</v>
      </c>
      <c r="G522" t="s">
        <v>1524</v>
      </c>
      <c r="H522" s="42"/>
      <c r="I522" s="44" t="str">
        <f t="shared" si="104"/>
        <v>C56H102O6</v>
      </c>
      <c r="J522" s="44" t="str">
        <f t="shared" si="105"/>
        <v>C56H106NO6</v>
      </c>
      <c r="K522" s="44" t="str">
        <f t="shared" si="106"/>
        <v>C38H67O4</v>
      </c>
      <c r="L522" s="44" t="str">
        <f t="shared" si="102"/>
        <v>C18H39NO2</v>
      </c>
      <c r="M522">
        <v>0.52033732325909732</v>
      </c>
      <c r="N522">
        <v>6.4373476268590274E-2</v>
      </c>
      <c r="O522">
        <v>2.0229777655425638E-2</v>
      </c>
      <c r="P522">
        <v>0.64410205155102962</v>
      </c>
      <c r="Q522">
        <v>0.80784919409292277</v>
      </c>
      <c r="R522">
        <v>0.27968474604037785</v>
      </c>
      <c r="S522">
        <v>0.17004285201134314</v>
      </c>
      <c r="T522" s="8">
        <f t="shared" si="97"/>
        <v>5.2004060924540525E-2</v>
      </c>
      <c r="U522" s="8">
        <f t="shared" si="98"/>
        <v>1.3030041290280826E-2</v>
      </c>
      <c r="V522" s="15">
        <f t="shared" si="84"/>
        <v>0.22594309668880297</v>
      </c>
      <c r="W522" s="15">
        <f t="shared" si="85"/>
        <v>0.10952494983209421</v>
      </c>
    </row>
    <row r="523" spans="1:23" x14ac:dyDescent="0.25">
      <c r="A523">
        <v>522</v>
      </c>
      <c r="B523" s="49">
        <v>888.8</v>
      </c>
      <c r="C523" s="50">
        <v>589.5</v>
      </c>
      <c r="D523" s="51" t="s">
        <v>1526</v>
      </c>
      <c r="E523" t="e">
        <v>#N/A</v>
      </c>
      <c r="F523" t="b">
        <v>1</v>
      </c>
      <c r="G523" t="s">
        <v>1524</v>
      </c>
      <c r="H523" s="42"/>
      <c r="I523" s="44" t="str">
        <f t="shared" si="104"/>
        <v>C56H102O6</v>
      </c>
      <c r="J523" s="44" t="str">
        <f t="shared" si="105"/>
        <v>C56H106NO6</v>
      </c>
      <c r="K523" s="44" t="str">
        <f t="shared" si="106"/>
        <v>C38H69O4</v>
      </c>
      <c r="L523" s="44" t="str">
        <f t="shared" si="102"/>
        <v>C18H37NO2</v>
      </c>
      <c r="M523">
        <v>0.52033732325909732</v>
      </c>
      <c r="N523">
        <v>6.4438073004407598E-2</v>
      </c>
      <c r="O523">
        <v>2.0184866698779291E-2</v>
      </c>
      <c r="P523">
        <v>0.64390883542786037</v>
      </c>
      <c r="Q523">
        <v>0.80809160339187913</v>
      </c>
      <c r="R523">
        <v>0.27979404854034551</v>
      </c>
      <c r="S523">
        <v>0.1698514124965399</v>
      </c>
      <c r="T523" s="8">
        <f t="shared" si="97"/>
        <v>5.2071865733614692E-2</v>
      </c>
      <c r="U523" s="8">
        <f t="shared" si="98"/>
        <v>1.2997214009277572E-2</v>
      </c>
      <c r="V523" s="15">
        <f t="shared" si="84"/>
        <v>0.22609922130447305</v>
      </c>
      <c r="W523" s="15">
        <f t="shared" si="85"/>
        <v>0.10936882521642413</v>
      </c>
    </row>
    <row r="524" spans="1:23" x14ac:dyDescent="0.25">
      <c r="A524">
        <v>523</v>
      </c>
      <c r="B524" s="49">
        <v>886.8</v>
      </c>
      <c r="C524" s="50">
        <v>585.5</v>
      </c>
      <c r="D524" s="51" t="s">
        <v>1527</v>
      </c>
      <c r="E524" t="e">
        <v>#N/A</v>
      </c>
      <c r="F524" t="b">
        <v>1</v>
      </c>
      <c r="G524" t="s">
        <v>1524</v>
      </c>
      <c r="H524" s="42"/>
      <c r="I524" s="44" t="str">
        <f t="shared" si="104"/>
        <v>C56H100O6</v>
      </c>
      <c r="J524" s="44" t="str">
        <f t="shared" si="105"/>
        <v>C56H104NO6</v>
      </c>
      <c r="K524" s="44" t="str">
        <f t="shared" si="106"/>
        <v>C38H65O4</v>
      </c>
      <c r="L524" s="44" t="str">
        <f t="shared" si="102"/>
        <v>C18H39NO2</v>
      </c>
      <c r="M524">
        <v>0.52049345958587034</v>
      </c>
      <c r="N524">
        <v>6.4308892967951198E-2</v>
      </c>
      <c r="O524">
        <v>2.0229777655425638E-2</v>
      </c>
      <c r="P524">
        <v>0.64429532565208036</v>
      </c>
      <c r="Q524">
        <v>0.80784919409292277</v>
      </c>
      <c r="R524">
        <v>0.27957535275135187</v>
      </c>
      <c r="S524">
        <v>0.17004285201134314</v>
      </c>
      <c r="T524" s="8">
        <f t="shared" si="97"/>
        <v>5.1951887357167395E-2</v>
      </c>
      <c r="U524" s="8">
        <f t="shared" si="98"/>
        <v>1.3033951182371639E-2</v>
      </c>
      <c r="V524" s="15">
        <f t="shared" si="84"/>
        <v>0.22585472340842422</v>
      </c>
      <c r="W524" s="15">
        <f t="shared" si="85"/>
        <v>0.10955781471145684</v>
      </c>
    </row>
    <row r="525" spans="1:23" x14ac:dyDescent="0.25">
      <c r="A525">
        <v>524</v>
      </c>
      <c r="B525" s="49">
        <v>886.8</v>
      </c>
      <c r="C525" s="50">
        <v>587.5</v>
      </c>
      <c r="D525" s="51" t="s">
        <v>1528</v>
      </c>
      <c r="E525" t="e">
        <v>#N/A</v>
      </c>
      <c r="F525" t="b">
        <v>1</v>
      </c>
      <c r="G525" t="s">
        <v>1524</v>
      </c>
      <c r="H525" s="42"/>
      <c r="I525" s="44" t="str">
        <f t="shared" si="104"/>
        <v>C56H100O6</v>
      </c>
      <c r="J525" s="44" t="str">
        <f t="shared" si="105"/>
        <v>C56H104NO6</v>
      </c>
      <c r="K525" s="44" t="str">
        <f t="shared" si="106"/>
        <v>C38H67O4</v>
      </c>
      <c r="L525" s="44" t="str">
        <f t="shared" si="102"/>
        <v>C18H37NO2</v>
      </c>
      <c r="M525">
        <v>0.52049345958587034</v>
      </c>
      <c r="N525">
        <v>6.4373476268590274E-2</v>
      </c>
      <c r="O525">
        <v>2.0184866698779291E-2</v>
      </c>
      <c r="P525">
        <v>0.64410205155102962</v>
      </c>
      <c r="Q525">
        <v>0.80809160339187913</v>
      </c>
      <c r="R525">
        <v>0.27968474604037785</v>
      </c>
      <c r="S525">
        <v>0.1698514124965399</v>
      </c>
      <c r="T525" s="8">
        <f t="shared" si="97"/>
        <v>5.2019665653794192E-2</v>
      </c>
      <c r="U525" s="8">
        <f t="shared" si="98"/>
        <v>1.3001114050967801E-2</v>
      </c>
      <c r="V525" s="15">
        <f t="shared" si="84"/>
        <v>0.22601089487201947</v>
      </c>
      <c r="W525" s="15">
        <f t="shared" si="85"/>
        <v>0.10940164324786156</v>
      </c>
    </row>
    <row r="526" spans="1:23" x14ac:dyDescent="0.25">
      <c r="A526">
        <v>525</v>
      </c>
      <c r="B526" s="49">
        <v>884.8</v>
      </c>
      <c r="C526" s="50">
        <v>585.5</v>
      </c>
      <c r="D526" s="51" t="s">
        <v>1529</v>
      </c>
      <c r="E526" t="e">
        <v>#N/A</v>
      </c>
      <c r="F526" t="b">
        <v>1</v>
      </c>
      <c r="G526" t="s">
        <v>1524</v>
      </c>
      <c r="H526" s="42"/>
      <c r="I526" s="6" t="str">
        <f t="shared" si="104"/>
        <v>C56H98O6</v>
      </c>
      <c r="J526" s="6" t="str">
        <f t="shared" si="105"/>
        <v>C56H102NO6</v>
      </c>
      <c r="K526" s="6" t="str">
        <f t="shared" ref="K526:K532" si="107">"C"&amp;MID(I526,2,2)-MID(D526,11,2)&amp;"H"&amp;MID(I526,5,2)-MID(D526,11,2)*2+1+RIGHT(D526,1)*2&amp;"O4"</f>
        <v>C38H65O4</v>
      </c>
      <c r="L526" s="44" t="str">
        <f t="shared" si="102"/>
        <v>C18H37NO2</v>
      </c>
      <c r="M526">
        <v>0.52064964276408243</v>
      </c>
      <c r="N526">
        <v>6.4308892967951198E-2</v>
      </c>
      <c r="O526">
        <v>2.0184866698779291E-2</v>
      </c>
      <c r="P526">
        <v>0.64429532565208036</v>
      </c>
      <c r="Q526">
        <v>0.80809160339187913</v>
      </c>
      <c r="R526">
        <v>0.27957535275135187</v>
      </c>
      <c r="S526">
        <v>0.1698514124965399</v>
      </c>
      <c r="T526" s="8">
        <f t="shared" si="97"/>
        <v>5.196747643082842E-2</v>
      </c>
      <c r="U526" s="8">
        <f t="shared" si="98"/>
        <v>1.3005015262933833E-2</v>
      </c>
      <c r="V526" s="15">
        <f t="shared" si="84"/>
        <v>0.22592249507369011</v>
      </c>
      <c r="W526" s="15">
        <f t="shared" si="85"/>
        <v>0.10943447112692398</v>
      </c>
    </row>
    <row r="527" spans="1:23" x14ac:dyDescent="0.25">
      <c r="A527">
        <v>526</v>
      </c>
      <c r="B527" s="49">
        <v>884.8</v>
      </c>
      <c r="C527" s="50">
        <v>587.5</v>
      </c>
      <c r="D527" s="51" t="s">
        <v>1530</v>
      </c>
      <c r="E527" t="e">
        <v>#N/A</v>
      </c>
      <c r="F527" t="b">
        <v>1</v>
      </c>
      <c r="G527" t="s">
        <v>1524</v>
      </c>
      <c r="H527" s="42"/>
      <c r="I527" s="6" t="str">
        <f t="shared" si="104"/>
        <v>C56H98O6</v>
      </c>
      <c r="J527" s="6" t="str">
        <f t="shared" si="105"/>
        <v>C56H102NO6</v>
      </c>
      <c r="K527" s="6" t="str">
        <f t="shared" si="107"/>
        <v>C38H67O4</v>
      </c>
      <c r="L527" s="44" t="str">
        <f t="shared" si="102"/>
        <v>C18H35NO2</v>
      </c>
      <c r="M527">
        <v>0.52064964276408243</v>
      </c>
      <c r="N527">
        <v>6.4373476268590274E-2</v>
      </c>
      <c r="O527">
        <v>2.013999973989284E-2</v>
      </c>
      <c r="P527">
        <v>0.64410205155102962</v>
      </c>
      <c r="Q527">
        <v>0.8083340854299913</v>
      </c>
      <c r="R527">
        <v>0.27968474604037785</v>
      </c>
      <c r="S527">
        <v>0.1696598427814327</v>
      </c>
      <c r="T527" s="8">
        <f t="shared" si="97"/>
        <v>5.2035275065520151E-2</v>
      </c>
      <c r="U527" s="8">
        <f t="shared" si="98"/>
        <v>1.2972215150702175E-2</v>
      </c>
      <c r="V527" s="15">
        <f t="shared" si="84"/>
        <v>0.22607871339926811</v>
      </c>
      <c r="W527" s="15">
        <f t="shared" si="85"/>
        <v>0.10927825280134591</v>
      </c>
    </row>
    <row r="528" spans="1:23" x14ac:dyDescent="0.25">
      <c r="A528">
        <v>527</v>
      </c>
      <c r="B528" s="49">
        <v>884.8</v>
      </c>
      <c r="C528" s="50">
        <v>589.5</v>
      </c>
      <c r="D528" s="51" t="s">
        <v>1531</v>
      </c>
      <c r="E528" t="e">
        <v>#N/A</v>
      </c>
      <c r="F528" t="b">
        <v>1</v>
      </c>
      <c r="G528" t="s">
        <v>1524</v>
      </c>
      <c r="H528" s="42"/>
      <c r="I528" s="6" t="str">
        <f t="shared" si="104"/>
        <v>C56H98O6</v>
      </c>
      <c r="J528" s="6" t="str">
        <f t="shared" si="105"/>
        <v>C56H102NO6</v>
      </c>
      <c r="K528" s="6" t="str">
        <f t="shared" si="107"/>
        <v>C38H69O4</v>
      </c>
      <c r="L528" s="44" t="str">
        <f t="shared" si="102"/>
        <v>C18H33NO2</v>
      </c>
      <c r="M528">
        <v>0.52064964276408243</v>
      </c>
      <c r="N528">
        <v>6.4438073004407598E-2</v>
      </c>
      <c r="O528">
        <v>2.0095176831051158E-2</v>
      </c>
      <c r="P528">
        <v>0.64390883542786037</v>
      </c>
      <c r="Q528">
        <v>0.8085766402290856</v>
      </c>
      <c r="R528">
        <v>0.27979404854034551</v>
      </c>
      <c r="S528">
        <v>0.1694681428051211</v>
      </c>
      <c r="T528" s="8">
        <f t="shared" si="97"/>
        <v>5.2103120572740427E-2</v>
      </c>
      <c r="U528" s="8">
        <f t="shared" si="98"/>
        <v>1.2939461910999071E-2</v>
      </c>
      <c r="V528" s="15">
        <f t="shared" si="84"/>
        <v>0.22623493172484621</v>
      </c>
      <c r="W528" s="15">
        <f t="shared" si="85"/>
        <v>0.10912203447576783</v>
      </c>
    </row>
    <row r="529" spans="1:23" x14ac:dyDescent="0.25">
      <c r="A529">
        <v>528</v>
      </c>
      <c r="B529" s="49">
        <v>882.8</v>
      </c>
      <c r="C529" s="50">
        <v>583.5</v>
      </c>
      <c r="D529" s="51" t="s">
        <v>1532</v>
      </c>
      <c r="E529" t="e">
        <v>#N/A</v>
      </c>
      <c r="F529" t="b">
        <v>1</v>
      </c>
      <c r="G529" t="s">
        <v>1524</v>
      </c>
      <c r="H529" s="42"/>
      <c r="I529" s="6" t="str">
        <f t="shared" si="104"/>
        <v>C56H96O6</v>
      </c>
      <c r="J529" s="6" t="str">
        <f t="shared" si="105"/>
        <v>C56H100NO6</v>
      </c>
      <c r="K529" s="6" t="str">
        <f t="shared" si="107"/>
        <v>C38H63O4</v>
      </c>
      <c r="L529" s="44" t="str">
        <f t="shared" si="102"/>
        <v>C18H37NO2</v>
      </c>
      <c r="M529">
        <v>0.52080587280779278</v>
      </c>
      <c r="N529">
        <v>6.4244323133774775E-2</v>
      </c>
      <c r="O529">
        <v>2.0184866698779291E-2</v>
      </c>
      <c r="P529">
        <v>0.64448865774841013</v>
      </c>
      <c r="Q529">
        <v>0.80809160339187913</v>
      </c>
      <c r="R529">
        <v>0.27946586862862349</v>
      </c>
      <c r="S529">
        <v>0.1698514124965399</v>
      </c>
      <c r="T529" s="8">
        <f t="shared" si="97"/>
        <v>5.1915298089998056E-2</v>
      </c>
      <c r="U529" s="8">
        <f t="shared" si="98"/>
        <v>1.3008917645526847E-2</v>
      </c>
      <c r="V529" s="15">
        <f t="shared" si="84"/>
        <v>0.22583402187340859</v>
      </c>
      <c r="W529" s="15">
        <f t="shared" si="85"/>
        <v>0.10946730885656654</v>
      </c>
    </row>
    <row r="530" spans="1:23" x14ac:dyDescent="0.25">
      <c r="A530">
        <v>529</v>
      </c>
      <c r="B530" s="49">
        <v>882.8</v>
      </c>
      <c r="C530" s="50">
        <v>585.5</v>
      </c>
      <c r="D530" s="51" t="s">
        <v>1533</v>
      </c>
      <c r="E530" t="e">
        <v>#N/A</v>
      </c>
      <c r="F530" t="b">
        <v>1</v>
      </c>
      <c r="G530" t="s">
        <v>1524</v>
      </c>
      <c r="H530" s="42"/>
      <c r="I530" s="6" t="str">
        <f t="shared" si="104"/>
        <v>C56H96O6</v>
      </c>
      <c r="J530" s="6" t="str">
        <f t="shared" si="105"/>
        <v>C56H100NO6</v>
      </c>
      <c r="K530" s="6" t="str">
        <f t="shared" si="107"/>
        <v>C38H65O4</v>
      </c>
      <c r="L530" s="44" t="str">
        <f t="shared" si="102"/>
        <v>C18H35NO2</v>
      </c>
      <c r="M530">
        <v>0.52080587280779278</v>
      </c>
      <c r="N530">
        <v>6.4308892967951198E-2</v>
      </c>
      <c r="O530">
        <v>2.013999973989284E-2</v>
      </c>
      <c r="P530">
        <v>0.64429532565208036</v>
      </c>
      <c r="Q530">
        <v>0.8083340854299913</v>
      </c>
      <c r="R530">
        <v>0.27957535275135187</v>
      </c>
      <c r="S530">
        <v>0.1696598427814327</v>
      </c>
      <c r="T530" s="8">
        <f t="shared" si="97"/>
        <v>5.198307018226403E-2</v>
      </c>
      <c r="U530" s="8">
        <f t="shared" si="98"/>
        <v>1.2976107691047069E-2</v>
      </c>
      <c r="V530" s="15">
        <f t="shared" si="84"/>
        <v>0.22599028707503122</v>
      </c>
      <c r="W530" s="15">
        <f t="shared" si="85"/>
        <v>0.10931104365494393</v>
      </c>
    </row>
    <row r="531" spans="1:23" x14ac:dyDescent="0.25">
      <c r="A531">
        <v>530</v>
      </c>
      <c r="B531" s="49">
        <v>882.8</v>
      </c>
      <c r="C531" s="50">
        <v>587.5</v>
      </c>
      <c r="D531" s="51" t="s">
        <v>1534</v>
      </c>
      <c r="E531" t="e">
        <v>#N/A</v>
      </c>
      <c r="F531" t="b">
        <v>1</v>
      </c>
      <c r="G531" t="s">
        <v>1524</v>
      </c>
      <c r="H531" s="42"/>
      <c r="I531" s="6" t="str">
        <f t="shared" si="104"/>
        <v>C56H96O6</v>
      </c>
      <c r="J531" s="6" t="str">
        <f t="shared" si="105"/>
        <v>C56H100NO6</v>
      </c>
      <c r="K531" s="6" t="str">
        <f t="shared" si="107"/>
        <v>C38H67O4</v>
      </c>
      <c r="L531" s="44" t="str">
        <f t="shared" si="102"/>
        <v>C18H33NO2</v>
      </c>
      <c r="M531">
        <v>0.52080587280779278</v>
      </c>
      <c r="N531">
        <v>6.4373476268590274E-2</v>
      </c>
      <c r="O531">
        <v>2.0095176831051158E-2</v>
      </c>
      <c r="P531">
        <v>0.64410205155102962</v>
      </c>
      <c r="Q531">
        <v>0.8085766402290856</v>
      </c>
      <c r="R531">
        <v>0.27968474604037785</v>
      </c>
      <c r="S531">
        <v>0.1694681428051211</v>
      </c>
      <c r="T531" s="8">
        <f t="shared" si="97"/>
        <v>5.2050889161123493E-2</v>
      </c>
      <c r="U531" s="8">
        <f t="shared" si="98"/>
        <v>1.2943344623160767E-2</v>
      </c>
      <c r="V531" s="15">
        <f t="shared" si="84"/>
        <v>0.22614655227665378</v>
      </c>
      <c r="W531" s="15">
        <f t="shared" si="85"/>
        <v>0.10915477845332135</v>
      </c>
    </row>
    <row r="532" spans="1:23" x14ac:dyDescent="0.25">
      <c r="A532">
        <v>531</v>
      </c>
      <c r="B532" s="49">
        <v>880.7</v>
      </c>
      <c r="C532" s="50">
        <v>585.4</v>
      </c>
      <c r="D532" s="51" t="s">
        <v>1535</v>
      </c>
      <c r="E532" t="e">
        <v>#N/A</v>
      </c>
      <c r="F532" t="b">
        <v>1</v>
      </c>
      <c r="G532" t="s">
        <v>1524</v>
      </c>
      <c r="H532" s="42"/>
      <c r="I532" s="6" t="str">
        <f t="shared" si="104"/>
        <v>C56H94O6</v>
      </c>
      <c r="J532" s="6" t="str">
        <f t="shared" si="105"/>
        <v>C56H98NO6</v>
      </c>
      <c r="K532" s="6" t="str">
        <f t="shared" si="107"/>
        <v>C38H65O4</v>
      </c>
      <c r="L532" s="6" t="str">
        <f t="shared" ref="L532" si="108">"C"&amp;MID(J532,2,2)-MID(K532,2,2)&amp;"H"&amp;MID(J532,5,2)-MID(K532,5,2)&amp;"NO2"</f>
        <v>C18H33NO2</v>
      </c>
      <c r="M532">
        <v>0.5209621497310637</v>
      </c>
      <c r="N532">
        <v>6.4308892967951198E-2</v>
      </c>
      <c r="O532">
        <v>2.0095176831051158E-2</v>
      </c>
      <c r="P532">
        <v>0.64429532565208036</v>
      </c>
      <c r="Q532">
        <v>0.8085766402290856</v>
      </c>
      <c r="R532">
        <v>0.27957535275135187</v>
      </c>
      <c r="S532">
        <v>0.1694681428051211</v>
      </c>
      <c r="T532" s="8">
        <f t="shared" si="97"/>
        <v>5.1998668612877844E-2</v>
      </c>
      <c r="U532" s="8">
        <f t="shared" si="98"/>
        <v>1.2947228500398245E-2</v>
      </c>
      <c r="V532" s="15">
        <f t="shared" si="84"/>
        <v>0.22605809941854954</v>
      </c>
      <c r="W532" s="15">
        <f t="shared" si="85"/>
        <v>0.10918753225627875</v>
      </c>
    </row>
    <row r="533" spans="1:23" x14ac:dyDescent="0.25">
      <c r="A533">
        <v>532</v>
      </c>
      <c r="B533" s="49">
        <v>910.8</v>
      </c>
      <c r="C533" s="50">
        <v>611.5</v>
      </c>
      <c r="D533" s="51" t="s">
        <v>1536</v>
      </c>
      <c r="E533" t="e">
        <v>#N/A</v>
      </c>
      <c r="F533" t="b">
        <v>1</v>
      </c>
      <c r="G533" t="s">
        <v>1524</v>
      </c>
      <c r="H533" s="42"/>
      <c r="I533" s="44" t="str">
        <f t="shared" si="104"/>
        <v>C58H100O6</v>
      </c>
      <c r="J533" s="44" t="str">
        <f t="shared" si="105"/>
        <v>C58H104NO6</v>
      </c>
      <c r="K533" s="44" t="str">
        <f t="shared" ref="K533:K535" si="109">"C"&amp;MID(I533,2,2)-MID(D533,11,2)&amp;"H"&amp;MID(I533,5,3)-MID(D533,11,2)*2+1+RIGHT(D533,1)*2&amp;"O4"</f>
        <v>C40H67O4</v>
      </c>
      <c r="L533" s="44" t="str">
        <f t="shared" ref="L533:L542" si="110">"C"&amp;MID(J533,2,2)-MID(K533,2,2)&amp;"H"&amp;MID(J533,5,3)-MID(K533,5,2)&amp;"NO2"</f>
        <v>C18H37NO2</v>
      </c>
      <c r="M533">
        <v>0.50910558318359111</v>
      </c>
      <c r="N533">
        <v>6.9128366033893995E-2</v>
      </c>
      <c r="O533">
        <v>2.0184866698779291E-2</v>
      </c>
      <c r="P533">
        <v>0.63000974276514465</v>
      </c>
      <c r="Q533">
        <v>0.80809160339187913</v>
      </c>
      <c r="R533">
        <v>0.28757989591940775</v>
      </c>
      <c r="S533">
        <v>0.1698514124965399</v>
      </c>
      <c r="T533" s="8">
        <f t="shared" si="97"/>
        <v>5.5862052148190115E-2</v>
      </c>
      <c r="U533" s="8">
        <f t="shared" si="98"/>
        <v>1.2716662676646676E-2</v>
      </c>
      <c r="V533" s="15">
        <f t="shared" si="84"/>
        <v>0.23239089919678393</v>
      </c>
      <c r="W533" s="15">
        <f t="shared" si="85"/>
        <v>0.10700804469524158</v>
      </c>
    </row>
    <row r="534" spans="1:23" x14ac:dyDescent="0.25">
      <c r="A534">
        <v>533</v>
      </c>
      <c r="B534" s="49">
        <v>910.8</v>
      </c>
      <c r="C534" s="50">
        <v>587.5</v>
      </c>
      <c r="D534" s="51" t="s">
        <v>1537</v>
      </c>
      <c r="E534" t="e">
        <v>#N/A</v>
      </c>
      <c r="F534" t="b">
        <v>1</v>
      </c>
      <c r="G534" t="s">
        <v>1524</v>
      </c>
      <c r="H534" s="42"/>
      <c r="I534" s="44" t="str">
        <f t="shared" si="104"/>
        <v>C58H100O6</v>
      </c>
      <c r="J534" s="44" t="str">
        <f t="shared" si="105"/>
        <v>C58H104NO6</v>
      </c>
      <c r="K534" s="44" t="str">
        <f t="shared" si="109"/>
        <v>C38H67O4</v>
      </c>
      <c r="L534" s="44" t="str">
        <f t="shared" si="110"/>
        <v>C20H37NO2</v>
      </c>
      <c r="M534">
        <v>0.50910558318359111</v>
      </c>
      <c r="N534">
        <v>6.4373476268590274E-2</v>
      </c>
      <c r="O534">
        <v>2.3536648117386826E-2</v>
      </c>
      <c r="P534">
        <v>0.64410205155102962</v>
      </c>
      <c r="Q534">
        <v>0.79041136720126837</v>
      </c>
      <c r="R534">
        <v>0.27968474604037785</v>
      </c>
      <c r="S534">
        <v>0.18371769054912862</v>
      </c>
      <c r="T534" s="8">
        <f t="shared" si="97"/>
        <v>5.0881527388954843E-2</v>
      </c>
      <c r="U534" s="8">
        <f t="shared" si="98"/>
        <v>1.5160003339043533E-2</v>
      </c>
      <c r="V534" s="15">
        <f t="shared" si="84"/>
        <v>0.22106600250311456</v>
      </c>
      <c r="W534" s="15">
        <f t="shared" si="85"/>
        <v>0.11833294138891093</v>
      </c>
    </row>
    <row r="535" spans="1:23" x14ac:dyDescent="0.25">
      <c r="A535">
        <v>534</v>
      </c>
      <c r="B535" s="49">
        <v>910.8</v>
      </c>
      <c r="C535" s="50">
        <v>589.5</v>
      </c>
      <c r="D535" s="51" t="s">
        <v>1538</v>
      </c>
      <c r="E535" t="e">
        <v>#N/A</v>
      </c>
      <c r="F535" t="b">
        <v>1</v>
      </c>
      <c r="G535" t="s">
        <v>1524</v>
      </c>
      <c r="H535" s="42"/>
      <c r="I535" s="44" t="str">
        <f t="shared" si="104"/>
        <v>C58H100O6</v>
      </c>
      <c r="J535" s="44" t="str">
        <f t="shared" si="105"/>
        <v>C58H104NO6</v>
      </c>
      <c r="K535" s="44" t="str">
        <f t="shared" si="109"/>
        <v>C38H69O4</v>
      </c>
      <c r="L535" s="44" t="str">
        <f t="shared" si="110"/>
        <v>C20H35NO2</v>
      </c>
      <c r="M535">
        <v>0.50910558318359111</v>
      </c>
      <c r="N535">
        <v>6.4438073004407598E-2</v>
      </c>
      <c r="O535">
        <v>2.3488623969159166E-2</v>
      </c>
      <c r="P535">
        <v>0.64390883542786037</v>
      </c>
      <c r="Q535">
        <v>0.79064854397486861</v>
      </c>
      <c r="R535">
        <v>0.27979404854034551</v>
      </c>
      <c r="S535">
        <v>0.18353558811200352</v>
      </c>
      <c r="T535" s="8">
        <f t="shared" si="97"/>
        <v>5.0947868597481155E-2</v>
      </c>
      <c r="U535" s="8">
        <f t="shared" si="98"/>
        <v>1.5124532505784206E-2</v>
      </c>
      <c r="V535" s="15">
        <f t="shared" si="84"/>
        <v>0.22121875709125791</v>
      </c>
      <c r="W535" s="15">
        <f t="shared" si="85"/>
        <v>0.11818018680076764</v>
      </c>
    </row>
    <row r="536" spans="1:23" x14ac:dyDescent="0.25">
      <c r="A536">
        <v>535</v>
      </c>
      <c r="B536" s="49">
        <v>908.8</v>
      </c>
      <c r="C536" s="50">
        <v>609.5</v>
      </c>
      <c r="D536" s="51" t="s">
        <v>1539</v>
      </c>
      <c r="E536" t="e">
        <v>#N/A</v>
      </c>
      <c r="F536" t="b">
        <v>1</v>
      </c>
      <c r="G536" t="s">
        <v>1524</v>
      </c>
      <c r="H536" s="42"/>
      <c r="I536" s="6" t="str">
        <f t="shared" si="104"/>
        <v>C58H98O6</v>
      </c>
      <c r="J536" s="6" t="str">
        <f t="shared" si="105"/>
        <v>C58H102NO6</v>
      </c>
      <c r="K536" s="6" t="str">
        <f t="shared" ref="K536:K539" si="111">"C"&amp;MID(I536,2,2)-MID(D536,11,2)&amp;"H"&amp;MID(I536,5,2)-MID(D536,11,2)*2+1+RIGHT(D536,1)*2&amp;"O4"</f>
        <v>C40H65O4</v>
      </c>
      <c r="L536" s="44" t="str">
        <f t="shared" si="110"/>
        <v>C18H37NO2</v>
      </c>
      <c r="M536">
        <v>0.5092583492300472</v>
      </c>
      <c r="N536">
        <v>6.9062838958273212E-2</v>
      </c>
      <c r="O536">
        <v>2.0184866698779291E-2</v>
      </c>
      <c r="P536">
        <v>0.63019878822213848</v>
      </c>
      <c r="Q536">
        <v>0.80809160339187913</v>
      </c>
      <c r="R536">
        <v>0.28747710130404303</v>
      </c>
      <c r="S536">
        <v>0.1698514124965399</v>
      </c>
      <c r="T536" s="8">
        <f t="shared" si="97"/>
        <v>5.5809100268586147E-2</v>
      </c>
      <c r="U536" s="8">
        <f t="shared" si="98"/>
        <v>1.2720478533996108E-2</v>
      </c>
      <c r="V536" s="15">
        <f t="shared" si="84"/>
        <v>0.23230783173123382</v>
      </c>
      <c r="W536" s="15">
        <f t="shared" si="85"/>
        <v>0.10704015433313804</v>
      </c>
    </row>
    <row r="537" spans="1:23" x14ac:dyDescent="0.25">
      <c r="A537">
        <v>536</v>
      </c>
      <c r="B537" s="49">
        <v>908.8</v>
      </c>
      <c r="C537" s="50">
        <v>585.5</v>
      </c>
      <c r="D537" s="51" t="s">
        <v>1540</v>
      </c>
      <c r="E537" t="e">
        <v>#N/A</v>
      </c>
      <c r="F537" t="b">
        <v>1</v>
      </c>
      <c r="G537" t="s">
        <v>1524</v>
      </c>
      <c r="H537" s="42"/>
      <c r="I537" s="6" t="str">
        <f t="shared" si="104"/>
        <v>C58H98O6</v>
      </c>
      <c r="J537" s="6" t="str">
        <f t="shared" si="105"/>
        <v>C58H102NO6</v>
      </c>
      <c r="K537" s="6" t="str">
        <f t="shared" si="111"/>
        <v>C38H65O4</v>
      </c>
      <c r="L537" s="44" t="str">
        <f t="shared" si="110"/>
        <v>C20H37NO2</v>
      </c>
      <c r="M537">
        <v>0.5092583492300472</v>
      </c>
      <c r="N537">
        <v>6.4308892967951198E-2</v>
      </c>
      <c r="O537">
        <v>2.3536648117386826E-2</v>
      </c>
      <c r="P537">
        <v>0.64429532565208036</v>
      </c>
      <c r="Q537">
        <v>0.79041136720126837</v>
      </c>
      <c r="R537">
        <v>0.27957535275135187</v>
      </c>
      <c r="S537">
        <v>0.18371769054912862</v>
      </c>
      <c r="T537" s="8">
        <f t="shared" si="97"/>
        <v>5.0830480013998328E-2</v>
      </c>
      <c r="U537" s="8">
        <f t="shared" si="98"/>
        <v>1.5164552363550167E-2</v>
      </c>
      <c r="V537" s="15">
        <f t="shared" si="84"/>
        <v>0.22097953680397289</v>
      </c>
      <c r="W537" s="15">
        <f t="shared" si="85"/>
        <v>0.11836844926039894</v>
      </c>
    </row>
    <row r="538" spans="1:23" x14ac:dyDescent="0.25">
      <c r="A538">
        <v>537</v>
      </c>
      <c r="B538" s="49">
        <v>908.8</v>
      </c>
      <c r="C538" s="50">
        <v>587.5</v>
      </c>
      <c r="D538" s="51" t="s">
        <v>1541</v>
      </c>
      <c r="E538" t="e">
        <v>#N/A</v>
      </c>
      <c r="F538" t="b">
        <v>1</v>
      </c>
      <c r="G538" t="s">
        <v>1524</v>
      </c>
      <c r="H538" s="42"/>
      <c r="I538" s="6" t="str">
        <f t="shared" si="104"/>
        <v>C58H98O6</v>
      </c>
      <c r="J538" s="6" t="str">
        <f t="shared" si="105"/>
        <v>C58H102NO6</v>
      </c>
      <c r="K538" s="6" t="str">
        <f t="shared" si="111"/>
        <v>C38H67O4</v>
      </c>
      <c r="L538" s="44" t="str">
        <f t="shared" si="110"/>
        <v>C20H35NO2</v>
      </c>
      <c r="M538">
        <v>0.5092583492300472</v>
      </c>
      <c r="N538">
        <v>6.4373476268590274E-2</v>
      </c>
      <c r="O538">
        <v>2.3488623969159166E-2</v>
      </c>
      <c r="P538">
        <v>0.64410205155102962</v>
      </c>
      <c r="Q538">
        <v>0.79064854397486861</v>
      </c>
      <c r="R538">
        <v>0.27968474604037785</v>
      </c>
      <c r="S538">
        <v>0.18353558811200352</v>
      </c>
      <c r="T538" s="8">
        <f t="shared" si="97"/>
        <v>5.0896795282361643E-2</v>
      </c>
      <c r="U538" s="8">
        <f t="shared" si="98"/>
        <v>1.5129070886646103E-2</v>
      </c>
      <c r="V538" s="15">
        <f t="shared" si="84"/>
        <v>0.2211323372288056</v>
      </c>
      <c r="W538" s="15">
        <f t="shared" si="85"/>
        <v>0.11821564883556619</v>
      </c>
    </row>
    <row r="539" spans="1:23" x14ac:dyDescent="0.25">
      <c r="A539">
        <v>538</v>
      </c>
      <c r="B539" s="49">
        <v>906.8</v>
      </c>
      <c r="C539" s="50">
        <v>585.5</v>
      </c>
      <c r="D539" s="51" t="s">
        <v>1542</v>
      </c>
      <c r="E539" t="e">
        <v>#N/A</v>
      </c>
      <c r="F539" t="b">
        <v>1</v>
      </c>
      <c r="G539" t="s">
        <v>1524</v>
      </c>
      <c r="H539" s="42"/>
      <c r="I539" s="6" t="str">
        <f t="shared" si="104"/>
        <v>C58H96O6</v>
      </c>
      <c r="J539" s="6" t="str">
        <f t="shared" si="105"/>
        <v>C58H100NO6</v>
      </c>
      <c r="K539" s="6" t="str">
        <f t="shared" si="111"/>
        <v>C38H65O4</v>
      </c>
      <c r="L539" s="44" t="str">
        <f t="shared" si="110"/>
        <v>C20H35NO2</v>
      </c>
      <c r="M539">
        <v>0.50941116111663109</v>
      </c>
      <c r="N539">
        <v>6.4308892967951198E-2</v>
      </c>
      <c r="O539">
        <v>2.3488623969159166E-2</v>
      </c>
      <c r="P539">
        <v>0.64429532565208036</v>
      </c>
      <c r="Q539">
        <v>0.79064854397486861</v>
      </c>
      <c r="R539">
        <v>0.27957535275135187</v>
      </c>
      <c r="S539">
        <v>0.18353558811200352</v>
      </c>
      <c r="T539" s="8">
        <f t="shared" si="97"/>
        <v>5.0845732589746277E-2</v>
      </c>
      <c r="U539" s="8">
        <f t="shared" si="98"/>
        <v>1.5133610629328663E-2</v>
      </c>
      <c r="V539" s="15">
        <f t="shared" si="84"/>
        <v>0.22104584558411661</v>
      </c>
      <c r="W539" s="15">
        <f t="shared" si="85"/>
        <v>0.11825112151136938</v>
      </c>
    </row>
    <row r="540" spans="1:23" x14ac:dyDescent="0.25">
      <c r="A540">
        <v>539</v>
      </c>
      <c r="B540" s="49">
        <v>932.9</v>
      </c>
      <c r="C540" s="50">
        <v>633.6</v>
      </c>
      <c r="D540" s="51" t="s">
        <v>1543</v>
      </c>
      <c r="E540" t="e">
        <v>#N/A</v>
      </c>
      <c r="F540" t="b">
        <v>1</v>
      </c>
      <c r="G540" t="s">
        <v>1524</v>
      </c>
      <c r="H540" s="42"/>
      <c r="I540" s="44" t="str">
        <f t="shared" si="104"/>
        <v>C59H110O6</v>
      </c>
      <c r="J540" s="44" t="str">
        <f t="shared" si="105"/>
        <v>C59H114NO6</v>
      </c>
      <c r="K540" s="44" t="str">
        <f t="shared" ref="K540:K541" si="112">"C"&amp;MID(I540,2,2)-MID(D540,11,2)&amp;"H"&amp;MID(I540,5,3)-MID(D540,11,2)*2+1+RIGHT(D540,1)*2&amp;"O4"</f>
        <v>C41H77O4</v>
      </c>
      <c r="L540" s="44" t="str">
        <f t="shared" si="110"/>
        <v>C18H37NO2</v>
      </c>
      <c r="M540">
        <v>0.50275067323129197</v>
      </c>
      <c r="N540">
        <v>7.1861168684639501E-2</v>
      </c>
      <c r="O540">
        <v>2.0184866698779291E-2</v>
      </c>
      <c r="P540">
        <v>0.62214564675718576</v>
      </c>
      <c r="Q540">
        <v>0.80809160339187913</v>
      </c>
      <c r="R540">
        <v>0.29184325764275815</v>
      </c>
      <c r="S540">
        <v>0.1698514124965399</v>
      </c>
      <c r="T540" s="8">
        <f t="shared" si="97"/>
        <v>5.8070407023984638E-2</v>
      </c>
      <c r="U540" s="8">
        <f t="shared" si="98"/>
        <v>1.2557926947019625E-2</v>
      </c>
      <c r="V540" s="15">
        <f t="shared" si="84"/>
        <v>0.23583608600764577</v>
      </c>
      <c r="W540" s="15">
        <f t="shared" si="85"/>
        <v>0.10567231688028138</v>
      </c>
    </row>
    <row r="541" spans="1:23" x14ac:dyDescent="0.25">
      <c r="A541">
        <v>540</v>
      </c>
      <c r="B541" s="49">
        <v>934.8</v>
      </c>
      <c r="C541" s="50">
        <v>589.5</v>
      </c>
      <c r="D541" s="51" t="s">
        <v>1544</v>
      </c>
      <c r="E541" t="e">
        <v>#N/A</v>
      </c>
      <c r="F541" t="b">
        <v>1</v>
      </c>
      <c r="G541" t="s">
        <v>1524</v>
      </c>
      <c r="H541" s="42"/>
      <c r="I541" s="44" t="str">
        <f t="shared" si="104"/>
        <v>C60H100O6</v>
      </c>
      <c r="J541" s="44" t="str">
        <f t="shared" si="105"/>
        <v>C60H104NO6</v>
      </c>
      <c r="K541" s="44" t="str">
        <f t="shared" si="112"/>
        <v>C38H69O4</v>
      </c>
      <c r="L541" s="44" t="str">
        <f t="shared" si="110"/>
        <v>C22H35NO2</v>
      </c>
      <c r="M541">
        <v>0.49796686212911728</v>
      </c>
      <c r="N541">
        <v>6.4438073004407598E-2</v>
      </c>
      <c r="O541">
        <v>2.7063752165299857E-2</v>
      </c>
      <c r="P541">
        <v>0.64390883542786037</v>
      </c>
      <c r="Q541">
        <v>0.77334994448124228</v>
      </c>
      <c r="R541">
        <v>0.27979404854034551</v>
      </c>
      <c r="S541">
        <v>0.19672294399950616</v>
      </c>
      <c r="T541" s="8">
        <f t="shared" si="97"/>
        <v>4.9833180180436865E-2</v>
      </c>
      <c r="U541" s="8">
        <f t="shared" si="98"/>
        <v>1.7426589139066469E-2</v>
      </c>
      <c r="V541" s="15">
        <f t="shared" si="84"/>
        <v>0.21637871190485825</v>
      </c>
      <c r="W541" s="15">
        <f t="shared" si="85"/>
        <v>0.12667164177266221</v>
      </c>
    </row>
    <row r="542" spans="1:23" ht="15.75" thickBot="1" x14ac:dyDescent="0.3">
      <c r="A542">
        <v>541</v>
      </c>
      <c r="B542" s="52">
        <v>932.8</v>
      </c>
      <c r="C542" s="53">
        <v>587.5</v>
      </c>
      <c r="D542" s="54" t="s">
        <v>1545</v>
      </c>
      <c r="E542" t="e">
        <v>#N/A</v>
      </c>
      <c r="F542" t="b">
        <v>1</v>
      </c>
      <c r="G542" t="s">
        <v>1524</v>
      </c>
      <c r="H542" s="42"/>
      <c r="I542" s="6" t="str">
        <f t="shared" si="104"/>
        <v>C60H98O6</v>
      </c>
      <c r="J542" s="6" t="str">
        <f t="shared" si="105"/>
        <v>C60H102NO6</v>
      </c>
      <c r="K542" s="6" t="str">
        <f t="shared" ref="K542" si="113">"C"&amp;MID(I542,2,2)-MID(D542,11,2)&amp;"H"&amp;MID(I542,5,2)-MID(D542,11,2)*2+1+RIGHT(D542,1)*2&amp;"O4"</f>
        <v>C38H67O4</v>
      </c>
      <c r="L542" s="44" t="str">
        <f t="shared" si="110"/>
        <v>C22H35NO2</v>
      </c>
      <c r="M542">
        <v>0.49811628580724293</v>
      </c>
      <c r="N542">
        <v>6.4373476268590274E-2</v>
      </c>
      <c r="O542">
        <v>2.7063752165299857E-2</v>
      </c>
      <c r="P542">
        <v>0.64410205155102962</v>
      </c>
      <c r="Q542">
        <v>0.77334994448124228</v>
      </c>
      <c r="R542">
        <v>0.27968474604037785</v>
      </c>
      <c r="S542">
        <v>0.19672294399950616</v>
      </c>
      <c r="T542" s="8">
        <f t="shared" si="97"/>
        <v>4.978322429837885E-2</v>
      </c>
      <c r="U542" s="8">
        <f t="shared" si="98"/>
        <v>1.7431818292338256E-2</v>
      </c>
      <c r="V542" s="15">
        <f t="shared" si="84"/>
        <v>0.21629418282257654</v>
      </c>
      <c r="W542" s="15">
        <f t="shared" si="85"/>
        <v>0.1267096518172402</v>
      </c>
    </row>
    <row r="543" spans="1:23" x14ac:dyDescent="0.25">
      <c r="A543">
        <v>542</v>
      </c>
      <c r="B543" s="55">
        <v>731.7</v>
      </c>
      <c r="C543" s="56">
        <v>500.5</v>
      </c>
      <c r="D543" s="57" t="s">
        <v>1546</v>
      </c>
      <c r="E543" t="e">
        <v>#N/A</v>
      </c>
      <c r="F543" t="b">
        <v>1</v>
      </c>
      <c r="G543" t="e">
        <v>#N/A</v>
      </c>
      <c r="H543" t="e">
        <v>#N/A</v>
      </c>
      <c r="I543" s="1" t="str">
        <f>"C"&amp;3+MID(D543,5,2)&amp;"H"&amp;-5+2+MID(D543,5,2)*2-MID(D543,8,1)*2&amp;"O6"</f>
        <v>C44H79O6</v>
      </c>
      <c r="J543" s="1" t="str">
        <f>"C"&amp;3+MID(D543,5,2)&amp;"H"&amp;-5+2+MID(D543,5,2)*2-MID(D543,8,1)*2+4&amp;"NO6"</f>
        <v>C44H83NO6</v>
      </c>
      <c r="K543" s="1" t="str">
        <f t="shared" ref="K543:K549" si="114">"C"&amp;MID(I543,2,2)-MID(D543,12,2)&amp;"H"&amp;+MID(I543,5,2)-MID(D543,12,2)*2+1+RIGHT(D543,1)*2&amp;"O4"</f>
        <v>C31H54O4</v>
      </c>
      <c r="L543" s="1" t="str">
        <f t="shared" ref="L543:L606" si="115">"C"&amp;MID(J543,2,2)-MID(K543,2,2)&amp;"H"&amp;MID(J543,5,2)-MID(K543,5,2)&amp;"NO2"</f>
        <v>C13H29NO2</v>
      </c>
      <c r="M543">
        <v>0.59624933501652788</v>
      </c>
      <c r="N543">
        <v>4.8049475299195628E-2</v>
      </c>
      <c r="O543">
        <v>1.2792143220648698E-2</v>
      </c>
      <c r="P543">
        <v>0.6973127064872543</v>
      </c>
      <c r="Q543">
        <v>0.85506735997994643</v>
      </c>
      <c r="R543">
        <v>0.24713986891890111</v>
      </c>
      <c r="S543">
        <v>0.13114715853687875</v>
      </c>
      <c r="T543" s="8">
        <f t="shared" si="97"/>
        <v>4.1085537992504861E-2</v>
      </c>
      <c r="U543" s="8">
        <f t="shared" si="98"/>
        <v>8.920124010963126E-3</v>
      </c>
      <c r="V543" s="15">
        <f t="shared" ref="V543:V606" si="116">R543*M543/P543</f>
        <v>0.21132123526227481</v>
      </c>
      <c r="W543" s="15">
        <f t="shared" ref="W543:W606" si="117">S543*M543/Q543</f>
        <v>9.1450580067463955E-2</v>
      </c>
    </row>
    <row r="544" spans="1:23" x14ac:dyDescent="0.25">
      <c r="A544">
        <v>543</v>
      </c>
      <c r="B544" s="58">
        <v>757.7</v>
      </c>
      <c r="C544" s="59">
        <v>500.5</v>
      </c>
      <c r="D544" s="60" t="s">
        <v>1547</v>
      </c>
      <c r="E544" t="e">
        <v>#N/A</v>
      </c>
      <c r="F544" t="b">
        <v>1</v>
      </c>
      <c r="G544" t="e">
        <v>#N/A</v>
      </c>
      <c r="H544" t="e">
        <v>#N/A</v>
      </c>
      <c r="I544" s="1" t="str">
        <f t="shared" ref="I544:I560" si="118">"C"&amp;3+MID(D544,5,2)&amp;"H"&amp;-5+2+MID(D544,5,2)*2-MID(D544,8,1)*2&amp;"O6"</f>
        <v>C46H81O6</v>
      </c>
      <c r="J544" s="1" t="str">
        <f t="shared" ref="J544:J560" si="119">"C"&amp;3+MID(D544,5,2)&amp;"H"&amp;-5+2+MID(D544,5,2)*2-MID(D544,8,1)*2+4&amp;"NO6"</f>
        <v>C46H85NO6</v>
      </c>
      <c r="K544" s="1" t="str">
        <f t="shared" si="114"/>
        <v>C31H54O4</v>
      </c>
      <c r="L544" s="1" t="str">
        <f t="shared" si="115"/>
        <v>C15H31NO2</v>
      </c>
      <c r="M544">
        <v>0.5830290477390464</v>
      </c>
      <c r="N544">
        <v>4.8049475299195628E-2</v>
      </c>
      <c r="O544">
        <v>1.5508663437122915E-2</v>
      </c>
      <c r="P544">
        <v>0.6973127064872543</v>
      </c>
      <c r="Q544">
        <v>0.83610845222666708</v>
      </c>
      <c r="R544">
        <v>0.24713986891890111</v>
      </c>
      <c r="S544">
        <v>0.14708915424109764</v>
      </c>
      <c r="T544" s="8">
        <f t="shared" si="97"/>
        <v>4.0174572422713932E-2</v>
      </c>
      <c r="U544" s="8">
        <f t="shared" si="98"/>
        <v>1.0814388075340105E-2</v>
      </c>
      <c r="V544" s="15">
        <f t="shared" si="116"/>
        <v>0.20663573328528381</v>
      </c>
      <c r="W544" s="15">
        <f t="shared" si="117"/>
        <v>0.102567136238781</v>
      </c>
    </row>
    <row r="545" spans="1:23" x14ac:dyDescent="0.25">
      <c r="A545">
        <v>544</v>
      </c>
      <c r="B545" s="58">
        <v>785.7</v>
      </c>
      <c r="C545" s="59">
        <v>500.5</v>
      </c>
      <c r="D545" s="60" t="s">
        <v>1548</v>
      </c>
      <c r="E545" t="e">
        <v>#N/A</v>
      </c>
      <c r="F545" t="b">
        <v>1</v>
      </c>
      <c r="G545" t="e">
        <v>#N/A</v>
      </c>
      <c r="H545" t="e">
        <v>#N/A</v>
      </c>
      <c r="I545" s="1" t="str">
        <f t="shared" si="118"/>
        <v>C48H85O6</v>
      </c>
      <c r="J545" s="1" t="str">
        <f t="shared" si="119"/>
        <v>C48H89NO6</v>
      </c>
      <c r="K545" s="1" t="str">
        <f t="shared" si="114"/>
        <v>C31H54O4</v>
      </c>
      <c r="L545" s="1" t="str">
        <f t="shared" si="115"/>
        <v>C17H35NO2</v>
      </c>
      <c r="M545">
        <v>0.56993086840959217</v>
      </c>
      <c r="N545">
        <v>4.8049475299195628E-2</v>
      </c>
      <c r="O545">
        <v>1.8557108737685103E-2</v>
      </c>
      <c r="P545">
        <v>0.6973127064872543</v>
      </c>
      <c r="Q545">
        <v>0.81732465665317622</v>
      </c>
      <c r="R545">
        <v>0.24713986891890111</v>
      </c>
      <c r="S545">
        <v>0.16245629075657003</v>
      </c>
      <c r="T545" s="8">
        <f t="shared" si="97"/>
        <v>3.927202090128034E-2</v>
      </c>
      <c r="U545" s="8">
        <f t="shared" si="98"/>
        <v>1.2940107718453475E-2</v>
      </c>
      <c r="V545" s="15">
        <f t="shared" si="116"/>
        <v>0.20199350850945183</v>
      </c>
      <c r="W545" s="15">
        <f t="shared" si="117"/>
        <v>0.11328283579334415</v>
      </c>
    </row>
    <row r="546" spans="1:23" x14ac:dyDescent="0.25">
      <c r="A546">
        <v>545</v>
      </c>
      <c r="B546" s="58">
        <v>813.8</v>
      </c>
      <c r="C546" s="59">
        <v>556.6</v>
      </c>
      <c r="D546" s="60" t="s">
        <v>1549</v>
      </c>
      <c r="E546" t="e">
        <v>#N/A</v>
      </c>
      <c r="F546" t="b">
        <v>1</v>
      </c>
      <c r="G546" t="e">
        <v>#N/A</v>
      </c>
      <c r="H546" t="e">
        <v>#N/A</v>
      </c>
      <c r="I546" s="1" t="str">
        <f t="shared" si="118"/>
        <v>C50H89O6</v>
      </c>
      <c r="J546" s="1" t="str">
        <f t="shared" si="119"/>
        <v>C50H93NO6</v>
      </c>
      <c r="K546" s="1" t="str">
        <f>"C"&amp;MID(I546,2,2)-MID(D546,12,2)&amp;"H"&amp;+MID(I546,5,2)-MID(D546,12,2)*2+1+RIGHT(D546,1)*2&amp;"O4"</f>
        <v>C35H62O4</v>
      </c>
      <c r="L546" s="1" t="str">
        <f t="shared" si="115"/>
        <v>C15H31NO2</v>
      </c>
      <c r="M546">
        <v>0.55712694937885177</v>
      </c>
      <c r="N546">
        <v>5.7235428435179127E-2</v>
      </c>
      <c r="O546">
        <v>1.5508663437122915E-2</v>
      </c>
      <c r="P546">
        <v>0.66633335411829564</v>
      </c>
      <c r="Q546">
        <v>0.83610845222666708</v>
      </c>
      <c r="R546">
        <v>0.26660472232414623</v>
      </c>
      <c r="S546">
        <v>0.14708915424109764</v>
      </c>
      <c r="T546" s="8">
        <f t="shared" si="97"/>
        <v>4.7855025481467785E-2</v>
      </c>
      <c r="U546" s="8">
        <f t="shared" si="98"/>
        <v>1.0333939725949887E-2</v>
      </c>
      <c r="V546" s="15">
        <f t="shared" si="116"/>
        <v>0.22291046173876222</v>
      </c>
      <c r="W546" s="15">
        <f t="shared" si="117"/>
        <v>9.8010409499893911E-2</v>
      </c>
    </row>
    <row r="547" spans="1:23" x14ac:dyDescent="0.25">
      <c r="A547">
        <v>546</v>
      </c>
      <c r="B547" s="58">
        <v>841.8</v>
      </c>
      <c r="C547" s="59">
        <v>556.6</v>
      </c>
      <c r="D547" s="60" t="s">
        <v>1550</v>
      </c>
      <c r="E547" t="e">
        <v>#N/A</v>
      </c>
      <c r="F547" t="b">
        <v>1</v>
      </c>
      <c r="G547" t="e">
        <v>#N/A</v>
      </c>
      <c r="H547" t="e">
        <v>#N/A</v>
      </c>
      <c r="I547" s="1" t="str">
        <f t="shared" si="118"/>
        <v>C52H93O6</v>
      </c>
      <c r="J547" s="1" t="str">
        <f t="shared" si="119"/>
        <v>C52H97NO6</v>
      </c>
      <c r="K547" s="1" t="str">
        <f t="shared" si="114"/>
        <v>C35H62O4</v>
      </c>
      <c r="L547" s="1" t="str">
        <f t="shared" si="115"/>
        <v>C17H35NO2</v>
      </c>
      <c r="M547">
        <v>0.54461067987129519</v>
      </c>
      <c r="N547">
        <v>5.7235428435179127E-2</v>
      </c>
      <c r="O547">
        <v>1.8557108737685103E-2</v>
      </c>
      <c r="P547">
        <v>0.66633335411829564</v>
      </c>
      <c r="Q547">
        <v>0.81732465665317622</v>
      </c>
      <c r="R547">
        <v>0.26660472232414623</v>
      </c>
      <c r="S547">
        <v>0.16245629075657003</v>
      </c>
      <c r="T547" s="8">
        <f t="shared" si="97"/>
        <v>4.6779926894180215E-2</v>
      </c>
      <c r="U547" s="8">
        <f t="shared" si="98"/>
        <v>1.2365220507919644E-2</v>
      </c>
      <c r="V547" s="15">
        <f t="shared" si="116"/>
        <v>0.21790261313569814</v>
      </c>
      <c r="W547" s="15">
        <f t="shared" si="117"/>
        <v>0.10825004511744236</v>
      </c>
    </row>
    <row r="548" spans="1:23" x14ac:dyDescent="0.25">
      <c r="A548">
        <v>547</v>
      </c>
      <c r="B548" s="58">
        <v>867.8</v>
      </c>
      <c r="C548" s="59">
        <v>556.6</v>
      </c>
      <c r="D548" s="60" t="s">
        <v>1551</v>
      </c>
      <c r="E548" t="e">
        <v>#N/A</v>
      </c>
      <c r="F548" t="b">
        <v>1</v>
      </c>
      <c r="G548" t="e">
        <v>#N/A</v>
      </c>
      <c r="H548" t="e">
        <v>#N/A</v>
      </c>
      <c r="I548" s="1" t="str">
        <f t="shared" si="118"/>
        <v>C54H95O6</v>
      </c>
      <c r="J548" s="1" t="str">
        <f t="shared" si="119"/>
        <v>C54H99NO6</v>
      </c>
      <c r="K548" s="1" t="str">
        <f t="shared" si="114"/>
        <v>C35H62O4</v>
      </c>
      <c r="L548" s="1" t="str">
        <f t="shared" si="115"/>
        <v>C19H37NO2</v>
      </c>
      <c r="M548">
        <v>0.53253534624919008</v>
      </c>
      <c r="N548">
        <v>5.7235428435179127E-2</v>
      </c>
      <c r="O548">
        <v>2.1831198702554653E-2</v>
      </c>
      <c r="P548">
        <v>0.66633335411829564</v>
      </c>
      <c r="Q548">
        <v>0.79920259575456842</v>
      </c>
      <c r="R548">
        <v>0.26660472232414623</v>
      </c>
      <c r="S548">
        <v>0.17687205459638858</v>
      </c>
      <c r="T548" s="8">
        <f t="shared" si="97"/>
        <v>4.5742702974520009E-2</v>
      </c>
      <c r="U548" s="8">
        <f t="shared" si="98"/>
        <v>1.454685585589623E-2</v>
      </c>
      <c r="V548" s="15">
        <f t="shared" si="116"/>
        <v>0.21307118612188364</v>
      </c>
      <c r="W548" s="15">
        <f t="shared" si="117"/>
        <v>0.11785574938900595</v>
      </c>
    </row>
    <row r="549" spans="1:23" x14ac:dyDescent="0.25">
      <c r="A549">
        <v>548</v>
      </c>
      <c r="B549" s="58">
        <v>893.8</v>
      </c>
      <c r="C549" s="59">
        <v>608.6</v>
      </c>
      <c r="D549" s="60" t="s">
        <v>1552</v>
      </c>
      <c r="E549" t="e">
        <v>#N/A</v>
      </c>
      <c r="F549" t="b">
        <v>1</v>
      </c>
      <c r="G549" t="e">
        <v>#N/A</v>
      </c>
      <c r="H549" t="e">
        <v>#N/A</v>
      </c>
      <c r="I549" s="1" t="str">
        <f t="shared" si="118"/>
        <v>C56H97O6</v>
      </c>
      <c r="J549" s="1" t="str">
        <f t="shared" si="119"/>
        <v>C56H101NO6</v>
      </c>
      <c r="K549" s="1" t="str">
        <f t="shared" si="114"/>
        <v>C39H66O4</v>
      </c>
      <c r="L549" s="61" t="str">
        <f>"C"&amp;MID(J549,2,2)-MID(K549,2,2)&amp;"H"&amp;MID(J549,5,3)-MID(K549,5,2)&amp;"NO2"</f>
        <v>C17H35NO2</v>
      </c>
      <c r="M549">
        <v>0.52072775192687148</v>
      </c>
      <c r="N549">
        <v>6.6709360592832764E-2</v>
      </c>
      <c r="O549">
        <v>1.8557108737685103E-2</v>
      </c>
      <c r="P549">
        <v>0.63711249585834706</v>
      </c>
      <c r="Q549">
        <v>0.81732465665317622</v>
      </c>
      <c r="R549">
        <v>0.28364031557395236</v>
      </c>
      <c r="S549">
        <v>0.16245629075657003</v>
      </c>
      <c r="T549" s="8">
        <f t="shared" si="97"/>
        <v>5.4523205242089944E-2</v>
      </c>
      <c r="U549" s="8">
        <f t="shared" si="98"/>
        <v>1.1822965863781293E-2</v>
      </c>
      <c r="V549" s="15">
        <f t="shared" si="116"/>
        <v>0.2318262235394791</v>
      </c>
      <c r="W549" s="15">
        <f t="shared" si="117"/>
        <v>0.1035029328718076</v>
      </c>
    </row>
    <row r="550" spans="1:23" x14ac:dyDescent="0.25">
      <c r="A550">
        <v>549</v>
      </c>
      <c r="B550" s="58">
        <v>919.8</v>
      </c>
      <c r="C550" s="59">
        <v>608.6</v>
      </c>
      <c r="D550" s="60" t="s">
        <v>1553</v>
      </c>
      <c r="E550" t="e">
        <v>#N/A</v>
      </c>
      <c r="F550" t="b">
        <v>1</v>
      </c>
      <c r="G550" t="e">
        <v>#N/A</v>
      </c>
      <c r="H550" t="e">
        <v>#N/A</v>
      </c>
      <c r="I550" s="1" t="str">
        <f t="shared" si="118"/>
        <v>C58H99O6</v>
      </c>
      <c r="J550" s="1" t="str">
        <f t="shared" si="119"/>
        <v>C58H103NO6</v>
      </c>
      <c r="K550" s="1" t="str">
        <f>"C"&amp;MID(I550,2,2)-MID(D550,12,2)&amp;"H"&amp;+MID(I550,5,2)-MID(D550,12,2)*2+1+RIGHT(D550,1)*2&amp;"O4"</f>
        <v>C39H66O4</v>
      </c>
      <c r="L550" s="61" t="str">
        <f>"C"&amp;MID(J550,2,2)-MID(K550,2,2)&amp;"H"&amp;MID(J550,5,3)-MID(K550,5,2)&amp;"NO2"</f>
        <v>C19H37NO2</v>
      </c>
      <c r="M550">
        <v>0.50918196047766273</v>
      </c>
      <c r="N550">
        <v>6.6709360592832764E-2</v>
      </c>
      <c r="O550">
        <v>2.1831198702554653E-2</v>
      </c>
      <c r="P550">
        <v>0.63711249585834706</v>
      </c>
      <c r="Q550">
        <v>0.79920259575456842</v>
      </c>
      <c r="R550">
        <v>0.28364031557395236</v>
      </c>
      <c r="S550">
        <v>0.17687205459638858</v>
      </c>
      <c r="T550" s="8">
        <f t="shared" si="97"/>
        <v>5.3314294146919468E-2</v>
      </c>
      <c r="U550" s="8">
        <f t="shared" si="98"/>
        <v>1.3908929492964104E-2</v>
      </c>
      <c r="V550" s="15">
        <f t="shared" si="116"/>
        <v>0.22668607646734767</v>
      </c>
      <c r="W550" s="15">
        <f t="shared" si="117"/>
        <v>0.11268739615149896</v>
      </c>
    </row>
    <row r="551" spans="1:23" x14ac:dyDescent="0.25">
      <c r="A551">
        <v>550</v>
      </c>
      <c r="B551" s="58">
        <v>947.9</v>
      </c>
      <c r="C551" s="59">
        <v>608.70000000000005</v>
      </c>
      <c r="D551" s="60" t="s">
        <v>1554</v>
      </c>
      <c r="E551" t="e">
        <v>#N/A</v>
      </c>
      <c r="F551" t="b">
        <v>1</v>
      </c>
      <c r="G551" t="e">
        <v>#N/A</v>
      </c>
      <c r="H551" t="e">
        <v>#N/A</v>
      </c>
      <c r="I551" s="1" t="str">
        <f t="shared" si="118"/>
        <v>C60H103O6</v>
      </c>
      <c r="J551" s="1" t="str">
        <f t="shared" si="119"/>
        <v>C60H107NO6</v>
      </c>
      <c r="K551" s="61" t="str">
        <f>"C"&amp;MID(I551,2,2)-MID(D551,12,2)&amp;"H"&amp;+MID(I551,5,3)-MID(D551,12,2)*2+1+RIGHT(D551,1)*2&amp;"O4"</f>
        <v>C39H66O4</v>
      </c>
      <c r="L551" s="61" t="str">
        <f>"C"&amp;MID(J551,2,2)-MID(K551,2,2)&amp;"H"&amp;MID(J551,5,3)-MID(K551,5,2)&amp;"NO2"</f>
        <v>C21H41NO2</v>
      </c>
      <c r="M551">
        <v>0.49774281065224169</v>
      </c>
      <c r="N551">
        <v>6.6709360592832764E-2</v>
      </c>
      <c r="O551">
        <v>2.539775271012604E-2</v>
      </c>
      <c r="P551">
        <v>0.63711249585834706</v>
      </c>
      <c r="Q551">
        <v>0.78124791757797796</v>
      </c>
      <c r="R551">
        <v>0.28364031557395236</v>
      </c>
      <c r="S551">
        <v>0.1907459309733727</v>
      </c>
      <c r="T551" s="8">
        <f t="shared" si="97"/>
        <v>5.2116549046109018E-2</v>
      </c>
      <c r="U551" s="8">
        <f t="shared" si="98"/>
        <v>1.6181225618341497E-2</v>
      </c>
      <c r="V551" s="15">
        <f t="shared" si="116"/>
        <v>0.22159340588331078</v>
      </c>
      <c r="W551" s="15">
        <f t="shared" si="117"/>
        <v>0.12152661615726945</v>
      </c>
    </row>
    <row r="552" spans="1:23" x14ac:dyDescent="0.25">
      <c r="A552">
        <v>551</v>
      </c>
      <c r="B552" s="55">
        <v>731.7</v>
      </c>
      <c r="C552" s="57">
        <v>486.5</v>
      </c>
      <c r="D552" s="62" t="s">
        <v>1555</v>
      </c>
      <c r="E552" t="e">
        <v>#N/A</v>
      </c>
      <c r="F552" t="b">
        <v>1</v>
      </c>
      <c r="G552" t="e">
        <v>#N/A</v>
      </c>
      <c r="H552" t="e">
        <v>#N/A</v>
      </c>
      <c r="I552" s="1" t="str">
        <f t="shared" si="118"/>
        <v>C44H79O6</v>
      </c>
      <c r="J552" s="1" t="str">
        <f t="shared" si="119"/>
        <v>C44H83NO6</v>
      </c>
      <c r="K552" s="1" t="str">
        <f t="shared" ref="K552:K559" si="120">"C"&amp;MID(I552,2,2)-MID(D552,12,2)&amp;"H"&amp;+MID(I552,5,2)-MID(D552,12,2)*2+1+RIGHT(D552,1)*2&amp;"O4"</f>
        <v>C30H52O4</v>
      </c>
      <c r="L552" s="1" t="str">
        <f t="shared" si="115"/>
        <v>C14H31NO2</v>
      </c>
      <c r="M552">
        <v>0.59624933501652788</v>
      </c>
      <c r="N552">
        <v>4.5832943449044088E-2</v>
      </c>
      <c r="O552">
        <v>1.4131566343376201E-2</v>
      </c>
      <c r="P552">
        <v>0.7052800276817226</v>
      </c>
      <c r="Q552">
        <v>0.84540793956184734</v>
      </c>
      <c r="R552">
        <v>0.24190764335990514</v>
      </c>
      <c r="S552">
        <v>0.13932221122944113</v>
      </c>
      <c r="T552" s="8">
        <f t="shared" si="97"/>
        <v>3.8747534285311039E-2</v>
      </c>
      <c r="U552" s="8">
        <f t="shared" si="98"/>
        <v>9.9667115018424682E-3</v>
      </c>
      <c r="V552" s="15">
        <f t="shared" si="116"/>
        <v>0.20451064233715965</v>
      </c>
      <c r="W552" s="15">
        <f t="shared" si="117"/>
        <v>9.8261172992579068E-2</v>
      </c>
    </row>
    <row r="553" spans="1:23" x14ac:dyDescent="0.25">
      <c r="A553">
        <v>552</v>
      </c>
      <c r="B553" s="58">
        <v>757.7</v>
      </c>
      <c r="C553" s="60">
        <v>512.5</v>
      </c>
      <c r="D553" s="24" t="s">
        <v>1556</v>
      </c>
      <c r="E553" t="e">
        <v>#N/A</v>
      </c>
      <c r="F553" t="b">
        <v>1</v>
      </c>
      <c r="G553" t="e">
        <v>#N/A</v>
      </c>
      <c r="H553" t="e">
        <v>#N/A</v>
      </c>
      <c r="I553" s="1" t="str">
        <f t="shared" si="118"/>
        <v>C46H81O6</v>
      </c>
      <c r="J553" s="1" t="str">
        <f t="shared" si="119"/>
        <v>C46H85NO6</v>
      </c>
      <c r="K553" s="1" t="str">
        <f t="shared" si="120"/>
        <v>C32H54O4</v>
      </c>
      <c r="L553" s="1" t="str">
        <f t="shared" si="115"/>
        <v>C14H31NO2</v>
      </c>
      <c r="M553">
        <v>0.5830290477390464</v>
      </c>
      <c r="N553">
        <v>5.0239469629012393E-2</v>
      </c>
      <c r="O553">
        <v>1.4131566343376201E-2</v>
      </c>
      <c r="P553">
        <v>0.68964226671589457</v>
      </c>
      <c r="Q553">
        <v>0.84540793956184734</v>
      </c>
      <c r="R553">
        <v>0.252091770132153</v>
      </c>
      <c r="S553">
        <v>0.13932221122944113</v>
      </c>
      <c r="T553" s="8">
        <f t="shared" si="97"/>
        <v>4.2472846503743375E-2</v>
      </c>
      <c r="U553" s="8">
        <f t="shared" si="98"/>
        <v>9.7457254452920083E-3</v>
      </c>
      <c r="V553" s="15">
        <f t="shared" si="116"/>
        <v>0.21312038396792232</v>
      </c>
      <c r="W553" s="15">
        <f t="shared" si="117"/>
        <v>9.6082485556142433E-2</v>
      </c>
    </row>
    <row r="554" spans="1:23" x14ac:dyDescent="0.25">
      <c r="A554">
        <v>553</v>
      </c>
      <c r="B554" s="58">
        <v>785.7</v>
      </c>
      <c r="C554" s="60">
        <v>540.5</v>
      </c>
      <c r="D554" s="24" t="s">
        <v>1557</v>
      </c>
      <c r="E554" t="e">
        <v>#N/A</v>
      </c>
      <c r="F554" t="b">
        <v>1</v>
      </c>
      <c r="G554" t="e">
        <v>#N/A</v>
      </c>
      <c r="H554" t="e">
        <v>#N/A</v>
      </c>
      <c r="I554" s="1" t="str">
        <f t="shared" si="118"/>
        <v>C48H85O6</v>
      </c>
      <c r="J554" s="1" t="str">
        <f t="shared" si="119"/>
        <v>C48H89NO6</v>
      </c>
      <c r="K554" s="1" t="str">
        <f t="shared" si="120"/>
        <v>C34H58O4</v>
      </c>
      <c r="L554" s="1" t="str">
        <f t="shared" si="115"/>
        <v>C14H31NO2</v>
      </c>
      <c r="M554">
        <v>0.56993086840959217</v>
      </c>
      <c r="N554">
        <v>5.4832891178362486E-2</v>
      </c>
      <c r="O554">
        <v>1.4131566343376201E-2</v>
      </c>
      <c r="P554">
        <v>0.67414894246790757</v>
      </c>
      <c r="Q554">
        <v>0.84540793956184734</v>
      </c>
      <c r="R554">
        <v>0.26182912719615442</v>
      </c>
      <c r="S554">
        <v>0.13932221122944113</v>
      </c>
      <c r="T554" s="8">
        <f t="shared" si="97"/>
        <v>4.6356161551318428E-2</v>
      </c>
      <c r="U554" s="8">
        <f t="shared" si="98"/>
        <v>9.5267805058021418E-3</v>
      </c>
      <c r="V554" s="15">
        <f t="shared" si="116"/>
        <v>0.22135242294017776</v>
      </c>
      <c r="W554" s="15">
        <f t="shared" si="117"/>
        <v>9.3923921362618179E-2</v>
      </c>
    </row>
    <row r="555" spans="1:23" x14ac:dyDescent="0.25">
      <c r="A555">
        <v>554</v>
      </c>
      <c r="B555" s="58">
        <v>813.8</v>
      </c>
      <c r="C555" s="60">
        <v>540.6</v>
      </c>
      <c r="D555" s="24" t="s">
        <v>1558</v>
      </c>
      <c r="E555" t="e">
        <v>#N/A</v>
      </c>
      <c r="F555" t="b">
        <v>1</v>
      </c>
      <c r="G555" t="e">
        <v>#N/A</v>
      </c>
      <c r="H555" t="e">
        <v>#N/A</v>
      </c>
      <c r="I555" s="1" t="str">
        <f t="shared" si="118"/>
        <v>C50H89O6</v>
      </c>
      <c r="J555" s="1" t="str">
        <f t="shared" si="119"/>
        <v>C50H93NO6</v>
      </c>
      <c r="K555" s="1" t="str">
        <f t="shared" si="120"/>
        <v>C34H58O4</v>
      </c>
      <c r="L555" s="1" t="str">
        <f t="shared" si="115"/>
        <v>C16H35NO2</v>
      </c>
      <c r="M555">
        <v>0.55712694937885177</v>
      </c>
      <c r="N555">
        <v>5.4832891178362486E-2</v>
      </c>
      <c r="O555">
        <v>1.7038748360751518E-2</v>
      </c>
      <c r="P555">
        <v>0.67414894246790757</v>
      </c>
      <c r="Q555">
        <v>0.82641522411847945</v>
      </c>
      <c r="R555">
        <v>0.26182912719615442</v>
      </c>
      <c r="S555">
        <v>0.1550715099001686</v>
      </c>
      <c r="T555" s="8">
        <f t="shared" si="97"/>
        <v>4.5314736052230631E-2</v>
      </c>
      <c r="U555" s="8">
        <f t="shared" si="98"/>
        <v>1.1486654188377431E-2</v>
      </c>
      <c r="V555" s="15">
        <f t="shared" si="116"/>
        <v>0.21637957683255582</v>
      </c>
      <c r="W555" s="15">
        <f t="shared" si="117"/>
        <v>0.10454129440610033</v>
      </c>
    </row>
    <row r="556" spans="1:23" x14ac:dyDescent="0.25">
      <c r="A556">
        <v>555</v>
      </c>
      <c r="B556" s="58">
        <v>841.8</v>
      </c>
      <c r="C556" s="60">
        <v>568.6</v>
      </c>
      <c r="D556" s="24" t="s">
        <v>1559</v>
      </c>
      <c r="E556" t="e">
        <v>#N/A</v>
      </c>
      <c r="F556" t="b">
        <v>1</v>
      </c>
      <c r="G556" t="e">
        <v>#N/A</v>
      </c>
      <c r="H556" t="e">
        <v>#N/A</v>
      </c>
      <c r="I556" s="1" t="str">
        <f t="shared" si="118"/>
        <v>C52H93O6</v>
      </c>
      <c r="J556" s="1" t="str">
        <f t="shared" si="119"/>
        <v>C52H97NO6</v>
      </c>
      <c r="K556" s="1" t="str">
        <f t="shared" si="120"/>
        <v>C36H62O4</v>
      </c>
      <c r="L556" s="1" t="str">
        <f t="shared" si="115"/>
        <v>C16H35NO2</v>
      </c>
      <c r="M556">
        <v>0.54461067987129519</v>
      </c>
      <c r="N556">
        <v>5.9538490667957758E-2</v>
      </c>
      <c r="O556">
        <v>1.7038748360751518E-2</v>
      </c>
      <c r="P556">
        <v>0.65900368722299463</v>
      </c>
      <c r="Q556">
        <v>0.82641522411847945</v>
      </c>
      <c r="R556">
        <v>0.27100173727388183</v>
      </c>
      <c r="S556">
        <v>0.1550715099001686</v>
      </c>
      <c r="T556" s="8">
        <f t="shared" si="97"/>
        <v>4.920351510903629E-2</v>
      </c>
      <c r="U556" s="8">
        <f t="shared" si="98"/>
        <v>1.12285979954E-2</v>
      </c>
      <c r="V556" s="15">
        <f t="shared" si="116"/>
        <v>0.22395996144569225</v>
      </c>
      <c r="W556" s="15">
        <f t="shared" si="117"/>
        <v>0.10219269680744818</v>
      </c>
    </row>
    <row r="557" spans="1:23" x14ac:dyDescent="0.25">
      <c r="A557">
        <v>556</v>
      </c>
      <c r="B557" s="58">
        <v>867.8</v>
      </c>
      <c r="C557" s="60">
        <v>594.6</v>
      </c>
      <c r="D557" s="24" t="s">
        <v>1560</v>
      </c>
      <c r="E557" t="e">
        <v>#N/A</v>
      </c>
      <c r="F557" t="b">
        <v>1</v>
      </c>
      <c r="G557" t="e">
        <v>#N/A</v>
      </c>
      <c r="H557" t="e">
        <v>#N/A</v>
      </c>
      <c r="I557" s="1" t="str">
        <f t="shared" si="118"/>
        <v>C54H95O6</v>
      </c>
      <c r="J557" s="1" t="str">
        <f t="shared" si="119"/>
        <v>C54H99NO6</v>
      </c>
      <c r="K557" s="1" t="str">
        <f t="shared" si="120"/>
        <v>C38H64O4</v>
      </c>
      <c r="L557" s="1" t="str">
        <f t="shared" si="115"/>
        <v>C16H35NO2</v>
      </c>
      <c r="M557">
        <v>0.53253534624919008</v>
      </c>
      <c r="N557">
        <v>6.4276606365598996E-2</v>
      </c>
      <c r="O557">
        <v>1.7038748360751518E-2</v>
      </c>
      <c r="P557">
        <v>0.64439198444974777</v>
      </c>
      <c r="Q557">
        <v>0.82641522411847945</v>
      </c>
      <c r="R557">
        <v>0.27952062204699146</v>
      </c>
      <c r="S557">
        <v>0.1550715099001686</v>
      </c>
      <c r="T557" s="8">
        <f t="shared" si="97"/>
        <v>5.311916605520179E-2</v>
      </c>
      <c r="U557" s="8">
        <f t="shared" si="98"/>
        <v>1.0979632868724559E-2</v>
      </c>
      <c r="V557" s="15">
        <f t="shared" si="116"/>
        <v>0.23100009751470124</v>
      </c>
      <c r="W557" s="15">
        <f t="shared" si="117"/>
        <v>9.9926837996188358E-2</v>
      </c>
    </row>
    <row r="558" spans="1:23" x14ac:dyDescent="0.25">
      <c r="A558">
        <v>557</v>
      </c>
      <c r="B558" s="58">
        <v>893.8</v>
      </c>
      <c r="C558" s="60">
        <v>594.6</v>
      </c>
      <c r="D558" s="24" t="s">
        <v>1561</v>
      </c>
      <c r="E558" t="e">
        <v>#N/A</v>
      </c>
      <c r="F558" t="b">
        <v>1</v>
      </c>
      <c r="G558" t="e">
        <v>#N/A</v>
      </c>
      <c r="H558" t="e">
        <v>#N/A</v>
      </c>
      <c r="I558" s="1" t="str">
        <f t="shared" si="118"/>
        <v>C56H97O6</v>
      </c>
      <c r="J558" s="1" t="str">
        <f t="shared" si="119"/>
        <v>C56H101NO6</v>
      </c>
      <c r="K558" s="1" t="str">
        <f t="shared" si="120"/>
        <v>C38H64O4</v>
      </c>
      <c r="L558" s="61" t="str">
        <f>"C"&amp;MID(J558,2,2)-MID(K558,2,2)&amp;"H"&amp;MID(J558,5,3)-MID(K558,5,2)&amp;"NO2"</f>
        <v>C18H37NO2</v>
      </c>
      <c r="M558">
        <v>0.52072775192687148</v>
      </c>
      <c r="N558">
        <v>6.4276606365598996E-2</v>
      </c>
      <c r="O558">
        <v>2.0184866698779291E-2</v>
      </c>
      <c r="P558">
        <v>0.64439198444974777</v>
      </c>
      <c r="Q558">
        <v>0.80809160339187913</v>
      </c>
      <c r="R558">
        <v>0.27952062204699146</v>
      </c>
      <c r="S558">
        <v>0.1698514124965399</v>
      </c>
      <c r="T558" s="8">
        <f t="shared" si="97"/>
        <v>5.1941385898565548E-2</v>
      </c>
      <c r="U558" s="8">
        <f t="shared" si="98"/>
        <v>1.3006966307880015E-2</v>
      </c>
      <c r="V558" s="15">
        <f t="shared" si="116"/>
        <v>0.22587826765104874</v>
      </c>
      <c r="W558" s="15">
        <f t="shared" si="117"/>
        <v>0.10945088876023804</v>
      </c>
    </row>
    <row r="559" spans="1:23" x14ac:dyDescent="0.25">
      <c r="A559">
        <v>558</v>
      </c>
      <c r="B559" s="58">
        <v>919.8</v>
      </c>
      <c r="C559" s="60">
        <v>620.6</v>
      </c>
      <c r="D559" s="24" t="s">
        <v>1562</v>
      </c>
      <c r="E559" t="e">
        <v>#N/A</v>
      </c>
      <c r="F559" t="b">
        <v>1</v>
      </c>
      <c r="G559" t="e">
        <v>#N/A</v>
      </c>
      <c r="H559" t="e">
        <v>#N/A</v>
      </c>
      <c r="I559" s="1" t="str">
        <f t="shared" si="118"/>
        <v>C58H99O6</v>
      </c>
      <c r="J559" s="1" t="str">
        <f t="shared" si="119"/>
        <v>C58H103NO6</v>
      </c>
      <c r="K559" s="1" t="str">
        <f t="shared" si="120"/>
        <v>C40H66O4</v>
      </c>
      <c r="L559" s="61" t="str">
        <f>"C"&amp;MID(J559,2,2)-MID(K559,2,2)&amp;"H"&amp;MID(J559,5,3)-MID(K559,5,2)&amp;"NO2"</f>
        <v>C18H37NO2</v>
      </c>
      <c r="M559">
        <v>0.50918196047766273</v>
      </c>
      <c r="N559">
        <v>6.9095601097625081E-2</v>
      </c>
      <c r="O559">
        <v>2.0184866698779291E-2</v>
      </c>
      <c r="P559">
        <v>0.63010425840390527</v>
      </c>
      <c r="Q559">
        <v>0.80809160339187913</v>
      </c>
      <c r="R559">
        <v>0.2875285095570807</v>
      </c>
      <c r="S559">
        <v>0.1698514124965399</v>
      </c>
      <c r="T559" s="8">
        <f t="shared" si="97"/>
        <v>5.5835575078305534E-2</v>
      </c>
      <c r="U559" s="8">
        <f t="shared" si="98"/>
        <v>1.2718570462216009E-2</v>
      </c>
      <c r="V559" s="15">
        <f t="shared" si="116"/>
        <v>0.23234937430885858</v>
      </c>
      <c r="W559" s="15">
        <f t="shared" si="117"/>
        <v>0.10702409830998807</v>
      </c>
    </row>
    <row r="560" spans="1:23" x14ac:dyDescent="0.25">
      <c r="A560">
        <v>559</v>
      </c>
      <c r="B560" s="63">
        <v>947.9</v>
      </c>
      <c r="C560" s="64">
        <v>648.70000000000005</v>
      </c>
      <c r="D560" s="65" t="s">
        <v>1563</v>
      </c>
      <c r="E560" t="e">
        <v>#N/A</v>
      </c>
      <c r="F560" t="b">
        <v>1</v>
      </c>
      <c r="G560" t="e">
        <v>#N/A</v>
      </c>
      <c r="H560" t="e">
        <v>#N/A</v>
      </c>
      <c r="I560" s="1" t="str">
        <f t="shared" si="118"/>
        <v>C60H103O6</v>
      </c>
      <c r="J560" s="1" t="str">
        <f t="shared" si="119"/>
        <v>C60H107NO6</v>
      </c>
      <c r="K560" s="61" t="str">
        <f>"C"&amp;MID(I560,2,2)-MID(D560,12,2)&amp;"H"&amp;+MID(I560,5,3)-MID(D560,12,2)*2+1+RIGHT(D560,1)*2&amp;"O4"</f>
        <v>C42H70O4</v>
      </c>
      <c r="L560" s="61" t="str">
        <f>"C"&amp;MID(J560,2,2)-MID(K560,2,2)&amp;"H"&amp;MID(J560,5,3)-MID(K560,5,2)&amp;"NO2"</f>
        <v>C18H37NO2</v>
      </c>
      <c r="M560">
        <v>0.49774281065224169</v>
      </c>
      <c r="N560">
        <v>7.404877870045562E-2</v>
      </c>
      <c r="O560">
        <v>2.0184866698779291E-2</v>
      </c>
      <c r="P560">
        <v>0.61594849960452358</v>
      </c>
      <c r="Q560">
        <v>0.80809160339187913</v>
      </c>
      <c r="R560">
        <v>0.29514017761915562</v>
      </c>
      <c r="S560">
        <v>0.1698514124965399</v>
      </c>
      <c r="T560" s="8">
        <f t="shared" si="97"/>
        <v>5.9838196309261606E-2</v>
      </c>
      <c r="U560" s="8">
        <f t="shared" si="98"/>
        <v>1.2432838357830418E-2</v>
      </c>
      <c r="V560" s="15">
        <f t="shared" si="116"/>
        <v>0.23850029935762745</v>
      </c>
      <c r="W560" s="15">
        <f t="shared" si="117"/>
        <v>0.10461972268295279</v>
      </c>
    </row>
    <row r="561" spans="1:23" x14ac:dyDescent="0.25">
      <c r="A561">
        <v>560</v>
      </c>
      <c r="B561">
        <v>586.6</v>
      </c>
      <c r="C561">
        <v>369.4</v>
      </c>
      <c r="D561" t="s">
        <v>1564</v>
      </c>
      <c r="E561" t="e">
        <v>#N/A</v>
      </c>
      <c r="F561" t="b">
        <v>1</v>
      </c>
      <c r="G561" t="e">
        <v>#N/A</v>
      </c>
      <c r="H561" t="e">
        <v>#N/A</v>
      </c>
      <c r="I561" s="6" t="str">
        <f t="shared" ref="I561:I586" si="121">"C"&amp;MID(D561,4,2)+27&amp;"H"&amp;44+MID(D561,4,2)*2-MID(D561,7,1)*2&amp;"O2"</f>
        <v>C39H68O2</v>
      </c>
      <c r="J561" s="6" t="str">
        <f t="shared" ref="J561:J586" si="122">"C"&amp;MID(D561,4,2)+27&amp;"H"&amp;4+44+MID(D561,4,2)*2-MID(D561,7,1)*2&amp;"N"&amp;"O2"</f>
        <v>C39H72NO2</v>
      </c>
      <c r="K561" s="6" t="s">
        <v>77</v>
      </c>
      <c r="L561" s="6" t="str">
        <f t="shared" si="115"/>
        <v>C12H27NO2</v>
      </c>
      <c r="M561">
        <v>0.63723922485386464</v>
      </c>
      <c r="N561">
        <v>3.3504199594638004E-2</v>
      </c>
      <c r="O561">
        <v>1.15331036013158E-2</v>
      </c>
      <c r="P561">
        <v>0.73683146868967131</v>
      </c>
      <c r="Q561">
        <v>0.86483714652834454</v>
      </c>
      <c r="R561">
        <v>0.22624730720326686</v>
      </c>
      <c r="S561">
        <v>0.12276710540961129</v>
      </c>
      <c r="T561" s="8">
        <f t="shared" si="97"/>
        <v>2.8975676374142851E-2</v>
      </c>
      <c r="U561" s="8">
        <f t="shared" si="98"/>
        <v>8.497953665107659E-3</v>
      </c>
      <c r="V561" s="15">
        <f t="shared" si="116"/>
        <v>0.19566707557139512</v>
      </c>
      <c r="W561" s="15">
        <f t="shared" si="117"/>
        <v>9.0458666585743586E-2</v>
      </c>
    </row>
    <row r="562" spans="1:23" x14ac:dyDescent="0.25">
      <c r="A562">
        <v>561</v>
      </c>
      <c r="B562">
        <v>614.6</v>
      </c>
      <c r="C562">
        <v>369.4</v>
      </c>
      <c r="D562" t="s">
        <v>1565</v>
      </c>
      <c r="E562" t="e">
        <v>#N/A</v>
      </c>
      <c r="F562" t="b">
        <v>1</v>
      </c>
      <c r="G562" t="e">
        <v>#N/A</v>
      </c>
      <c r="H562" t="e">
        <v>#N/A</v>
      </c>
      <c r="I562" s="6" t="str">
        <f t="shared" si="121"/>
        <v>C41H72O2</v>
      </c>
      <c r="J562" s="6" t="str">
        <f t="shared" si="122"/>
        <v>C41H76NO2</v>
      </c>
      <c r="K562" s="6" t="s">
        <v>77</v>
      </c>
      <c r="L562" s="6" t="str">
        <f t="shared" si="115"/>
        <v>C14H31NO2</v>
      </c>
      <c r="M562">
        <v>0.62292317374926476</v>
      </c>
      <c r="N562">
        <v>3.3504199594638004E-2</v>
      </c>
      <c r="O562">
        <v>1.4131566343376201E-2</v>
      </c>
      <c r="P562">
        <v>0.73683146868967131</v>
      </c>
      <c r="Q562">
        <v>0.84540793956184734</v>
      </c>
      <c r="R562">
        <v>0.22624730720326686</v>
      </c>
      <c r="S562">
        <v>0.13932221122944113</v>
      </c>
      <c r="T562" s="8">
        <f t="shared" si="97"/>
        <v>2.8324716345971793E-2</v>
      </c>
      <c r="U562" s="8">
        <f t="shared" si="98"/>
        <v>1.0412582783675411E-2</v>
      </c>
      <c r="V562" s="15">
        <f t="shared" si="116"/>
        <v>0.19127126981413012</v>
      </c>
      <c r="W562" s="15">
        <f t="shared" si="117"/>
        <v>0.10265698952128172</v>
      </c>
    </row>
    <row r="563" spans="1:23" x14ac:dyDescent="0.25">
      <c r="A563">
        <v>562</v>
      </c>
      <c r="B563">
        <v>612.6</v>
      </c>
      <c r="C563">
        <v>369.4</v>
      </c>
      <c r="D563" t="s">
        <v>1566</v>
      </c>
      <c r="E563" t="e">
        <v>#N/A</v>
      </c>
      <c r="F563" t="b">
        <v>1</v>
      </c>
      <c r="G563" t="e">
        <v>#N/A</v>
      </c>
      <c r="H563" t="e">
        <v>#N/A</v>
      </c>
      <c r="I563" s="6" t="str">
        <f t="shared" si="121"/>
        <v>C41H70O2</v>
      </c>
      <c r="J563" s="6" t="str">
        <f t="shared" si="122"/>
        <v>C41H74NO2</v>
      </c>
      <c r="K563" s="6" t="s">
        <v>77</v>
      </c>
      <c r="L563" s="6" t="str">
        <f t="shared" si="115"/>
        <v>C14H29NO2</v>
      </c>
      <c r="M563">
        <v>0.62311009275711493</v>
      </c>
      <c r="N563">
        <v>3.3504199594638004E-2</v>
      </c>
      <c r="O563">
        <v>1.4094048389127228E-2</v>
      </c>
      <c r="P563">
        <v>0.73683146868967131</v>
      </c>
      <c r="Q563">
        <v>0.84566161902016679</v>
      </c>
      <c r="R563">
        <v>0.22624730720326686</v>
      </c>
      <c r="S563">
        <v>0.13911028075275247</v>
      </c>
      <c r="T563" s="8">
        <f t="shared" si="97"/>
        <v>2.8333215673176395E-2</v>
      </c>
      <c r="U563" s="8">
        <f t="shared" si="98"/>
        <v>1.0384938374343915E-2</v>
      </c>
      <c r="V563" s="15">
        <f t="shared" si="116"/>
        <v>0.19132866410846774</v>
      </c>
      <c r="W563" s="15">
        <f t="shared" si="117"/>
        <v>0.10250083247688314</v>
      </c>
    </row>
    <row r="564" spans="1:23" x14ac:dyDescent="0.25">
      <c r="A564">
        <v>563</v>
      </c>
      <c r="B564">
        <v>628.6</v>
      </c>
      <c r="C564">
        <v>369.4</v>
      </c>
      <c r="D564" t="s">
        <v>1567</v>
      </c>
      <c r="E564" t="e">
        <v>#N/A</v>
      </c>
      <c r="F564" t="b">
        <v>1</v>
      </c>
      <c r="G564" t="e">
        <v>#N/A</v>
      </c>
      <c r="H564" t="e">
        <v>#N/A</v>
      </c>
      <c r="I564" s="6" t="str">
        <f t="shared" si="121"/>
        <v>C42H74O2</v>
      </c>
      <c r="J564" s="6" t="str">
        <f t="shared" si="122"/>
        <v>C42H78NO2</v>
      </c>
      <c r="K564" s="6" t="s">
        <v>77</v>
      </c>
      <c r="L564" s="6" t="str">
        <f t="shared" si="115"/>
        <v>C15H33NO2</v>
      </c>
      <c r="M564">
        <v>0.6158862113939696</v>
      </c>
      <c r="N564">
        <v>3.3504199594638004E-2</v>
      </c>
      <c r="O564">
        <v>1.5548150126737267E-2</v>
      </c>
      <c r="P564">
        <v>0.73683146868967131</v>
      </c>
      <c r="Q564">
        <v>0.83585763850343919</v>
      </c>
      <c r="R564">
        <v>0.22624730720326686</v>
      </c>
      <c r="S564">
        <v>0.1472958257151189</v>
      </c>
      <c r="T564" s="8">
        <f t="shared" si="97"/>
        <v>2.8004741153122015E-2</v>
      </c>
      <c r="U564" s="8">
        <f t="shared" si="98"/>
        <v>1.1456366293291321E-2</v>
      </c>
      <c r="V564" s="15">
        <f t="shared" si="116"/>
        <v>0.18911053991668483</v>
      </c>
      <c r="W564" s="15">
        <f t="shared" si="117"/>
        <v>0.10853219959352893</v>
      </c>
    </row>
    <row r="565" spans="1:23" x14ac:dyDescent="0.25">
      <c r="A565">
        <v>564</v>
      </c>
      <c r="B565">
        <v>642.6</v>
      </c>
      <c r="C565">
        <v>369.4</v>
      </c>
      <c r="D565" t="s">
        <v>1568</v>
      </c>
      <c r="E565" t="e">
        <v>#N/A</v>
      </c>
      <c r="F565" t="b">
        <v>1</v>
      </c>
      <c r="G565" t="e">
        <v>#N/A</v>
      </c>
      <c r="H565" t="e">
        <v>#N/A</v>
      </c>
      <c r="I565" s="6" t="str">
        <f t="shared" si="121"/>
        <v>C43H76O2</v>
      </c>
      <c r="J565" s="6" t="str">
        <f t="shared" si="122"/>
        <v>C43H80NO2</v>
      </c>
      <c r="K565" s="6" t="s">
        <v>77</v>
      </c>
      <c r="L565" s="6" t="str">
        <f t="shared" si="115"/>
        <v>C16H35NO2</v>
      </c>
      <c r="M565">
        <v>0.60892874333472302</v>
      </c>
      <c r="N565">
        <v>3.3504199594638004E-2</v>
      </c>
      <c r="O565">
        <v>1.7038748360751518E-2</v>
      </c>
      <c r="P565">
        <v>0.73683146868967131</v>
      </c>
      <c r="Q565">
        <v>0.82641522411847945</v>
      </c>
      <c r="R565">
        <v>0.22624730720326686</v>
      </c>
      <c r="S565">
        <v>0.1550715099001686</v>
      </c>
      <c r="T565" s="8">
        <f t="shared" si="97"/>
        <v>2.768838061691303E-2</v>
      </c>
      <c r="U565" s="8">
        <f t="shared" si="98"/>
        <v>1.2554685979286268E-2</v>
      </c>
      <c r="V565" s="15">
        <f t="shared" si="116"/>
        <v>0.18697421908859024</v>
      </c>
      <c r="W565" s="15">
        <f t="shared" si="117"/>
        <v>0.11426156839166612</v>
      </c>
    </row>
    <row r="566" spans="1:23" x14ac:dyDescent="0.25">
      <c r="A566">
        <v>565</v>
      </c>
      <c r="B566">
        <v>640.6</v>
      </c>
      <c r="C566">
        <v>369.4</v>
      </c>
      <c r="D566" t="s">
        <v>1569</v>
      </c>
      <c r="E566" t="e">
        <v>#N/A</v>
      </c>
      <c r="F566" t="b">
        <v>1</v>
      </c>
      <c r="G566" t="e">
        <v>#N/A</v>
      </c>
      <c r="H566" t="e">
        <v>#N/A</v>
      </c>
      <c r="I566" s="6" t="str">
        <f t="shared" si="121"/>
        <v>C43H74O2</v>
      </c>
      <c r="J566" s="6" t="str">
        <f t="shared" si="122"/>
        <v>C43H78NO2</v>
      </c>
      <c r="K566" s="6" t="s">
        <v>77</v>
      </c>
      <c r="L566" s="6" t="str">
        <f t="shared" si="115"/>
        <v>C16H33NO2</v>
      </c>
      <c r="M566">
        <v>0.60911146306863584</v>
      </c>
      <c r="N566">
        <v>3.3504199594638004E-2</v>
      </c>
      <c r="O566">
        <v>1.6997374558209467E-2</v>
      </c>
      <c r="P566">
        <v>0.73683146868967131</v>
      </c>
      <c r="Q566">
        <v>0.82666320447990127</v>
      </c>
      <c r="R566">
        <v>0.22624730720326686</v>
      </c>
      <c r="S566">
        <v>0.15487000565579045</v>
      </c>
      <c r="T566" s="8">
        <f t="shared" si="97"/>
        <v>2.7696689000437667E-2</v>
      </c>
      <c r="U566" s="8">
        <f t="shared" si="98"/>
        <v>1.2524200459593939E-2</v>
      </c>
      <c r="V566" s="15">
        <f t="shared" si="116"/>
        <v>0.18703032397760125</v>
      </c>
      <c r="W566" s="15">
        <f t="shared" si="117"/>
        <v>0.11411309372333381</v>
      </c>
    </row>
    <row r="567" spans="1:23" x14ac:dyDescent="0.25">
      <c r="A567">
        <v>566</v>
      </c>
      <c r="B567">
        <v>656.6</v>
      </c>
      <c r="C567">
        <v>369.4</v>
      </c>
      <c r="D567" t="s">
        <v>1570</v>
      </c>
      <c r="E567" t="e">
        <v>#N/A</v>
      </c>
      <c r="F567" t="b">
        <v>1</v>
      </c>
      <c r="G567" t="e">
        <v>#N/A</v>
      </c>
      <c r="H567" t="e">
        <v>#N/A</v>
      </c>
      <c r="I567" s="6" t="str">
        <f t="shared" si="121"/>
        <v>C44H78O2</v>
      </c>
      <c r="J567" s="6" t="str">
        <f t="shared" si="122"/>
        <v>C44H82NO2</v>
      </c>
      <c r="K567" s="6" t="s">
        <v>77</v>
      </c>
      <c r="L567" s="6" t="str">
        <f t="shared" si="115"/>
        <v>C17H37NO2</v>
      </c>
      <c r="M567">
        <v>0.60204987155008072</v>
      </c>
      <c r="N567">
        <v>3.3504199594638004E-2</v>
      </c>
      <c r="O567">
        <v>1.8600289989097404E-2</v>
      </c>
      <c r="P567">
        <v>0.73683146868967131</v>
      </c>
      <c r="Q567">
        <v>0.81707947764598488</v>
      </c>
      <c r="R567">
        <v>0.22624730720326686</v>
      </c>
      <c r="S567">
        <v>0.16265271814199597</v>
      </c>
      <c r="T567" s="8">
        <f t="shared" si="97"/>
        <v>2.7375593903733651E-2</v>
      </c>
      <c r="U567" s="8">
        <f t="shared" si="98"/>
        <v>1.3705278990720436E-2</v>
      </c>
      <c r="V567" s="15">
        <f t="shared" si="116"/>
        <v>0.18486203158845602</v>
      </c>
      <c r="W567" s="15">
        <f t="shared" si="117"/>
        <v>0.11984764119493407</v>
      </c>
    </row>
    <row r="568" spans="1:23" x14ac:dyDescent="0.25">
      <c r="A568">
        <v>567</v>
      </c>
      <c r="B568">
        <v>670.6</v>
      </c>
      <c r="C568">
        <v>369.4</v>
      </c>
      <c r="D568" t="s">
        <v>1571</v>
      </c>
      <c r="E568" t="e">
        <v>#N/A</v>
      </c>
      <c r="F568" t="b">
        <v>1</v>
      </c>
      <c r="G568" t="e">
        <v>#N/A</v>
      </c>
      <c r="H568" t="e">
        <v>#N/A</v>
      </c>
      <c r="I568" s="6" t="str">
        <f t="shared" si="121"/>
        <v>C45H80O2</v>
      </c>
      <c r="J568" s="6" t="str">
        <f t="shared" si="122"/>
        <v>C45H84NO2</v>
      </c>
      <c r="K568" s="6" t="s">
        <v>77</v>
      </c>
      <c r="L568" s="6" t="str">
        <f t="shared" si="115"/>
        <v>C18H39NO2</v>
      </c>
      <c r="M568">
        <v>0.59524870816325559</v>
      </c>
      <c r="N568">
        <v>3.3504199594638004E-2</v>
      </c>
      <c r="O568">
        <v>2.0229777655425638E-2</v>
      </c>
      <c r="P568">
        <v>0.73683146868967131</v>
      </c>
      <c r="Q568">
        <v>0.80784919409292277</v>
      </c>
      <c r="R568">
        <v>0.22624730720326686</v>
      </c>
      <c r="S568">
        <v>0.17004285201134314</v>
      </c>
      <c r="T568" s="8">
        <f t="shared" si="97"/>
        <v>2.706634064125674E-2</v>
      </c>
      <c r="U568" s="8">
        <f t="shared" si="98"/>
        <v>1.4905936781112766E-2</v>
      </c>
      <c r="V568" s="15">
        <f t="shared" si="116"/>
        <v>0.18277370478985303</v>
      </c>
      <c r="W568" s="15">
        <f t="shared" si="117"/>
        <v>0.1252929243876984</v>
      </c>
    </row>
    <row r="569" spans="1:23" x14ac:dyDescent="0.25">
      <c r="A569">
        <v>568</v>
      </c>
      <c r="B569">
        <v>668.6</v>
      </c>
      <c r="C569">
        <v>369.4</v>
      </c>
      <c r="D569" t="s">
        <v>1572</v>
      </c>
      <c r="E569" t="e">
        <v>#N/A</v>
      </c>
      <c r="F569" t="b">
        <v>1</v>
      </c>
      <c r="G569" t="e">
        <v>#N/A</v>
      </c>
      <c r="H569" t="e">
        <v>#N/A</v>
      </c>
      <c r="I569" s="6" t="str">
        <f t="shared" si="121"/>
        <v>C45H78O2</v>
      </c>
      <c r="J569" s="6" t="str">
        <f t="shared" si="122"/>
        <v>C45H82NO2</v>
      </c>
      <c r="K569" s="6" t="s">
        <v>77</v>
      </c>
      <c r="L569" s="6" t="str">
        <f t="shared" si="115"/>
        <v>C18H37NO2</v>
      </c>
      <c r="M569">
        <v>0.5954273229630298</v>
      </c>
      <c r="N569">
        <v>3.3504199594638004E-2</v>
      </c>
      <c r="O569">
        <v>2.0184866698779291E-2</v>
      </c>
      <c r="P569">
        <v>0.73683146868967131</v>
      </c>
      <c r="Q569">
        <v>0.80809160339187913</v>
      </c>
      <c r="R569">
        <v>0.22624730720326686</v>
      </c>
      <c r="S569">
        <v>0.1698514124965399</v>
      </c>
      <c r="T569" s="8">
        <f t="shared" si="97"/>
        <v>2.7074462370792578E-2</v>
      </c>
      <c r="U569" s="8">
        <f t="shared" si="98"/>
        <v>1.4872844974966784E-2</v>
      </c>
      <c r="V569" s="15">
        <f t="shared" si="116"/>
        <v>0.18282854924098302</v>
      </c>
      <c r="W569" s="15">
        <f t="shared" si="117"/>
        <v>0.12515186572884071</v>
      </c>
    </row>
    <row r="570" spans="1:23" x14ac:dyDescent="0.25">
      <c r="A570">
        <v>569</v>
      </c>
      <c r="B570">
        <v>666.6</v>
      </c>
      <c r="C570">
        <v>369.4</v>
      </c>
      <c r="D570" t="s">
        <v>1573</v>
      </c>
      <c r="E570" t="e">
        <v>#N/A</v>
      </c>
      <c r="F570" t="b">
        <v>1</v>
      </c>
      <c r="G570" t="e">
        <v>#N/A</v>
      </c>
      <c r="H570" t="e">
        <v>#N/A</v>
      </c>
      <c r="I570" s="6" t="str">
        <f t="shared" si="121"/>
        <v>C45H76O2</v>
      </c>
      <c r="J570" s="6" t="str">
        <f t="shared" si="122"/>
        <v>C45H80NO2</v>
      </c>
      <c r="K570" s="6" t="s">
        <v>77</v>
      </c>
      <c r="L570" s="6" t="str">
        <f t="shared" si="115"/>
        <v>C18H35NO2</v>
      </c>
      <c r="M570">
        <v>0.59560599135930281</v>
      </c>
      <c r="N570">
        <v>3.3504199594638004E-2</v>
      </c>
      <c r="O570">
        <v>2.013999973989284E-2</v>
      </c>
      <c r="P570">
        <v>0.73683146868967131</v>
      </c>
      <c r="Q570">
        <v>0.8083340854299913</v>
      </c>
      <c r="R570">
        <v>0.22624730720326686</v>
      </c>
      <c r="S570">
        <v>0.1696598427814327</v>
      </c>
      <c r="T570" s="8">
        <f t="shared" si="97"/>
        <v>2.7082586537395599E-2</v>
      </c>
      <c r="U570" s="8">
        <f t="shared" si="98"/>
        <v>1.4839785587754841E-2</v>
      </c>
      <c r="V570" s="15">
        <f t="shared" si="116"/>
        <v>0.18288341014915102</v>
      </c>
      <c r="W570" s="15">
        <f t="shared" si="117"/>
        <v>0.12501071113430182</v>
      </c>
    </row>
    <row r="571" spans="1:23" x14ac:dyDescent="0.25">
      <c r="A571">
        <v>570</v>
      </c>
      <c r="B571">
        <v>664.6</v>
      </c>
      <c r="C571">
        <v>369.4</v>
      </c>
      <c r="D571" t="s">
        <v>1574</v>
      </c>
      <c r="E571" t="e">
        <v>#N/A</v>
      </c>
      <c r="F571" t="b">
        <v>1</v>
      </c>
      <c r="G571" t="e">
        <v>#N/A</v>
      </c>
      <c r="H571" t="e">
        <v>#N/A</v>
      </c>
      <c r="I571" s="6" t="str">
        <f t="shared" si="121"/>
        <v>C45H74O2</v>
      </c>
      <c r="J571" s="6" t="str">
        <f t="shared" si="122"/>
        <v>C45H78NO2</v>
      </c>
      <c r="K571" s="6" t="s">
        <v>77</v>
      </c>
      <c r="L571" s="6" t="str">
        <f t="shared" si="115"/>
        <v>C18H33NO2</v>
      </c>
      <c r="M571">
        <v>0.5957847133681573</v>
      </c>
      <c r="N571">
        <v>3.3504199594638004E-2</v>
      </c>
      <c r="O571">
        <v>2.0095176831051158E-2</v>
      </c>
      <c r="P571">
        <v>0.73683146868967131</v>
      </c>
      <c r="Q571">
        <v>0.8085766402290856</v>
      </c>
      <c r="R571">
        <v>0.22624730720326686</v>
      </c>
      <c r="S571">
        <v>0.1694681428051211</v>
      </c>
      <c r="T571" s="8">
        <f t="shared" si="97"/>
        <v>2.7090713141797097E-2</v>
      </c>
      <c r="U571" s="8">
        <f t="shared" si="98"/>
        <v>1.4806758658002085E-2</v>
      </c>
      <c r="V571" s="15">
        <f t="shared" si="116"/>
        <v>0.18293828751929536</v>
      </c>
      <c r="W571" s="15">
        <f t="shared" si="117"/>
        <v>0.12486946055920836</v>
      </c>
    </row>
    <row r="572" spans="1:23" x14ac:dyDescent="0.25">
      <c r="A572">
        <v>571</v>
      </c>
      <c r="B572">
        <v>662.6</v>
      </c>
      <c r="C572">
        <v>369.4</v>
      </c>
      <c r="D572" t="s">
        <v>1575</v>
      </c>
      <c r="E572" t="e">
        <v>#N/A</v>
      </c>
      <c r="F572" t="b">
        <v>1</v>
      </c>
      <c r="G572" t="e">
        <v>#N/A</v>
      </c>
      <c r="H572" t="e">
        <v>#N/A</v>
      </c>
      <c r="I572" s="6" t="str">
        <f t="shared" si="121"/>
        <v>C45H72O2</v>
      </c>
      <c r="J572" s="6" t="str">
        <f t="shared" si="122"/>
        <v>C45H76NO2</v>
      </c>
      <c r="K572" s="6" t="s">
        <v>77</v>
      </c>
      <c r="L572" s="6" t="str">
        <f t="shared" si="115"/>
        <v>C18H31NO2</v>
      </c>
      <c r="M572">
        <v>0.59596348900568052</v>
      </c>
      <c r="N572">
        <v>3.3504199594638004E-2</v>
      </c>
      <c r="O572">
        <v>2.0050398024573115E-2</v>
      </c>
      <c r="P572">
        <v>0.73683146868967131</v>
      </c>
      <c r="Q572">
        <v>0.80881926781099545</v>
      </c>
      <c r="R572">
        <v>0.22624730720326686</v>
      </c>
      <c r="S572">
        <v>0.16927631250667985</v>
      </c>
      <c r="T572" s="8">
        <f t="shared" si="97"/>
        <v>2.7098842184728567E-2</v>
      </c>
      <c r="U572" s="8">
        <f t="shared" si="98"/>
        <v>1.4773764224258697E-2</v>
      </c>
      <c r="V572" s="15">
        <f t="shared" si="116"/>
        <v>0.1829931813563557</v>
      </c>
      <c r="W572" s="15">
        <f t="shared" si="117"/>
        <v>0.12472811395866872</v>
      </c>
    </row>
    <row r="573" spans="1:23" x14ac:dyDescent="0.25">
      <c r="A573">
        <v>572</v>
      </c>
      <c r="B573">
        <v>698.7</v>
      </c>
      <c r="C573">
        <v>369.4</v>
      </c>
      <c r="D573" t="s">
        <v>1576</v>
      </c>
      <c r="E573" t="e">
        <v>#N/A</v>
      </c>
      <c r="F573" t="b">
        <v>1</v>
      </c>
      <c r="G573" t="e">
        <v>#N/A</v>
      </c>
      <c r="H573" t="e">
        <v>#N/A</v>
      </c>
      <c r="I573" s="6" t="str">
        <f t="shared" si="121"/>
        <v>C47H84O2</v>
      </c>
      <c r="J573" s="6" t="str">
        <f t="shared" si="122"/>
        <v>C47H88NO2</v>
      </c>
      <c r="K573" s="6" t="s">
        <v>77</v>
      </c>
      <c r="L573" s="6" t="str">
        <f t="shared" si="115"/>
        <v>C20H43NO2</v>
      </c>
      <c r="M573">
        <v>0.58187600511289583</v>
      </c>
      <c r="N573">
        <v>3.3504199594638004E-2</v>
      </c>
      <c r="O573">
        <v>2.3680961629175865E-2</v>
      </c>
      <c r="P573">
        <v>0.73683146868967131</v>
      </c>
      <c r="Q573">
        <v>0.78970026368127688</v>
      </c>
      <c r="R573">
        <v>0.22624730720326686</v>
      </c>
      <c r="S573">
        <v>0.18426324348279799</v>
      </c>
      <c r="T573" s="8">
        <f t="shared" si="97"/>
        <v>2.6458275254315756E-2</v>
      </c>
      <c r="U573" s="8">
        <f t="shared" si="98"/>
        <v>1.7448877737209403E-2</v>
      </c>
      <c r="V573" s="15">
        <f t="shared" si="116"/>
        <v>0.17866755815559865</v>
      </c>
      <c r="W573" s="15">
        <f t="shared" si="117"/>
        <v>0.13577095632095251</v>
      </c>
    </row>
    <row r="574" spans="1:23" x14ac:dyDescent="0.25">
      <c r="A574">
        <v>573</v>
      </c>
      <c r="B574">
        <v>696.7</v>
      </c>
      <c r="C574">
        <v>369.4</v>
      </c>
      <c r="D574" t="s">
        <v>1577</v>
      </c>
      <c r="E574" t="e">
        <v>#N/A</v>
      </c>
      <c r="F574" t="b">
        <v>1</v>
      </c>
      <c r="G574" t="e">
        <v>#N/A</v>
      </c>
      <c r="H574" t="e">
        <v>#N/A</v>
      </c>
      <c r="I574" s="6" t="str">
        <f t="shared" si="121"/>
        <v>C47H82O2</v>
      </c>
      <c r="J574" s="6" t="str">
        <f t="shared" si="122"/>
        <v>C47H86NO2</v>
      </c>
      <c r="K574" s="6" t="s">
        <v>77</v>
      </c>
      <c r="L574" s="6" t="str">
        <f t="shared" si="115"/>
        <v>C20H41NO2</v>
      </c>
      <c r="M574">
        <v>0.58205060719891688</v>
      </c>
      <c r="N574">
        <v>3.3504199594638004E-2</v>
      </c>
      <c r="O574">
        <v>2.3632816997164695E-2</v>
      </c>
      <c r="P574">
        <v>0.73683146868967131</v>
      </c>
      <c r="Q574">
        <v>0.78993722707581193</v>
      </c>
      <c r="R574">
        <v>0.22624730720326686</v>
      </c>
      <c r="S574">
        <v>0.18408151817546892</v>
      </c>
      <c r="T574" s="8">
        <f t="shared" si="97"/>
        <v>2.6466214523182888E-2</v>
      </c>
      <c r="U574" s="8">
        <f t="shared" si="98"/>
        <v>1.7413403257295092E-2</v>
      </c>
      <c r="V574" s="15">
        <f t="shared" si="116"/>
        <v>0.17872117048551797</v>
      </c>
      <c r="W574" s="15">
        <f t="shared" si="117"/>
        <v>0.13563705539585519</v>
      </c>
    </row>
    <row r="575" spans="1:23" x14ac:dyDescent="0.25">
      <c r="A575">
        <v>574</v>
      </c>
      <c r="B575">
        <v>694.6</v>
      </c>
      <c r="C575">
        <v>369.4</v>
      </c>
      <c r="D575" t="s">
        <v>1578</v>
      </c>
      <c r="E575" t="e">
        <v>#N/A</v>
      </c>
      <c r="F575" t="b">
        <v>1</v>
      </c>
      <c r="G575" t="e">
        <v>#N/A</v>
      </c>
      <c r="H575" t="e">
        <v>#N/A</v>
      </c>
      <c r="I575" s="6" t="str">
        <f t="shared" si="121"/>
        <v>C47H80O2</v>
      </c>
      <c r="J575" s="6" t="str">
        <f t="shared" si="122"/>
        <v>C47H84NO2</v>
      </c>
      <c r="K575" s="6" t="s">
        <v>77</v>
      </c>
      <c r="L575" s="6" t="str">
        <f t="shared" si="115"/>
        <v>C20H39NO2</v>
      </c>
      <c r="M575">
        <v>0.58222526167735167</v>
      </c>
      <c r="N575">
        <v>3.3504199594638004E-2</v>
      </c>
      <c r="O575">
        <v>2.3584712476650619E-2</v>
      </c>
      <c r="P575">
        <v>0.73683146868967131</v>
      </c>
      <c r="Q575">
        <v>0.79017426157536363</v>
      </c>
      <c r="R575">
        <v>0.22624730720326686</v>
      </c>
      <c r="S575">
        <v>0.18389966721726075</v>
      </c>
      <c r="T575" s="8">
        <f t="shared" si="97"/>
        <v>2.6474156174366683E-2</v>
      </c>
      <c r="U575" s="8">
        <f t="shared" si="98"/>
        <v>1.737795833279409E-2</v>
      </c>
      <c r="V575" s="15">
        <f t="shared" si="116"/>
        <v>0.17877479890275583</v>
      </c>
      <c r="W575" s="15">
        <f t="shared" si="117"/>
        <v>0.13550306188723604</v>
      </c>
    </row>
    <row r="576" spans="1:23" x14ac:dyDescent="0.25">
      <c r="A576">
        <v>575</v>
      </c>
      <c r="B576">
        <v>692.6</v>
      </c>
      <c r="C576">
        <v>369.4</v>
      </c>
      <c r="D576" t="s">
        <v>1579</v>
      </c>
      <c r="E576" t="e">
        <v>#N/A</v>
      </c>
      <c r="F576" t="b">
        <v>1</v>
      </c>
      <c r="G576" t="e">
        <v>#N/A</v>
      </c>
      <c r="H576" t="e">
        <v>#N/A</v>
      </c>
      <c r="I576" s="6" t="str">
        <f t="shared" si="121"/>
        <v>C47H78O2</v>
      </c>
      <c r="J576" s="6" t="str">
        <f t="shared" si="122"/>
        <v>C47H82NO2</v>
      </c>
      <c r="K576" s="6" t="s">
        <v>77</v>
      </c>
      <c r="L576" s="6" t="str">
        <f t="shared" si="115"/>
        <v>C20H37NO2</v>
      </c>
      <c r="M576">
        <v>0.58239996856392162</v>
      </c>
      <c r="N576">
        <v>3.3504199594638004E-2</v>
      </c>
      <c r="O576">
        <v>2.3536648117386826E-2</v>
      </c>
      <c r="P576">
        <v>0.73683146868967131</v>
      </c>
      <c r="Q576">
        <v>0.79041136720126837</v>
      </c>
      <c r="R576">
        <v>0.22624730720326686</v>
      </c>
      <c r="S576">
        <v>0.18371769054912862</v>
      </c>
      <c r="T576" s="8">
        <f t="shared" si="97"/>
        <v>2.6482100208582004E-2</v>
      </c>
      <c r="U576" s="8">
        <f t="shared" si="98"/>
        <v>1.7342543000366122E-2</v>
      </c>
      <c r="V576" s="15">
        <f t="shared" si="116"/>
        <v>0.17882844341213952</v>
      </c>
      <c r="W576" s="15">
        <f t="shared" si="117"/>
        <v>0.13536897575158899</v>
      </c>
    </row>
    <row r="577" spans="1:23" x14ac:dyDescent="0.25">
      <c r="A577">
        <v>576</v>
      </c>
      <c r="B577">
        <v>690.6</v>
      </c>
      <c r="C577">
        <v>369.4</v>
      </c>
      <c r="D577" t="s">
        <v>1580</v>
      </c>
      <c r="E577" t="e">
        <v>#N/A</v>
      </c>
      <c r="F577" t="b">
        <v>1</v>
      </c>
      <c r="G577" t="e">
        <v>#N/A</v>
      </c>
      <c r="H577" t="e">
        <v>#N/A</v>
      </c>
      <c r="I577" s="6" t="str">
        <f t="shared" si="121"/>
        <v>C47H76O2</v>
      </c>
      <c r="J577" s="6" t="str">
        <f t="shared" si="122"/>
        <v>C47H80NO2</v>
      </c>
      <c r="K577" s="6" t="s">
        <v>77</v>
      </c>
      <c r="L577" s="6" t="str">
        <f t="shared" si="115"/>
        <v>C20H35NO2</v>
      </c>
      <c r="M577">
        <v>0.58257472787435272</v>
      </c>
      <c r="N577">
        <v>3.3504199594638004E-2</v>
      </c>
      <c r="O577">
        <v>2.3488623969159166E-2</v>
      </c>
      <c r="P577">
        <v>0.73683146868967131</v>
      </c>
      <c r="Q577">
        <v>0.79064854397486861</v>
      </c>
      <c r="R577">
        <v>0.22624730720326686</v>
      </c>
      <c r="S577">
        <v>0.18353558811200352</v>
      </c>
      <c r="T577" s="8">
        <f t="shared" si="97"/>
        <v>2.6490046626543928E-2</v>
      </c>
      <c r="U577" s="8">
        <f t="shared" si="98"/>
        <v>1.7307157296694971E-2</v>
      </c>
      <c r="V577" s="15">
        <f t="shared" si="116"/>
        <v>0.17888210401849775</v>
      </c>
      <c r="W577" s="15">
        <f t="shared" si="117"/>
        <v>0.13523479694539015</v>
      </c>
    </row>
    <row r="578" spans="1:23" x14ac:dyDescent="0.25">
      <c r="A578">
        <v>577</v>
      </c>
      <c r="B578">
        <v>688.6</v>
      </c>
      <c r="C578">
        <v>369.4</v>
      </c>
      <c r="D578" t="s">
        <v>1581</v>
      </c>
      <c r="E578" t="e">
        <v>#N/A</v>
      </c>
      <c r="F578" t="b">
        <v>1</v>
      </c>
      <c r="G578" t="e">
        <v>#N/A</v>
      </c>
      <c r="H578" t="e">
        <v>#N/A</v>
      </c>
      <c r="I578" s="6" t="str">
        <f t="shared" si="121"/>
        <v>C47H74O2</v>
      </c>
      <c r="J578" s="6" t="str">
        <f t="shared" si="122"/>
        <v>C47H78NO2</v>
      </c>
      <c r="K578" s="6" t="s">
        <v>77</v>
      </c>
      <c r="L578" s="6" t="str">
        <f t="shared" si="115"/>
        <v>C20H33NO2</v>
      </c>
      <c r="M578">
        <v>0.58274953962437526</v>
      </c>
      <c r="N578">
        <v>3.3504199594638004E-2</v>
      </c>
      <c r="O578">
        <v>2.3440640081786132E-2</v>
      </c>
      <c r="P578">
        <v>0.73683146868967131</v>
      </c>
      <c r="Q578">
        <v>0.7908857919175134</v>
      </c>
      <c r="R578">
        <v>0.22624730720326686</v>
      </c>
      <c r="S578">
        <v>0.1833533598467923</v>
      </c>
      <c r="T578" s="8">
        <f t="shared" si="97"/>
        <v>2.6497995428967715E-2</v>
      </c>
      <c r="U578" s="8">
        <f t="shared" si="98"/>
        <v>1.7271801258488456E-2</v>
      </c>
      <c r="V578" s="15">
        <f t="shared" si="116"/>
        <v>0.17893578072666066</v>
      </c>
      <c r="W578" s="15">
        <f t="shared" si="117"/>
        <v>0.13510052542509779</v>
      </c>
    </row>
    <row r="579" spans="1:23" x14ac:dyDescent="0.25">
      <c r="A579">
        <v>578</v>
      </c>
      <c r="B579">
        <v>726.7</v>
      </c>
      <c r="C579">
        <v>369.4</v>
      </c>
      <c r="D579" t="s">
        <v>1582</v>
      </c>
      <c r="E579" t="e">
        <v>#N/A</v>
      </c>
      <c r="F579" t="b">
        <v>1</v>
      </c>
      <c r="G579" t="e">
        <v>#N/A</v>
      </c>
      <c r="H579" t="e">
        <v>#N/A</v>
      </c>
      <c r="I579" s="6" t="str">
        <f t="shared" si="121"/>
        <v>C49H88O2</v>
      </c>
      <c r="J579" s="6" t="str">
        <f t="shared" si="122"/>
        <v>C49H92NO2</v>
      </c>
      <c r="K579" s="6" t="s">
        <v>77</v>
      </c>
      <c r="L579" s="6" t="str">
        <f t="shared" si="115"/>
        <v>C22H47NO2</v>
      </c>
      <c r="M579">
        <v>0.56880372973994342</v>
      </c>
      <c r="N579">
        <v>3.3504199594638004E-2</v>
      </c>
      <c r="O579">
        <v>2.7369741754237759E-2</v>
      </c>
      <c r="P579">
        <v>0.73683146868967131</v>
      </c>
      <c r="Q579">
        <v>0.77195906243182499</v>
      </c>
      <c r="R579">
        <v>0.22624730720326686</v>
      </c>
      <c r="S579">
        <v>0.19775886946045454</v>
      </c>
      <c r="T579" s="8">
        <f t="shared" ref="T579:T642" si="123">N579*M579/P579</f>
        <v>2.5863870506605491E-2</v>
      </c>
      <c r="U579" s="8">
        <f t="shared" ref="U579:U642" si="124">O579*M579/Q579</f>
        <v>2.0166887014432033E-2</v>
      </c>
      <c r="V579" s="15">
        <f t="shared" si="116"/>
        <v>0.17465365914635902</v>
      </c>
      <c r="W579" s="15">
        <f t="shared" si="117"/>
        <v>0.14571495823095573</v>
      </c>
    </row>
    <row r="580" spans="1:23" x14ac:dyDescent="0.25">
      <c r="A580">
        <v>579</v>
      </c>
      <c r="B580">
        <v>724.7</v>
      </c>
      <c r="C580">
        <v>369.4</v>
      </c>
      <c r="D580" t="s">
        <v>1583</v>
      </c>
      <c r="E580" t="e">
        <v>#N/A</v>
      </c>
      <c r="F580" t="b">
        <v>1</v>
      </c>
      <c r="G580" t="e">
        <v>#N/A</v>
      </c>
      <c r="H580" t="e">
        <v>#N/A</v>
      </c>
      <c r="I580" s="6" t="str">
        <f t="shared" si="121"/>
        <v>C49H86O2</v>
      </c>
      <c r="J580" s="6" t="str">
        <f t="shared" si="122"/>
        <v>C49H90NO2</v>
      </c>
      <c r="K580" s="6" t="s">
        <v>77</v>
      </c>
      <c r="L580" s="6" t="str">
        <f t="shared" si="115"/>
        <v>C22H45NO2</v>
      </c>
      <c r="M580">
        <v>0.56897440926079734</v>
      </c>
      <c r="N580">
        <v>3.3504199594638004E-2</v>
      </c>
      <c r="O580">
        <v>2.7318652296807189E-2</v>
      </c>
      <c r="P580">
        <v>0.73683146868967131</v>
      </c>
      <c r="Q580">
        <v>0.77219070226821473</v>
      </c>
      <c r="R580">
        <v>0.22624730720326686</v>
      </c>
      <c r="S580">
        <v>0.19758651850821146</v>
      </c>
      <c r="T580" s="8">
        <f t="shared" si="123"/>
        <v>2.5871631413917955E-2</v>
      </c>
      <c r="U580" s="8">
        <f t="shared" si="124"/>
        <v>2.01292426944789E-2</v>
      </c>
      <c r="V580" s="15">
        <f t="shared" si="116"/>
        <v>0.17470606703558314</v>
      </c>
      <c r="W580" s="15">
        <f t="shared" si="117"/>
        <v>0.14558796462568438</v>
      </c>
    </row>
    <row r="581" spans="1:23" x14ac:dyDescent="0.25">
      <c r="A581">
        <v>580</v>
      </c>
      <c r="B581">
        <v>722.7</v>
      </c>
      <c r="C581">
        <v>369.4</v>
      </c>
      <c r="D581" t="s">
        <v>1584</v>
      </c>
      <c r="E581" t="e">
        <v>#N/A</v>
      </c>
      <c r="F581" t="b">
        <v>1</v>
      </c>
      <c r="G581" t="e">
        <v>#N/A</v>
      </c>
      <c r="H581" t="e">
        <v>#N/A</v>
      </c>
      <c r="I581" s="6" t="str">
        <f t="shared" si="121"/>
        <v>C49H84O2</v>
      </c>
      <c r="J581" s="6" t="str">
        <f t="shared" si="122"/>
        <v>C49H88NO2</v>
      </c>
      <c r="K581" s="6" t="s">
        <v>77</v>
      </c>
      <c r="L581" s="6" t="str">
        <f t="shared" si="115"/>
        <v>C22H43NO2</v>
      </c>
      <c r="M581">
        <v>0.56914513999703087</v>
      </c>
      <c r="N581">
        <v>3.3504199594638004E-2</v>
      </c>
      <c r="O581">
        <v>2.7267599253295277E-2</v>
      </c>
      <c r="P581">
        <v>0.73683146868967131</v>
      </c>
      <c r="Q581">
        <v>0.77242241161219405</v>
      </c>
      <c r="R581">
        <v>0.22624730720326686</v>
      </c>
      <c r="S581">
        <v>0.19741404631581505</v>
      </c>
      <c r="T581" s="8">
        <f t="shared" si="123"/>
        <v>2.5879394650026585E-2</v>
      </c>
      <c r="U581" s="8">
        <f t="shared" si="124"/>
        <v>2.0091625205446946E-2</v>
      </c>
      <c r="V581" s="15">
        <f t="shared" si="116"/>
        <v>0.17475849065071233</v>
      </c>
      <c r="W581" s="15">
        <f t="shared" si="117"/>
        <v>0.14546088168685284</v>
      </c>
    </row>
    <row r="582" spans="1:23" x14ac:dyDescent="0.25">
      <c r="A582">
        <v>581</v>
      </c>
      <c r="B582">
        <v>718.6</v>
      </c>
      <c r="C582">
        <v>369.4</v>
      </c>
      <c r="D582" t="s">
        <v>1585</v>
      </c>
      <c r="E582" t="e">
        <v>#N/A</v>
      </c>
      <c r="F582" t="b">
        <v>1</v>
      </c>
      <c r="G582" t="e">
        <v>#N/A</v>
      </c>
      <c r="H582" t="e">
        <v>#N/A</v>
      </c>
      <c r="I582" s="6" t="str">
        <f t="shared" si="121"/>
        <v>C49H80O2</v>
      </c>
      <c r="J582" s="6" t="str">
        <f t="shared" si="122"/>
        <v>C49H84NO2</v>
      </c>
      <c r="K582" s="6" t="s">
        <v>77</v>
      </c>
      <c r="L582" s="6" t="str">
        <f t="shared" si="115"/>
        <v>C22H39NO2</v>
      </c>
      <c r="M582">
        <v>0.569486755177113</v>
      </c>
      <c r="N582">
        <v>3.3504199594638004E-2</v>
      </c>
      <c r="O582">
        <v>2.7165602597337767E-2</v>
      </c>
      <c r="P582">
        <v>0.73683146868967131</v>
      </c>
      <c r="Q582">
        <v>0.77288603890635632</v>
      </c>
      <c r="R582">
        <v>0.22624730720326686</v>
      </c>
      <c r="S582">
        <v>0.19706873798157107</v>
      </c>
      <c r="T582" s="8">
        <f t="shared" si="123"/>
        <v>2.5894928111427719E-2</v>
      </c>
      <c r="U582" s="8">
        <f t="shared" si="124"/>
        <v>2.0016470859636336E-2</v>
      </c>
      <c r="V582" s="15">
        <f t="shared" si="116"/>
        <v>0.17486338507756247</v>
      </c>
      <c r="W582" s="15">
        <f t="shared" si="117"/>
        <v>0.14520644763978102</v>
      </c>
    </row>
    <row r="583" spans="1:23" x14ac:dyDescent="0.25">
      <c r="A583">
        <v>582</v>
      </c>
      <c r="B583">
        <v>716.6</v>
      </c>
      <c r="C583">
        <v>369.4</v>
      </c>
      <c r="D583" t="s">
        <v>1586</v>
      </c>
      <c r="E583" t="e">
        <v>#N/A</v>
      </c>
      <c r="F583" t="b">
        <v>1</v>
      </c>
      <c r="G583" t="e">
        <v>#N/A</v>
      </c>
      <c r="H583" t="e">
        <v>#N/A</v>
      </c>
      <c r="I583" s="6" t="str">
        <f t="shared" si="121"/>
        <v>C49H78O2</v>
      </c>
      <c r="J583" s="6" t="str">
        <f t="shared" si="122"/>
        <v>C49H82NO2</v>
      </c>
      <c r="K583" s="6" t="s">
        <v>77</v>
      </c>
      <c r="L583" s="6" t="str">
        <f t="shared" si="115"/>
        <v>C22H37NO2</v>
      </c>
      <c r="M583">
        <v>0.56965763965171168</v>
      </c>
      <c r="N583">
        <v>3.3504199594638004E-2</v>
      </c>
      <c r="O583">
        <v>2.7114659079625816E-2</v>
      </c>
      <c r="P583">
        <v>0.73683146868967131</v>
      </c>
      <c r="Q583">
        <v>0.77311795689827156</v>
      </c>
      <c r="R583">
        <v>0.22624730720326686</v>
      </c>
      <c r="S583">
        <v>0.19689590172516944</v>
      </c>
      <c r="T583" s="8">
        <f t="shared" si="123"/>
        <v>2.5902698338118445E-2</v>
      </c>
      <c r="U583" s="8">
        <f t="shared" si="124"/>
        <v>1.997893407266043E-2</v>
      </c>
      <c r="V583" s="15">
        <f t="shared" si="116"/>
        <v>0.17491585589872533</v>
      </c>
      <c r="W583" s="15">
        <f t="shared" si="117"/>
        <v>0.14507909644713385</v>
      </c>
    </row>
    <row r="584" spans="1:23" x14ac:dyDescent="0.25">
      <c r="A584">
        <v>583</v>
      </c>
      <c r="B584">
        <v>714.6</v>
      </c>
      <c r="C584">
        <v>369.4</v>
      </c>
      <c r="D584" t="s">
        <v>1587</v>
      </c>
      <c r="E584" t="e">
        <v>#N/A</v>
      </c>
      <c r="F584" t="b">
        <v>1</v>
      </c>
      <c r="G584" t="e">
        <v>#N/A</v>
      </c>
      <c r="H584" t="e">
        <v>#N/A</v>
      </c>
      <c r="I584" s="6" t="str">
        <f t="shared" si="121"/>
        <v>C49H76O2</v>
      </c>
      <c r="J584" s="6" t="str">
        <f t="shared" si="122"/>
        <v>C49H80NO2</v>
      </c>
      <c r="K584" s="6" t="s">
        <v>77</v>
      </c>
      <c r="L584" s="6" t="str">
        <f t="shared" si="115"/>
        <v>C22H35NO2</v>
      </c>
      <c r="M584">
        <v>0.56982857540318965</v>
      </c>
      <c r="N584">
        <v>3.3504199594638004E-2</v>
      </c>
      <c r="O584">
        <v>2.7063752165299857E-2</v>
      </c>
      <c r="P584">
        <v>0.73683146868967131</v>
      </c>
      <c r="Q584">
        <v>0.77334994448124228</v>
      </c>
      <c r="R584">
        <v>0.22624730720326686</v>
      </c>
      <c r="S584">
        <v>0.19672294399950616</v>
      </c>
      <c r="T584" s="8">
        <f t="shared" si="123"/>
        <v>2.5910470896401767E-2</v>
      </c>
      <c r="U584" s="8">
        <f t="shared" si="124"/>
        <v>1.994142425621117E-2</v>
      </c>
      <c r="V584" s="15">
        <f t="shared" si="116"/>
        <v>0.17496834246467702</v>
      </c>
      <c r="W584" s="15">
        <f t="shared" si="117"/>
        <v>0.14495165575211214</v>
      </c>
    </row>
    <row r="585" spans="1:23" x14ac:dyDescent="0.25">
      <c r="A585">
        <v>584</v>
      </c>
      <c r="B585">
        <v>754.7</v>
      </c>
      <c r="C585">
        <v>369.4</v>
      </c>
      <c r="D585" t="s">
        <v>1588</v>
      </c>
      <c r="E585" t="e">
        <v>#N/A</v>
      </c>
      <c r="F585" t="b">
        <v>1</v>
      </c>
      <c r="G585" t="e">
        <v>#N/A</v>
      </c>
      <c r="H585" t="e">
        <v>#N/A</v>
      </c>
      <c r="I585" s="6" t="str">
        <f t="shared" si="121"/>
        <v>C51H92O2</v>
      </c>
      <c r="J585" s="6" t="str">
        <f t="shared" si="122"/>
        <v>C51H96NO2</v>
      </c>
      <c r="K585" s="6" t="s">
        <v>77</v>
      </c>
      <c r="L585" s="6" t="str">
        <f t="shared" si="115"/>
        <v>C24H51NO2</v>
      </c>
      <c r="M585">
        <v>0.55602513271413823</v>
      </c>
      <c r="N585">
        <v>3.3504199594638004E-2</v>
      </c>
      <c r="O585">
        <v>3.1274649795293812E-2</v>
      </c>
      <c r="P585">
        <v>0.73683146868967131</v>
      </c>
      <c r="Q585">
        <v>0.754616430406988</v>
      </c>
      <c r="R585">
        <v>0.22624730720326686</v>
      </c>
      <c r="S585">
        <v>0.21055511756476553</v>
      </c>
      <c r="T585" s="8">
        <f t="shared" si="123"/>
        <v>2.5282819501748991E-2</v>
      </c>
      <c r="U585" s="8">
        <f t="shared" si="124"/>
        <v>2.3044146141421473E-2</v>
      </c>
      <c r="V585" s="15">
        <f t="shared" si="116"/>
        <v>0.17072993535092248</v>
      </c>
      <c r="W585" s="15">
        <f t="shared" si="117"/>
        <v>0.15514363651537261</v>
      </c>
    </row>
    <row r="586" spans="1:23" x14ac:dyDescent="0.25">
      <c r="A586">
        <v>585</v>
      </c>
      <c r="B586">
        <v>752.7</v>
      </c>
      <c r="C586">
        <v>369.4</v>
      </c>
      <c r="D586" t="s">
        <v>1589</v>
      </c>
      <c r="E586" t="e">
        <v>#N/A</v>
      </c>
      <c r="F586" t="b">
        <v>1</v>
      </c>
      <c r="G586" t="e">
        <v>#N/A</v>
      </c>
      <c r="H586" t="e">
        <v>#N/A</v>
      </c>
      <c r="I586" s="6" t="str">
        <f t="shared" si="121"/>
        <v>C51H90O2</v>
      </c>
      <c r="J586" s="6" t="str">
        <f t="shared" si="122"/>
        <v>C51H94NO2</v>
      </c>
      <c r="K586" s="6" t="s">
        <v>77</v>
      </c>
      <c r="L586" s="6" t="str">
        <f t="shared" si="115"/>
        <v>C24H49NO2</v>
      </c>
      <c r="M586">
        <v>0.55619197779315666</v>
      </c>
      <c r="N586">
        <v>3.3504199594638004E-2</v>
      </c>
      <c r="O586">
        <v>3.1220890300136112E-2</v>
      </c>
      <c r="P586">
        <v>0.73683146868967131</v>
      </c>
      <c r="Q586">
        <v>0.75484286628290842</v>
      </c>
      <c r="R586">
        <v>0.22624730720326686</v>
      </c>
      <c r="S586">
        <v>0.21039181148243866</v>
      </c>
      <c r="T586" s="8">
        <f t="shared" si="123"/>
        <v>2.5290406054531211E-2</v>
      </c>
      <c r="U586" s="8">
        <f t="shared" si="124"/>
        <v>2.3004534453648411E-2</v>
      </c>
      <c r="V586" s="15">
        <f t="shared" si="116"/>
        <v>0.17078116585810368</v>
      </c>
      <c r="W586" s="15">
        <f t="shared" si="117"/>
        <v>0.15502330745488574</v>
      </c>
    </row>
    <row r="587" spans="1:23" x14ac:dyDescent="0.25">
      <c r="A587">
        <v>586</v>
      </c>
      <c r="B587" s="20">
        <v>619.6</v>
      </c>
      <c r="C587" s="20">
        <v>376.4</v>
      </c>
      <c r="D587" s="20" t="s">
        <v>1590</v>
      </c>
      <c r="E587" t="e">
        <v>#N/A</v>
      </c>
      <c r="F587" t="b">
        <v>1</v>
      </c>
      <c r="G587" t="e">
        <v>#N/A</v>
      </c>
      <c r="H587" t="e">
        <v>#N/A</v>
      </c>
      <c r="I587" s="1" t="str">
        <f>"C"&amp;MID(D587,5,2)+27&amp;"H"&amp;-7+44+MID(D587,5,2)*2-MID(D587,8,1)*2&amp;"O2"</f>
        <v>C41H63O2</v>
      </c>
      <c r="J587" s="1" t="str">
        <f>"C"&amp;MID(D587,5,2)+27&amp;"H"&amp;-7+4+44+MID(D587,5,2)*2-MID(D587,8,1)*2&amp;"N"&amp;"O2"</f>
        <v>C41H67NO2</v>
      </c>
      <c r="K587" s="1" t="s">
        <v>78</v>
      </c>
      <c r="L587" s="1" t="str">
        <f t="shared" si="115"/>
        <v>C14H29NO2</v>
      </c>
      <c r="M587">
        <v>0.62376475109058638</v>
      </c>
      <c r="N587">
        <v>3.330202001564074E-2</v>
      </c>
      <c r="O587">
        <v>1.4094048389127228E-2</v>
      </c>
      <c r="P587">
        <v>0.73760560614459092</v>
      </c>
      <c r="Q587">
        <v>0.84566161902016679</v>
      </c>
      <c r="R587">
        <v>0.2257104073990357</v>
      </c>
      <c r="S587">
        <v>0.13911028075275247</v>
      </c>
      <c r="T587" s="8">
        <f t="shared" si="123"/>
        <v>2.8162240163068751E-2</v>
      </c>
      <c r="U587" s="8">
        <f t="shared" si="124"/>
        <v>1.0395849105093388E-2</v>
      </c>
      <c r="V587" s="15">
        <f t="shared" si="116"/>
        <v>0.19087462855077</v>
      </c>
      <c r="W587" s="15">
        <f t="shared" si="117"/>
        <v>0.10260852295557822</v>
      </c>
    </row>
    <row r="588" spans="1:23" x14ac:dyDescent="0.25">
      <c r="A588">
        <v>587</v>
      </c>
      <c r="B588" s="20">
        <v>647.6</v>
      </c>
      <c r="C588" s="20">
        <v>376.4</v>
      </c>
      <c r="D588" s="20" t="s">
        <v>1591</v>
      </c>
      <c r="E588" t="e">
        <v>#N/A</v>
      </c>
      <c r="F588" t="b">
        <v>1</v>
      </c>
      <c r="G588" t="e">
        <v>#N/A</v>
      </c>
      <c r="H588" t="e">
        <v>#N/A</v>
      </c>
      <c r="I588" s="1" t="str">
        <f t="shared" ref="I588:I591" si="125">"C"&amp;MID(D588,5,2)+27&amp;"H"&amp;-7+44+MID(D588,5,2)*2-MID(D588,8,1)*2&amp;"O2"</f>
        <v>C43H67O2</v>
      </c>
      <c r="J588" s="1" t="str">
        <f t="shared" ref="J588:J591" si="126">"C"&amp;MID(D588,5,2)+27&amp;"H"&amp;-7+4+44+MID(D588,5,2)*2-MID(D588,8,1)*2&amp;"N"&amp;"O2"</f>
        <v>C43H71NO2</v>
      </c>
      <c r="K588" s="1" t="s">
        <v>78</v>
      </c>
      <c r="L588" s="1" t="str">
        <f t="shared" si="115"/>
        <v>C16H33NO2</v>
      </c>
      <c r="M588">
        <v>0.60975141401782762</v>
      </c>
      <c r="N588">
        <v>3.330202001564074E-2</v>
      </c>
      <c r="O588">
        <v>1.6997374558209467E-2</v>
      </c>
      <c r="P588">
        <v>0.73760560614459092</v>
      </c>
      <c r="Q588">
        <v>0.82666320447990127</v>
      </c>
      <c r="R588">
        <v>0.2257104073990357</v>
      </c>
      <c r="S588">
        <v>0.15487000565579045</v>
      </c>
      <c r="T588" s="8">
        <f t="shared" si="123"/>
        <v>2.7529554581783394E-2</v>
      </c>
      <c r="U588" s="8">
        <f t="shared" si="124"/>
        <v>1.2537358763874745E-2</v>
      </c>
      <c r="V588" s="15">
        <f t="shared" si="116"/>
        <v>0.18658648866495092</v>
      </c>
      <c r="W588" s="15">
        <f t="shared" si="117"/>
        <v>0.11423298439535558</v>
      </c>
    </row>
    <row r="589" spans="1:23" x14ac:dyDescent="0.25">
      <c r="A589">
        <v>588</v>
      </c>
      <c r="B589" s="20">
        <v>675.7</v>
      </c>
      <c r="C589" s="20">
        <v>376.4</v>
      </c>
      <c r="D589" s="20" t="s">
        <v>1592</v>
      </c>
      <c r="E589" t="e">
        <v>#N/A</v>
      </c>
      <c r="F589" t="b">
        <v>1</v>
      </c>
      <c r="G589" t="e">
        <v>#N/A</v>
      </c>
      <c r="H589" t="e">
        <v>#N/A</v>
      </c>
      <c r="I589" s="1" t="str">
        <f t="shared" si="125"/>
        <v>C45H71O2</v>
      </c>
      <c r="J589" s="1" t="str">
        <f t="shared" si="126"/>
        <v>C45H75NO2</v>
      </c>
      <c r="K589" s="1" t="s">
        <v>78</v>
      </c>
      <c r="L589" s="1" t="str">
        <f t="shared" si="115"/>
        <v>C18H37NO2</v>
      </c>
      <c r="M589">
        <v>0.59605289694022157</v>
      </c>
      <c r="N589">
        <v>3.330202001564074E-2</v>
      </c>
      <c r="O589">
        <v>2.0184866698779291E-2</v>
      </c>
      <c r="P589">
        <v>0.73760560614459092</v>
      </c>
      <c r="Q589">
        <v>0.80809160339187913</v>
      </c>
      <c r="R589">
        <v>0.2257104073990357</v>
      </c>
      <c r="S589">
        <v>0.1698514124965399</v>
      </c>
      <c r="T589" s="8">
        <f t="shared" si="123"/>
        <v>2.6911082750627584E-2</v>
      </c>
      <c r="U589" s="8">
        <f t="shared" si="124"/>
        <v>1.4888470836300871E-2</v>
      </c>
      <c r="V589" s="15">
        <f t="shared" si="116"/>
        <v>0.18239468501732109</v>
      </c>
      <c r="W589" s="15">
        <f t="shared" si="117"/>
        <v>0.1252833540690253</v>
      </c>
    </row>
    <row r="590" spans="1:23" x14ac:dyDescent="0.25">
      <c r="A590">
        <v>589</v>
      </c>
      <c r="B590" s="20">
        <v>699.7</v>
      </c>
      <c r="C590" s="20">
        <v>376.4</v>
      </c>
      <c r="D590" s="20" t="s">
        <v>1593</v>
      </c>
      <c r="E590" t="e">
        <v>#N/A</v>
      </c>
      <c r="F590" t="b">
        <v>1</v>
      </c>
      <c r="G590" t="e">
        <v>#N/A</v>
      </c>
      <c r="H590" t="e">
        <v>#N/A</v>
      </c>
      <c r="I590" s="1" t="str">
        <f t="shared" si="125"/>
        <v>C47H71O2</v>
      </c>
      <c r="J590" s="1" t="str">
        <f t="shared" si="126"/>
        <v>C47H75NO2</v>
      </c>
      <c r="K590" s="1" t="s">
        <v>78</v>
      </c>
      <c r="L590" s="1" t="str">
        <f t="shared" si="115"/>
        <v>C20H37NO2</v>
      </c>
      <c r="M590">
        <v>0.58301185560806634</v>
      </c>
      <c r="N590">
        <v>3.330202001564074E-2</v>
      </c>
      <c r="O590">
        <v>2.3536648117386826E-2</v>
      </c>
      <c r="P590">
        <v>0.73760560614459092</v>
      </c>
      <c r="Q590">
        <v>0.79041136720126837</v>
      </c>
      <c r="R590">
        <v>0.2257104073990357</v>
      </c>
      <c r="S590">
        <v>0.18371769054912862</v>
      </c>
      <c r="T590" s="8">
        <f t="shared" si="123"/>
        <v>2.6322295171126598E-2</v>
      </c>
      <c r="U590" s="8">
        <f t="shared" si="124"/>
        <v>1.7360763601237051E-2</v>
      </c>
      <c r="V590" s="15">
        <f t="shared" si="116"/>
        <v>0.17840407170382708</v>
      </c>
      <c r="W590" s="15">
        <f t="shared" si="117"/>
        <v>0.13551119849697438</v>
      </c>
    </row>
    <row r="591" spans="1:23" x14ac:dyDescent="0.25">
      <c r="A591">
        <v>590</v>
      </c>
      <c r="B591" s="20">
        <v>725.7</v>
      </c>
      <c r="C591" s="20">
        <v>376.4</v>
      </c>
      <c r="D591" s="20" t="s">
        <v>1594</v>
      </c>
      <c r="E591" t="e">
        <v>#N/A</v>
      </c>
      <c r="F591" t="b">
        <v>1</v>
      </c>
      <c r="G591" t="e">
        <v>#N/A</v>
      </c>
      <c r="H591" t="e">
        <v>#N/A</v>
      </c>
      <c r="I591" s="1" t="str">
        <f t="shared" si="125"/>
        <v>C49H73O2</v>
      </c>
      <c r="J591" s="1" t="str">
        <f t="shared" si="126"/>
        <v>C49H77NO2</v>
      </c>
      <c r="K591" s="1" t="s">
        <v>78</v>
      </c>
      <c r="L591" s="1" t="str">
        <f t="shared" si="115"/>
        <v>C22H39NO2</v>
      </c>
      <c r="M591">
        <v>0.57008507520821472</v>
      </c>
      <c r="N591">
        <v>3.330202001564074E-2</v>
      </c>
      <c r="O591">
        <v>2.7165602597337767E-2</v>
      </c>
      <c r="P591">
        <v>0.73760560614459092</v>
      </c>
      <c r="Q591">
        <v>0.77288603890635632</v>
      </c>
      <c r="R591">
        <v>0.2257104073990357</v>
      </c>
      <c r="S591">
        <v>0.19706873798157107</v>
      </c>
      <c r="T591" s="8">
        <f t="shared" si="123"/>
        <v>2.5738666337468758E-2</v>
      </c>
      <c r="U591" s="8">
        <f t="shared" si="124"/>
        <v>2.0037500770092392E-2</v>
      </c>
      <c r="V591" s="15">
        <f t="shared" si="116"/>
        <v>0.17444842271458061</v>
      </c>
      <c r="W591" s="15">
        <f t="shared" si="117"/>
        <v>0.14535900593104628</v>
      </c>
    </row>
    <row r="592" spans="1:23" x14ac:dyDescent="0.25">
      <c r="A592">
        <v>591</v>
      </c>
      <c r="B592">
        <v>530.4</v>
      </c>
      <c r="C592">
        <v>285.2</v>
      </c>
      <c r="D592" t="s">
        <v>1595</v>
      </c>
      <c r="E592" t="str">
        <f>ROUNDUP((INT(C592-36-5-16)-32)/14,0)&amp; "H"&amp;MOD((14-MOD((INT(C592-36-5-16)-32),14))/2,7)</f>
        <v>14H0</v>
      </c>
      <c r="F592" t="b">
        <v>1</v>
      </c>
      <c r="G592" t="e">
        <v>#N/A</v>
      </c>
      <c r="H592" t="e">
        <v>#N/A</v>
      </c>
      <c r="I592" s="6" t="str">
        <f>"C"&amp;MID(D592,4,2)+MID(D592,9,2)+3&amp;"H"&amp;(MID(D592,4,2)+MID(D592,9,2))*2+4-(MID(D592,7,1)+MID(D592,12,1))*2&amp;"O5"</f>
        <v>C31H60O5</v>
      </c>
      <c r="J592" s="6" t="str">
        <f>"C"&amp;MID(D592,4,2)+MID(D592,9,2)+3&amp;"H"&amp;4+(MID(D592,4,2)+MID(D592,9,2))*2+4-(MID(D592,7,1)+MID(D592,12,1))*2&amp;"N"&amp;"O5"</f>
        <v>C31H64NO5</v>
      </c>
      <c r="K592" s="6" t="str">
        <f t="shared" ref="K592:K652" si="127">"C"&amp;3+MID(D592,4,2)&amp;"H"&amp;(3+MID(D592,4,2))*2-1-MID(D592,7,1)*2&amp;"O3"</f>
        <v>C17H33O3</v>
      </c>
      <c r="L592" s="6" t="str">
        <f t="shared" si="115"/>
        <v>C14H31NO2</v>
      </c>
      <c r="M592">
        <v>0.69206805286397233</v>
      </c>
      <c r="N592">
        <v>1.965387331297453E-2</v>
      </c>
      <c r="O592">
        <v>1.4131566343376201E-2</v>
      </c>
      <c r="P592">
        <v>0.81862024293579849</v>
      </c>
      <c r="Q592">
        <v>0.84540793956184734</v>
      </c>
      <c r="R592">
        <v>0.15977284778269693</v>
      </c>
      <c r="S592">
        <v>0.13932221122944113</v>
      </c>
      <c r="T592" s="8">
        <f t="shared" si="123"/>
        <v>1.6615540541931376E-2</v>
      </c>
      <c r="U592" s="8">
        <f t="shared" si="124"/>
        <v>1.156838627307798E-2</v>
      </c>
      <c r="V592" s="15">
        <f t="shared" si="116"/>
        <v>0.1350732340418985</v>
      </c>
      <c r="W592" s="15">
        <f t="shared" si="117"/>
        <v>0.11405198240299774</v>
      </c>
    </row>
    <row r="593" spans="1:23" x14ac:dyDescent="0.25">
      <c r="A593">
        <v>592</v>
      </c>
      <c r="B593">
        <v>530.4</v>
      </c>
      <c r="C593">
        <v>257.2</v>
      </c>
      <c r="D593" t="s">
        <v>1596</v>
      </c>
      <c r="E593" t="str">
        <f t="shared" ref="E593:E675" si="128">ROUNDUP((INT(C593-36-5-16)-32)/14,0)&amp; "H"&amp;MOD((14-MOD((INT(C593-36-5-16)-32),14))/2,7)</f>
        <v>12H0</v>
      </c>
      <c r="F593" t="b">
        <v>1</v>
      </c>
      <c r="G593" t="e">
        <v>#N/A</v>
      </c>
      <c r="H593" t="e">
        <v>#N/A</v>
      </c>
      <c r="I593" s="6" t="str">
        <f t="shared" ref="I593:I675" si="129">"C"&amp;MID(D593,4,2)+MID(D593,9,2)+3&amp;"H"&amp;(MID(D593,4,2)+MID(D593,9,2))*2+4-(MID(D593,7,1)+MID(D593,12,1))*2&amp;"O5"</f>
        <v>C31H60O5</v>
      </c>
      <c r="J593" s="6" t="str">
        <f t="shared" ref="J593:J675" si="130">"C"&amp;MID(D593,4,2)+MID(D593,9,2)+3&amp;"H"&amp;4+(MID(D593,4,2)+MID(D593,9,2))*2+4-(MID(D593,7,1)+MID(D593,12,1))*2&amp;"N"&amp;"O5"</f>
        <v>C31H64NO5</v>
      </c>
      <c r="K593" s="6" t="str">
        <f t="shared" si="127"/>
        <v>C15H29O3</v>
      </c>
      <c r="L593" s="6" t="str">
        <f t="shared" si="115"/>
        <v>C16H35NO2</v>
      </c>
      <c r="M593">
        <v>0.69206805286397233</v>
      </c>
      <c r="N593">
        <v>1.6693855297775218E-2</v>
      </c>
      <c r="O593">
        <v>1.7038748360751518E-2</v>
      </c>
      <c r="P593">
        <v>0.83743381373714099</v>
      </c>
      <c r="Q593">
        <v>0.82641522411847945</v>
      </c>
      <c r="R593">
        <v>0.1443137626541631</v>
      </c>
      <c r="S593">
        <v>0.1550715099001686</v>
      </c>
      <c r="T593" s="8">
        <f t="shared" si="123"/>
        <v>1.3796056167312372E-2</v>
      </c>
      <c r="U593" s="8">
        <f t="shared" si="124"/>
        <v>1.4268824021051603E-2</v>
      </c>
      <c r="V593" s="15">
        <f t="shared" si="116"/>
        <v>0.11926309050722124</v>
      </c>
      <c r="W593" s="15">
        <f t="shared" si="117"/>
        <v>0.12986212593767499</v>
      </c>
    </row>
    <row r="594" spans="1:23" x14ac:dyDescent="0.25">
      <c r="A594">
        <v>593</v>
      </c>
      <c r="B594">
        <v>558.5</v>
      </c>
      <c r="C594">
        <v>285.2</v>
      </c>
      <c r="D594" t="s">
        <v>1597</v>
      </c>
      <c r="E594" t="str">
        <f t="shared" si="128"/>
        <v>14H0</v>
      </c>
      <c r="F594" t="b">
        <v>1</v>
      </c>
      <c r="G594" t="e">
        <v>#N/A</v>
      </c>
      <c r="H594" t="e">
        <v>#N/A</v>
      </c>
      <c r="I594" s="6" t="str">
        <f t="shared" si="129"/>
        <v>C33H64O5</v>
      </c>
      <c r="J594" s="6" t="str">
        <f t="shared" si="130"/>
        <v>C33H68NO5</v>
      </c>
      <c r="K594" s="6" t="str">
        <f t="shared" si="127"/>
        <v>C17H33O3</v>
      </c>
      <c r="L594" s="6" t="str">
        <f t="shared" si="115"/>
        <v>C16H35NO2</v>
      </c>
      <c r="M594">
        <v>0.6765202315337121</v>
      </c>
      <c r="N594">
        <v>1.965387331297453E-2</v>
      </c>
      <c r="O594">
        <v>1.7038748360751518E-2</v>
      </c>
      <c r="P594">
        <v>0.81862024293579849</v>
      </c>
      <c r="Q594">
        <v>0.82641522411847945</v>
      </c>
      <c r="R594">
        <v>0.15977284778269693</v>
      </c>
      <c r="S594">
        <v>0.1550715099001686</v>
      </c>
      <c r="T594" s="8">
        <f t="shared" si="123"/>
        <v>1.6242260118738049E-2</v>
      </c>
      <c r="U594" s="8">
        <f t="shared" si="124"/>
        <v>1.394826432240035E-2</v>
      </c>
      <c r="V594" s="15">
        <f t="shared" si="116"/>
        <v>0.13203871380838519</v>
      </c>
      <c r="W594" s="15">
        <f t="shared" si="117"/>
        <v>0.12694467710689714</v>
      </c>
    </row>
    <row r="595" spans="1:23" x14ac:dyDescent="0.25">
      <c r="A595">
        <v>594</v>
      </c>
      <c r="B595">
        <v>558.5</v>
      </c>
      <c r="C595">
        <v>257.2</v>
      </c>
      <c r="D595" t="s">
        <v>1598</v>
      </c>
      <c r="E595" t="str">
        <f t="shared" si="128"/>
        <v>12H0</v>
      </c>
      <c r="F595" t="b">
        <v>1</v>
      </c>
      <c r="G595" t="e">
        <v>#N/A</v>
      </c>
      <c r="H595" t="e">
        <v>#N/A</v>
      </c>
      <c r="I595" s="6" t="str">
        <f t="shared" si="129"/>
        <v>C33H64O5</v>
      </c>
      <c r="J595" s="6" t="str">
        <f t="shared" si="130"/>
        <v>C33H68NO5</v>
      </c>
      <c r="K595" s="6" t="str">
        <f t="shared" si="127"/>
        <v>C15H29O3</v>
      </c>
      <c r="L595" s="6" t="str">
        <f t="shared" si="115"/>
        <v>C18H39NO2</v>
      </c>
      <c r="M595">
        <v>0.6765202315337121</v>
      </c>
      <c r="N595">
        <v>1.6693855297775218E-2</v>
      </c>
      <c r="O595">
        <v>2.0229777655425638E-2</v>
      </c>
      <c r="P595">
        <v>0.83743381373714099</v>
      </c>
      <c r="Q595">
        <v>0.80784919409292277</v>
      </c>
      <c r="R595">
        <v>0.1443137626541631</v>
      </c>
      <c r="S595">
        <v>0.17004285201134314</v>
      </c>
      <c r="T595" s="8">
        <f t="shared" si="123"/>
        <v>1.3486117548611579E-2</v>
      </c>
      <c r="U595" s="8">
        <f t="shared" si="124"/>
        <v>1.6941099853037489E-2</v>
      </c>
      <c r="V595" s="15">
        <f t="shared" si="116"/>
        <v>0.116583756856683</v>
      </c>
      <c r="W595" s="15">
        <f t="shared" si="117"/>
        <v>0.14239963405859934</v>
      </c>
    </row>
    <row r="596" spans="1:23" x14ac:dyDescent="0.25">
      <c r="A596">
        <v>595</v>
      </c>
      <c r="B596">
        <v>556.5</v>
      </c>
      <c r="C596">
        <v>283.2</v>
      </c>
      <c r="D596" t="s">
        <v>1599</v>
      </c>
      <c r="E596" t="str">
        <f t="shared" si="128"/>
        <v>14H1</v>
      </c>
      <c r="F596" t="b">
        <v>1</v>
      </c>
      <c r="G596" t="e">
        <v>#N/A</v>
      </c>
      <c r="H596" t="e">
        <v>#N/A</v>
      </c>
      <c r="I596" s="6" t="str">
        <f t="shared" si="129"/>
        <v>C33H62O5</v>
      </c>
      <c r="J596" s="6" t="str">
        <f t="shared" si="130"/>
        <v>C33H66NO5</v>
      </c>
      <c r="K596" s="6" t="str">
        <f t="shared" si="127"/>
        <v>C17H31O3</v>
      </c>
      <c r="L596" s="6" t="str">
        <f t="shared" si="115"/>
        <v>C16H35NO2</v>
      </c>
      <c r="M596">
        <v>0.67672323327742268</v>
      </c>
      <c r="N596">
        <v>1.9611872661761526E-2</v>
      </c>
      <c r="O596">
        <v>1.7038748360751518E-2</v>
      </c>
      <c r="P596">
        <v>0.81886588427659923</v>
      </c>
      <c r="Q596">
        <v>0.82641522411847945</v>
      </c>
      <c r="R596">
        <v>0.15957509380408041</v>
      </c>
      <c r="S596">
        <v>0.1550715099001686</v>
      </c>
      <c r="T596" s="8">
        <f t="shared" si="123"/>
        <v>1.6207550141152733E-2</v>
      </c>
      <c r="U596" s="8">
        <f t="shared" si="124"/>
        <v>1.3952449743393248E-2</v>
      </c>
      <c r="V596" s="15">
        <f t="shared" si="116"/>
        <v>0.1318752869098265</v>
      </c>
      <c r="W596" s="15">
        <f t="shared" si="117"/>
        <v>0.12698276908050898</v>
      </c>
    </row>
    <row r="597" spans="1:23" x14ac:dyDescent="0.25">
      <c r="A597">
        <v>596</v>
      </c>
      <c r="B597">
        <v>556.5</v>
      </c>
      <c r="C597">
        <v>285.2</v>
      </c>
      <c r="D597" t="s">
        <v>1600</v>
      </c>
      <c r="E597" t="str">
        <f t="shared" si="128"/>
        <v>14H0</v>
      </c>
      <c r="F597" t="b">
        <v>1</v>
      </c>
      <c r="G597" t="e">
        <v>#N/A</v>
      </c>
      <c r="H597" t="e">
        <v>#N/A</v>
      </c>
      <c r="I597" s="6" t="str">
        <f t="shared" si="129"/>
        <v>C33H62O5</v>
      </c>
      <c r="J597" s="6" t="str">
        <f t="shared" si="130"/>
        <v>C33H66NO5</v>
      </c>
      <c r="K597" s="6" t="str">
        <f t="shared" si="127"/>
        <v>C17H33O3</v>
      </c>
      <c r="L597" s="6" t="str">
        <f t="shared" si="115"/>
        <v>C16H33NO2</v>
      </c>
      <c r="M597">
        <v>0.67672323327742268</v>
      </c>
      <c r="N597">
        <v>1.965387331297453E-2</v>
      </c>
      <c r="O597">
        <v>1.6997374558209467E-2</v>
      </c>
      <c r="P597">
        <v>0.81862024293579849</v>
      </c>
      <c r="Q597">
        <v>0.82666320447990127</v>
      </c>
      <c r="R597">
        <v>0.15977284778269693</v>
      </c>
      <c r="S597">
        <v>0.15487000565579045</v>
      </c>
      <c r="T597" s="8">
        <f t="shared" si="123"/>
        <v>1.6247133893345544E-2</v>
      </c>
      <c r="U597" s="8">
        <f t="shared" si="124"/>
        <v>1.3914394890112199E-2</v>
      </c>
      <c r="V597" s="15">
        <f t="shared" si="116"/>
        <v>0.13207833433692379</v>
      </c>
      <c r="W597" s="15">
        <f t="shared" si="117"/>
        <v>0.1267797216534117</v>
      </c>
    </row>
    <row r="598" spans="1:23" x14ac:dyDescent="0.25">
      <c r="A598">
        <v>597</v>
      </c>
      <c r="B598">
        <v>556.5</v>
      </c>
      <c r="C598">
        <v>257.2</v>
      </c>
      <c r="D598" t="s">
        <v>1601</v>
      </c>
      <c r="E598" t="str">
        <f t="shared" si="128"/>
        <v>12H0</v>
      </c>
      <c r="F598" t="b">
        <v>1</v>
      </c>
      <c r="G598" t="e">
        <v>#N/A</v>
      </c>
      <c r="H598" t="e">
        <v>#N/A</v>
      </c>
      <c r="I598" s="6" t="str">
        <f t="shared" si="129"/>
        <v>C33H62O5</v>
      </c>
      <c r="J598" s="6" t="str">
        <f t="shared" si="130"/>
        <v>C33H66NO5</v>
      </c>
      <c r="K598" s="6" t="str">
        <f t="shared" si="127"/>
        <v>C15H29O3</v>
      </c>
      <c r="L598" s="6" t="str">
        <f t="shared" si="115"/>
        <v>C18H37NO2</v>
      </c>
      <c r="M598">
        <v>0.67672323327742268</v>
      </c>
      <c r="N598">
        <v>1.6693855297775218E-2</v>
      </c>
      <c r="O598">
        <v>2.0184866698779291E-2</v>
      </c>
      <c r="P598">
        <v>0.83743381373714099</v>
      </c>
      <c r="Q598">
        <v>0.80809160339187913</v>
      </c>
      <c r="R598">
        <v>0.1443137626541631</v>
      </c>
      <c r="S598">
        <v>0.1698514124965399</v>
      </c>
      <c r="T598" s="8">
        <f t="shared" si="123"/>
        <v>1.3490164294371195E-2</v>
      </c>
      <c r="U598" s="8">
        <f t="shared" si="124"/>
        <v>1.6903489899334559E-2</v>
      </c>
      <c r="V598" s="15">
        <f t="shared" si="116"/>
        <v>0.11661873985471777</v>
      </c>
      <c r="W598" s="15">
        <f t="shared" si="117"/>
        <v>0.14223931613561774</v>
      </c>
    </row>
    <row r="599" spans="1:23" x14ac:dyDescent="0.25">
      <c r="A599">
        <v>598</v>
      </c>
      <c r="B599">
        <v>554.4</v>
      </c>
      <c r="C599">
        <v>257.2</v>
      </c>
      <c r="D599" t="s">
        <v>1602</v>
      </c>
      <c r="E599" t="str">
        <f t="shared" si="128"/>
        <v>12H0</v>
      </c>
      <c r="F599" t="b">
        <v>1</v>
      </c>
      <c r="G599" t="e">
        <v>#N/A</v>
      </c>
      <c r="H599" t="e">
        <v>#N/A</v>
      </c>
      <c r="I599" s="6" t="str">
        <f t="shared" si="129"/>
        <v>C33H60O5</v>
      </c>
      <c r="J599" s="6" t="str">
        <f t="shared" si="130"/>
        <v>C33H64NO5</v>
      </c>
      <c r="K599" s="6" t="str">
        <f t="shared" si="127"/>
        <v>C15H29O3</v>
      </c>
      <c r="L599" s="6" t="str">
        <f t="shared" si="115"/>
        <v>C18H35NO2</v>
      </c>
      <c r="M599">
        <v>0.67692629593536147</v>
      </c>
      <c r="N599">
        <v>1.6693855297775218E-2</v>
      </c>
      <c r="O599">
        <v>2.013999973989284E-2</v>
      </c>
      <c r="P599">
        <v>0.83743381373714099</v>
      </c>
      <c r="Q599">
        <v>0.8083340854299913</v>
      </c>
      <c r="R599">
        <v>0.1443137626541631</v>
      </c>
      <c r="S599">
        <v>0.1696598427814327</v>
      </c>
      <c r="T599" s="8">
        <f t="shared" si="123"/>
        <v>1.3494212254427745E-2</v>
      </c>
      <c r="U599" s="8">
        <f t="shared" si="124"/>
        <v>1.6865916790843486E-2</v>
      </c>
      <c r="V599" s="15">
        <f t="shared" si="116"/>
        <v>0.11665373335001375</v>
      </c>
      <c r="W599" s="15">
        <f t="shared" si="117"/>
        <v>0.14207888917849892</v>
      </c>
    </row>
    <row r="600" spans="1:23" x14ac:dyDescent="0.25">
      <c r="A600">
        <v>599</v>
      </c>
      <c r="B600">
        <v>586.5</v>
      </c>
      <c r="C600">
        <v>313.3</v>
      </c>
      <c r="D600" t="s">
        <v>1603</v>
      </c>
      <c r="E600" t="str">
        <f t="shared" si="128"/>
        <v>16H0</v>
      </c>
      <c r="F600" t="b">
        <v>1</v>
      </c>
      <c r="G600" t="e">
        <v>#N/A</v>
      </c>
      <c r="H600" t="e">
        <v>#N/A</v>
      </c>
      <c r="I600" s="6" t="str">
        <f t="shared" si="129"/>
        <v>C35H68O5</v>
      </c>
      <c r="J600" s="6" t="str">
        <f t="shared" si="130"/>
        <v>C35H72NO5</v>
      </c>
      <c r="K600" s="6" t="str">
        <f t="shared" si="127"/>
        <v>C19H37O3</v>
      </c>
      <c r="L600" s="6" t="str">
        <f t="shared" si="115"/>
        <v>C16H35NO2</v>
      </c>
      <c r="M600">
        <v>0.66132170352383735</v>
      </c>
      <c r="N600">
        <v>2.2890094710277208E-2</v>
      </c>
      <c r="O600">
        <v>1.7038748360751518E-2</v>
      </c>
      <c r="P600">
        <v>0.80022933293521537</v>
      </c>
      <c r="Q600">
        <v>0.82641522411847945</v>
      </c>
      <c r="R600">
        <v>0.17446449679255377</v>
      </c>
      <c r="S600">
        <v>0.1550715099001686</v>
      </c>
      <c r="T600" s="8">
        <f t="shared" si="123"/>
        <v>1.8916722750086958E-2</v>
      </c>
      <c r="U600" s="8">
        <f t="shared" si="124"/>
        <v>1.3634906234775182E-2</v>
      </c>
      <c r="V600" s="15">
        <f t="shared" si="116"/>
        <v>0.14418011621753607</v>
      </c>
      <c r="W600" s="15">
        <f t="shared" si="117"/>
        <v>0.12409277092466857</v>
      </c>
    </row>
    <row r="601" spans="1:23" x14ac:dyDescent="0.25">
      <c r="A601">
        <v>600</v>
      </c>
      <c r="B601">
        <v>584.4</v>
      </c>
      <c r="C601">
        <v>313.2</v>
      </c>
      <c r="D601" t="s">
        <v>1604</v>
      </c>
      <c r="E601" t="str">
        <f t="shared" si="128"/>
        <v>16H0</v>
      </c>
      <c r="F601" t="b">
        <v>1</v>
      </c>
      <c r="G601" t="e">
        <v>#N/A</v>
      </c>
      <c r="H601" t="e">
        <v>#N/A</v>
      </c>
      <c r="I601" s="6" t="str">
        <f t="shared" si="129"/>
        <v>C35H66O5</v>
      </c>
      <c r="J601" s="6" t="str">
        <f t="shared" si="130"/>
        <v>C35H70NO5</v>
      </c>
      <c r="K601" s="6" t="str">
        <f t="shared" si="127"/>
        <v>C19H37O3</v>
      </c>
      <c r="L601" s="6" t="str">
        <f t="shared" si="115"/>
        <v>C16H33NO2</v>
      </c>
      <c r="M601">
        <v>0.66152014468303899</v>
      </c>
      <c r="N601">
        <v>2.2890094710277208E-2</v>
      </c>
      <c r="O601">
        <v>1.6997374558209467E-2</v>
      </c>
      <c r="P601">
        <v>0.80022933293521537</v>
      </c>
      <c r="Q601">
        <v>0.82666320447990127</v>
      </c>
      <c r="R601">
        <v>0.17446449679255377</v>
      </c>
      <c r="S601">
        <v>0.15487000565579045</v>
      </c>
      <c r="T601" s="8">
        <f t="shared" si="123"/>
        <v>1.8922399044046197E-2</v>
      </c>
      <c r="U601" s="8">
        <f t="shared" si="124"/>
        <v>1.3601797704365965E-2</v>
      </c>
      <c r="V601" s="15">
        <f t="shared" si="116"/>
        <v>0.14422337998650597</v>
      </c>
      <c r="W601" s="15">
        <f t="shared" si="117"/>
        <v>0.12393152131760624</v>
      </c>
    </row>
    <row r="602" spans="1:23" x14ac:dyDescent="0.25">
      <c r="A602">
        <v>601</v>
      </c>
      <c r="B602">
        <v>584.4</v>
      </c>
      <c r="C602">
        <v>285.2</v>
      </c>
      <c r="D602" t="s">
        <v>1605</v>
      </c>
      <c r="E602" t="str">
        <f t="shared" si="128"/>
        <v>14H0</v>
      </c>
      <c r="F602" t="b">
        <v>1</v>
      </c>
      <c r="G602" t="e">
        <v>#N/A</v>
      </c>
      <c r="H602" t="e">
        <v>#N/A</v>
      </c>
      <c r="I602" s="6" t="str">
        <f t="shared" si="129"/>
        <v>C35H66O5</v>
      </c>
      <c r="J602" s="6" t="str">
        <f t="shared" si="130"/>
        <v>C35H70NO5</v>
      </c>
      <c r="K602" s="6" t="str">
        <f t="shared" si="127"/>
        <v>C17H33O3</v>
      </c>
      <c r="L602" s="6" t="str">
        <f t="shared" si="115"/>
        <v>C18H37NO2</v>
      </c>
      <c r="M602">
        <v>0.66152014468303899</v>
      </c>
      <c r="N602">
        <v>1.965387331297453E-2</v>
      </c>
      <c r="O602">
        <v>2.0184866698779291E-2</v>
      </c>
      <c r="P602">
        <v>0.81862024293579849</v>
      </c>
      <c r="Q602">
        <v>0.80809160339187913</v>
      </c>
      <c r="R602">
        <v>0.15977284778269693</v>
      </c>
      <c r="S602">
        <v>0.1698514124965399</v>
      </c>
      <c r="T602" s="8">
        <f t="shared" si="123"/>
        <v>1.5882129998342452E-2</v>
      </c>
      <c r="U602" s="8">
        <f t="shared" si="124"/>
        <v>1.6523740480581414E-2</v>
      </c>
      <c r="V602" s="15">
        <f t="shared" si="116"/>
        <v>0.1291110967432062</v>
      </c>
      <c r="W602" s="15">
        <f t="shared" si="117"/>
        <v>0.13904380456090601</v>
      </c>
    </row>
    <row r="603" spans="1:23" x14ac:dyDescent="0.25">
      <c r="A603">
        <v>602</v>
      </c>
      <c r="B603">
        <v>582.4</v>
      </c>
      <c r="C603">
        <v>311.2</v>
      </c>
      <c r="D603" t="s">
        <v>1606</v>
      </c>
      <c r="E603" t="str">
        <f t="shared" si="128"/>
        <v>16H1</v>
      </c>
      <c r="F603" t="b">
        <v>1</v>
      </c>
      <c r="G603" t="e">
        <v>#N/A</v>
      </c>
      <c r="H603" t="e">
        <v>#N/A</v>
      </c>
      <c r="I603" s="6" t="str">
        <f t="shared" si="129"/>
        <v>C35H64O5</v>
      </c>
      <c r="J603" s="6" t="str">
        <f t="shared" si="130"/>
        <v>C35H68NO5</v>
      </c>
      <c r="K603" s="6" t="str">
        <f t="shared" si="127"/>
        <v>C19H35O3</v>
      </c>
      <c r="L603" s="6" t="str">
        <f t="shared" si="115"/>
        <v>C16H33NO2</v>
      </c>
      <c r="M603">
        <v>0.66171864538798597</v>
      </c>
      <c r="N603">
        <v>2.2844654423169762E-2</v>
      </c>
      <c r="O603">
        <v>1.6997374558209467E-2</v>
      </c>
      <c r="P603">
        <v>0.80046945576138107</v>
      </c>
      <c r="Q603">
        <v>0.82666320447990127</v>
      </c>
      <c r="R603">
        <v>0.17427667105704289</v>
      </c>
      <c r="S603">
        <v>0.15487000565579045</v>
      </c>
      <c r="T603" s="8">
        <f t="shared" si="123"/>
        <v>1.888483523069347E-2</v>
      </c>
      <c r="U603" s="8">
        <f t="shared" si="124"/>
        <v>1.3605879161982281E-2</v>
      </c>
      <c r="V603" s="15">
        <f t="shared" si="116"/>
        <v>0.14406811136210476</v>
      </c>
      <c r="W603" s="15">
        <f t="shared" si="117"/>
        <v>0.12396870914105261</v>
      </c>
    </row>
    <row r="604" spans="1:23" x14ac:dyDescent="0.25">
      <c r="A604">
        <v>603</v>
      </c>
      <c r="B604">
        <v>582.4</v>
      </c>
      <c r="C604">
        <v>283.2</v>
      </c>
      <c r="D604" t="s">
        <v>1607</v>
      </c>
      <c r="E604" t="str">
        <f t="shared" si="128"/>
        <v>14H1</v>
      </c>
      <c r="F604" t="b">
        <v>1</v>
      </c>
      <c r="G604" t="e">
        <v>#N/A</v>
      </c>
      <c r="H604" t="e">
        <v>#N/A</v>
      </c>
      <c r="I604" s="6" t="str">
        <f t="shared" si="129"/>
        <v>C35H64O5</v>
      </c>
      <c r="J604" s="6" t="str">
        <f t="shared" si="130"/>
        <v>C35H68NO5</v>
      </c>
      <c r="K604" s="6" t="str">
        <f t="shared" si="127"/>
        <v>C17H31O3</v>
      </c>
      <c r="L604" s="6" t="str">
        <f t="shared" si="115"/>
        <v>C18H37NO2</v>
      </c>
      <c r="M604">
        <v>0.66171864538798597</v>
      </c>
      <c r="N604">
        <v>1.9611872661761526E-2</v>
      </c>
      <c r="O604">
        <v>2.0184866698779291E-2</v>
      </c>
      <c r="P604">
        <v>0.81886588427659923</v>
      </c>
      <c r="Q604">
        <v>0.80809160339187913</v>
      </c>
      <c r="R604">
        <v>0.15957509380408041</v>
      </c>
      <c r="S604">
        <v>0.1698514124965399</v>
      </c>
      <c r="T604" s="8">
        <f t="shared" si="123"/>
        <v>1.5848189624760232E-2</v>
      </c>
      <c r="U604" s="8">
        <f t="shared" si="124"/>
        <v>1.6528698718301184E-2</v>
      </c>
      <c r="V604" s="15">
        <f t="shared" si="116"/>
        <v>0.12895129341354886</v>
      </c>
      <c r="W604" s="15">
        <f t="shared" si="117"/>
        <v>0.13908552708960856</v>
      </c>
    </row>
    <row r="605" spans="1:23" x14ac:dyDescent="0.25">
      <c r="A605">
        <v>604</v>
      </c>
      <c r="B605">
        <v>582.4</v>
      </c>
      <c r="C605">
        <v>285.2</v>
      </c>
      <c r="D605" t="s">
        <v>1608</v>
      </c>
      <c r="E605" t="str">
        <f t="shared" si="128"/>
        <v>14H0</v>
      </c>
      <c r="F605" t="b">
        <v>1</v>
      </c>
      <c r="G605" t="e">
        <v>#N/A</v>
      </c>
      <c r="H605" t="e">
        <v>#N/A</v>
      </c>
      <c r="I605" s="6" t="str">
        <f t="shared" si="129"/>
        <v>C35H64O5</v>
      </c>
      <c r="J605" s="6" t="str">
        <f t="shared" si="130"/>
        <v>C35H68NO5</v>
      </c>
      <c r="K605" s="6" t="str">
        <f t="shared" si="127"/>
        <v>C17H33O3</v>
      </c>
      <c r="L605" s="6" t="str">
        <f t="shared" si="115"/>
        <v>C18H35NO2</v>
      </c>
      <c r="M605">
        <v>0.66171864538798597</v>
      </c>
      <c r="N605">
        <v>1.965387331297453E-2</v>
      </c>
      <c r="O605">
        <v>2.013999973989284E-2</v>
      </c>
      <c r="P605">
        <v>0.81862024293579849</v>
      </c>
      <c r="Q605">
        <v>0.8083340854299913</v>
      </c>
      <c r="R605">
        <v>0.15977284778269693</v>
      </c>
      <c r="S605">
        <v>0.1696598427814327</v>
      </c>
      <c r="T605" s="8">
        <f t="shared" si="123"/>
        <v>1.5886895709600182E-2</v>
      </c>
      <c r="U605" s="8">
        <f t="shared" si="124"/>
        <v>1.6487011479797996E-2</v>
      </c>
      <c r="V605" s="15">
        <f t="shared" si="116"/>
        <v>0.12914983878897154</v>
      </c>
      <c r="W605" s="15">
        <f t="shared" si="117"/>
        <v>0.13888698171418581</v>
      </c>
    </row>
    <row r="606" spans="1:23" x14ac:dyDescent="0.25">
      <c r="A606">
        <v>605</v>
      </c>
      <c r="B606">
        <v>580.4</v>
      </c>
      <c r="C606">
        <v>285.2</v>
      </c>
      <c r="D606" t="s">
        <v>1609</v>
      </c>
      <c r="E606" t="str">
        <f t="shared" si="128"/>
        <v>14H0</v>
      </c>
      <c r="F606" t="b">
        <v>1</v>
      </c>
      <c r="G606" t="e">
        <v>#N/A</v>
      </c>
      <c r="H606" t="e">
        <v>#N/A</v>
      </c>
      <c r="I606" s="6" t="str">
        <f t="shared" si="129"/>
        <v>C35H62O5</v>
      </c>
      <c r="J606" s="6" t="str">
        <f t="shared" si="130"/>
        <v>C35H66NO5</v>
      </c>
      <c r="K606" s="6" t="str">
        <f t="shared" si="127"/>
        <v>C17H33O3</v>
      </c>
      <c r="L606" s="6" t="str">
        <f t="shared" si="115"/>
        <v>C18H33NO2</v>
      </c>
      <c r="M606">
        <v>0.66191720565654577</v>
      </c>
      <c r="N606">
        <v>1.965387331297453E-2</v>
      </c>
      <c r="O606">
        <v>2.0095176831051158E-2</v>
      </c>
      <c r="P606">
        <v>0.81862024293579849</v>
      </c>
      <c r="Q606">
        <v>0.8085766402290856</v>
      </c>
      <c r="R606">
        <v>0.15977284778269693</v>
      </c>
      <c r="S606">
        <v>0.1694681428051211</v>
      </c>
      <c r="T606" s="8">
        <f t="shared" si="123"/>
        <v>1.5891662850893034E-2</v>
      </c>
      <c r="U606" s="8">
        <f t="shared" si="124"/>
        <v>1.6450318539272927E-2</v>
      </c>
      <c r="V606" s="15">
        <f t="shared" si="116"/>
        <v>0.1291885924599662</v>
      </c>
      <c r="W606" s="15">
        <f t="shared" si="117"/>
        <v>0.13873005223300683</v>
      </c>
    </row>
    <row r="607" spans="1:23" x14ac:dyDescent="0.25">
      <c r="A607">
        <v>606</v>
      </c>
      <c r="B607">
        <v>598.5</v>
      </c>
      <c r="C607">
        <v>299.3</v>
      </c>
      <c r="D607" t="s">
        <v>1610</v>
      </c>
      <c r="E607" t="str">
        <f t="shared" si="128"/>
        <v>15H0</v>
      </c>
      <c r="F607" t="b">
        <v>1</v>
      </c>
      <c r="G607" t="e">
        <v>#N/A</v>
      </c>
      <c r="H607" t="e">
        <v>#N/A</v>
      </c>
      <c r="I607" s="6" t="str">
        <f t="shared" si="129"/>
        <v>C36H68O5</v>
      </c>
      <c r="J607" s="6" t="str">
        <f t="shared" si="130"/>
        <v>C36H72NO5</v>
      </c>
      <c r="K607" s="6" t="str">
        <f t="shared" si="127"/>
        <v>C18H35O3</v>
      </c>
      <c r="L607" s="6" t="str">
        <f t="shared" ref="L607:L685" si="131">"C"&amp;MID(J607,2,2)-MID(K607,2,2)&amp;"H"&amp;MID(J607,5,2)-MID(K607,5,2)&amp;"NO2"</f>
        <v>C18H37NO2</v>
      </c>
      <c r="M607">
        <v>0.6540471647850753</v>
      </c>
      <c r="N607">
        <v>2.1238940705601592E-2</v>
      </c>
      <c r="O607">
        <v>2.0184866698779291E-2</v>
      </c>
      <c r="P607">
        <v>0.8093725538537726</v>
      </c>
      <c r="Q607">
        <v>0.80809160339187913</v>
      </c>
      <c r="R607">
        <v>0.1672129150299812</v>
      </c>
      <c r="S607">
        <v>0.1698514124965399</v>
      </c>
      <c r="T607" s="8">
        <f t="shared" si="123"/>
        <v>1.7163009649134645E-2</v>
      </c>
      <c r="U607" s="8">
        <f t="shared" si="124"/>
        <v>1.6337077109188965E-2</v>
      </c>
      <c r="V607" s="15">
        <f t="shared" ref="V607:V670" si="132">R607*M607/P607</f>
        <v>0.13512335261440758</v>
      </c>
      <c r="W607" s="15">
        <f t="shared" ref="W607:W670" si="133">S607*M607/Q607</f>
        <v>0.13747307150799512</v>
      </c>
    </row>
    <row r="608" spans="1:23" x14ac:dyDescent="0.25">
      <c r="A608">
        <v>607</v>
      </c>
      <c r="B608">
        <v>596.5</v>
      </c>
      <c r="C608">
        <v>299.3</v>
      </c>
      <c r="D608" t="s">
        <v>1611</v>
      </c>
      <c r="E608" t="str">
        <f t="shared" si="128"/>
        <v>15H0</v>
      </c>
      <c r="F608" t="b">
        <v>1</v>
      </c>
      <c r="G608" t="e">
        <v>#N/A</v>
      </c>
      <c r="H608" t="e">
        <v>#N/A</v>
      </c>
      <c r="I608" s="6" t="str">
        <f t="shared" si="129"/>
        <v>C36H66O5</v>
      </c>
      <c r="J608" s="6" t="str">
        <f t="shared" si="130"/>
        <v>C36H70NO5</v>
      </c>
      <c r="K608" s="6" t="str">
        <f t="shared" si="127"/>
        <v>C18H35O3</v>
      </c>
      <c r="L608" s="6" t="str">
        <f t="shared" si="131"/>
        <v>C18H35NO2</v>
      </c>
      <c r="M608">
        <v>0.65424342309152572</v>
      </c>
      <c r="N608">
        <v>2.1238940705601592E-2</v>
      </c>
      <c r="O608">
        <v>2.013999973989284E-2</v>
      </c>
      <c r="P608">
        <v>0.8093725538537726</v>
      </c>
      <c r="Q608">
        <v>0.8083340854299913</v>
      </c>
      <c r="R608">
        <v>0.1672129150299812</v>
      </c>
      <c r="S608">
        <v>0.1696598427814327</v>
      </c>
      <c r="T608" s="8">
        <f t="shared" si="123"/>
        <v>1.716815971076428E-2</v>
      </c>
      <c r="U608" s="8">
        <f t="shared" si="124"/>
        <v>1.6300763024091385E-2</v>
      </c>
      <c r="V608" s="15">
        <f t="shared" si="132"/>
        <v>0.13516389874284271</v>
      </c>
      <c r="W608" s="15">
        <f t="shared" si="133"/>
        <v>0.13731802023843775</v>
      </c>
    </row>
    <row r="609" spans="1:23" x14ac:dyDescent="0.25">
      <c r="A609">
        <v>608</v>
      </c>
      <c r="B609">
        <v>614.4</v>
      </c>
      <c r="C609">
        <v>313.2</v>
      </c>
      <c r="D609" t="s">
        <v>1612</v>
      </c>
      <c r="E609" t="str">
        <f t="shared" si="128"/>
        <v>16H0</v>
      </c>
      <c r="F609" t="b">
        <v>1</v>
      </c>
      <c r="G609" t="e">
        <v>#N/A</v>
      </c>
      <c r="H609" t="e">
        <v>#N/A</v>
      </c>
      <c r="I609" s="6" t="str">
        <f t="shared" si="129"/>
        <v>C37H72O5</v>
      </c>
      <c r="J609" s="6" t="str">
        <f t="shared" si="130"/>
        <v>C37H76NO5</v>
      </c>
      <c r="K609" s="6" t="str">
        <f t="shared" si="127"/>
        <v>C19H37O3</v>
      </c>
      <c r="L609" s="6" t="str">
        <f t="shared" si="131"/>
        <v>C18H39NO2</v>
      </c>
      <c r="M609">
        <v>0.64646462170123087</v>
      </c>
      <c r="N609">
        <v>2.2890094710277208E-2</v>
      </c>
      <c r="O609">
        <v>2.0229777655425638E-2</v>
      </c>
      <c r="P609">
        <v>0.80022933293521537</v>
      </c>
      <c r="Q609">
        <v>0.80784919409292277</v>
      </c>
      <c r="R609">
        <v>0.17446449679255377</v>
      </c>
      <c r="S609">
        <v>0.17004285201134314</v>
      </c>
      <c r="T609" s="8">
        <f t="shared" si="123"/>
        <v>1.8491744564408115E-2</v>
      </c>
      <c r="U609" s="8">
        <f t="shared" si="124"/>
        <v>1.6188461478628981E-2</v>
      </c>
      <c r="V609" s="15">
        <f t="shared" si="132"/>
        <v>0.14094100313169186</v>
      </c>
      <c r="W609" s="15">
        <f t="shared" si="133"/>
        <v>0.13607327803543864</v>
      </c>
    </row>
    <row r="610" spans="1:23" x14ac:dyDescent="0.25">
      <c r="A610">
        <v>609</v>
      </c>
      <c r="B610">
        <v>612.6</v>
      </c>
      <c r="C610">
        <v>311.3</v>
      </c>
      <c r="D610" t="s">
        <v>1613</v>
      </c>
      <c r="E610" t="str">
        <f t="shared" si="128"/>
        <v>16H1</v>
      </c>
      <c r="F610" t="b">
        <v>1</v>
      </c>
      <c r="G610" t="e">
        <v>#N/A</v>
      </c>
      <c r="H610" t="e">
        <v>#N/A</v>
      </c>
      <c r="I610" s="6" t="str">
        <f t="shared" si="129"/>
        <v>C37H70O5</v>
      </c>
      <c r="J610" s="6" t="str">
        <f t="shared" si="130"/>
        <v>C37H74NO5</v>
      </c>
      <c r="K610" s="6" t="str">
        <f t="shared" si="127"/>
        <v>C19H35O3</v>
      </c>
      <c r="L610" s="6" t="str">
        <f t="shared" si="131"/>
        <v>C18H39NO2</v>
      </c>
      <c r="M610">
        <v>0.6466586047328321</v>
      </c>
      <c r="N610">
        <v>2.2844654423169762E-2</v>
      </c>
      <c r="O610">
        <v>2.0229777655425638E-2</v>
      </c>
      <c r="P610">
        <v>0.80046945576138107</v>
      </c>
      <c r="Q610">
        <v>0.80784919409292277</v>
      </c>
      <c r="R610">
        <v>0.17427667105704289</v>
      </c>
      <c r="S610">
        <v>0.17004285201134314</v>
      </c>
      <c r="T610" s="8">
        <f t="shared" si="123"/>
        <v>1.8455035665089013E-2</v>
      </c>
      <c r="U610" s="8">
        <f t="shared" si="124"/>
        <v>1.6193319110012306E-2</v>
      </c>
      <c r="V610" s="15">
        <f t="shared" si="132"/>
        <v>0.14078926826262947</v>
      </c>
      <c r="W610" s="15">
        <f t="shared" si="133"/>
        <v>0.13611410920563288</v>
      </c>
    </row>
    <row r="611" spans="1:23" x14ac:dyDescent="0.25">
      <c r="A611">
        <v>610</v>
      </c>
      <c r="B611">
        <v>612.6</v>
      </c>
      <c r="C611">
        <v>313.2</v>
      </c>
      <c r="D611" t="s">
        <v>1614</v>
      </c>
      <c r="E611" t="str">
        <f t="shared" si="128"/>
        <v>16H0</v>
      </c>
      <c r="F611" t="b">
        <v>1</v>
      </c>
      <c r="G611" t="e">
        <v>#N/A</v>
      </c>
      <c r="H611" t="e">
        <v>#N/A</v>
      </c>
      <c r="I611" s="6" t="str">
        <f t="shared" si="129"/>
        <v>C37H70O5</v>
      </c>
      <c r="J611" s="6" t="str">
        <f t="shared" si="130"/>
        <v>C37H74NO5</v>
      </c>
      <c r="K611" s="6" t="str">
        <f t="shared" si="127"/>
        <v>C19H37O3</v>
      </c>
      <c r="L611" s="6" t="str">
        <f t="shared" si="131"/>
        <v>C18H37NO2</v>
      </c>
      <c r="M611">
        <v>0.6466586047328321</v>
      </c>
      <c r="N611">
        <v>2.2890094710277208E-2</v>
      </c>
      <c r="O611">
        <v>2.0184866698779291E-2</v>
      </c>
      <c r="P611">
        <v>0.80022933293521537</v>
      </c>
      <c r="Q611">
        <v>0.80809160339187913</v>
      </c>
      <c r="R611">
        <v>0.17446449679255377</v>
      </c>
      <c r="S611">
        <v>0.1698514124965399</v>
      </c>
      <c r="T611" s="8">
        <f t="shared" si="123"/>
        <v>1.849729333621988E-2</v>
      </c>
      <c r="U611" s="8">
        <f t="shared" si="124"/>
        <v>1.6152522413750394E-2</v>
      </c>
      <c r="V611" s="15">
        <f t="shared" si="132"/>
        <v>0.14098329494805215</v>
      </c>
      <c r="W611" s="15">
        <f t="shared" si="133"/>
        <v>0.13592008252021023</v>
      </c>
    </row>
    <row r="612" spans="1:23" x14ac:dyDescent="0.25">
      <c r="A612">
        <v>611</v>
      </c>
      <c r="B612">
        <v>610.4</v>
      </c>
      <c r="C612">
        <v>311.2</v>
      </c>
      <c r="D612" t="s">
        <v>1615</v>
      </c>
      <c r="E612" t="str">
        <f t="shared" si="128"/>
        <v>16H1</v>
      </c>
      <c r="F612" t="b">
        <v>1</v>
      </c>
      <c r="G612" t="e">
        <v>#N/A</v>
      </c>
      <c r="H612" t="e">
        <v>#N/A</v>
      </c>
      <c r="I612" s="6" t="str">
        <f t="shared" si="129"/>
        <v>C37H68O5</v>
      </c>
      <c r="J612" s="6" t="str">
        <f t="shared" si="130"/>
        <v>C37H72NO5</v>
      </c>
      <c r="K612" s="6" t="str">
        <f t="shared" si="127"/>
        <v>C19H35O3</v>
      </c>
      <c r="L612" s="6" t="str">
        <f t="shared" si="131"/>
        <v>C18H37NO2</v>
      </c>
      <c r="M612">
        <v>0.64685264597243941</v>
      </c>
      <c r="N612">
        <v>2.2844654423169762E-2</v>
      </c>
      <c r="O612">
        <v>2.0184866698779291E-2</v>
      </c>
      <c r="P612">
        <v>0.80046945576138107</v>
      </c>
      <c r="Q612">
        <v>0.80809160339187913</v>
      </c>
      <c r="R612">
        <v>0.17427667105704289</v>
      </c>
      <c r="S612">
        <v>0.1698514124965399</v>
      </c>
      <c r="T612" s="8">
        <f t="shared" si="123"/>
        <v>1.8460573421752641E-2</v>
      </c>
      <c r="U612" s="8">
        <f t="shared" si="124"/>
        <v>1.6157369260987889E-2</v>
      </c>
      <c r="V612" s="15">
        <f t="shared" si="132"/>
        <v>0.14083151454828491</v>
      </c>
      <c r="W612" s="15">
        <f t="shared" si="133"/>
        <v>0.13596086772140717</v>
      </c>
    </row>
    <row r="613" spans="1:23" x14ac:dyDescent="0.25">
      <c r="A613">
        <v>612</v>
      </c>
      <c r="B613">
        <v>610.4</v>
      </c>
      <c r="C613">
        <v>313.2</v>
      </c>
      <c r="D613" t="s">
        <v>1616</v>
      </c>
      <c r="E613" t="str">
        <f t="shared" si="128"/>
        <v>16H0</v>
      </c>
      <c r="F613" t="b">
        <v>1</v>
      </c>
      <c r="G613" t="e">
        <v>#N/A</v>
      </c>
      <c r="H613" t="e">
        <v>#N/A</v>
      </c>
      <c r="I613" s="6" t="str">
        <f t="shared" si="129"/>
        <v>C37H68O5</v>
      </c>
      <c r="J613" s="6" t="str">
        <f t="shared" si="130"/>
        <v>C37H72NO5</v>
      </c>
      <c r="K613" s="6" t="str">
        <f t="shared" si="127"/>
        <v>C19H37O3</v>
      </c>
      <c r="L613" s="6" t="str">
        <f t="shared" si="131"/>
        <v>C18H35NO2</v>
      </c>
      <c r="M613">
        <v>0.64685264597243941</v>
      </c>
      <c r="N613">
        <v>2.2890094710277208E-2</v>
      </c>
      <c r="O613">
        <v>2.013999973989284E-2</v>
      </c>
      <c r="P613">
        <v>0.80022933293521537</v>
      </c>
      <c r="Q613">
        <v>0.8083340854299913</v>
      </c>
      <c r="R613">
        <v>0.17446449679255377</v>
      </c>
      <c r="S613">
        <v>0.1696598427814327</v>
      </c>
      <c r="T613" s="8">
        <f t="shared" si="123"/>
        <v>1.8502843773037812E-2</v>
      </c>
      <c r="U613" s="8">
        <f t="shared" si="124"/>
        <v>1.6116618557169858E-2</v>
      </c>
      <c r="V613" s="15">
        <f t="shared" si="132"/>
        <v>0.14102559945481261</v>
      </c>
      <c r="W613" s="15">
        <f t="shared" si="133"/>
        <v>0.13576678281487942</v>
      </c>
    </row>
    <row r="614" spans="1:23" x14ac:dyDescent="0.25">
      <c r="A614">
        <v>613</v>
      </c>
      <c r="B614">
        <v>608.5</v>
      </c>
      <c r="C614">
        <v>311.2</v>
      </c>
      <c r="D614" t="s">
        <v>1617</v>
      </c>
      <c r="E614" t="str">
        <f t="shared" si="128"/>
        <v>16H1</v>
      </c>
      <c r="F614" t="b">
        <v>1</v>
      </c>
      <c r="G614" t="e">
        <v>#N/A</v>
      </c>
      <c r="H614" t="e">
        <v>#N/A</v>
      </c>
      <c r="I614" s="6" t="str">
        <f t="shared" si="129"/>
        <v>C37H66O5</v>
      </c>
      <c r="J614" s="6" t="str">
        <f t="shared" si="130"/>
        <v>C37H70NO5</v>
      </c>
      <c r="K614" s="6" t="str">
        <f t="shared" si="127"/>
        <v>C19H35O3</v>
      </c>
      <c r="L614" s="6" t="str">
        <f t="shared" si="131"/>
        <v>C18H35NO2</v>
      </c>
      <c r="M614">
        <v>0.64704674543751906</v>
      </c>
      <c r="N614">
        <v>2.2844654423169762E-2</v>
      </c>
      <c r="O614">
        <v>2.013999973989284E-2</v>
      </c>
      <c r="P614">
        <v>0.80046945576138107</v>
      </c>
      <c r="Q614">
        <v>0.8083340854299913</v>
      </c>
      <c r="R614">
        <v>0.17427667105704289</v>
      </c>
      <c r="S614">
        <v>0.1696598427814327</v>
      </c>
      <c r="T614" s="8">
        <f t="shared" si="123"/>
        <v>1.8466112840117142E-2</v>
      </c>
      <c r="U614" s="8">
        <f t="shared" si="124"/>
        <v>1.6121454630826385E-2</v>
      </c>
      <c r="V614" s="15">
        <f t="shared" si="132"/>
        <v>0.14087377351067826</v>
      </c>
      <c r="W614" s="15">
        <f t="shared" si="133"/>
        <v>0.13580752201581495</v>
      </c>
    </row>
    <row r="615" spans="1:23" x14ac:dyDescent="0.25">
      <c r="A615">
        <v>614</v>
      </c>
      <c r="B615">
        <v>608.5</v>
      </c>
      <c r="C615">
        <v>313.2</v>
      </c>
      <c r="D615" t="s">
        <v>1618</v>
      </c>
      <c r="E615" t="str">
        <f t="shared" si="128"/>
        <v>16H0</v>
      </c>
      <c r="F615" t="b">
        <v>1</v>
      </c>
      <c r="G615" t="e">
        <v>#N/A</v>
      </c>
      <c r="H615" t="e">
        <v>#N/A</v>
      </c>
      <c r="I615" s="6" t="str">
        <f t="shared" si="129"/>
        <v>C37H66O5</v>
      </c>
      <c r="J615" s="6" t="str">
        <f t="shared" si="130"/>
        <v>C37H70NO5</v>
      </c>
      <c r="K615" s="6" t="str">
        <f t="shared" si="127"/>
        <v>C19H37O3</v>
      </c>
      <c r="L615" s="6" t="str">
        <f t="shared" si="131"/>
        <v>C18H33NO2</v>
      </c>
      <c r="M615">
        <v>0.64704674543751906</v>
      </c>
      <c r="N615">
        <v>2.2890094710277208E-2</v>
      </c>
      <c r="O615">
        <v>2.0095176831051158E-2</v>
      </c>
      <c r="P615">
        <v>0.80022933293521537</v>
      </c>
      <c r="Q615">
        <v>0.8085766402290856</v>
      </c>
      <c r="R615">
        <v>0.17446449679255377</v>
      </c>
      <c r="S615">
        <v>0.1694681428051211</v>
      </c>
      <c r="T615" s="8">
        <f t="shared" si="123"/>
        <v>1.8508395875361516E-2</v>
      </c>
      <c r="U615" s="8">
        <f t="shared" si="124"/>
        <v>1.608074995072727E-2</v>
      </c>
      <c r="V615" s="15">
        <f t="shared" si="132"/>
        <v>0.14106791665578128</v>
      </c>
      <c r="W615" s="15">
        <f t="shared" si="133"/>
        <v>0.13561337887071193</v>
      </c>
    </row>
    <row r="616" spans="1:23" x14ac:dyDescent="0.25">
      <c r="A616">
        <v>615</v>
      </c>
      <c r="B616">
        <v>606.4</v>
      </c>
      <c r="C616">
        <v>311.2</v>
      </c>
      <c r="D616" t="s">
        <v>1619</v>
      </c>
      <c r="E616" t="str">
        <f t="shared" si="128"/>
        <v>16H1</v>
      </c>
      <c r="F616" t="b">
        <v>1</v>
      </c>
      <c r="G616" t="e">
        <v>#N/A</v>
      </c>
      <c r="H616" t="e">
        <v>#N/A</v>
      </c>
      <c r="I616" s="6" t="str">
        <f t="shared" si="129"/>
        <v>C37H64O5</v>
      </c>
      <c r="J616" s="6" t="str">
        <f t="shared" si="130"/>
        <v>C37H68NO5</v>
      </c>
      <c r="K616" s="6" t="str">
        <f t="shared" si="127"/>
        <v>C19H35O3</v>
      </c>
      <c r="L616" s="6" t="str">
        <f t="shared" si="131"/>
        <v>C18H33NO2</v>
      </c>
      <c r="M616">
        <v>0.64724090314554217</v>
      </c>
      <c r="N616">
        <v>2.2844654423169762E-2</v>
      </c>
      <c r="O616">
        <v>2.0095176831051158E-2</v>
      </c>
      <c r="P616">
        <v>0.80046945576138107</v>
      </c>
      <c r="Q616">
        <v>0.8085766402290856</v>
      </c>
      <c r="R616">
        <v>0.17427667105704289</v>
      </c>
      <c r="S616">
        <v>0.1694681428051211</v>
      </c>
      <c r="T616" s="8">
        <f t="shared" si="123"/>
        <v>1.8471653920681126E-2</v>
      </c>
      <c r="U616" s="8">
        <f t="shared" si="124"/>
        <v>1.6085575261380235E-2</v>
      </c>
      <c r="V616" s="15">
        <f t="shared" si="132"/>
        <v>0.14091604515361325</v>
      </c>
      <c r="W616" s="15">
        <f t="shared" si="133"/>
        <v>0.13565407204010729</v>
      </c>
    </row>
    <row r="617" spans="1:23" x14ac:dyDescent="0.25">
      <c r="A617">
        <v>616</v>
      </c>
      <c r="B617">
        <v>606.4</v>
      </c>
      <c r="C617">
        <v>285.2</v>
      </c>
      <c r="D617" t="s">
        <v>1620</v>
      </c>
      <c r="E617" t="str">
        <f t="shared" si="128"/>
        <v>14H0</v>
      </c>
      <c r="F617" t="b">
        <v>1</v>
      </c>
      <c r="G617" t="e">
        <v>#N/A</v>
      </c>
      <c r="H617" t="e">
        <v>#N/A</v>
      </c>
      <c r="I617" s="6" t="str">
        <f t="shared" si="129"/>
        <v>C37H64O5</v>
      </c>
      <c r="J617" s="6" t="str">
        <f t="shared" si="130"/>
        <v>C37H68NO5</v>
      </c>
      <c r="K617" s="6" t="str">
        <f t="shared" si="127"/>
        <v>C17H33O3</v>
      </c>
      <c r="L617" s="6" t="str">
        <f t="shared" si="131"/>
        <v>C20H35NO2</v>
      </c>
      <c r="M617">
        <v>0.64724090314554217</v>
      </c>
      <c r="N617">
        <v>1.965387331297453E-2</v>
      </c>
      <c r="O617">
        <v>2.3488623969159166E-2</v>
      </c>
      <c r="P617">
        <v>0.81862024293579849</v>
      </c>
      <c r="Q617">
        <v>0.79064854397486861</v>
      </c>
      <c r="R617">
        <v>0.15977284778269693</v>
      </c>
      <c r="S617">
        <v>0.18353558811200352</v>
      </c>
      <c r="T617" s="8">
        <f t="shared" si="123"/>
        <v>1.5539306318369837E-2</v>
      </c>
      <c r="U617" s="8">
        <f t="shared" si="124"/>
        <v>1.9228263059860692E-2</v>
      </c>
      <c r="V617" s="15">
        <f t="shared" si="132"/>
        <v>0.12632416946610761</v>
      </c>
      <c r="W617" s="15">
        <f t="shared" si="133"/>
        <v>0.15024594772761293</v>
      </c>
    </row>
    <row r="618" spans="1:23" x14ac:dyDescent="0.25">
      <c r="A618">
        <v>617</v>
      </c>
      <c r="B618">
        <v>640.4</v>
      </c>
      <c r="C618">
        <v>341.3</v>
      </c>
      <c r="D618" t="s">
        <v>1622</v>
      </c>
      <c r="E618" t="str">
        <f t="shared" si="128"/>
        <v>18H0</v>
      </c>
      <c r="F618" t="b">
        <v>1</v>
      </c>
      <c r="G618" t="e">
        <v>#N/A</v>
      </c>
      <c r="H618" t="e">
        <v>#N/A</v>
      </c>
      <c r="I618" s="6" t="str">
        <f t="shared" si="129"/>
        <v>C39H74O5</v>
      </c>
      <c r="J618" s="6" t="str">
        <f t="shared" si="130"/>
        <v>C39H78NO5</v>
      </c>
      <c r="K618" s="6" t="str">
        <f t="shared" si="127"/>
        <v>C21H41O3</v>
      </c>
      <c r="L618" s="6" t="str">
        <f t="shared" si="131"/>
        <v>C18H37NO2</v>
      </c>
      <c r="M618">
        <v>0.63213094028357086</v>
      </c>
      <c r="N618">
        <v>2.6379233015313953E-2</v>
      </c>
      <c r="O618">
        <v>2.0184866698779291E-2</v>
      </c>
      <c r="P618">
        <v>0.7822515883474942</v>
      </c>
      <c r="Q618">
        <v>0.80809160339187913</v>
      </c>
      <c r="R618">
        <v>0.18841538937810776</v>
      </c>
      <c r="S618">
        <v>0.1698514124965399</v>
      </c>
      <c r="T618" s="8">
        <f t="shared" si="123"/>
        <v>2.1316836703593051E-2</v>
      </c>
      <c r="U618" s="8">
        <f t="shared" si="124"/>
        <v>1.5789644035702544E-2</v>
      </c>
      <c r="V618" s="15">
        <f t="shared" si="132"/>
        <v>0.15225689410626034</v>
      </c>
      <c r="W618" s="15">
        <f t="shared" si="133"/>
        <v>0.13286653720848376</v>
      </c>
    </row>
    <row r="619" spans="1:23" x14ac:dyDescent="0.25">
      <c r="A619">
        <v>618</v>
      </c>
      <c r="B619">
        <v>638.4</v>
      </c>
      <c r="C619">
        <v>339.3</v>
      </c>
      <c r="D619" t="s">
        <v>1623</v>
      </c>
      <c r="E619" t="str">
        <f t="shared" si="128"/>
        <v>18H1</v>
      </c>
      <c r="F619" t="b">
        <v>1</v>
      </c>
      <c r="G619" t="e">
        <v>#N/A</v>
      </c>
      <c r="H619" t="e">
        <v>#N/A</v>
      </c>
      <c r="I619" s="6" t="str">
        <f t="shared" si="129"/>
        <v>C39H72O5</v>
      </c>
      <c r="J619" s="6" t="str">
        <f t="shared" si="130"/>
        <v>C39H76NO5</v>
      </c>
      <c r="K619" s="6" t="str">
        <f t="shared" si="127"/>
        <v>C21H39O3</v>
      </c>
      <c r="L619" s="6" t="str">
        <f t="shared" si="131"/>
        <v>C18H37NO2</v>
      </c>
      <c r="M619">
        <v>0.63232062224302976</v>
      </c>
      <c r="N619">
        <v>2.6330651339324527E-2</v>
      </c>
      <c r="O619">
        <v>2.0184866698779291E-2</v>
      </c>
      <c r="P619">
        <v>0.782486316636543</v>
      </c>
      <c r="Q619">
        <v>0.80809160339187913</v>
      </c>
      <c r="R619">
        <v>0.18823714560334623</v>
      </c>
      <c r="S619">
        <v>0.1698514124965399</v>
      </c>
      <c r="T619" s="8">
        <f t="shared" si="123"/>
        <v>2.1277578259147289E-2</v>
      </c>
      <c r="U619" s="8">
        <f t="shared" si="124"/>
        <v>1.5794381994927425E-2</v>
      </c>
      <c r="V619" s="15">
        <f t="shared" si="132"/>
        <v>0.15211285680851869</v>
      </c>
      <c r="W619" s="15">
        <f t="shared" si="133"/>
        <v>0.13290640613993163</v>
      </c>
    </row>
    <row r="620" spans="1:23" x14ac:dyDescent="0.25">
      <c r="A620">
        <v>619</v>
      </c>
      <c r="B620">
        <v>638.4</v>
      </c>
      <c r="C620">
        <v>341.3</v>
      </c>
      <c r="D620" t="s">
        <v>1624</v>
      </c>
      <c r="E620" t="str">
        <f t="shared" si="128"/>
        <v>18H0</v>
      </c>
      <c r="F620" t="b">
        <v>1</v>
      </c>
      <c r="G620" t="e">
        <v>#N/A</v>
      </c>
      <c r="H620" t="e">
        <v>#N/A</v>
      </c>
      <c r="I620" s="6" t="str">
        <f t="shared" si="129"/>
        <v>C39H72O5</v>
      </c>
      <c r="J620" s="6" t="str">
        <f t="shared" si="130"/>
        <v>C39H76NO5</v>
      </c>
      <c r="K620" s="6" t="str">
        <f t="shared" si="127"/>
        <v>C21H41O3</v>
      </c>
      <c r="L620" s="6" t="str">
        <f t="shared" si="131"/>
        <v>C18H35NO2</v>
      </c>
      <c r="M620">
        <v>0.63232062224302976</v>
      </c>
      <c r="N620">
        <v>2.6379233015313953E-2</v>
      </c>
      <c r="O620">
        <v>2.013999973989284E-2</v>
      </c>
      <c r="P620">
        <v>0.7822515883474942</v>
      </c>
      <c r="Q620">
        <v>0.8083340854299913</v>
      </c>
      <c r="R620">
        <v>0.18841538937810776</v>
      </c>
      <c r="S620">
        <v>0.1696598427814327</v>
      </c>
      <c r="T620" s="8">
        <f t="shared" si="123"/>
        <v>2.1323233193778435E-2</v>
      </c>
      <c r="U620" s="8">
        <f t="shared" si="124"/>
        <v>1.5754546785849297E-2</v>
      </c>
      <c r="V620" s="15">
        <f t="shared" si="132"/>
        <v>0.15230258145388842</v>
      </c>
      <c r="W620" s="15">
        <f t="shared" si="133"/>
        <v>0.13271668149456187</v>
      </c>
    </row>
    <row r="621" spans="1:23" x14ac:dyDescent="0.25">
      <c r="A621">
        <v>620</v>
      </c>
      <c r="B621">
        <v>636.5</v>
      </c>
      <c r="C621">
        <v>339.3</v>
      </c>
      <c r="D621" t="s">
        <v>1625</v>
      </c>
      <c r="E621" t="str">
        <f t="shared" si="128"/>
        <v>18H1</v>
      </c>
      <c r="F621" t="b">
        <v>1</v>
      </c>
      <c r="G621" t="e">
        <v>#N/A</v>
      </c>
      <c r="H621" t="e">
        <v>#N/A</v>
      </c>
      <c r="I621" s="6" t="str">
        <f t="shared" si="129"/>
        <v>C39H70O5</v>
      </c>
      <c r="J621" s="6" t="str">
        <f t="shared" si="130"/>
        <v>C39H74NO5</v>
      </c>
      <c r="K621" s="6" t="str">
        <f t="shared" si="127"/>
        <v>C21H39O3</v>
      </c>
      <c r="L621" s="6" t="str">
        <f t="shared" si="131"/>
        <v>C18H35NO2</v>
      </c>
      <c r="M621">
        <v>0.63251036111988279</v>
      </c>
      <c r="N621">
        <v>2.6330651339324527E-2</v>
      </c>
      <c r="O621">
        <v>2.013999973989284E-2</v>
      </c>
      <c r="P621">
        <v>0.782486316636543</v>
      </c>
      <c r="Q621">
        <v>0.8083340854299913</v>
      </c>
      <c r="R621">
        <v>0.18823714560334623</v>
      </c>
      <c r="S621">
        <v>0.1696598427814327</v>
      </c>
      <c r="T621" s="8">
        <f t="shared" si="123"/>
        <v>2.1283962969148876E-2</v>
      </c>
      <c r="U621" s="8">
        <f t="shared" si="124"/>
        <v>1.5759274213529687E-2</v>
      </c>
      <c r="V621" s="15">
        <f t="shared" si="132"/>
        <v>0.15215850093523303</v>
      </c>
      <c r="W621" s="15">
        <f t="shared" si="133"/>
        <v>0.1327565054591783</v>
      </c>
    </row>
    <row r="622" spans="1:23" x14ac:dyDescent="0.25">
      <c r="A622">
        <v>621</v>
      </c>
      <c r="B622">
        <v>636.5</v>
      </c>
      <c r="C622">
        <v>341.3</v>
      </c>
      <c r="D622" t="s">
        <v>1626</v>
      </c>
      <c r="E622" t="str">
        <f t="shared" si="128"/>
        <v>18H0</v>
      </c>
      <c r="F622" t="b">
        <v>1</v>
      </c>
      <c r="G622" t="e">
        <v>#N/A</v>
      </c>
      <c r="H622" t="e">
        <v>#N/A</v>
      </c>
      <c r="I622" s="6" t="str">
        <f t="shared" si="129"/>
        <v>C39H70O5</v>
      </c>
      <c r="J622" s="6" t="str">
        <f t="shared" si="130"/>
        <v>C39H74NO5</v>
      </c>
      <c r="K622" s="6" t="str">
        <f t="shared" si="127"/>
        <v>C21H41O3</v>
      </c>
      <c r="L622" s="6" t="str">
        <f t="shared" si="131"/>
        <v>C18H33NO2</v>
      </c>
      <c r="M622">
        <v>0.63251036111988279</v>
      </c>
      <c r="N622">
        <v>2.6379233015313953E-2</v>
      </c>
      <c r="O622">
        <v>2.0095176831051158E-2</v>
      </c>
      <c r="P622">
        <v>0.7822515883474942</v>
      </c>
      <c r="Q622">
        <v>0.8085766402290856</v>
      </c>
      <c r="R622">
        <v>0.18841538937810776</v>
      </c>
      <c r="S622">
        <v>0.1694681428051211</v>
      </c>
      <c r="T622" s="8">
        <f t="shared" si="123"/>
        <v>2.1329631603342732E-2</v>
      </c>
      <c r="U622" s="8">
        <f t="shared" si="124"/>
        <v>1.5719483994213537E-2</v>
      </c>
      <c r="V622" s="15">
        <f t="shared" si="132"/>
        <v>0.15234828251080537</v>
      </c>
      <c r="W622" s="15">
        <f t="shared" si="133"/>
        <v>0.13256672388360599</v>
      </c>
    </row>
    <row r="623" spans="1:23" x14ac:dyDescent="0.25">
      <c r="A623">
        <v>622</v>
      </c>
      <c r="B623">
        <v>636.6</v>
      </c>
      <c r="C623">
        <v>311.3</v>
      </c>
      <c r="D623" t="s">
        <v>1627</v>
      </c>
      <c r="E623" t="str">
        <f t="shared" si="128"/>
        <v>16H1</v>
      </c>
      <c r="F623" t="b">
        <v>1</v>
      </c>
      <c r="G623" t="e">
        <v>#N/A</v>
      </c>
      <c r="H623" t="e">
        <v>#N/A</v>
      </c>
      <c r="I623" s="6" t="str">
        <f t="shared" si="129"/>
        <v>C39H70O5</v>
      </c>
      <c r="J623" s="6" t="str">
        <f t="shared" si="130"/>
        <v>C39H74NO5</v>
      </c>
      <c r="K623" s="6" t="str">
        <f t="shared" si="127"/>
        <v>C19H35O3</v>
      </c>
      <c r="L623" s="6" t="str">
        <f t="shared" si="131"/>
        <v>C20H39NO2</v>
      </c>
      <c r="M623">
        <v>0.63251036111988279</v>
      </c>
      <c r="N623">
        <v>2.2844654423169762E-2</v>
      </c>
      <c r="O623">
        <v>2.3584712476650619E-2</v>
      </c>
      <c r="P623">
        <v>0.80046945576138107</v>
      </c>
      <c r="Q623">
        <v>0.79017426157536363</v>
      </c>
      <c r="R623">
        <v>0.17427667105704289</v>
      </c>
      <c r="S623">
        <v>0.18389966721726075</v>
      </c>
      <c r="T623" s="8">
        <f t="shared" si="123"/>
        <v>1.8051257939772539E-2</v>
      </c>
      <c r="U623" s="8">
        <f t="shared" si="124"/>
        <v>1.8878841960473184E-2</v>
      </c>
      <c r="V623" s="15">
        <f t="shared" si="132"/>
        <v>0.1377089398623115</v>
      </c>
      <c r="W623" s="15">
        <f t="shared" si="133"/>
        <v>0.14720606653209986</v>
      </c>
    </row>
    <row r="624" spans="1:23" x14ac:dyDescent="0.25">
      <c r="A624">
        <v>623</v>
      </c>
      <c r="B624">
        <v>636.5</v>
      </c>
      <c r="C624">
        <v>313.3</v>
      </c>
      <c r="D624" t="s">
        <v>1628</v>
      </c>
      <c r="E624" t="str">
        <f t="shared" si="128"/>
        <v>16H0</v>
      </c>
      <c r="F624" t="b">
        <v>1</v>
      </c>
      <c r="G624" t="e">
        <v>#N/A</v>
      </c>
      <c r="H624" t="e">
        <v>#N/A</v>
      </c>
      <c r="I624" s="6" t="str">
        <f t="shared" si="129"/>
        <v>C39H70O5</v>
      </c>
      <c r="J624" s="6" t="str">
        <f t="shared" si="130"/>
        <v>C39H74NO5</v>
      </c>
      <c r="K624" s="6" t="str">
        <f t="shared" si="127"/>
        <v>C19H37O3</v>
      </c>
      <c r="L624" s="6" t="str">
        <f t="shared" si="131"/>
        <v>C20H37NO2</v>
      </c>
      <c r="M624">
        <v>0.63251036111988279</v>
      </c>
      <c r="N624">
        <v>2.2890094710277208E-2</v>
      </c>
      <c r="O624">
        <v>2.3536648117386826E-2</v>
      </c>
      <c r="P624">
        <v>0.80022933293521537</v>
      </c>
      <c r="Q624">
        <v>0.79041136720126837</v>
      </c>
      <c r="R624">
        <v>0.17446449679255377</v>
      </c>
      <c r="S624">
        <v>0.18371769054912862</v>
      </c>
      <c r="T624" s="8">
        <f t="shared" si="123"/>
        <v>1.8092591055316735E-2</v>
      </c>
      <c r="U624" s="8">
        <f t="shared" si="124"/>
        <v>1.8834716222507361E-2</v>
      </c>
      <c r="V624" s="15">
        <f t="shared" si="132"/>
        <v>0.13789872143788376</v>
      </c>
      <c r="W624" s="15">
        <f t="shared" si="133"/>
        <v>0.14701628495652758</v>
      </c>
    </row>
    <row r="625" spans="1:23" x14ac:dyDescent="0.25">
      <c r="A625">
        <v>624</v>
      </c>
      <c r="B625">
        <v>634.5</v>
      </c>
      <c r="C625">
        <v>313.3</v>
      </c>
      <c r="D625" t="s">
        <v>1629</v>
      </c>
      <c r="E625" t="str">
        <f t="shared" si="128"/>
        <v>16H0</v>
      </c>
      <c r="F625" t="b">
        <v>1</v>
      </c>
      <c r="G625" t="e">
        <v>#N/A</v>
      </c>
      <c r="H625" t="e">
        <v>#N/A</v>
      </c>
      <c r="I625" s="6" t="str">
        <f t="shared" si="129"/>
        <v>C39H68O5</v>
      </c>
      <c r="J625" s="6" t="str">
        <f t="shared" si="130"/>
        <v>C39H72NO5</v>
      </c>
      <c r="K625" s="6" t="str">
        <f t="shared" si="127"/>
        <v>C19H37O3</v>
      </c>
      <c r="L625" s="6" t="str">
        <f t="shared" si="131"/>
        <v>C20H35NO2</v>
      </c>
      <c r="M625">
        <v>0.63270015693120851</v>
      </c>
      <c r="N625">
        <v>2.2890094710277208E-2</v>
      </c>
      <c r="O625">
        <v>2.3488623969159166E-2</v>
      </c>
      <c r="P625">
        <v>0.80022933293521537</v>
      </c>
      <c r="Q625">
        <v>0.79064854397486861</v>
      </c>
      <c r="R625">
        <v>0.17446449679255377</v>
      </c>
      <c r="S625">
        <v>0.18353558811200352</v>
      </c>
      <c r="T625" s="8">
        <f t="shared" si="123"/>
        <v>1.8098020054127521E-2</v>
      </c>
      <c r="U625" s="8">
        <f t="shared" si="124"/>
        <v>1.8796285890406356E-2</v>
      </c>
      <c r="V625" s="15">
        <f t="shared" si="132"/>
        <v>0.13794010036434079</v>
      </c>
      <c r="W625" s="15">
        <f t="shared" si="133"/>
        <v>0.14687056124474104</v>
      </c>
    </row>
    <row r="626" spans="1:23" x14ac:dyDescent="0.25">
      <c r="A626">
        <v>625</v>
      </c>
      <c r="B626">
        <v>632.4</v>
      </c>
      <c r="C626">
        <v>337.3</v>
      </c>
      <c r="D626" t="s">
        <v>1630</v>
      </c>
      <c r="E626" t="str">
        <f t="shared" si="128"/>
        <v>18H2</v>
      </c>
      <c r="F626" t="b">
        <v>1</v>
      </c>
      <c r="G626" t="e">
        <v>#N/A</v>
      </c>
      <c r="H626" t="e">
        <v>#N/A</v>
      </c>
      <c r="I626" s="6" t="str">
        <f t="shared" si="129"/>
        <v>C39H66O5</v>
      </c>
      <c r="J626" s="6" t="str">
        <f t="shared" si="130"/>
        <v>C39H70NO5</v>
      </c>
      <c r="K626" s="6" t="str">
        <f t="shared" si="127"/>
        <v>C21H37O3</v>
      </c>
      <c r="L626" s="6" t="str">
        <f t="shared" si="131"/>
        <v>C18H33NO2</v>
      </c>
      <c r="M626">
        <v>0.63289000969409148</v>
      </c>
      <c r="N626">
        <v>2.6282108598608599E-2</v>
      </c>
      <c r="O626">
        <v>2.0095176831051158E-2</v>
      </c>
      <c r="P626">
        <v>0.78272111535992583</v>
      </c>
      <c r="Q626">
        <v>0.8085766402290856</v>
      </c>
      <c r="R626">
        <v>0.18805877789323391</v>
      </c>
      <c r="S626">
        <v>0.1694681428051211</v>
      </c>
      <c r="T626" s="8">
        <f t="shared" si="123"/>
        <v>2.1251099068798903E-2</v>
      </c>
      <c r="U626" s="8">
        <f t="shared" si="124"/>
        <v>1.5728919222555305E-2</v>
      </c>
      <c r="V626" s="15">
        <f t="shared" si="132"/>
        <v>0.15205993479449895</v>
      </c>
      <c r="W626" s="15">
        <f t="shared" si="133"/>
        <v>0.1326462937543996</v>
      </c>
    </row>
    <row r="627" spans="1:23" x14ac:dyDescent="0.25">
      <c r="A627">
        <v>626</v>
      </c>
      <c r="B627">
        <v>632.4</v>
      </c>
      <c r="C627">
        <v>311.3</v>
      </c>
      <c r="D627" t="s">
        <v>1631</v>
      </c>
      <c r="E627" t="str">
        <f t="shared" si="128"/>
        <v>16H1</v>
      </c>
      <c r="F627" t="b">
        <v>1</v>
      </c>
      <c r="G627" t="e">
        <v>#N/A</v>
      </c>
      <c r="H627" t="e">
        <v>#N/A</v>
      </c>
      <c r="I627" s="6" t="str">
        <f t="shared" si="129"/>
        <v>C39H66O5</v>
      </c>
      <c r="J627" s="6" t="str">
        <f t="shared" si="130"/>
        <v>C39H70NO5</v>
      </c>
      <c r="K627" s="6" t="str">
        <f t="shared" si="127"/>
        <v>C19H35O3</v>
      </c>
      <c r="L627" s="6" t="str">
        <f t="shared" si="131"/>
        <v>C20H35NO2</v>
      </c>
      <c r="M627">
        <v>0.63289000969409148</v>
      </c>
      <c r="N627">
        <v>2.2844654423169762E-2</v>
      </c>
      <c r="O627">
        <v>2.3488623969159166E-2</v>
      </c>
      <c r="P627">
        <v>0.80046945576138107</v>
      </c>
      <c r="Q627">
        <v>0.79064854397486861</v>
      </c>
      <c r="R627">
        <v>0.17427667105704289</v>
      </c>
      <c r="S627">
        <v>0.18353558811200352</v>
      </c>
      <c r="T627" s="8">
        <f t="shared" si="123"/>
        <v>1.8062092757288217E-2</v>
      </c>
      <c r="U627" s="8">
        <f t="shared" si="124"/>
        <v>1.8801926045176567E-2</v>
      </c>
      <c r="V627" s="15">
        <f t="shared" si="132"/>
        <v>0.13779159622003809</v>
      </c>
      <c r="W627" s="15">
        <f t="shared" si="133"/>
        <v>0.14691463232886046</v>
      </c>
    </row>
    <row r="628" spans="1:23" x14ac:dyDescent="0.25">
      <c r="A628">
        <v>627</v>
      </c>
      <c r="B628">
        <v>632.4</v>
      </c>
      <c r="C628">
        <v>313.3</v>
      </c>
      <c r="D628" t="s">
        <v>1632</v>
      </c>
      <c r="E628" t="str">
        <f t="shared" si="128"/>
        <v>16H0</v>
      </c>
      <c r="F628" t="b">
        <v>1</v>
      </c>
      <c r="G628" t="e">
        <v>#N/A</v>
      </c>
      <c r="H628" t="e">
        <v>#N/A</v>
      </c>
      <c r="I628" s="6" t="str">
        <f t="shared" si="129"/>
        <v>C39H66O5</v>
      </c>
      <c r="J628" s="6" t="str">
        <f t="shared" si="130"/>
        <v>C39H70NO5</v>
      </c>
      <c r="K628" s="6" t="str">
        <f t="shared" si="127"/>
        <v>C19H37O3</v>
      </c>
      <c r="L628" s="6" t="str">
        <f t="shared" si="131"/>
        <v>C20H33NO2</v>
      </c>
      <c r="M628">
        <v>0.63289000969409148</v>
      </c>
      <c r="N628">
        <v>2.2890094710277208E-2</v>
      </c>
      <c r="O628">
        <v>2.3440640081786132E-2</v>
      </c>
      <c r="P628">
        <v>0.80022933293521537</v>
      </c>
      <c r="Q628">
        <v>0.7908857919175134</v>
      </c>
      <c r="R628">
        <v>0.17446449679255377</v>
      </c>
      <c r="S628">
        <v>0.1833533598467923</v>
      </c>
      <c r="T628" s="8">
        <f t="shared" si="123"/>
        <v>1.8103450682004481E-2</v>
      </c>
      <c r="U628" s="8">
        <f t="shared" si="124"/>
        <v>1.8757887776222192E-2</v>
      </c>
      <c r="V628" s="15">
        <f t="shared" si="132"/>
        <v>0.13798149170726942</v>
      </c>
      <c r="W628" s="15">
        <f t="shared" si="133"/>
        <v>0.14672473684162915</v>
      </c>
    </row>
    <row r="629" spans="1:23" x14ac:dyDescent="0.25">
      <c r="A629">
        <v>628</v>
      </c>
      <c r="B629">
        <v>630.5</v>
      </c>
      <c r="C629">
        <v>285.3</v>
      </c>
      <c r="D629" t="s">
        <v>1633</v>
      </c>
      <c r="E629" t="str">
        <f t="shared" si="128"/>
        <v>14H0</v>
      </c>
      <c r="F629" t="b">
        <v>1</v>
      </c>
      <c r="G629" t="e">
        <v>#N/A</v>
      </c>
      <c r="H629" t="e">
        <v>#N/A</v>
      </c>
      <c r="I629" s="6" t="str">
        <f t="shared" si="129"/>
        <v>C39H64O5</v>
      </c>
      <c r="J629" s="6" t="str">
        <f t="shared" si="130"/>
        <v>C39H68NO5</v>
      </c>
      <c r="K629" s="6" t="str">
        <f t="shared" si="127"/>
        <v>C17H33O3</v>
      </c>
      <c r="L629" s="6" t="str">
        <f t="shared" si="131"/>
        <v>C22H35NO2</v>
      </c>
      <c r="M629">
        <v>0.63307991942562103</v>
      </c>
      <c r="N629">
        <v>1.965387331297453E-2</v>
      </c>
      <c r="O629">
        <v>2.7063752165299857E-2</v>
      </c>
      <c r="P629">
        <v>0.81862024293579849</v>
      </c>
      <c r="Q629">
        <v>0.77334994448124228</v>
      </c>
      <c r="R629">
        <v>0.15977284778269693</v>
      </c>
      <c r="S629">
        <v>0.19672294399950616</v>
      </c>
      <c r="T629" s="8">
        <f t="shared" si="123"/>
        <v>1.5199321835430227E-2</v>
      </c>
      <c r="U629" s="8">
        <f t="shared" si="124"/>
        <v>2.2154935372312015E-2</v>
      </c>
      <c r="V629" s="15">
        <f t="shared" si="132"/>
        <v>0.12356032296235869</v>
      </c>
      <c r="W629" s="15">
        <f t="shared" si="133"/>
        <v>0.16104138420792127</v>
      </c>
    </row>
    <row r="630" spans="1:23" x14ac:dyDescent="0.25">
      <c r="A630">
        <v>629</v>
      </c>
      <c r="B630">
        <v>666.6</v>
      </c>
      <c r="C630">
        <v>339.3</v>
      </c>
      <c r="D630" t="s">
        <v>1634</v>
      </c>
      <c r="E630" t="str">
        <f t="shared" si="128"/>
        <v>18H1</v>
      </c>
      <c r="F630" t="b">
        <v>1</v>
      </c>
      <c r="G630" t="e">
        <v>#N/A</v>
      </c>
      <c r="H630" t="e">
        <v>#N/A</v>
      </c>
      <c r="I630" s="6" t="str">
        <f t="shared" si="129"/>
        <v>C41H76O5</v>
      </c>
      <c r="J630" s="6" t="str">
        <f t="shared" si="130"/>
        <v>C41H80NO5</v>
      </c>
      <c r="K630" s="6" t="str">
        <f t="shared" si="127"/>
        <v>C21H39O3</v>
      </c>
      <c r="L630" s="6" t="str">
        <f t="shared" si="131"/>
        <v>C20H41NO2</v>
      </c>
      <c r="M630">
        <v>0.61811507118863651</v>
      </c>
      <c r="N630">
        <v>2.6330651339324527E-2</v>
      </c>
      <c r="O630">
        <v>2.3632816997164695E-2</v>
      </c>
      <c r="P630">
        <v>0.782486316636543</v>
      </c>
      <c r="Q630">
        <v>0.78993722707581193</v>
      </c>
      <c r="R630">
        <v>0.18823714560334623</v>
      </c>
      <c r="S630">
        <v>0.18408151817546892</v>
      </c>
      <c r="T630" s="8">
        <f t="shared" si="123"/>
        <v>2.0799561706086028E-2</v>
      </c>
      <c r="U630" s="8">
        <f t="shared" si="124"/>
        <v>1.8492355923856889E-2</v>
      </c>
      <c r="V630" s="15">
        <f t="shared" si="132"/>
        <v>0.14869552883057319</v>
      </c>
      <c r="W630" s="15">
        <f t="shared" si="133"/>
        <v>0.14404126911798551</v>
      </c>
    </row>
    <row r="631" spans="1:23" x14ac:dyDescent="0.25">
      <c r="A631">
        <v>630</v>
      </c>
      <c r="B631">
        <v>664.6</v>
      </c>
      <c r="C631">
        <v>339.3</v>
      </c>
      <c r="D631" t="s">
        <v>1635</v>
      </c>
      <c r="E631" t="str">
        <f t="shared" si="128"/>
        <v>18H1</v>
      </c>
      <c r="F631" t="b">
        <v>1</v>
      </c>
      <c r="G631" t="e">
        <v>#N/A</v>
      </c>
      <c r="H631" t="e">
        <v>#N/A</v>
      </c>
      <c r="I631" s="6" t="str">
        <f t="shared" si="129"/>
        <v>C41H74O5</v>
      </c>
      <c r="J631" s="6" t="str">
        <f t="shared" si="130"/>
        <v>C41H78NO5</v>
      </c>
      <c r="K631" s="6" t="str">
        <f t="shared" si="127"/>
        <v>C21H39O3</v>
      </c>
      <c r="L631" s="6" t="str">
        <f t="shared" si="131"/>
        <v>C20H39NO2</v>
      </c>
      <c r="M631">
        <v>0.61830054744110652</v>
      </c>
      <c r="N631">
        <v>2.6330651339324527E-2</v>
      </c>
      <c r="O631">
        <v>2.3584712476650619E-2</v>
      </c>
      <c r="P631">
        <v>0.782486316636543</v>
      </c>
      <c r="Q631">
        <v>0.79017426157536363</v>
      </c>
      <c r="R631">
        <v>0.18823714560334623</v>
      </c>
      <c r="S631">
        <v>0.18389966721726075</v>
      </c>
      <c r="T631" s="8">
        <f t="shared" si="123"/>
        <v>2.0805802978849115E-2</v>
      </c>
      <c r="U631" s="8">
        <f t="shared" si="124"/>
        <v>1.8454714794786262E-2</v>
      </c>
      <c r="V631" s="15">
        <f t="shared" si="132"/>
        <v>0.14874014752817832</v>
      </c>
      <c r="W631" s="15">
        <f t="shared" si="133"/>
        <v>0.14389897323152037</v>
      </c>
    </row>
    <row r="632" spans="1:23" x14ac:dyDescent="0.25">
      <c r="A632">
        <v>631</v>
      </c>
      <c r="B632">
        <v>662.6</v>
      </c>
      <c r="C632">
        <v>339.3</v>
      </c>
      <c r="D632" t="s">
        <v>1636</v>
      </c>
      <c r="E632" t="str">
        <f t="shared" si="128"/>
        <v>18H1</v>
      </c>
      <c r="F632" t="b">
        <v>1</v>
      </c>
      <c r="G632" t="e">
        <v>#N/A</v>
      </c>
      <c r="H632" t="e">
        <v>#N/A</v>
      </c>
      <c r="I632" s="6" t="str">
        <f t="shared" si="129"/>
        <v>C41H72O5</v>
      </c>
      <c r="J632" s="6" t="str">
        <f t="shared" si="130"/>
        <v>C41H76NO5</v>
      </c>
      <c r="K632" s="6" t="str">
        <f t="shared" si="127"/>
        <v>C21H39O3</v>
      </c>
      <c r="L632" s="6" t="str">
        <f t="shared" si="131"/>
        <v>C20H37NO2</v>
      </c>
      <c r="M632">
        <v>0.61848607934897448</v>
      </c>
      <c r="N632">
        <v>2.6330651339324527E-2</v>
      </c>
      <c r="O632">
        <v>2.3536648117386826E-2</v>
      </c>
      <c r="P632">
        <v>0.782486316636543</v>
      </c>
      <c r="Q632">
        <v>0.79041136720126837</v>
      </c>
      <c r="R632">
        <v>0.18823714560334623</v>
      </c>
      <c r="S632">
        <v>0.18371769054912862</v>
      </c>
      <c r="T632" s="8">
        <f t="shared" si="123"/>
        <v>2.0812046124415406E-2</v>
      </c>
      <c r="U632" s="8">
        <f t="shared" si="124"/>
        <v>1.8417105091344439E-2</v>
      </c>
      <c r="V632" s="15">
        <f t="shared" si="132"/>
        <v>0.14878477961440509</v>
      </c>
      <c r="W632" s="15">
        <f t="shared" si="133"/>
        <v>0.14375657897875987</v>
      </c>
    </row>
    <row r="633" spans="1:23" x14ac:dyDescent="0.25">
      <c r="A633">
        <v>632</v>
      </c>
      <c r="B633">
        <v>660.5</v>
      </c>
      <c r="C633">
        <v>337.3</v>
      </c>
      <c r="D633" t="s">
        <v>1637</v>
      </c>
      <c r="E633" t="str">
        <f t="shared" si="128"/>
        <v>18H2</v>
      </c>
      <c r="F633" t="b">
        <v>1</v>
      </c>
      <c r="G633" t="e">
        <v>#N/A</v>
      </c>
      <c r="H633" t="e">
        <v>#N/A</v>
      </c>
      <c r="I633" s="6" t="str">
        <f t="shared" si="129"/>
        <v>C41H70O5</v>
      </c>
      <c r="J633" s="6" t="str">
        <f t="shared" si="130"/>
        <v>C41H74NO5</v>
      </c>
      <c r="K633" s="6" t="str">
        <f t="shared" si="127"/>
        <v>C21H37O3</v>
      </c>
      <c r="L633" s="6" t="str">
        <f t="shared" si="131"/>
        <v>C20H37NO2</v>
      </c>
      <c r="M633">
        <v>0.61867166692894071</v>
      </c>
      <c r="N633">
        <v>2.6282108598608599E-2</v>
      </c>
      <c r="O633">
        <v>2.3536648117386826E-2</v>
      </c>
      <c r="P633">
        <v>0.78272111535992583</v>
      </c>
      <c r="Q633">
        <v>0.79041136720126837</v>
      </c>
      <c r="R633">
        <v>0.18805877789323391</v>
      </c>
      <c r="S633">
        <v>0.18371769054912862</v>
      </c>
      <c r="T633" s="8">
        <f t="shared" si="123"/>
        <v>2.0773677390358434E-2</v>
      </c>
      <c r="U633" s="8">
        <f t="shared" si="124"/>
        <v>1.8422631466275114E-2</v>
      </c>
      <c r="V633" s="15">
        <f t="shared" si="132"/>
        <v>0.14864379574879069</v>
      </c>
      <c r="W633" s="15">
        <f t="shared" si="133"/>
        <v>0.14379971565796365</v>
      </c>
    </row>
    <row r="634" spans="1:23" x14ac:dyDescent="0.25">
      <c r="A634">
        <v>633</v>
      </c>
      <c r="B634">
        <v>660.5</v>
      </c>
      <c r="C634">
        <v>339.3</v>
      </c>
      <c r="D634" t="s">
        <v>1638</v>
      </c>
      <c r="E634" t="str">
        <f t="shared" si="128"/>
        <v>18H1</v>
      </c>
      <c r="F634" t="b">
        <v>1</v>
      </c>
      <c r="G634" t="e">
        <v>#N/A</v>
      </c>
      <c r="H634" t="e">
        <v>#N/A</v>
      </c>
      <c r="I634" s="6" t="str">
        <f t="shared" si="129"/>
        <v>C41H70O5</v>
      </c>
      <c r="J634" s="6" t="str">
        <f t="shared" si="130"/>
        <v>C41H74NO5</v>
      </c>
      <c r="K634" s="6" t="str">
        <f t="shared" si="127"/>
        <v>C21H39O3</v>
      </c>
      <c r="L634" s="6" t="str">
        <f t="shared" si="131"/>
        <v>C20H35NO2</v>
      </c>
      <c r="M634">
        <v>0.61867166692894071</v>
      </c>
      <c r="N634">
        <v>2.6330651339324527E-2</v>
      </c>
      <c r="O634">
        <v>2.3488623969159166E-2</v>
      </c>
      <c r="P634">
        <v>0.782486316636543</v>
      </c>
      <c r="Q634">
        <v>0.79064854397486861</v>
      </c>
      <c r="R634">
        <v>0.18823714560334623</v>
      </c>
      <c r="S634">
        <v>0.18353558811200352</v>
      </c>
      <c r="T634" s="8">
        <f t="shared" si="123"/>
        <v>2.0818291143346861E-2</v>
      </c>
      <c r="U634" s="8">
        <f t="shared" si="124"/>
        <v>1.8379526852488171E-2</v>
      </c>
      <c r="V634" s="15">
        <f t="shared" si="132"/>
        <v>0.14882942509327104</v>
      </c>
      <c r="W634" s="15">
        <f t="shared" si="133"/>
        <v>0.14361408631348332</v>
      </c>
    </row>
    <row r="635" spans="1:23" x14ac:dyDescent="0.25">
      <c r="A635">
        <v>634</v>
      </c>
      <c r="B635">
        <v>660.5</v>
      </c>
      <c r="C635">
        <v>313.3</v>
      </c>
      <c r="D635" t="s">
        <v>1639</v>
      </c>
      <c r="E635" t="str">
        <f t="shared" si="128"/>
        <v>16H0</v>
      </c>
      <c r="F635" t="b">
        <v>1</v>
      </c>
      <c r="G635" t="e">
        <v>#N/A</v>
      </c>
      <c r="H635" t="e">
        <v>#N/A</v>
      </c>
      <c r="I635" s="6" t="str">
        <f t="shared" si="129"/>
        <v>C41H70O5</v>
      </c>
      <c r="J635" s="6" t="str">
        <f t="shared" si="130"/>
        <v>C41H74NO5</v>
      </c>
      <c r="K635" s="6" t="str">
        <f t="shared" si="127"/>
        <v>C19H37O3</v>
      </c>
      <c r="L635" s="6" t="str">
        <f t="shared" si="131"/>
        <v>C22H37NO2</v>
      </c>
      <c r="M635">
        <v>0.61867166692894071</v>
      </c>
      <c r="N635">
        <v>2.2890094710277208E-2</v>
      </c>
      <c r="O635">
        <v>2.7114659079625816E-2</v>
      </c>
      <c r="P635">
        <v>0.80022933293521537</v>
      </c>
      <c r="Q635">
        <v>0.77311795689827156</v>
      </c>
      <c r="R635">
        <v>0.17446449679255377</v>
      </c>
      <c r="S635">
        <v>0.19689590172516944</v>
      </c>
      <c r="T635" s="8">
        <f t="shared" si="123"/>
        <v>1.7696743255617459E-2</v>
      </c>
      <c r="U635" s="8">
        <f t="shared" si="124"/>
        <v>2.1697945548054758E-2</v>
      </c>
      <c r="V635" s="15">
        <f t="shared" si="132"/>
        <v>0.13488163531154426</v>
      </c>
      <c r="W635" s="15">
        <f t="shared" si="133"/>
        <v>0.15756187609521013</v>
      </c>
    </row>
    <row r="636" spans="1:23" x14ac:dyDescent="0.25">
      <c r="A636">
        <v>635</v>
      </c>
      <c r="B636">
        <v>658.5</v>
      </c>
      <c r="C636">
        <v>337.3</v>
      </c>
      <c r="D636" t="s">
        <v>1640</v>
      </c>
      <c r="E636" t="str">
        <f t="shared" si="128"/>
        <v>18H2</v>
      </c>
      <c r="F636" t="b">
        <v>1</v>
      </c>
      <c r="G636" t="e">
        <v>#N/A</v>
      </c>
      <c r="H636" t="e">
        <v>#N/A</v>
      </c>
      <c r="I636" s="6" t="str">
        <f t="shared" si="129"/>
        <v>C41H68O5</v>
      </c>
      <c r="J636" s="6" t="str">
        <f t="shared" si="130"/>
        <v>C41H72NO5</v>
      </c>
      <c r="K636" s="6" t="str">
        <f t="shared" si="127"/>
        <v>C21H37O3</v>
      </c>
      <c r="L636" s="6" t="str">
        <f t="shared" si="131"/>
        <v>C20H35NO2</v>
      </c>
      <c r="M636">
        <v>0.6188573101977104</v>
      </c>
      <c r="N636">
        <v>2.6282108598608599E-2</v>
      </c>
      <c r="O636">
        <v>2.3488623969159166E-2</v>
      </c>
      <c r="P636">
        <v>0.78272111535992583</v>
      </c>
      <c r="Q636">
        <v>0.79064854397486861</v>
      </c>
      <c r="R636">
        <v>0.18805877789323391</v>
      </c>
      <c r="S636">
        <v>0.18353558811200352</v>
      </c>
      <c r="T636" s="8">
        <f t="shared" si="123"/>
        <v>2.0779910896079258E-2</v>
      </c>
      <c r="U636" s="8">
        <f t="shared" si="124"/>
        <v>1.8385041951410146E-2</v>
      </c>
      <c r="V636" s="15">
        <f t="shared" si="132"/>
        <v>0.14868839892297858</v>
      </c>
      <c r="W636" s="15">
        <f t="shared" si="133"/>
        <v>0.1436571802352673</v>
      </c>
    </row>
    <row r="637" spans="1:23" x14ac:dyDescent="0.25">
      <c r="A637">
        <v>636</v>
      </c>
      <c r="B637">
        <v>658.5</v>
      </c>
      <c r="C637">
        <v>339.3</v>
      </c>
      <c r="D637" t="s">
        <v>1641</v>
      </c>
      <c r="E637" t="str">
        <f t="shared" si="128"/>
        <v>18H1</v>
      </c>
      <c r="F637" t="b">
        <v>1</v>
      </c>
      <c r="G637" t="e">
        <v>#N/A</v>
      </c>
      <c r="H637" t="e">
        <v>#N/A</v>
      </c>
      <c r="I637" s="6" t="str">
        <f t="shared" si="129"/>
        <v>C41H68O5</v>
      </c>
      <c r="J637" s="6" t="str">
        <f t="shared" si="130"/>
        <v>C41H72NO5</v>
      </c>
      <c r="K637" s="6" t="str">
        <f t="shared" si="127"/>
        <v>C21H39O3</v>
      </c>
      <c r="L637" s="6" t="str">
        <f t="shared" si="131"/>
        <v>C20H33NO2</v>
      </c>
      <c r="M637">
        <v>0.6188573101977104</v>
      </c>
      <c r="N637">
        <v>2.6330651339324527E-2</v>
      </c>
      <c r="O637">
        <v>2.3440640081786132E-2</v>
      </c>
      <c r="P637">
        <v>0.782486316636543</v>
      </c>
      <c r="Q637">
        <v>0.7908857919175134</v>
      </c>
      <c r="R637">
        <v>0.18823714560334623</v>
      </c>
      <c r="S637">
        <v>0.1833533598467923</v>
      </c>
      <c r="T637" s="8">
        <f t="shared" si="123"/>
        <v>2.0824538036205612E-2</v>
      </c>
      <c r="U637" s="8">
        <f t="shared" si="124"/>
        <v>1.8341980117199744E-2</v>
      </c>
      <c r="V637" s="15">
        <f t="shared" si="132"/>
        <v>0.14887408396879473</v>
      </c>
      <c r="W637" s="15">
        <f t="shared" si="133"/>
        <v>0.1434714951894511</v>
      </c>
    </row>
    <row r="638" spans="1:23" x14ac:dyDescent="0.25">
      <c r="A638">
        <v>637</v>
      </c>
      <c r="B638">
        <v>658.5</v>
      </c>
      <c r="C638">
        <v>313.3</v>
      </c>
      <c r="D638" t="s">
        <v>1642</v>
      </c>
      <c r="E638" t="str">
        <f t="shared" si="128"/>
        <v>16H0</v>
      </c>
      <c r="F638" t="b">
        <v>1</v>
      </c>
      <c r="G638" t="e">
        <v>#N/A</v>
      </c>
      <c r="H638" t="e">
        <v>#N/A</v>
      </c>
      <c r="I638" s="6" t="str">
        <f t="shared" si="129"/>
        <v>C41H68O5</v>
      </c>
      <c r="J638" s="6" t="str">
        <f t="shared" si="130"/>
        <v>C41H72NO5</v>
      </c>
      <c r="K638" s="6" t="str">
        <f t="shared" si="127"/>
        <v>C19H37O3</v>
      </c>
      <c r="L638" s="6" t="str">
        <f t="shared" si="131"/>
        <v>C22H35NO2</v>
      </c>
      <c r="M638">
        <v>0.6188573101977104</v>
      </c>
      <c r="N638">
        <v>2.2890094710277208E-2</v>
      </c>
      <c r="O638">
        <v>2.7063752165299857E-2</v>
      </c>
      <c r="P638">
        <v>0.80022933293521537</v>
      </c>
      <c r="Q638">
        <v>0.77334994448124228</v>
      </c>
      <c r="R638">
        <v>0.17446449679255377</v>
      </c>
      <c r="S638">
        <v>0.19672294399950616</v>
      </c>
      <c r="T638" s="8">
        <f t="shared" si="123"/>
        <v>1.7702053473363257E-2</v>
      </c>
      <c r="U638" s="8">
        <f t="shared" si="124"/>
        <v>2.1657208341961897E-2</v>
      </c>
      <c r="V638" s="15">
        <f t="shared" si="132"/>
        <v>0.13492210890846934</v>
      </c>
      <c r="W638" s="15">
        <f t="shared" si="133"/>
        <v>0.15742347024977654</v>
      </c>
    </row>
    <row r="639" spans="1:23" x14ac:dyDescent="0.25">
      <c r="A639">
        <v>638</v>
      </c>
      <c r="B639">
        <v>656.5</v>
      </c>
      <c r="C639">
        <v>337.3</v>
      </c>
      <c r="D639" t="s">
        <v>1643</v>
      </c>
      <c r="E639" t="str">
        <f t="shared" si="128"/>
        <v>18H2</v>
      </c>
      <c r="F639" t="b">
        <v>1</v>
      </c>
      <c r="G639" t="e">
        <v>#N/A</v>
      </c>
      <c r="H639" t="e">
        <v>#N/A</v>
      </c>
      <c r="I639" s="6" t="str">
        <f t="shared" si="129"/>
        <v>C41H66O5</v>
      </c>
      <c r="J639" s="6" t="str">
        <f t="shared" si="130"/>
        <v>C41H70NO5</v>
      </c>
      <c r="K639" s="6" t="str">
        <f t="shared" si="127"/>
        <v>C21H37O3</v>
      </c>
      <c r="L639" s="6" t="str">
        <f t="shared" si="131"/>
        <v>C20H33NO2</v>
      </c>
      <c r="M639">
        <v>0.6190430091719944</v>
      </c>
      <c r="N639">
        <v>2.6282108598608599E-2</v>
      </c>
      <c r="O639">
        <v>2.3440640081786132E-2</v>
      </c>
      <c r="P639">
        <v>0.78272111535992583</v>
      </c>
      <c r="Q639">
        <v>0.7908857919175134</v>
      </c>
      <c r="R639">
        <v>0.18805877789323391</v>
      </c>
      <c r="S639">
        <v>0.1833533598467923</v>
      </c>
      <c r="T639" s="8">
        <f t="shared" si="123"/>
        <v>2.0786146272272654E-2</v>
      </c>
      <c r="U639" s="8">
        <f t="shared" si="124"/>
        <v>1.8347483949566229E-2</v>
      </c>
      <c r="V639" s="15">
        <f t="shared" si="132"/>
        <v>0.1487330154811301</v>
      </c>
      <c r="W639" s="15">
        <f t="shared" si="133"/>
        <v>0.14351454632427113</v>
      </c>
    </row>
    <row r="640" spans="1:23" x14ac:dyDescent="0.25">
      <c r="A640">
        <v>639</v>
      </c>
      <c r="B640">
        <v>656.5</v>
      </c>
      <c r="C640">
        <v>311.3</v>
      </c>
      <c r="D640" t="s">
        <v>1644</v>
      </c>
      <c r="E640" t="str">
        <f t="shared" si="128"/>
        <v>16H1</v>
      </c>
      <c r="F640" t="b">
        <v>1</v>
      </c>
      <c r="G640" t="e">
        <v>#N/A</v>
      </c>
      <c r="H640" t="e">
        <v>#N/A</v>
      </c>
      <c r="I640" s="6" t="str">
        <f t="shared" si="129"/>
        <v>C41H66O5</v>
      </c>
      <c r="J640" s="6" t="str">
        <f t="shared" si="130"/>
        <v>C41H70NO5</v>
      </c>
      <c r="K640" s="6" t="str">
        <f t="shared" si="127"/>
        <v>C19H35O3</v>
      </c>
      <c r="L640" s="6" t="str">
        <f t="shared" si="131"/>
        <v>C22H35NO2</v>
      </c>
      <c r="M640">
        <v>0.6190430091719944</v>
      </c>
      <c r="N640">
        <v>2.2844654423169762E-2</v>
      </c>
      <c r="O640">
        <v>2.7063752165299857E-2</v>
      </c>
      <c r="P640">
        <v>0.80046945576138107</v>
      </c>
      <c r="Q640">
        <v>0.77334994448124228</v>
      </c>
      <c r="R640">
        <v>0.17427667105704289</v>
      </c>
      <c r="S640">
        <v>0.19672294399950616</v>
      </c>
      <c r="T640" s="8">
        <f t="shared" si="123"/>
        <v>1.7666912229851506E-2</v>
      </c>
      <c r="U640" s="8">
        <f t="shared" si="124"/>
        <v>2.1663706966618478E-2</v>
      </c>
      <c r="V640" s="15">
        <f t="shared" si="132"/>
        <v>0.13477685388633989</v>
      </c>
      <c r="W640" s="15">
        <f t="shared" si="133"/>
        <v>0.15747070791906137</v>
      </c>
    </row>
    <row r="641" spans="1:23" x14ac:dyDescent="0.25">
      <c r="A641">
        <v>640</v>
      </c>
      <c r="B641">
        <v>688.6</v>
      </c>
      <c r="C641">
        <v>339.3</v>
      </c>
      <c r="D641" t="s">
        <v>1645</v>
      </c>
      <c r="E641" t="str">
        <f t="shared" si="128"/>
        <v>18H1</v>
      </c>
      <c r="F641" t="b">
        <v>1</v>
      </c>
      <c r="G641" t="e">
        <v>#N/A</v>
      </c>
      <c r="H641" t="e">
        <v>#N/A</v>
      </c>
      <c r="I641" s="6" t="str">
        <f t="shared" si="129"/>
        <v>C43H74O5</v>
      </c>
      <c r="J641" s="6" t="str">
        <f t="shared" si="130"/>
        <v>C43H78NO5</v>
      </c>
      <c r="K641" s="6" t="str">
        <f t="shared" si="127"/>
        <v>C21H39O3</v>
      </c>
      <c r="L641" s="6" t="str">
        <f t="shared" si="131"/>
        <v>C22H39NO2</v>
      </c>
      <c r="M641">
        <v>0.6047727497636427</v>
      </c>
      <c r="N641">
        <v>2.6330651339324527E-2</v>
      </c>
      <c r="O641">
        <v>2.7165602597337767E-2</v>
      </c>
      <c r="P641">
        <v>0.782486316636543</v>
      </c>
      <c r="Q641">
        <v>0.77288603890635632</v>
      </c>
      <c r="R641">
        <v>0.18823714560334623</v>
      </c>
      <c r="S641">
        <v>0.19706873798157107</v>
      </c>
      <c r="T641" s="8">
        <f t="shared" si="123"/>
        <v>2.0350592815474879E-2</v>
      </c>
      <c r="U641" s="8">
        <f t="shared" si="124"/>
        <v>2.1256712315602937E-2</v>
      </c>
      <c r="V641" s="15">
        <f t="shared" si="132"/>
        <v>0.14548586184040932</v>
      </c>
      <c r="W641" s="15">
        <f t="shared" si="133"/>
        <v>0.15420359090741156</v>
      </c>
    </row>
    <row r="642" spans="1:23" x14ac:dyDescent="0.25">
      <c r="A642">
        <v>641</v>
      </c>
      <c r="B642">
        <v>686.6</v>
      </c>
      <c r="C642">
        <v>337.3</v>
      </c>
      <c r="D642" t="s">
        <v>1646</v>
      </c>
      <c r="E642" t="str">
        <f t="shared" si="128"/>
        <v>18H2</v>
      </c>
      <c r="F642" t="b">
        <v>1</v>
      </c>
      <c r="G642" t="e">
        <v>#N/A</v>
      </c>
      <c r="H642" t="e">
        <v>#N/A</v>
      </c>
      <c r="I642" s="6" t="str">
        <f t="shared" si="129"/>
        <v>C43H72O5</v>
      </c>
      <c r="J642" s="6" t="str">
        <f t="shared" si="130"/>
        <v>C43H76NO5</v>
      </c>
      <c r="K642" s="6" t="str">
        <f t="shared" si="127"/>
        <v>C21H37O3</v>
      </c>
      <c r="L642" s="6" t="str">
        <f t="shared" si="131"/>
        <v>C22H39NO2</v>
      </c>
      <c r="M642">
        <v>0.60495422241889829</v>
      </c>
      <c r="N642">
        <v>2.6282108598608599E-2</v>
      </c>
      <c r="O642">
        <v>2.7165602597337767E-2</v>
      </c>
      <c r="P642">
        <v>0.78272111535992583</v>
      </c>
      <c r="Q642">
        <v>0.77288603890635632</v>
      </c>
      <c r="R642">
        <v>0.18805877789323391</v>
      </c>
      <c r="S642">
        <v>0.19706873798157107</v>
      </c>
      <c r="T642" s="8">
        <f t="shared" si="123"/>
        <v>2.0313074808885286E-2</v>
      </c>
      <c r="U642" s="8">
        <f t="shared" si="124"/>
        <v>2.1263090764412719E-2</v>
      </c>
      <c r="V642" s="15">
        <f t="shared" si="132"/>
        <v>0.14534800392747182</v>
      </c>
      <c r="W642" s="15">
        <f t="shared" si="133"/>
        <v>0.15424986239550828</v>
      </c>
    </row>
    <row r="643" spans="1:23" x14ac:dyDescent="0.25">
      <c r="A643">
        <v>642</v>
      </c>
      <c r="B643">
        <v>686.6</v>
      </c>
      <c r="C643">
        <v>339.3</v>
      </c>
      <c r="D643" t="s">
        <v>1647</v>
      </c>
      <c r="E643" t="str">
        <f t="shared" si="128"/>
        <v>18H1</v>
      </c>
      <c r="F643" t="b">
        <v>1</v>
      </c>
      <c r="G643" t="e">
        <v>#N/A</v>
      </c>
      <c r="H643" t="e">
        <v>#N/A</v>
      </c>
      <c r="I643" s="6" t="str">
        <f t="shared" si="129"/>
        <v>C43H72O5</v>
      </c>
      <c r="J643" s="6" t="str">
        <f t="shared" si="130"/>
        <v>C43H76NO5</v>
      </c>
      <c r="K643" s="6" t="str">
        <f t="shared" si="127"/>
        <v>C21H39O3</v>
      </c>
      <c r="L643" s="6" t="str">
        <f t="shared" si="131"/>
        <v>C22H37NO2</v>
      </c>
      <c r="M643">
        <v>0.60495422241889829</v>
      </c>
      <c r="N643">
        <v>2.6330651339324527E-2</v>
      </c>
      <c r="O643">
        <v>2.7114659079625816E-2</v>
      </c>
      <c r="P643">
        <v>0.782486316636543</v>
      </c>
      <c r="Q643">
        <v>0.77311795689827156</v>
      </c>
      <c r="R643">
        <v>0.18823714560334623</v>
      </c>
      <c r="S643">
        <v>0.19689590172516944</v>
      </c>
      <c r="T643" s="8">
        <f t="shared" ref="T643:T706" si="134">N643*M643/P643</f>
        <v>2.0356699367259323E-2</v>
      </c>
      <c r="U643" s="8">
        <f t="shared" ref="U643:U706" si="135">O643*M643/Q643</f>
        <v>2.1216849710072008E-2</v>
      </c>
      <c r="V643" s="15">
        <f t="shared" si="132"/>
        <v>0.14552951742122155</v>
      </c>
      <c r="W643" s="15">
        <f t="shared" si="133"/>
        <v>0.15406834890175863</v>
      </c>
    </row>
    <row r="644" spans="1:23" x14ac:dyDescent="0.25">
      <c r="A644">
        <v>643</v>
      </c>
      <c r="B644">
        <v>686.6</v>
      </c>
      <c r="C644">
        <v>341.3</v>
      </c>
      <c r="D644" t="s">
        <v>1648</v>
      </c>
      <c r="E644" t="str">
        <f t="shared" si="128"/>
        <v>18H0</v>
      </c>
      <c r="F644" t="b">
        <v>1</v>
      </c>
      <c r="G644" t="e">
        <v>#N/A</v>
      </c>
      <c r="H644" t="e">
        <v>#N/A</v>
      </c>
      <c r="I644" s="6" t="str">
        <f t="shared" si="129"/>
        <v>C43H72O5</v>
      </c>
      <c r="J644" s="6" t="str">
        <f t="shared" si="130"/>
        <v>C43H76NO5</v>
      </c>
      <c r="K644" s="6" t="str">
        <f t="shared" si="127"/>
        <v>C21H41O3</v>
      </c>
      <c r="L644" s="6" t="str">
        <f t="shared" si="131"/>
        <v>C22H35NO2</v>
      </c>
      <c r="M644">
        <v>0.60495422241889829</v>
      </c>
      <c r="N644">
        <v>2.6379233015313953E-2</v>
      </c>
      <c r="O644">
        <v>2.7063752165299857E-2</v>
      </c>
      <c r="P644">
        <v>0.7822515883474942</v>
      </c>
      <c r="Q644">
        <v>0.77334994448124228</v>
      </c>
      <c r="R644">
        <v>0.18841538937810776</v>
      </c>
      <c r="S644">
        <v>0.19672294399950616</v>
      </c>
      <c r="T644" s="8">
        <f t="shared" si="134"/>
        <v>2.04003783878508E-2</v>
      </c>
      <c r="U644" s="8">
        <f t="shared" si="135"/>
        <v>2.1170663117948747E-2</v>
      </c>
      <c r="V644" s="15">
        <f t="shared" si="132"/>
        <v>0.14571103091497128</v>
      </c>
      <c r="W644" s="15">
        <f t="shared" si="133"/>
        <v>0.15388683540800888</v>
      </c>
    </row>
    <row r="645" spans="1:23" x14ac:dyDescent="0.25">
      <c r="A645">
        <v>644</v>
      </c>
      <c r="B645">
        <v>684.6</v>
      </c>
      <c r="C645">
        <v>337.3</v>
      </c>
      <c r="D645" t="s">
        <v>1649</v>
      </c>
      <c r="E645" t="str">
        <f t="shared" si="128"/>
        <v>18H2</v>
      </c>
      <c r="F645" t="b">
        <v>1</v>
      </c>
      <c r="G645" t="e">
        <v>#N/A</v>
      </c>
      <c r="H645" t="e">
        <v>#N/A</v>
      </c>
      <c r="I645" s="6" t="str">
        <f t="shared" si="129"/>
        <v>C43H70O5</v>
      </c>
      <c r="J645" s="6" t="str">
        <f t="shared" si="130"/>
        <v>C43H74NO5</v>
      </c>
      <c r="K645" s="6" t="str">
        <f t="shared" si="127"/>
        <v>C21H37O3</v>
      </c>
      <c r="L645" s="6" t="str">
        <f t="shared" si="131"/>
        <v>C22H37NO2</v>
      </c>
      <c r="M645">
        <v>0.60513574952820248</v>
      </c>
      <c r="N645">
        <v>2.6282108598608599E-2</v>
      </c>
      <c r="O645">
        <v>2.7114659079625816E-2</v>
      </c>
      <c r="P645">
        <v>0.78272111535992583</v>
      </c>
      <c r="Q645">
        <v>0.77311795689827156</v>
      </c>
      <c r="R645">
        <v>0.18805877789323391</v>
      </c>
      <c r="S645">
        <v>0.19689590172516944</v>
      </c>
      <c r="T645" s="8">
        <f t="shared" si="134"/>
        <v>2.0319170102734787E-2</v>
      </c>
      <c r="U645" s="8">
        <f t="shared" si="135"/>
        <v>2.122321619740887E-2</v>
      </c>
      <c r="V645" s="15">
        <f t="shared" si="132"/>
        <v>0.14539161814160292</v>
      </c>
      <c r="W645" s="15">
        <f t="shared" si="133"/>
        <v>0.15411457980812304</v>
      </c>
    </row>
    <row r="646" spans="1:23" x14ac:dyDescent="0.25">
      <c r="A646">
        <v>645</v>
      </c>
      <c r="B646">
        <v>684.6</v>
      </c>
      <c r="C646">
        <v>339.3</v>
      </c>
      <c r="D646" t="s">
        <v>1650</v>
      </c>
      <c r="E646" t="str">
        <f t="shared" si="128"/>
        <v>18H1</v>
      </c>
      <c r="F646" t="b">
        <v>1</v>
      </c>
      <c r="G646" t="e">
        <v>#N/A</v>
      </c>
      <c r="H646" t="e">
        <v>#N/A</v>
      </c>
      <c r="I646" s="6" t="str">
        <f t="shared" si="129"/>
        <v>C43H70O5</v>
      </c>
      <c r="J646" s="6" t="str">
        <f t="shared" si="130"/>
        <v>C43H74NO5</v>
      </c>
      <c r="K646" s="6" t="str">
        <f t="shared" si="127"/>
        <v>C21H39O3</v>
      </c>
      <c r="L646" s="6" t="str">
        <f t="shared" si="131"/>
        <v>C22H35NO2</v>
      </c>
      <c r="M646">
        <v>0.60513574952820248</v>
      </c>
      <c r="N646">
        <v>2.6330651339324527E-2</v>
      </c>
      <c r="O646">
        <v>2.7063752165299857E-2</v>
      </c>
      <c r="P646">
        <v>0.782486316636543</v>
      </c>
      <c r="Q646">
        <v>0.77334994448124228</v>
      </c>
      <c r="R646">
        <v>0.18823714560334623</v>
      </c>
      <c r="S646">
        <v>0.19672294399950616</v>
      </c>
      <c r="T646" s="8">
        <f t="shared" si="134"/>
        <v>2.0362807751421574E-2</v>
      </c>
      <c r="U646" s="8">
        <f t="shared" si="135"/>
        <v>2.1177015746189756E-2</v>
      </c>
      <c r="V646" s="15">
        <f t="shared" si="132"/>
        <v>0.14557318610165537</v>
      </c>
      <c r="W646" s="15">
        <f t="shared" si="133"/>
        <v>0.15393301184807054</v>
      </c>
    </row>
    <row r="647" spans="1:23" x14ac:dyDescent="0.25">
      <c r="A647">
        <v>646</v>
      </c>
      <c r="B647">
        <v>682.5</v>
      </c>
      <c r="C647">
        <v>337.3</v>
      </c>
      <c r="D647" t="s">
        <v>1651</v>
      </c>
      <c r="E647" t="str">
        <f t="shared" si="128"/>
        <v>18H2</v>
      </c>
      <c r="F647" t="b">
        <v>1</v>
      </c>
      <c r="G647" t="e">
        <v>#N/A</v>
      </c>
      <c r="H647" t="e">
        <v>#N/A</v>
      </c>
      <c r="I647" s="6" t="str">
        <f t="shared" si="129"/>
        <v>C43H68O5</v>
      </c>
      <c r="J647" s="6" t="str">
        <f t="shared" si="130"/>
        <v>C43H72NO5</v>
      </c>
      <c r="K647" s="6" t="str">
        <f t="shared" si="127"/>
        <v>C21H37O3</v>
      </c>
      <c r="L647" s="6" t="str">
        <f t="shared" si="131"/>
        <v>C22H35NO2</v>
      </c>
      <c r="M647">
        <v>0.60531733110789476</v>
      </c>
      <c r="N647">
        <v>2.6282108598608599E-2</v>
      </c>
      <c r="O647">
        <v>2.7063752165299857E-2</v>
      </c>
      <c r="P647">
        <v>0.78272111535992583</v>
      </c>
      <c r="Q647">
        <v>0.77334994448124228</v>
      </c>
      <c r="R647">
        <v>0.18805877789323391</v>
      </c>
      <c r="S647">
        <v>0.19672294399950616</v>
      </c>
      <c r="T647" s="8">
        <f t="shared" si="134"/>
        <v>2.0325267225583945E-2</v>
      </c>
      <c r="U647" s="8">
        <f t="shared" si="135"/>
        <v>2.1183370280648116E-2</v>
      </c>
      <c r="V647" s="15">
        <f t="shared" si="132"/>
        <v>0.14543524544294276</v>
      </c>
      <c r="W647" s="15">
        <f t="shared" si="133"/>
        <v>0.1539792021441817</v>
      </c>
    </row>
    <row r="648" spans="1:23" x14ac:dyDescent="0.25">
      <c r="A648">
        <v>647</v>
      </c>
      <c r="B648">
        <v>586.5</v>
      </c>
      <c r="C648">
        <v>257.2</v>
      </c>
      <c r="D648" s="94" t="s">
        <v>1881</v>
      </c>
      <c r="E648" t="str">
        <f t="shared" si="128"/>
        <v>12H0</v>
      </c>
      <c r="F648" t="b">
        <v>1</v>
      </c>
      <c r="I648" s="6" t="str">
        <f t="shared" si="129"/>
        <v>C35H68O5</v>
      </c>
      <c r="J648" s="6" t="str">
        <f t="shared" si="130"/>
        <v>C35H72NO5</v>
      </c>
      <c r="K648" s="6" t="str">
        <f t="shared" si="127"/>
        <v>C15H29O3</v>
      </c>
      <c r="L648" s="6" t="str">
        <f t="shared" si="131"/>
        <v>C20H43NO2</v>
      </c>
      <c r="M648">
        <v>0.66132170352383735</v>
      </c>
      <c r="N648">
        <v>1.6693855297775218E-2</v>
      </c>
      <c r="O648">
        <v>2.3680961629175865E-2</v>
      </c>
      <c r="P648">
        <v>0.83743381373714099</v>
      </c>
      <c r="Q648">
        <v>0.78970026368127688</v>
      </c>
      <c r="R648">
        <v>0.1443137626541631</v>
      </c>
      <c r="S648">
        <v>0.18426324348279799</v>
      </c>
      <c r="T648" s="8">
        <f t="shared" si="134"/>
        <v>1.3183141930510166E-2</v>
      </c>
      <c r="U648" s="8">
        <f t="shared" si="135"/>
        <v>1.9831238010083636E-2</v>
      </c>
      <c r="V648" s="15">
        <f t="shared" si="132"/>
        <v>0.11396461642082978</v>
      </c>
      <c r="W648" s="15">
        <f t="shared" si="133"/>
        <v>0.15430827072137487</v>
      </c>
    </row>
    <row r="649" spans="1:23" x14ac:dyDescent="0.25">
      <c r="A649">
        <v>648</v>
      </c>
      <c r="B649" s="21">
        <v>614.6</v>
      </c>
      <c r="C649" s="21">
        <v>285.2</v>
      </c>
      <c r="D649" s="94" t="s">
        <v>1882</v>
      </c>
      <c r="E649" t="str">
        <f t="shared" si="128"/>
        <v>14H0</v>
      </c>
      <c r="F649" t="b">
        <v>1</v>
      </c>
      <c r="G649" t="e">
        <v>#N/A</v>
      </c>
      <c r="H649" t="e">
        <v>#N/A</v>
      </c>
      <c r="I649" s="6" t="str">
        <f t="shared" si="129"/>
        <v>C37H72O5</v>
      </c>
      <c r="J649" s="6" t="str">
        <f t="shared" si="130"/>
        <v>C37H76NO5</v>
      </c>
      <c r="K649" s="6" t="str">
        <f t="shared" si="127"/>
        <v>C17H33O3</v>
      </c>
      <c r="L649" s="6" t="str">
        <f t="shared" si="131"/>
        <v>C20H43NO2</v>
      </c>
      <c r="M649">
        <v>0.64646462170123087</v>
      </c>
      <c r="N649">
        <v>1.965387331297453E-2</v>
      </c>
      <c r="O649">
        <v>2.3680961629175865E-2</v>
      </c>
      <c r="P649">
        <v>0.81862024293579849</v>
      </c>
      <c r="Q649">
        <v>0.78970026368127688</v>
      </c>
      <c r="R649">
        <v>0.15977284778269693</v>
      </c>
      <c r="S649">
        <v>0.18426324348279799</v>
      </c>
      <c r="T649" s="8">
        <f t="shared" si="134"/>
        <v>1.5520668937614394E-2</v>
      </c>
      <c r="U649" s="8">
        <f t="shared" si="135"/>
        <v>1.9385714561829262E-2</v>
      </c>
      <c r="V649" s="15">
        <f t="shared" si="132"/>
        <v>0.12617266002310426</v>
      </c>
      <c r="W649" s="15">
        <f t="shared" si="133"/>
        <v>0.15084162114402624</v>
      </c>
    </row>
    <row r="650" spans="1:23" x14ac:dyDescent="0.25">
      <c r="A650">
        <v>649</v>
      </c>
      <c r="B650">
        <v>612.6</v>
      </c>
      <c r="C650">
        <v>283.2</v>
      </c>
      <c r="D650" s="94" t="s">
        <v>1883</v>
      </c>
      <c r="E650" t="str">
        <f t="shared" si="128"/>
        <v>14H1</v>
      </c>
      <c r="F650" t="b">
        <v>1</v>
      </c>
      <c r="I650" s="6" t="str">
        <f t="shared" si="129"/>
        <v>C37H70O5</v>
      </c>
      <c r="J650" s="6" t="str">
        <f t="shared" si="130"/>
        <v>C37H74NO5</v>
      </c>
      <c r="K650" s="6" t="str">
        <f t="shared" si="127"/>
        <v>C17H31O3</v>
      </c>
      <c r="L650" s="6" t="str">
        <f t="shared" si="131"/>
        <v>C20H43NO2</v>
      </c>
      <c r="M650">
        <v>0.6466586047328321</v>
      </c>
      <c r="N650">
        <v>1.9611872661761526E-2</v>
      </c>
      <c r="O650">
        <v>2.3680961629175865E-2</v>
      </c>
      <c r="P650">
        <v>0.81886588427659923</v>
      </c>
      <c r="Q650">
        <v>0.78970026368127688</v>
      </c>
      <c r="R650">
        <v>0.15957509380408041</v>
      </c>
      <c r="S650">
        <v>0.18426324348279799</v>
      </c>
      <c r="T650" s="8">
        <f t="shared" si="134"/>
        <v>1.5487501012276696E-2</v>
      </c>
      <c r="U650" s="8">
        <f t="shared" si="135"/>
        <v>1.9391531584995302E-2</v>
      </c>
      <c r="V650" s="15">
        <f t="shared" si="132"/>
        <v>0.12601649365404674</v>
      </c>
      <c r="W650" s="15">
        <f t="shared" si="133"/>
        <v>0.15088688381421561</v>
      </c>
    </row>
    <row r="651" spans="1:23" x14ac:dyDescent="0.25">
      <c r="A651">
        <v>650</v>
      </c>
      <c r="B651">
        <v>628.6</v>
      </c>
      <c r="C651">
        <v>299.2</v>
      </c>
      <c r="D651" s="94" t="s">
        <v>1884</v>
      </c>
      <c r="E651" t="str">
        <f t="shared" si="128"/>
        <v>15H0</v>
      </c>
      <c r="F651" t="b">
        <v>1</v>
      </c>
      <c r="I651" s="6" t="str">
        <f t="shared" si="129"/>
        <v>C38H74O5</v>
      </c>
      <c r="J651" s="6" t="str">
        <f t="shared" si="130"/>
        <v>C38H78NO5</v>
      </c>
      <c r="K651" s="6" t="str">
        <f t="shared" si="127"/>
        <v>C18H35O3</v>
      </c>
      <c r="L651" s="6" t="str">
        <f t="shared" si="131"/>
        <v>C20H43NO2</v>
      </c>
      <c r="M651">
        <v>0.63916171919471276</v>
      </c>
      <c r="N651">
        <v>2.1238940705601592E-2</v>
      </c>
      <c r="O651">
        <v>2.3680961629175865E-2</v>
      </c>
      <c r="P651">
        <v>0.8093725538537726</v>
      </c>
      <c r="Q651">
        <v>0.78970026368127688</v>
      </c>
      <c r="R651">
        <v>0.1672129150299812</v>
      </c>
      <c r="S651">
        <v>0.18426324348279799</v>
      </c>
      <c r="T651" s="8">
        <f t="shared" si="134"/>
        <v>1.6772397075524585E-2</v>
      </c>
      <c r="U651" s="8">
        <f t="shared" si="135"/>
        <v>1.9166720391519267E-2</v>
      </c>
      <c r="V651" s="15">
        <f t="shared" si="132"/>
        <v>0.13204808309009111</v>
      </c>
      <c r="W651" s="15">
        <f t="shared" si="133"/>
        <v>0.14913761195905176</v>
      </c>
    </row>
    <row r="652" spans="1:23" x14ac:dyDescent="0.25">
      <c r="A652">
        <v>651</v>
      </c>
      <c r="B652">
        <v>642.6</v>
      </c>
      <c r="C652">
        <v>313.2</v>
      </c>
      <c r="D652" s="94" t="s">
        <v>1885</v>
      </c>
      <c r="E652" t="str">
        <f t="shared" si="128"/>
        <v>16H0</v>
      </c>
      <c r="F652" t="b">
        <v>1</v>
      </c>
      <c r="I652" s="6" t="str">
        <f t="shared" si="129"/>
        <v>C39H76O5</v>
      </c>
      <c r="J652" s="6" t="str">
        <f t="shared" si="130"/>
        <v>C39H80NO5</v>
      </c>
      <c r="K652" s="6" t="str">
        <f t="shared" si="127"/>
        <v>C19H37O3</v>
      </c>
      <c r="L652" s="6" t="str">
        <f t="shared" si="131"/>
        <v>C20H43NO2</v>
      </c>
      <c r="M652">
        <v>0.63194131522443198</v>
      </c>
      <c r="N652">
        <v>2.2890094710277208E-2</v>
      </c>
      <c r="O652">
        <v>2.3680961629175865E-2</v>
      </c>
      <c r="P652">
        <v>0.80022933293521537</v>
      </c>
      <c r="Q652">
        <v>0.78970026368127688</v>
      </c>
      <c r="R652">
        <v>0.17446449679255377</v>
      </c>
      <c r="S652">
        <v>0.18426324348279799</v>
      </c>
      <c r="T652" s="8">
        <f t="shared" si="134"/>
        <v>1.8076313828395314E-2</v>
      </c>
      <c r="U652" s="8">
        <f t="shared" si="135"/>
        <v>1.8950200127779836E-2</v>
      </c>
      <c r="V652" s="15">
        <f t="shared" si="132"/>
        <v>0.13777465912010103</v>
      </c>
      <c r="W652" s="15">
        <f t="shared" si="133"/>
        <v>0.14745285241671863</v>
      </c>
    </row>
    <row r="653" spans="1:23" x14ac:dyDescent="0.25">
      <c r="A653">
        <v>652</v>
      </c>
      <c r="B653" s="113">
        <v>640.6</v>
      </c>
      <c r="C653" s="113">
        <v>311.2</v>
      </c>
      <c r="D653" s="114" t="s">
        <v>1621</v>
      </c>
      <c r="E653" t="str">
        <f t="shared" si="128"/>
        <v>16H1</v>
      </c>
      <c r="F653" t="b">
        <v>1</v>
      </c>
      <c r="G653" t="e">
        <v>#N/A</v>
      </c>
      <c r="H653" t="e">
        <v>#N/A</v>
      </c>
      <c r="I653" s="6" t="str">
        <f>"C"&amp;MID(D653,4,2)+MID(D653,9,2)+3&amp;"H"&amp;(MID(D653,4,2)+MID(D653,9,2))*2+4-(MID(D653,7,1)+MID(D653,12,1))*2&amp;"O5"</f>
        <v>C39H74O5</v>
      </c>
      <c r="J653" s="6" t="str">
        <f>"C"&amp;MID(D653,4,2)+MID(D653,9,2)+3&amp;"H"&amp;4+(MID(D653,4,2)+MID(D653,9,2))*2+4-(MID(D653,7,1)+MID(D653,12,1))*2&amp;"N"&amp;"O5"</f>
        <v>C39H78NO5</v>
      </c>
      <c r="K653" s="6" t="str">
        <f>"C"&amp;3+MID(D653,4,2)&amp;"H"&amp;(3+MID(D653,4,2))*2-1-MID(D653,7,1)*2&amp;"O3"</f>
        <v>C19H35O3</v>
      </c>
      <c r="L653" s="6" t="str">
        <f>"C"&amp;MID(J653,2,2)-MID(K653,2,2)&amp;"H"&amp;MID(J653,5,2)-MID(K653,5,2)&amp;"NO2"</f>
        <v>C20H43NO2</v>
      </c>
      <c r="M653">
        <v>0.63213094028357086</v>
      </c>
      <c r="N653">
        <v>2.2844654423169762E-2</v>
      </c>
      <c r="O653">
        <v>2.3680961629175865E-2</v>
      </c>
      <c r="P653">
        <v>0.80046945576138107</v>
      </c>
      <c r="Q653">
        <v>0.78970026368127688</v>
      </c>
      <c r="R653">
        <v>0.17427667105704289</v>
      </c>
      <c r="S653">
        <v>0.18426324348279799</v>
      </c>
      <c r="T653" s="8">
        <f t="shared" si="134"/>
        <v>1.8040429621684811E-2</v>
      </c>
      <c r="U653" s="8">
        <f t="shared" si="135"/>
        <v>1.8955886467212552E-2</v>
      </c>
      <c r="V653" s="15">
        <f t="shared" si="132"/>
        <v>0.13762633308724193</v>
      </c>
      <c r="W653" s="15">
        <f t="shared" si="133"/>
        <v>0.14749709822750218</v>
      </c>
    </row>
    <row r="654" spans="1:23" x14ac:dyDescent="0.25">
      <c r="A654">
        <v>653</v>
      </c>
      <c r="B654">
        <v>656.6</v>
      </c>
      <c r="C654">
        <v>327.2</v>
      </c>
      <c r="D654" s="94" t="s">
        <v>1886</v>
      </c>
      <c r="E654" t="str">
        <f t="shared" si="128"/>
        <v>17H0</v>
      </c>
      <c r="F654" t="b">
        <v>1</v>
      </c>
      <c r="I654" s="6" t="str">
        <f t="shared" si="129"/>
        <v>C40H78O5</v>
      </c>
      <c r="J654" s="6" t="str">
        <f t="shared" ref="J654:J672" si="136">"C"&amp;MID(D654,4,2)+MID(D654,9,2)+3&amp;"H"&amp;4+(MID(D654,4,2)+MID(D654,9,2))*2+4-(MID(D654,7,1)+MID(D654,12,1))*2&amp;"N"&amp;"O5"</f>
        <v>C40H82NO5</v>
      </c>
      <c r="K654" s="6" t="str">
        <f t="shared" ref="K654:K672" si="137">"C"&amp;3+MID(D654,4,2)&amp;"H"&amp;(3+MID(D654,4,2))*2-1-MID(D654,7,1)*2&amp;"O3"</f>
        <v>C20H39O3</v>
      </c>
      <c r="L654" s="6" t="str">
        <f t="shared" ref="L654:L672" si="138">"C"&amp;MID(J654,2,2)-MID(K654,2,2)&amp;"H"&amp;MID(J654,5,2)-MID(K654,5,2)&amp;"NO2"</f>
        <v>C20H43NO2</v>
      </c>
      <c r="M654">
        <v>0.62480247783101028</v>
      </c>
      <c r="N654">
        <v>2.4604460481228406E-2</v>
      </c>
      <c r="O654">
        <v>2.3680961629175865E-2</v>
      </c>
      <c r="P654">
        <v>0.79118940003694949</v>
      </c>
      <c r="Q654">
        <v>0.78970026368127688</v>
      </c>
      <c r="R654">
        <v>0.18153090212632944</v>
      </c>
      <c r="S654">
        <v>0.18426324348279799</v>
      </c>
      <c r="T654" s="8">
        <f t="shared" si="134"/>
        <v>1.943014892976163E-2</v>
      </c>
      <c r="U654" s="8">
        <f t="shared" si="135"/>
        <v>1.8736125823685675E-2</v>
      </c>
      <c r="V654" s="15">
        <f t="shared" si="132"/>
        <v>0.14335500127546241</v>
      </c>
      <c r="W654" s="15">
        <f t="shared" si="133"/>
        <v>0.14578712506001729</v>
      </c>
    </row>
    <row r="655" spans="1:23" x14ac:dyDescent="0.25">
      <c r="A655">
        <v>654</v>
      </c>
      <c r="B655">
        <v>670.6</v>
      </c>
      <c r="C655">
        <v>341.2</v>
      </c>
      <c r="D655" s="94" t="s">
        <v>1887</v>
      </c>
      <c r="E655" t="str">
        <f t="shared" si="128"/>
        <v>18H0</v>
      </c>
      <c r="F655" t="b">
        <v>1</v>
      </c>
      <c r="I655" s="6" t="str">
        <f t="shared" si="129"/>
        <v>C41H80O5</v>
      </c>
      <c r="J655" s="6" t="str">
        <f t="shared" si="136"/>
        <v>C41H84NO5</v>
      </c>
      <c r="K655" s="6" t="str">
        <f t="shared" si="137"/>
        <v>C21H41O3</v>
      </c>
      <c r="L655" s="6" t="str">
        <f t="shared" si="138"/>
        <v>C20H43NO2</v>
      </c>
      <c r="M655">
        <v>0.61774428558311356</v>
      </c>
      <c r="N655">
        <v>2.6379233015313953E-2</v>
      </c>
      <c r="O655">
        <v>2.3680961629175865E-2</v>
      </c>
      <c r="P655">
        <v>0.7822515883474942</v>
      </c>
      <c r="Q655">
        <v>0.78970026368127688</v>
      </c>
      <c r="R655">
        <v>0.18841538937810776</v>
      </c>
      <c r="S655">
        <v>0.18426324348279799</v>
      </c>
      <c r="T655" s="8">
        <f t="shared" si="134"/>
        <v>2.0831687267903267E-2</v>
      </c>
      <c r="U655" s="8">
        <f t="shared" si="135"/>
        <v>1.8524469848018876E-2</v>
      </c>
      <c r="V655" s="15">
        <f t="shared" si="132"/>
        <v>0.1487916826735021</v>
      </c>
      <c r="W655" s="15">
        <f t="shared" si="133"/>
        <v>0.14414021488847972</v>
      </c>
    </row>
    <row r="656" spans="1:23" x14ac:dyDescent="0.25">
      <c r="A656">
        <v>655</v>
      </c>
      <c r="B656">
        <v>668.6</v>
      </c>
      <c r="C656">
        <v>339.2</v>
      </c>
      <c r="D656" s="94" t="s">
        <v>1888</v>
      </c>
      <c r="E656" t="str">
        <f t="shared" si="128"/>
        <v>18H1</v>
      </c>
      <c r="F656" t="b">
        <v>1</v>
      </c>
      <c r="I656" s="6" t="str">
        <f t="shared" si="129"/>
        <v>C41H78O5</v>
      </c>
      <c r="J656" s="6" t="str">
        <f t="shared" si="136"/>
        <v>C41H82NO5</v>
      </c>
      <c r="K656" s="6" t="str">
        <f t="shared" si="137"/>
        <v>C21H39O3</v>
      </c>
      <c r="L656" s="6" t="str">
        <f t="shared" si="138"/>
        <v>C20H43NO2</v>
      </c>
      <c r="M656">
        <v>0.61792965057486904</v>
      </c>
      <c r="N656">
        <v>2.6330651339324527E-2</v>
      </c>
      <c r="O656">
        <v>2.3680961629175865E-2</v>
      </c>
      <c r="P656">
        <v>0.782486316636543</v>
      </c>
      <c r="Q656">
        <v>0.78970026368127688</v>
      </c>
      <c r="R656">
        <v>0.18823714560334623</v>
      </c>
      <c r="S656">
        <v>0.18426324348279799</v>
      </c>
      <c r="T656" s="8">
        <f t="shared" si="134"/>
        <v>2.0793322305564341E-2</v>
      </c>
      <c r="U656" s="8">
        <f t="shared" si="135"/>
        <v>1.8530028439625128E-2</v>
      </c>
      <c r="V656" s="15">
        <f t="shared" si="132"/>
        <v>0.14865092351757342</v>
      </c>
      <c r="W656" s="15">
        <f t="shared" si="133"/>
        <v>0.14418346668435705</v>
      </c>
    </row>
    <row r="657" spans="1:23" x14ac:dyDescent="0.25">
      <c r="A657">
        <v>656</v>
      </c>
      <c r="B657">
        <v>666.6</v>
      </c>
      <c r="C657">
        <v>337.2</v>
      </c>
      <c r="D657" s="94" t="s">
        <v>1889</v>
      </c>
      <c r="E657" t="str">
        <f t="shared" si="128"/>
        <v>18H2</v>
      </c>
      <c r="F657" t="b">
        <v>1</v>
      </c>
      <c r="I657" s="6" t="str">
        <f t="shared" si="129"/>
        <v>C41H76O5</v>
      </c>
      <c r="J657" s="6" t="str">
        <f t="shared" si="136"/>
        <v>C41H80NO5</v>
      </c>
      <c r="K657" s="6" t="str">
        <f t="shared" si="137"/>
        <v>C21H37O3</v>
      </c>
      <c r="L657" s="6" t="str">
        <f t="shared" si="138"/>
        <v>C20H43NO2</v>
      </c>
      <c r="M657">
        <v>0.61811507118863651</v>
      </c>
      <c r="N657">
        <v>2.6282108598608599E-2</v>
      </c>
      <c r="O657">
        <v>2.3680961629175865E-2</v>
      </c>
      <c r="P657">
        <v>0.78272111535992583</v>
      </c>
      <c r="Q657">
        <v>0.78970026368127688</v>
      </c>
      <c r="R657">
        <v>0.18805877789323391</v>
      </c>
      <c r="S657">
        <v>0.18426324348279799</v>
      </c>
      <c r="T657" s="8">
        <f t="shared" si="134"/>
        <v>2.0754988090421162E-2</v>
      </c>
      <c r="U657" s="8">
        <f t="shared" si="135"/>
        <v>1.8535588699184136E-2</v>
      </c>
      <c r="V657" s="15">
        <f t="shared" si="132"/>
        <v>0.14851006648986551</v>
      </c>
      <c r="W657" s="15">
        <f t="shared" si="133"/>
        <v>0.14422673145869322</v>
      </c>
    </row>
    <row r="658" spans="1:23" x14ac:dyDescent="0.25">
      <c r="A658">
        <v>657</v>
      </c>
      <c r="B658">
        <v>664.6</v>
      </c>
      <c r="C658">
        <v>335.2</v>
      </c>
      <c r="D658" s="94" t="s">
        <v>1890</v>
      </c>
      <c r="E658" t="str">
        <f t="shared" si="128"/>
        <v>18H3</v>
      </c>
      <c r="F658" t="b">
        <v>1</v>
      </c>
      <c r="I658" s="6" t="str">
        <f t="shared" si="129"/>
        <v>C41H74O5</v>
      </c>
      <c r="J658" s="6" t="str">
        <f t="shared" si="136"/>
        <v>C41H78NO5</v>
      </c>
      <c r="K658" s="6" t="str">
        <f t="shared" si="137"/>
        <v>C21H35O3</v>
      </c>
      <c r="L658" s="6" t="str">
        <f t="shared" si="138"/>
        <v>C20H43NO2</v>
      </c>
      <c r="M658">
        <v>0.61830054744110652</v>
      </c>
      <c r="N658">
        <v>2.6233604842051502E-2</v>
      </c>
      <c r="O658">
        <v>2.3680961629175865E-2</v>
      </c>
      <c r="P658">
        <v>0.7829559845387779</v>
      </c>
      <c r="Q658">
        <v>0.78970026368127688</v>
      </c>
      <c r="R658">
        <v>0.187880286189442</v>
      </c>
      <c r="S658">
        <v>0.18426324348279799</v>
      </c>
      <c r="T658" s="8">
        <f t="shared" si="134"/>
        <v>2.0716684661078486E-2</v>
      </c>
      <c r="U658" s="8">
        <f t="shared" si="135"/>
        <v>1.8541150627196405E-2</v>
      </c>
      <c r="V658" s="15">
        <f t="shared" si="132"/>
        <v>0.14836911154431606</v>
      </c>
      <c r="W658" s="15">
        <f t="shared" si="133"/>
        <v>0.14427000921538261</v>
      </c>
    </row>
    <row r="659" spans="1:23" x14ac:dyDescent="0.25">
      <c r="A659">
        <v>658</v>
      </c>
      <c r="B659">
        <v>662.6</v>
      </c>
      <c r="C659">
        <v>333.2</v>
      </c>
      <c r="D659" s="94" t="s">
        <v>1891</v>
      </c>
      <c r="E659" t="str">
        <f t="shared" si="128"/>
        <v>18H4</v>
      </c>
      <c r="F659" t="b">
        <v>1</v>
      </c>
      <c r="I659" s="6" t="str">
        <f t="shared" si="129"/>
        <v>C41H72O5</v>
      </c>
      <c r="J659" s="6" t="str">
        <f t="shared" si="136"/>
        <v>C41H76NO5</v>
      </c>
      <c r="K659" s="6" t="str">
        <f t="shared" si="137"/>
        <v>C21H33O3</v>
      </c>
      <c r="L659" s="6" t="str">
        <f t="shared" si="138"/>
        <v>C20H43NO2</v>
      </c>
      <c r="M659">
        <v>0.61848607934897448</v>
      </c>
      <c r="N659">
        <v>2.6185140118570711E-2</v>
      </c>
      <c r="O659">
        <v>2.3680961629175865E-2</v>
      </c>
      <c r="P659">
        <v>0.78319092419424041</v>
      </c>
      <c r="Q659">
        <v>0.78970026368127688</v>
      </c>
      <c r="R659">
        <v>0.18770167043361782</v>
      </c>
      <c r="S659">
        <v>0.18426324348279799</v>
      </c>
      <c r="T659" s="8">
        <f t="shared" si="134"/>
        <v>2.0678412056166467E-2</v>
      </c>
      <c r="U659" s="8">
        <f t="shared" si="135"/>
        <v>1.8546714224162587E-2</v>
      </c>
      <c r="V659" s="15">
        <f t="shared" si="132"/>
        <v>0.14822805863484409</v>
      </c>
      <c r="W659" s="15">
        <f t="shared" si="133"/>
        <v>0.14431329995832087</v>
      </c>
    </row>
    <row r="660" spans="1:23" x14ac:dyDescent="0.25">
      <c r="A660">
        <v>659</v>
      </c>
      <c r="B660">
        <v>696.6</v>
      </c>
      <c r="C660">
        <v>367.3</v>
      </c>
      <c r="D660" s="94" t="s">
        <v>1892</v>
      </c>
      <c r="E660" t="str">
        <f t="shared" si="128"/>
        <v>20H1</v>
      </c>
      <c r="F660" t="b">
        <v>1</v>
      </c>
      <c r="I660" s="6" t="str">
        <f t="shared" si="129"/>
        <v>C43H82O5</v>
      </c>
      <c r="J660" s="6" t="str">
        <f t="shared" si="136"/>
        <v>C43H86NO5</v>
      </c>
      <c r="K660" s="6" t="str">
        <f t="shared" si="137"/>
        <v>C23H43O3</v>
      </c>
      <c r="L660" s="6" t="str">
        <f t="shared" si="138"/>
        <v>C20H43NO2</v>
      </c>
      <c r="M660">
        <v>0.604047403356478</v>
      </c>
      <c r="N660">
        <v>3.0047680192707166E-2</v>
      </c>
      <c r="O660">
        <v>2.3680961629175865E-2</v>
      </c>
      <c r="P660">
        <v>0.76490718204986141</v>
      </c>
      <c r="Q660">
        <v>0.78970026368127688</v>
      </c>
      <c r="R660">
        <v>0.20148239625957973</v>
      </c>
      <c r="S660">
        <v>0.18426324348279799</v>
      </c>
      <c r="T660" s="8">
        <f t="shared" si="134"/>
        <v>2.3728660971191529E-2</v>
      </c>
      <c r="U660" s="8">
        <f t="shared" si="135"/>
        <v>1.8113737628003803E-2</v>
      </c>
      <c r="V660" s="15">
        <f t="shared" si="132"/>
        <v>0.15911070145332562</v>
      </c>
      <c r="W660" s="15">
        <f t="shared" si="133"/>
        <v>0.14094427832779449</v>
      </c>
    </row>
    <row r="661" spans="1:23" x14ac:dyDescent="0.25">
      <c r="A661">
        <v>660</v>
      </c>
      <c r="B661">
        <v>694.6</v>
      </c>
      <c r="C661">
        <v>365.3</v>
      </c>
      <c r="D661" s="94" t="s">
        <v>1893</v>
      </c>
      <c r="E661" t="str">
        <f t="shared" si="128"/>
        <v>20H2</v>
      </c>
      <c r="F661" t="b">
        <v>1</v>
      </c>
      <c r="I661" s="6" t="str">
        <f t="shared" si="129"/>
        <v>C43H80O5</v>
      </c>
      <c r="J661" s="6" t="str">
        <f t="shared" si="136"/>
        <v>C43H84NO5</v>
      </c>
      <c r="K661" s="6" t="str">
        <f t="shared" si="137"/>
        <v>C23H41O3</v>
      </c>
      <c r="L661" s="6" t="str">
        <f t="shared" si="138"/>
        <v>C20H43NO2</v>
      </c>
      <c r="M661">
        <v>0.60422865835884076</v>
      </c>
      <c r="N661">
        <v>2.9996276260450816E-2</v>
      </c>
      <c r="O661">
        <v>2.3680961629175865E-2</v>
      </c>
      <c r="P661">
        <v>0.76513670584603932</v>
      </c>
      <c r="Q661">
        <v>0.78970026368127688</v>
      </c>
      <c r="R661">
        <v>0.20131327913316888</v>
      </c>
      <c r="S661">
        <v>0.18426324348279799</v>
      </c>
      <c r="T661" s="8">
        <f t="shared" si="134"/>
        <v>2.3688067272334433E-2</v>
      </c>
      <c r="U661" s="8">
        <f t="shared" si="135"/>
        <v>1.8119172972214076E-2</v>
      </c>
      <c r="V661" s="15">
        <f t="shared" si="132"/>
        <v>0.15897714961400594</v>
      </c>
      <c r="W661" s="15">
        <f t="shared" si="133"/>
        <v>0.14098657112693472</v>
      </c>
    </row>
    <row r="662" spans="1:23" x14ac:dyDescent="0.25">
      <c r="A662">
        <v>661</v>
      </c>
      <c r="B662">
        <v>692.6</v>
      </c>
      <c r="C662">
        <v>363.3</v>
      </c>
      <c r="D662" s="94" t="s">
        <v>1894</v>
      </c>
      <c r="E662" t="str">
        <f t="shared" si="128"/>
        <v>20H3</v>
      </c>
      <c r="F662" t="b">
        <v>1</v>
      </c>
      <c r="I662" s="6" t="str">
        <f t="shared" si="129"/>
        <v>C43H78O5</v>
      </c>
      <c r="J662" s="6" t="str">
        <f t="shared" si="136"/>
        <v>C43H82NO5</v>
      </c>
      <c r="K662" s="6" t="str">
        <f t="shared" si="137"/>
        <v>C23H39O3</v>
      </c>
      <c r="L662" s="6" t="str">
        <f t="shared" si="138"/>
        <v>C20H43NO2</v>
      </c>
      <c r="M662">
        <v>0.60440996774994149</v>
      </c>
      <c r="N662">
        <v>2.994490767702207E-2</v>
      </c>
      <c r="O662">
        <v>2.3680961629175865E-2</v>
      </c>
      <c r="P662">
        <v>0.76536629851485216</v>
      </c>
      <c r="Q662">
        <v>0.78970026368127688</v>
      </c>
      <c r="R662">
        <v>0.20114404237206854</v>
      </c>
      <c r="S662">
        <v>0.18426324348279799</v>
      </c>
      <c r="T662" s="8">
        <f t="shared" si="134"/>
        <v>2.3647501488455815E-2</v>
      </c>
      <c r="U662" s="8">
        <f t="shared" si="135"/>
        <v>1.8124609947394569E-2</v>
      </c>
      <c r="V662" s="15">
        <f t="shared" si="132"/>
        <v>0.15884350329914043</v>
      </c>
      <c r="W662" s="15">
        <f t="shared" si="133"/>
        <v>0.14102887661677002</v>
      </c>
    </row>
    <row r="663" spans="1:23" x14ac:dyDescent="0.25">
      <c r="A663">
        <v>662</v>
      </c>
      <c r="B663">
        <v>690.6</v>
      </c>
      <c r="C663">
        <v>361.3</v>
      </c>
      <c r="D663" s="94" t="s">
        <v>1895</v>
      </c>
      <c r="E663" t="str">
        <f t="shared" si="128"/>
        <v>20H4</v>
      </c>
      <c r="F663" t="b">
        <v>1</v>
      </c>
      <c r="I663" s="6" t="str">
        <f t="shared" si="129"/>
        <v>C43H76O5</v>
      </c>
      <c r="J663" s="6" t="str">
        <f t="shared" si="136"/>
        <v>C43H80NO5</v>
      </c>
      <c r="K663" s="6" t="str">
        <f t="shared" si="137"/>
        <v>C23H37O3</v>
      </c>
      <c r="L663" s="6" t="str">
        <f t="shared" si="138"/>
        <v>C20H43NO2</v>
      </c>
      <c r="M663">
        <v>0.60459133154610034</v>
      </c>
      <c r="N663">
        <v>2.989357448893918E-2</v>
      </c>
      <c r="O663">
        <v>2.3680961629175865E-2</v>
      </c>
      <c r="P663">
        <v>0.76559596007696595</v>
      </c>
      <c r="Q663">
        <v>0.78970026368127688</v>
      </c>
      <c r="R663">
        <v>0.2009746859197091</v>
      </c>
      <c r="S663">
        <v>0.18426324348279799</v>
      </c>
      <c r="T663" s="8">
        <f t="shared" si="134"/>
        <v>2.3606963656291162E-2</v>
      </c>
      <c r="U663" s="8">
        <f t="shared" si="135"/>
        <v>1.8130048554034685E-2</v>
      </c>
      <c r="V663" s="15">
        <f t="shared" si="132"/>
        <v>0.15870976246405608</v>
      </c>
      <c r="W663" s="15">
        <f t="shared" si="133"/>
        <v>0.14107119480110847</v>
      </c>
    </row>
    <row r="664" spans="1:23" x14ac:dyDescent="0.25">
      <c r="A664">
        <v>663</v>
      </c>
      <c r="B664">
        <v>688.6</v>
      </c>
      <c r="C664">
        <v>359.3</v>
      </c>
      <c r="D664" s="94" t="s">
        <v>1896</v>
      </c>
      <c r="E664" t="str">
        <f t="shared" si="128"/>
        <v>20H5</v>
      </c>
      <c r="F664" t="b">
        <v>1</v>
      </c>
      <c r="I664" s="6" t="str">
        <f t="shared" si="129"/>
        <v>C43H74O5</v>
      </c>
      <c r="J664" s="6" t="str">
        <f t="shared" si="136"/>
        <v>C43H78NO5</v>
      </c>
      <c r="K664" s="6" t="str">
        <f t="shared" si="137"/>
        <v>C23H35O3</v>
      </c>
      <c r="L664" s="6" t="str">
        <f t="shared" si="138"/>
        <v>C20H43NO2</v>
      </c>
      <c r="M664">
        <v>0.6047727497636427</v>
      </c>
      <c r="N664">
        <v>2.9842276742751327E-2</v>
      </c>
      <c r="O664">
        <v>2.3680961629175865E-2</v>
      </c>
      <c r="P664">
        <v>0.76582569055305394</v>
      </c>
      <c r="Q664">
        <v>0.78970026368127688</v>
      </c>
      <c r="R664">
        <v>0.20080520971949789</v>
      </c>
      <c r="S664">
        <v>0.18426324348279799</v>
      </c>
      <c r="T664" s="8">
        <f t="shared" si="134"/>
        <v>2.3566453812600363E-2</v>
      </c>
      <c r="U664" s="8">
        <f t="shared" si="135"/>
        <v>1.8135488792623982E-2</v>
      </c>
      <c r="V664" s="15">
        <f t="shared" si="132"/>
        <v>0.15857592706406159</v>
      </c>
      <c r="W664" s="15">
        <f t="shared" si="133"/>
        <v>0.14111352568375929</v>
      </c>
    </row>
    <row r="665" spans="1:23" x14ac:dyDescent="0.25">
      <c r="A665">
        <v>664</v>
      </c>
      <c r="B665">
        <v>726.7</v>
      </c>
      <c r="C665">
        <v>397.4</v>
      </c>
      <c r="D665" s="94" t="s">
        <v>1897</v>
      </c>
      <c r="E665" t="str">
        <f t="shared" si="128"/>
        <v>22H0</v>
      </c>
      <c r="F665" t="b">
        <v>1</v>
      </c>
      <c r="I665" s="6" t="str">
        <f t="shared" si="129"/>
        <v>C45H88O5</v>
      </c>
      <c r="J665" s="6" t="str">
        <f t="shared" si="136"/>
        <v>C45H92NO5</v>
      </c>
      <c r="K665" s="6" t="str">
        <f t="shared" si="137"/>
        <v>C25H49O3</v>
      </c>
      <c r="L665" s="6" t="str">
        <f t="shared" si="138"/>
        <v>C20H43NO2</v>
      </c>
      <c r="M665">
        <v>0.5902999012789828</v>
      </c>
      <c r="N665">
        <v>3.4028659617894183E-2</v>
      </c>
      <c r="O665">
        <v>2.3680961629175865E-2</v>
      </c>
      <c r="P665">
        <v>0.74749867567123907</v>
      </c>
      <c r="Q665">
        <v>0.78970026368127688</v>
      </c>
      <c r="R665">
        <v>0.21419758991744847</v>
      </c>
      <c r="S665">
        <v>0.18426324348279799</v>
      </c>
      <c r="T665" s="8">
        <f t="shared" si="134"/>
        <v>2.6872441472971458E-2</v>
      </c>
      <c r="U665" s="8">
        <f t="shared" si="135"/>
        <v>1.7701487456430388E-2</v>
      </c>
      <c r="V665" s="15">
        <f t="shared" si="132"/>
        <v>0.1691518932377031</v>
      </c>
      <c r="W665" s="15">
        <f t="shared" si="133"/>
        <v>0.13773653047827858</v>
      </c>
    </row>
    <row r="666" spans="1:23" x14ac:dyDescent="0.25">
      <c r="A666">
        <v>665</v>
      </c>
      <c r="B666">
        <v>724.7</v>
      </c>
      <c r="C666">
        <v>395.4</v>
      </c>
      <c r="D666" s="94" t="s">
        <v>1898</v>
      </c>
      <c r="E666" t="str">
        <f t="shared" si="128"/>
        <v>22H1</v>
      </c>
      <c r="F666" t="b">
        <v>1</v>
      </c>
      <c r="I666" s="6" t="str">
        <f t="shared" si="129"/>
        <v>C45H86O5</v>
      </c>
      <c r="J666" s="6" t="str">
        <f t="shared" si="136"/>
        <v>C45H90NO5</v>
      </c>
      <c r="K666" s="6" t="str">
        <f t="shared" si="137"/>
        <v>C25H47O3</v>
      </c>
      <c r="L666" s="6" t="str">
        <f t="shared" si="138"/>
        <v>C20H43NO2</v>
      </c>
      <c r="M666">
        <v>0.59047703110258043</v>
      </c>
      <c r="N666">
        <v>3.3974632797292167E-2</v>
      </c>
      <c r="O666">
        <v>2.3680961629175865E-2</v>
      </c>
      <c r="P666">
        <v>0.74772297574019431</v>
      </c>
      <c r="Q666">
        <v>0.78970026368127688</v>
      </c>
      <c r="R666">
        <v>0.21403751311034944</v>
      </c>
      <c r="S666">
        <v>0.18426324348279799</v>
      </c>
      <c r="T666" s="8">
        <f t="shared" si="134"/>
        <v>2.682977647849618E-2</v>
      </c>
      <c r="U666" s="8">
        <f t="shared" si="135"/>
        <v>1.7706799097756735E-2</v>
      </c>
      <c r="V666" s="15">
        <f t="shared" si="132"/>
        <v>0.16902548054092773</v>
      </c>
      <c r="W666" s="15">
        <f t="shared" si="133"/>
        <v>0.13777786073649767</v>
      </c>
    </row>
    <row r="667" spans="1:23" x14ac:dyDescent="0.25">
      <c r="A667">
        <v>666</v>
      </c>
      <c r="B667">
        <v>722.7</v>
      </c>
      <c r="C667">
        <v>393.3</v>
      </c>
      <c r="D667" s="94" t="s">
        <v>1899</v>
      </c>
      <c r="E667" t="str">
        <f t="shared" si="128"/>
        <v>22H2</v>
      </c>
      <c r="F667" t="b">
        <v>1</v>
      </c>
      <c r="I667" s="6" t="str">
        <f t="shared" si="129"/>
        <v>C45H84O5</v>
      </c>
      <c r="J667" s="6" t="str">
        <f t="shared" si="136"/>
        <v>C45H88NO5</v>
      </c>
      <c r="K667" s="6" t="str">
        <f t="shared" si="137"/>
        <v>C25H45O3</v>
      </c>
      <c r="L667" s="6" t="str">
        <f t="shared" si="138"/>
        <v>C20H43NO2</v>
      </c>
      <c r="M667">
        <v>0.59065421407708363</v>
      </c>
      <c r="N667">
        <v>3.3920637824804749E-2</v>
      </c>
      <c r="O667">
        <v>2.3680961629175865E-2</v>
      </c>
      <c r="P667">
        <v>0.74794734311431321</v>
      </c>
      <c r="Q667">
        <v>0.78970026368127688</v>
      </c>
      <c r="R667">
        <v>0.21387732094909057</v>
      </c>
      <c r="S667">
        <v>0.18426324348279799</v>
      </c>
      <c r="T667" s="8">
        <f t="shared" si="134"/>
        <v>2.6787136634485405E-2</v>
      </c>
      <c r="U667" s="8">
        <f t="shared" si="135"/>
        <v>1.7712112332934089E-2</v>
      </c>
      <c r="V667" s="15">
        <f t="shared" si="132"/>
        <v>0.16889897674894191</v>
      </c>
      <c r="W667" s="15">
        <f t="shared" si="133"/>
        <v>0.13781920339658454</v>
      </c>
    </row>
    <row r="668" spans="1:23" x14ac:dyDescent="0.25">
      <c r="A668">
        <v>667</v>
      </c>
      <c r="B668">
        <v>718.6</v>
      </c>
      <c r="C668">
        <v>389.3</v>
      </c>
      <c r="D668" s="94" t="s">
        <v>1900</v>
      </c>
      <c r="E668" t="str">
        <f t="shared" si="128"/>
        <v>22H4</v>
      </c>
      <c r="F668" t="b">
        <v>1</v>
      </c>
      <c r="I668" s="6" t="str">
        <f t="shared" si="129"/>
        <v>C45H80O5</v>
      </c>
      <c r="J668" s="6" t="str">
        <f t="shared" si="136"/>
        <v>C45H84NO5</v>
      </c>
      <c r="K668" s="6" t="str">
        <f t="shared" si="137"/>
        <v>C25H41O3</v>
      </c>
      <c r="L668" s="6" t="str">
        <f t="shared" si="138"/>
        <v>C20H43NO2</v>
      </c>
      <c r="M668">
        <v>0.59100873954260769</v>
      </c>
      <c r="N668">
        <v>3.3812743600935273E-2</v>
      </c>
      <c r="O668">
        <v>2.3680961629175865E-2</v>
      </c>
      <c r="P668">
        <v>0.74839627985883383</v>
      </c>
      <c r="Q668">
        <v>0.78970026368127688</v>
      </c>
      <c r="R668">
        <v>0.21355659034481239</v>
      </c>
      <c r="S668">
        <v>0.18426324348279799</v>
      </c>
      <c r="T668" s="8">
        <f t="shared" si="134"/>
        <v>2.6701932537445988E-2</v>
      </c>
      <c r="U668" s="8">
        <f t="shared" si="135"/>
        <v>1.7722743586755001E-2</v>
      </c>
      <c r="V668" s="15">
        <f t="shared" si="132"/>
        <v>0.16864569570617277</v>
      </c>
      <c r="W668" s="15">
        <f t="shared" si="133"/>
        <v>0.13790192593724851</v>
      </c>
    </row>
    <row r="669" spans="1:23" x14ac:dyDescent="0.25">
      <c r="A669">
        <v>668</v>
      </c>
      <c r="B669">
        <v>716.6</v>
      </c>
      <c r="C669">
        <v>387.3</v>
      </c>
      <c r="D669" s="94" t="s">
        <v>1901</v>
      </c>
      <c r="E669" t="str">
        <f t="shared" si="128"/>
        <v>22H5</v>
      </c>
      <c r="F669" t="b">
        <v>1</v>
      </c>
      <c r="I669" s="6" t="str">
        <f t="shared" si="129"/>
        <v>C45H78O5</v>
      </c>
      <c r="J669" s="6" t="str">
        <f t="shared" si="136"/>
        <v>C45H82NO5</v>
      </c>
      <c r="K669" s="6" t="str">
        <f t="shared" si="137"/>
        <v>C25H39O3</v>
      </c>
      <c r="L669" s="6" t="str">
        <f t="shared" si="138"/>
        <v>C20H43NO2</v>
      </c>
      <c r="M669">
        <v>0.59118608206554069</v>
      </c>
      <c r="N669">
        <v>3.3758844438008279E-2</v>
      </c>
      <c r="O669">
        <v>2.3680961629175865E-2</v>
      </c>
      <c r="P669">
        <v>0.74862084926964578</v>
      </c>
      <c r="Q669">
        <v>0.78970026368127688</v>
      </c>
      <c r="R669">
        <v>0.21339605179209617</v>
      </c>
      <c r="S669">
        <v>0.18426324348279799</v>
      </c>
      <c r="T669" s="8">
        <f t="shared" si="134"/>
        <v>2.6659368354270341E-2</v>
      </c>
      <c r="U669" s="8">
        <f t="shared" si="135"/>
        <v>1.7728061606355528E-2</v>
      </c>
      <c r="V669" s="15">
        <f t="shared" si="132"/>
        <v>0.16851891836876176</v>
      </c>
      <c r="W669" s="15">
        <f t="shared" si="133"/>
        <v>0.13794330582527176</v>
      </c>
    </row>
    <row r="670" spans="1:23" x14ac:dyDescent="0.25">
      <c r="A670">
        <v>669</v>
      </c>
      <c r="B670">
        <v>714.6</v>
      </c>
      <c r="C670">
        <v>385.3</v>
      </c>
      <c r="D670" s="94" t="s">
        <v>1902</v>
      </c>
      <c r="E670" t="str">
        <f t="shared" si="128"/>
        <v>22H6</v>
      </c>
      <c r="F670" t="b">
        <v>1</v>
      </c>
      <c r="I670" s="6" t="str">
        <f t="shared" si="129"/>
        <v>C45H76O5</v>
      </c>
      <c r="J670" s="6" t="str">
        <f t="shared" si="136"/>
        <v>C45H80NO5</v>
      </c>
      <c r="K670" s="6" t="str">
        <f t="shared" si="137"/>
        <v>C25H37O3</v>
      </c>
      <c r="L670" s="6" t="str">
        <f t="shared" si="138"/>
        <v>C20H43NO2</v>
      </c>
      <c r="M670">
        <v>0.59136347780320331</v>
      </c>
      <c r="N670">
        <v>3.370497730010602E-2</v>
      </c>
      <c r="O670">
        <v>2.3680961629175865E-2</v>
      </c>
      <c r="P670">
        <v>0.74884548606644208</v>
      </c>
      <c r="Q670">
        <v>0.78970026368127688</v>
      </c>
      <c r="R670">
        <v>0.21323539766582641</v>
      </c>
      <c r="S670">
        <v>0.18426324348279799</v>
      </c>
      <c r="T670" s="8">
        <f t="shared" si="134"/>
        <v>2.661682946126518E-2</v>
      </c>
      <c r="U670" s="8">
        <f t="shared" si="135"/>
        <v>1.7733381221720967E-2</v>
      </c>
      <c r="V670" s="15">
        <f t="shared" si="132"/>
        <v>0.16839204976288505</v>
      </c>
      <c r="W670" s="15">
        <f t="shared" si="133"/>
        <v>0.13798469813005504</v>
      </c>
    </row>
    <row r="671" spans="1:23" x14ac:dyDescent="0.25">
      <c r="A671">
        <v>670</v>
      </c>
      <c r="B671">
        <v>754.7</v>
      </c>
      <c r="C671">
        <v>425.4</v>
      </c>
      <c r="D671" s="94" t="s">
        <v>1903</v>
      </c>
      <c r="E671" t="str">
        <f t="shared" si="128"/>
        <v>24H0</v>
      </c>
      <c r="F671" t="b">
        <v>1</v>
      </c>
      <c r="I671" s="6" t="str">
        <f t="shared" si="129"/>
        <v>C47H92O5</v>
      </c>
      <c r="J671" s="6" t="str">
        <f t="shared" si="136"/>
        <v>C47H96NO5</v>
      </c>
      <c r="K671" s="6" t="str">
        <f t="shared" si="137"/>
        <v>C27H53O3</v>
      </c>
      <c r="L671" s="6" t="str">
        <f t="shared" si="138"/>
        <v>C20H43NO2</v>
      </c>
      <c r="M671">
        <v>0.57703837684020065</v>
      </c>
      <c r="N671">
        <v>3.8147792013375488E-2</v>
      </c>
      <c r="O671">
        <v>2.3680961629175865E-2</v>
      </c>
      <c r="P671">
        <v>0.73070556434953071</v>
      </c>
      <c r="Q671">
        <v>0.78970026368127688</v>
      </c>
      <c r="R671">
        <v>0.22607829147926534</v>
      </c>
      <c r="S671">
        <v>0.18426324348279799</v>
      </c>
      <c r="T671" s="8">
        <f t="shared" si="134"/>
        <v>3.0125321411821133E-2</v>
      </c>
      <c r="U671" s="8">
        <f t="shared" si="135"/>
        <v>1.7303810431586533E-2</v>
      </c>
      <c r="V671" s="15">
        <f t="shared" ref="V671:V734" si="139">R671*M671/P671</f>
        <v>0.17853408639378843</v>
      </c>
      <c r="W671" s="15">
        <f t="shared" ref="W671:W734" si="140">S671*M671/Q671</f>
        <v>0.1346421773179729</v>
      </c>
    </row>
    <row r="672" spans="1:23" x14ac:dyDescent="0.25">
      <c r="A672">
        <v>671</v>
      </c>
      <c r="B672">
        <v>752.7</v>
      </c>
      <c r="C672">
        <v>423.4</v>
      </c>
      <c r="D672" s="94" t="s">
        <v>1904</v>
      </c>
      <c r="E672" t="str">
        <f t="shared" si="128"/>
        <v>24H1</v>
      </c>
      <c r="F672" t="b">
        <v>1</v>
      </c>
      <c r="I672" s="6" t="str">
        <f t="shared" si="129"/>
        <v>C47H90O5</v>
      </c>
      <c r="J672" s="6" t="str">
        <f t="shared" si="136"/>
        <v>C47H94NO5</v>
      </c>
      <c r="K672" s="6" t="str">
        <f t="shared" si="137"/>
        <v>C27H51O3</v>
      </c>
      <c r="L672" s="6" t="str">
        <f t="shared" si="138"/>
        <v>C20H43NO2</v>
      </c>
      <c r="M672">
        <v>0.57721152731113468</v>
      </c>
      <c r="N672">
        <v>3.8091434261529236E-2</v>
      </c>
      <c r="O672">
        <v>2.3680961629175865E-2</v>
      </c>
      <c r="P672">
        <v>0.73092482535132763</v>
      </c>
      <c r="Q672">
        <v>0.78970026368127688</v>
      </c>
      <c r="R672">
        <v>0.22592681988588945</v>
      </c>
      <c r="S672">
        <v>0.18426324348279799</v>
      </c>
      <c r="T672" s="8">
        <f t="shared" si="134"/>
        <v>3.0080815680327663E-2</v>
      </c>
      <c r="U672" s="8">
        <f t="shared" si="135"/>
        <v>1.730900274295686E-2</v>
      </c>
      <c r="V672" s="15">
        <f t="shared" si="139"/>
        <v>0.17841446923655924</v>
      </c>
      <c r="W672" s="15">
        <f t="shared" si="140"/>
        <v>0.13468257906133327</v>
      </c>
    </row>
    <row r="673" spans="1:23" x14ac:dyDescent="0.25">
      <c r="A673">
        <v>672</v>
      </c>
      <c r="B673" s="43">
        <v>666.6</v>
      </c>
      <c r="C673" s="19">
        <v>367.3</v>
      </c>
      <c r="D673" s="43" t="s">
        <v>1652</v>
      </c>
      <c r="E673" t="str">
        <f t="shared" si="128"/>
        <v>20H1</v>
      </c>
      <c r="F673" t="b">
        <v>1</v>
      </c>
      <c r="G673" t="e">
        <v>#N/A</v>
      </c>
      <c r="H673" t="e">
        <v>#N/A</v>
      </c>
      <c r="I673" s="29" t="str">
        <f t="shared" si="129"/>
        <v>C41H76O5</v>
      </c>
      <c r="J673" s="29" t="str">
        <f t="shared" si="130"/>
        <v>C41H80NO5</v>
      </c>
      <c r="K673" s="29" t="str">
        <f>"C"&amp;3+MID(D673,9,2)&amp;"H"&amp;(3+MID(D673,9,2))*2-1-MID(D673,12,1)*2&amp;"O3"</f>
        <v>C23H43O3</v>
      </c>
      <c r="L673" s="29" t="str">
        <f t="shared" si="131"/>
        <v>C18H37NO2</v>
      </c>
      <c r="M673">
        <v>0.61811507118863651</v>
      </c>
      <c r="N673">
        <v>3.0047680192707166E-2</v>
      </c>
      <c r="O673">
        <v>2.0184866698779291E-2</v>
      </c>
      <c r="P673">
        <v>0.76490718204986141</v>
      </c>
      <c r="Q673">
        <v>0.80809160339187913</v>
      </c>
      <c r="R673">
        <v>0.20148239625957973</v>
      </c>
      <c r="S673">
        <v>0.1698514124965399</v>
      </c>
      <c r="T673" s="8">
        <f t="shared" si="134"/>
        <v>2.4281278065131143E-2</v>
      </c>
      <c r="U673" s="8">
        <f t="shared" si="135"/>
        <v>1.5439549506615356E-2</v>
      </c>
      <c r="V673" s="15">
        <f t="shared" si="139"/>
        <v>0.16281623264864173</v>
      </c>
      <c r="W673" s="15">
        <f t="shared" si="140"/>
        <v>0.12992056529991694</v>
      </c>
    </row>
    <row r="674" spans="1:23" x14ac:dyDescent="0.25">
      <c r="A674">
        <v>673</v>
      </c>
      <c r="B674" s="43">
        <v>584.4</v>
      </c>
      <c r="C674" s="19">
        <v>311.2</v>
      </c>
      <c r="D674" s="43" t="s">
        <v>1653</v>
      </c>
      <c r="E674" t="str">
        <f t="shared" si="128"/>
        <v>16H1</v>
      </c>
      <c r="F674" t="b">
        <v>1</v>
      </c>
      <c r="G674" t="e">
        <v>#N/A</v>
      </c>
      <c r="H674" t="e">
        <v>#N/A</v>
      </c>
      <c r="I674" s="29" t="str">
        <f t="shared" si="129"/>
        <v>C35H66O5</v>
      </c>
      <c r="J674" s="29" t="str">
        <f t="shared" si="130"/>
        <v>C35H70NO5</v>
      </c>
      <c r="K674" s="29" t="str">
        <f t="shared" ref="K674:K675" si="141">"C"&amp;3+MID(D674,9,2)&amp;"H"&amp;(3+MID(D674,9,2))*2-1-MID(D674,12,1)*2&amp;"O3"</f>
        <v>C19H35O3</v>
      </c>
      <c r="L674" s="29" t="str">
        <f t="shared" si="131"/>
        <v>C16H35NO2</v>
      </c>
      <c r="M674">
        <v>0.66152014468303899</v>
      </c>
      <c r="N674">
        <v>2.2844654423169762E-2</v>
      </c>
      <c r="O674">
        <v>1.7038748360751518E-2</v>
      </c>
      <c r="P674">
        <v>0.80046945576138107</v>
      </c>
      <c r="Q674">
        <v>0.82641522411847945</v>
      </c>
      <c r="R674">
        <v>0.17427667105704289</v>
      </c>
      <c r="S674">
        <v>0.1550715099001686</v>
      </c>
      <c r="T674" s="8">
        <f t="shared" si="134"/>
        <v>1.887917020503305E-2</v>
      </c>
      <c r="U674" s="8">
        <f t="shared" si="135"/>
        <v>1.3638997627185892E-2</v>
      </c>
      <c r="V674" s="15">
        <f t="shared" si="139"/>
        <v>0.14402489417022862</v>
      </c>
      <c r="W674" s="15">
        <f t="shared" si="140"/>
        <v>0.12413000713388357</v>
      </c>
    </row>
    <row r="675" spans="1:23" x14ac:dyDescent="0.25">
      <c r="A675">
        <v>674</v>
      </c>
      <c r="B675" s="43">
        <v>636.5</v>
      </c>
      <c r="C675" s="19">
        <v>337.2</v>
      </c>
      <c r="D675" s="43" t="s">
        <v>1654</v>
      </c>
      <c r="E675" t="str">
        <f t="shared" si="128"/>
        <v>18H2</v>
      </c>
      <c r="F675" t="b">
        <v>1</v>
      </c>
      <c r="G675" t="e">
        <v>#N/A</v>
      </c>
      <c r="H675" t="e">
        <v>#N/A</v>
      </c>
      <c r="I675" s="29" t="str">
        <f t="shared" si="129"/>
        <v>C39H70O5</v>
      </c>
      <c r="J675" s="29" t="str">
        <f t="shared" si="130"/>
        <v>C39H74NO5</v>
      </c>
      <c r="K675" s="29" t="str">
        <f t="shared" si="141"/>
        <v>C21H37O3</v>
      </c>
      <c r="L675" s="29" t="str">
        <f t="shared" si="131"/>
        <v>C18H37NO2</v>
      </c>
      <c r="M675">
        <v>0.63251036111988279</v>
      </c>
      <c r="N675">
        <v>2.6282108598608599E-2</v>
      </c>
      <c r="O675">
        <v>2.0184866698779291E-2</v>
      </c>
      <c r="P675">
        <v>0.78272111535992583</v>
      </c>
      <c r="Q675">
        <v>0.80809160339187913</v>
      </c>
      <c r="R675">
        <v>0.18805877789323391</v>
      </c>
      <c r="S675">
        <v>0.1698514124965399</v>
      </c>
      <c r="T675" s="8">
        <f t="shared" si="134"/>
        <v>2.1238351277969129E-2</v>
      </c>
      <c r="U675" s="8">
        <f t="shared" si="135"/>
        <v>1.5799121375859961E-2</v>
      </c>
      <c r="V675" s="15">
        <f t="shared" si="139"/>
        <v>0.15196871935966075</v>
      </c>
      <c r="W675" s="15">
        <f t="shared" si="140"/>
        <v>0.13294628703475064</v>
      </c>
    </row>
    <row r="676" spans="1:23" x14ac:dyDescent="0.25">
      <c r="A676">
        <v>675</v>
      </c>
      <c r="B676" s="20">
        <v>575.5</v>
      </c>
      <c r="C676" s="60">
        <v>332.2</v>
      </c>
      <c r="D676" s="20" t="s">
        <v>1655</v>
      </c>
      <c r="E676" t="str">
        <f>ROUNDUP((INT(C676-36-5-16)-32-5)/14,0)&amp; "H"&amp;MOD((14-MOD((INT(C676-36-5-16)-32-5),14))/2,7)</f>
        <v>17H0</v>
      </c>
      <c r="F676" t="b">
        <v>1</v>
      </c>
      <c r="G676" t="e">
        <v>#N/A</v>
      </c>
      <c r="H676" t="e">
        <v>#N/A</v>
      </c>
      <c r="I676" s="1" t="str">
        <f>"C"&amp;MID(D676,5,2)+MID(D676,10,2)+3&amp;"H"&amp;(MID(D676,5,2)+MID(D676,10,2))*2+4-(MID(D676,8,1)+MID(D676,13,1))*2-5&amp;"O5"</f>
        <v>C34H59O5</v>
      </c>
      <c r="J676" s="1" t="str">
        <f>"C"&amp;MID(D676,5,2)+MID(D676,10,2)+3&amp;"H"&amp;4+(MID(D676,5,2)+MID(D676,10,2))*2+4-(MID(D676,8,1)+MID(D676,13,1))*2-5&amp;"N"&amp;"O5"</f>
        <v>C34H63NO5</v>
      </c>
      <c r="K676" s="1" t="str">
        <f>"C"&amp;3+MID(D676,5,2)&amp;"H"&amp;(3+MID(D676,5,2))*2-1-MID(D676,8,1)*2-5&amp;"O3"</f>
        <v>C20H34O3</v>
      </c>
      <c r="L676" s="1" t="str">
        <f t="shared" si="131"/>
        <v>C14H29NO2</v>
      </c>
      <c r="M676">
        <v>0.66958054376163689</v>
      </c>
      <c r="N676">
        <v>2.4486918666161143E-2</v>
      </c>
      <c r="O676">
        <v>1.4094048389127228E-2</v>
      </c>
      <c r="P676">
        <v>0.79178305920688707</v>
      </c>
      <c r="Q676">
        <v>0.84566161902016679</v>
      </c>
      <c r="R676">
        <v>0.18107318520769078</v>
      </c>
      <c r="S676">
        <v>0.13911028075275247</v>
      </c>
      <c r="T676" s="8">
        <f t="shared" si="134"/>
        <v>2.0707647284040984E-2</v>
      </c>
      <c r="U676" s="8">
        <f t="shared" si="135"/>
        <v>1.1159428750153058E-2</v>
      </c>
      <c r="V676" s="15">
        <f t="shared" si="139"/>
        <v>0.15312664296387435</v>
      </c>
      <c r="W676" s="15">
        <f t="shared" si="140"/>
        <v>0.11014516366154332</v>
      </c>
    </row>
    <row r="677" spans="1:23" x14ac:dyDescent="0.25">
      <c r="A677">
        <v>676</v>
      </c>
      <c r="B677" s="20">
        <v>603.6</v>
      </c>
      <c r="C677" s="60">
        <v>332.2</v>
      </c>
      <c r="D677" s="20" t="s">
        <v>1656</v>
      </c>
      <c r="E677" t="str">
        <f t="shared" ref="E677:E685" si="142">ROUNDUP((INT(C677-36-5-16)-32-5)/14,0)&amp; "H"&amp;MOD((14-MOD((INT(C677-36-5-16)-32-5),14))/2,7)</f>
        <v>17H0</v>
      </c>
      <c r="F677" t="b">
        <v>1</v>
      </c>
      <c r="G677" t="e">
        <v>#N/A</v>
      </c>
      <c r="H677" t="e">
        <v>#N/A</v>
      </c>
      <c r="I677" s="1" t="str">
        <f t="shared" ref="I677:I685" si="143">"C"&amp;MID(D677,5,2)+MID(D677,10,2)+3&amp;"H"&amp;(MID(D677,5,2)+MID(D677,10,2))*2+4-(MID(D677,8,1)+MID(D677,13,1))*2-5&amp;"O5"</f>
        <v>C36H63O5</v>
      </c>
      <c r="J677" s="1" t="str">
        <f t="shared" ref="J677:J680" si="144">"C"&amp;MID(D677,5,2)+MID(D677,10,2)+3&amp;"H"&amp;4+(MID(D677,5,2)+MID(D677,10,2))*2+4-(MID(D677,8,1)+MID(D677,13,1))*2-5&amp;"N"&amp;"O5"</f>
        <v>C36H67NO5</v>
      </c>
      <c r="K677" s="1" t="str">
        <f t="shared" ref="K677:K680" si="145">"C"&amp;3+MID(D677,5,2)&amp;"H"&amp;(3+MID(D677,5,2))*2-1-MID(D677,8,1)*2-5&amp;"O3"</f>
        <v>C20H34O3</v>
      </c>
      <c r="L677" s="1" t="str">
        <f t="shared" si="131"/>
        <v>C16H33NO2</v>
      </c>
      <c r="M677">
        <v>0.65453792097686481</v>
      </c>
      <c r="N677">
        <v>2.4486918666161143E-2</v>
      </c>
      <c r="O677">
        <v>1.6997374558209467E-2</v>
      </c>
      <c r="P677">
        <v>0.79178305920688707</v>
      </c>
      <c r="Q677">
        <v>0.82666320447990127</v>
      </c>
      <c r="R677">
        <v>0.18107318520769078</v>
      </c>
      <c r="S677">
        <v>0.15487000565579045</v>
      </c>
      <c r="T677" s="8">
        <f t="shared" si="134"/>
        <v>2.0242434652407486E-2</v>
      </c>
      <c r="U677" s="8">
        <f t="shared" si="135"/>
        <v>1.3458233226184406E-2</v>
      </c>
      <c r="V677" s="15">
        <f t="shared" si="139"/>
        <v>0.14968653952917235</v>
      </c>
      <c r="W677" s="15">
        <f t="shared" si="140"/>
        <v>0.12262344685752968</v>
      </c>
    </row>
    <row r="678" spans="1:23" x14ac:dyDescent="0.25">
      <c r="A678">
        <v>677</v>
      </c>
      <c r="B678" s="20">
        <v>631.6</v>
      </c>
      <c r="C678" s="60">
        <v>332.2</v>
      </c>
      <c r="D678" s="20" t="s">
        <v>1657</v>
      </c>
      <c r="E678" t="str">
        <f t="shared" si="142"/>
        <v>17H0</v>
      </c>
      <c r="F678" t="b">
        <v>1</v>
      </c>
      <c r="G678" t="e">
        <v>#N/A</v>
      </c>
      <c r="H678" t="e">
        <v>#N/A</v>
      </c>
      <c r="I678" s="1" t="str">
        <f t="shared" si="143"/>
        <v>C38H67O5</v>
      </c>
      <c r="J678" s="1" t="str">
        <f t="shared" si="144"/>
        <v>C38H71NO5</v>
      </c>
      <c r="K678" s="1" t="str">
        <f t="shared" si="145"/>
        <v>C20H34O3</v>
      </c>
      <c r="L678" s="1" t="str">
        <f t="shared" si="131"/>
        <v>C18H37NO2</v>
      </c>
      <c r="M678">
        <v>0.6398332418530206</v>
      </c>
      <c r="N678">
        <v>2.4486918666161143E-2</v>
      </c>
      <c r="O678">
        <v>2.0184866698779291E-2</v>
      </c>
      <c r="P678">
        <v>0.79178305920688707</v>
      </c>
      <c r="Q678">
        <v>0.80809160339187913</v>
      </c>
      <c r="R678">
        <v>0.18107318520769078</v>
      </c>
      <c r="S678">
        <v>0.1698514124965399</v>
      </c>
      <c r="T678" s="8">
        <f t="shared" si="134"/>
        <v>1.9787673367064693E-2</v>
      </c>
      <c r="U678" s="8">
        <f t="shared" si="135"/>
        <v>1.5982035504442688E-2</v>
      </c>
      <c r="V678" s="15">
        <f t="shared" si="139"/>
        <v>0.14632372056575754</v>
      </c>
      <c r="W678" s="15">
        <f t="shared" si="140"/>
        <v>0.13448547099712127</v>
      </c>
    </row>
    <row r="679" spans="1:23" x14ac:dyDescent="0.25">
      <c r="A679">
        <v>678</v>
      </c>
      <c r="B679" s="20">
        <v>655.6</v>
      </c>
      <c r="C679" s="60">
        <v>332.2</v>
      </c>
      <c r="D679" s="20" t="s">
        <v>1658</v>
      </c>
      <c r="E679" t="str">
        <f t="shared" si="142"/>
        <v>17H0</v>
      </c>
      <c r="F679" t="b">
        <v>1</v>
      </c>
      <c r="G679" t="e">
        <v>#N/A</v>
      </c>
      <c r="H679" t="e">
        <v>#N/A</v>
      </c>
      <c r="I679" s="1" t="str">
        <f t="shared" si="143"/>
        <v>C40H67O5</v>
      </c>
      <c r="J679" s="1" t="str">
        <f t="shared" si="144"/>
        <v>C40H71NO5</v>
      </c>
      <c r="K679" s="1" t="str">
        <f t="shared" si="145"/>
        <v>C20H34O3</v>
      </c>
      <c r="L679" s="1" t="str">
        <f t="shared" si="131"/>
        <v>C20H37NO2</v>
      </c>
      <c r="M679">
        <v>0.62583433035451852</v>
      </c>
      <c r="N679">
        <v>2.4486918666161143E-2</v>
      </c>
      <c r="O679">
        <v>2.3536648117386826E-2</v>
      </c>
      <c r="P679">
        <v>0.79178305920688707</v>
      </c>
      <c r="Q679">
        <v>0.79041136720126837</v>
      </c>
      <c r="R679">
        <v>0.18107318520769078</v>
      </c>
      <c r="S679">
        <v>0.18371769054912862</v>
      </c>
      <c r="T679" s="8">
        <f t="shared" si="134"/>
        <v>1.9354738861466689E-2</v>
      </c>
      <c r="U679" s="8">
        <f t="shared" si="135"/>
        <v>1.8635919249860564E-2</v>
      </c>
      <c r="V679" s="15">
        <f t="shared" si="139"/>
        <v>0.14312230388349936</v>
      </c>
      <c r="W679" s="15">
        <f t="shared" si="140"/>
        <v>0.1454645550534133</v>
      </c>
    </row>
    <row r="680" spans="1:23" x14ac:dyDescent="0.25">
      <c r="A680">
        <v>679</v>
      </c>
      <c r="B680" s="20">
        <v>681.6</v>
      </c>
      <c r="C680" s="60">
        <v>332.2</v>
      </c>
      <c r="D680" s="20" t="s">
        <v>1659</v>
      </c>
      <c r="E680" t="str">
        <f t="shared" si="142"/>
        <v>17H0</v>
      </c>
      <c r="F680" t="b">
        <v>1</v>
      </c>
      <c r="G680" t="e">
        <v>#N/A</v>
      </c>
      <c r="H680" t="e">
        <v>#N/A</v>
      </c>
      <c r="I680" s="1" t="str">
        <f t="shared" si="143"/>
        <v>C42H69O5</v>
      </c>
      <c r="J680" s="1" t="str">
        <f t="shared" si="144"/>
        <v>C42H73NO5</v>
      </c>
      <c r="K680" s="1" t="str">
        <f t="shared" si="145"/>
        <v>C20H34O3</v>
      </c>
      <c r="L680" s="1" t="str">
        <f t="shared" si="131"/>
        <v>C22H39NO2</v>
      </c>
      <c r="M680">
        <v>0.61195807230356791</v>
      </c>
      <c r="N680">
        <v>2.4486918666161143E-2</v>
      </c>
      <c r="O680">
        <v>2.7165602597337767E-2</v>
      </c>
      <c r="P680">
        <v>0.79178305920688707</v>
      </c>
      <c r="Q680">
        <v>0.77288603890635632</v>
      </c>
      <c r="R680">
        <v>0.18107318520769078</v>
      </c>
      <c r="S680">
        <v>0.19706873798157107</v>
      </c>
      <c r="T680" s="8">
        <f t="shared" si="134"/>
        <v>1.8925597572911401E-2</v>
      </c>
      <c r="U680" s="8">
        <f t="shared" si="135"/>
        <v>2.1509263929718653E-2</v>
      </c>
      <c r="V680" s="15">
        <f t="shared" si="139"/>
        <v>0.13994893686732915</v>
      </c>
      <c r="W680" s="15">
        <f t="shared" si="140"/>
        <v>0.1560356882330888</v>
      </c>
    </row>
    <row r="681" spans="1:23" x14ac:dyDescent="0.25">
      <c r="A681">
        <v>680</v>
      </c>
      <c r="B681" s="20">
        <v>575.5</v>
      </c>
      <c r="C681" s="60">
        <v>288.3</v>
      </c>
      <c r="D681" s="20" t="s">
        <v>1660</v>
      </c>
      <c r="E681" t="str">
        <f t="shared" si="142"/>
        <v>14H1</v>
      </c>
      <c r="F681" t="b">
        <v>1</v>
      </c>
      <c r="G681" t="e">
        <v>#N/A</v>
      </c>
      <c r="H681" t="e">
        <v>#N/A</v>
      </c>
      <c r="I681" s="66" t="str">
        <f t="shared" si="143"/>
        <v>C34H59O5</v>
      </c>
      <c r="J681" s="66" t="str">
        <f>"C"&amp;MID(D681,5,2)+MID(D681,10,2)+3&amp;"H"&amp;4+(MID(D681,5,2)+MID(D681,10,2))*2+4-(MID(D681,8,1)+MID(D681,13,1))*2-5&amp;"N"&amp;"O5"</f>
        <v>C34H63NO5</v>
      </c>
      <c r="K681" s="66" t="str">
        <f>"C"&amp;3+MID(D681,10,2)&amp;"H"&amp;(3+MID(D681,10,2))*2-1-MID(D681,13,1)*2-5&amp;"O3"</f>
        <v>C17H26O3</v>
      </c>
      <c r="L681" s="66" t="str">
        <f t="shared" si="131"/>
        <v>C17H37NO2</v>
      </c>
      <c r="M681">
        <v>0.66958054376163689</v>
      </c>
      <c r="N681">
        <v>1.9507075755064524E-2</v>
      </c>
      <c r="O681">
        <v>1.8600289989097404E-2</v>
      </c>
      <c r="P681">
        <v>0.81948031015380018</v>
      </c>
      <c r="Q681">
        <v>0.81707947764598488</v>
      </c>
      <c r="R681">
        <v>0.15908012656190204</v>
      </c>
      <c r="S681">
        <v>0.16265271814199597</v>
      </c>
      <c r="T681" s="8">
        <f t="shared" si="134"/>
        <v>1.5938831268348781E-2</v>
      </c>
      <c r="U681" s="8">
        <f t="shared" si="135"/>
        <v>1.524257140921617E-2</v>
      </c>
      <c r="V681" s="15">
        <f t="shared" si="139"/>
        <v>0.12998110671505611</v>
      </c>
      <c r="W681" s="15">
        <f t="shared" si="140"/>
        <v>0.13329069991036155</v>
      </c>
    </row>
    <row r="682" spans="1:23" x14ac:dyDescent="0.25">
      <c r="A682">
        <v>681</v>
      </c>
      <c r="B682" s="20">
        <v>603.6</v>
      </c>
      <c r="C682" s="60">
        <v>316.39999999999998</v>
      </c>
      <c r="D682" s="20" t="s">
        <v>1661</v>
      </c>
      <c r="E682" t="str">
        <f t="shared" si="142"/>
        <v>16H1</v>
      </c>
      <c r="F682" t="b">
        <v>1</v>
      </c>
      <c r="G682" t="e">
        <v>#N/A</v>
      </c>
      <c r="H682" t="e">
        <v>#N/A</v>
      </c>
      <c r="I682" s="66" t="str">
        <f t="shared" si="143"/>
        <v>C36H63O5</v>
      </c>
      <c r="J682" s="66" t="str">
        <f t="shared" ref="J682:J685" si="146">"C"&amp;MID(D682,5,2)+MID(D682,10,2)+3&amp;"H"&amp;4+(MID(D682,5,2)+MID(D682,10,2))*2+4-(MID(D682,8,1)+MID(D682,13,1))*2-5&amp;"N"&amp;"O5"</f>
        <v>C36H67NO5</v>
      </c>
      <c r="K682" s="66" t="str">
        <f t="shared" ref="K682:K685" si="147">"C"&amp;3+MID(D682,10,2)&amp;"H"&amp;(3+MID(D682,10,2))*2-1-MID(D682,13,1)*2-5&amp;"O3"</f>
        <v>C19H30O3</v>
      </c>
      <c r="L682" s="66" t="str">
        <f t="shared" si="131"/>
        <v>C17H37NO2</v>
      </c>
      <c r="M682">
        <v>0.65453792097686481</v>
      </c>
      <c r="N682">
        <v>2.2731240867205554E-2</v>
      </c>
      <c r="O682">
        <v>1.8600289989097404E-2</v>
      </c>
      <c r="P682">
        <v>0.80107007810622743</v>
      </c>
      <c r="Q682">
        <v>0.81707947764598488</v>
      </c>
      <c r="R682">
        <v>0.17380654470682119</v>
      </c>
      <c r="S682">
        <v>0.16265271814199597</v>
      </c>
      <c r="T682" s="8">
        <f t="shared" si="134"/>
        <v>1.8573230414021383E-2</v>
      </c>
      <c r="U682" s="8">
        <f t="shared" si="135"/>
        <v>1.4900135754364743E-2</v>
      </c>
      <c r="V682" s="15">
        <f t="shared" si="139"/>
        <v>0.14201376076050301</v>
      </c>
      <c r="W682" s="15">
        <f t="shared" si="140"/>
        <v>0.13029622562619894</v>
      </c>
    </row>
    <row r="683" spans="1:23" x14ac:dyDescent="0.25">
      <c r="A683">
        <v>682</v>
      </c>
      <c r="B683" s="20">
        <v>631.6</v>
      </c>
      <c r="C683" s="60">
        <v>344.4</v>
      </c>
      <c r="D683" s="20" t="s">
        <v>1662</v>
      </c>
      <c r="E683" t="str">
        <f t="shared" si="142"/>
        <v>18H1</v>
      </c>
      <c r="F683" t="b">
        <v>1</v>
      </c>
      <c r="G683" t="e">
        <v>#N/A</v>
      </c>
      <c r="H683" t="e">
        <v>#N/A</v>
      </c>
      <c r="I683" s="66" t="str">
        <f t="shared" si="143"/>
        <v>C38H67O5</v>
      </c>
      <c r="J683" s="66" t="str">
        <f t="shared" si="146"/>
        <v>C38H71NO5</v>
      </c>
      <c r="K683" s="66" t="str">
        <f t="shared" si="147"/>
        <v>C21H34O3</v>
      </c>
      <c r="L683" s="66" t="str">
        <f t="shared" si="131"/>
        <v>C17H37NO2</v>
      </c>
      <c r="M683">
        <v>0.6398332418530206</v>
      </c>
      <c r="N683">
        <v>2.6209367598117969E-2</v>
      </c>
      <c r="O683">
        <v>1.8600289989097404E-2</v>
      </c>
      <c r="P683">
        <v>0.78307344555561131</v>
      </c>
      <c r="Q683">
        <v>0.81707947764598488</v>
      </c>
      <c r="R683">
        <v>0.18779099382168193</v>
      </c>
      <c r="S683">
        <v>0.16265271814199597</v>
      </c>
      <c r="T683" s="8">
        <f t="shared" si="134"/>
        <v>2.1415136386501835E-2</v>
      </c>
      <c r="U683" s="8">
        <f t="shared" si="135"/>
        <v>1.4565393170096051E-2</v>
      </c>
      <c r="V683" s="15">
        <f t="shared" si="139"/>
        <v>0.15344016713844028</v>
      </c>
      <c r="W683" s="15">
        <f t="shared" si="140"/>
        <v>0.12736902442443851</v>
      </c>
    </row>
    <row r="684" spans="1:23" x14ac:dyDescent="0.25">
      <c r="A684">
        <v>683</v>
      </c>
      <c r="B684" s="20">
        <v>655.6</v>
      </c>
      <c r="C684" s="60">
        <v>368.4</v>
      </c>
      <c r="D684" s="20" t="s">
        <v>1663</v>
      </c>
      <c r="E684" t="str">
        <f t="shared" si="142"/>
        <v>20H3</v>
      </c>
      <c r="F684" t="b">
        <v>1</v>
      </c>
      <c r="G684" t="e">
        <v>#N/A</v>
      </c>
      <c r="H684" t="e">
        <v>#N/A</v>
      </c>
      <c r="I684" s="66" t="str">
        <f t="shared" si="143"/>
        <v>C40H67O5</v>
      </c>
      <c r="J684" s="66" t="str">
        <f t="shared" si="146"/>
        <v>C40H71NO5</v>
      </c>
      <c r="K684" s="66" t="str">
        <f t="shared" si="147"/>
        <v>C23H34O3</v>
      </c>
      <c r="L684" s="66" t="str">
        <f t="shared" si="131"/>
        <v>C17H37NO2</v>
      </c>
      <c r="M684">
        <v>0.62583433035451852</v>
      </c>
      <c r="N684">
        <v>2.9816641174923129E-2</v>
      </c>
      <c r="O684">
        <v>1.8600289989097404E-2</v>
      </c>
      <c r="P684">
        <v>0.7659405816403001</v>
      </c>
      <c r="Q684">
        <v>0.81707947764598488</v>
      </c>
      <c r="R684">
        <v>0.20072042669625631</v>
      </c>
      <c r="S684">
        <v>0.16265271814199597</v>
      </c>
      <c r="T684" s="8">
        <f t="shared" si="134"/>
        <v>2.4362565596363968E-2</v>
      </c>
      <c r="U684" s="8">
        <f t="shared" si="135"/>
        <v>1.4246716932927523E-2</v>
      </c>
      <c r="V684" s="15">
        <f t="shared" si="139"/>
        <v>0.16400454139785636</v>
      </c>
      <c r="W684" s="15">
        <f t="shared" si="140"/>
        <v>0.12458231753905624</v>
      </c>
    </row>
    <row r="685" spans="1:23" x14ac:dyDescent="0.25">
      <c r="A685">
        <v>684</v>
      </c>
      <c r="B685" s="20">
        <v>681.6</v>
      </c>
      <c r="C685" s="60">
        <v>394.4</v>
      </c>
      <c r="D685" s="20" t="s">
        <v>1664</v>
      </c>
      <c r="E685" t="str">
        <f t="shared" si="142"/>
        <v>22H4</v>
      </c>
      <c r="F685" t="b">
        <v>1</v>
      </c>
      <c r="G685" t="e">
        <v>#N/A</v>
      </c>
      <c r="H685" t="e">
        <v>#N/A</v>
      </c>
      <c r="I685" s="66" t="str">
        <f t="shared" si="143"/>
        <v>C42H69O5</v>
      </c>
      <c r="J685" s="66" t="str">
        <f t="shared" si="146"/>
        <v>C42H73NO5</v>
      </c>
      <c r="K685" s="66" t="str">
        <f t="shared" si="147"/>
        <v>C25H36O3</v>
      </c>
      <c r="L685" s="66" t="str">
        <f t="shared" si="131"/>
        <v>C17H37NO2</v>
      </c>
      <c r="M685">
        <v>0.61195807230356791</v>
      </c>
      <c r="N685">
        <v>3.3678055754382367E-2</v>
      </c>
      <c r="O685">
        <v>1.8600289989097404E-2</v>
      </c>
      <c r="P685">
        <v>0.7489578297409033</v>
      </c>
      <c r="Q685">
        <v>0.81707947764598488</v>
      </c>
      <c r="R685">
        <v>0.21315502724545213</v>
      </c>
      <c r="S685">
        <v>0.16265271814199597</v>
      </c>
      <c r="T685" s="8">
        <f t="shared" si="134"/>
        <v>2.751764820392311E-2</v>
      </c>
      <c r="U685" s="8">
        <f t="shared" si="135"/>
        <v>1.3930832822785845E-2</v>
      </c>
      <c r="V685" s="15">
        <f t="shared" si="139"/>
        <v>0.17416459831932973</v>
      </c>
      <c r="W685" s="15">
        <f t="shared" si="140"/>
        <v>0.12182002678108819</v>
      </c>
    </row>
    <row r="686" spans="1:23" x14ac:dyDescent="0.25">
      <c r="A686">
        <v>685</v>
      </c>
      <c r="B686">
        <v>510.5</v>
      </c>
      <c r="C686">
        <v>264.39999999999998</v>
      </c>
      <c r="D686" t="s">
        <v>1665</v>
      </c>
      <c r="E686" t="e">
        <v>#N/A</v>
      </c>
      <c r="F686" t="b">
        <v>1</v>
      </c>
      <c r="G686" t="e">
        <v>#N/A</v>
      </c>
      <c r="H686" t="e">
        <v>#N/A</v>
      </c>
      <c r="I686" s="6" t="str">
        <f>"C"&amp;MID(D686,11,2)+18&amp;"H"&amp;35+MID(D686,11,2)*2-MID(D686,14,1)*2&amp;"NO3"</f>
        <v>C32H63NO3</v>
      </c>
      <c r="J686" s="6" t="str">
        <f>"C"&amp;MID(D686,11,2)+18&amp;"H"&amp;1+35+MID(D686,11,2)*2-MID(D686,14,1)*2&amp;"NO3"</f>
        <v>C32H64NO3</v>
      </c>
      <c r="K686" s="6" t="s">
        <v>1666</v>
      </c>
      <c r="L686" s="6" t="str">
        <f>"C"&amp;MID(J686,2,2)-MID(K686,2,2)&amp;"H"&amp;MID(J686,5,2)-MID(K686,5,2)&amp;"O3"</f>
        <v>C14H30O3</v>
      </c>
      <c r="M686">
        <v>0.68772497963616219</v>
      </c>
      <c r="N686">
        <v>1.6827224587500172E-2</v>
      </c>
      <c r="O686">
        <v>1.5379489255527004E-2</v>
      </c>
      <c r="P686">
        <v>0.81231738318643332</v>
      </c>
      <c r="Q686">
        <v>0.84662102999502575</v>
      </c>
      <c r="R686">
        <v>0.16975519033288014</v>
      </c>
      <c r="S686">
        <v>0.13660758274204274</v>
      </c>
      <c r="T686" s="8">
        <f t="shared" si="134"/>
        <v>1.4246282212227018E-2</v>
      </c>
      <c r="U686" s="8">
        <f t="shared" si="135"/>
        <v>1.2493026466793563E-2</v>
      </c>
      <c r="V686" s="15">
        <f t="shared" si="139"/>
        <v>0.14371831408662464</v>
      </c>
      <c r="W686" s="15">
        <f t="shared" si="140"/>
        <v>0.11096871413644033</v>
      </c>
    </row>
    <row r="687" spans="1:23" x14ac:dyDescent="0.25">
      <c r="A687">
        <v>686</v>
      </c>
      <c r="B687">
        <v>538.5</v>
      </c>
      <c r="C687">
        <v>264.39999999999998</v>
      </c>
      <c r="D687" t="s">
        <v>1667</v>
      </c>
      <c r="E687" t="e">
        <v>#N/A</v>
      </c>
      <c r="F687" t="b">
        <v>1</v>
      </c>
      <c r="G687" t="e">
        <v>#N/A</v>
      </c>
      <c r="H687" t="e">
        <v>#N/A</v>
      </c>
      <c r="I687" s="6" t="str">
        <f t="shared" ref="I687:I697" si="148">"C"&amp;MID(D687,11,2)+18&amp;"H"&amp;35+MID(D687,11,2)*2-MID(D687,14,1)*2&amp;"NO3"</f>
        <v>C34H67NO3</v>
      </c>
      <c r="J687" s="6" t="str">
        <f t="shared" ref="J687:J697" si="149">"C"&amp;MID(D687,11,2)+18&amp;"H"&amp;1+35+MID(D687,11,2)*2-MID(D687,14,1)*2&amp;"NO3"</f>
        <v>C34H68NO3</v>
      </c>
      <c r="K687" s="6" t="s">
        <v>1666</v>
      </c>
      <c r="L687" s="6" t="str">
        <f t="shared" ref="L687:L697" si="150">"C"&amp;MID(J687,2,2)-MID(K687,2,2)&amp;"H"&amp;MID(J687,5,2)-MID(K687,5,2)&amp;"O3"</f>
        <v>C16H34O3</v>
      </c>
      <c r="M687">
        <v>0.67227472866230065</v>
      </c>
      <c r="N687">
        <v>1.6827224587500172E-2</v>
      </c>
      <c r="O687">
        <v>1.8198176566123728E-2</v>
      </c>
      <c r="P687">
        <v>0.81231738318643332</v>
      </c>
      <c r="Q687">
        <v>0.82760106157670199</v>
      </c>
      <c r="R687">
        <v>0.16975519033288014</v>
      </c>
      <c r="S687">
        <v>0.15244495774987482</v>
      </c>
      <c r="T687" s="8">
        <f t="shared" si="134"/>
        <v>1.3926228932004719E-2</v>
      </c>
      <c r="U687" s="8">
        <f t="shared" si="135"/>
        <v>1.4782695166958295E-2</v>
      </c>
      <c r="V687" s="15">
        <f t="shared" si="139"/>
        <v>0.14048957572764667</v>
      </c>
      <c r="W687" s="15">
        <f t="shared" si="140"/>
        <v>0.12383368915934467</v>
      </c>
    </row>
    <row r="688" spans="1:23" x14ac:dyDescent="0.25">
      <c r="A688">
        <v>687</v>
      </c>
      <c r="B688">
        <v>566.6</v>
      </c>
      <c r="C688">
        <v>264.39999999999998</v>
      </c>
      <c r="D688" t="s">
        <v>1668</v>
      </c>
      <c r="E688" t="e">
        <v>#N/A</v>
      </c>
      <c r="F688" t="b">
        <v>1</v>
      </c>
      <c r="G688" t="e">
        <v>#N/A</v>
      </c>
      <c r="H688" t="e">
        <v>#N/A</v>
      </c>
      <c r="I688" s="6" t="str">
        <f t="shared" si="148"/>
        <v>C36H71NO3</v>
      </c>
      <c r="J688" s="6" t="str">
        <f t="shared" si="149"/>
        <v>C36H72NO3</v>
      </c>
      <c r="K688" s="6" t="s">
        <v>1666</v>
      </c>
      <c r="L688" s="6" t="str">
        <f t="shared" si="150"/>
        <v>C18H38O3</v>
      </c>
      <c r="M688">
        <v>0.6571715790185112</v>
      </c>
      <c r="N688">
        <v>1.6827224587500172E-2</v>
      </c>
      <c r="O688">
        <v>2.1304662480006367E-2</v>
      </c>
      <c r="P688">
        <v>0.81231738318643332</v>
      </c>
      <c r="Q688">
        <v>0.80900839083445408</v>
      </c>
      <c r="R688">
        <v>0.16975519033288014</v>
      </c>
      <c r="S688">
        <v>0.16750178889665948</v>
      </c>
      <c r="T688" s="8">
        <f t="shared" si="134"/>
        <v>1.3613365885743477E-2</v>
      </c>
      <c r="U688" s="8">
        <f t="shared" si="135"/>
        <v>1.7306147675428964E-2</v>
      </c>
      <c r="V688" s="15">
        <f t="shared" si="139"/>
        <v>0.13733337336699986</v>
      </c>
      <c r="W688" s="15">
        <f t="shared" si="140"/>
        <v>0.13606461483558085</v>
      </c>
    </row>
    <row r="689" spans="1:23" x14ac:dyDescent="0.25">
      <c r="A689">
        <v>688</v>
      </c>
      <c r="B689">
        <v>564.6</v>
      </c>
      <c r="C689">
        <v>264.39999999999998</v>
      </c>
      <c r="D689" t="s">
        <v>1669</v>
      </c>
      <c r="E689" t="e">
        <v>#N/A</v>
      </c>
      <c r="F689" t="b">
        <v>1</v>
      </c>
      <c r="G689" t="e">
        <v>#N/A</v>
      </c>
      <c r="H689" t="e">
        <v>#N/A</v>
      </c>
      <c r="I689" s="6" t="str">
        <f t="shared" si="148"/>
        <v>C36H69NO3</v>
      </c>
      <c r="J689" s="6" t="str">
        <f t="shared" si="149"/>
        <v>C36H70NO3</v>
      </c>
      <c r="K689" s="6" t="s">
        <v>1666</v>
      </c>
      <c r="L689" s="6" t="str">
        <f t="shared" si="150"/>
        <v>C18H36O3</v>
      </c>
      <c r="M689">
        <v>0.65736877486017187</v>
      </c>
      <c r="N689">
        <v>1.6827224587500172E-2</v>
      </c>
      <c r="O689">
        <v>2.1260836801750244E-2</v>
      </c>
      <c r="P689">
        <v>0.81231738318643332</v>
      </c>
      <c r="Q689">
        <v>0.80925114797069464</v>
      </c>
      <c r="R689">
        <v>0.16975519033288014</v>
      </c>
      <c r="S689">
        <v>0.16730923897580477</v>
      </c>
      <c r="T689" s="8">
        <f t="shared" si="134"/>
        <v>1.3617450814595214E-2</v>
      </c>
      <c r="U689" s="8">
        <f t="shared" si="135"/>
        <v>1.7270547315151579E-2</v>
      </c>
      <c r="V689" s="15">
        <f t="shared" si="139"/>
        <v>0.13737458265086702</v>
      </c>
      <c r="W689" s="15">
        <f t="shared" si="140"/>
        <v>0.13590820318773936</v>
      </c>
    </row>
    <row r="690" spans="1:23" x14ac:dyDescent="0.25">
      <c r="A690">
        <v>689</v>
      </c>
      <c r="B690">
        <v>594.6</v>
      </c>
      <c r="C690">
        <v>264.39999999999998</v>
      </c>
      <c r="D690" t="s">
        <v>1670</v>
      </c>
      <c r="E690" t="e">
        <v>#N/A</v>
      </c>
      <c r="F690" t="b">
        <v>1</v>
      </c>
      <c r="G690" t="e">
        <v>#N/A</v>
      </c>
      <c r="H690" t="e">
        <v>#N/A</v>
      </c>
      <c r="I690" s="6" t="str">
        <f t="shared" si="148"/>
        <v>C38H75NO3</v>
      </c>
      <c r="J690" s="6" t="str">
        <f t="shared" si="149"/>
        <v>C38H76NO3</v>
      </c>
      <c r="K690" s="6" t="s">
        <v>1666</v>
      </c>
      <c r="L690" s="6" t="str">
        <f t="shared" si="150"/>
        <v>C20H42O3</v>
      </c>
      <c r="M690">
        <v>0.64240773281636143</v>
      </c>
      <c r="N690">
        <v>1.6827224587500172E-2</v>
      </c>
      <c r="O690">
        <v>2.4675107933126668E-2</v>
      </c>
      <c r="P690">
        <v>0.81231738318643332</v>
      </c>
      <c r="Q690">
        <v>0.79083341820954711</v>
      </c>
      <c r="R690">
        <v>0.16975519033288014</v>
      </c>
      <c r="S690">
        <v>0.18180515390055424</v>
      </c>
      <c r="T690" s="8">
        <f t="shared" si="134"/>
        <v>1.3307531539512495E-2</v>
      </c>
      <c r="U690" s="8">
        <f t="shared" si="135"/>
        <v>2.0044019106080252E-2</v>
      </c>
      <c r="V690" s="15">
        <f t="shared" si="139"/>
        <v>0.13424807742976383</v>
      </c>
      <c r="W690" s="15">
        <f t="shared" si="140"/>
        <v>0.14768348686630497</v>
      </c>
    </row>
    <row r="691" spans="1:23" x14ac:dyDescent="0.25">
      <c r="A691">
        <v>690</v>
      </c>
      <c r="B691">
        <v>592.6</v>
      </c>
      <c r="C691">
        <v>264.39999999999998</v>
      </c>
      <c r="D691" t="s">
        <v>1671</v>
      </c>
      <c r="E691" t="e">
        <v>#N/A</v>
      </c>
      <c r="F691" t="b">
        <v>1</v>
      </c>
      <c r="G691" t="e">
        <v>#N/A</v>
      </c>
      <c r="H691" t="e">
        <v>#N/A</v>
      </c>
      <c r="I691" s="6" t="str">
        <f t="shared" si="148"/>
        <v>C38H73NO3</v>
      </c>
      <c r="J691" s="6" t="str">
        <f t="shared" si="149"/>
        <v>C38H74NO3</v>
      </c>
      <c r="K691" s="6" t="s">
        <v>1666</v>
      </c>
      <c r="L691" s="6" t="str">
        <f t="shared" si="150"/>
        <v>C20H40O3</v>
      </c>
      <c r="M691">
        <v>0.64260049850740264</v>
      </c>
      <c r="N691">
        <v>1.6827224587500172E-2</v>
      </c>
      <c r="O691">
        <v>2.4627999447475173E-2</v>
      </c>
      <c r="P691">
        <v>0.81231738318643332</v>
      </c>
      <c r="Q691">
        <v>0.79107072162694392</v>
      </c>
      <c r="R691">
        <v>0.16975519033288014</v>
      </c>
      <c r="S691">
        <v>0.181622350901016</v>
      </c>
      <c r="T691" s="8">
        <f t="shared" si="134"/>
        <v>1.3311524697412416E-2</v>
      </c>
      <c r="U691" s="8">
        <f t="shared" si="135"/>
        <v>2.000575206428996E-2</v>
      </c>
      <c r="V691" s="15">
        <f t="shared" si="139"/>
        <v>0.13428836091655072</v>
      </c>
      <c r="W691" s="15">
        <f t="shared" si="140"/>
        <v>0.14753499281208149</v>
      </c>
    </row>
    <row r="692" spans="1:23" x14ac:dyDescent="0.25">
      <c r="A692">
        <v>691</v>
      </c>
      <c r="B692" s="21">
        <v>622.6</v>
      </c>
      <c r="C692">
        <v>264.39999999999998</v>
      </c>
      <c r="D692" t="s">
        <v>1672</v>
      </c>
      <c r="E692" t="e">
        <v>#N/A</v>
      </c>
      <c r="F692" t="b">
        <v>1</v>
      </c>
      <c r="G692" t="e">
        <v>#N/A</v>
      </c>
      <c r="H692" t="e">
        <v>#N/A</v>
      </c>
      <c r="I692" s="6" t="str">
        <f t="shared" si="148"/>
        <v>C40H79NO3</v>
      </c>
      <c r="J692" s="6" t="str">
        <f t="shared" si="149"/>
        <v>C40H80NO3</v>
      </c>
      <c r="K692" s="6" t="s">
        <v>1666</v>
      </c>
      <c r="L692" s="6" t="str">
        <f t="shared" si="150"/>
        <v>C22H46O3</v>
      </c>
      <c r="M692">
        <v>0.62797556735275861</v>
      </c>
      <c r="N692">
        <v>1.6827224587500172E-2</v>
      </c>
      <c r="O692">
        <v>2.8286812823881586E-2</v>
      </c>
      <c r="P692">
        <v>0.81231738318643332</v>
      </c>
      <c r="Q692">
        <v>0.77306675980444106</v>
      </c>
      <c r="R692">
        <v>0.16975519033288014</v>
      </c>
      <c r="S692">
        <v>0.19538130778563539</v>
      </c>
      <c r="T692" s="8">
        <f t="shared" si="134"/>
        <v>1.3008567988360382E-2</v>
      </c>
      <c r="U692" s="8">
        <f t="shared" si="135"/>
        <v>2.2977869771779933E-2</v>
      </c>
      <c r="V692" s="15">
        <f t="shared" si="139"/>
        <v>0.13123209495062582</v>
      </c>
      <c r="W692" s="15">
        <f t="shared" si="140"/>
        <v>0.15871163266397045</v>
      </c>
    </row>
    <row r="693" spans="1:23" x14ac:dyDescent="0.25">
      <c r="A693">
        <v>692</v>
      </c>
      <c r="B693" s="21">
        <v>620.6</v>
      </c>
      <c r="C693">
        <v>264.39999999999998</v>
      </c>
      <c r="D693" t="s">
        <v>1673</v>
      </c>
      <c r="E693" t="e">
        <v>#N/A</v>
      </c>
      <c r="F693" t="b">
        <v>1</v>
      </c>
      <c r="G693" t="e">
        <v>#N/A</v>
      </c>
      <c r="H693" t="e">
        <v>#N/A</v>
      </c>
      <c r="I693" s="6" t="str">
        <f t="shared" si="148"/>
        <v>C40H77NO3</v>
      </c>
      <c r="J693" s="6" t="str">
        <f t="shared" si="149"/>
        <v>C40H78NO3</v>
      </c>
      <c r="K693" s="6" t="s">
        <v>1666</v>
      </c>
      <c r="L693" s="6" t="str">
        <f t="shared" si="150"/>
        <v>C22H44O3</v>
      </c>
      <c r="M693">
        <v>0.62816400241979464</v>
      </c>
      <c r="N693">
        <v>1.6827224587500172E-2</v>
      </c>
      <c r="O693">
        <v>2.823671221407063E-2</v>
      </c>
      <c r="P693">
        <v>0.81231738318643332</v>
      </c>
      <c r="Q693">
        <v>0.77329873202482691</v>
      </c>
      <c r="R693">
        <v>0.16975519033288014</v>
      </c>
      <c r="S693">
        <v>0.19520791094557652</v>
      </c>
      <c r="T693" s="8">
        <f t="shared" si="134"/>
        <v>1.301247143701088E-2</v>
      </c>
      <c r="U693" s="8">
        <f t="shared" si="135"/>
        <v>2.2937172175522266E-2</v>
      </c>
      <c r="V693" s="15">
        <f t="shared" si="139"/>
        <v>0.13127147343904944</v>
      </c>
      <c r="W693" s="15">
        <f t="shared" si="140"/>
        <v>0.15857077939660111</v>
      </c>
    </row>
    <row r="694" spans="1:23" x14ac:dyDescent="0.25">
      <c r="A694">
        <v>693</v>
      </c>
      <c r="B694" s="21">
        <v>650.6</v>
      </c>
      <c r="C694">
        <v>264.39999999999998</v>
      </c>
      <c r="D694" t="s">
        <v>1674</v>
      </c>
      <c r="E694" t="e">
        <v>#N/A</v>
      </c>
      <c r="F694" t="b">
        <v>1</v>
      </c>
      <c r="G694" t="e">
        <v>#N/A</v>
      </c>
      <c r="H694" t="e">
        <v>#N/A</v>
      </c>
      <c r="I694" s="6" t="str">
        <f t="shared" si="148"/>
        <v>C42H83NO3</v>
      </c>
      <c r="J694" s="6" t="str">
        <f t="shared" si="149"/>
        <v>C42H84NO3</v>
      </c>
      <c r="K694" s="6" t="s">
        <v>1666</v>
      </c>
      <c r="L694" s="6" t="str">
        <f t="shared" si="150"/>
        <v>C24H50O3</v>
      </c>
      <c r="M694">
        <v>0.613867631174279</v>
      </c>
      <c r="N694">
        <v>1.6827224587500172E-2</v>
      </c>
      <c r="O694">
        <v>3.2118172082360903E-2</v>
      </c>
      <c r="P694">
        <v>0.81231738318643332</v>
      </c>
      <c r="Q694">
        <v>0.75569924253780429</v>
      </c>
      <c r="R694">
        <v>0.16975519033288014</v>
      </c>
      <c r="S694">
        <v>0.20825570618037989</v>
      </c>
      <c r="T694" s="8">
        <f t="shared" si="134"/>
        <v>1.2716320874787395E-2</v>
      </c>
      <c r="U694" s="8">
        <f t="shared" si="135"/>
        <v>2.6090149498674969E-2</v>
      </c>
      <c r="V694" s="15">
        <f t="shared" si="139"/>
        <v>0.12828386875141831</v>
      </c>
      <c r="W694" s="15">
        <f t="shared" si="140"/>
        <v>0.16916973027808893</v>
      </c>
    </row>
    <row r="695" spans="1:23" x14ac:dyDescent="0.25">
      <c r="A695">
        <v>694</v>
      </c>
      <c r="B695" s="21">
        <v>648.6</v>
      </c>
      <c r="C695">
        <v>264.39999999999998</v>
      </c>
      <c r="D695" t="s">
        <v>1675</v>
      </c>
      <c r="E695" t="e">
        <v>#N/A</v>
      </c>
      <c r="F695" t="b">
        <v>1</v>
      </c>
      <c r="G695" t="e">
        <v>#N/A</v>
      </c>
      <c r="H695" t="e">
        <v>#N/A</v>
      </c>
      <c r="I695" s="6" t="str">
        <f t="shared" si="148"/>
        <v>C42H81NO3</v>
      </c>
      <c r="J695" s="6" t="str">
        <f t="shared" si="149"/>
        <v>C42H82NO3</v>
      </c>
      <c r="K695" s="6" t="s">
        <v>1666</v>
      </c>
      <c r="L695" s="6" t="str">
        <f t="shared" si="150"/>
        <v>C24H48O3</v>
      </c>
      <c r="M695">
        <v>0.61405183290798537</v>
      </c>
      <c r="N695">
        <v>1.6827224587500172E-2</v>
      </c>
      <c r="O695">
        <v>3.2065355907901161E-2</v>
      </c>
      <c r="P695">
        <v>0.81231738318643332</v>
      </c>
      <c r="Q695">
        <v>0.75592600333046833</v>
      </c>
      <c r="R695">
        <v>0.16975519033288014</v>
      </c>
      <c r="S695">
        <v>0.20809138512953362</v>
      </c>
      <c r="T695" s="8">
        <f t="shared" si="134"/>
        <v>1.2720136629573197E-2</v>
      </c>
      <c r="U695" s="8">
        <f t="shared" si="135"/>
        <v>2.604724600204792E-2</v>
      </c>
      <c r="V695" s="15">
        <f t="shared" si="139"/>
        <v>0.12832236257293708</v>
      </c>
      <c r="W695" s="15">
        <f t="shared" si="140"/>
        <v>0.16903624943206311</v>
      </c>
    </row>
    <row r="696" spans="1:23" x14ac:dyDescent="0.25">
      <c r="A696">
        <v>695</v>
      </c>
      <c r="B696" s="21">
        <v>678.7</v>
      </c>
      <c r="C696">
        <v>264.39999999999998</v>
      </c>
      <c r="D696" t="s">
        <v>1676</v>
      </c>
      <c r="E696" t="e">
        <v>#N/A</v>
      </c>
      <c r="F696" t="b">
        <v>1</v>
      </c>
      <c r="G696" t="e">
        <v>#N/A</v>
      </c>
      <c r="H696" t="e">
        <v>#N/A</v>
      </c>
      <c r="I696" s="6" t="str">
        <f t="shared" si="148"/>
        <v>C44H87NO3</v>
      </c>
      <c r="J696" s="6" t="str">
        <f t="shared" si="149"/>
        <v>C44H88NO3</v>
      </c>
      <c r="K696" s="6" t="s">
        <v>1666</v>
      </c>
      <c r="L696" s="6" t="str">
        <f t="shared" si="150"/>
        <v>C26H54O3</v>
      </c>
      <c r="M696">
        <v>0.60007664022991913</v>
      </c>
      <c r="N696">
        <v>1.6827224587500172E-2</v>
      </c>
      <c r="O696">
        <v>3.6148633246173414E-2</v>
      </c>
      <c r="P696">
        <v>0.81231738318643332</v>
      </c>
      <c r="Q696">
        <v>0.73872189940837063</v>
      </c>
      <c r="R696">
        <v>0.16975519033288014</v>
      </c>
      <c r="S696">
        <v>0.22045302798453376</v>
      </c>
      <c r="T696" s="8">
        <f t="shared" si="134"/>
        <v>1.2430639309049359E-2</v>
      </c>
      <c r="U696" s="8">
        <f t="shared" si="135"/>
        <v>2.9364163164297685E-2</v>
      </c>
      <c r="V696" s="15">
        <f t="shared" si="139"/>
        <v>0.12540187663713467</v>
      </c>
      <c r="W696" s="15">
        <f t="shared" si="140"/>
        <v>0.17907782680792197</v>
      </c>
    </row>
    <row r="697" spans="1:23" x14ac:dyDescent="0.25">
      <c r="A697">
        <v>696</v>
      </c>
      <c r="B697" s="21">
        <v>676.7</v>
      </c>
      <c r="C697">
        <v>264.39999999999998</v>
      </c>
      <c r="D697" t="s">
        <v>1677</v>
      </c>
      <c r="E697" t="e">
        <v>#N/A</v>
      </c>
      <c r="F697" t="b">
        <v>1</v>
      </c>
      <c r="G697" t="e">
        <v>#N/A</v>
      </c>
      <c r="H697" t="e">
        <v>#N/A</v>
      </c>
      <c r="I697" s="6" t="str">
        <f t="shared" si="148"/>
        <v>C44H85NO3</v>
      </c>
      <c r="J697" s="6" t="str">
        <f t="shared" si="149"/>
        <v>C44H86NO3</v>
      </c>
      <c r="K697" s="6" t="s">
        <v>1666</v>
      </c>
      <c r="L697" s="6" t="str">
        <f t="shared" si="150"/>
        <v>C26H52O3</v>
      </c>
      <c r="M697">
        <v>0.60025670373526385</v>
      </c>
      <c r="N697">
        <v>1.6827224587500172E-2</v>
      </c>
      <c r="O697">
        <v>3.6093364491841057E-2</v>
      </c>
      <c r="P697">
        <v>0.81231738318643332</v>
      </c>
      <c r="Q697">
        <v>0.7389435658518958</v>
      </c>
      <c r="R697">
        <v>0.16975519033288014</v>
      </c>
      <c r="S697">
        <v>0.22029746244928053</v>
      </c>
      <c r="T697" s="8">
        <f t="shared" si="134"/>
        <v>1.2434369340078074E-2</v>
      </c>
      <c r="U697" s="8">
        <f t="shared" si="135"/>
        <v>2.9319267394406458E-2</v>
      </c>
      <c r="V697" s="15">
        <f t="shared" si="139"/>
        <v>0.12543950566644574</v>
      </c>
      <c r="W697" s="15">
        <f t="shared" si="140"/>
        <v>0.17895145821941111</v>
      </c>
    </row>
    <row r="698" spans="1:23" x14ac:dyDescent="0.25">
      <c r="A698">
        <v>697</v>
      </c>
      <c r="B698" s="20">
        <v>543.5</v>
      </c>
      <c r="C698" s="20">
        <v>271.39999999999998</v>
      </c>
      <c r="D698" s="20" t="s">
        <v>1678</v>
      </c>
      <c r="E698" t="e">
        <v>#N/A</v>
      </c>
      <c r="F698" t="b">
        <v>1</v>
      </c>
      <c r="G698" t="e">
        <v>#N/A</v>
      </c>
      <c r="H698" t="e">
        <v>#N/A</v>
      </c>
      <c r="I698" s="1" t="str">
        <f>"C"&amp;MID(D698,12,2)+18&amp;"H"&amp;35+MID(D698,12,2)*2-MID(D698,15,1)*2-7&amp;"NO3"</f>
        <v>C34H58NO3</v>
      </c>
      <c r="J698" s="1" t="str">
        <f>"C"&amp;MID(D698,12,2)+18&amp;"H"&amp;1+35+MID(D698,12,2)*2-MID(D698,15,1)*2-7&amp;"NO3"</f>
        <v>C34H59NO3</v>
      </c>
      <c r="K698" s="1" t="s">
        <v>1679</v>
      </c>
      <c r="L698" s="1" t="str">
        <f>"C"&amp;MID(J698,2,2)-MID(K698,2,2)&amp;"H"&amp;MID(J698,5,2)-MID(K698,5,2)&amp;"O3"</f>
        <v>C16H32O3</v>
      </c>
      <c r="M698">
        <v>0.6731829805986993</v>
      </c>
      <c r="N698">
        <v>1.6666959244748279E-2</v>
      </c>
      <c r="O698">
        <v>1.815793907074845E-2</v>
      </c>
      <c r="P698">
        <v>0.81317082842910893</v>
      </c>
      <c r="Q698">
        <v>0.82784939776942124</v>
      </c>
      <c r="R698">
        <v>0.16907958281317312</v>
      </c>
      <c r="S698">
        <v>0.15224230945115028</v>
      </c>
      <c r="T698" s="8">
        <f t="shared" si="134"/>
        <v>1.3797732173412354E-2</v>
      </c>
      <c r="U698" s="8">
        <f t="shared" si="135"/>
        <v>1.4765506356725803E-2</v>
      </c>
      <c r="V698" s="15">
        <f t="shared" si="139"/>
        <v>0.13997243080699037</v>
      </c>
      <c r="W698" s="15">
        <f t="shared" si="140"/>
        <v>0.12379900489835265</v>
      </c>
    </row>
    <row r="699" spans="1:23" x14ac:dyDescent="0.25">
      <c r="A699">
        <v>698</v>
      </c>
      <c r="B699" s="20">
        <v>571.6</v>
      </c>
      <c r="C699" s="20">
        <v>271.39999999999998</v>
      </c>
      <c r="D699" s="20" t="s">
        <v>1680</v>
      </c>
      <c r="E699" t="e">
        <v>#N/A</v>
      </c>
      <c r="F699" t="b">
        <v>1</v>
      </c>
      <c r="G699" t="e">
        <v>#N/A</v>
      </c>
      <c r="H699" t="e">
        <v>#N/A</v>
      </c>
      <c r="I699" s="1" t="str">
        <f t="shared" ref="I699:I702" si="151">"C"&amp;MID(D699,12,2)+18&amp;"H"&amp;35+MID(D699,12,2)*2-MID(D699,15,1)*2-7&amp;"NO3"</f>
        <v>C36H62NO3</v>
      </c>
      <c r="J699" s="1" t="str">
        <f t="shared" ref="J699:J702" si="152">"C"&amp;MID(D699,12,2)+18&amp;"H"&amp;1+35+MID(D699,12,2)*2-MID(D699,15,1)*2-7&amp;"NO3"</f>
        <v>C36H63NO3</v>
      </c>
      <c r="K699" s="1" t="s">
        <v>1679</v>
      </c>
      <c r="L699" s="1" t="str">
        <f t="shared" ref="L699:L702" si="153">"C"&amp;MID(J699,2,2)-MID(K699,2,2)&amp;"H"&amp;MID(J699,5,2)-MID(K699,5,2)&amp;"O3"</f>
        <v>C18H36O3</v>
      </c>
      <c r="M699">
        <v>0.65805942640253723</v>
      </c>
      <c r="N699">
        <v>1.6666959244748279E-2</v>
      </c>
      <c r="O699">
        <v>2.1260836801750244E-2</v>
      </c>
      <c r="P699">
        <v>0.81317082842910893</v>
      </c>
      <c r="Q699">
        <v>0.80925114797069464</v>
      </c>
      <c r="R699">
        <v>0.16907958281317312</v>
      </c>
      <c r="S699">
        <v>0.16730923897580477</v>
      </c>
      <c r="T699" s="8">
        <f t="shared" si="134"/>
        <v>1.3487755901993328E-2</v>
      </c>
      <c r="U699" s="8">
        <f t="shared" si="135"/>
        <v>1.7288692275175335E-2</v>
      </c>
      <c r="V699" s="15">
        <f t="shared" si="139"/>
        <v>0.13682784648996649</v>
      </c>
      <c r="W699" s="15">
        <f t="shared" si="140"/>
        <v>0.13605099246179894</v>
      </c>
    </row>
    <row r="700" spans="1:23" x14ac:dyDescent="0.25">
      <c r="A700">
        <v>699</v>
      </c>
      <c r="B700" s="20">
        <v>599.6</v>
      </c>
      <c r="C700" s="20">
        <v>271.39999999999998</v>
      </c>
      <c r="D700" s="20" t="s">
        <v>1681</v>
      </c>
      <c r="E700" t="e">
        <v>#N/A</v>
      </c>
      <c r="F700" t="b">
        <v>1</v>
      </c>
      <c r="G700" t="e">
        <v>#N/A</v>
      </c>
      <c r="H700" t="e">
        <v>#N/A</v>
      </c>
      <c r="I700" s="1" t="str">
        <f t="shared" si="151"/>
        <v>C38H66NO3</v>
      </c>
      <c r="J700" s="1" t="str">
        <f t="shared" si="152"/>
        <v>C38H67NO3</v>
      </c>
      <c r="K700" s="1" t="s">
        <v>1679</v>
      </c>
      <c r="L700" s="1" t="str">
        <f t="shared" si="153"/>
        <v>C20H40O3</v>
      </c>
      <c r="M700">
        <v>0.6432756340513951</v>
      </c>
      <c r="N700">
        <v>1.6666959244748279E-2</v>
      </c>
      <c r="O700">
        <v>2.4627999447475173E-2</v>
      </c>
      <c r="P700">
        <v>0.81317082842910893</v>
      </c>
      <c r="Q700">
        <v>0.79107072162694392</v>
      </c>
      <c r="R700">
        <v>0.16907958281317312</v>
      </c>
      <c r="S700">
        <v>0.181622350901016</v>
      </c>
      <c r="T700" s="8">
        <f t="shared" si="134"/>
        <v>1.3184743477069888E-2</v>
      </c>
      <c r="U700" s="8">
        <f t="shared" si="135"/>
        <v>2.0026770713255024E-2</v>
      </c>
      <c r="V700" s="15">
        <f t="shared" si="139"/>
        <v>0.1337539075883995</v>
      </c>
      <c r="W700" s="15">
        <f t="shared" si="140"/>
        <v>0.14768999754342152</v>
      </c>
    </row>
    <row r="701" spans="1:23" x14ac:dyDescent="0.25">
      <c r="A701">
        <v>700</v>
      </c>
      <c r="B701" s="20">
        <v>627.6</v>
      </c>
      <c r="C701" s="20">
        <v>271.39999999999998</v>
      </c>
      <c r="D701" s="20" t="s">
        <v>1682</v>
      </c>
      <c r="E701" t="e">
        <v>#N/A</v>
      </c>
      <c r="F701" t="b">
        <v>1</v>
      </c>
      <c r="G701" t="e">
        <v>#N/A</v>
      </c>
      <c r="H701" t="e">
        <v>#N/A</v>
      </c>
      <c r="I701" s="1" t="str">
        <f t="shared" si="151"/>
        <v>C40H70NO3</v>
      </c>
      <c r="J701" s="1" t="str">
        <f t="shared" si="152"/>
        <v>C40H71NO3</v>
      </c>
      <c r="K701" s="1" t="s">
        <v>1679</v>
      </c>
      <c r="L701" s="1" t="str">
        <f t="shared" si="153"/>
        <v>C22H44O3</v>
      </c>
      <c r="M701">
        <v>0.62882397054380823</v>
      </c>
      <c r="N701">
        <v>1.6666959244748279E-2</v>
      </c>
      <c r="O701">
        <v>2.823671221407063E-2</v>
      </c>
      <c r="P701">
        <v>0.81317082842910893</v>
      </c>
      <c r="Q701">
        <v>0.77329873202482691</v>
      </c>
      <c r="R701">
        <v>0.16907958281317312</v>
      </c>
      <c r="S701">
        <v>0.19520791094557652</v>
      </c>
      <c r="T701" s="8">
        <f t="shared" si="134"/>
        <v>1.2888538450673316E-2</v>
      </c>
      <c r="U701" s="8">
        <f t="shared" si="135"/>
        <v>2.2961270663230164E-2</v>
      </c>
      <c r="V701" s="15">
        <f t="shared" si="139"/>
        <v>0.13074902700071353</v>
      </c>
      <c r="W701" s="15">
        <f t="shared" si="140"/>
        <v>0.15873737865953022</v>
      </c>
    </row>
    <row r="702" spans="1:23" x14ac:dyDescent="0.25">
      <c r="A702">
        <v>701</v>
      </c>
      <c r="B702" s="20">
        <v>655.6</v>
      </c>
      <c r="C702" s="20">
        <v>271.39999999999998</v>
      </c>
      <c r="D702" s="20" t="s">
        <v>1683</v>
      </c>
      <c r="E702" t="e">
        <v>#N/A</v>
      </c>
      <c r="F702" t="b">
        <v>1</v>
      </c>
      <c r="G702" t="e">
        <v>#N/A</v>
      </c>
      <c r="H702" t="e">
        <v>#N/A</v>
      </c>
      <c r="I702" s="1" t="str">
        <f t="shared" si="151"/>
        <v>C42H74NO3</v>
      </c>
      <c r="J702" s="1" t="str">
        <f t="shared" si="152"/>
        <v>C42H75NO3</v>
      </c>
      <c r="K702" s="1" t="s">
        <v>1679</v>
      </c>
      <c r="L702" s="1" t="str">
        <f t="shared" si="153"/>
        <v>C24H48O3</v>
      </c>
      <c r="M702">
        <v>0.61469697435934245</v>
      </c>
      <c r="N702">
        <v>1.6666959244748279E-2</v>
      </c>
      <c r="O702">
        <v>3.2065355907901161E-2</v>
      </c>
      <c r="P702">
        <v>0.81317082842910893</v>
      </c>
      <c r="Q702">
        <v>0.75592600333046833</v>
      </c>
      <c r="R702">
        <v>0.16907958281317312</v>
      </c>
      <c r="S702">
        <v>0.20809138512953362</v>
      </c>
      <c r="T702" s="8">
        <f t="shared" si="134"/>
        <v>1.2598987889554372E-2</v>
      </c>
      <c r="U702" s="8">
        <f t="shared" si="135"/>
        <v>2.6074612027502216E-2</v>
      </c>
      <c r="V702" s="15">
        <f t="shared" si="139"/>
        <v>0.12781165328074495</v>
      </c>
      <c r="W702" s="15">
        <f t="shared" si="140"/>
        <v>0.16921384403474368</v>
      </c>
    </row>
    <row r="703" spans="1:23" x14ac:dyDescent="0.25">
      <c r="A703">
        <v>702</v>
      </c>
      <c r="B703">
        <v>512.5</v>
      </c>
      <c r="C703">
        <v>266.39999999999998</v>
      </c>
      <c r="D703" t="s">
        <v>1684</v>
      </c>
      <c r="E703" t="e">
        <v>#N/A</v>
      </c>
      <c r="F703" t="b">
        <v>1</v>
      </c>
      <c r="G703" t="e">
        <v>#N/A</v>
      </c>
      <c r="H703" t="e">
        <v>#N/A</v>
      </c>
      <c r="I703" s="43" t="str">
        <f>"C"&amp;MID(D703,11,2)+18&amp;"H"&amp;2+35+MID(D703,11,2)*2-MID(D703,14,1)*2&amp;"NO3"</f>
        <v>C32H65NO3</v>
      </c>
      <c r="J703" s="43" t="str">
        <f>"C"&amp;MID(D703,11,2)+18&amp;"H"&amp;2+1+35+MID(D703,11,2)*2-MID(D703,14,1)*2&amp;"NO3"</f>
        <v>C32H66NO3</v>
      </c>
      <c r="K703" s="6" t="s">
        <v>1685</v>
      </c>
      <c r="L703" s="43" t="str">
        <f>"C"&amp;MID(J703,2,2)-MID(K703,2,2)&amp;"H"&amp;MID(J703,5,2)-MID(K703,5,2)&amp;"O3"</f>
        <v>C14H30O3</v>
      </c>
      <c r="M703">
        <v>0.68751867761608343</v>
      </c>
      <c r="N703">
        <v>1.6873113993993896E-2</v>
      </c>
      <c r="O703">
        <v>1.5379489255527004E-2</v>
      </c>
      <c r="P703">
        <v>0.81207370624861863</v>
      </c>
      <c r="Q703">
        <v>0.84662102999502575</v>
      </c>
      <c r="R703">
        <v>0.16994792625594574</v>
      </c>
      <c r="S703">
        <v>0.13660758274204274</v>
      </c>
      <c r="T703" s="8">
        <f t="shared" si="134"/>
        <v>1.4285133148818595E-2</v>
      </c>
      <c r="U703" s="8">
        <f t="shared" si="135"/>
        <v>1.2489278839946622E-2</v>
      </c>
      <c r="V703" s="15">
        <f t="shared" si="139"/>
        <v>0.14388148837232745</v>
      </c>
      <c r="W703" s="15">
        <f t="shared" si="140"/>
        <v>0.11093542601899548</v>
      </c>
    </row>
    <row r="704" spans="1:23" x14ac:dyDescent="0.25">
      <c r="A704">
        <v>703</v>
      </c>
      <c r="B704">
        <v>540.5</v>
      </c>
      <c r="C704">
        <v>266.39999999999998</v>
      </c>
      <c r="D704" t="s">
        <v>1686</v>
      </c>
      <c r="E704" t="e">
        <v>#N/A</v>
      </c>
      <c r="F704" t="b">
        <v>1</v>
      </c>
      <c r="G704" t="e">
        <v>#N/A</v>
      </c>
      <c r="H704" t="e">
        <v>#N/A</v>
      </c>
      <c r="I704" s="43" t="str">
        <f t="shared" ref="I704:I714" si="154">"C"&amp;MID(D704,11,2)+18&amp;"H"&amp;2+35+MID(D704,11,2)*2-MID(D704,14,1)*2&amp;"NO3"</f>
        <v>C34H69NO3</v>
      </c>
      <c r="J704" s="43" t="str">
        <f t="shared" ref="J704:J714" si="155">"C"&amp;MID(D704,11,2)+18&amp;"H"&amp;2+1+35+MID(D704,11,2)*2-MID(D704,14,1)*2&amp;"NO3"</f>
        <v>C34H70NO3</v>
      </c>
      <c r="K704" s="6" t="s">
        <v>1685</v>
      </c>
      <c r="L704" s="43" t="str">
        <f t="shared" ref="L704:L714" si="156">"C"&amp;MID(J704,2,2)-MID(K704,2,2)&amp;"H"&amp;MID(J704,5,2)-MID(K704,5,2)&amp;"O3"</f>
        <v>C16H34O3</v>
      </c>
      <c r="M704">
        <v>0.67207306136988343</v>
      </c>
      <c r="N704">
        <v>1.6873113993993896E-2</v>
      </c>
      <c r="O704">
        <v>1.8198176566123728E-2</v>
      </c>
      <c r="P704">
        <v>0.81207370624861863</v>
      </c>
      <c r="Q704">
        <v>0.82760106157670199</v>
      </c>
      <c r="R704">
        <v>0.16994792625594574</v>
      </c>
      <c r="S704">
        <v>0.15244495774987482</v>
      </c>
      <c r="T704" s="8">
        <f t="shared" si="134"/>
        <v>1.396420705353405E-2</v>
      </c>
      <c r="U704" s="8">
        <f t="shared" si="135"/>
        <v>1.4778260691018849E-2</v>
      </c>
      <c r="V704" s="15">
        <f t="shared" si="139"/>
        <v>0.14064908418217972</v>
      </c>
      <c r="W704" s="15">
        <f t="shared" si="140"/>
        <v>0.12379654183885488</v>
      </c>
    </row>
    <row r="705" spans="1:23" x14ac:dyDescent="0.25">
      <c r="A705">
        <v>704</v>
      </c>
      <c r="B705">
        <v>568.6</v>
      </c>
      <c r="C705">
        <v>266.39999999999998</v>
      </c>
      <c r="D705" t="s">
        <v>1687</v>
      </c>
      <c r="E705" t="e">
        <v>#N/A</v>
      </c>
      <c r="F705" t="b">
        <v>1</v>
      </c>
      <c r="G705" t="e">
        <v>#N/A</v>
      </c>
      <c r="H705" t="e">
        <v>#N/A</v>
      </c>
      <c r="I705" s="43" t="str">
        <f t="shared" si="154"/>
        <v>C36H73NO3</v>
      </c>
      <c r="J705" s="43" t="str">
        <f t="shared" si="155"/>
        <v>C36H74NO3</v>
      </c>
      <c r="K705" s="6" t="s">
        <v>1685</v>
      </c>
      <c r="L705" s="43" t="str">
        <f t="shared" si="156"/>
        <v>C18H38O3</v>
      </c>
      <c r="M705">
        <v>0.6569744423311662</v>
      </c>
      <c r="N705">
        <v>1.6873113993993896E-2</v>
      </c>
      <c r="O705">
        <v>2.1304662480006367E-2</v>
      </c>
      <c r="P705">
        <v>0.81207370624861863</v>
      </c>
      <c r="Q705">
        <v>0.80900839083445408</v>
      </c>
      <c r="R705">
        <v>0.16994792625594574</v>
      </c>
      <c r="S705">
        <v>0.16750178889665948</v>
      </c>
      <c r="T705" s="8">
        <f t="shared" si="134"/>
        <v>1.3650490800647312E-2</v>
      </c>
      <c r="U705" s="8">
        <f t="shared" si="135"/>
        <v>1.7300956220514658E-2</v>
      </c>
      <c r="V705" s="15">
        <f t="shared" si="139"/>
        <v>0.13748929834597515</v>
      </c>
      <c r="W705" s="15">
        <f t="shared" si="140"/>
        <v>0.136023798512584</v>
      </c>
    </row>
    <row r="706" spans="1:23" x14ac:dyDescent="0.25">
      <c r="A706">
        <v>705</v>
      </c>
      <c r="B706">
        <v>566.6</v>
      </c>
      <c r="C706">
        <v>266.39999999999998</v>
      </c>
      <c r="D706" t="s">
        <v>1688</v>
      </c>
      <c r="E706" t="e">
        <v>#N/A</v>
      </c>
      <c r="F706" t="b">
        <v>1</v>
      </c>
      <c r="G706" t="e">
        <v>#N/A</v>
      </c>
      <c r="H706" t="e">
        <v>#N/A</v>
      </c>
      <c r="I706" s="43" t="str">
        <f t="shared" si="154"/>
        <v>C36H71NO3</v>
      </c>
      <c r="J706" s="43" t="str">
        <f t="shared" si="155"/>
        <v>C36H72NO3</v>
      </c>
      <c r="K706" s="6" t="s">
        <v>1685</v>
      </c>
      <c r="L706" s="43" t="str">
        <f t="shared" si="156"/>
        <v>C18H36O3</v>
      </c>
      <c r="M706">
        <v>0.6571715790185112</v>
      </c>
      <c r="N706">
        <v>1.6873113993993896E-2</v>
      </c>
      <c r="O706">
        <v>2.1260836801750244E-2</v>
      </c>
      <c r="P706">
        <v>0.81207370624861863</v>
      </c>
      <c r="Q706">
        <v>0.80925114797069464</v>
      </c>
      <c r="R706">
        <v>0.16994792625594574</v>
      </c>
      <c r="S706">
        <v>0.16730923897580477</v>
      </c>
      <c r="T706" s="8">
        <f t="shared" si="134"/>
        <v>1.3654586869479951E-2</v>
      </c>
      <c r="U706" s="8">
        <f t="shared" si="135"/>
        <v>1.7265366539544347E-2</v>
      </c>
      <c r="V706" s="15">
        <f t="shared" si="139"/>
        <v>0.13753055441786302</v>
      </c>
      <c r="W706" s="15">
        <f t="shared" si="140"/>
        <v>0.13586743378471761</v>
      </c>
    </row>
    <row r="707" spans="1:23" x14ac:dyDescent="0.25">
      <c r="A707">
        <v>706</v>
      </c>
      <c r="B707">
        <v>596.6</v>
      </c>
      <c r="C707">
        <v>266.39999999999998</v>
      </c>
      <c r="D707" t="s">
        <v>1689</v>
      </c>
      <c r="E707" t="e">
        <v>#N/A</v>
      </c>
      <c r="F707" t="b">
        <v>1</v>
      </c>
      <c r="G707" t="e">
        <v>#N/A</v>
      </c>
      <c r="H707" t="e">
        <v>#N/A</v>
      </c>
      <c r="I707" s="43" t="str">
        <f t="shared" si="154"/>
        <v>C38H77NO3</v>
      </c>
      <c r="J707" s="43" t="str">
        <f t="shared" si="155"/>
        <v>C38H78NO3</v>
      </c>
      <c r="K707" s="6" t="s">
        <v>1685</v>
      </c>
      <c r="L707" s="43" t="str">
        <f t="shared" si="156"/>
        <v>C20H42O3</v>
      </c>
      <c r="M707">
        <v>0.64221502495069072</v>
      </c>
      <c r="N707">
        <v>1.6873113993993896E-2</v>
      </c>
      <c r="O707">
        <v>2.4675107933126668E-2</v>
      </c>
      <c r="P707">
        <v>0.81207370624861863</v>
      </c>
      <c r="Q707">
        <v>0.79083341820954711</v>
      </c>
      <c r="R707">
        <v>0.16994792625594574</v>
      </c>
      <c r="S707">
        <v>0.18180515390055424</v>
      </c>
      <c r="T707" s="8">
        <f t="shared" ref="T707:T770" si="157">N707*M707/P707</f>
        <v>1.3343822415709536E-2</v>
      </c>
      <c r="U707" s="8">
        <f t="shared" ref="U707:U770" si="158">O707*M707/Q707</f>
        <v>2.0038006351338865E-2</v>
      </c>
      <c r="V707" s="15">
        <f t="shared" si="139"/>
        <v>0.1344004994386136</v>
      </c>
      <c r="W707" s="15">
        <f t="shared" si="140"/>
        <v>0.14763918514312357</v>
      </c>
    </row>
    <row r="708" spans="1:23" x14ac:dyDescent="0.25">
      <c r="A708">
        <v>707</v>
      </c>
      <c r="B708">
        <v>594.6</v>
      </c>
      <c r="C708">
        <v>266.39999999999998</v>
      </c>
      <c r="D708" t="s">
        <v>1690</v>
      </c>
      <c r="E708" t="e">
        <v>#N/A</v>
      </c>
      <c r="F708" t="b">
        <v>1</v>
      </c>
      <c r="G708" t="e">
        <v>#N/A</v>
      </c>
      <c r="H708" t="e">
        <v>#N/A</v>
      </c>
      <c r="I708" s="43" t="str">
        <f t="shared" si="154"/>
        <v>C38H75NO3</v>
      </c>
      <c r="J708" s="43" t="str">
        <f t="shared" si="155"/>
        <v>C38H76NO3</v>
      </c>
      <c r="K708" s="6" t="s">
        <v>1685</v>
      </c>
      <c r="L708" s="43" t="str">
        <f t="shared" si="156"/>
        <v>C20H40O3</v>
      </c>
      <c r="M708">
        <v>0.64240773281636143</v>
      </c>
      <c r="N708">
        <v>1.6873113993993896E-2</v>
      </c>
      <c r="O708">
        <v>2.4627999447475173E-2</v>
      </c>
      <c r="P708">
        <v>0.81207370624861863</v>
      </c>
      <c r="Q708">
        <v>0.79107072162694392</v>
      </c>
      <c r="R708">
        <v>0.16994792625594574</v>
      </c>
      <c r="S708">
        <v>0.181622350901016</v>
      </c>
      <c r="T708" s="8">
        <f t="shared" si="157"/>
        <v>1.3347826463322433E-2</v>
      </c>
      <c r="U708" s="8">
        <f t="shared" si="158"/>
        <v>1.9999750788800091E-2</v>
      </c>
      <c r="V708" s="15">
        <f t="shared" si="139"/>
        <v>0.13444082866229359</v>
      </c>
      <c r="W708" s="15">
        <f t="shared" si="140"/>
        <v>0.14749073563377516</v>
      </c>
    </row>
    <row r="709" spans="1:23" x14ac:dyDescent="0.25">
      <c r="A709">
        <v>708</v>
      </c>
      <c r="B709" s="21">
        <v>624.6</v>
      </c>
      <c r="C709">
        <v>266.39999999999998</v>
      </c>
      <c r="D709" t="s">
        <v>1691</v>
      </c>
      <c r="E709" t="e">
        <v>#N/A</v>
      </c>
      <c r="F709" t="b">
        <v>1</v>
      </c>
      <c r="G709" t="e">
        <v>#N/A</v>
      </c>
      <c r="H709" t="e">
        <v>#N/A</v>
      </c>
      <c r="I709" s="43" t="str">
        <f t="shared" si="154"/>
        <v>C40H81NO3</v>
      </c>
      <c r="J709" s="43" t="str">
        <f t="shared" si="155"/>
        <v>C40H82NO3</v>
      </c>
      <c r="K709" s="6" t="s">
        <v>1685</v>
      </c>
      <c r="L709" s="43" t="str">
        <f t="shared" si="156"/>
        <v>C22H46O3</v>
      </c>
      <c r="M709">
        <v>0.62778718881200313</v>
      </c>
      <c r="N709">
        <v>1.6873113993993896E-2</v>
      </c>
      <c r="O709">
        <v>2.8286812823881586E-2</v>
      </c>
      <c r="P709">
        <v>0.81207370624861863</v>
      </c>
      <c r="Q709">
        <v>0.77306675980444106</v>
      </c>
      <c r="R709">
        <v>0.16994792625594574</v>
      </c>
      <c r="S709">
        <v>0.19538130778563539</v>
      </c>
      <c r="T709" s="8">
        <f t="shared" si="157"/>
        <v>1.3044043563147832E-2</v>
      </c>
      <c r="U709" s="8">
        <f t="shared" si="158"/>
        <v>2.2970976927850474E-2</v>
      </c>
      <c r="V709" s="15">
        <f t="shared" si="139"/>
        <v>0.13138109268616807</v>
      </c>
      <c r="W709" s="15">
        <f t="shared" si="140"/>
        <v>0.15866402274518304</v>
      </c>
    </row>
    <row r="710" spans="1:23" x14ac:dyDescent="0.25">
      <c r="A710">
        <v>709</v>
      </c>
      <c r="B710" s="21">
        <v>622.6</v>
      </c>
      <c r="C710">
        <v>266.39999999999998</v>
      </c>
      <c r="D710" t="s">
        <v>1692</v>
      </c>
      <c r="E710" t="e">
        <v>#N/A</v>
      </c>
      <c r="F710" t="b">
        <v>1</v>
      </c>
      <c r="G710" t="e">
        <v>#N/A</v>
      </c>
      <c r="H710" t="e">
        <v>#N/A</v>
      </c>
      <c r="I710" s="43" t="str">
        <f t="shared" si="154"/>
        <v>C40H79NO3</v>
      </c>
      <c r="J710" s="43" t="str">
        <f t="shared" si="155"/>
        <v>C40H80NO3</v>
      </c>
      <c r="K710" s="6" t="s">
        <v>1685</v>
      </c>
      <c r="L710" s="43" t="str">
        <f t="shared" si="156"/>
        <v>C22H44O3</v>
      </c>
      <c r="M710">
        <v>0.62797556735275861</v>
      </c>
      <c r="N710">
        <v>1.6873113993993896E-2</v>
      </c>
      <c r="O710">
        <v>2.823671221407063E-2</v>
      </c>
      <c r="P710">
        <v>0.81207370624861863</v>
      </c>
      <c r="Q710">
        <v>0.77329873202482691</v>
      </c>
      <c r="R710">
        <v>0.16994792625594574</v>
      </c>
      <c r="S710">
        <v>0.19520791094557652</v>
      </c>
      <c r="T710" s="8">
        <f t="shared" si="157"/>
        <v>1.3047957656865845E-2</v>
      </c>
      <c r="U710" s="8">
        <f t="shared" si="158"/>
        <v>2.2930291539955978E-2</v>
      </c>
      <c r="V710" s="15">
        <f t="shared" si="139"/>
        <v>0.13142051588397163</v>
      </c>
      <c r="W710" s="15">
        <f t="shared" si="140"/>
        <v>0.15852321173062461</v>
      </c>
    </row>
    <row r="711" spans="1:23" x14ac:dyDescent="0.25">
      <c r="A711">
        <v>710</v>
      </c>
      <c r="B711" s="21">
        <v>652.70000000000005</v>
      </c>
      <c r="C711">
        <v>266.39999999999998</v>
      </c>
      <c r="D711" t="s">
        <v>1693</v>
      </c>
      <c r="E711" t="e">
        <v>#N/A</v>
      </c>
      <c r="F711" t="b">
        <v>1</v>
      </c>
      <c r="G711" t="e">
        <v>#N/A</v>
      </c>
      <c r="H711" t="e">
        <v>#N/A</v>
      </c>
      <c r="I711" s="43" t="str">
        <f t="shared" si="154"/>
        <v>C42H85NO3</v>
      </c>
      <c r="J711" s="43" t="str">
        <f t="shared" si="155"/>
        <v>C42H86NO3</v>
      </c>
      <c r="K711" s="6" t="s">
        <v>1685</v>
      </c>
      <c r="L711" s="43" t="str">
        <f t="shared" si="156"/>
        <v>C24H50O3</v>
      </c>
      <c r="M711">
        <v>0.61368348469694844</v>
      </c>
      <c r="N711">
        <v>1.6873113993993896E-2</v>
      </c>
      <c r="O711">
        <v>3.2118172082360903E-2</v>
      </c>
      <c r="P711">
        <v>0.81207370624861863</v>
      </c>
      <c r="Q711">
        <v>0.75569924253780429</v>
      </c>
      <c r="R711">
        <v>0.16994792625594574</v>
      </c>
      <c r="S711">
        <v>0.20825570618037989</v>
      </c>
      <c r="T711" s="8">
        <f t="shared" si="157"/>
        <v>1.2750999464515213E-2</v>
      </c>
      <c r="U711" s="8">
        <f t="shared" si="158"/>
        <v>2.6082323040853731E-2</v>
      </c>
      <c r="V711" s="15">
        <f t="shared" si="139"/>
        <v>0.12842951914248882</v>
      </c>
      <c r="W711" s="15">
        <f t="shared" si="140"/>
        <v>0.16911898316532445</v>
      </c>
    </row>
    <row r="712" spans="1:23" x14ac:dyDescent="0.25">
      <c r="A712">
        <v>711</v>
      </c>
      <c r="B712" s="21">
        <v>650.70000000000005</v>
      </c>
      <c r="C712">
        <v>266.39999999999998</v>
      </c>
      <c r="D712" t="s">
        <v>1694</v>
      </c>
      <c r="E712" t="e">
        <v>#N/A</v>
      </c>
      <c r="F712" t="b">
        <v>1</v>
      </c>
      <c r="G712" t="e">
        <v>#N/A</v>
      </c>
      <c r="H712" t="e">
        <v>#N/A</v>
      </c>
      <c r="I712" s="43" t="str">
        <f t="shared" si="154"/>
        <v>C42H83NO3</v>
      </c>
      <c r="J712" s="43" t="str">
        <f t="shared" si="155"/>
        <v>C42H84NO3</v>
      </c>
      <c r="K712" s="6" t="s">
        <v>1685</v>
      </c>
      <c r="L712" s="43" t="str">
        <f t="shared" si="156"/>
        <v>C24H48O3</v>
      </c>
      <c r="M712">
        <v>0.613867631174279</v>
      </c>
      <c r="N712">
        <v>1.6873113993993896E-2</v>
      </c>
      <c r="O712">
        <v>3.2065355907901161E-2</v>
      </c>
      <c r="P712">
        <v>0.81207370624861863</v>
      </c>
      <c r="Q712">
        <v>0.75592600333046833</v>
      </c>
      <c r="R712">
        <v>0.16994792625594574</v>
      </c>
      <c r="S712">
        <v>0.20809138512953362</v>
      </c>
      <c r="T712" s="8">
        <f t="shared" si="157"/>
        <v>1.27548256252192E-2</v>
      </c>
      <c r="U712" s="8">
        <f t="shared" si="158"/>
        <v>2.6039432414310334E-2</v>
      </c>
      <c r="V712" s="15">
        <f t="shared" si="139"/>
        <v>0.12846805666895822</v>
      </c>
      <c r="W712" s="15">
        <f t="shared" si="140"/>
        <v>0.16898554236054905</v>
      </c>
    </row>
    <row r="713" spans="1:23" x14ac:dyDescent="0.25">
      <c r="A713">
        <v>712</v>
      </c>
      <c r="B713" s="21">
        <v>680.7</v>
      </c>
      <c r="C713">
        <v>266.39999999999998</v>
      </c>
      <c r="D713" t="s">
        <v>1695</v>
      </c>
      <c r="E713" t="e">
        <v>#N/A</v>
      </c>
      <c r="F713" t="b">
        <v>1</v>
      </c>
      <c r="G713" t="e">
        <v>#N/A</v>
      </c>
      <c r="H713" t="e">
        <v>#N/A</v>
      </c>
      <c r="I713" s="43" t="str">
        <f t="shared" si="154"/>
        <v>C44H89NO3</v>
      </c>
      <c r="J713" s="43" t="str">
        <f t="shared" si="155"/>
        <v>C44H90NO3</v>
      </c>
      <c r="K713" s="6" t="s">
        <v>1685</v>
      </c>
      <c r="L713" s="43" t="str">
        <f t="shared" si="156"/>
        <v>C26H54O3</v>
      </c>
      <c r="M713">
        <v>0.59989663073957467</v>
      </c>
      <c r="N713">
        <v>1.6873113993993896E-2</v>
      </c>
      <c r="O713">
        <v>3.6148633246173414E-2</v>
      </c>
      <c r="P713">
        <v>0.81207370624861863</v>
      </c>
      <c r="Q713">
        <v>0.73872189940837063</v>
      </c>
      <c r="R713">
        <v>0.16994792625594574</v>
      </c>
      <c r="S713">
        <v>0.22045302798453376</v>
      </c>
      <c r="T713" s="8">
        <f t="shared" si="157"/>
        <v>1.2464538818577127E-2</v>
      </c>
      <c r="U713" s="8">
        <f t="shared" si="158"/>
        <v>2.9355354576042075E-2</v>
      </c>
      <c r="V713" s="15">
        <f t="shared" si="139"/>
        <v>0.1255442548843059</v>
      </c>
      <c r="W713" s="15">
        <f t="shared" si="140"/>
        <v>0.17902410748913075</v>
      </c>
    </row>
    <row r="714" spans="1:23" x14ac:dyDescent="0.25">
      <c r="A714">
        <v>713</v>
      </c>
      <c r="B714" s="21">
        <v>678.7</v>
      </c>
      <c r="C714">
        <v>266.39999999999998</v>
      </c>
      <c r="D714" t="s">
        <v>1696</v>
      </c>
      <c r="E714" t="e">
        <v>#N/A</v>
      </c>
      <c r="F714" t="b">
        <v>1</v>
      </c>
      <c r="G714" t="e">
        <v>#N/A</v>
      </c>
      <c r="H714" t="e">
        <v>#N/A</v>
      </c>
      <c r="I714" s="43" t="str">
        <f t="shared" si="154"/>
        <v>C44H87NO3</v>
      </c>
      <c r="J714" s="43" t="str">
        <f t="shared" si="155"/>
        <v>C44H88NO3</v>
      </c>
      <c r="K714" s="6" t="s">
        <v>1685</v>
      </c>
      <c r="L714" s="43" t="str">
        <f t="shared" si="156"/>
        <v>C26H52O3</v>
      </c>
      <c r="M714">
        <v>0.60007664022991913</v>
      </c>
      <c r="N714">
        <v>1.6873113993993896E-2</v>
      </c>
      <c r="O714">
        <v>3.6093364491841057E-2</v>
      </c>
      <c r="P714">
        <v>0.81207370624861863</v>
      </c>
      <c r="Q714">
        <v>0.7389435658518958</v>
      </c>
      <c r="R714">
        <v>0.16994792625594574</v>
      </c>
      <c r="S714">
        <v>0.22029746244928053</v>
      </c>
      <c r="T714" s="8">
        <f t="shared" si="157"/>
        <v>1.2468279021747372E-2</v>
      </c>
      <c r="U714" s="8">
        <f t="shared" si="158"/>
        <v>2.9310472273871652E-2</v>
      </c>
      <c r="V714" s="15">
        <f t="shared" si="139"/>
        <v>0.12558192663670356</v>
      </c>
      <c r="W714" s="15">
        <f t="shared" si="140"/>
        <v>0.17889777680835309</v>
      </c>
    </row>
    <row r="715" spans="1:23" x14ac:dyDescent="0.25">
      <c r="A715">
        <v>714</v>
      </c>
      <c r="B715" s="20">
        <v>505.5</v>
      </c>
      <c r="C715" s="20">
        <v>273.39999999999998</v>
      </c>
      <c r="D715" s="20" t="s">
        <v>1697</v>
      </c>
      <c r="E715" t="e">
        <v>#N/A</v>
      </c>
      <c r="F715" t="b">
        <v>1</v>
      </c>
      <c r="G715" t="e">
        <v>#N/A</v>
      </c>
      <c r="H715" t="e">
        <v>#N/A</v>
      </c>
      <c r="I715" s="1" t="str">
        <f>"C"&amp;MID(D715,12,2)+18&amp;"H"&amp;2+35+MID(D715,12,2)*2-MID(D715,15,1)*2-7&amp;"NO3"</f>
        <v>C31H56NO3</v>
      </c>
      <c r="J715" s="1" t="str">
        <f>"C"&amp;MID(D715,12,2)+18&amp;"H"&amp;2+1+35+MID(D715,12,2)*2-MID(D715,15,1)*2-7&amp;"NO3"</f>
        <v>C31H57NO3</v>
      </c>
      <c r="K715" s="1" t="s">
        <v>1698</v>
      </c>
      <c r="L715" s="1" t="str">
        <f>"C"&amp;MID(J715,2,2)-MID(K715,2,2)&amp;"H"&amp;MID(J715,5,2)-MID(K715,5,2)&amp;"O3"</f>
        <v>C13H28O3</v>
      </c>
      <c r="M715">
        <v>0.69610467575991963</v>
      </c>
      <c r="N715">
        <v>1.6712694094587803E-2</v>
      </c>
      <c r="O715">
        <v>1.4085842380299824E-2</v>
      </c>
      <c r="P715">
        <v>0.81292689547692376</v>
      </c>
      <c r="Q715">
        <v>0.85629431088207819</v>
      </c>
      <c r="R715">
        <v>0.16927277739846122</v>
      </c>
      <c r="S715">
        <v>0.12838749866823518</v>
      </c>
      <c r="T715" s="8">
        <f t="shared" si="157"/>
        <v>1.431098487270804E-2</v>
      </c>
      <c r="U715" s="8">
        <f t="shared" si="158"/>
        <v>1.1450760116394419E-2</v>
      </c>
      <c r="V715" s="15">
        <f t="shared" si="139"/>
        <v>0.14494731627351076</v>
      </c>
      <c r="W715" s="15">
        <f t="shared" si="140"/>
        <v>0.10436965071041611</v>
      </c>
    </row>
    <row r="716" spans="1:23" x14ac:dyDescent="0.25">
      <c r="A716">
        <v>715</v>
      </c>
      <c r="B716">
        <v>672.5</v>
      </c>
      <c r="C716">
        <v>264.39999999999998</v>
      </c>
      <c r="D716" t="s">
        <v>1699</v>
      </c>
      <c r="E716" t="e">
        <v>#N/A</v>
      </c>
      <c r="F716" t="b">
        <v>1</v>
      </c>
      <c r="G716" t="e">
        <v>#N/A</v>
      </c>
      <c r="H716" t="e">
        <v>#N/A</v>
      </c>
      <c r="I716" s="6" t="str">
        <f>"C"&amp;6+MID(D716,14,2)+18&amp;"H"&amp;8+2+35+MID(D716,14,2)*2-MID(D716,17,1)*2&amp;"NO8"</f>
        <v>C38H73NO8</v>
      </c>
      <c r="J716" s="6" t="str">
        <f>"C"&amp;6+MID(D716,14,2)+18&amp;"H"&amp;8+2+1+35+MID(D716,14,2)*2-MID(D716,17,1)*2&amp;"NO8"</f>
        <v>C38H74NO8</v>
      </c>
      <c r="K716" s="6" t="s">
        <v>1666</v>
      </c>
      <c r="L716" s="6" t="str">
        <f>"C"&amp;MID(J716,2,2)-MID(K716,2,2)&amp;"H"&amp;MID(J716,5,2)-MID(K716,5,2)&amp;"O8"</f>
        <v>C20H40O8</v>
      </c>
      <c r="M716">
        <v>0.63498986551012238</v>
      </c>
      <c r="N716">
        <v>1.6827224587500172E-2</v>
      </c>
      <c r="O716">
        <v>3.2514926840525371E-2</v>
      </c>
      <c r="P716">
        <v>0.81231738318643332</v>
      </c>
      <c r="Q716">
        <v>0.7817016829299922</v>
      </c>
      <c r="R716">
        <v>0.16975519033288014</v>
      </c>
      <c r="S716">
        <v>0.18096008477146122</v>
      </c>
      <c r="T716" s="8">
        <f t="shared" si="157"/>
        <v>1.3153869779089829E-2</v>
      </c>
      <c r="U716" s="8">
        <f t="shared" si="158"/>
        <v>2.6412440285593898E-2</v>
      </c>
      <c r="V716" s="15">
        <f t="shared" si="139"/>
        <v>0.13269791796931357</v>
      </c>
      <c r="W716" s="15">
        <f t="shared" si="140"/>
        <v>0.14699702252274854</v>
      </c>
    </row>
    <row r="717" spans="1:23" x14ac:dyDescent="0.25">
      <c r="A717">
        <v>716</v>
      </c>
      <c r="B717">
        <v>700.6</v>
      </c>
      <c r="C717">
        <v>264.39999999999998</v>
      </c>
      <c r="D717" t="s">
        <v>1700</v>
      </c>
      <c r="E717" t="e">
        <v>#N/A</v>
      </c>
      <c r="F717" t="b">
        <v>1</v>
      </c>
      <c r="G717" t="e">
        <v>#N/A</v>
      </c>
      <c r="H717" t="e">
        <v>#N/A</v>
      </c>
      <c r="I717" s="6" t="str">
        <f t="shared" ref="I717:I727" si="159">"C"&amp;6+MID(D717,14,2)+18&amp;"H"&amp;8+2+35+MID(D717,14,2)*2-MID(D717,17,1)*2&amp;"NO8"</f>
        <v>C40H77NO8</v>
      </c>
      <c r="J717" s="6" t="str">
        <f t="shared" ref="J717:J727" si="160">"C"&amp;6+MID(D717,14,2)+18&amp;"H"&amp;8+2+1+35+MID(D717,14,2)*2-MID(D717,17,1)*2&amp;"NO8"</f>
        <v>C40H78NO8</v>
      </c>
      <c r="K717" s="6" t="s">
        <v>1666</v>
      </c>
      <c r="L717" s="6" t="str">
        <f t="shared" ref="L717:L727" si="161">"C"&amp;MID(J717,2,2)-MID(K717,2,2)&amp;"H"&amp;MID(J717,5,2)-MID(K717,5,2)&amp;"O8"</f>
        <v>C22H44O8</v>
      </c>
      <c r="M717">
        <v>0.6207243479289809</v>
      </c>
      <c r="N717">
        <v>1.6827224587500172E-2</v>
      </c>
      <c r="O717">
        <v>3.5930408042512824E-2</v>
      </c>
      <c r="P717">
        <v>0.81231738318643332</v>
      </c>
      <c r="Q717">
        <v>0.76414017572060189</v>
      </c>
      <c r="R717">
        <v>0.16975519033288014</v>
      </c>
      <c r="S717">
        <v>0.19435129789633918</v>
      </c>
      <c r="T717" s="8">
        <f t="shared" si="157"/>
        <v>1.2858358353182419E-2</v>
      </c>
      <c r="U717" s="8">
        <f t="shared" si="158"/>
        <v>2.9186895037914804E-2</v>
      </c>
      <c r="V717" s="15">
        <f t="shared" si="139"/>
        <v>0.12971676097045132</v>
      </c>
      <c r="W717" s="15">
        <f t="shared" si="140"/>
        <v>0.15787493772604128</v>
      </c>
    </row>
    <row r="718" spans="1:23" x14ac:dyDescent="0.25">
      <c r="A718">
        <v>717</v>
      </c>
      <c r="B718">
        <v>728.6</v>
      </c>
      <c r="C718">
        <v>264.39999999999998</v>
      </c>
      <c r="D718" t="s">
        <v>1701</v>
      </c>
      <c r="E718" t="e">
        <v>#N/A</v>
      </c>
      <c r="F718" t="b">
        <v>1</v>
      </c>
      <c r="G718" t="e">
        <v>#N/A</v>
      </c>
      <c r="H718" t="e">
        <v>#N/A</v>
      </c>
      <c r="I718" s="6" t="str">
        <f t="shared" si="159"/>
        <v>C42H81NO8</v>
      </c>
      <c r="J718" s="6" t="str">
        <f t="shared" si="160"/>
        <v>C42H82NO8</v>
      </c>
      <c r="K718" s="6" t="s">
        <v>1666</v>
      </c>
      <c r="L718" s="6" t="str">
        <f t="shared" si="161"/>
        <v>C24H48O8</v>
      </c>
      <c r="M718">
        <v>0.60677931576486943</v>
      </c>
      <c r="N718">
        <v>1.6827224587500172E-2</v>
      </c>
      <c r="O718">
        <v>3.9565849420128155E-2</v>
      </c>
      <c r="P718">
        <v>0.81231738318643332</v>
      </c>
      <c r="Q718">
        <v>0.74697320077614104</v>
      </c>
      <c r="R718">
        <v>0.16975519033288014</v>
      </c>
      <c r="S718">
        <v>0.20704949170757539</v>
      </c>
      <c r="T718" s="8">
        <f t="shared" si="157"/>
        <v>1.2569485810303989E-2</v>
      </c>
      <c r="U718" s="8">
        <f t="shared" si="158"/>
        <v>3.214002726450698E-2</v>
      </c>
      <c r="V718" s="15">
        <f t="shared" si="139"/>
        <v>0.12680257787131458</v>
      </c>
      <c r="W718" s="15">
        <f t="shared" si="140"/>
        <v>0.16818990129397884</v>
      </c>
    </row>
    <row r="719" spans="1:23" x14ac:dyDescent="0.25">
      <c r="A719">
        <v>718</v>
      </c>
      <c r="B719">
        <v>726.6</v>
      </c>
      <c r="C719">
        <v>264.39999999999998</v>
      </c>
      <c r="D719" t="s">
        <v>1702</v>
      </c>
      <c r="E719" t="e">
        <v>#N/A</v>
      </c>
      <c r="F719" t="b">
        <v>1</v>
      </c>
      <c r="G719" t="e">
        <v>#N/A</v>
      </c>
      <c r="H719" t="e">
        <v>#N/A</v>
      </c>
      <c r="I719" s="6" t="str">
        <f t="shared" si="159"/>
        <v>C42H79NO8</v>
      </c>
      <c r="J719" s="6" t="str">
        <f t="shared" si="160"/>
        <v>C42H80NO8</v>
      </c>
      <c r="K719" s="6" t="s">
        <v>1666</v>
      </c>
      <c r="L719" s="6" t="str">
        <f t="shared" si="161"/>
        <v>C24H46O8</v>
      </c>
      <c r="M719">
        <v>0.60696139052539566</v>
      </c>
      <c r="N719">
        <v>1.6827224587500172E-2</v>
      </c>
      <c r="O719">
        <v>3.9515629489556829E-2</v>
      </c>
      <c r="P719">
        <v>0.81231738318643332</v>
      </c>
      <c r="Q719">
        <v>0.74719734316715114</v>
      </c>
      <c r="R719">
        <v>0.16975519033288014</v>
      </c>
      <c r="S719">
        <v>0.20688742770184912</v>
      </c>
      <c r="T719" s="8">
        <f t="shared" si="157"/>
        <v>1.257325750465709E-2</v>
      </c>
      <c r="U719" s="8">
        <f t="shared" si="158"/>
        <v>3.209923274192146E-2</v>
      </c>
      <c r="V719" s="15">
        <f t="shared" si="139"/>
        <v>0.12684062720556211</v>
      </c>
      <c r="W719" s="15">
        <f t="shared" si="140"/>
        <v>0.16805825388493853</v>
      </c>
    </row>
    <row r="720" spans="1:23" x14ac:dyDescent="0.25">
      <c r="A720">
        <v>719</v>
      </c>
      <c r="B720">
        <v>756.6</v>
      </c>
      <c r="C720">
        <v>264.39999999999998</v>
      </c>
      <c r="D720" t="s">
        <v>1703</v>
      </c>
      <c r="E720" t="e">
        <v>#N/A</v>
      </c>
      <c r="F720" t="b">
        <v>1</v>
      </c>
      <c r="G720" t="e">
        <v>#N/A</v>
      </c>
      <c r="H720" t="e">
        <v>#N/A</v>
      </c>
      <c r="I720" s="6" t="str">
        <f t="shared" si="159"/>
        <v>C44H85NO8</v>
      </c>
      <c r="J720" s="6" t="str">
        <f t="shared" si="160"/>
        <v>C44H86NO8</v>
      </c>
      <c r="K720" s="6" t="s">
        <v>1666</v>
      </c>
      <c r="L720" s="6" t="str">
        <f t="shared" si="161"/>
        <v>C26H52O8</v>
      </c>
      <c r="M720">
        <v>0.59314756907555333</v>
      </c>
      <c r="N720">
        <v>1.6827224587500172E-2</v>
      </c>
      <c r="O720">
        <v>4.3400886115115778E-2</v>
      </c>
      <c r="P720">
        <v>0.81231738318643332</v>
      </c>
      <c r="Q720">
        <v>0.73019189463710044</v>
      </c>
      <c r="R720">
        <v>0.16975519033288014</v>
      </c>
      <c r="S720">
        <v>0.21907904591691593</v>
      </c>
      <c r="T720" s="8">
        <f t="shared" si="157"/>
        <v>1.2287103003030753E-2</v>
      </c>
      <c r="U720" s="8">
        <f t="shared" si="158"/>
        <v>3.5255294237003264E-2</v>
      </c>
      <c r="V720" s="15">
        <f t="shared" si="139"/>
        <v>0.12395386405364736</v>
      </c>
      <c r="W720" s="15">
        <f t="shared" si="140"/>
        <v>0.17796171729020965</v>
      </c>
    </row>
    <row r="721" spans="1:23" x14ac:dyDescent="0.25">
      <c r="A721">
        <v>720</v>
      </c>
      <c r="B721">
        <v>754.6</v>
      </c>
      <c r="C721">
        <v>264.39999999999998</v>
      </c>
      <c r="D721" t="s">
        <v>1704</v>
      </c>
      <c r="E721" t="e">
        <v>#N/A</v>
      </c>
      <c r="F721" t="b">
        <v>1</v>
      </c>
      <c r="G721" t="e">
        <v>#N/A</v>
      </c>
      <c r="H721" t="e">
        <v>#N/A</v>
      </c>
      <c r="I721" s="6" t="str">
        <f t="shared" si="159"/>
        <v>C44H83NO8</v>
      </c>
      <c r="J721" s="6" t="str">
        <f t="shared" si="160"/>
        <v>C44H84NO8</v>
      </c>
      <c r="K721" s="6" t="s">
        <v>1666</v>
      </c>
      <c r="L721" s="6" t="str">
        <f t="shared" si="161"/>
        <v>C26H50O8</v>
      </c>
      <c r="M721">
        <v>0.59332555339174597</v>
      </c>
      <c r="N721">
        <v>1.6827224587500172E-2</v>
      </c>
      <c r="O721">
        <v>4.3348205330311709E-2</v>
      </c>
      <c r="P721">
        <v>0.81231738318643332</v>
      </c>
      <c r="Q721">
        <v>0.73041100150330407</v>
      </c>
      <c r="R721">
        <v>0.16975519033288014</v>
      </c>
      <c r="S721">
        <v>0.21892562824760767</v>
      </c>
      <c r="T721" s="8">
        <f t="shared" si="157"/>
        <v>1.2290789963477022E-2</v>
      </c>
      <c r="U721" s="8">
        <f t="shared" si="158"/>
        <v>3.5212500719747013E-2</v>
      </c>
      <c r="V721" s="15">
        <f t="shared" si="139"/>
        <v>0.12399105858142298</v>
      </c>
      <c r="W721" s="15">
        <f t="shared" si="140"/>
        <v>0.17783709345054258</v>
      </c>
    </row>
    <row r="722" spans="1:23" x14ac:dyDescent="0.25">
      <c r="A722">
        <v>721</v>
      </c>
      <c r="B722">
        <v>784.7</v>
      </c>
      <c r="C722">
        <v>264.39999999999998</v>
      </c>
      <c r="D722" t="s">
        <v>1705</v>
      </c>
      <c r="E722" t="e">
        <v>#N/A</v>
      </c>
      <c r="F722" t="b">
        <v>1</v>
      </c>
      <c r="G722" t="e">
        <v>#N/A</v>
      </c>
      <c r="H722" t="e">
        <v>#N/A</v>
      </c>
      <c r="I722" s="6" t="str">
        <f t="shared" si="159"/>
        <v>C46H89NO8</v>
      </c>
      <c r="J722" s="6" t="str">
        <f t="shared" si="160"/>
        <v>C46H90NO8</v>
      </c>
      <c r="K722" s="6" t="s">
        <v>1666</v>
      </c>
      <c r="L722" s="6" t="str">
        <f t="shared" si="161"/>
        <v>C28H56O8</v>
      </c>
      <c r="M722">
        <v>0.57982206967083283</v>
      </c>
      <c r="N722">
        <v>1.6827224587500172E-2</v>
      </c>
      <c r="O722">
        <v>4.7416154029093209E-2</v>
      </c>
      <c r="P722">
        <v>0.81231738318643332</v>
      </c>
      <c r="Q722">
        <v>0.71378759296815275</v>
      </c>
      <c r="R722">
        <v>0.16975519033288014</v>
      </c>
      <c r="S722">
        <v>0.23046359459297908</v>
      </c>
      <c r="T722" s="8">
        <f t="shared" si="157"/>
        <v>1.2011064134646265E-2</v>
      </c>
      <c r="U722" s="8">
        <f t="shared" si="158"/>
        <v>3.8516966161677851E-2</v>
      </c>
      <c r="V722" s="15">
        <f t="shared" si="139"/>
        <v>0.12116914870155715</v>
      </c>
      <c r="W722" s="15">
        <f t="shared" si="140"/>
        <v>0.1872095840795078</v>
      </c>
    </row>
    <row r="723" spans="1:23" x14ac:dyDescent="0.25">
      <c r="A723">
        <v>722</v>
      </c>
      <c r="B723">
        <v>782.7</v>
      </c>
      <c r="C723">
        <v>264.39999999999998</v>
      </c>
      <c r="D723" t="s">
        <v>1706</v>
      </c>
      <c r="E723" t="e">
        <v>#N/A</v>
      </c>
      <c r="F723" t="b">
        <v>1</v>
      </c>
      <c r="I723" s="6" t="str">
        <f t="shared" si="159"/>
        <v>C46H87NO8</v>
      </c>
      <c r="J723" s="6" t="str">
        <f t="shared" si="160"/>
        <v>C46H88NO8</v>
      </c>
      <c r="K723" s="6" t="s">
        <v>1666</v>
      </c>
      <c r="L723" s="6" t="str">
        <f t="shared" si="161"/>
        <v>C28H54O8</v>
      </c>
      <c r="M723">
        <v>0.57999605543755284</v>
      </c>
      <c r="N723">
        <v>1.6827224587500172E-2</v>
      </c>
      <c r="O723">
        <v>4.7361260085815066E-2</v>
      </c>
      <c r="P723">
        <v>0.81231738318643332</v>
      </c>
      <c r="Q723">
        <v>0.71400177743634374</v>
      </c>
      <c r="R723">
        <v>0.16975519033288014</v>
      </c>
      <c r="S723">
        <v>0.23031851656263036</v>
      </c>
      <c r="T723" s="8">
        <f t="shared" si="157"/>
        <v>1.2014668264795667E-2</v>
      </c>
      <c r="U723" s="8">
        <f t="shared" si="158"/>
        <v>3.8472374857321363E-2</v>
      </c>
      <c r="V723" s="15">
        <f t="shared" si="139"/>
        <v>0.12120550762672125</v>
      </c>
      <c r="W723" s="15">
        <f t="shared" si="140"/>
        <v>0.1870917346735371</v>
      </c>
    </row>
    <row r="724" spans="1:23" x14ac:dyDescent="0.25">
      <c r="A724">
        <v>723</v>
      </c>
      <c r="B724">
        <v>812.7</v>
      </c>
      <c r="C724">
        <v>264.39999999999998</v>
      </c>
      <c r="D724" t="s">
        <v>1707</v>
      </c>
      <c r="E724" t="e">
        <v>#N/A</v>
      </c>
      <c r="F724" t="b">
        <v>1</v>
      </c>
      <c r="I724" s="6" t="str">
        <f t="shared" si="159"/>
        <v>C48H93NO8</v>
      </c>
      <c r="J724" s="6" t="str">
        <f t="shared" si="160"/>
        <v>C48H94NO8</v>
      </c>
      <c r="K724" s="6" t="s">
        <v>1666</v>
      </c>
      <c r="L724" s="6" t="str">
        <f t="shared" si="161"/>
        <v>C30H60O8</v>
      </c>
      <c r="M724">
        <v>0.56679593747866275</v>
      </c>
      <c r="N724">
        <v>1.6827224587500172E-2</v>
      </c>
      <c r="O724">
        <v>5.1593250716071876E-2</v>
      </c>
      <c r="P724">
        <v>0.81231738318643332</v>
      </c>
      <c r="Q724">
        <v>0.69775182608468023</v>
      </c>
      <c r="R724">
        <v>0.16975519033288014</v>
      </c>
      <c r="S724">
        <v>0.24122604735943379</v>
      </c>
      <c r="T724" s="8">
        <f t="shared" si="157"/>
        <v>1.1741226683865274E-2</v>
      </c>
      <c r="U724" s="8">
        <f t="shared" si="158"/>
        <v>4.1910094411761085E-2</v>
      </c>
      <c r="V724" s="15">
        <f t="shared" si="139"/>
        <v>0.11844699404211957</v>
      </c>
      <c r="W724" s="15">
        <f t="shared" si="140"/>
        <v>0.19595211154742187</v>
      </c>
    </row>
    <row r="725" spans="1:23" x14ac:dyDescent="0.25">
      <c r="A725">
        <v>724</v>
      </c>
      <c r="B725">
        <v>810.7</v>
      </c>
      <c r="C725">
        <v>264.39999999999998</v>
      </c>
      <c r="D725" t="s">
        <v>1708</v>
      </c>
      <c r="E725" t="e">
        <v>#N/A</v>
      </c>
      <c r="F725" t="b">
        <v>1</v>
      </c>
      <c r="I725" s="6" t="str">
        <f t="shared" si="159"/>
        <v>C48H91NO8</v>
      </c>
      <c r="J725" s="6" t="str">
        <f t="shared" si="160"/>
        <v>C48H92NO8</v>
      </c>
      <c r="K725" s="6" t="s">
        <v>1666</v>
      </c>
      <c r="L725" s="6" t="str">
        <f t="shared" si="161"/>
        <v>C30H58O8</v>
      </c>
      <c r="M725">
        <v>0.56696601452628526</v>
      </c>
      <c r="N725">
        <v>1.6827224587500172E-2</v>
      </c>
      <c r="O725">
        <v>5.1536378911549247E-2</v>
      </c>
      <c r="P725">
        <v>0.81231738318643332</v>
      </c>
      <c r="Q725">
        <v>0.69796119874017515</v>
      </c>
      <c r="R725">
        <v>0.16975519033288014</v>
      </c>
      <c r="S725">
        <v>0.241089011687069</v>
      </c>
      <c r="T725" s="8">
        <f t="shared" si="157"/>
        <v>1.1744749844561772E-2</v>
      </c>
      <c r="U725" s="8">
        <f t="shared" si="158"/>
        <v>4.1863896456334176E-2</v>
      </c>
      <c r="V725" s="15">
        <f t="shared" si="139"/>
        <v>0.11848253613710362</v>
      </c>
      <c r="W725" s="15">
        <f t="shared" si="140"/>
        <v>0.19584079508864335</v>
      </c>
    </row>
    <row r="726" spans="1:23" x14ac:dyDescent="0.25">
      <c r="A726">
        <v>725</v>
      </c>
      <c r="B726">
        <v>840.7</v>
      </c>
      <c r="C726">
        <v>264.39999999999998</v>
      </c>
      <c r="D726" t="s">
        <v>1709</v>
      </c>
      <c r="E726" t="e">
        <v>#N/A</v>
      </c>
      <c r="F726" t="b">
        <v>1</v>
      </c>
      <c r="I726" s="6" t="str">
        <f t="shared" si="159"/>
        <v>C50H97NO8</v>
      </c>
      <c r="J726" s="6" t="str">
        <f t="shared" si="160"/>
        <v>C50H98NO8</v>
      </c>
      <c r="K726" s="6" t="s">
        <v>1666</v>
      </c>
      <c r="L726" s="6" t="str">
        <f t="shared" si="161"/>
        <v>C32H64O8</v>
      </c>
      <c r="M726">
        <v>0.55406244699291174</v>
      </c>
      <c r="N726">
        <v>1.6827224587500172E-2</v>
      </c>
      <c r="O726">
        <v>5.5914697626344712E-2</v>
      </c>
      <c r="P726">
        <v>0.81231738318643332</v>
      </c>
      <c r="Q726">
        <v>0.68207631457980245</v>
      </c>
      <c r="R726">
        <v>0.16975519033288014</v>
      </c>
      <c r="S726">
        <v>0.25138861001704477</v>
      </c>
      <c r="T726" s="8">
        <f t="shared" si="157"/>
        <v>1.1477451331248757E-2</v>
      </c>
      <c r="U726" s="8">
        <f t="shared" si="158"/>
        <v>4.542048085749302E-2</v>
      </c>
      <c r="V726" s="15">
        <f t="shared" si="139"/>
        <v>0.11578599460304381</v>
      </c>
      <c r="W726" s="15">
        <f t="shared" si="140"/>
        <v>0.20420733785192063</v>
      </c>
    </row>
    <row r="727" spans="1:23" x14ac:dyDescent="0.25">
      <c r="A727">
        <v>726</v>
      </c>
      <c r="B727">
        <v>838.7</v>
      </c>
      <c r="C727">
        <v>264.39999999999998</v>
      </c>
      <c r="D727" t="s">
        <v>1710</v>
      </c>
      <c r="E727" t="e">
        <v>#N/A</v>
      </c>
      <c r="F727" t="b">
        <v>1</v>
      </c>
      <c r="I727" s="6" t="str">
        <f t="shared" si="159"/>
        <v>C50H95NO8</v>
      </c>
      <c r="J727" s="6" t="str">
        <f t="shared" si="160"/>
        <v>C50H96NO8</v>
      </c>
      <c r="K727" s="6" t="s">
        <v>1666</v>
      </c>
      <c r="L727" s="6" t="str">
        <f t="shared" si="161"/>
        <v>C32H62O8</v>
      </c>
      <c r="M727">
        <v>0.55422870313370598</v>
      </c>
      <c r="N727">
        <v>1.6827224587500172E-2</v>
      </c>
      <c r="O727">
        <v>5.5856071347764137E-2</v>
      </c>
      <c r="P727">
        <v>0.81231738318643332</v>
      </c>
      <c r="Q727">
        <v>0.6822809835235375</v>
      </c>
      <c r="R727">
        <v>0.16975519033288014</v>
      </c>
      <c r="S727">
        <v>0.25125932856986805</v>
      </c>
      <c r="T727" s="8">
        <f t="shared" si="157"/>
        <v>1.1480895341531069E-2</v>
      </c>
      <c r="U727" s="8">
        <f t="shared" si="158"/>
        <v>4.5372857712290472E-2</v>
      </c>
      <c r="V727" s="15">
        <f t="shared" si="139"/>
        <v>0.11582073821854276</v>
      </c>
      <c r="W727" s="15">
        <f t="shared" si="140"/>
        <v>0.20410232028505546</v>
      </c>
    </row>
    <row r="728" spans="1:23" x14ac:dyDescent="0.25">
      <c r="A728">
        <v>727</v>
      </c>
      <c r="B728" s="20">
        <v>693.6</v>
      </c>
      <c r="C728" s="20">
        <v>271.39999999999998</v>
      </c>
      <c r="D728" s="20" t="s">
        <v>1711</v>
      </c>
      <c r="E728" t="e">
        <v>#N/A</v>
      </c>
      <c r="F728" t="b">
        <v>1</v>
      </c>
      <c r="I728" s="1" t="str">
        <f>"C"&amp;6+MID(D728,15,2)+18&amp;"H"&amp;8+2+35+MID(D728,15,2)*2-MID(D728,18,1)*2-7&amp;"NO8"</f>
        <v>C39H68NO8</v>
      </c>
      <c r="J728" s="1" t="str">
        <f>"C"&amp;6+MID(D728,15,2)+18&amp;"H"&amp;8+2+1+35+MID(D728,15,2)*2-MID(D728,18,1)*2-7&amp;"NO8"</f>
        <v>C39H69NO8</v>
      </c>
      <c r="K728" s="1" t="s">
        <v>1679</v>
      </c>
      <c r="L728" s="1" t="str">
        <f>"C"&amp;MID(J728,2,2)-MID(K728,2,2)&amp;"H"&amp;MID(J728,5,2)-MID(K728,5,2)&amp;"O8"</f>
        <v>C21H42O8</v>
      </c>
      <c r="M728">
        <v>0.62847619274813826</v>
      </c>
      <c r="N728">
        <v>1.6666959244748279E-2</v>
      </c>
      <c r="O728">
        <v>3.4193859425969517E-2</v>
      </c>
      <c r="P728">
        <v>0.81317082842910893</v>
      </c>
      <c r="Q728">
        <v>0.77287105092325359</v>
      </c>
      <c r="R728">
        <v>0.16907958281317312</v>
      </c>
      <c r="S728">
        <v>0.18774387219847707</v>
      </c>
      <c r="T728" s="8">
        <f t="shared" si="157"/>
        <v>1.2881410307183641E-2</v>
      </c>
      <c r="U728" s="8">
        <f t="shared" si="158"/>
        <v>2.7805448996604129E-2</v>
      </c>
      <c r="V728" s="15">
        <f t="shared" si="139"/>
        <v>0.13067671485848242</v>
      </c>
      <c r="W728" s="15">
        <f t="shared" si="140"/>
        <v>0.1526678400881244</v>
      </c>
    </row>
    <row r="729" spans="1:23" x14ac:dyDescent="0.25">
      <c r="A729">
        <v>728</v>
      </c>
      <c r="B729" s="12">
        <v>834.6</v>
      </c>
      <c r="C729" s="12">
        <v>264.39999999999998</v>
      </c>
      <c r="D729" s="12" t="s">
        <v>1712</v>
      </c>
      <c r="E729" t="e">
        <v>#N/A</v>
      </c>
      <c r="F729" t="b">
        <v>1</v>
      </c>
      <c r="I729" s="6" t="str">
        <f>"C"&amp;12+MID(D729,14,2)+18&amp;"H"&amp;18+2+35+MID(D729,14,2)*2-MID(D729,17,1)*2&amp;"NO13"</f>
        <v>C44H83NO13</v>
      </c>
      <c r="J729" s="6" t="str">
        <f>"C"&amp;12+MID(D729,14,2)+18&amp;"H"&amp;18+2+1+35+MID(D729,14,2)*2-MID(D729,17,1)*2&amp;"NO13"</f>
        <v>C44H84NO13</v>
      </c>
      <c r="K729" s="6" t="s">
        <v>1666</v>
      </c>
      <c r="L729" s="6" t="str">
        <f>"C"&amp;MID(J729,2,2)-MID(K729,2,2)&amp;"H"&amp;MID(J729,5,2)-MID(K729,5,2)&amp;"O13"</f>
        <v>C26H50O13</v>
      </c>
      <c r="M729">
        <v>0.58629850774633896</v>
      </c>
      <c r="N729">
        <v>1.6827224587500172E-2</v>
      </c>
      <c r="O729">
        <v>5.0482694082307905E-2</v>
      </c>
      <c r="P729">
        <v>0.81231738318643332</v>
      </c>
      <c r="Q729">
        <v>0.72176038563461187</v>
      </c>
      <c r="R729">
        <v>0.16975519033288014</v>
      </c>
      <c r="S729">
        <v>0.21770740093543933</v>
      </c>
      <c r="T729" s="8">
        <f t="shared" si="157"/>
        <v>1.2145224107434347E-2</v>
      </c>
      <c r="U729" s="8">
        <f t="shared" si="158"/>
        <v>4.1007969953141606E-2</v>
      </c>
      <c r="V729" s="15">
        <f t="shared" si="139"/>
        <v>0.12252257163813651</v>
      </c>
      <c r="W729" s="15">
        <f t="shared" si="140"/>
        <v>0.17684750622819578</v>
      </c>
    </row>
    <row r="730" spans="1:23" x14ac:dyDescent="0.25">
      <c r="A730">
        <v>729</v>
      </c>
      <c r="B730" s="12">
        <v>862.6</v>
      </c>
      <c r="C730" s="12">
        <v>264.39999999999998</v>
      </c>
      <c r="D730" s="12" t="s">
        <v>1713</v>
      </c>
      <c r="E730" t="e">
        <v>#N/A</v>
      </c>
      <c r="F730" t="b">
        <v>1</v>
      </c>
      <c r="I730" s="6" t="str">
        <f t="shared" ref="I730:I740" si="162">"C"&amp;12+MID(D730,14,2)+18&amp;"H"&amp;18+2+35+MID(D730,14,2)*2-MID(D730,17,1)*2&amp;"NO13"</f>
        <v>C46H87NO13</v>
      </c>
      <c r="J730" s="6" t="str">
        <f t="shared" ref="J730:J740" si="163">"C"&amp;12+MID(D730,14,2)+18&amp;"H"&amp;18+2+1+35+MID(D730,14,2)*2-MID(D730,17,1)*2&amp;"NO13"</f>
        <v>C46H88NO13</v>
      </c>
      <c r="K730" s="6" t="s">
        <v>1666</v>
      </c>
      <c r="L730" s="6" t="str">
        <f t="shared" ref="L730:L736" si="164">"C"&amp;MID(J730,2,2)-MID(K730,2,2)&amp;"H"&amp;MID(J730,5,2)-MID(K730,5,2)&amp;"O13"</f>
        <v>C28H54O13</v>
      </c>
      <c r="M730">
        <v>0.573126877576567</v>
      </c>
      <c r="N730">
        <v>1.6827224587500172E-2</v>
      </c>
      <c r="O730">
        <v>5.4307102232341628E-2</v>
      </c>
      <c r="P730">
        <v>0.81231738318643332</v>
      </c>
      <c r="Q730">
        <v>0.70554550405950134</v>
      </c>
      <c r="R730">
        <v>0.16975519033288014</v>
      </c>
      <c r="S730">
        <v>0.22893447591058566</v>
      </c>
      <c r="T730" s="8">
        <f t="shared" si="157"/>
        <v>1.187237265351024E-2</v>
      </c>
      <c r="U730" s="8">
        <f t="shared" si="158"/>
        <v>4.4114603173813847E-2</v>
      </c>
      <c r="V730" s="15">
        <f t="shared" si="139"/>
        <v>0.11977001133012846</v>
      </c>
      <c r="W730" s="15">
        <f t="shared" si="140"/>
        <v>0.18596745439284443</v>
      </c>
    </row>
    <row r="731" spans="1:23" x14ac:dyDescent="0.25">
      <c r="A731">
        <v>730</v>
      </c>
      <c r="B731" s="12">
        <v>890.6</v>
      </c>
      <c r="C731" s="12">
        <v>264.39999999999998</v>
      </c>
      <c r="D731" s="12" t="s">
        <v>1714</v>
      </c>
      <c r="E731" t="e">
        <v>#N/A</v>
      </c>
      <c r="F731" t="b">
        <v>1</v>
      </c>
      <c r="I731" s="6" t="str">
        <f t="shared" si="162"/>
        <v>C48H91NO13</v>
      </c>
      <c r="J731" s="6" t="str">
        <f t="shared" si="163"/>
        <v>C48H92NO13</v>
      </c>
      <c r="K731" s="6" t="s">
        <v>1666</v>
      </c>
      <c r="L731" s="6" t="str">
        <f t="shared" si="164"/>
        <v>C30H58O13</v>
      </c>
      <c r="M731">
        <v>0.56025115783303214</v>
      </c>
      <c r="N731">
        <v>1.6827224587500172E-2</v>
      </c>
      <c r="O731">
        <v>5.8294135731255817E-2</v>
      </c>
      <c r="P731">
        <v>0.81231738318643332</v>
      </c>
      <c r="Q731">
        <v>0.68969490180717941</v>
      </c>
      <c r="R731">
        <v>0.16975519033288014</v>
      </c>
      <c r="S731">
        <v>0.23954722278499696</v>
      </c>
      <c r="T731" s="8">
        <f t="shared" si="157"/>
        <v>1.1605651009563289E-2</v>
      </c>
      <c r="U731" s="8">
        <f t="shared" si="158"/>
        <v>4.7353339792328489E-2</v>
      </c>
      <c r="V731" s="15">
        <f t="shared" si="139"/>
        <v>0.11707928932789484</v>
      </c>
      <c r="W731" s="15">
        <f t="shared" si="140"/>
        <v>0.19458837316228633</v>
      </c>
    </row>
    <row r="732" spans="1:23" x14ac:dyDescent="0.25">
      <c r="A732">
        <v>731</v>
      </c>
      <c r="B732" s="12">
        <v>888.6</v>
      </c>
      <c r="C732" s="12">
        <v>264.39999999999998</v>
      </c>
      <c r="D732" s="12" t="s">
        <v>1715</v>
      </c>
      <c r="E732" t="e">
        <v>#N/A</v>
      </c>
      <c r="F732" t="b">
        <v>1</v>
      </c>
      <c r="I732" s="6" t="str">
        <f t="shared" si="162"/>
        <v>C48H89NO13</v>
      </c>
      <c r="J732" s="6" t="str">
        <f t="shared" si="163"/>
        <v>C48H90NO13</v>
      </c>
      <c r="K732" s="6" t="s">
        <v>1666</v>
      </c>
      <c r="L732" s="6" t="str">
        <f t="shared" si="164"/>
        <v>C30H56O13</v>
      </c>
      <c r="M732">
        <v>0.56041927100490008</v>
      </c>
      <c r="N732">
        <v>1.6827224587500172E-2</v>
      </c>
      <c r="O732">
        <v>5.8239777974550808E-2</v>
      </c>
      <c r="P732">
        <v>0.81231738318643332</v>
      </c>
      <c r="Q732">
        <v>0.68990185684144012</v>
      </c>
      <c r="R732">
        <v>0.16975519033288014</v>
      </c>
      <c r="S732">
        <v>0.23941210151721101</v>
      </c>
      <c r="T732" s="8">
        <f t="shared" si="157"/>
        <v>1.1609133488404307E-2</v>
      </c>
      <c r="U732" s="8">
        <f t="shared" si="158"/>
        <v>4.7309184041645996E-2</v>
      </c>
      <c r="V732" s="15">
        <f t="shared" si="139"/>
        <v>0.11711442101912613</v>
      </c>
      <c r="W732" s="15">
        <f t="shared" si="140"/>
        <v>0.19447861180762563</v>
      </c>
    </row>
    <row r="733" spans="1:23" x14ac:dyDescent="0.25">
      <c r="A733">
        <v>732</v>
      </c>
      <c r="B733" s="12">
        <v>918.7</v>
      </c>
      <c r="C733" s="12">
        <v>264.39999999999998</v>
      </c>
      <c r="D733" s="12" t="s">
        <v>1716</v>
      </c>
      <c r="E733" t="e">
        <v>#N/A</v>
      </c>
      <c r="F733" t="b">
        <v>1</v>
      </c>
      <c r="I733" s="6" t="str">
        <f t="shared" si="162"/>
        <v>C50H95NO13</v>
      </c>
      <c r="J733" s="6" t="str">
        <f t="shared" si="163"/>
        <v>C50H96NO13</v>
      </c>
      <c r="K733" s="6" t="s">
        <v>1666</v>
      </c>
      <c r="L733" s="6" t="str">
        <f t="shared" si="164"/>
        <v>C32H62O13</v>
      </c>
      <c r="M733">
        <v>0.54766470066886719</v>
      </c>
      <c r="N733">
        <v>1.6827224587500172E-2</v>
      </c>
      <c r="O733">
        <v>6.2426471030247524E-2</v>
      </c>
      <c r="P733">
        <v>0.81231738318643332</v>
      </c>
      <c r="Q733">
        <v>0.67420039507288709</v>
      </c>
      <c r="R733">
        <v>0.16975519033288014</v>
      </c>
      <c r="S733">
        <v>0.24956757781875305</v>
      </c>
      <c r="T733" s="8">
        <f t="shared" si="157"/>
        <v>1.1344921464872816E-2</v>
      </c>
      <c r="U733" s="8">
        <f t="shared" si="158"/>
        <v>5.0710107588854351E-2</v>
      </c>
      <c r="V733" s="15">
        <f t="shared" si="139"/>
        <v>0.11444901638810094</v>
      </c>
      <c r="W733" s="15">
        <f t="shared" si="140"/>
        <v>0.20272808174190607</v>
      </c>
    </row>
    <row r="734" spans="1:23" x14ac:dyDescent="0.25">
      <c r="A734">
        <v>733</v>
      </c>
      <c r="B734" s="12">
        <v>916.7</v>
      </c>
      <c r="C734" s="12">
        <v>264.39999999999998</v>
      </c>
      <c r="D734" s="12" t="s">
        <v>1717</v>
      </c>
      <c r="E734" t="e">
        <v>#N/A</v>
      </c>
      <c r="F734" t="b">
        <v>1</v>
      </c>
      <c r="I734" s="6" t="str">
        <f t="shared" si="162"/>
        <v>C50H93NO13</v>
      </c>
      <c r="J734" s="6" t="str">
        <f t="shared" si="163"/>
        <v>C50H94NO13</v>
      </c>
      <c r="K734" s="6" t="s">
        <v>1666</v>
      </c>
      <c r="L734" s="6" t="str">
        <f t="shared" si="164"/>
        <v>C32H60O13</v>
      </c>
      <c r="M734">
        <v>0.54782903705383001</v>
      </c>
      <c r="N734">
        <v>1.6827224587500172E-2</v>
      </c>
      <c r="O734">
        <v>6.2370344746949684E-2</v>
      </c>
      <c r="P734">
        <v>0.81231738318643332</v>
      </c>
      <c r="Q734">
        <v>0.67440270070903907</v>
      </c>
      <c r="R734">
        <v>0.16975519033288014</v>
      </c>
      <c r="S734">
        <v>0.24944011377839287</v>
      </c>
      <c r="T734" s="8">
        <f t="shared" si="157"/>
        <v>1.1348325707247663E-2</v>
      </c>
      <c r="U734" s="8">
        <f t="shared" si="158"/>
        <v>5.0664515233277876E-2</v>
      </c>
      <c r="V734" s="15">
        <f t="shared" si="139"/>
        <v>0.11448335881987133</v>
      </c>
      <c r="W734" s="15">
        <f t="shared" si="140"/>
        <v>0.2026245404861903</v>
      </c>
    </row>
    <row r="735" spans="1:23" x14ac:dyDescent="0.25">
      <c r="A735">
        <v>734</v>
      </c>
      <c r="B735" s="12">
        <v>946.7</v>
      </c>
      <c r="C735" s="12">
        <v>264.39999999999998</v>
      </c>
      <c r="D735" s="12" t="s">
        <v>1718</v>
      </c>
      <c r="E735" t="e">
        <v>#N/A</v>
      </c>
      <c r="F735" t="b">
        <v>1</v>
      </c>
      <c r="I735" s="6" t="str">
        <f t="shared" si="162"/>
        <v>C52H99NO13</v>
      </c>
      <c r="J735" s="6" t="str">
        <f t="shared" si="163"/>
        <v>C52H100NO13</v>
      </c>
      <c r="K735" s="6" t="s">
        <v>1666</v>
      </c>
      <c r="L735" s="61" t="str">
        <f>"C"&amp;MID(J735,2,2)-MID(K735,2,2)&amp;"H"&amp;MID(J735,5,3)-MID(K735,5,2)&amp;"O13"</f>
        <v>C34H66O13</v>
      </c>
      <c r="M735">
        <v>0.53536100758600835</v>
      </c>
      <c r="N735">
        <v>1.6827224587500172E-2</v>
      </c>
      <c r="O735">
        <v>6.6687662540185627E-2</v>
      </c>
      <c r="P735">
        <v>0.81231738318643332</v>
      </c>
      <c r="Q735">
        <v>0.65905398390709891</v>
      </c>
      <c r="R735">
        <v>0.16975519033288014</v>
      </c>
      <c r="S735">
        <v>0.25901680170050567</v>
      </c>
      <c r="T735" s="8">
        <f t="shared" si="157"/>
        <v>1.1090049402491479E-2</v>
      </c>
      <c r="U735" s="8">
        <f t="shared" si="158"/>
        <v>5.4171547525463534E-2</v>
      </c>
      <c r="V735" s="15">
        <f t="shared" ref="V735:V798" si="165">R735*M735/P735</f>
        <v>0.1118778344777925</v>
      </c>
      <c r="W735" s="15">
        <f t="shared" ref="W735:W798" si="166">S735*M735/Q735</f>
        <v>0.21040385055867408</v>
      </c>
    </row>
    <row r="736" spans="1:23" x14ac:dyDescent="0.25">
      <c r="A736">
        <v>735</v>
      </c>
      <c r="B736" s="12">
        <v>944.7</v>
      </c>
      <c r="C736" s="12">
        <v>264.39999999999998</v>
      </c>
      <c r="D736" s="12" t="s">
        <v>1719</v>
      </c>
      <c r="E736" t="e">
        <v>#N/A</v>
      </c>
      <c r="F736" t="b">
        <v>1</v>
      </c>
      <c r="I736" s="6" t="str">
        <f t="shared" si="162"/>
        <v>C52H97NO13</v>
      </c>
      <c r="J736" s="6" t="str">
        <f t="shared" si="163"/>
        <v>C52H98NO13</v>
      </c>
      <c r="K736" s="6" t="s">
        <v>1666</v>
      </c>
      <c r="L736" s="6" t="str">
        <f t="shared" si="164"/>
        <v>C34H64O13</v>
      </c>
      <c r="M736">
        <v>0.53552165203238089</v>
      </c>
      <c r="N736">
        <v>1.6827224587500172E-2</v>
      </c>
      <c r="O736">
        <v>6.6629977835839779E-2</v>
      </c>
      <c r="P736">
        <v>0.81231738318643332</v>
      </c>
      <c r="Q736">
        <v>0.65925174459731384</v>
      </c>
      <c r="R736">
        <v>0.16975519033288014</v>
      </c>
      <c r="S736">
        <v>0.25889671903398892</v>
      </c>
      <c r="T736" s="8">
        <f t="shared" si="157"/>
        <v>1.1093377166040303E-2</v>
      </c>
      <c r="U736" s="8">
        <f t="shared" si="158"/>
        <v>5.4124689237379418E-2</v>
      </c>
      <c r="V736" s="15">
        <f t="shared" si="165"/>
        <v>0.11191140538140031</v>
      </c>
      <c r="W736" s="15">
        <f t="shared" si="166"/>
        <v>0.21030630532124317</v>
      </c>
    </row>
    <row r="737" spans="1:23" x14ac:dyDescent="0.25">
      <c r="A737">
        <v>736</v>
      </c>
      <c r="B737" s="12">
        <v>974.7</v>
      </c>
      <c r="C737" s="12">
        <v>264.39999999999998</v>
      </c>
      <c r="D737" s="12" t="s">
        <v>1720</v>
      </c>
      <c r="E737" t="e">
        <v>#N/A</v>
      </c>
      <c r="F737" t="b">
        <v>1</v>
      </c>
      <c r="I737" s="6" t="str">
        <f t="shared" si="162"/>
        <v>C54H103NO13</v>
      </c>
      <c r="J737" s="6" t="str">
        <f t="shared" si="163"/>
        <v>C54H104NO13</v>
      </c>
      <c r="K737" s="6" t="s">
        <v>1666</v>
      </c>
      <c r="L737" s="61" t="str">
        <f>"C"&amp;MID(J737,2,2)-MID(K737,2,2)&amp;"H"&amp;MID(J737,5,3)-MID(K737,5,2)&amp;"O13"</f>
        <v>C36H70O13</v>
      </c>
      <c r="M737">
        <v>0.52333372607996331</v>
      </c>
      <c r="N737">
        <v>1.6827224587500172E-2</v>
      </c>
      <c r="O737">
        <v>7.1062107845691724E-2</v>
      </c>
      <c r="P737">
        <v>0.81231738318643332</v>
      </c>
      <c r="Q737">
        <v>0.64424784808508051</v>
      </c>
      <c r="R737">
        <v>0.16975519033288014</v>
      </c>
      <c r="S737">
        <v>0.26791549883046495</v>
      </c>
      <c r="T737" s="8">
        <f t="shared" si="157"/>
        <v>1.0840903229741339E-2</v>
      </c>
      <c r="U737" s="8">
        <f t="shared" si="158"/>
        <v>5.7724985488924407E-2</v>
      </c>
      <c r="V737" s="15">
        <f t="shared" si="165"/>
        <v>0.10936441607323126</v>
      </c>
      <c r="W737" s="15">
        <f t="shared" si="166"/>
        <v>0.2176324169250512</v>
      </c>
    </row>
    <row r="738" spans="1:23" x14ac:dyDescent="0.25">
      <c r="A738">
        <v>737</v>
      </c>
      <c r="B738" s="94">
        <v>972.7</v>
      </c>
      <c r="C738" s="12">
        <v>264.39999999999998</v>
      </c>
      <c r="D738" s="12" t="s">
        <v>1721</v>
      </c>
      <c r="E738" t="e">
        <v>#N/A</v>
      </c>
      <c r="F738" t="b">
        <v>1</v>
      </c>
      <c r="I738" s="6" t="str">
        <f t="shared" si="162"/>
        <v>C54H101NO13</v>
      </c>
      <c r="J738" s="6" t="str">
        <f t="shared" si="163"/>
        <v>C54H102NO13</v>
      </c>
      <c r="K738" s="6" t="s">
        <v>1666</v>
      </c>
      <c r="L738" s="61" t="str">
        <f t="shared" ref="L738:L740" si="167">"C"&amp;MID(J738,2,2)-MID(K738,2,2)&amp;"H"&amp;MID(J738,5,3)-MID(K738,5,2)&amp;"O13"</f>
        <v>C36H68O13</v>
      </c>
      <c r="M738">
        <v>0.52349076152988017</v>
      </c>
      <c r="N738">
        <v>1.6827224587500172E-2</v>
      </c>
      <c r="O738">
        <v>7.1003063959434037E-2</v>
      </c>
      <c r="P738">
        <v>0.81231738318643332</v>
      </c>
      <c r="Q738">
        <v>0.64444116593493472</v>
      </c>
      <c r="R738">
        <v>0.16975519033288014</v>
      </c>
      <c r="S738">
        <v>0.26780253021404427</v>
      </c>
      <c r="T738" s="8">
        <f t="shared" si="157"/>
        <v>1.084415623261761E-2</v>
      </c>
      <c r="U738" s="8">
        <f t="shared" si="158"/>
        <v>5.7677023113746409E-2</v>
      </c>
      <c r="V738" s="15">
        <f t="shared" si="165"/>
        <v>0.10939723278162802</v>
      </c>
      <c r="W738" s="15">
        <f t="shared" si="166"/>
        <v>0.21754065055417818</v>
      </c>
    </row>
    <row r="739" spans="1:23" x14ac:dyDescent="0.25">
      <c r="A739">
        <v>738</v>
      </c>
      <c r="B739" s="12">
        <v>1002.8</v>
      </c>
      <c r="C739" s="12">
        <v>264.39999999999998</v>
      </c>
      <c r="D739" s="12" t="s">
        <v>1722</v>
      </c>
      <c r="E739" t="e">
        <v>#N/A</v>
      </c>
      <c r="F739" t="b">
        <v>1</v>
      </c>
      <c r="I739" s="6" t="str">
        <f t="shared" si="162"/>
        <v>C56H107NO13</v>
      </c>
      <c r="J739" s="6" t="str">
        <f t="shared" si="163"/>
        <v>C56H108NO13</v>
      </c>
      <c r="K739" s="6" t="s">
        <v>1666</v>
      </c>
      <c r="L739" s="61" t="str">
        <f t="shared" si="167"/>
        <v>C38H74O13</v>
      </c>
      <c r="M739">
        <v>0.51157664635995792</v>
      </c>
      <c r="N739">
        <v>1.6827224587500172E-2</v>
      </c>
      <c r="O739">
        <v>7.5535014130777359E-2</v>
      </c>
      <c r="P739">
        <v>0.81231738318643332</v>
      </c>
      <c r="Q739">
        <v>0.6297743430692373</v>
      </c>
      <c r="R739">
        <v>0.16975519033288014</v>
      </c>
      <c r="S739">
        <v>0.27628363607793943</v>
      </c>
      <c r="T739" s="8">
        <f t="shared" si="157"/>
        <v>1.0597354310271437E-2</v>
      </c>
      <c r="U739" s="8">
        <f t="shared" si="158"/>
        <v>6.1358405017663327E-2</v>
      </c>
      <c r="V739" s="15">
        <f t="shared" si="165"/>
        <v>0.10690746347448292</v>
      </c>
      <c r="W739" s="15">
        <f t="shared" si="166"/>
        <v>0.22443000027606461</v>
      </c>
    </row>
    <row r="740" spans="1:23" x14ac:dyDescent="0.25">
      <c r="A740">
        <v>739</v>
      </c>
      <c r="B740" s="12">
        <v>1000.8</v>
      </c>
      <c r="C740" s="12">
        <v>264.39999999999998</v>
      </c>
      <c r="D740" s="12" t="s">
        <v>1723</v>
      </c>
      <c r="E740" t="e">
        <v>#N/A</v>
      </c>
      <c r="F740" t="b">
        <v>1</v>
      </c>
      <c r="I740" s="6" t="str">
        <f t="shared" si="162"/>
        <v>C56H105NO13</v>
      </c>
      <c r="J740" s="6" t="str">
        <f t="shared" si="163"/>
        <v>C56H106NO13</v>
      </c>
      <c r="K740" s="6" t="s">
        <v>1666</v>
      </c>
      <c r="L740" s="61" t="str">
        <f t="shared" si="167"/>
        <v>C38H72O13</v>
      </c>
      <c r="M740">
        <v>0.51173015389219723</v>
      </c>
      <c r="N740">
        <v>1.6827224587500172E-2</v>
      </c>
      <c r="O740">
        <v>7.5474799869627004E-2</v>
      </c>
      <c r="P740">
        <v>0.81231738318643332</v>
      </c>
      <c r="Q740">
        <v>0.62996331789042981</v>
      </c>
      <c r="R740">
        <v>0.16975519033288014</v>
      </c>
      <c r="S740">
        <v>0.27617752247366933</v>
      </c>
      <c r="T740" s="8">
        <f t="shared" si="157"/>
        <v>1.0600534232029028E-2</v>
      </c>
      <c r="U740" s="8">
        <f t="shared" si="158"/>
        <v>6.1309491926615174E-2</v>
      </c>
      <c r="V740" s="15">
        <f t="shared" si="165"/>
        <v>0.1069395429312226</v>
      </c>
      <c r="W740" s="15">
        <f t="shared" si="166"/>
        <v>0.22434380235072349</v>
      </c>
    </row>
    <row r="741" spans="1:23" x14ac:dyDescent="0.25">
      <c r="A741">
        <v>740</v>
      </c>
      <c r="B741" s="20">
        <v>855.7</v>
      </c>
      <c r="C741" s="20">
        <v>271.39999999999998</v>
      </c>
      <c r="D741" s="67" t="s">
        <v>1724</v>
      </c>
      <c r="E741" t="e">
        <v>#N/A</v>
      </c>
      <c r="F741" t="b">
        <v>1</v>
      </c>
      <c r="I741" s="1" t="str">
        <f>"C"&amp;12+MID(D741,15,2)+18&amp;"H"&amp;18+2+35+MID(D741,15,2)*2-MID(D741,18,1)*2-7&amp;"NO13"</f>
        <v>C45H78NO13</v>
      </c>
      <c r="J741" s="1" t="str">
        <f>"C"&amp;12+MID(D741,15,2)+18&amp;"H"&amp;18+2+1+35+MID(D741,15,2)*2-MID(D741,18,1)*2-7&amp;"NO13"</f>
        <v>C45H79NO13</v>
      </c>
      <c r="K741" s="1" t="s">
        <v>1679</v>
      </c>
      <c r="L741" s="1" t="str">
        <f>"C"&amp;MID(J741,2,2)-MID(K741,2,2)&amp;"H"&amp;MID(J741,5,2)-MID(K741,5,2)&amp;"O13"</f>
        <v>C27H52O13</v>
      </c>
      <c r="M741">
        <v>0.58028430684687848</v>
      </c>
      <c r="N741">
        <v>1.6666959244748279E-2</v>
      </c>
      <c r="O741">
        <v>5.2373451994947612E-2</v>
      </c>
      <c r="P741">
        <v>0.81317082842910893</v>
      </c>
      <c r="Q741">
        <v>0.71360689114718623</v>
      </c>
      <c r="R741">
        <v>0.16907958281317312</v>
      </c>
      <c r="S741">
        <v>0.22339912737964149</v>
      </c>
      <c r="T741" s="8">
        <f t="shared" si="157"/>
        <v>1.1893656971521678E-2</v>
      </c>
      <c r="U741" s="8">
        <f t="shared" si="158"/>
        <v>4.2588563346423726E-2</v>
      </c>
      <c r="V741" s="15">
        <f t="shared" si="165"/>
        <v>0.12065635544777172</v>
      </c>
      <c r="W741" s="15">
        <f t="shared" si="166"/>
        <v>0.18166165348164312</v>
      </c>
    </row>
    <row r="742" spans="1:23" x14ac:dyDescent="0.25">
      <c r="A742">
        <v>741</v>
      </c>
      <c r="B742">
        <v>568.4</v>
      </c>
      <c r="C742">
        <v>453.4</v>
      </c>
      <c r="D742" t="s">
        <v>1725</v>
      </c>
      <c r="E742" t="e">
        <v>#N/A</v>
      </c>
      <c r="F742" t="b">
        <v>1</v>
      </c>
      <c r="I742" t="str">
        <f>"C"&amp;MID(D742,4,2)+3&amp;"H"&amp;2*MID(D742,4,2)+5-2*MID(D742,7,1)&amp;"O8P"</f>
        <v>C28H55O8P</v>
      </c>
      <c r="J742" t="str">
        <f>"C"&amp;MID(D742,4,2)+3&amp;"H"&amp;2*MID(D742,4,2)+9-2*MID(D742,7,1)&amp;"NO8P"</f>
        <v>C28H59NO8P</v>
      </c>
      <c r="K742" t="str">
        <f t="shared" ref="K742:K781" si="168">LEFT(J742,4)&amp;MID(J742,5,2)-6&amp;"O4"</f>
        <v>C28H53O4</v>
      </c>
      <c r="L742" t="s">
        <v>80</v>
      </c>
      <c r="M742">
        <v>0.71085514957114049</v>
      </c>
      <c r="N742">
        <v>4.1652670441078531E-2</v>
      </c>
      <c r="O742">
        <v>7.9181469275970556E-3</v>
      </c>
      <c r="P742">
        <v>0.72094785377020887</v>
      </c>
      <c r="Q742">
        <v>0.98600078473597152</v>
      </c>
      <c r="R742">
        <v>0.23135252777030774</v>
      </c>
      <c r="S742">
        <v>6.0118499585541454E-3</v>
      </c>
      <c r="T742" s="8">
        <f t="shared" si="157"/>
        <v>4.1069565741252242E-2</v>
      </c>
      <c r="U742" s="8">
        <f t="shared" si="158"/>
        <v>5.7085710332882714E-3</v>
      </c>
      <c r="V742" s="15">
        <f t="shared" si="165"/>
        <v>0.22811377393217411</v>
      </c>
      <c r="W742" s="15">
        <f t="shared" si="166"/>
        <v>4.3342303248081315E-3</v>
      </c>
    </row>
    <row r="743" spans="1:23" x14ac:dyDescent="0.25">
      <c r="A743">
        <v>742</v>
      </c>
      <c r="B743">
        <v>610.4</v>
      </c>
      <c r="C743">
        <v>495.4</v>
      </c>
      <c r="D743" t="s">
        <v>1726</v>
      </c>
      <c r="E743" t="e">
        <v>#N/A</v>
      </c>
      <c r="F743" t="b">
        <v>1</v>
      </c>
      <c r="I743" t="str">
        <f t="shared" ref="I743:I780" si="169">"C"&amp;MID(D743,4,2)+3&amp;"H"&amp;2*MID(D743,4,2)+5-2*MID(D743,7,1)&amp;"O8P"</f>
        <v>C31H61O8P</v>
      </c>
      <c r="J743" t="str">
        <f t="shared" ref="J743:J780" si="170">"C"&amp;MID(D743,4,2)+3&amp;"H"&amp;2*MID(D743,4,2)+9-2*MID(D743,7,1)&amp;"NO8P"</f>
        <v>C31H65NO8P</v>
      </c>
      <c r="K743" t="str">
        <f t="shared" si="168"/>
        <v>C31H59O4</v>
      </c>
      <c r="L743" t="s">
        <v>80</v>
      </c>
      <c r="M743">
        <v>0.68703536732168868</v>
      </c>
      <c r="N743">
        <v>4.8198849540766829E-2</v>
      </c>
      <c r="O743">
        <v>7.9181469275970556E-3</v>
      </c>
      <c r="P743">
        <v>0.69678987882921539</v>
      </c>
      <c r="Q743">
        <v>0.98600078473597152</v>
      </c>
      <c r="R743">
        <v>0.24747724042508543</v>
      </c>
      <c r="S743">
        <v>6.0118499585541454E-3</v>
      </c>
      <c r="T743" s="8">
        <f t="shared" si="157"/>
        <v>4.7524103470567097E-2</v>
      </c>
      <c r="U743" s="8">
        <f t="shared" si="158"/>
        <v>5.5172846382322742E-3</v>
      </c>
      <c r="V743" s="15">
        <f t="shared" si="165"/>
        <v>0.24401275326342686</v>
      </c>
      <c r="W743" s="15">
        <f t="shared" si="166"/>
        <v>4.1889962041603652E-3</v>
      </c>
    </row>
    <row r="744" spans="1:23" x14ac:dyDescent="0.25">
      <c r="A744">
        <v>743</v>
      </c>
      <c r="B744">
        <v>638.4</v>
      </c>
      <c r="C744">
        <v>523.4</v>
      </c>
      <c r="D744" t="s">
        <v>1727</v>
      </c>
      <c r="E744" t="e">
        <v>#N/A</v>
      </c>
      <c r="F744" t="b">
        <v>1</v>
      </c>
      <c r="I744" t="str">
        <f t="shared" si="169"/>
        <v>C33H65O8P</v>
      </c>
      <c r="J744" t="str">
        <f t="shared" si="170"/>
        <v>C33H69NO8P</v>
      </c>
      <c r="K744" t="str">
        <f t="shared" si="168"/>
        <v>C33H63O4</v>
      </c>
      <c r="L744" t="s">
        <v>80</v>
      </c>
      <c r="M744">
        <v>0.67160060899917617</v>
      </c>
      <c r="N744">
        <v>5.2736024054353514E-2</v>
      </c>
      <c r="O744">
        <v>7.9181469275970556E-3</v>
      </c>
      <c r="P744">
        <v>0.68113597818181804</v>
      </c>
      <c r="Q744">
        <v>0.98600078473597152</v>
      </c>
      <c r="R744">
        <v>0.25747788362138768</v>
      </c>
      <c r="S744">
        <v>6.0118499585541454E-3</v>
      </c>
      <c r="T744" s="8">
        <f t="shared" si="157"/>
        <v>5.1997761101447632E-2</v>
      </c>
      <c r="U744" s="8">
        <f t="shared" si="158"/>
        <v>5.3933347529161778E-3</v>
      </c>
      <c r="V744" s="15">
        <f t="shared" si="165"/>
        <v>0.25387339530284542</v>
      </c>
      <c r="W744" s="15">
        <f t="shared" si="166"/>
        <v>4.0948873022021003E-3</v>
      </c>
    </row>
    <row r="745" spans="1:23" x14ac:dyDescent="0.25">
      <c r="A745">
        <v>744</v>
      </c>
      <c r="B745">
        <v>666.5</v>
      </c>
      <c r="C745">
        <v>551.5</v>
      </c>
      <c r="D745" t="s">
        <v>1728</v>
      </c>
      <c r="E745" t="e">
        <v>#N/A</v>
      </c>
      <c r="F745" t="b">
        <v>1</v>
      </c>
      <c r="I745" t="str">
        <f t="shared" si="169"/>
        <v>C35H69O8P</v>
      </c>
      <c r="J745" t="str">
        <f t="shared" si="170"/>
        <v>C35H73NO8P</v>
      </c>
      <c r="K745" t="str">
        <f t="shared" si="168"/>
        <v>C35H67O4</v>
      </c>
      <c r="L745" t="s">
        <v>80</v>
      </c>
      <c r="M745">
        <v>0.65651260395284916</v>
      </c>
      <c r="N745">
        <v>5.7392498194050227E-2</v>
      </c>
      <c r="O745">
        <v>7.9181469275970556E-3</v>
      </c>
      <c r="P745">
        <v>0.6658337540052246</v>
      </c>
      <c r="Q745">
        <v>0.98600078473597152</v>
      </c>
      <c r="R745">
        <v>0.26690427899250724</v>
      </c>
      <c r="S745">
        <v>6.0118499585541454E-3</v>
      </c>
      <c r="T745" s="8">
        <f t="shared" si="157"/>
        <v>5.6589048257291344E-2</v>
      </c>
      <c r="U745" s="8">
        <f t="shared" si="158"/>
        <v>5.272169493566882E-3</v>
      </c>
      <c r="V745" s="15">
        <f t="shared" si="165"/>
        <v>0.26316782853600079</v>
      </c>
      <c r="W745" s="15">
        <f t="shared" si="166"/>
        <v>4.0028926264202595E-3</v>
      </c>
    </row>
    <row r="746" spans="1:23" x14ac:dyDescent="0.25">
      <c r="A746">
        <v>745</v>
      </c>
      <c r="B746">
        <v>664.5</v>
      </c>
      <c r="C746">
        <v>549.5</v>
      </c>
      <c r="D746" t="s">
        <v>1729</v>
      </c>
      <c r="E746" t="e">
        <v>#N/A</v>
      </c>
      <c r="F746" t="b">
        <v>1</v>
      </c>
      <c r="I746" t="str">
        <f t="shared" si="169"/>
        <v>C35H67O8P</v>
      </c>
      <c r="J746" t="str">
        <f t="shared" si="170"/>
        <v>C35H71NO8P</v>
      </c>
      <c r="K746" t="str">
        <f t="shared" si="168"/>
        <v>C35H65O4</v>
      </c>
      <c r="L746" t="s">
        <v>80</v>
      </c>
      <c r="M746">
        <v>0.65670960205750051</v>
      </c>
      <c r="N746">
        <v>5.7329657462444047E-2</v>
      </c>
      <c r="O746">
        <v>7.9181469275970556E-3</v>
      </c>
      <c r="P746">
        <v>0.66603354908419499</v>
      </c>
      <c r="Q746">
        <v>0.98600078473597152</v>
      </c>
      <c r="R746">
        <v>0.26678452825511634</v>
      </c>
      <c r="S746">
        <v>6.0118499585541454E-3</v>
      </c>
      <c r="T746" s="8">
        <f t="shared" si="157"/>
        <v>5.6527087246614274E-2</v>
      </c>
      <c r="U746" s="8">
        <f t="shared" si="158"/>
        <v>5.2737515003575819E-3</v>
      </c>
      <c r="V746" s="15">
        <f t="shared" si="165"/>
        <v>0.26304975421496068</v>
      </c>
      <c r="W746" s="15">
        <f t="shared" si="166"/>
        <v>4.0040937644574889E-3</v>
      </c>
    </row>
    <row r="747" spans="1:23" x14ac:dyDescent="0.25">
      <c r="A747">
        <v>746</v>
      </c>
      <c r="B747">
        <v>662.5</v>
      </c>
      <c r="C747">
        <v>547.5</v>
      </c>
      <c r="D747" t="s">
        <v>1730</v>
      </c>
      <c r="E747" t="e">
        <v>#N/A</v>
      </c>
      <c r="F747" t="b">
        <v>1</v>
      </c>
      <c r="I747" t="str">
        <f t="shared" si="169"/>
        <v>C35H65O8P</v>
      </c>
      <c r="J747" t="str">
        <f t="shared" si="170"/>
        <v>C35H69NO8P</v>
      </c>
      <c r="K747" t="str">
        <f t="shared" si="168"/>
        <v>C35H63O4</v>
      </c>
      <c r="L747" t="s">
        <v>80</v>
      </c>
      <c r="M747">
        <v>0.6569066592748829</v>
      </c>
      <c r="N747">
        <v>5.7266833829262467E-2</v>
      </c>
      <c r="O747">
        <v>7.9181469275970556E-3</v>
      </c>
      <c r="P747">
        <v>0.66623340411517784</v>
      </c>
      <c r="Q747">
        <v>0.98600078473597152</v>
      </c>
      <c r="R747">
        <v>0.26666468161891527</v>
      </c>
      <c r="S747">
        <v>6.0118499585541454E-3</v>
      </c>
      <c r="T747" s="8">
        <f t="shared" si="157"/>
        <v>5.6465143094997262E-2</v>
      </c>
      <c r="U747" s="8">
        <f t="shared" si="158"/>
        <v>5.2753339818571226E-3</v>
      </c>
      <c r="V747" s="15">
        <f t="shared" si="165"/>
        <v>0.2629315853376184</v>
      </c>
      <c r="W747" s="15">
        <f t="shared" si="166"/>
        <v>4.0052952629172182E-3</v>
      </c>
    </row>
    <row r="748" spans="1:23" x14ac:dyDescent="0.25">
      <c r="A748">
        <v>747</v>
      </c>
      <c r="B748">
        <v>660.5</v>
      </c>
      <c r="C748">
        <v>545.5</v>
      </c>
      <c r="D748" t="s">
        <v>1731</v>
      </c>
      <c r="E748" t="e">
        <v>#N/A</v>
      </c>
      <c r="F748" t="b">
        <v>1</v>
      </c>
      <c r="I748" t="str">
        <f t="shared" si="169"/>
        <v>C35H63O8P</v>
      </c>
      <c r="J748" t="str">
        <f t="shared" si="170"/>
        <v>C35H67NO8P</v>
      </c>
      <c r="K748" t="str">
        <f t="shared" si="168"/>
        <v>C35H61O4</v>
      </c>
      <c r="L748" t="s">
        <v>80</v>
      </c>
      <c r="M748">
        <v>0.65710377562273492</v>
      </c>
      <c r="N748">
        <v>5.72040273284228E-2</v>
      </c>
      <c r="O748">
        <v>7.9181469275970556E-3</v>
      </c>
      <c r="P748">
        <v>0.66643331911616299</v>
      </c>
      <c r="Q748">
        <v>0.98600078473597152</v>
      </c>
      <c r="R748">
        <v>0.26654473903713433</v>
      </c>
      <c r="S748">
        <v>6.0118499585541454E-3</v>
      </c>
      <c r="T748" s="8">
        <f t="shared" si="157"/>
        <v>5.6403215835882842E-2</v>
      </c>
      <c r="U748" s="8">
        <f t="shared" si="158"/>
        <v>5.2769169382079553E-3</v>
      </c>
      <c r="V748" s="15">
        <f t="shared" si="165"/>
        <v>0.26281332185785922</v>
      </c>
      <c r="W748" s="15">
        <f t="shared" si="166"/>
        <v>4.0064971219076068E-3</v>
      </c>
    </row>
    <row r="749" spans="1:23" x14ac:dyDescent="0.25">
      <c r="A749">
        <v>748</v>
      </c>
      <c r="B749">
        <v>694.5</v>
      </c>
      <c r="C749">
        <v>579.5</v>
      </c>
      <c r="D749" t="s">
        <v>1732</v>
      </c>
      <c r="E749" t="e">
        <v>#N/A</v>
      </c>
      <c r="F749" t="b">
        <v>1</v>
      </c>
      <c r="I749" t="str">
        <f t="shared" si="169"/>
        <v>C37H73O8P</v>
      </c>
      <c r="J749" t="str">
        <f t="shared" si="170"/>
        <v>C37H77NO8P</v>
      </c>
      <c r="K749" t="str">
        <f t="shared" si="168"/>
        <v>C37H71O4</v>
      </c>
      <c r="L749" t="s">
        <v>80</v>
      </c>
      <c r="M749">
        <v>0.64176356211356467</v>
      </c>
      <c r="N749">
        <v>6.2152815120299305E-2</v>
      </c>
      <c r="O749">
        <v>7.9181469275970556E-3</v>
      </c>
      <c r="P749">
        <v>0.65087530562707863</v>
      </c>
      <c r="Q749">
        <v>0.98600078473597152</v>
      </c>
      <c r="R749">
        <v>0.2757771809241481</v>
      </c>
      <c r="S749">
        <v>6.0118499585541454E-3</v>
      </c>
      <c r="T749" s="8">
        <f t="shared" si="157"/>
        <v>6.1282724482164853E-2</v>
      </c>
      <c r="U749" s="8">
        <f t="shared" si="158"/>
        <v>5.1537263014998459E-3</v>
      </c>
      <c r="V749" s="15">
        <f t="shared" si="165"/>
        <v>0.27191651680348394</v>
      </c>
      <c r="W749" s="15">
        <f t="shared" si="166"/>
        <v>3.912964679158068E-3</v>
      </c>
    </row>
    <row r="750" spans="1:23" x14ac:dyDescent="0.25">
      <c r="A750">
        <v>749</v>
      </c>
      <c r="B750">
        <v>692.5</v>
      </c>
      <c r="C750">
        <v>577.5</v>
      </c>
      <c r="D750" t="s">
        <v>1733</v>
      </c>
      <c r="E750" t="e">
        <v>#N/A</v>
      </c>
      <c r="F750" t="b">
        <v>1</v>
      </c>
      <c r="I750" t="str">
        <f t="shared" si="169"/>
        <v>C37H71O8P</v>
      </c>
      <c r="J750" t="str">
        <f t="shared" si="170"/>
        <v>C37H75NO8P</v>
      </c>
      <c r="K750" t="str">
        <f t="shared" si="168"/>
        <v>C37H69O4</v>
      </c>
      <c r="L750" t="s">
        <v>80</v>
      </c>
      <c r="M750">
        <v>0.64195613450990485</v>
      </c>
      <c r="N750">
        <v>6.2088738726074663E-2</v>
      </c>
      <c r="O750">
        <v>7.9181469275970556E-3</v>
      </c>
      <c r="P750">
        <v>0.65107061216163831</v>
      </c>
      <c r="Q750">
        <v>0.98600078473597152</v>
      </c>
      <c r="R750">
        <v>0.27566458221088719</v>
      </c>
      <c r="S750">
        <v>6.0118499585541454E-3</v>
      </c>
      <c r="T750" s="8">
        <f t="shared" si="157"/>
        <v>6.1219545107176337E-2</v>
      </c>
      <c r="U750" s="8">
        <f t="shared" si="158"/>
        <v>5.1552727673364112E-3</v>
      </c>
      <c r="V750" s="15">
        <f t="shared" si="165"/>
        <v>0.27180549438384854</v>
      </c>
      <c r="W750" s="15">
        <f t="shared" si="166"/>
        <v>3.9141388327397679E-3</v>
      </c>
    </row>
    <row r="751" spans="1:23" x14ac:dyDescent="0.25">
      <c r="A751">
        <v>750</v>
      </c>
      <c r="B751">
        <v>690.5</v>
      </c>
      <c r="C751">
        <v>575.5</v>
      </c>
      <c r="D751" t="s">
        <v>1734</v>
      </c>
      <c r="E751" t="e">
        <v>#N/A</v>
      </c>
      <c r="F751" t="b">
        <v>1</v>
      </c>
      <c r="I751" t="str">
        <f t="shared" si="169"/>
        <v>C37H69O8P</v>
      </c>
      <c r="J751" t="str">
        <f t="shared" si="170"/>
        <v>C37H73NO8P</v>
      </c>
      <c r="K751" t="str">
        <f t="shared" si="168"/>
        <v>C37H67O4</v>
      </c>
      <c r="L751" t="s">
        <v>80</v>
      </c>
      <c r="M751">
        <v>0.64214876469096493</v>
      </c>
      <c r="N751">
        <v>6.2024676912616206E-2</v>
      </c>
      <c r="O751">
        <v>7.9181469275970556E-3</v>
      </c>
      <c r="P751">
        <v>0.65126597730134428</v>
      </c>
      <c r="Q751">
        <v>0.98600078473597152</v>
      </c>
      <c r="R751">
        <v>0.2755518910920759</v>
      </c>
      <c r="S751">
        <v>6.0118499585541454E-3</v>
      </c>
      <c r="T751" s="8">
        <f t="shared" si="157"/>
        <v>6.1156380108834681E-2</v>
      </c>
      <c r="U751" s="8">
        <f t="shared" si="158"/>
        <v>5.1568196972171338E-3</v>
      </c>
      <c r="V751" s="15">
        <f t="shared" si="165"/>
        <v>0.27169438085226782</v>
      </c>
      <c r="W751" s="15">
        <f t="shared" si="166"/>
        <v>3.9153133386468121E-3</v>
      </c>
    </row>
    <row r="752" spans="1:23" x14ac:dyDescent="0.25">
      <c r="A752">
        <v>751</v>
      </c>
      <c r="B752">
        <v>688.5</v>
      </c>
      <c r="C752">
        <v>573.5</v>
      </c>
      <c r="D752" t="s">
        <v>1735</v>
      </c>
      <c r="E752" t="e">
        <v>#N/A</v>
      </c>
      <c r="F752" t="b">
        <v>1</v>
      </c>
      <c r="I752" t="str">
        <f t="shared" si="169"/>
        <v>C37H67O8P</v>
      </c>
      <c r="J752" t="str">
        <f t="shared" si="170"/>
        <v>C37H71NO8P</v>
      </c>
      <c r="K752" t="str">
        <f t="shared" si="168"/>
        <v>C37H65O4</v>
      </c>
      <c r="L752" t="s">
        <v>80</v>
      </c>
      <c r="M752">
        <v>0.64234145267408438</v>
      </c>
      <c r="N752">
        <v>6.1960629712037238E-2</v>
      </c>
      <c r="O752">
        <v>7.9181469275970556E-3</v>
      </c>
      <c r="P752">
        <v>0.65146140106378192</v>
      </c>
      <c r="Q752">
        <v>0.98600078473597152</v>
      </c>
      <c r="R752">
        <v>0.27543910752239659</v>
      </c>
      <c r="S752">
        <v>6.0118499585541454E-3</v>
      </c>
      <c r="T752" s="8">
        <f t="shared" si="157"/>
        <v>6.1093229518803666E-2</v>
      </c>
      <c r="U752" s="8">
        <f t="shared" si="158"/>
        <v>5.1583670912812574E-3</v>
      </c>
      <c r="V752" s="15">
        <f t="shared" si="165"/>
        <v>0.27158317616405864</v>
      </c>
      <c r="W752" s="15">
        <f t="shared" si="166"/>
        <v>3.9164881969849224E-3</v>
      </c>
    </row>
    <row r="753" spans="1:23" x14ac:dyDescent="0.25">
      <c r="A753">
        <v>752</v>
      </c>
      <c r="B753">
        <v>686.5</v>
      </c>
      <c r="C753">
        <v>571.5</v>
      </c>
      <c r="D753" t="s">
        <v>1736</v>
      </c>
      <c r="E753" t="e">
        <v>#N/A</v>
      </c>
      <c r="F753" t="b">
        <v>1</v>
      </c>
      <c r="I753" t="str">
        <f t="shared" si="169"/>
        <v>C37H65O8P</v>
      </c>
      <c r="J753" t="str">
        <f t="shared" si="170"/>
        <v>C37H69NO8P</v>
      </c>
      <c r="K753" t="str">
        <f t="shared" si="168"/>
        <v>C37H63O4</v>
      </c>
      <c r="L753" t="s">
        <v>80</v>
      </c>
      <c r="M753">
        <v>0.64253419847660787</v>
      </c>
      <c r="N753">
        <v>6.1896597156474345E-2</v>
      </c>
      <c r="O753">
        <v>7.9181469275970556E-3</v>
      </c>
      <c r="P753">
        <v>0.65165688346654205</v>
      </c>
      <c r="Q753">
        <v>0.98600078473597152</v>
      </c>
      <c r="R753">
        <v>0.27532623145651314</v>
      </c>
      <c r="S753">
        <v>6.0118499585541454E-3</v>
      </c>
      <c r="T753" s="8">
        <f t="shared" si="157"/>
        <v>6.1030093368769994E-2</v>
      </c>
      <c r="U753" s="8">
        <f t="shared" si="158"/>
        <v>5.1599149496680706E-3</v>
      </c>
      <c r="V753" s="15">
        <f t="shared" si="165"/>
        <v>0.27147188027451963</v>
      </c>
      <c r="W753" s="15">
        <f t="shared" si="166"/>
        <v>3.9176634078598536E-3</v>
      </c>
    </row>
    <row r="754" spans="1:23" x14ac:dyDescent="0.25">
      <c r="A754">
        <v>753</v>
      </c>
      <c r="B754">
        <v>684.5</v>
      </c>
      <c r="C754">
        <v>569.5</v>
      </c>
      <c r="D754" t="s">
        <v>1737</v>
      </c>
      <c r="E754" t="e">
        <v>#N/A</v>
      </c>
      <c r="F754" t="b">
        <v>1</v>
      </c>
      <c r="I754" t="str">
        <f t="shared" si="169"/>
        <v>C37H63O8P</v>
      </c>
      <c r="J754" t="str">
        <f t="shared" si="170"/>
        <v>C37H67NO8P</v>
      </c>
      <c r="K754" t="str">
        <f t="shared" si="168"/>
        <v>C37H61O4</v>
      </c>
      <c r="L754" t="s">
        <v>80</v>
      </c>
      <c r="M754">
        <v>0.64272700211588518</v>
      </c>
      <c r="N754">
        <v>6.1832579278087288E-2</v>
      </c>
      <c r="O754">
        <v>7.9181469275970556E-3</v>
      </c>
      <c r="P754">
        <v>0.65185242452722059</v>
      </c>
      <c r="Q754">
        <v>0.98600078473597152</v>
      </c>
      <c r="R754">
        <v>0.27521326284907038</v>
      </c>
      <c r="S754">
        <v>6.0118499585541454E-3</v>
      </c>
      <c r="T754" s="8">
        <f t="shared" si="157"/>
        <v>6.0966971690443246E-2</v>
      </c>
      <c r="U754" s="8">
        <f t="shared" si="158"/>
        <v>5.161463272516903E-3</v>
      </c>
      <c r="V754" s="15">
        <f t="shared" si="165"/>
        <v>0.27136049313893063</v>
      </c>
      <c r="W754" s="15">
        <f t="shared" si="166"/>
        <v>3.9188389713773909E-3</v>
      </c>
    </row>
    <row r="755" spans="1:23" x14ac:dyDescent="0.25">
      <c r="A755">
        <v>754</v>
      </c>
      <c r="B755">
        <v>722.5</v>
      </c>
      <c r="C755">
        <v>607.5</v>
      </c>
      <c r="D755" t="s">
        <v>1738</v>
      </c>
      <c r="E755" t="e">
        <v>#N/A</v>
      </c>
      <c r="F755" t="b">
        <v>1</v>
      </c>
      <c r="I755" t="str">
        <f t="shared" si="169"/>
        <v>C39H77O8P</v>
      </c>
      <c r="J755" t="str">
        <f t="shared" si="170"/>
        <v>C39H81NO8P</v>
      </c>
      <c r="K755" t="str">
        <f t="shared" si="168"/>
        <v>C39H75O4</v>
      </c>
      <c r="L755" t="s">
        <v>80</v>
      </c>
      <c r="M755">
        <v>0.62734586842185147</v>
      </c>
      <c r="N755">
        <v>6.7002327661085243E-2</v>
      </c>
      <c r="O755">
        <v>7.9181469275970556E-3</v>
      </c>
      <c r="P755">
        <v>0.63625290986947913</v>
      </c>
      <c r="Q755">
        <v>0.98600078473597152</v>
      </c>
      <c r="R755">
        <v>0.28411670110505627</v>
      </c>
      <c r="S755">
        <v>6.0118499585541454E-3</v>
      </c>
      <c r="T755" s="8">
        <f t="shared" si="157"/>
        <v>6.6064347652966704E-2</v>
      </c>
      <c r="U755" s="8">
        <f t="shared" si="158"/>
        <v>5.0379440234577001E-3</v>
      </c>
      <c r="V755" s="15">
        <f t="shared" si="165"/>
        <v>0.28013929024618084</v>
      </c>
      <c r="W755" s="15">
        <f t="shared" si="166"/>
        <v>3.8250570298287807E-3</v>
      </c>
    </row>
    <row r="756" spans="1:23" x14ac:dyDescent="0.25">
      <c r="A756">
        <v>755</v>
      </c>
      <c r="B756">
        <v>720.5</v>
      </c>
      <c r="C756">
        <v>605.5</v>
      </c>
      <c r="D756" t="s">
        <v>1739</v>
      </c>
      <c r="E756" t="e">
        <v>#N/A</v>
      </c>
      <c r="F756" t="b">
        <v>1</v>
      </c>
      <c r="I756" t="str">
        <f t="shared" si="169"/>
        <v>C39H75O8P</v>
      </c>
      <c r="J756" t="str">
        <f t="shared" si="170"/>
        <v>C39H79NO8P</v>
      </c>
      <c r="K756" t="str">
        <f t="shared" si="168"/>
        <v>C39H73O4</v>
      </c>
      <c r="L756" t="s">
        <v>80</v>
      </c>
      <c r="M756">
        <v>0.62753411453669516</v>
      </c>
      <c r="N756">
        <v>6.693720247819894E-2</v>
      </c>
      <c r="O756">
        <v>7.9181469275970556E-3</v>
      </c>
      <c r="P756">
        <v>0.63644382869810245</v>
      </c>
      <c r="Q756">
        <v>0.98600078473597152</v>
      </c>
      <c r="R756">
        <v>0.28401099350422304</v>
      </c>
      <c r="S756">
        <v>6.0118499585541454E-3</v>
      </c>
      <c r="T756" s="8">
        <f t="shared" si="157"/>
        <v>6.6000134171534761E-2</v>
      </c>
      <c r="U756" s="8">
        <f t="shared" si="158"/>
        <v>5.039455746793986E-3</v>
      </c>
      <c r="V756" s="15">
        <f t="shared" si="165"/>
        <v>0.28003506246880677</v>
      </c>
      <c r="W756" s="15">
        <f t="shared" si="166"/>
        <v>3.8262048051807282E-3</v>
      </c>
    </row>
    <row r="757" spans="1:23" x14ac:dyDescent="0.25">
      <c r="A757">
        <v>756</v>
      </c>
      <c r="B757">
        <v>718.5</v>
      </c>
      <c r="C757">
        <v>603.5</v>
      </c>
      <c r="D757" t="s">
        <v>1740</v>
      </c>
      <c r="E757" t="e">
        <v>#N/A</v>
      </c>
      <c r="F757" t="b">
        <v>1</v>
      </c>
      <c r="I757" t="str">
        <f t="shared" si="169"/>
        <v>C39H73O8P</v>
      </c>
      <c r="J757" t="str">
        <f t="shared" si="170"/>
        <v>C39H77NO8P</v>
      </c>
      <c r="K757" t="str">
        <f t="shared" si="168"/>
        <v>C39H71O4</v>
      </c>
      <c r="L757" t="s">
        <v>80</v>
      </c>
      <c r="M757">
        <v>0.62772241713808219</v>
      </c>
      <c r="N757">
        <v>6.6872089492810774E-2</v>
      </c>
      <c r="O757">
        <v>7.9181469275970556E-3</v>
      </c>
      <c r="P757">
        <v>0.6366348048152638</v>
      </c>
      <c r="Q757">
        <v>0.98600078473597152</v>
      </c>
      <c r="R757">
        <v>0.28390519688254262</v>
      </c>
      <c r="S757">
        <v>6.0118499585541454E-3</v>
      </c>
      <c r="T757" s="8">
        <f t="shared" si="157"/>
        <v>6.5935932716845544E-2</v>
      </c>
      <c r="U757" s="8">
        <f t="shared" si="158"/>
        <v>5.0409679237493326E-3</v>
      </c>
      <c r="V757" s="15">
        <f t="shared" si="165"/>
        <v>0.27993074691680753</v>
      </c>
      <c r="W757" s="15">
        <f t="shared" si="166"/>
        <v>3.82735292494277E-3</v>
      </c>
    </row>
    <row r="758" spans="1:23" x14ac:dyDescent="0.25">
      <c r="A758">
        <v>757</v>
      </c>
      <c r="B758">
        <v>716.5</v>
      </c>
      <c r="C758">
        <v>601.5</v>
      </c>
      <c r="D758" t="s">
        <v>1741</v>
      </c>
      <c r="E758" t="e">
        <v>#N/A</v>
      </c>
      <c r="F758" t="b">
        <v>1</v>
      </c>
      <c r="I758" t="str">
        <f t="shared" si="169"/>
        <v>C39H71O8P</v>
      </c>
      <c r="J758" t="str">
        <f t="shared" si="170"/>
        <v>C39H75NO8P</v>
      </c>
      <c r="K758" t="str">
        <f t="shared" si="168"/>
        <v>C39H69O4</v>
      </c>
      <c r="L758" t="s">
        <v>80</v>
      </c>
      <c r="M758">
        <v>0.62791077624296254</v>
      </c>
      <c r="N758">
        <v>6.6806988735302913E-2</v>
      </c>
      <c r="O758">
        <v>7.9181469275970556E-3</v>
      </c>
      <c r="P758">
        <v>0.63682583823815397</v>
      </c>
      <c r="Q758">
        <v>0.98600078473597152</v>
      </c>
      <c r="R758">
        <v>0.28379931119610813</v>
      </c>
      <c r="S758">
        <v>6.0118499585541454E-3</v>
      </c>
      <c r="T758" s="8">
        <f t="shared" si="157"/>
        <v>6.5871743318855869E-2</v>
      </c>
      <c r="U758" s="8">
        <f t="shared" si="158"/>
        <v>5.0424805544598567E-3</v>
      </c>
      <c r="V758" s="15">
        <f t="shared" si="165"/>
        <v>0.27982634354689073</v>
      </c>
      <c r="W758" s="15">
        <f t="shared" si="166"/>
        <v>3.8285013892182542E-3</v>
      </c>
    </row>
    <row r="759" spans="1:23" x14ac:dyDescent="0.25">
      <c r="A759">
        <v>758</v>
      </c>
      <c r="B759">
        <v>714.5</v>
      </c>
      <c r="C759">
        <v>599.5</v>
      </c>
      <c r="D759" t="s">
        <v>1742</v>
      </c>
      <c r="E759" t="e">
        <v>#N/A</v>
      </c>
      <c r="F759" t="b">
        <v>1</v>
      </c>
      <c r="I759" t="str">
        <f t="shared" si="169"/>
        <v>C39H69O8P</v>
      </c>
      <c r="J759" t="str">
        <f t="shared" si="170"/>
        <v>C39H73NO8P</v>
      </c>
      <c r="K759" t="str">
        <f t="shared" si="168"/>
        <v>C39H67O4</v>
      </c>
      <c r="L759" t="s">
        <v>80</v>
      </c>
      <c r="M759">
        <v>0.62809919186829122</v>
      </c>
      <c r="N759">
        <v>6.6741900236079926E-2</v>
      </c>
      <c r="O759">
        <v>7.9181469275970556E-3</v>
      </c>
      <c r="P759">
        <v>0.63701692898396833</v>
      </c>
      <c r="Q759">
        <v>0.98600078473597152</v>
      </c>
      <c r="R759">
        <v>0.28369333640099498</v>
      </c>
      <c r="S759">
        <v>6.0118499585541454E-3</v>
      </c>
      <c r="T759" s="8">
        <f t="shared" si="157"/>
        <v>6.5807566007544713E-2</v>
      </c>
      <c r="U759" s="8">
        <f t="shared" si="158"/>
        <v>5.0439936390617194E-3</v>
      </c>
      <c r="V759" s="15">
        <f t="shared" si="165"/>
        <v>0.27972185231574692</v>
      </c>
      <c r="W759" s="15">
        <f t="shared" si="166"/>
        <v>3.8296501981105579E-3</v>
      </c>
    </row>
    <row r="760" spans="1:23" x14ac:dyDescent="0.25">
      <c r="A760">
        <v>759</v>
      </c>
      <c r="B760">
        <v>712.5</v>
      </c>
      <c r="C760">
        <v>597.5</v>
      </c>
      <c r="D760" t="s">
        <v>1743</v>
      </c>
      <c r="E760" t="e">
        <v>#N/A</v>
      </c>
      <c r="F760" t="b">
        <v>1</v>
      </c>
      <c r="I760" t="str">
        <f t="shared" si="169"/>
        <v>C39H67O8P</v>
      </c>
      <c r="J760" t="str">
        <f t="shared" si="170"/>
        <v>C39H71NO8P</v>
      </c>
      <c r="K760" t="str">
        <f t="shared" si="168"/>
        <v>C39H65O4</v>
      </c>
      <c r="L760" t="s">
        <v>80</v>
      </c>
      <c r="M760">
        <v>0.6282876640310282</v>
      </c>
      <c r="N760">
        <v>6.6676824025568598E-2</v>
      </c>
      <c r="O760">
        <v>7.9181469275970556E-3</v>
      </c>
      <c r="P760">
        <v>0.63720807706990745</v>
      </c>
      <c r="Q760">
        <v>0.98600078473597152</v>
      </c>
      <c r="R760">
        <v>0.28358727245325982</v>
      </c>
      <c r="S760">
        <v>6.0118499585541454E-3</v>
      </c>
      <c r="T760" s="8">
        <f t="shared" si="157"/>
        <v>6.5743400812912925E-2</v>
      </c>
      <c r="U760" s="8">
        <f t="shared" si="158"/>
        <v>5.0455071776911165E-3</v>
      </c>
      <c r="V760" s="15">
        <f t="shared" si="165"/>
        <v>0.27961727318004798</v>
      </c>
      <c r="W760" s="15">
        <f t="shared" si="166"/>
        <v>3.8307993517230901E-3</v>
      </c>
    </row>
    <row r="761" spans="1:23" x14ac:dyDescent="0.25">
      <c r="A761">
        <v>760</v>
      </c>
      <c r="B761">
        <v>710.5</v>
      </c>
      <c r="C761">
        <v>595.5</v>
      </c>
      <c r="D761" t="s">
        <v>1744</v>
      </c>
      <c r="E761" t="e">
        <v>#N/A</v>
      </c>
      <c r="F761" t="b">
        <v>1</v>
      </c>
      <c r="I761" t="str">
        <f t="shared" si="169"/>
        <v>C39H65O8P</v>
      </c>
      <c r="J761" t="str">
        <f t="shared" si="170"/>
        <v>C39H69NO8P</v>
      </c>
      <c r="K761" t="str">
        <f t="shared" si="168"/>
        <v>C39H63O4</v>
      </c>
      <c r="L761" t="s">
        <v>80</v>
      </c>
      <c r="M761">
        <v>0.62847619274813826</v>
      </c>
      <c r="N761">
        <v>6.6611760134218101E-2</v>
      </c>
      <c r="O761">
        <v>7.9181469275970556E-3</v>
      </c>
      <c r="P761">
        <v>0.63739928251317768</v>
      </c>
      <c r="Q761">
        <v>0.98600078473597152</v>
      </c>
      <c r="R761">
        <v>0.2834811193089411</v>
      </c>
      <c r="S761">
        <v>6.0118499585541454E-3</v>
      </c>
      <c r="T761" s="8">
        <f t="shared" si="157"/>
        <v>6.5679247764983337E-2</v>
      </c>
      <c r="U761" s="8">
        <f t="shared" si="158"/>
        <v>5.0470211704842843E-3</v>
      </c>
      <c r="V761" s="15">
        <f t="shared" si="165"/>
        <v>0.27951260609644746</v>
      </c>
      <c r="W761" s="15">
        <f t="shared" si="166"/>
        <v>3.8319488501592884E-3</v>
      </c>
    </row>
    <row r="762" spans="1:23" x14ac:dyDescent="0.25">
      <c r="A762">
        <v>761</v>
      </c>
      <c r="B762">
        <v>750.5</v>
      </c>
      <c r="C762">
        <v>635.5</v>
      </c>
      <c r="D762" t="s">
        <v>1745</v>
      </c>
      <c r="E762" t="e">
        <v>#N/A</v>
      </c>
      <c r="F762" t="b">
        <v>1</v>
      </c>
      <c r="I762" t="str">
        <f t="shared" si="169"/>
        <v>C41H81O8P</v>
      </c>
      <c r="J762" t="str">
        <f t="shared" si="170"/>
        <v>C41H85NO8P</v>
      </c>
      <c r="K762" t="str">
        <f t="shared" si="168"/>
        <v>C41H79O4</v>
      </c>
      <c r="L762" t="s">
        <v>80</v>
      </c>
      <c r="M762">
        <v>0.61325207889618893</v>
      </c>
      <c r="N762">
        <v>7.1927165793533684E-2</v>
      </c>
      <c r="O762">
        <v>7.9181469275970556E-3</v>
      </c>
      <c r="P762">
        <v>0.62195901706143564</v>
      </c>
      <c r="Q762">
        <v>0.98600078473597152</v>
      </c>
      <c r="R762">
        <v>0.29194232692941169</v>
      </c>
      <c r="S762">
        <v>6.0118499585541454E-3</v>
      </c>
      <c r="T762" s="8">
        <f t="shared" si="157"/>
        <v>7.0920241916258536E-2</v>
      </c>
      <c r="U762" s="8">
        <f t="shared" si="158"/>
        <v>4.9247628800362904E-3</v>
      </c>
      <c r="V762" s="15">
        <f t="shared" si="165"/>
        <v>0.28785536345004542</v>
      </c>
      <c r="W762" s="15">
        <f t="shared" si="166"/>
        <v>3.7391242909431683E-3</v>
      </c>
    </row>
    <row r="763" spans="1:23" x14ac:dyDescent="0.25">
      <c r="A763">
        <v>762</v>
      </c>
      <c r="B763">
        <v>748.5</v>
      </c>
      <c r="C763">
        <v>633.5</v>
      </c>
      <c r="D763" t="s">
        <v>1746</v>
      </c>
      <c r="E763" t="e">
        <v>#N/A</v>
      </c>
      <c r="F763" t="b">
        <v>1</v>
      </c>
      <c r="I763" t="str">
        <f t="shared" si="169"/>
        <v>C41H79O8P</v>
      </c>
      <c r="J763" t="str">
        <f t="shared" si="170"/>
        <v>C41H83NO8P</v>
      </c>
      <c r="K763" t="str">
        <f t="shared" si="168"/>
        <v>C41H77O4</v>
      </c>
      <c r="L763" t="s">
        <v>80</v>
      </c>
      <c r="M763">
        <v>0.61343609592265369</v>
      </c>
      <c r="N763">
        <v>7.1861168684639501E-2</v>
      </c>
      <c r="O763">
        <v>7.9181469275970556E-3</v>
      </c>
      <c r="P763">
        <v>0.62214564675718576</v>
      </c>
      <c r="Q763">
        <v>0.98600078473597152</v>
      </c>
      <c r="R763">
        <v>0.29184325764275815</v>
      </c>
      <c r="S763">
        <v>6.0118499585541454E-3</v>
      </c>
      <c r="T763" s="8">
        <f t="shared" si="157"/>
        <v>7.0855168715098574E-2</v>
      </c>
      <c r="U763" s="8">
        <f t="shared" si="158"/>
        <v>4.9262406413882933E-3</v>
      </c>
      <c r="V763" s="15">
        <f t="shared" si="165"/>
        <v>0.28775768105566185</v>
      </c>
      <c r="W763" s="15">
        <f t="shared" si="166"/>
        <v>3.7402462806718291E-3</v>
      </c>
    </row>
    <row r="764" spans="1:23" x14ac:dyDescent="0.25">
      <c r="A764">
        <v>763</v>
      </c>
      <c r="B764">
        <v>746.5</v>
      </c>
      <c r="C764">
        <v>631.5</v>
      </c>
      <c r="D764" t="s">
        <v>1747</v>
      </c>
      <c r="E764" t="e">
        <v>#N/A</v>
      </c>
      <c r="F764" t="b">
        <v>1</v>
      </c>
      <c r="I764" t="str">
        <f t="shared" si="169"/>
        <v>C41H77O8P</v>
      </c>
      <c r="J764" t="str">
        <f t="shared" si="170"/>
        <v>C41H81NO8P</v>
      </c>
      <c r="K764" t="str">
        <f t="shared" si="168"/>
        <v>C41H75O4</v>
      </c>
      <c r="L764" t="s">
        <v>80</v>
      </c>
      <c r="M764">
        <v>0.61362016816664977</v>
      </c>
      <c r="N764">
        <v>7.1795181518926388E-2</v>
      </c>
      <c r="O764">
        <v>7.9181469275970556E-3</v>
      </c>
      <c r="P764">
        <v>0.62233233245444475</v>
      </c>
      <c r="Q764">
        <v>0.98600078473597152</v>
      </c>
      <c r="R764">
        <v>0.29174410261451883</v>
      </c>
      <c r="S764">
        <v>6.0118499585541454E-3</v>
      </c>
      <c r="T764" s="8">
        <f t="shared" si="157"/>
        <v>7.0790105317922902E-2</v>
      </c>
      <c r="U764" s="8">
        <f t="shared" si="158"/>
        <v>4.9277188461684688E-3</v>
      </c>
      <c r="V764" s="15">
        <f t="shared" si="165"/>
        <v>0.28765991412000724</v>
      </c>
      <c r="W764" s="15">
        <f t="shared" si="166"/>
        <v>3.7413686070731566E-3</v>
      </c>
    </row>
    <row r="765" spans="1:23" x14ac:dyDescent="0.25">
      <c r="A765">
        <v>764</v>
      </c>
      <c r="B765">
        <v>744.5</v>
      </c>
      <c r="C765">
        <v>629.5</v>
      </c>
      <c r="D765" t="s">
        <v>1748</v>
      </c>
      <c r="E765" t="e">
        <v>#N/A</v>
      </c>
      <c r="F765" t="b">
        <v>1</v>
      </c>
      <c r="I765" t="str">
        <f t="shared" si="169"/>
        <v>C41H75O8P</v>
      </c>
      <c r="J765" t="str">
        <f t="shared" si="170"/>
        <v>C41H79NO8P</v>
      </c>
      <c r="K765" t="str">
        <f t="shared" si="168"/>
        <v>C41H73O4</v>
      </c>
      <c r="L765" t="s">
        <v>80</v>
      </c>
      <c r="M765">
        <v>0.61380429564474659</v>
      </c>
      <c r="N765">
        <v>7.1729204325115786E-2</v>
      </c>
      <c r="O765">
        <v>7.9181469275970556E-3</v>
      </c>
      <c r="P765">
        <v>0.62251907417001651</v>
      </c>
      <c r="Q765">
        <v>0.98600078473597152</v>
      </c>
      <c r="R765">
        <v>0.29164486180215754</v>
      </c>
      <c r="S765">
        <v>6.0118499585541454E-3</v>
      </c>
      <c r="T765" s="8">
        <f t="shared" si="157"/>
        <v>7.072505175305098E-2</v>
      </c>
      <c r="U765" s="8">
        <f t="shared" si="158"/>
        <v>4.9291974945098781E-3</v>
      </c>
      <c r="V765" s="15">
        <f t="shared" si="165"/>
        <v>0.2875620626011412</v>
      </c>
      <c r="W765" s="15">
        <f t="shared" si="166"/>
        <v>3.7424912702481777E-3</v>
      </c>
    </row>
    <row r="766" spans="1:23" x14ac:dyDescent="0.25">
      <c r="A766">
        <v>765</v>
      </c>
      <c r="B766">
        <v>742.5</v>
      </c>
      <c r="C766">
        <v>627.5</v>
      </c>
      <c r="D766" t="s">
        <v>1749</v>
      </c>
      <c r="E766" t="e">
        <v>#N/A</v>
      </c>
      <c r="F766" t="b">
        <v>1</v>
      </c>
      <c r="I766" t="str">
        <f t="shared" si="169"/>
        <v>C41H73O8P</v>
      </c>
      <c r="J766" t="str">
        <f t="shared" si="170"/>
        <v>C41H77NO8P</v>
      </c>
      <c r="K766" t="str">
        <f t="shared" si="168"/>
        <v>C41H71O4</v>
      </c>
      <c r="L766" t="s">
        <v>80</v>
      </c>
      <c r="M766">
        <v>0.613988478373518</v>
      </c>
      <c r="N766">
        <v>7.1663237131950566E-2</v>
      </c>
      <c r="O766">
        <v>7.9181469275970556E-3</v>
      </c>
      <c r="P766">
        <v>0.62270587192071059</v>
      </c>
      <c r="Q766">
        <v>0.98600078473597152</v>
      </c>
      <c r="R766">
        <v>0.29154553516311993</v>
      </c>
      <c r="S766">
        <v>6.0118499585541454E-3</v>
      </c>
      <c r="T766" s="8">
        <f t="shared" si="157"/>
        <v>7.0660008048823261E-2</v>
      </c>
      <c r="U766" s="8">
        <f t="shared" si="158"/>
        <v>4.9306765865456195E-3</v>
      </c>
      <c r="V766" s="15">
        <f t="shared" si="165"/>
        <v>0.28746412645710501</v>
      </c>
      <c r="W766" s="15">
        <f t="shared" si="166"/>
        <v>3.7436142702979469E-3</v>
      </c>
    </row>
    <row r="767" spans="1:23" x14ac:dyDescent="0.25">
      <c r="A767">
        <v>766</v>
      </c>
      <c r="B767">
        <v>740.5</v>
      </c>
      <c r="C767">
        <v>625.5</v>
      </c>
      <c r="D767" t="s">
        <v>1750</v>
      </c>
      <c r="E767" t="e">
        <v>#N/A</v>
      </c>
      <c r="F767" t="b">
        <v>1</v>
      </c>
      <c r="I767" t="str">
        <f t="shared" si="169"/>
        <v>C41H71O8P</v>
      </c>
      <c r="J767" t="str">
        <f t="shared" si="170"/>
        <v>C41H75NO8P</v>
      </c>
      <c r="K767" t="str">
        <f t="shared" si="168"/>
        <v>C41H69O4</v>
      </c>
      <c r="L767" t="s">
        <v>80</v>
      </c>
      <c r="M767">
        <v>0.61417271636954285</v>
      </c>
      <c r="N767">
        <v>7.1597279968194968E-2</v>
      </c>
      <c r="O767">
        <v>7.9181469275970556E-3</v>
      </c>
      <c r="P767">
        <v>0.62289272572334131</v>
      </c>
      <c r="Q767">
        <v>0.98600078473597152</v>
      </c>
      <c r="R767">
        <v>0.29144612265483427</v>
      </c>
      <c r="S767">
        <v>6.0118499585541454E-3</v>
      </c>
      <c r="T767" s="8">
        <f t="shared" si="157"/>
        <v>7.0594974233601296E-2</v>
      </c>
      <c r="U767" s="8">
        <f t="shared" si="158"/>
        <v>4.9321561224088305E-3</v>
      </c>
      <c r="V767" s="15">
        <f t="shared" si="165"/>
        <v>0.28736610564592285</v>
      </c>
      <c r="W767" s="15">
        <f t="shared" si="166"/>
        <v>3.7447376073235484E-3</v>
      </c>
    </row>
    <row r="768" spans="1:23" x14ac:dyDescent="0.25">
      <c r="A768">
        <v>767</v>
      </c>
      <c r="B768">
        <v>738.5</v>
      </c>
      <c r="C768">
        <v>623.5</v>
      </c>
      <c r="D768" t="s">
        <v>1751</v>
      </c>
      <c r="E768" t="e">
        <v>#N/A</v>
      </c>
      <c r="F768" t="b">
        <v>1</v>
      </c>
      <c r="I768" t="str">
        <f t="shared" si="169"/>
        <v>C41H69O8P</v>
      </c>
      <c r="J768" t="str">
        <f t="shared" si="170"/>
        <v>C41H73NO8P</v>
      </c>
      <c r="K768" t="str">
        <f t="shared" si="168"/>
        <v>C41H67O4</v>
      </c>
      <c r="L768" t="s">
        <v>80</v>
      </c>
      <c r="M768">
        <v>0.61435700964940487</v>
      </c>
      <c r="N768">
        <v>7.1531332862634647E-2</v>
      </c>
      <c r="O768">
        <v>7.9181469275970556E-3</v>
      </c>
      <c r="P768">
        <v>0.6230796355947279</v>
      </c>
      <c r="Q768">
        <v>0.98600078473597152</v>
      </c>
      <c r="R768">
        <v>0.2913466242347108</v>
      </c>
      <c r="S768">
        <v>6.0118499585541454E-3</v>
      </c>
      <c r="T768" s="8">
        <f t="shared" si="157"/>
        <v>7.0529950335767741E-2</v>
      </c>
      <c r="U768" s="8">
        <f t="shared" si="158"/>
        <v>4.9336361022326875E-3</v>
      </c>
      <c r="V768" s="15">
        <f t="shared" si="165"/>
        <v>0.28726800012560111</v>
      </c>
      <c r="W768" s="15">
        <f t="shared" si="166"/>
        <v>3.7458612814260969E-3</v>
      </c>
    </row>
    <row r="769" spans="1:23" x14ac:dyDescent="0.25">
      <c r="A769">
        <v>768</v>
      </c>
      <c r="B769">
        <v>736.5</v>
      </c>
      <c r="C769">
        <v>621.5</v>
      </c>
      <c r="D769" t="s">
        <v>1752</v>
      </c>
      <c r="E769" t="e">
        <v>#N/A</v>
      </c>
      <c r="F769" t="b">
        <v>1</v>
      </c>
      <c r="I769" t="str">
        <f t="shared" si="169"/>
        <v>C41H67O8P</v>
      </c>
      <c r="J769" t="str">
        <f t="shared" si="170"/>
        <v>C41H71NO8P</v>
      </c>
      <c r="K769" t="str">
        <f t="shared" si="168"/>
        <v>C41H65O4</v>
      </c>
      <c r="L769" t="s">
        <v>80</v>
      </c>
      <c r="M769">
        <v>0.61454135822969325</v>
      </c>
      <c r="N769">
        <v>7.1465395844076698E-2</v>
      </c>
      <c r="O769">
        <v>7.9181469275970556E-3</v>
      </c>
      <c r="P769">
        <v>0.62326660155169489</v>
      </c>
      <c r="Q769">
        <v>0.98600078473597152</v>
      </c>
      <c r="R769">
        <v>0.29124703986014194</v>
      </c>
      <c r="S769">
        <v>6.0118499585541454E-3</v>
      </c>
      <c r="T769" s="8">
        <f t="shared" si="157"/>
        <v>7.0464936383726459E-2</v>
      </c>
      <c r="U769" s="8">
        <f t="shared" si="158"/>
        <v>4.9351165261504112E-3</v>
      </c>
      <c r="V769" s="15">
        <f t="shared" si="165"/>
        <v>0.28716980985412871</v>
      </c>
      <c r="W769" s="15">
        <f t="shared" si="166"/>
        <v>3.7469852927067399E-3</v>
      </c>
    </row>
    <row r="770" spans="1:23" x14ac:dyDescent="0.25">
      <c r="A770">
        <v>769</v>
      </c>
      <c r="B770">
        <v>776.5</v>
      </c>
      <c r="C770">
        <v>661.5</v>
      </c>
      <c r="D770" t="s">
        <v>1753</v>
      </c>
      <c r="E770" t="e">
        <v>#N/A</v>
      </c>
      <c r="F770" t="b">
        <v>1</v>
      </c>
      <c r="I770" t="str">
        <f t="shared" si="169"/>
        <v>C43H83O8P</v>
      </c>
      <c r="J770" t="str">
        <f t="shared" si="170"/>
        <v>C43H87NO8P</v>
      </c>
      <c r="K770" t="str">
        <f t="shared" si="168"/>
        <v>C43H81O4</v>
      </c>
      <c r="L770" t="s">
        <v>80</v>
      </c>
      <c r="M770">
        <v>0.59965479973730218</v>
      </c>
      <c r="N770">
        <v>7.6847503488721935E-2</v>
      </c>
      <c r="O770">
        <v>7.9181469275970556E-3</v>
      </c>
      <c r="P770">
        <v>0.60816868406233171</v>
      </c>
      <c r="Q770">
        <v>0.98600078473597152</v>
      </c>
      <c r="R770">
        <v>0.29918026350661436</v>
      </c>
      <c r="S770">
        <v>6.0118499585541454E-3</v>
      </c>
      <c r="T770" s="8">
        <f t="shared" si="157"/>
        <v>7.5771698744880142E-2</v>
      </c>
      <c r="U770" s="8">
        <f t="shared" si="158"/>
        <v>4.8155689971688953E-3</v>
      </c>
      <c r="V770" s="15">
        <f t="shared" si="165"/>
        <v>0.29499197459503645</v>
      </c>
      <c r="W770" s="15">
        <f t="shared" si="166"/>
        <v>3.656218878074058E-3</v>
      </c>
    </row>
    <row r="771" spans="1:23" x14ac:dyDescent="0.25">
      <c r="A771">
        <v>770</v>
      </c>
      <c r="B771">
        <v>774.5</v>
      </c>
      <c r="C771">
        <v>659.5</v>
      </c>
      <c r="D771" t="s">
        <v>1754</v>
      </c>
      <c r="E771" t="e">
        <v>#N/A</v>
      </c>
      <c r="F771" t="b">
        <v>1</v>
      </c>
      <c r="I771" t="str">
        <f t="shared" si="169"/>
        <v>C43H81O8P</v>
      </c>
      <c r="J771" t="str">
        <f t="shared" si="170"/>
        <v>C43H85NO8P</v>
      </c>
      <c r="K771" t="str">
        <f t="shared" si="168"/>
        <v>C43H79O4</v>
      </c>
      <c r="L771" t="s">
        <v>80</v>
      </c>
      <c r="M771">
        <v>0.59983473666201925</v>
      </c>
      <c r="N771">
        <v>7.6780809523531529E-2</v>
      </c>
      <c r="O771">
        <v>7.9181469275970556E-3</v>
      </c>
      <c r="P771">
        <v>0.60835117572714847</v>
      </c>
      <c r="Q771">
        <v>0.98600078473597152</v>
      </c>
      <c r="R771">
        <v>0.29908750505174581</v>
      </c>
      <c r="S771">
        <v>6.0118499585541454E-3</v>
      </c>
      <c r="T771" s="8">
        <f t="shared" ref="T771:T834" si="171">N771*M771/P771</f>
        <v>7.5705938442865231E-2</v>
      </c>
      <c r="U771" s="8">
        <f t="shared" ref="U771:U834" si="172">O771*M771/Q771</f>
        <v>4.8170139929839765E-3</v>
      </c>
      <c r="V771" s="15">
        <f t="shared" si="165"/>
        <v>0.29490051468574519</v>
      </c>
      <c r="W771" s="15">
        <f t="shared" si="166"/>
        <v>3.6573159905816228E-3</v>
      </c>
    </row>
    <row r="772" spans="1:23" x14ac:dyDescent="0.25">
      <c r="A772">
        <v>771</v>
      </c>
      <c r="B772">
        <v>772.5</v>
      </c>
      <c r="C772">
        <v>657.5</v>
      </c>
      <c r="D772" t="s">
        <v>1755</v>
      </c>
      <c r="E772" t="e">
        <v>#N/A</v>
      </c>
      <c r="F772" t="b">
        <v>1</v>
      </c>
      <c r="I772" t="str">
        <f t="shared" si="169"/>
        <v>C43H79O8P</v>
      </c>
      <c r="J772" t="str">
        <f t="shared" si="170"/>
        <v>C43H83NO8P</v>
      </c>
      <c r="K772" t="str">
        <f t="shared" si="168"/>
        <v>C43H77O4</v>
      </c>
      <c r="L772" t="s">
        <v>80</v>
      </c>
      <c r="M772">
        <v>0.60001472757996188</v>
      </c>
      <c r="N772">
        <v>7.6714123398037029E-2</v>
      </c>
      <c r="O772">
        <v>7.9181469275970556E-3</v>
      </c>
      <c r="P772">
        <v>0.60853372215178536</v>
      </c>
      <c r="Q772">
        <v>0.98600078473597152</v>
      </c>
      <c r="R772">
        <v>0.29899466399093511</v>
      </c>
      <c r="S772">
        <v>6.0118499585541454E-3</v>
      </c>
      <c r="T772" s="8">
        <f t="shared" si="171"/>
        <v>7.5640185870796656E-2</v>
      </c>
      <c r="U772" s="8">
        <f t="shared" si="172"/>
        <v>4.8184594223953589E-3</v>
      </c>
      <c r="V772" s="15">
        <f t="shared" si="165"/>
        <v>0.29480897332693007</v>
      </c>
      <c r="W772" s="15">
        <f t="shared" si="166"/>
        <v>3.6584134322970099E-3</v>
      </c>
    </row>
    <row r="773" spans="1:23" x14ac:dyDescent="0.25">
      <c r="A773">
        <v>772</v>
      </c>
      <c r="B773">
        <v>770.5</v>
      </c>
      <c r="C773">
        <v>655.5</v>
      </c>
      <c r="D773" t="s">
        <v>1756</v>
      </c>
      <c r="E773" t="e">
        <v>#N/A</v>
      </c>
      <c r="F773" t="b">
        <v>1</v>
      </c>
      <c r="I773" t="str">
        <f t="shared" si="169"/>
        <v>C43H77O8P</v>
      </c>
      <c r="J773" t="str">
        <f t="shared" si="170"/>
        <v>C43H81NO8P</v>
      </c>
      <c r="K773" t="str">
        <f t="shared" si="168"/>
        <v>C43H75O4</v>
      </c>
      <c r="L773" t="s">
        <v>80</v>
      </c>
      <c r="M773">
        <v>0.60019477250733166</v>
      </c>
      <c r="N773">
        <v>7.6647445139387468E-2</v>
      </c>
      <c r="O773">
        <v>7.9181469275970556E-3</v>
      </c>
      <c r="P773">
        <v>0.60871632335267389</v>
      </c>
      <c r="Q773">
        <v>0.98600078473597152</v>
      </c>
      <c r="R773">
        <v>0.29890174028295963</v>
      </c>
      <c r="S773">
        <v>6.0118499585541454E-3</v>
      </c>
      <c r="T773" s="8">
        <f t="shared" si="171"/>
        <v>7.557444105544335E-2</v>
      </c>
      <c r="U773" s="8">
        <f t="shared" si="172"/>
        <v>4.8199052855331494E-3</v>
      </c>
      <c r="V773" s="15">
        <f t="shared" si="165"/>
        <v>0.29471735047794562</v>
      </c>
      <c r="W773" s="15">
        <f t="shared" si="166"/>
        <v>3.6595112033190034E-3</v>
      </c>
    </row>
    <row r="774" spans="1:23" x14ac:dyDescent="0.25">
      <c r="A774">
        <v>773</v>
      </c>
      <c r="B774">
        <v>768.5</v>
      </c>
      <c r="C774">
        <v>653.5</v>
      </c>
      <c r="D774" t="s">
        <v>1757</v>
      </c>
      <c r="E774" t="e">
        <v>#N/A</v>
      </c>
      <c r="F774" t="b">
        <v>1</v>
      </c>
      <c r="I774" t="str">
        <f t="shared" si="169"/>
        <v>C43H75O8P</v>
      </c>
      <c r="J774" t="str">
        <f t="shared" si="170"/>
        <v>C43H79NO8P</v>
      </c>
      <c r="K774" t="str">
        <f t="shared" si="168"/>
        <v>C43H73O4</v>
      </c>
      <c r="L774" t="s">
        <v>80</v>
      </c>
      <c r="M774">
        <v>0.6003748714603353</v>
      </c>
      <c r="N774">
        <v>7.6580774774752489E-2</v>
      </c>
      <c r="O774">
        <v>7.9181469275970556E-3</v>
      </c>
      <c r="P774">
        <v>0.6088989793462507</v>
      </c>
      <c r="Q774">
        <v>0.98600078473597152</v>
      </c>
      <c r="R774">
        <v>0.29880873388657925</v>
      </c>
      <c r="S774">
        <v>6.0118499585541454E-3</v>
      </c>
      <c r="T774" s="8">
        <f t="shared" si="171"/>
        <v>7.550870402359465E-2</v>
      </c>
      <c r="U774" s="8">
        <f t="shared" si="172"/>
        <v>4.8213515825274974E-3</v>
      </c>
      <c r="V774" s="15">
        <f t="shared" si="165"/>
        <v>0.29462564609812919</v>
      </c>
      <c r="W774" s="15">
        <f t="shared" si="166"/>
        <v>3.6606093037464191E-3</v>
      </c>
    </row>
    <row r="775" spans="1:23" x14ac:dyDescent="0.25">
      <c r="A775">
        <v>774</v>
      </c>
      <c r="B775">
        <v>766.5</v>
      </c>
      <c r="C775">
        <v>651.5</v>
      </c>
      <c r="D775" t="s">
        <v>1758</v>
      </c>
      <c r="E775" t="e">
        <v>#N/A</v>
      </c>
      <c r="F775" t="b">
        <v>1</v>
      </c>
      <c r="I775" t="str">
        <f t="shared" si="169"/>
        <v>C43H73O8P</v>
      </c>
      <c r="J775" t="str">
        <f t="shared" si="170"/>
        <v>C43H77NO8P</v>
      </c>
      <c r="K775" t="str">
        <f t="shared" si="168"/>
        <v>C43H71O4</v>
      </c>
      <c r="L775" t="s">
        <v>80</v>
      </c>
      <c r="M775">
        <v>0.60055502445518372</v>
      </c>
      <c r="N775">
        <v>7.6514112331322201E-2</v>
      </c>
      <c r="O775">
        <v>7.9181469275970556E-3</v>
      </c>
      <c r="P775">
        <v>0.60908169014895741</v>
      </c>
      <c r="Q775">
        <v>0.98600078473597152</v>
      </c>
      <c r="R775">
        <v>0.2987156447605368</v>
      </c>
      <c r="S775">
        <v>6.0118499585541454E-3</v>
      </c>
      <c r="T775" s="8">
        <f t="shared" si="171"/>
        <v>7.5442974802059942E-2</v>
      </c>
      <c r="U775" s="8">
        <f t="shared" si="172"/>
        <v>4.8227983135085877E-3</v>
      </c>
      <c r="V775" s="15">
        <f t="shared" si="165"/>
        <v>0.29453386014680094</v>
      </c>
      <c r="W775" s="15">
        <f t="shared" si="166"/>
        <v>3.6617077336780976E-3</v>
      </c>
    </row>
    <row r="776" spans="1:23" x14ac:dyDescent="0.25">
      <c r="A776">
        <v>775</v>
      </c>
      <c r="B776">
        <v>764.5</v>
      </c>
      <c r="C776">
        <v>649.5</v>
      </c>
      <c r="D776" t="s">
        <v>1759</v>
      </c>
      <c r="E776" t="e">
        <v>#N/A</v>
      </c>
      <c r="F776" t="b">
        <v>1</v>
      </c>
      <c r="I776" t="str">
        <f t="shared" si="169"/>
        <v>C43H71O8P</v>
      </c>
      <c r="J776" t="str">
        <f t="shared" si="170"/>
        <v>C43H75NO8P</v>
      </c>
      <c r="K776" t="str">
        <f t="shared" si="168"/>
        <v>C43H69O4</v>
      </c>
      <c r="L776" t="s">
        <v>80</v>
      </c>
      <c r="M776">
        <v>0.60073523150809349</v>
      </c>
      <c r="N776">
        <v>7.6447457836307228E-2</v>
      </c>
      <c r="O776">
        <v>7.9181469275970556E-3</v>
      </c>
      <c r="P776">
        <v>0.6092644557772402</v>
      </c>
      <c r="Q776">
        <v>0.98600078473597152</v>
      </c>
      <c r="R776">
        <v>0.29862247286355759</v>
      </c>
      <c r="S776">
        <v>6.0118499585541454E-3</v>
      </c>
      <c r="T776" s="8">
        <f t="shared" si="171"/>
        <v>7.5377253417669016E-2</v>
      </c>
      <c r="U776" s="8">
        <f t="shared" si="172"/>
        <v>4.8242454786066469E-3</v>
      </c>
      <c r="V776" s="15">
        <f t="shared" si="165"/>
        <v>0.29444199258326414</v>
      </c>
      <c r="W776" s="15">
        <f t="shared" si="166"/>
        <v>3.6628064932129156E-3</v>
      </c>
    </row>
    <row r="777" spans="1:23" x14ac:dyDescent="0.25">
      <c r="A777">
        <v>776</v>
      </c>
      <c r="B777">
        <v>762.5</v>
      </c>
      <c r="C777">
        <v>647.5</v>
      </c>
      <c r="D777" t="s">
        <v>1760</v>
      </c>
      <c r="E777" t="e">
        <v>#N/A</v>
      </c>
      <c r="F777" t="b">
        <v>1</v>
      </c>
      <c r="I777" t="str">
        <f t="shared" si="169"/>
        <v>C43H69O8P</v>
      </c>
      <c r="J777" t="str">
        <f t="shared" si="170"/>
        <v>C43H73NO8P</v>
      </c>
      <c r="K777" t="str">
        <f t="shared" si="168"/>
        <v>C43H67O4</v>
      </c>
      <c r="L777" t="s">
        <v>80</v>
      </c>
      <c r="M777">
        <v>0.60091549263528554</v>
      </c>
      <c r="N777">
        <v>7.6380811316938857E-2</v>
      </c>
      <c r="O777">
        <v>7.9181469275970556E-3</v>
      </c>
      <c r="P777">
        <v>0.60944727624755091</v>
      </c>
      <c r="Q777">
        <v>0.98600078473597152</v>
      </c>
      <c r="R777">
        <v>0.29852921815434968</v>
      </c>
      <c r="S777">
        <v>6.0118499585541454E-3</v>
      </c>
      <c r="T777" s="8">
        <f t="shared" si="171"/>
        <v>7.5311539897271879E-2</v>
      </c>
      <c r="U777" s="8">
        <f t="shared" si="172"/>
        <v>4.825693077951939E-3</v>
      </c>
      <c r="V777" s="15">
        <f t="shared" si="165"/>
        <v>0.29435004336680481</v>
      </c>
      <c r="W777" s="15">
        <f t="shared" si="166"/>
        <v>3.6639055824497753E-3</v>
      </c>
    </row>
    <row r="778" spans="1:23" x14ac:dyDescent="0.25">
      <c r="A778">
        <v>777</v>
      </c>
      <c r="B778">
        <v>798.6</v>
      </c>
      <c r="C778">
        <v>683.6</v>
      </c>
      <c r="D778" t="s">
        <v>1761</v>
      </c>
      <c r="E778" t="e">
        <v>#N/A</v>
      </c>
      <c r="F778" t="b">
        <v>1</v>
      </c>
      <c r="I778" t="str">
        <f t="shared" si="169"/>
        <v>C45H81O8P</v>
      </c>
      <c r="J778" t="str">
        <f t="shared" si="170"/>
        <v>C45H85NO8P</v>
      </c>
      <c r="K778" t="str">
        <f t="shared" si="168"/>
        <v>C45H79O4</v>
      </c>
      <c r="L778" t="s">
        <v>80</v>
      </c>
      <c r="M778">
        <v>0.58671095245859106</v>
      </c>
      <c r="N778">
        <v>8.168207861914506E-2</v>
      </c>
      <c r="O778">
        <v>7.9181469275970556E-3</v>
      </c>
      <c r="P778">
        <v>0.59504106035341431</v>
      </c>
      <c r="Q778">
        <v>0.98600078473597152</v>
      </c>
      <c r="R778">
        <v>0.30578027441019007</v>
      </c>
      <c r="S778">
        <v>6.0118499585541454E-3</v>
      </c>
      <c r="T778" s="8">
        <f t="shared" si="171"/>
        <v>8.0538593617342336E-2</v>
      </c>
      <c r="U778" s="8">
        <f t="shared" si="172"/>
        <v>4.7116225438314811E-3</v>
      </c>
      <c r="V778" s="15">
        <f t="shared" si="165"/>
        <v>0.30149959052522812</v>
      </c>
      <c r="W778" s="15">
        <f t="shared" si="166"/>
        <v>3.5772975740236885E-3</v>
      </c>
    </row>
    <row r="779" spans="1:23" x14ac:dyDescent="0.25">
      <c r="A779">
        <v>778</v>
      </c>
      <c r="B779">
        <v>796.6</v>
      </c>
      <c r="C779">
        <v>681.6</v>
      </c>
      <c r="D779" t="s">
        <v>1762</v>
      </c>
      <c r="E779" t="e">
        <v>#N/A</v>
      </c>
      <c r="F779" t="b">
        <v>1</v>
      </c>
      <c r="I779" t="str">
        <f t="shared" si="169"/>
        <v>C45H79O8P</v>
      </c>
      <c r="J779" t="str">
        <f t="shared" si="170"/>
        <v>C45H83NO8P</v>
      </c>
      <c r="K779" t="str">
        <f t="shared" si="168"/>
        <v>C45H77O4</v>
      </c>
      <c r="L779" t="s">
        <v>80</v>
      </c>
      <c r="M779">
        <v>0.58688700535524008</v>
      </c>
      <c r="N779">
        <v>8.1614853571706517E-2</v>
      </c>
      <c r="O779">
        <v>7.9181469275970556E-3</v>
      </c>
      <c r="P779">
        <v>0.5952196128448265</v>
      </c>
      <c r="Q779">
        <v>0.98600078473597152</v>
      </c>
      <c r="R779">
        <v>0.30569343646405611</v>
      </c>
      <c r="S779">
        <v>6.0118499585541454E-3</v>
      </c>
      <c r="T779" s="8">
        <f t="shared" si="171"/>
        <v>8.0472309667814032E-2</v>
      </c>
      <c r="U779" s="8">
        <f t="shared" si="172"/>
        <v>4.713036348692772E-3</v>
      </c>
      <c r="V779" s="15">
        <f t="shared" si="165"/>
        <v>0.30141396824219518</v>
      </c>
      <c r="W779" s="15">
        <f t="shared" si="166"/>
        <v>3.5783710048117845E-3</v>
      </c>
    </row>
    <row r="780" spans="1:23" x14ac:dyDescent="0.25">
      <c r="A780">
        <v>779</v>
      </c>
      <c r="B780">
        <v>794.6</v>
      </c>
      <c r="C780">
        <v>679.6</v>
      </c>
      <c r="D780" t="s">
        <v>1763</v>
      </c>
      <c r="E780" t="e">
        <v>#N/A</v>
      </c>
      <c r="F780" t="b">
        <v>1</v>
      </c>
      <c r="I780" t="str">
        <f t="shared" si="169"/>
        <v>C45H77O8P</v>
      </c>
      <c r="J780" t="str">
        <f t="shared" si="170"/>
        <v>C45H81NO8P</v>
      </c>
      <c r="K780" t="str">
        <f t="shared" si="168"/>
        <v>C45H75O4</v>
      </c>
      <c r="L780" t="s">
        <v>80</v>
      </c>
      <c r="M780">
        <v>0.58706311107964393</v>
      </c>
      <c r="N780">
        <v>8.1547634427385135E-2</v>
      </c>
      <c r="O780">
        <v>7.9181469275970556E-3</v>
      </c>
      <c r="P780">
        <v>0.59539821891404088</v>
      </c>
      <c r="Q780">
        <v>0.98600078473597152</v>
      </c>
      <c r="R780">
        <v>0.3056065188708163</v>
      </c>
      <c r="S780">
        <v>6.0118499585541454E-3</v>
      </c>
      <c r="T780" s="8">
        <f t="shared" si="171"/>
        <v>8.0406031538763856E-2</v>
      </c>
      <c r="U780" s="8">
        <f t="shared" si="172"/>
        <v>4.7144505777909707E-3</v>
      </c>
      <c r="V780" s="15">
        <f t="shared" si="165"/>
        <v>0.30132826742705326</v>
      </c>
      <c r="W780" s="15">
        <f t="shared" si="166"/>
        <v>3.5794447577015879E-3</v>
      </c>
    </row>
    <row r="781" spans="1:23" ht="15.75" thickBot="1" x14ac:dyDescent="0.3">
      <c r="A781">
        <v>780</v>
      </c>
      <c r="B781" s="20">
        <v>685.5</v>
      </c>
      <c r="C781" s="20">
        <v>570.5</v>
      </c>
      <c r="D781" s="20" t="s">
        <v>1764</v>
      </c>
      <c r="E781" t="e">
        <v>#N/A</v>
      </c>
      <c r="F781" t="b">
        <v>1</v>
      </c>
      <c r="I781" s="68" t="s">
        <v>84</v>
      </c>
      <c r="J781" s="1" t="s">
        <v>85</v>
      </c>
      <c r="K781" t="str">
        <f t="shared" si="168"/>
        <v>C36H60O4</v>
      </c>
      <c r="L781" s="1" t="s">
        <v>80</v>
      </c>
      <c r="M781">
        <v>0.64997313006039403</v>
      </c>
      <c r="N781">
        <v>5.9475063626863736E-2</v>
      </c>
      <c r="O781">
        <v>7.9181469275970556E-3</v>
      </c>
      <c r="P781">
        <v>0.65920143282080856</v>
      </c>
      <c r="Q781">
        <v>0.98600078473597152</v>
      </c>
      <c r="R781">
        <v>0.27088526599297952</v>
      </c>
      <c r="S781">
        <v>6.0118499585541454E-3</v>
      </c>
      <c r="T781" s="8">
        <f t="shared" si="171"/>
        <v>5.8642459408309484E-2</v>
      </c>
      <c r="U781" s="8">
        <f t="shared" si="172"/>
        <v>5.2196537999576621E-3</v>
      </c>
      <c r="V781" s="15">
        <f t="shared" si="165"/>
        <v>0.26709308484249017</v>
      </c>
      <c r="W781" s="15">
        <f t="shared" si="166"/>
        <v>3.9630201065826111E-3</v>
      </c>
    </row>
    <row r="782" spans="1:23" x14ac:dyDescent="0.25">
      <c r="A782">
        <v>781</v>
      </c>
      <c r="B782">
        <v>468.3</v>
      </c>
      <c r="C782">
        <v>184.1</v>
      </c>
      <c r="D782" t="s">
        <v>90</v>
      </c>
      <c r="E782" t="e">
        <v>#N/A</v>
      </c>
      <c r="F782" t="b">
        <v>1</v>
      </c>
      <c r="I782" s="30" t="str">
        <f>"C"&amp;8+MID(D782,5,2)&amp;"H"&amp;18+MID(D782,5,2)*2-MID(D782,8,1)*2&amp;"NO7P"</f>
        <v>C22H46NO7P</v>
      </c>
      <c r="J782" s="30" t="str">
        <f>"C"&amp;8+MID(D782,5,2)&amp;"H"&amp;18+MID(D782,5,2)*2-MID(D782,8,1)*2+1&amp;"NO7P"</f>
        <v>C22H47NO7P</v>
      </c>
      <c r="K782" s="30" t="s">
        <v>11</v>
      </c>
      <c r="L782" s="30" t="str">
        <f>"C"&amp;MID(J782,2,2)-MID(K782,2,1)&amp;"H"&amp;MID(J782,5,2)-MID(K782,4,2)&amp;"O3"</f>
        <v>C17H32O3</v>
      </c>
      <c r="M782">
        <v>0.76281637249190182</v>
      </c>
      <c r="N782">
        <v>9.028878622286898E-3</v>
      </c>
      <c r="O782">
        <v>1.963286714493287E-2</v>
      </c>
      <c r="P782">
        <v>0.93169202278796348</v>
      </c>
      <c r="Q782">
        <v>0.81874305439395767</v>
      </c>
      <c r="R782">
        <v>5.8751695473513249E-2</v>
      </c>
      <c r="S782">
        <v>0.15967398742265124</v>
      </c>
      <c r="T782" s="8">
        <f t="shared" si="171"/>
        <v>7.3923316609634812E-3</v>
      </c>
      <c r="U782" s="8">
        <f t="shared" si="172"/>
        <v>1.8291785703389848E-2</v>
      </c>
      <c r="V782" s="15">
        <f t="shared" si="165"/>
        <v>4.8102542602807885E-2</v>
      </c>
      <c r="W782" s="15">
        <f t="shared" si="166"/>
        <v>0.14876698032842972</v>
      </c>
    </row>
    <row r="783" spans="1:23" x14ac:dyDescent="0.25">
      <c r="A783">
        <v>782</v>
      </c>
      <c r="B783">
        <v>466.3</v>
      </c>
      <c r="C783">
        <v>184.1</v>
      </c>
      <c r="D783" t="s">
        <v>91</v>
      </c>
      <c r="E783" t="e">
        <v>#N/A</v>
      </c>
      <c r="F783" t="b">
        <v>1</v>
      </c>
      <c r="I783" s="30" t="str">
        <f t="shared" ref="I783:I807" si="173">"C"&amp;8+MID(D783,5,2)&amp;"H"&amp;18+MID(D783,5,2)*2-MID(D783,8,1)*2&amp;"NO7P"</f>
        <v>C22H44NO7P</v>
      </c>
      <c r="J783" s="30" t="str">
        <f t="shared" ref="J783:J807" si="174">"C"&amp;8+MID(D783,5,2)&amp;"H"&amp;18+MID(D783,5,2)*2-MID(D783,8,1)*2+1&amp;"NO7P"</f>
        <v>C22H45NO7P</v>
      </c>
      <c r="K783" s="30" t="s">
        <v>11</v>
      </c>
      <c r="L783" s="30" t="str">
        <f t="shared" ref="L783:L810" si="175">"C"&amp;MID(J783,2,2)-MID(K783,2,1)&amp;"H"&amp;MID(J783,5,2)-MID(K783,4,2)&amp;"O3"</f>
        <v>C17H30O3</v>
      </c>
      <c r="M783">
        <v>0.76304526890405455</v>
      </c>
      <c r="N783">
        <v>9.028878622286898E-3</v>
      </c>
      <c r="O783">
        <v>1.9590889870204173E-2</v>
      </c>
      <c r="P783">
        <v>0.93169202278796348</v>
      </c>
      <c r="Q783">
        <v>0.81898873258648719</v>
      </c>
      <c r="R783">
        <v>5.8751695473513249E-2</v>
      </c>
      <c r="S783">
        <v>0.15947616691923028</v>
      </c>
      <c r="T783" s="8">
        <f t="shared" si="171"/>
        <v>7.3945498595439736E-3</v>
      </c>
      <c r="U783" s="8">
        <f t="shared" si="172"/>
        <v>1.8252675811386745E-2</v>
      </c>
      <c r="V783" s="15">
        <f t="shared" si="165"/>
        <v>4.8116976613159862E-2</v>
      </c>
      <c r="W783" s="15">
        <f t="shared" si="166"/>
        <v>0.14858267254344854</v>
      </c>
    </row>
    <row r="784" spans="1:23" x14ac:dyDescent="0.25">
      <c r="A784">
        <v>783</v>
      </c>
      <c r="B784">
        <v>482.3</v>
      </c>
      <c r="C784">
        <v>184.1</v>
      </c>
      <c r="D784" t="s">
        <v>92</v>
      </c>
      <c r="E784" t="e">
        <v>#N/A</v>
      </c>
      <c r="F784" t="b">
        <v>1</v>
      </c>
      <c r="I784" s="30" t="str">
        <f t="shared" si="173"/>
        <v>C23H48NO7P</v>
      </c>
      <c r="J784" s="30" t="str">
        <f t="shared" si="174"/>
        <v>C23H49NO7P</v>
      </c>
      <c r="K784" s="30" t="s">
        <v>11</v>
      </c>
      <c r="L784" s="30" t="str">
        <f t="shared" si="175"/>
        <v>C18H34O3</v>
      </c>
      <c r="M784">
        <v>0.75419908175134387</v>
      </c>
      <c r="N784">
        <v>9.028878622286898E-3</v>
      </c>
      <c r="O784">
        <v>2.1217055780206062E-2</v>
      </c>
      <c r="P784">
        <v>0.93169202278796348</v>
      </c>
      <c r="Q784">
        <v>0.80949397795046518</v>
      </c>
      <c r="R784">
        <v>5.8751695473513249E-2</v>
      </c>
      <c r="S784">
        <v>0.1671165584170512</v>
      </c>
      <c r="T784" s="8">
        <f t="shared" si="171"/>
        <v>7.3088228723869357E-3</v>
      </c>
      <c r="U784" s="8">
        <f t="shared" si="172"/>
        <v>1.9767761617465233E-2</v>
      </c>
      <c r="V784" s="15">
        <f t="shared" si="165"/>
        <v>4.755914368018857E-2</v>
      </c>
      <c r="W784" s="15">
        <f t="shared" si="166"/>
        <v>0.15570116435294526</v>
      </c>
    </row>
    <row r="785" spans="1:23" x14ac:dyDescent="0.25">
      <c r="A785">
        <v>784</v>
      </c>
      <c r="B785">
        <v>496.3</v>
      </c>
      <c r="C785">
        <v>184.1</v>
      </c>
      <c r="D785" t="s">
        <v>93</v>
      </c>
      <c r="E785" t="e">
        <v>#N/A</v>
      </c>
      <c r="F785" t="b">
        <v>1</v>
      </c>
      <c r="I785" s="30" t="str">
        <f t="shared" si="173"/>
        <v>C24H50NO7P</v>
      </c>
      <c r="J785" s="30" t="str">
        <f t="shared" si="174"/>
        <v>C24H51NO7P</v>
      </c>
      <c r="K785" s="30" t="s">
        <v>11</v>
      </c>
      <c r="L785" s="30" t="str">
        <f t="shared" si="175"/>
        <v>C19H36O3</v>
      </c>
      <c r="M785">
        <v>0.74567913776733852</v>
      </c>
      <c r="N785">
        <v>9.028878622286898E-3</v>
      </c>
      <c r="O785">
        <v>2.2867369225664846E-2</v>
      </c>
      <c r="P785">
        <v>0.93169202278796348</v>
      </c>
      <c r="Q785">
        <v>0.80034938534301692</v>
      </c>
      <c r="R785">
        <v>5.8751695473513249E-2</v>
      </c>
      <c r="S785">
        <v>0.17437059997474855</v>
      </c>
      <c r="T785" s="8">
        <f t="shared" si="171"/>
        <v>7.2262574556840225E-3</v>
      </c>
      <c r="U785" s="8">
        <f t="shared" si="172"/>
        <v>2.1305345489698903E-2</v>
      </c>
      <c r="V785" s="15">
        <f t="shared" si="165"/>
        <v>4.7021883360086426E-2</v>
      </c>
      <c r="W785" s="15">
        <f t="shared" si="166"/>
        <v>0.16245969700522425</v>
      </c>
    </row>
    <row r="786" spans="1:23" x14ac:dyDescent="0.25">
      <c r="A786">
        <v>785</v>
      </c>
      <c r="B786">
        <v>494.3</v>
      </c>
      <c r="C786">
        <v>184.1</v>
      </c>
      <c r="D786" t="s">
        <v>94</v>
      </c>
      <c r="E786" t="e">
        <v>#N/A</v>
      </c>
      <c r="F786" t="b">
        <v>1</v>
      </c>
      <c r="I786" s="30" t="str">
        <f t="shared" si="173"/>
        <v>C24H48NO7P</v>
      </c>
      <c r="J786" s="30" t="str">
        <f t="shared" si="174"/>
        <v>C24H49NO7P</v>
      </c>
      <c r="K786" s="30" t="s">
        <v>11</v>
      </c>
      <c r="L786" s="30" t="str">
        <f t="shared" si="175"/>
        <v>C19H34O3</v>
      </c>
      <c r="M786">
        <v>0.74590289185207914</v>
      </c>
      <c r="N786">
        <v>9.028878622286898E-3</v>
      </c>
      <c r="O786">
        <v>2.2821950309211358E-2</v>
      </c>
      <c r="P786">
        <v>0.93169202278796348</v>
      </c>
      <c r="Q786">
        <v>0.80058954419301009</v>
      </c>
      <c r="R786">
        <v>5.8751695473513249E-2</v>
      </c>
      <c r="S786">
        <v>0.17418271003191874</v>
      </c>
      <c r="T786" s="8">
        <f t="shared" si="171"/>
        <v>7.2284258207906795E-3</v>
      </c>
      <c r="U786" s="8">
        <f t="shared" si="172"/>
        <v>2.1263029047555518E-2</v>
      </c>
      <c r="V786" s="15">
        <f t="shared" si="165"/>
        <v>4.7035993099706505E-2</v>
      </c>
      <c r="W786" s="15">
        <f t="shared" si="166"/>
        <v>0.16228464144432764</v>
      </c>
    </row>
    <row r="787" spans="1:23" x14ac:dyDescent="0.25">
      <c r="A787">
        <v>786</v>
      </c>
      <c r="B787">
        <v>510.4</v>
      </c>
      <c r="C787">
        <v>184.1</v>
      </c>
      <c r="D787" t="s">
        <v>96</v>
      </c>
      <c r="E787" t="e">
        <v>#N/A</v>
      </c>
      <c r="F787" t="b">
        <v>1</v>
      </c>
      <c r="I787" s="30" t="str">
        <f t="shared" si="173"/>
        <v>C25H52NO7P</v>
      </c>
      <c r="J787" s="30" t="str">
        <f t="shared" si="174"/>
        <v>C25H53NO7P</v>
      </c>
      <c r="K787" s="30" t="s">
        <v>11</v>
      </c>
      <c r="L787" s="30" t="str">
        <f t="shared" si="175"/>
        <v>C20H38O3</v>
      </c>
      <c r="M787">
        <v>0.73725544084494732</v>
      </c>
      <c r="N787">
        <v>9.028878622286898E-3</v>
      </c>
      <c r="O787">
        <v>2.4580931707710793E-2</v>
      </c>
      <c r="P787">
        <v>0.93169202278796348</v>
      </c>
      <c r="Q787">
        <v>0.79130809625138721</v>
      </c>
      <c r="R787">
        <v>5.8751695473513249E-2</v>
      </c>
      <c r="S787">
        <v>0.18143942182516554</v>
      </c>
      <c r="T787" s="8">
        <f t="shared" si="171"/>
        <v>7.1446247538866914E-3</v>
      </c>
      <c r="U787" s="8">
        <f t="shared" si="172"/>
        <v>2.2901857984769854E-2</v>
      </c>
      <c r="V787" s="15">
        <f t="shared" si="165"/>
        <v>4.6490692296687008E-2</v>
      </c>
      <c r="W787" s="15">
        <f t="shared" si="166"/>
        <v>0.16904566193376702</v>
      </c>
    </row>
    <row r="788" spans="1:23" x14ac:dyDescent="0.25">
      <c r="A788">
        <v>787</v>
      </c>
      <c r="B788">
        <v>524.4</v>
      </c>
      <c r="C788">
        <v>184.1</v>
      </c>
      <c r="D788" t="s">
        <v>97</v>
      </c>
      <c r="E788" t="e">
        <v>#N/A</v>
      </c>
      <c r="F788" t="b">
        <v>1</v>
      </c>
      <c r="I788" s="30" t="str">
        <f t="shared" si="173"/>
        <v>C26H54NO7P</v>
      </c>
      <c r="J788" s="30" t="str">
        <f t="shared" si="174"/>
        <v>C26H55NO7P</v>
      </c>
      <c r="K788" s="30" t="s">
        <v>11</v>
      </c>
      <c r="L788" s="30" t="str">
        <f t="shared" si="175"/>
        <v>C21H40O3</v>
      </c>
      <c r="M788">
        <v>0.72892690371213098</v>
      </c>
      <c r="N788">
        <v>9.028878622286898E-3</v>
      </c>
      <c r="O788">
        <v>2.6354937313464121E-2</v>
      </c>
      <c r="P788">
        <v>0.93169202278796348</v>
      </c>
      <c r="Q788">
        <v>0.78236894368904752</v>
      </c>
      <c r="R788">
        <v>5.8751695473513249E-2</v>
      </c>
      <c r="S788">
        <v>0.18832628297900122</v>
      </c>
      <c r="T788" s="8">
        <f t="shared" si="171"/>
        <v>7.0639142304152235E-3</v>
      </c>
      <c r="U788" s="8">
        <f t="shared" si="172"/>
        <v>2.4554684856031364E-2</v>
      </c>
      <c r="V788" s="15">
        <f t="shared" si="165"/>
        <v>4.5965501927553158E-2</v>
      </c>
      <c r="W788" s="15">
        <f t="shared" si="166"/>
        <v>0.17546209553284406</v>
      </c>
    </row>
    <row r="789" spans="1:23" x14ac:dyDescent="0.25">
      <c r="A789">
        <v>788</v>
      </c>
      <c r="B789">
        <v>522.4</v>
      </c>
      <c r="C789">
        <v>184.1</v>
      </c>
      <c r="D789" t="s">
        <v>98</v>
      </c>
      <c r="E789" t="e">
        <v>#N/A</v>
      </c>
      <c r="F789" t="b">
        <v>1</v>
      </c>
      <c r="I789" s="30" t="str">
        <f t="shared" si="173"/>
        <v>C26H52NO7P</v>
      </c>
      <c r="J789" s="30" t="str">
        <f t="shared" si="174"/>
        <v>C26H53NO7P</v>
      </c>
      <c r="K789" s="30" t="s">
        <v>11</v>
      </c>
      <c r="L789" s="30" t="str">
        <f t="shared" si="175"/>
        <v>C21H38O3</v>
      </c>
      <c r="M789">
        <v>0.72914563099565299</v>
      </c>
      <c r="N789">
        <v>9.028878622286898E-3</v>
      </c>
      <c r="O789">
        <v>2.6306375099002792E-2</v>
      </c>
      <c r="P789">
        <v>0.93169202278796348</v>
      </c>
      <c r="Q789">
        <v>0.78260370719262184</v>
      </c>
      <c r="R789">
        <v>5.8751695473513249E-2</v>
      </c>
      <c r="S789">
        <v>0.18814797724385393</v>
      </c>
      <c r="T789" s="8">
        <f t="shared" si="171"/>
        <v>7.0660338815939387E-3</v>
      </c>
      <c r="U789" s="8">
        <f t="shared" si="172"/>
        <v>2.4509439828208825E-2</v>
      </c>
      <c r="V789" s="15">
        <f t="shared" si="165"/>
        <v>4.5979294681423456E-2</v>
      </c>
      <c r="W789" s="15">
        <f t="shared" si="166"/>
        <v>0.17529596950178999</v>
      </c>
    </row>
    <row r="790" spans="1:23" x14ac:dyDescent="0.25">
      <c r="A790">
        <v>789</v>
      </c>
      <c r="B790">
        <v>520.4</v>
      </c>
      <c r="C790">
        <v>184.1</v>
      </c>
      <c r="D790" t="s">
        <v>99</v>
      </c>
      <c r="E790" t="e">
        <v>#N/A</v>
      </c>
      <c r="F790" t="b">
        <v>1</v>
      </c>
      <c r="I790" s="30" t="str">
        <f t="shared" si="173"/>
        <v>C26H50NO7P</v>
      </c>
      <c r="J790" s="30" t="str">
        <f t="shared" si="174"/>
        <v>C26H51NO7P</v>
      </c>
      <c r="K790" s="30" t="s">
        <v>11</v>
      </c>
      <c r="L790" s="30" t="str">
        <f t="shared" si="175"/>
        <v>C21H36O3</v>
      </c>
      <c r="M790">
        <v>0.72936442391212708</v>
      </c>
      <c r="N790">
        <v>9.028878622286898E-3</v>
      </c>
      <c r="O790">
        <v>2.625785184425361E-2</v>
      </c>
      <c r="P790">
        <v>0.93169202278796348</v>
      </c>
      <c r="Q790">
        <v>0.78283854114109708</v>
      </c>
      <c r="R790">
        <v>5.8751695473513249E-2</v>
      </c>
      <c r="S790">
        <v>0.18796954754419443</v>
      </c>
      <c r="T790" s="8">
        <f t="shared" si="171"/>
        <v>7.0681541688111136E-3</v>
      </c>
      <c r="U790" s="8">
        <f t="shared" si="172"/>
        <v>2.4464231098839301E-2</v>
      </c>
      <c r="V790" s="15">
        <f t="shared" si="165"/>
        <v>4.5993091574051105E-2</v>
      </c>
      <c r="W790" s="15">
        <f t="shared" si="166"/>
        <v>0.17512972797398876</v>
      </c>
    </row>
    <row r="791" spans="1:23" x14ac:dyDescent="0.25">
      <c r="A791">
        <v>790</v>
      </c>
      <c r="B791">
        <v>518.4</v>
      </c>
      <c r="C791">
        <v>184.1</v>
      </c>
      <c r="D791" t="s">
        <v>100</v>
      </c>
      <c r="E791" t="e">
        <v>#N/A</v>
      </c>
      <c r="F791" t="b">
        <v>1</v>
      </c>
      <c r="I791" s="30" t="str">
        <f t="shared" si="173"/>
        <v>C26H48NO7P</v>
      </c>
      <c r="J791" s="30" t="str">
        <f t="shared" si="174"/>
        <v>C26H49NO7P</v>
      </c>
      <c r="K791" s="30" t="s">
        <v>11</v>
      </c>
      <c r="L791" s="30" t="str">
        <f t="shared" si="175"/>
        <v>C21H34O3</v>
      </c>
      <c r="M791">
        <v>0.72958328248124771</v>
      </c>
      <c r="N791">
        <v>9.028878622286898E-3</v>
      </c>
      <c r="O791">
        <v>2.6209367598117969E-2</v>
      </c>
      <c r="P791">
        <v>0.93169202278796348</v>
      </c>
      <c r="Q791">
        <v>0.78307344555561131</v>
      </c>
      <c r="R791">
        <v>5.8751695473513249E-2</v>
      </c>
      <c r="S791">
        <v>0.18779099382168193</v>
      </c>
      <c r="T791" s="8">
        <f t="shared" si="171"/>
        <v>7.0702750922576026E-3</v>
      </c>
      <c r="U791" s="8">
        <f t="shared" si="172"/>
        <v>2.4419058713483842E-2</v>
      </c>
      <c r="V791" s="15">
        <f t="shared" si="165"/>
        <v>4.6006892606678035E-2</v>
      </c>
      <c r="W791" s="15">
        <f t="shared" si="166"/>
        <v>0.17496337089508479</v>
      </c>
    </row>
    <row r="792" spans="1:23" x14ac:dyDescent="0.25">
      <c r="A792">
        <v>791</v>
      </c>
      <c r="B792">
        <v>516.4</v>
      </c>
      <c r="C792">
        <v>184.1</v>
      </c>
      <c r="D792" t="s">
        <v>101</v>
      </c>
      <c r="E792" t="e">
        <v>#N/A</v>
      </c>
      <c r="F792" t="b">
        <v>1</v>
      </c>
      <c r="I792" s="30" t="str">
        <f t="shared" si="173"/>
        <v>C26H46NO7P</v>
      </c>
      <c r="J792" s="30" t="str">
        <f t="shared" si="174"/>
        <v>C26H47NO7P</v>
      </c>
      <c r="K792" s="30" t="s">
        <v>11</v>
      </c>
      <c r="L792" s="30" t="str">
        <f t="shared" si="175"/>
        <v>C21H32O3</v>
      </c>
      <c r="M792">
        <v>0.7298022067227149</v>
      </c>
      <c r="N792">
        <v>9.028878622286898E-3</v>
      </c>
      <c r="O792">
        <v>2.6160922409529448E-2</v>
      </c>
      <c r="P792">
        <v>0.93169202278796348</v>
      </c>
      <c r="Q792">
        <v>0.78330842045730897</v>
      </c>
      <c r="R792">
        <v>5.8751695473513249E-2</v>
      </c>
      <c r="S792">
        <v>0.18761231601795189</v>
      </c>
      <c r="T792" s="8">
        <f t="shared" si="171"/>
        <v>7.0723966521243145E-3</v>
      </c>
      <c r="U792" s="8">
        <f t="shared" si="172"/>
        <v>2.4373922717733459E-2</v>
      </c>
      <c r="V792" s="15">
        <f t="shared" si="165"/>
        <v>4.6020697780546495E-2</v>
      </c>
      <c r="W792" s="15">
        <f t="shared" si="166"/>
        <v>0.17479689821070027</v>
      </c>
    </row>
    <row r="793" spans="1:23" x14ac:dyDescent="0.25">
      <c r="A793">
        <v>792</v>
      </c>
      <c r="B793">
        <v>538.4</v>
      </c>
      <c r="C793">
        <v>184.1</v>
      </c>
      <c r="D793" t="s">
        <v>1765</v>
      </c>
      <c r="E793" t="e">
        <v>#N/A</v>
      </c>
      <c r="F793" t="b">
        <v>1</v>
      </c>
      <c r="I793" s="30" t="str">
        <f t="shared" si="173"/>
        <v>C27H56NO7P</v>
      </c>
      <c r="J793" s="30" t="str">
        <f t="shared" si="174"/>
        <v>C27H57NO7P</v>
      </c>
      <c r="K793" s="30" t="s">
        <v>11</v>
      </c>
      <c r="L793" s="30" t="str">
        <f t="shared" si="175"/>
        <v>C22H42O3</v>
      </c>
      <c r="M793">
        <v>0.72069245137941196</v>
      </c>
      <c r="N793">
        <v>9.028878622286898E-3</v>
      </c>
      <c r="O793">
        <v>2.8186648628829407E-2</v>
      </c>
      <c r="P793">
        <v>0.93169202278796348</v>
      </c>
      <c r="Q793">
        <v>0.77353077385254032</v>
      </c>
      <c r="R793">
        <v>5.8751695473513249E-2</v>
      </c>
      <c r="S793">
        <v>0.19503439245176729</v>
      </c>
      <c r="T793" s="8">
        <f t="shared" si="171"/>
        <v>6.9841154677182408E-3</v>
      </c>
      <c r="U793" s="8">
        <f t="shared" si="172"/>
        <v>2.6261275676607646E-2</v>
      </c>
      <c r="V793" s="15">
        <f t="shared" si="165"/>
        <v>4.5446244464775486E-2</v>
      </c>
      <c r="W793" s="15">
        <f t="shared" si="166"/>
        <v>0.18171198761660856</v>
      </c>
    </row>
    <row r="794" spans="1:23" x14ac:dyDescent="0.25">
      <c r="A794">
        <v>793</v>
      </c>
      <c r="B794">
        <v>552.4</v>
      </c>
      <c r="C794">
        <v>184.1</v>
      </c>
      <c r="D794" t="s">
        <v>102</v>
      </c>
      <c r="E794" t="e">
        <v>#N/A</v>
      </c>
      <c r="F794" t="b">
        <v>1</v>
      </c>
      <c r="I794" s="30" t="str">
        <f t="shared" si="173"/>
        <v>C28H58NO7P</v>
      </c>
      <c r="J794" s="30" t="str">
        <f t="shared" si="174"/>
        <v>C28H59NO7P</v>
      </c>
      <c r="K794" s="30" t="s">
        <v>11</v>
      </c>
      <c r="L794" s="30" t="str">
        <f t="shared" si="175"/>
        <v>C23H44O3</v>
      </c>
      <c r="M794">
        <v>0.71255102100112311</v>
      </c>
      <c r="N794">
        <v>9.028878622286898E-3</v>
      </c>
      <c r="O794">
        <v>3.0073395400117196E-2</v>
      </c>
      <c r="P794">
        <v>0.93169202278796348</v>
      </c>
      <c r="Q794">
        <v>0.7647924459725538</v>
      </c>
      <c r="R794">
        <v>5.8751695473513249E-2</v>
      </c>
      <c r="S794">
        <v>0.20156690997744825</v>
      </c>
      <c r="T794" s="8">
        <f t="shared" si="171"/>
        <v>6.9052181659280997E-3</v>
      </c>
      <c r="U794" s="8">
        <f t="shared" si="172"/>
        <v>2.8019142592437433E-2</v>
      </c>
      <c r="V794" s="15">
        <f t="shared" si="165"/>
        <v>4.4932852886222827E-2</v>
      </c>
      <c r="W794" s="15">
        <f t="shared" si="166"/>
        <v>0.18779828208400812</v>
      </c>
    </row>
    <row r="795" spans="1:23" x14ac:dyDescent="0.25">
      <c r="A795">
        <v>794</v>
      </c>
      <c r="B795">
        <v>550.4</v>
      </c>
      <c r="C795">
        <v>184.1</v>
      </c>
      <c r="D795" t="s">
        <v>103</v>
      </c>
      <c r="E795" t="e">
        <v>#N/A</v>
      </c>
      <c r="F795" t="b">
        <v>1</v>
      </c>
      <c r="I795" s="30" t="str">
        <f t="shared" si="173"/>
        <v>C28H56NO7P</v>
      </c>
      <c r="J795" s="30" t="str">
        <f t="shared" si="174"/>
        <v>C28H57NO7P</v>
      </c>
      <c r="K795" s="30" t="s">
        <v>11</v>
      </c>
      <c r="L795" s="30" t="str">
        <f t="shared" si="175"/>
        <v>C23H42O3</v>
      </c>
      <c r="M795">
        <v>0.71276483441423855</v>
      </c>
      <c r="N795">
        <v>9.028878622286898E-3</v>
      </c>
      <c r="O795">
        <v>3.0021973810881723E-2</v>
      </c>
      <c r="P795">
        <v>0.93169202278796348</v>
      </c>
      <c r="Q795">
        <v>0.76502193534016238</v>
      </c>
      <c r="R795">
        <v>5.8751695473513249E-2</v>
      </c>
      <c r="S795">
        <v>0.2013978526471758</v>
      </c>
      <c r="T795" s="8">
        <f t="shared" si="171"/>
        <v>6.9072901975733422E-3</v>
      </c>
      <c r="U795" s="8">
        <f t="shared" si="172"/>
        <v>2.7971233507947658E-2</v>
      </c>
      <c r="V795" s="15">
        <f t="shared" si="165"/>
        <v>4.4946335775662968E-2</v>
      </c>
      <c r="W795" s="15">
        <f t="shared" si="166"/>
        <v>0.18764077271799945</v>
      </c>
    </row>
    <row r="796" spans="1:23" x14ac:dyDescent="0.25">
      <c r="A796">
        <v>795</v>
      </c>
      <c r="B796">
        <v>548.4</v>
      </c>
      <c r="C796">
        <v>184.1</v>
      </c>
      <c r="D796" t="s">
        <v>104</v>
      </c>
      <c r="E796" t="e">
        <v>#N/A</v>
      </c>
      <c r="F796" t="b">
        <v>1</v>
      </c>
      <c r="I796" s="30" t="str">
        <f t="shared" si="173"/>
        <v>C28H54NO7P</v>
      </c>
      <c r="J796" s="30" t="str">
        <f t="shared" si="174"/>
        <v>C28H55NO7P</v>
      </c>
      <c r="K796" s="30" t="s">
        <v>11</v>
      </c>
      <c r="L796" s="30" t="str">
        <f t="shared" si="175"/>
        <v>C23H40O3</v>
      </c>
      <c r="M796">
        <v>0.71297871198581331</v>
      </c>
      <c r="N796">
        <v>9.028878622286898E-3</v>
      </c>
      <c r="O796">
        <v>2.9970587547226327E-2</v>
      </c>
      <c r="P796">
        <v>0.93169202278796348</v>
      </c>
      <c r="Q796">
        <v>0.76525149357007483</v>
      </c>
      <c r="R796">
        <v>5.8751695473513249E-2</v>
      </c>
      <c r="S796">
        <v>0.20122867571048991</v>
      </c>
      <c r="T796" s="8">
        <f t="shared" si="171"/>
        <v>6.9093628509679685E-3</v>
      </c>
      <c r="U796" s="8">
        <f t="shared" si="172"/>
        <v>2.7923357336019049E-2</v>
      </c>
      <c r="V796" s="15">
        <f t="shared" si="165"/>
        <v>4.4959822710880226E-2</v>
      </c>
      <c r="W796" s="15">
        <f t="shared" si="166"/>
        <v>0.18748315191564949</v>
      </c>
    </row>
    <row r="797" spans="1:23" x14ac:dyDescent="0.25">
      <c r="A797">
        <v>796</v>
      </c>
      <c r="B797">
        <v>546.4</v>
      </c>
      <c r="C797">
        <v>184.1</v>
      </c>
      <c r="D797" t="s">
        <v>105</v>
      </c>
      <c r="E797" t="e">
        <v>#N/A</v>
      </c>
      <c r="F797" t="b">
        <v>1</v>
      </c>
      <c r="I797" s="30" t="str">
        <f t="shared" si="173"/>
        <v>C28H52NO7P</v>
      </c>
      <c r="J797" s="30" t="str">
        <f t="shared" si="174"/>
        <v>C28H53NO7P</v>
      </c>
      <c r="K797" s="30" t="s">
        <v>11</v>
      </c>
      <c r="L797" s="30" t="str">
        <f t="shared" si="175"/>
        <v>C23H38O3</v>
      </c>
      <c r="M797">
        <v>0.7131926537350991</v>
      </c>
      <c r="N797">
        <v>9.028878622286898E-3</v>
      </c>
      <c r="O797">
        <v>2.991923665565379E-2</v>
      </c>
      <c r="P797">
        <v>0.93169202278796348</v>
      </c>
      <c r="Q797">
        <v>0.76548112068295449</v>
      </c>
      <c r="R797">
        <v>5.8751695473513249E-2</v>
      </c>
      <c r="S797">
        <v>0.20105937911083274</v>
      </c>
      <c r="T797" s="8">
        <f t="shared" si="171"/>
        <v>6.9114361262985454E-3</v>
      </c>
      <c r="U797" s="8">
        <f t="shared" si="172"/>
        <v>2.7875514119977865E-2</v>
      </c>
      <c r="V797" s="15">
        <f t="shared" si="165"/>
        <v>4.4973313693088594E-2</v>
      </c>
      <c r="W797" s="15">
        <f t="shared" si="166"/>
        <v>0.1873254196242638</v>
      </c>
    </row>
    <row r="798" spans="1:23" x14ac:dyDescent="0.25">
      <c r="A798">
        <v>797</v>
      </c>
      <c r="B798">
        <v>544.4</v>
      </c>
      <c r="C798">
        <v>184.1</v>
      </c>
      <c r="D798" t="s">
        <v>106</v>
      </c>
      <c r="E798" t="e">
        <v>#N/A</v>
      </c>
      <c r="F798" t="b">
        <v>1</v>
      </c>
      <c r="I798" s="30" t="str">
        <f t="shared" si="173"/>
        <v>C28H50NO7P</v>
      </c>
      <c r="J798" s="30" t="str">
        <f t="shared" si="174"/>
        <v>C28H51NO7P</v>
      </c>
      <c r="K798" s="30" t="s">
        <v>11</v>
      </c>
      <c r="L798" s="30" t="str">
        <f t="shared" si="175"/>
        <v>C23H36O3</v>
      </c>
      <c r="M798">
        <v>0.71340665968135364</v>
      </c>
      <c r="N798">
        <v>9.028878622286898E-3</v>
      </c>
      <c r="O798">
        <v>2.9867921182697842E-2</v>
      </c>
      <c r="P798">
        <v>0.93169202278796348</v>
      </c>
      <c r="Q798">
        <v>0.76571081669947105</v>
      </c>
      <c r="R798">
        <v>5.8751695473513249E-2</v>
      </c>
      <c r="S798">
        <v>0.20088996279162294</v>
      </c>
      <c r="T798" s="8">
        <f t="shared" si="171"/>
        <v>6.9135100237516945E-3</v>
      </c>
      <c r="U798" s="8">
        <f t="shared" si="172"/>
        <v>2.7827703903179214E-2</v>
      </c>
      <c r="V798" s="15">
        <f t="shared" si="165"/>
        <v>4.4986808723502442E-2</v>
      </c>
      <c r="W798" s="15">
        <f t="shared" si="166"/>
        <v>0.18716757579112589</v>
      </c>
    </row>
    <row r="799" spans="1:23" x14ac:dyDescent="0.25">
      <c r="A799">
        <v>798</v>
      </c>
      <c r="B799">
        <v>542.4</v>
      </c>
      <c r="C799">
        <v>184.1</v>
      </c>
      <c r="D799" t="s">
        <v>107</v>
      </c>
      <c r="E799" t="e">
        <v>#N/A</v>
      </c>
      <c r="F799" t="b">
        <v>1</v>
      </c>
      <c r="I799" s="30" t="str">
        <f t="shared" si="173"/>
        <v>C28H48NO7P</v>
      </c>
      <c r="J799" s="30" t="str">
        <f t="shared" si="174"/>
        <v>C28H49NO7P</v>
      </c>
      <c r="K799" s="30" t="s">
        <v>11</v>
      </c>
      <c r="L799" s="30" t="str">
        <f t="shared" si="175"/>
        <v>C23H34O3</v>
      </c>
      <c r="M799">
        <v>0.7136207298438404</v>
      </c>
      <c r="N799">
        <v>9.028878622286898E-3</v>
      </c>
      <c r="O799">
        <v>2.9816641174923129E-2</v>
      </c>
      <c r="P799">
        <v>0.93169202278796348</v>
      </c>
      <c r="Q799">
        <v>0.7659405816403001</v>
      </c>
      <c r="R799">
        <v>5.8751695473513249E-2</v>
      </c>
      <c r="S799">
        <v>0.20072042669625631</v>
      </c>
      <c r="T799" s="8">
        <f t="shared" si="171"/>
        <v>6.9155845435140972E-3</v>
      </c>
      <c r="U799" s="8">
        <f t="shared" si="172"/>
        <v>2.7779926729007007E-2</v>
      </c>
      <c r="V799" s="15">
        <f t="shared" ref="V799:V862" si="176">R799*M799/P799</f>
        <v>4.5000307803336519E-2</v>
      </c>
      <c r="W799" s="15">
        <f t="shared" ref="W799:W862" si="177">S799*M799/Q799</f>
        <v>0.18700962036349819</v>
      </c>
    </row>
    <row r="800" spans="1:23" x14ac:dyDescent="0.25">
      <c r="A800">
        <v>799</v>
      </c>
      <c r="B800">
        <v>580.4</v>
      </c>
      <c r="C800">
        <v>184.1</v>
      </c>
      <c r="D800" t="s">
        <v>108</v>
      </c>
      <c r="E800" t="e">
        <v>#N/A</v>
      </c>
      <c r="F800" t="b">
        <v>1</v>
      </c>
      <c r="I800" s="30" t="str">
        <f t="shared" si="173"/>
        <v>C30H62NO7P</v>
      </c>
      <c r="J800" s="30" t="str">
        <f t="shared" si="174"/>
        <v>C30H63NO7P</v>
      </c>
      <c r="K800" s="30" t="s">
        <v>11</v>
      </c>
      <c r="L800" s="30" t="str">
        <f t="shared" si="175"/>
        <v>C25H48O3</v>
      </c>
      <c r="M800">
        <v>0.69654303462265399</v>
      </c>
      <c r="N800">
        <v>9.028878622286898E-3</v>
      </c>
      <c r="O800">
        <v>3.4001642229339123E-2</v>
      </c>
      <c r="P800">
        <v>0.93169202278796348</v>
      </c>
      <c r="Q800">
        <v>0.74761081729383316</v>
      </c>
      <c r="R800">
        <v>5.8751695473513249E-2</v>
      </c>
      <c r="S800">
        <v>0.21411756592974387</v>
      </c>
      <c r="T800" s="8">
        <f t="shared" si="171"/>
        <v>6.7500873260547267E-3</v>
      </c>
      <c r="U800" s="8">
        <f t="shared" si="172"/>
        <v>3.1679058826765603E-2</v>
      </c>
      <c r="V800" s="15">
        <f t="shared" si="176"/>
        <v>4.3923403070351641E-2</v>
      </c>
      <c r="W800" s="15">
        <f t="shared" si="177"/>
        <v>0.19949162811551818</v>
      </c>
    </row>
    <row r="801" spans="1:23" x14ac:dyDescent="0.25">
      <c r="A801">
        <v>800</v>
      </c>
      <c r="B801">
        <v>578.4</v>
      </c>
      <c r="C801">
        <v>184.1</v>
      </c>
      <c r="D801" t="s">
        <v>109</v>
      </c>
      <c r="E801" t="e">
        <v>#N/A</v>
      </c>
      <c r="F801" t="b">
        <v>1</v>
      </c>
      <c r="I801" s="30" t="str">
        <f t="shared" si="173"/>
        <v>C30H60NO7P</v>
      </c>
      <c r="J801" s="30" t="str">
        <f t="shared" si="174"/>
        <v>C30H61NO7P</v>
      </c>
      <c r="K801" s="30" t="s">
        <v>11</v>
      </c>
      <c r="L801" s="30" t="str">
        <f t="shared" si="175"/>
        <v>C25H46O3</v>
      </c>
      <c r="M801">
        <v>0.69675204455910067</v>
      </c>
      <c r="N801">
        <v>9.028878622286898E-3</v>
      </c>
      <c r="O801">
        <v>3.3947631327273395E-2</v>
      </c>
      <c r="P801">
        <v>0.93169202278796348</v>
      </c>
      <c r="Q801">
        <v>0.74783515101284614</v>
      </c>
      <c r="R801">
        <v>5.8751695473513249E-2</v>
      </c>
      <c r="S801">
        <v>0.21395743145241536</v>
      </c>
      <c r="T801" s="8">
        <f t="shared" si="171"/>
        <v>6.7521128079745798E-3</v>
      </c>
      <c r="U801" s="8">
        <f t="shared" si="172"/>
        <v>3.1628737300167381E-2</v>
      </c>
      <c r="V801" s="15">
        <f t="shared" si="176"/>
        <v>4.3936583056695525E-2</v>
      </c>
      <c r="W801" s="15">
        <f t="shared" si="177"/>
        <v>0.19934243210041785</v>
      </c>
    </row>
    <row r="802" spans="1:23" x14ac:dyDescent="0.25">
      <c r="A802">
        <v>801</v>
      </c>
      <c r="B802">
        <v>576.4</v>
      </c>
      <c r="C802">
        <v>184.1</v>
      </c>
      <c r="D802" t="s">
        <v>110</v>
      </c>
      <c r="E802" t="e">
        <v>#N/A</v>
      </c>
      <c r="F802" t="b">
        <v>1</v>
      </c>
      <c r="I802" s="30" t="str">
        <f t="shared" si="173"/>
        <v>C30H58NO7P</v>
      </c>
      <c r="J802" s="30" t="str">
        <f t="shared" si="174"/>
        <v>C30H59NO7P</v>
      </c>
      <c r="K802" s="30" t="s">
        <v>11</v>
      </c>
      <c r="L802" s="30" t="str">
        <f t="shared" si="175"/>
        <v>C25H44O3</v>
      </c>
      <c r="M802">
        <v>0.69696111721263942</v>
      </c>
      <c r="N802">
        <v>9.028878622286898E-3</v>
      </c>
      <c r="O802">
        <v>3.3893652295410033E-2</v>
      </c>
      <c r="P802">
        <v>0.93169202278796348</v>
      </c>
      <c r="Q802">
        <v>0.74805955204712038</v>
      </c>
      <c r="R802">
        <v>5.8751695473513249E-2</v>
      </c>
      <c r="S802">
        <v>0.21379718159352254</v>
      </c>
      <c r="T802" s="8">
        <f t="shared" si="171"/>
        <v>6.7541388976757582E-3</v>
      </c>
      <c r="U802" s="8">
        <f t="shared" si="172"/>
        <v>3.1578445466782477E-2</v>
      </c>
      <c r="V802" s="15">
        <f t="shared" si="176"/>
        <v>4.3949766997925147E-2</v>
      </c>
      <c r="W802" s="15">
        <f t="shared" si="177"/>
        <v>0.19919312858523458</v>
      </c>
    </row>
    <row r="803" spans="1:23" x14ac:dyDescent="0.25">
      <c r="A803">
        <v>802</v>
      </c>
      <c r="B803">
        <v>572.4</v>
      </c>
      <c r="C803">
        <v>184.1</v>
      </c>
      <c r="D803" t="s">
        <v>111</v>
      </c>
      <c r="E803" t="e">
        <v>#N/A</v>
      </c>
      <c r="F803" t="b">
        <v>1</v>
      </c>
      <c r="I803" s="30" t="str">
        <f t="shared" si="173"/>
        <v>C30H54NO7P</v>
      </c>
      <c r="J803" s="30" t="str">
        <f t="shared" si="174"/>
        <v>C30H55NO7P</v>
      </c>
      <c r="K803" s="30" t="s">
        <v>11</v>
      </c>
      <c r="L803" s="30" t="str">
        <f t="shared" si="175"/>
        <v>C25H40O3</v>
      </c>
      <c r="M803">
        <v>0.69737945074627561</v>
      </c>
      <c r="N803">
        <v>9.028878622286898E-3</v>
      </c>
      <c r="O803">
        <v>3.3785790019111375E-2</v>
      </c>
      <c r="P803">
        <v>0.93169202278796348</v>
      </c>
      <c r="Q803">
        <v>0.74850855614225509</v>
      </c>
      <c r="R803">
        <v>5.8751695473513249E-2</v>
      </c>
      <c r="S803">
        <v>0.21347633551171782</v>
      </c>
      <c r="T803" s="8">
        <f t="shared" si="171"/>
        <v>6.7581929011516391E-3</v>
      </c>
      <c r="U803" s="8">
        <f t="shared" si="172"/>
        <v>3.1477951044395269E-2</v>
      </c>
      <c r="V803" s="15">
        <f t="shared" si="176"/>
        <v>4.3976146749788864E-2</v>
      </c>
      <c r="W803" s="15">
        <f t="shared" si="177"/>
        <v>0.19889419885027435</v>
      </c>
    </row>
    <row r="804" spans="1:23" x14ac:dyDescent="0.25">
      <c r="A804">
        <v>803</v>
      </c>
      <c r="B804">
        <v>570.4</v>
      </c>
      <c r="C804">
        <v>184.1</v>
      </c>
      <c r="D804" t="s">
        <v>112</v>
      </c>
      <c r="E804" t="e">
        <v>#N/A</v>
      </c>
      <c r="F804" t="b">
        <v>1</v>
      </c>
      <c r="I804" s="30" t="str">
        <f t="shared" si="173"/>
        <v>C30H52NO7P</v>
      </c>
      <c r="J804" s="30" t="str">
        <f t="shared" si="174"/>
        <v>C30H53NO7P</v>
      </c>
      <c r="K804" s="30" t="s">
        <v>11</v>
      </c>
      <c r="L804" s="30" t="str">
        <f t="shared" si="175"/>
        <v>C25H38O3</v>
      </c>
      <c r="M804">
        <v>0.69758871166402869</v>
      </c>
      <c r="N804">
        <v>9.028878622286898E-3</v>
      </c>
      <c r="O804">
        <v>3.3731906863160882E-2</v>
      </c>
      <c r="P804">
        <v>0.93169202278796348</v>
      </c>
      <c r="Q804">
        <v>0.74873315924353212</v>
      </c>
      <c r="R804">
        <v>5.8751695473513249E-2</v>
      </c>
      <c r="S804">
        <v>0.21331573917908653</v>
      </c>
      <c r="T804" s="8">
        <f t="shared" si="171"/>
        <v>6.7602208152912581E-3</v>
      </c>
      <c r="U804" s="8">
        <f t="shared" si="172"/>
        <v>3.142774853783354E-2</v>
      </c>
      <c r="V804" s="15">
        <f t="shared" si="176"/>
        <v>4.398934256279749E-2</v>
      </c>
      <c r="W804" s="15">
        <f t="shared" si="177"/>
        <v>0.19874457252827271</v>
      </c>
    </row>
    <row r="805" spans="1:23" x14ac:dyDescent="0.25">
      <c r="A805">
        <v>804</v>
      </c>
      <c r="B805">
        <v>568.4</v>
      </c>
      <c r="C805">
        <v>184.1</v>
      </c>
      <c r="D805" t="s">
        <v>113</v>
      </c>
      <c r="E805" t="e">
        <v>#N/A</v>
      </c>
      <c r="F805" t="b">
        <v>1</v>
      </c>
      <c r="I805" s="30" t="str">
        <f t="shared" si="173"/>
        <v>C30H50NO7P</v>
      </c>
      <c r="J805" s="30" t="str">
        <f t="shared" si="174"/>
        <v>C30H51NO7P</v>
      </c>
      <c r="K805" s="30" t="s">
        <v>11</v>
      </c>
      <c r="L805" s="30" t="str">
        <f t="shared" si="175"/>
        <v>C25H36O3</v>
      </c>
      <c r="M805">
        <v>0.69779803537418517</v>
      </c>
      <c r="N805">
        <v>9.028878622286898E-3</v>
      </c>
      <c r="O805">
        <v>3.3678055754382367E-2</v>
      </c>
      <c r="P805">
        <v>0.93169202278796348</v>
      </c>
      <c r="Q805">
        <v>0.7489578297409033</v>
      </c>
      <c r="R805">
        <v>5.8751695473513249E-2</v>
      </c>
      <c r="S805">
        <v>0.21315502724545213</v>
      </c>
      <c r="T805" s="8">
        <f t="shared" si="171"/>
        <v>6.7622493379420308E-3</v>
      </c>
      <c r="U805" s="8">
        <f t="shared" si="172"/>
        <v>3.1377575889366315E-2</v>
      </c>
      <c r="V805" s="15">
        <f t="shared" si="176"/>
        <v>4.4002542335440917E-2</v>
      </c>
      <c r="W805" s="15">
        <f t="shared" si="177"/>
        <v>0.1985948385017387</v>
      </c>
    </row>
    <row r="806" spans="1:23" x14ac:dyDescent="0.25">
      <c r="A806">
        <v>805</v>
      </c>
      <c r="B806">
        <v>608.4</v>
      </c>
      <c r="C806">
        <v>184.1</v>
      </c>
      <c r="D806" t="s">
        <v>114</v>
      </c>
      <c r="E806" t="e">
        <v>#N/A</v>
      </c>
      <c r="F806" t="b">
        <v>1</v>
      </c>
      <c r="I806" s="30" t="str">
        <f t="shared" si="173"/>
        <v>C32H66NO7P</v>
      </c>
      <c r="J806" s="30" t="str">
        <f t="shared" si="174"/>
        <v>C32H67NO7P</v>
      </c>
      <c r="K806" s="30" t="s">
        <v>11</v>
      </c>
      <c r="L806" s="30" t="str">
        <f t="shared" si="175"/>
        <v>C27H52O3</v>
      </c>
      <c r="M806">
        <v>0.68089467951316163</v>
      </c>
      <c r="N806">
        <v>9.028878622286898E-3</v>
      </c>
      <c r="O806">
        <v>3.8119609569372888E-2</v>
      </c>
      <c r="P806">
        <v>0.93169202278796348</v>
      </c>
      <c r="Q806">
        <v>0.73081518662752498</v>
      </c>
      <c r="R806">
        <v>5.8751695473513249E-2</v>
      </c>
      <c r="S806">
        <v>0.22600256958670925</v>
      </c>
      <c r="T806" s="8">
        <f t="shared" si="171"/>
        <v>6.5984416153838689E-3</v>
      </c>
      <c r="U806" s="8">
        <f t="shared" si="172"/>
        <v>3.5515736147576429E-2</v>
      </c>
      <c r="V806" s="15">
        <f t="shared" si="176"/>
        <v>4.2936631292159091E-2</v>
      </c>
      <c r="W806" s="15">
        <f t="shared" si="177"/>
        <v>0.21056479121351859</v>
      </c>
    </row>
    <row r="807" spans="1:23" x14ac:dyDescent="0.25">
      <c r="A807">
        <v>806</v>
      </c>
      <c r="B807">
        <v>606.4</v>
      </c>
      <c r="C807">
        <v>184.1</v>
      </c>
      <c r="D807" t="s">
        <v>115</v>
      </c>
      <c r="E807" t="e">
        <v>#N/A</v>
      </c>
      <c r="F807" t="b">
        <v>1</v>
      </c>
      <c r="I807" s="30" t="str">
        <f t="shared" si="173"/>
        <v>C32H64NO7P</v>
      </c>
      <c r="J807" s="30" t="str">
        <f t="shared" si="174"/>
        <v>C32H65NO7P</v>
      </c>
      <c r="K807" s="30" t="s">
        <v>11</v>
      </c>
      <c r="L807" s="30" t="str">
        <f t="shared" si="175"/>
        <v>C27H50O3</v>
      </c>
      <c r="M807">
        <v>0.68109899388660033</v>
      </c>
      <c r="N807">
        <v>9.028878622286898E-3</v>
      </c>
      <c r="O807">
        <v>3.8063266095087978E-2</v>
      </c>
      <c r="P807">
        <v>0.93169202278796348</v>
      </c>
      <c r="Q807">
        <v>0.73103448052340625</v>
      </c>
      <c r="R807">
        <v>5.8751695473513249E-2</v>
      </c>
      <c r="S807">
        <v>0.22585104237016648</v>
      </c>
      <c r="T807" s="8">
        <f t="shared" si="171"/>
        <v>6.6004215933523893E-3</v>
      </c>
      <c r="U807" s="8">
        <f t="shared" si="172"/>
        <v>3.5463241382049017E-2</v>
      </c>
      <c r="V807" s="15">
        <f t="shared" si="176"/>
        <v>4.2949515180349111E-2</v>
      </c>
      <c r="W807" s="15">
        <f t="shared" si="177"/>
        <v>0.21042361451463043</v>
      </c>
    </row>
    <row r="808" spans="1:23" x14ac:dyDescent="0.25">
      <c r="A808">
        <v>807</v>
      </c>
      <c r="B808" s="69">
        <v>487.3</v>
      </c>
      <c r="C808" s="69">
        <v>184.1</v>
      </c>
      <c r="D808" s="20" t="s">
        <v>95</v>
      </c>
      <c r="E808" t="e">
        <v>#N/A</v>
      </c>
      <c r="F808" t="b">
        <v>1</v>
      </c>
      <c r="I808" s="1" t="str">
        <f>"C"&amp;8+MID(D808,6,2)&amp;"H"&amp;18+MID(D808,6,2)*2-MID(D808,9,1)*2-5&amp;"NO7P"</f>
        <v>C23H43NO7P</v>
      </c>
      <c r="J808" s="1" t="str">
        <f>"C"&amp;8+MID(D808,6,2)&amp;"H"&amp;18+MID(D808,6,2)*2-MID(D808,9,1)*2+1-5&amp;"NO7P"</f>
        <v>C23H44NO7P</v>
      </c>
      <c r="K808" s="1" t="s">
        <v>11</v>
      </c>
      <c r="L808" s="1" t="str">
        <f t="shared" si="175"/>
        <v>C18H29O3</v>
      </c>
      <c r="M808">
        <v>0.754764985693964</v>
      </c>
      <c r="N808">
        <v>9.028878622286898E-3</v>
      </c>
      <c r="O808">
        <v>2.1107798944823397E-2</v>
      </c>
      <c r="P808">
        <v>0.93169202278796348</v>
      </c>
      <c r="Q808">
        <v>0.81010137173379582</v>
      </c>
      <c r="R808">
        <v>5.8751695473513249E-2</v>
      </c>
      <c r="S808">
        <v>0.16663428507857184</v>
      </c>
      <c r="T808" s="8">
        <f t="shared" si="171"/>
        <v>7.3143069571325586E-3</v>
      </c>
      <c r="U808" s="8">
        <f t="shared" si="172"/>
        <v>1.9665967895504149E-2</v>
      </c>
      <c r="V808" s="15">
        <f t="shared" si="176"/>
        <v>4.7594829094779315E-2</v>
      </c>
      <c r="W808" s="15">
        <f t="shared" si="177"/>
        <v>0.15525183413068072</v>
      </c>
    </row>
    <row r="809" spans="1:23" x14ac:dyDescent="0.25">
      <c r="A809">
        <v>808</v>
      </c>
      <c r="B809" s="69">
        <v>515.4</v>
      </c>
      <c r="C809" s="69">
        <v>184.1</v>
      </c>
      <c r="D809" s="20" t="s">
        <v>116</v>
      </c>
      <c r="E809" t="e">
        <v>#N/A</v>
      </c>
      <c r="F809" t="b">
        <v>1</v>
      </c>
      <c r="I809" s="1" t="str">
        <f t="shared" ref="I809:I810" si="178">"C"&amp;8+MID(D809,6,2)&amp;"H"&amp;18+MID(D809,6,2)*2-MID(D809,9,1)*2-5&amp;"NO7P"</f>
        <v>C25H47NO7P</v>
      </c>
      <c r="J809" s="1" t="str">
        <f t="shared" ref="J809:J810" si="179">"C"&amp;8+MID(D809,6,2)&amp;"H"&amp;18+MID(D809,6,2)*2-MID(D809,9,1)*2+1-5&amp;"NO7P"</f>
        <v>C25H48NO7P</v>
      </c>
      <c r="K809" s="1" t="s">
        <v>11</v>
      </c>
      <c r="L809" s="1" t="str">
        <f t="shared" si="175"/>
        <v>C20H33O3</v>
      </c>
      <c r="M809">
        <v>0.73780863133640673</v>
      </c>
      <c r="N809">
        <v>9.028878622286898E-3</v>
      </c>
      <c r="O809">
        <v>2.4463440950229207E-2</v>
      </c>
      <c r="P809">
        <v>0.93169202278796348</v>
      </c>
      <c r="Q809">
        <v>0.79190184448355949</v>
      </c>
      <c r="R809">
        <v>5.8751695473513249E-2</v>
      </c>
      <c r="S809">
        <v>0.18098154716309267</v>
      </c>
      <c r="T809" s="8">
        <f t="shared" si="171"/>
        <v>7.1499856346071734E-3</v>
      </c>
      <c r="U809" s="8">
        <f t="shared" si="172"/>
        <v>2.2792392783272948E-2</v>
      </c>
      <c r="V809" s="15">
        <f t="shared" si="176"/>
        <v>4.6525576012011523E-2</v>
      </c>
      <c r="W809" s="15">
        <f t="shared" si="177"/>
        <v>0.168619063763677</v>
      </c>
    </row>
    <row r="810" spans="1:23" x14ac:dyDescent="0.25">
      <c r="A810">
        <v>809</v>
      </c>
      <c r="B810" s="69">
        <v>543.4</v>
      </c>
      <c r="C810" s="69">
        <v>184.1</v>
      </c>
      <c r="D810" s="20" t="s">
        <v>117</v>
      </c>
      <c r="E810" t="e">
        <v>#N/A</v>
      </c>
      <c r="F810" t="b">
        <v>1</v>
      </c>
      <c r="I810" s="1" t="str">
        <f t="shared" si="178"/>
        <v>C27H51NO7P</v>
      </c>
      <c r="J810" s="1" t="str">
        <f t="shared" si="179"/>
        <v>C27H52NO7P</v>
      </c>
      <c r="K810" s="1" t="s">
        <v>11</v>
      </c>
      <c r="L810" s="1" t="str">
        <f t="shared" si="175"/>
        <v>C22H37O3</v>
      </c>
      <c r="M810">
        <v>0.72123321403680629</v>
      </c>
      <c r="N810">
        <v>9.028878622286898E-3</v>
      </c>
      <c r="O810">
        <v>2.8061651960849473E-2</v>
      </c>
      <c r="P810">
        <v>0.93169202278796348</v>
      </c>
      <c r="Q810">
        <v>0.7741111830909666</v>
      </c>
      <c r="R810">
        <v>5.8751695473513249E-2</v>
      </c>
      <c r="S810">
        <v>0.19460006360536755</v>
      </c>
      <c r="T810" s="8">
        <f t="shared" si="171"/>
        <v>6.9893559122832481E-3</v>
      </c>
      <c r="U810" s="8">
        <f t="shared" si="172"/>
        <v>2.6144817278175667E-2</v>
      </c>
      <c r="V810" s="15">
        <f t="shared" si="176"/>
        <v>4.5480344491601536E-2</v>
      </c>
      <c r="W810" s="15">
        <f t="shared" si="177"/>
        <v>0.18130732689515128</v>
      </c>
    </row>
    <row r="811" spans="1:23" x14ac:dyDescent="0.25">
      <c r="A811">
        <v>810</v>
      </c>
      <c r="B811">
        <v>426.3</v>
      </c>
      <c r="C811">
        <v>285.3</v>
      </c>
      <c r="D811" t="s">
        <v>118</v>
      </c>
      <c r="E811" t="e">
        <v>#N/A</v>
      </c>
      <c r="F811" t="b">
        <v>1</v>
      </c>
      <c r="I811" s="30" t="str">
        <f t="shared" ref="I811:I836" si="180">"C"&amp;5+MID(D811,5,2)&amp;"H"&amp;12+MID(D811,5,2)*2-MID(D811,8,1)*2&amp;"NO7P"</f>
        <v>C19H40NO7P</v>
      </c>
      <c r="J811" s="30" t="str">
        <f>"C"&amp;5+MID(D811,5,2)&amp;"H"&amp;12+MID(D811,5,2)*2-MID(D811,8,1)*2+1&amp;"NO7P"</f>
        <v>C19H41NO7P</v>
      </c>
      <c r="K811" s="30" t="str">
        <f>"C"&amp;MID(D811,5,2)+3&amp;"H"&amp;MID(D811,5,2)*2+6-1-MID(D811,8,1)*2&amp;"O3"</f>
        <v>C17H33O3</v>
      </c>
      <c r="L811" s="30" t="str">
        <f t="shared" ref="L811:L874" si="181">"C"&amp;MID(J811,2,2)-MID(K811,2,2)&amp;"H"&amp;MID(J811,5,2)-MID(K811,5,2)&amp;"NO5P"</f>
        <v>C2H8NO5P</v>
      </c>
      <c r="M811">
        <v>0.78926351153789787</v>
      </c>
      <c r="N811">
        <v>1.965387331297453E-2</v>
      </c>
      <c r="O811">
        <v>9.9205691393472271E-3</v>
      </c>
      <c r="P811">
        <v>0.81862024293579849</v>
      </c>
      <c r="Q811">
        <v>0.96184411657920521</v>
      </c>
      <c r="R811">
        <v>0.15977284778269693</v>
      </c>
      <c r="S811">
        <v>2.7915456778934668E-2</v>
      </c>
      <c r="T811" s="8">
        <f t="shared" si="171"/>
        <v>1.8949061179685259E-2</v>
      </c>
      <c r="U811" s="8">
        <f t="shared" si="172"/>
        <v>8.1405532356145765E-3</v>
      </c>
      <c r="V811" s="15">
        <f t="shared" si="176"/>
        <v>0.15404319643641068</v>
      </c>
      <c r="W811" s="15">
        <f t="shared" si="177"/>
        <v>2.2906675898674133E-2</v>
      </c>
    </row>
    <row r="812" spans="1:23" x14ac:dyDescent="0.25">
      <c r="A812">
        <v>811</v>
      </c>
      <c r="B812">
        <v>424.3</v>
      </c>
      <c r="C812">
        <v>283.3</v>
      </c>
      <c r="D812" t="s">
        <v>119</v>
      </c>
      <c r="E812" t="e">
        <v>#N/A</v>
      </c>
      <c r="F812" t="b">
        <v>1</v>
      </c>
      <c r="I812" s="30" t="str">
        <f t="shared" si="180"/>
        <v>C19H38NO7P</v>
      </c>
      <c r="J812" s="30" t="str">
        <f t="shared" ref="J812:J836" si="182">"C"&amp;5+MID(D812,5,2)&amp;"H"&amp;12+MID(D812,5,2)*2-MID(D812,8,1)*2+1&amp;"NO7P"</f>
        <v>C19H39NO7P</v>
      </c>
      <c r="K812" s="30" t="str">
        <f t="shared" ref="K812:K836" si="183">"C"&amp;MID(D812,5,2)+3&amp;"H"&amp;MID(D812,5,2)*2+6-1-MID(D812,8,1)*2&amp;"O3"</f>
        <v>C17H31O3</v>
      </c>
      <c r="L812" s="30" t="str">
        <f t="shared" si="181"/>
        <v>C2H8NO5P</v>
      </c>
      <c r="M812">
        <v>0.78950034387730339</v>
      </c>
      <c r="N812">
        <v>1.9611872661761526E-2</v>
      </c>
      <c r="O812">
        <v>9.9205691393472271E-3</v>
      </c>
      <c r="P812">
        <v>0.81886588427659923</v>
      </c>
      <c r="Q812">
        <v>0.96184411657920521</v>
      </c>
      <c r="R812">
        <v>0.15957509380408041</v>
      </c>
      <c r="S812">
        <v>2.7915456778934668E-2</v>
      </c>
      <c r="T812" s="8">
        <f t="shared" si="171"/>
        <v>1.8908566723618098E-2</v>
      </c>
      <c r="U812" s="8">
        <f t="shared" si="172"/>
        <v>8.1429959511825235E-3</v>
      </c>
      <c r="V812" s="15">
        <f t="shared" si="176"/>
        <v>0.15385253415932876</v>
      </c>
      <c r="W812" s="15">
        <f t="shared" si="177"/>
        <v>2.2913549447953655E-2</v>
      </c>
    </row>
    <row r="813" spans="1:23" x14ac:dyDescent="0.25">
      <c r="A813">
        <v>812</v>
      </c>
      <c r="B813">
        <v>440.3</v>
      </c>
      <c r="C813">
        <v>299.3</v>
      </c>
      <c r="D813" t="s">
        <v>120</v>
      </c>
      <c r="E813" t="e">
        <v>#N/A</v>
      </c>
      <c r="F813" t="b">
        <v>1</v>
      </c>
      <c r="I813" s="30" t="str">
        <f t="shared" si="180"/>
        <v>C20H42NO7P</v>
      </c>
      <c r="J813" s="30" t="str">
        <f t="shared" si="182"/>
        <v>C20H43NO7P</v>
      </c>
      <c r="K813" s="30" t="str">
        <f t="shared" si="183"/>
        <v>C18H35O3</v>
      </c>
      <c r="L813" s="30" t="str">
        <f t="shared" si="181"/>
        <v>C2H8NO5P</v>
      </c>
      <c r="M813">
        <v>0.78034745599019406</v>
      </c>
      <c r="N813">
        <v>2.1238940705601592E-2</v>
      </c>
      <c r="O813">
        <v>9.9205691393472271E-3</v>
      </c>
      <c r="P813">
        <v>0.8093725538537726</v>
      </c>
      <c r="Q813">
        <v>0.96184411657920521</v>
      </c>
      <c r="R813">
        <v>0.1672129150299812</v>
      </c>
      <c r="S813">
        <v>2.7915456778934668E-2</v>
      </c>
      <c r="T813" s="8">
        <f t="shared" si="171"/>
        <v>2.0477286100977821E-2</v>
      </c>
      <c r="U813" s="8">
        <f t="shared" si="172"/>
        <v>8.0485920290254715E-3</v>
      </c>
      <c r="V813" s="15">
        <f t="shared" si="176"/>
        <v>0.16121645369744594</v>
      </c>
      <c r="W813" s="15">
        <f t="shared" si="177"/>
        <v>2.2647906562780387E-2</v>
      </c>
    </row>
    <row r="814" spans="1:23" x14ac:dyDescent="0.25">
      <c r="A814">
        <v>813</v>
      </c>
      <c r="B814">
        <v>454.3</v>
      </c>
      <c r="C814">
        <v>313.3</v>
      </c>
      <c r="D814" t="s">
        <v>121</v>
      </c>
      <c r="E814" t="e">
        <v>#N/A</v>
      </c>
      <c r="F814" t="b">
        <v>1</v>
      </c>
      <c r="I814" s="30" t="str">
        <f t="shared" si="180"/>
        <v>C21H44NO7P</v>
      </c>
      <c r="J814" s="30" t="str">
        <f t="shared" si="182"/>
        <v>C21H45NO7P</v>
      </c>
      <c r="K814" s="30" t="str">
        <f t="shared" si="183"/>
        <v>C19H37O3</v>
      </c>
      <c r="L814" s="30" t="str">
        <f t="shared" si="181"/>
        <v>C2H8NO5P</v>
      </c>
      <c r="M814">
        <v>0.7715321222487912</v>
      </c>
      <c r="N814">
        <v>2.2890094710277208E-2</v>
      </c>
      <c r="O814">
        <v>9.9205691393472271E-3</v>
      </c>
      <c r="P814">
        <v>0.80022933293521537</v>
      </c>
      <c r="Q814">
        <v>0.96184411657920521</v>
      </c>
      <c r="R814">
        <v>0.17446449679255377</v>
      </c>
      <c r="S814">
        <v>2.7915456778934668E-2</v>
      </c>
      <c r="T814" s="8">
        <f t="shared" si="171"/>
        <v>2.2069227686915785E-2</v>
      </c>
      <c r="U814" s="8">
        <f t="shared" si="172"/>
        <v>7.9576696785524717E-3</v>
      </c>
      <c r="V814" s="15">
        <f t="shared" si="176"/>
        <v>0.16820798479568322</v>
      </c>
      <c r="W814" s="15">
        <f t="shared" si="177"/>
        <v>2.2392060460685159E-2</v>
      </c>
    </row>
    <row r="815" spans="1:23" x14ac:dyDescent="0.25">
      <c r="A815">
        <v>814</v>
      </c>
      <c r="B815">
        <v>452.3</v>
      </c>
      <c r="C815">
        <v>311.3</v>
      </c>
      <c r="D815" t="s">
        <v>122</v>
      </c>
      <c r="E815" t="e">
        <v>#N/A</v>
      </c>
      <c r="F815" t="b">
        <v>1</v>
      </c>
      <c r="I815" s="30" t="str">
        <f t="shared" si="180"/>
        <v>C21H42NO7P</v>
      </c>
      <c r="J815" s="30" t="str">
        <f t="shared" si="182"/>
        <v>C21H43NO7P</v>
      </c>
      <c r="K815" s="30" t="str">
        <f t="shared" si="183"/>
        <v>C19H35O3</v>
      </c>
      <c r="L815" s="30" t="str">
        <f t="shared" si="181"/>
        <v>C2H8NO5P</v>
      </c>
      <c r="M815">
        <v>0.77176363397430181</v>
      </c>
      <c r="N815">
        <v>2.2844654423169762E-2</v>
      </c>
      <c r="O815">
        <v>9.9205691393472271E-3</v>
      </c>
      <c r="P815">
        <v>0.80046945576138107</v>
      </c>
      <c r="Q815">
        <v>0.96184411657920521</v>
      </c>
      <c r="R815">
        <v>0.17427667105704289</v>
      </c>
      <c r="S815">
        <v>2.7915456778934668E-2</v>
      </c>
      <c r="T815" s="8">
        <f t="shared" si="171"/>
        <v>2.202541694453896E-2</v>
      </c>
      <c r="U815" s="8">
        <f t="shared" si="172"/>
        <v>7.9600575167061895E-3</v>
      </c>
      <c r="V815" s="15">
        <f t="shared" si="176"/>
        <v>0.16802689472266616</v>
      </c>
      <c r="W815" s="15">
        <f t="shared" si="177"/>
        <v>2.23987795905898E-2</v>
      </c>
    </row>
    <row r="816" spans="1:23" x14ac:dyDescent="0.25">
      <c r="A816">
        <v>815</v>
      </c>
      <c r="B816">
        <v>468.3</v>
      </c>
      <c r="C816">
        <v>327.3</v>
      </c>
      <c r="D816" t="s">
        <v>124</v>
      </c>
      <c r="E816" t="e">
        <v>#N/A</v>
      </c>
      <c r="F816" t="b">
        <v>1</v>
      </c>
      <c r="I816" s="30" t="str">
        <f t="shared" si="180"/>
        <v>C22H46NO7P</v>
      </c>
      <c r="J816" s="30" t="str">
        <f t="shared" si="182"/>
        <v>C22H47NO7P</v>
      </c>
      <c r="K816" s="30" t="str">
        <f t="shared" si="183"/>
        <v>C20H39O3</v>
      </c>
      <c r="L816" s="30" t="str">
        <f t="shared" si="181"/>
        <v>C2H8NO5P</v>
      </c>
      <c r="M816">
        <v>0.76281637249190182</v>
      </c>
      <c r="N816">
        <v>2.4604460481228406E-2</v>
      </c>
      <c r="O816">
        <v>9.9205691393472271E-3</v>
      </c>
      <c r="P816">
        <v>0.79118940003694949</v>
      </c>
      <c r="Q816">
        <v>0.96184411657920521</v>
      </c>
      <c r="R816">
        <v>0.18153090212632944</v>
      </c>
      <c r="S816">
        <v>2.7915456778934668E-2</v>
      </c>
      <c r="T816" s="8">
        <f t="shared" si="171"/>
        <v>2.3722114187240736E-2</v>
      </c>
      <c r="U816" s="8">
        <f t="shared" si="172"/>
        <v>7.8677744485728118E-3</v>
      </c>
      <c r="V816" s="15">
        <f t="shared" si="176"/>
        <v>0.17502098012021164</v>
      </c>
      <c r="W816" s="15">
        <f t="shared" si="177"/>
        <v>2.2139104569558265E-2</v>
      </c>
    </row>
    <row r="817" spans="1:23" x14ac:dyDescent="0.25">
      <c r="A817">
        <v>816</v>
      </c>
      <c r="B817">
        <v>482.3</v>
      </c>
      <c r="C817">
        <v>341.3</v>
      </c>
      <c r="D817" t="s">
        <v>125</v>
      </c>
      <c r="E817" t="e">
        <v>#N/A</v>
      </c>
      <c r="F817" t="b">
        <v>1</v>
      </c>
      <c r="I817" s="30" t="str">
        <f t="shared" si="180"/>
        <v>C23H48NO7P</v>
      </c>
      <c r="J817" s="30" t="str">
        <f t="shared" si="182"/>
        <v>C23H49NO7P</v>
      </c>
      <c r="K817" s="30" t="str">
        <f t="shared" si="183"/>
        <v>C21H41O3</v>
      </c>
      <c r="L817" s="30" t="str">
        <f t="shared" si="181"/>
        <v>C2H8NO5P</v>
      </c>
      <c r="M817">
        <v>0.75419908175134387</v>
      </c>
      <c r="N817">
        <v>2.6379233015313953E-2</v>
      </c>
      <c r="O817">
        <v>9.9205691393472271E-3</v>
      </c>
      <c r="P817">
        <v>0.7822515883474942</v>
      </c>
      <c r="Q817">
        <v>0.96184411657920521</v>
      </c>
      <c r="R817">
        <v>0.18841538937810776</v>
      </c>
      <c r="S817">
        <v>2.7915456778934668E-2</v>
      </c>
      <c r="T817" s="8">
        <f t="shared" si="171"/>
        <v>2.5433241189683098E-2</v>
      </c>
      <c r="U817" s="8">
        <f t="shared" si="172"/>
        <v>7.7788947360372708E-3</v>
      </c>
      <c r="V817" s="15">
        <f t="shared" si="176"/>
        <v>0.18165858116949643</v>
      </c>
      <c r="W817" s="15">
        <f t="shared" si="177"/>
        <v>2.1889006239617759E-2</v>
      </c>
    </row>
    <row r="818" spans="1:23" x14ac:dyDescent="0.25">
      <c r="A818">
        <v>817</v>
      </c>
      <c r="B818">
        <v>480.3</v>
      </c>
      <c r="C818">
        <v>339.3</v>
      </c>
      <c r="D818" t="s">
        <v>126</v>
      </c>
      <c r="E818" t="e">
        <v>#N/A</v>
      </c>
      <c r="F818" t="b">
        <v>1</v>
      </c>
      <c r="I818" s="30" t="str">
        <f t="shared" si="180"/>
        <v>C23H46NO7P</v>
      </c>
      <c r="J818" s="30" t="str">
        <f t="shared" si="182"/>
        <v>C23H47NO7P</v>
      </c>
      <c r="K818" s="30" t="str">
        <f t="shared" si="183"/>
        <v>C21H39O3</v>
      </c>
      <c r="L818" s="30" t="str">
        <f t="shared" si="181"/>
        <v>C2H8NO5P</v>
      </c>
      <c r="M818">
        <v>0.75442539239449102</v>
      </c>
      <c r="N818">
        <v>2.6330651339324527E-2</v>
      </c>
      <c r="O818">
        <v>9.9205691393472271E-3</v>
      </c>
      <c r="P818">
        <v>0.782486316636543</v>
      </c>
      <c r="Q818">
        <v>0.96184411657920521</v>
      </c>
      <c r="R818">
        <v>0.18823714560334623</v>
      </c>
      <c r="S818">
        <v>2.7915456778934668E-2</v>
      </c>
      <c r="T818" s="8">
        <f t="shared" si="171"/>
        <v>2.5386401712503427E-2</v>
      </c>
      <c r="U818" s="8">
        <f t="shared" si="172"/>
        <v>7.7812289296385123E-3</v>
      </c>
      <c r="V818" s="15">
        <f t="shared" si="176"/>
        <v>0.1814867294363002</v>
      </c>
      <c r="W818" s="15">
        <f t="shared" si="177"/>
        <v>2.1895574419293126E-2</v>
      </c>
    </row>
    <row r="819" spans="1:23" x14ac:dyDescent="0.25">
      <c r="A819">
        <v>818</v>
      </c>
      <c r="B819">
        <v>478.3</v>
      </c>
      <c r="C819">
        <v>337.3</v>
      </c>
      <c r="D819" t="s">
        <v>127</v>
      </c>
      <c r="E819" t="e">
        <v>#N/A</v>
      </c>
      <c r="F819" t="b">
        <v>1</v>
      </c>
      <c r="I819" s="30" t="str">
        <f t="shared" si="180"/>
        <v>C23H44NO7P</v>
      </c>
      <c r="J819" s="30" t="str">
        <f t="shared" si="182"/>
        <v>C23H45NO7P</v>
      </c>
      <c r="K819" s="30" t="str">
        <f t="shared" si="183"/>
        <v>C21H37O3</v>
      </c>
      <c r="L819" s="30" t="str">
        <f t="shared" si="181"/>
        <v>C2H8NO5P</v>
      </c>
      <c r="M819">
        <v>0.75465177094610991</v>
      </c>
      <c r="N819">
        <v>2.6282108598608599E-2</v>
      </c>
      <c r="O819">
        <v>9.9205691393472271E-3</v>
      </c>
      <c r="P819">
        <v>0.78272111535992583</v>
      </c>
      <c r="Q819">
        <v>0.96184411657920521</v>
      </c>
      <c r="R819">
        <v>0.18805877789323391</v>
      </c>
      <c r="S819">
        <v>2.7915456778934668E-2</v>
      </c>
      <c r="T819" s="8">
        <f t="shared" si="171"/>
        <v>2.533959977433033E-2</v>
      </c>
      <c r="U819" s="8">
        <f t="shared" si="172"/>
        <v>7.7835638236554219E-3</v>
      </c>
      <c r="V819" s="15">
        <f t="shared" si="176"/>
        <v>0.18131475821222767</v>
      </c>
      <c r="W819" s="15">
        <f t="shared" si="177"/>
        <v>2.190214456986583E-2</v>
      </c>
    </row>
    <row r="820" spans="1:23" x14ac:dyDescent="0.25">
      <c r="A820">
        <v>819</v>
      </c>
      <c r="B820">
        <v>476.3</v>
      </c>
      <c r="C820">
        <v>335.3</v>
      </c>
      <c r="D820" t="s">
        <v>128</v>
      </c>
      <c r="E820" t="e">
        <v>#N/A</v>
      </c>
      <c r="F820" t="b">
        <v>1</v>
      </c>
      <c r="I820" s="30" t="str">
        <f t="shared" si="180"/>
        <v>C23H42NO7P</v>
      </c>
      <c r="J820" s="30" t="str">
        <f t="shared" si="182"/>
        <v>C23H43NO7P</v>
      </c>
      <c r="K820" s="30" t="str">
        <f t="shared" si="183"/>
        <v>C21H35O3</v>
      </c>
      <c r="L820" s="30" t="str">
        <f t="shared" si="181"/>
        <v>C2H8NO5P</v>
      </c>
      <c r="M820">
        <v>0.75487821742657812</v>
      </c>
      <c r="N820">
        <v>2.6233604842051502E-2</v>
      </c>
      <c r="O820">
        <v>9.9205691393472271E-3</v>
      </c>
      <c r="P820">
        <v>0.7829559845387779</v>
      </c>
      <c r="Q820">
        <v>0.96184411657920521</v>
      </c>
      <c r="R820">
        <v>0.187880286189442</v>
      </c>
      <c r="S820">
        <v>2.7915456778934668E-2</v>
      </c>
      <c r="T820" s="8">
        <f t="shared" si="171"/>
        <v>2.5292835422296059E-2</v>
      </c>
      <c r="U820" s="8">
        <f t="shared" si="172"/>
        <v>7.7858994182981762E-3</v>
      </c>
      <c r="V820" s="15">
        <f t="shared" si="176"/>
        <v>0.18114266744104179</v>
      </c>
      <c r="W820" s="15">
        <f t="shared" si="177"/>
        <v>2.1908716691927288E-2</v>
      </c>
    </row>
    <row r="821" spans="1:23" x14ac:dyDescent="0.25">
      <c r="A821">
        <v>820</v>
      </c>
      <c r="B821">
        <v>474.3</v>
      </c>
      <c r="C821">
        <v>333.3</v>
      </c>
      <c r="D821" t="s">
        <v>129</v>
      </c>
      <c r="E821" t="e">
        <v>#N/A</v>
      </c>
      <c r="F821" t="b">
        <v>1</v>
      </c>
      <c r="I821" s="30" t="str">
        <f t="shared" si="180"/>
        <v>C23H40NO7P</v>
      </c>
      <c r="J821" s="30" t="str">
        <f t="shared" si="182"/>
        <v>C23H41NO7P</v>
      </c>
      <c r="K821" s="30" t="str">
        <f t="shared" si="183"/>
        <v>C21H33O3</v>
      </c>
      <c r="L821" s="30" t="str">
        <f t="shared" si="181"/>
        <v>C2H8NO5P</v>
      </c>
      <c r="M821">
        <v>0.75510473185627847</v>
      </c>
      <c r="N821">
        <v>2.6185140118570711E-2</v>
      </c>
      <c r="O821">
        <v>9.9205691393472271E-3</v>
      </c>
      <c r="P821">
        <v>0.78319092419424041</v>
      </c>
      <c r="Q821">
        <v>0.96184411657920521</v>
      </c>
      <c r="R821">
        <v>0.18770167043361782</v>
      </c>
      <c r="S821">
        <v>2.7915456778934668E-2</v>
      </c>
      <c r="T821" s="8">
        <f t="shared" si="171"/>
        <v>2.5246108703563835E-2</v>
      </c>
      <c r="U821" s="8">
        <f t="shared" si="172"/>
        <v>7.7882357137770046E-3</v>
      </c>
      <c r="V821" s="15">
        <f t="shared" si="176"/>
        <v>0.18097045706648249</v>
      </c>
      <c r="W821" s="15">
        <f t="shared" si="177"/>
        <v>2.1915290786069064E-2</v>
      </c>
    </row>
    <row r="822" spans="1:23" x14ac:dyDescent="0.25">
      <c r="A822">
        <v>821</v>
      </c>
      <c r="B822">
        <v>496.3</v>
      </c>
      <c r="C822">
        <v>355.3</v>
      </c>
      <c r="D822" t="s">
        <v>1766</v>
      </c>
      <c r="E822" t="e">
        <v>#N/A</v>
      </c>
      <c r="F822" t="b">
        <v>1</v>
      </c>
      <c r="I822" s="30" t="str">
        <f t="shared" si="180"/>
        <v>C24H50NO7P</v>
      </c>
      <c r="J822" s="30" t="str">
        <f t="shared" si="182"/>
        <v>C24H51NO7P</v>
      </c>
      <c r="K822" s="30" t="str">
        <f t="shared" si="183"/>
        <v>C22H43O3</v>
      </c>
      <c r="L822" s="30" t="str">
        <f t="shared" si="181"/>
        <v>C2H8NO5P</v>
      </c>
      <c r="M822">
        <v>0.74567913776733852</v>
      </c>
      <c r="N822">
        <v>2.8211675790402846E-2</v>
      </c>
      <c r="O822">
        <v>9.9205691393472271E-3</v>
      </c>
      <c r="P822">
        <v>0.77341474423646239</v>
      </c>
      <c r="Q822">
        <v>0.96184411657920521</v>
      </c>
      <c r="R822">
        <v>0.19512116690897743</v>
      </c>
      <c r="S822">
        <v>2.7915456778934668E-2</v>
      </c>
      <c r="T822" s="8">
        <f t="shared" si="171"/>
        <v>2.7199970307170047E-2</v>
      </c>
      <c r="U822" s="8">
        <f t="shared" si="172"/>
        <v>7.6910190689725337E-3</v>
      </c>
      <c r="V822" s="15">
        <f t="shared" si="176"/>
        <v>0.18812388124884133</v>
      </c>
      <c r="W822" s="15">
        <f t="shared" si="177"/>
        <v>2.1641733189915777E-2</v>
      </c>
    </row>
    <row r="823" spans="1:23" x14ac:dyDescent="0.25">
      <c r="A823">
        <v>822</v>
      </c>
      <c r="B823">
        <v>510.4</v>
      </c>
      <c r="C823">
        <v>369.4</v>
      </c>
      <c r="D823" t="s">
        <v>130</v>
      </c>
      <c r="E823" t="e">
        <v>#N/A</v>
      </c>
      <c r="F823" t="b">
        <v>1</v>
      </c>
      <c r="I823" s="30" t="str">
        <f t="shared" si="180"/>
        <v>C25H52NO7P</v>
      </c>
      <c r="J823" s="30" t="str">
        <f t="shared" si="182"/>
        <v>C25H53NO7P</v>
      </c>
      <c r="K823" s="30" t="str">
        <f t="shared" si="183"/>
        <v>C23H45O3</v>
      </c>
      <c r="L823" s="30" t="str">
        <f t="shared" si="181"/>
        <v>C2H8NO5P</v>
      </c>
      <c r="M823">
        <v>0.73725544084494732</v>
      </c>
      <c r="N823">
        <v>3.0099119427303797E-2</v>
      </c>
      <c r="O823">
        <v>9.9205691393472271E-3</v>
      </c>
      <c r="P823">
        <v>0.76467772710565796</v>
      </c>
      <c r="Q823">
        <v>0.96184411657920521</v>
      </c>
      <c r="R823">
        <v>0.20165139380784752</v>
      </c>
      <c r="S823">
        <v>2.7915456778934668E-2</v>
      </c>
      <c r="T823" s="8">
        <f t="shared" si="171"/>
        <v>2.9019727887739842E-2</v>
      </c>
      <c r="U823" s="8">
        <f t="shared" si="172"/>
        <v>7.6041361050004745E-3</v>
      </c>
      <c r="V823" s="15">
        <f t="shared" si="176"/>
        <v>0.19441992615833142</v>
      </c>
      <c r="W823" s="15">
        <f t="shared" si="177"/>
        <v>2.1397253504171928E-2</v>
      </c>
    </row>
    <row r="824" spans="1:23" x14ac:dyDescent="0.25">
      <c r="A824">
        <v>823</v>
      </c>
      <c r="B824">
        <v>508.4</v>
      </c>
      <c r="C824">
        <v>367.4</v>
      </c>
      <c r="D824" t="s">
        <v>131</v>
      </c>
      <c r="E824" t="e">
        <v>#N/A</v>
      </c>
      <c r="F824" t="b">
        <v>1</v>
      </c>
      <c r="I824" s="30" t="str">
        <f t="shared" si="180"/>
        <v>C25H50NO7P</v>
      </c>
      <c r="J824" s="30" t="str">
        <f t="shared" si="182"/>
        <v>C25H51NO7P</v>
      </c>
      <c r="K824" s="30" t="str">
        <f t="shared" si="183"/>
        <v>C23H43O3</v>
      </c>
      <c r="L824" s="30" t="str">
        <f t="shared" si="181"/>
        <v>C2H8NO5P</v>
      </c>
      <c r="M824">
        <v>0.73747666725189776</v>
      </c>
      <c r="N824">
        <v>3.0047680192707166E-2</v>
      </c>
      <c r="O824">
        <v>9.9205691393472271E-3</v>
      </c>
      <c r="P824">
        <v>0.76490718204986141</v>
      </c>
      <c r="Q824">
        <v>0.96184411657920521</v>
      </c>
      <c r="R824">
        <v>0.20148239625957973</v>
      </c>
      <c r="S824">
        <v>2.7915456778934668E-2</v>
      </c>
      <c r="T824" s="8">
        <f t="shared" si="171"/>
        <v>2.8970133327528423E-2</v>
      </c>
      <c r="U824" s="8">
        <f t="shared" si="172"/>
        <v>7.6064178592138354E-3</v>
      </c>
      <c r="V824" s="15">
        <f t="shared" si="176"/>
        <v>0.19425698907054473</v>
      </c>
      <c r="W824" s="15">
        <f t="shared" si="177"/>
        <v>2.1403674124826706E-2</v>
      </c>
    </row>
    <row r="825" spans="1:23" x14ac:dyDescent="0.25">
      <c r="A825">
        <v>824</v>
      </c>
      <c r="B825">
        <v>506.4</v>
      </c>
      <c r="C825">
        <v>365.4</v>
      </c>
      <c r="D825" t="s">
        <v>132</v>
      </c>
      <c r="E825" t="e">
        <v>#N/A</v>
      </c>
      <c r="F825" t="b">
        <v>1</v>
      </c>
      <c r="I825" s="30" t="str">
        <f t="shared" si="180"/>
        <v>C25H48NO7P</v>
      </c>
      <c r="J825" s="30" t="str">
        <f t="shared" si="182"/>
        <v>C25H49NO7P</v>
      </c>
      <c r="K825" s="30" t="str">
        <f t="shared" si="183"/>
        <v>C23H41O3</v>
      </c>
      <c r="L825" s="30" t="str">
        <f t="shared" si="181"/>
        <v>C2H8NO5P</v>
      </c>
      <c r="M825">
        <v>0.73769796004170618</v>
      </c>
      <c r="N825">
        <v>2.9996276260450816E-2</v>
      </c>
      <c r="O825">
        <v>9.9205691393472271E-3</v>
      </c>
      <c r="P825">
        <v>0.76513670584603932</v>
      </c>
      <c r="Q825">
        <v>0.96184411657920521</v>
      </c>
      <c r="R825">
        <v>0.20131327913316888</v>
      </c>
      <c r="S825">
        <v>2.7915456778934668E-2</v>
      </c>
      <c r="T825" s="8">
        <f t="shared" si="171"/>
        <v>2.8920572803671839E-2</v>
      </c>
      <c r="U825" s="8">
        <f t="shared" si="172"/>
        <v>7.6087002981075113E-3</v>
      </c>
      <c r="V825" s="15">
        <f t="shared" si="176"/>
        <v>0.19409393669283473</v>
      </c>
      <c r="W825" s="15">
        <f t="shared" si="177"/>
        <v>2.1410096672101163E-2</v>
      </c>
    </row>
    <row r="826" spans="1:23" x14ac:dyDescent="0.25">
      <c r="A826">
        <v>825</v>
      </c>
      <c r="B826">
        <v>504.4</v>
      </c>
      <c r="C826">
        <v>363.4</v>
      </c>
      <c r="D826" t="s">
        <v>133</v>
      </c>
      <c r="E826" t="e">
        <v>#N/A</v>
      </c>
      <c r="F826" t="b">
        <v>1</v>
      </c>
      <c r="I826" s="30" t="str">
        <f t="shared" si="180"/>
        <v>C25H46NO7P</v>
      </c>
      <c r="J826" s="30" t="str">
        <f t="shared" si="182"/>
        <v>C25H47NO7P</v>
      </c>
      <c r="K826" s="30" t="str">
        <f t="shared" si="183"/>
        <v>C23H39O3</v>
      </c>
      <c r="L826" s="30" t="str">
        <f t="shared" si="181"/>
        <v>C2H8NO5P</v>
      </c>
      <c r="M826">
        <v>0.73791931923429199</v>
      </c>
      <c r="N826">
        <v>2.994490767702207E-2</v>
      </c>
      <c r="O826">
        <v>9.9205691393472271E-3</v>
      </c>
      <c r="P826">
        <v>0.76536629851485216</v>
      </c>
      <c r="Q826">
        <v>0.96184411657920521</v>
      </c>
      <c r="R826">
        <v>0.20114404237206854</v>
      </c>
      <c r="S826">
        <v>2.7915456778934668E-2</v>
      </c>
      <c r="T826" s="8">
        <f t="shared" si="171"/>
        <v>2.8871046360990315E-2</v>
      </c>
      <c r="U826" s="8">
        <f t="shared" si="172"/>
        <v>7.6109834218869524E-3</v>
      </c>
      <c r="V826" s="15">
        <f t="shared" si="176"/>
        <v>0.19393076897068276</v>
      </c>
      <c r="W826" s="15">
        <f t="shared" si="177"/>
        <v>2.1416521146573414E-2</v>
      </c>
    </row>
    <row r="827" spans="1:23" x14ac:dyDescent="0.25">
      <c r="A827">
        <v>826</v>
      </c>
      <c r="B827">
        <v>502.4</v>
      </c>
      <c r="C827">
        <v>361.4</v>
      </c>
      <c r="D827" t="s">
        <v>134</v>
      </c>
      <c r="E827" t="e">
        <v>#N/A</v>
      </c>
      <c r="F827" t="b">
        <v>1</v>
      </c>
      <c r="I827" s="30" t="str">
        <f t="shared" si="180"/>
        <v>C25H44NO7P</v>
      </c>
      <c r="J827" s="30" t="str">
        <f t="shared" si="182"/>
        <v>C25H45NO7P</v>
      </c>
      <c r="K827" s="30" t="str">
        <f t="shared" si="183"/>
        <v>C23H37O3</v>
      </c>
      <c r="L827" s="30" t="str">
        <f t="shared" si="181"/>
        <v>C2H8NO5P</v>
      </c>
      <c r="M827">
        <v>0.73814074484958003</v>
      </c>
      <c r="N827">
        <v>2.989357448893918E-2</v>
      </c>
      <c r="O827">
        <v>9.9205691393472271E-3</v>
      </c>
      <c r="P827">
        <v>0.76559596007696595</v>
      </c>
      <c r="Q827">
        <v>0.96184411657920521</v>
      </c>
      <c r="R827">
        <v>0.2009746859197091</v>
      </c>
      <c r="S827">
        <v>2.7915456778934668E-2</v>
      </c>
      <c r="T827" s="8">
        <f t="shared" si="171"/>
        <v>2.8821554044333893E-2</v>
      </c>
      <c r="U827" s="8">
        <f t="shared" si="172"/>
        <v>7.6132672307576655E-3</v>
      </c>
      <c r="V827" s="15">
        <f t="shared" si="176"/>
        <v>0.19376748584954781</v>
      </c>
      <c r="W827" s="15">
        <f t="shared" si="177"/>
        <v>2.1422947548821739E-2</v>
      </c>
    </row>
    <row r="828" spans="1:23" x14ac:dyDescent="0.25">
      <c r="A828">
        <v>827</v>
      </c>
      <c r="B828">
        <v>500.4</v>
      </c>
      <c r="C828">
        <v>359.4</v>
      </c>
      <c r="D828" t="s">
        <v>135</v>
      </c>
      <c r="E828" t="e">
        <v>#N/A</v>
      </c>
      <c r="F828" t="b">
        <v>1</v>
      </c>
      <c r="I828" s="30" t="str">
        <f t="shared" si="180"/>
        <v>C25H42NO7P</v>
      </c>
      <c r="J828" s="30" t="str">
        <f t="shared" si="182"/>
        <v>C25H43NO7P</v>
      </c>
      <c r="K828" s="30" t="str">
        <f t="shared" si="183"/>
        <v>C23H35O3</v>
      </c>
      <c r="L828" s="30" t="str">
        <f t="shared" si="181"/>
        <v>C2H8NO5P</v>
      </c>
      <c r="M828">
        <v>0.73836223690750202</v>
      </c>
      <c r="N828">
        <v>2.9842276742751327E-2</v>
      </c>
      <c r="O828">
        <v>9.9205691393472271E-3</v>
      </c>
      <c r="P828">
        <v>0.76582569055305394</v>
      </c>
      <c r="Q828">
        <v>0.96184411657920521</v>
      </c>
      <c r="R828">
        <v>0.20080520971949789</v>
      </c>
      <c r="S828">
        <v>2.7915456778934668E-2</v>
      </c>
      <c r="T828" s="8">
        <f t="shared" si="171"/>
        <v>2.8772095898582446E-2</v>
      </c>
      <c r="U828" s="8">
        <f t="shared" si="172"/>
        <v>7.6155517249252309E-3</v>
      </c>
      <c r="V828" s="15">
        <f t="shared" si="176"/>
        <v>0.19360408727486675</v>
      </c>
      <c r="W828" s="15">
        <f t="shared" si="177"/>
        <v>2.142937587942461E-2</v>
      </c>
    </row>
    <row r="829" spans="1:23" x14ac:dyDescent="0.25">
      <c r="A829">
        <v>828</v>
      </c>
      <c r="B829">
        <v>538.4</v>
      </c>
      <c r="C829">
        <v>397.4</v>
      </c>
      <c r="D829" t="s">
        <v>136</v>
      </c>
      <c r="E829" t="e">
        <v>#N/A</v>
      </c>
      <c r="F829" t="b">
        <v>1</v>
      </c>
      <c r="I829" s="30" t="str">
        <f t="shared" si="180"/>
        <v>C27H56NO7P</v>
      </c>
      <c r="J829" s="30" t="str">
        <f t="shared" si="182"/>
        <v>C27H57NO7P</v>
      </c>
      <c r="K829" s="30" t="str">
        <f t="shared" si="183"/>
        <v>C25H49O3</v>
      </c>
      <c r="L829" s="30" t="str">
        <f t="shared" si="181"/>
        <v>C2H8NO5P</v>
      </c>
      <c r="M829">
        <v>0.72069245137941196</v>
      </c>
      <c r="N829">
        <v>3.4028659617894183E-2</v>
      </c>
      <c r="O829">
        <v>9.9205691393472271E-3</v>
      </c>
      <c r="P829">
        <v>0.74749867567123907</v>
      </c>
      <c r="Q829">
        <v>0.96184411657920521</v>
      </c>
      <c r="R829">
        <v>0.21419758991744847</v>
      </c>
      <c r="S829">
        <v>2.7915456778934668E-2</v>
      </c>
      <c r="T829" s="8">
        <f t="shared" si="171"/>
        <v>3.2808349921360752E-2</v>
      </c>
      <c r="U829" s="8">
        <f t="shared" si="172"/>
        <v>7.4333035560303698E-3</v>
      </c>
      <c r="V829" s="15">
        <f t="shared" si="176"/>
        <v>0.20651620020402872</v>
      </c>
      <c r="W829" s="15">
        <f t="shared" si="177"/>
        <v>2.0916548358103668E-2</v>
      </c>
    </row>
    <row r="830" spans="1:23" x14ac:dyDescent="0.25">
      <c r="A830">
        <v>829</v>
      </c>
      <c r="B830">
        <v>536.4</v>
      </c>
      <c r="C830">
        <v>395.4</v>
      </c>
      <c r="D830" t="s">
        <v>137</v>
      </c>
      <c r="E830" t="e">
        <v>#N/A</v>
      </c>
      <c r="F830" t="b">
        <v>1</v>
      </c>
      <c r="I830" s="30" t="str">
        <f t="shared" si="180"/>
        <v>C27H54NO7P</v>
      </c>
      <c r="J830" s="30" t="str">
        <f t="shared" si="182"/>
        <v>C27H55NO7P</v>
      </c>
      <c r="K830" s="30" t="str">
        <f t="shared" si="183"/>
        <v>C25H47O3</v>
      </c>
      <c r="L830" s="30" t="str">
        <f t="shared" si="181"/>
        <v>C2H8NO5P</v>
      </c>
      <c r="M830">
        <v>0.72090870777129745</v>
      </c>
      <c r="N830">
        <v>3.3974632797292167E-2</v>
      </c>
      <c r="O830">
        <v>9.9205691393472271E-3</v>
      </c>
      <c r="P830">
        <v>0.74772297574019431</v>
      </c>
      <c r="Q830">
        <v>0.96184411657920521</v>
      </c>
      <c r="R830">
        <v>0.21403751311034944</v>
      </c>
      <c r="S830">
        <v>2.7915456778934668E-2</v>
      </c>
      <c r="T830" s="8">
        <f t="shared" si="171"/>
        <v>3.2756260569168999E-2</v>
      </c>
      <c r="U830" s="8">
        <f t="shared" si="172"/>
        <v>7.4355340489455383E-3</v>
      </c>
      <c r="V830" s="15">
        <f t="shared" si="176"/>
        <v>0.20636186394863187</v>
      </c>
      <c r="W830" s="15">
        <f t="shared" si="177"/>
        <v>2.092282473476054E-2</v>
      </c>
    </row>
    <row r="831" spans="1:23" x14ac:dyDescent="0.25">
      <c r="A831">
        <v>830</v>
      </c>
      <c r="B831">
        <v>534.4</v>
      </c>
      <c r="C831">
        <v>393.4</v>
      </c>
      <c r="D831" t="s">
        <v>138</v>
      </c>
      <c r="E831" t="e">
        <v>#N/A</v>
      </c>
      <c r="F831" t="b">
        <v>1</v>
      </c>
      <c r="I831" s="30" t="str">
        <f t="shared" si="180"/>
        <v>C27H52NO7P</v>
      </c>
      <c r="J831" s="30" t="str">
        <f t="shared" si="182"/>
        <v>C27H53NO7P</v>
      </c>
      <c r="K831" s="30" t="str">
        <f t="shared" si="183"/>
        <v>C25H45O3</v>
      </c>
      <c r="L831" s="30" t="str">
        <f t="shared" si="181"/>
        <v>C2H8NO5P</v>
      </c>
      <c r="M831">
        <v>0.72112502905470066</v>
      </c>
      <c r="N831">
        <v>3.3920637824804749E-2</v>
      </c>
      <c r="O831">
        <v>9.9205691393472271E-3</v>
      </c>
      <c r="P831">
        <v>0.74794734311431321</v>
      </c>
      <c r="Q831">
        <v>0.96184411657920521</v>
      </c>
      <c r="R831">
        <v>0.21387732094909057</v>
      </c>
      <c r="S831">
        <v>2.7915456778934668E-2</v>
      </c>
      <c r="T831" s="8">
        <f t="shared" si="171"/>
        <v>3.2704201922979195E-2</v>
      </c>
      <c r="U831" s="8">
        <f t="shared" si="172"/>
        <v>7.437765211159169E-3</v>
      </c>
      <c r="V831" s="15">
        <f t="shared" si="176"/>
        <v>0.20620741647581767</v>
      </c>
      <c r="W831" s="15">
        <f t="shared" si="177"/>
        <v>2.0929102994754149E-2</v>
      </c>
    </row>
    <row r="832" spans="1:23" x14ac:dyDescent="0.25">
      <c r="A832">
        <v>831</v>
      </c>
      <c r="B832">
        <v>530.4</v>
      </c>
      <c r="C832">
        <v>389.4</v>
      </c>
      <c r="D832" t="s">
        <v>139</v>
      </c>
      <c r="E832" t="e">
        <v>#N/A</v>
      </c>
      <c r="F832" t="b">
        <v>1</v>
      </c>
      <c r="I832" s="30" t="str">
        <f t="shared" si="180"/>
        <v>C27H48NO7P</v>
      </c>
      <c r="J832" s="30" t="str">
        <f t="shared" si="182"/>
        <v>C27H49NO7P</v>
      </c>
      <c r="K832" s="30" t="str">
        <f t="shared" si="183"/>
        <v>C25H41O3</v>
      </c>
      <c r="L832" s="30" t="str">
        <f t="shared" si="181"/>
        <v>C2H8NO5P</v>
      </c>
      <c r="M832">
        <v>0.7215578663739538</v>
      </c>
      <c r="N832">
        <v>3.3812743600935273E-2</v>
      </c>
      <c r="O832">
        <v>9.9205691393472271E-3</v>
      </c>
      <c r="P832">
        <v>0.74839627985883383</v>
      </c>
      <c r="Q832">
        <v>0.96184411657920521</v>
      </c>
      <c r="R832">
        <v>0.21355659034481239</v>
      </c>
      <c r="S832">
        <v>2.7915456778934668E-2</v>
      </c>
      <c r="T832" s="8">
        <f t="shared" si="171"/>
        <v>3.2600176919028057E-2</v>
      </c>
      <c r="U832" s="8">
        <f t="shared" si="172"/>
        <v>7.4422295442852183E-3</v>
      </c>
      <c r="V832" s="15">
        <f t="shared" si="176"/>
        <v>0.20589818766651966</v>
      </c>
      <c r="W832" s="15">
        <f t="shared" si="177"/>
        <v>2.0941665167012263E-2</v>
      </c>
    </row>
    <row r="833" spans="1:23" x14ac:dyDescent="0.25">
      <c r="A833">
        <v>832</v>
      </c>
      <c r="B833">
        <v>528.4</v>
      </c>
      <c r="C833">
        <v>387.4</v>
      </c>
      <c r="D833" t="s">
        <v>140</v>
      </c>
      <c r="E833" t="e">
        <v>#N/A</v>
      </c>
      <c r="F833" t="b">
        <v>1</v>
      </c>
      <c r="I833" s="30" t="str">
        <f t="shared" si="180"/>
        <v>C27H46NO7P</v>
      </c>
      <c r="J833" s="30" t="str">
        <f t="shared" si="182"/>
        <v>C27H47NO7P</v>
      </c>
      <c r="K833" s="30" t="str">
        <f t="shared" si="183"/>
        <v>C25H39O3</v>
      </c>
      <c r="L833" s="30" t="str">
        <f t="shared" si="181"/>
        <v>C2H8NO5P</v>
      </c>
      <c r="M833">
        <v>0.72177438244876491</v>
      </c>
      <c r="N833">
        <v>3.3758844438008279E-2</v>
      </c>
      <c r="O833">
        <v>9.9205691393472271E-3</v>
      </c>
      <c r="P833">
        <v>0.74862084926964578</v>
      </c>
      <c r="Q833">
        <v>0.96184411657920521</v>
      </c>
      <c r="R833">
        <v>0.21339605179209617</v>
      </c>
      <c r="S833">
        <v>2.7915456778934668E-2</v>
      </c>
      <c r="T833" s="8">
        <f t="shared" si="171"/>
        <v>3.2548210646549683E-2</v>
      </c>
      <c r="U833" s="8">
        <f t="shared" si="172"/>
        <v>7.4444627155994874E-3</v>
      </c>
      <c r="V833" s="15">
        <f t="shared" si="176"/>
        <v>0.20574340622427284</v>
      </c>
      <c r="W833" s="15">
        <f t="shared" si="177"/>
        <v>2.0947949080407535E-2</v>
      </c>
    </row>
    <row r="834" spans="1:23" x14ac:dyDescent="0.25">
      <c r="A834">
        <v>833</v>
      </c>
      <c r="B834">
        <v>526.4</v>
      </c>
      <c r="C834">
        <v>385.4</v>
      </c>
      <c r="D834" t="s">
        <v>141</v>
      </c>
      <c r="E834" t="e">
        <v>#N/A</v>
      </c>
      <c r="F834" t="b">
        <v>1</v>
      </c>
      <c r="I834" s="30" t="str">
        <f t="shared" si="180"/>
        <v>C27H44NO7P</v>
      </c>
      <c r="J834" s="30" t="str">
        <f t="shared" si="182"/>
        <v>C27H45NO7P</v>
      </c>
      <c r="K834" s="30" t="str">
        <f t="shared" si="183"/>
        <v>C25H37O3</v>
      </c>
      <c r="L834" s="30" t="str">
        <f t="shared" si="181"/>
        <v>C2H8NO5P</v>
      </c>
      <c r="M834">
        <v>0.72199096349301606</v>
      </c>
      <c r="N834">
        <v>3.370497730010602E-2</v>
      </c>
      <c r="O834">
        <v>9.9205691393472271E-3</v>
      </c>
      <c r="P834">
        <v>0.74884548606644208</v>
      </c>
      <c r="Q834">
        <v>0.96184411657920521</v>
      </c>
      <c r="R834">
        <v>0.21323539766582641</v>
      </c>
      <c r="S834">
        <v>2.7915456778934668E-2</v>
      </c>
      <c r="T834" s="8">
        <f t="shared" si="171"/>
        <v>3.2496275250639167E-2</v>
      </c>
      <c r="U834" s="8">
        <f t="shared" si="172"/>
        <v>7.4466965570159187E-3</v>
      </c>
      <c r="V834" s="15">
        <f t="shared" si="176"/>
        <v>0.20558851335308273</v>
      </c>
      <c r="W834" s="15">
        <f t="shared" si="177"/>
        <v>2.0954234879401068E-2</v>
      </c>
    </row>
    <row r="835" spans="1:23" x14ac:dyDescent="0.25">
      <c r="A835">
        <v>834</v>
      </c>
      <c r="B835">
        <v>566.4</v>
      </c>
      <c r="C835">
        <v>425.4</v>
      </c>
      <c r="D835" t="s">
        <v>142</v>
      </c>
      <c r="E835" t="e">
        <v>#N/A</v>
      </c>
      <c r="F835" t="b">
        <v>1</v>
      </c>
      <c r="I835" s="30" t="str">
        <f t="shared" si="180"/>
        <v>C29H60NO7P</v>
      </c>
      <c r="J835" s="30" t="str">
        <f t="shared" si="182"/>
        <v>C29H61NO7P</v>
      </c>
      <c r="K835" s="30" t="str">
        <f t="shared" si="183"/>
        <v>C27H53O3</v>
      </c>
      <c r="L835" s="30" t="str">
        <f t="shared" si="181"/>
        <v>C2H8NO5P</v>
      </c>
      <c r="M835">
        <v>0.70450156173822098</v>
      </c>
      <c r="N835">
        <v>3.8147792013375488E-2</v>
      </c>
      <c r="O835">
        <v>9.9205691393472271E-3</v>
      </c>
      <c r="P835">
        <v>0.73070556434953071</v>
      </c>
      <c r="Q835">
        <v>0.96184411657920521</v>
      </c>
      <c r="R835">
        <v>0.22607829147926534</v>
      </c>
      <c r="S835">
        <v>2.7915456778934668E-2</v>
      </c>
      <c r="T835" s="8">
        <f t="shared" ref="T835:T898" si="184">N835*M835/P835</f>
        <v>3.6779765149608477E-2</v>
      </c>
      <c r="U835" s="8">
        <f t="shared" ref="U835:U898" si="185">O835*M835/Q835</f>
        <v>7.2663088867858045E-3</v>
      </c>
      <c r="V835" s="15">
        <f t="shared" si="176"/>
        <v>0.2179708451570839</v>
      </c>
      <c r="W835" s="15">
        <f t="shared" si="177"/>
        <v>2.0446642609136135E-2</v>
      </c>
    </row>
    <row r="836" spans="1:23" x14ac:dyDescent="0.25">
      <c r="A836">
        <v>835</v>
      </c>
      <c r="B836">
        <v>564.4</v>
      </c>
      <c r="C836">
        <v>423.4</v>
      </c>
      <c r="D836" t="s">
        <v>143</v>
      </c>
      <c r="E836" t="e">
        <v>#N/A</v>
      </c>
      <c r="F836" t="b">
        <v>1</v>
      </c>
      <c r="I836" s="30" t="str">
        <f t="shared" si="180"/>
        <v>C29H58NO7P</v>
      </c>
      <c r="J836" s="30" t="str">
        <f t="shared" si="182"/>
        <v>C29H59NO7P</v>
      </c>
      <c r="K836" s="30" t="str">
        <f t="shared" si="183"/>
        <v>C27H51O3</v>
      </c>
      <c r="L836" s="30" t="str">
        <f t="shared" si="181"/>
        <v>C2H8NO5P</v>
      </c>
      <c r="M836">
        <v>0.70471295977011061</v>
      </c>
      <c r="N836">
        <v>3.8091434261529236E-2</v>
      </c>
      <c r="O836">
        <v>9.9205691393472271E-3</v>
      </c>
      <c r="P836">
        <v>0.73092482535132763</v>
      </c>
      <c r="Q836">
        <v>0.96184411657920521</v>
      </c>
      <c r="R836">
        <v>0.22592681988588945</v>
      </c>
      <c r="S836">
        <v>2.7915456778934668E-2</v>
      </c>
      <c r="T836" s="8">
        <f t="shared" si="184"/>
        <v>3.672542845624132E-2</v>
      </c>
      <c r="U836" s="8">
        <f t="shared" si="185"/>
        <v>7.2684892700258059E-3</v>
      </c>
      <c r="V836" s="15">
        <f t="shared" si="176"/>
        <v>0.21782480552183456</v>
      </c>
      <c r="W836" s="15">
        <f t="shared" si="177"/>
        <v>2.045277798234334E-2</v>
      </c>
    </row>
    <row r="837" spans="1:23" x14ac:dyDescent="0.25">
      <c r="A837">
        <v>836</v>
      </c>
      <c r="B837" s="69">
        <v>445.3</v>
      </c>
      <c r="C837" s="69">
        <v>304.3</v>
      </c>
      <c r="D837" s="20" t="s">
        <v>123</v>
      </c>
      <c r="E837" t="e">
        <v>#N/A</v>
      </c>
      <c r="F837" t="b">
        <v>1</v>
      </c>
      <c r="I837" s="1" t="str">
        <f>"C"&amp;5+MID(D837,6,2)&amp;"H"&amp;-5+12+MID(D837,6,2)*2-MID(D837,9,1)*2&amp;"NO7P"</f>
        <v>C20H37NO7P</v>
      </c>
      <c r="J837" s="1" t="str">
        <f>"C"&amp;5+MID(D837,6,2)&amp;"H"&amp;-5+12+MID(D837,6,2)*2-MID(D837,9,1)*2+1&amp;"NO7P"</f>
        <v>C20H38NO7P</v>
      </c>
      <c r="K837" s="1" t="str">
        <f>"C"&amp;MID(D837,6,2)+3&amp;"H"&amp;MID(D837,6,2)*2+6-1-MID(D837,9,1)*2-5&amp;"O3"</f>
        <v>C18H30O3</v>
      </c>
      <c r="L837" s="1" t="str">
        <f t="shared" si="181"/>
        <v>C2H8NO5P</v>
      </c>
      <c r="M837">
        <v>0.78093298004165934</v>
      </c>
      <c r="N837">
        <v>2.1129627917743456E-2</v>
      </c>
      <c r="O837">
        <v>9.9205691393472271E-3</v>
      </c>
      <c r="P837">
        <v>0.80997985652803572</v>
      </c>
      <c r="Q837">
        <v>0.96184411657920521</v>
      </c>
      <c r="R837">
        <v>0.16673080514157013</v>
      </c>
      <c r="S837">
        <v>2.7915456778934668E-2</v>
      </c>
      <c r="T837" s="8">
        <f t="shared" si="184"/>
        <v>2.0371893404491963E-2</v>
      </c>
      <c r="U837" s="8">
        <f t="shared" si="185"/>
        <v>8.0546311903980771E-3</v>
      </c>
      <c r="V837" s="15">
        <f t="shared" si="176"/>
        <v>0.16075163286414987</v>
      </c>
      <c r="W837" s="15">
        <f t="shared" si="177"/>
        <v>2.2664900139047026E-2</v>
      </c>
    </row>
    <row r="838" spans="1:23" x14ac:dyDescent="0.25">
      <c r="A838">
        <v>837</v>
      </c>
      <c r="B838" s="69">
        <v>473.3</v>
      </c>
      <c r="C838" s="69">
        <v>332.3</v>
      </c>
      <c r="D838" s="20" t="s">
        <v>144</v>
      </c>
      <c r="E838" t="e">
        <v>#N/A</v>
      </c>
      <c r="F838" t="b">
        <v>1</v>
      </c>
      <c r="I838" s="1" t="str">
        <f t="shared" ref="I838:I839" si="186">"C"&amp;5+MID(D838,6,2)&amp;"H"&amp;-5+12+MID(D838,6,2)*2-MID(D838,9,1)*2&amp;"NO7P"</f>
        <v>C22H41NO7P</v>
      </c>
      <c r="J838" s="1" t="str">
        <f t="shared" ref="J838:J839" si="187">"C"&amp;5+MID(D838,6,2)&amp;"H"&amp;-5+12+MID(D838,6,2)*2-MID(D838,9,1)*2+1&amp;"NO7P"</f>
        <v>C22H42NO7P</v>
      </c>
      <c r="K838" s="1" t="str">
        <f t="shared" ref="K838:K839" si="188">"C"&amp;MID(D838,6,2)+3&amp;"H"&amp;MID(D838,6,2)*2+6-1-MID(D838,9,1)*2-5&amp;"O3"</f>
        <v>C20H34O3</v>
      </c>
      <c r="L838" s="1" t="str">
        <f t="shared" si="181"/>
        <v>C2H8NO5P</v>
      </c>
      <c r="M838">
        <v>0.76338874231193132</v>
      </c>
      <c r="N838">
        <v>2.4486918666161143E-2</v>
      </c>
      <c r="O838">
        <v>9.9205691393472271E-3</v>
      </c>
      <c r="P838">
        <v>0.79178305920688707</v>
      </c>
      <c r="Q838">
        <v>0.96184411657920521</v>
      </c>
      <c r="R838">
        <v>0.18107318520769078</v>
      </c>
      <c r="S838">
        <v>2.7915456778934668E-2</v>
      </c>
      <c r="T838" s="8">
        <f t="shared" si="184"/>
        <v>2.3608787566609148E-2</v>
      </c>
      <c r="U838" s="8">
        <f t="shared" si="185"/>
        <v>7.8736779357127806E-3</v>
      </c>
      <c r="V838" s="15">
        <f t="shared" si="176"/>
        <v>0.17457967749471157</v>
      </c>
      <c r="W838" s="15">
        <f t="shared" si="177"/>
        <v>2.2155716372549199E-2</v>
      </c>
    </row>
    <row r="839" spans="1:23" x14ac:dyDescent="0.25">
      <c r="A839">
        <v>838</v>
      </c>
      <c r="B839" s="69">
        <v>501.3</v>
      </c>
      <c r="C839" s="69">
        <v>360.3</v>
      </c>
      <c r="D839" s="20" t="s">
        <v>145</v>
      </c>
      <c r="E839" t="e">
        <v>#N/A</v>
      </c>
      <c r="F839" t="b">
        <v>1</v>
      </c>
      <c r="I839" s="1" t="str">
        <f t="shared" si="186"/>
        <v>C24H45NO7P</v>
      </c>
      <c r="J839" s="1" t="str">
        <f t="shared" si="187"/>
        <v>C24H46NO7P</v>
      </c>
      <c r="K839" s="1" t="str">
        <f t="shared" si="188"/>
        <v>C22H38O3</v>
      </c>
      <c r="L839" s="1" t="str">
        <f t="shared" si="181"/>
        <v>C2H8NO5P</v>
      </c>
      <c r="M839">
        <v>0.74623864887548297</v>
      </c>
      <c r="N839">
        <v>2.8086632722596157E-2</v>
      </c>
      <c r="O839">
        <v>9.9205691393472271E-3</v>
      </c>
      <c r="P839">
        <v>0.77399506641350313</v>
      </c>
      <c r="Q839">
        <v>0.96184411657920521</v>
      </c>
      <c r="R839">
        <v>0.19468699027329037</v>
      </c>
      <c r="S839">
        <v>2.7915456778934668E-2</v>
      </c>
      <c r="T839" s="8">
        <f t="shared" si="184"/>
        <v>2.7079411437972479E-2</v>
      </c>
      <c r="U839" s="8">
        <f t="shared" si="185"/>
        <v>7.6967899299019739E-3</v>
      </c>
      <c r="V839" s="15">
        <f t="shared" si="176"/>
        <v>0.18770527472271742</v>
      </c>
      <c r="W839" s="15">
        <f t="shared" si="177"/>
        <v>2.1657971796450369E-2</v>
      </c>
    </row>
    <row r="840" spans="1:23" x14ac:dyDescent="0.25">
      <c r="A840">
        <v>839</v>
      </c>
      <c r="B840">
        <v>562.29999999999995</v>
      </c>
      <c r="C840">
        <v>285.3</v>
      </c>
      <c r="D840" t="s">
        <v>1767</v>
      </c>
      <c r="E840" t="e">
        <v>#N/A</v>
      </c>
      <c r="F840" t="b">
        <v>1</v>
      </c>
      <c r="I840" s="44" t="str">
        <f>"C"&amp;9+MID(D840,5,2)&amp;"H"&amp;17+MID(D840,5,2)*2-MID(D840,8,1)*2&amp;"O12P"</f>
        <v>C23H45O12P</v>
      </c>
      <c r="J840" s="44" t="str">
        <f>"C"&amp;9+MID(D840,5,2)&amp;"H"&amp;17+MID(D840,5,2)*2-MID(D840,8,1)*2+4&amp;"NO12P"</f>
        <v>C23H49NO12P</v>
      </c>
      <c r="K840" s="44" t="str">
        <f t="shared" ref="K840:K864" si="189">"C"&amp;MID(D840,5,2)+3&amp;"H"&amp;MID(D840,5,2)*2+6-1-MID(D840,8,1)*2&amp;"O3"</f>
        <v>C17H33O3</v>
      </c>
      <c r="L840" s="44" t="str">
        <f t="shared" si="181"/>
        <v>C6H16NO5P</v>
      </c>
      <c r="M840">
        <v>0.74526673197659632</v>
      </c>
      <c r="N840">
        <v>1.965387331297453E-2</v>
      </c>
      <c r="O840">
        <v>1.1430468429777059E-2</v>
      </c>
      <c r="P840">
        <v>0.81862024293579849</v>
      </c>
      <c r="Q840">
        <v>0.91911248766393383</v>
      </c>
      <c r="R840">
        <v>0.15977284778269693</v>
      </c>
      <c r="S840">
        <v>6.8669111287519791E-2</v>
      </c>
      <c r="T840" s="8">
        <f t="shared" si="184"/>
        <v>1.789276292767086E-2</v>
      </c>
      <c r="U840" s="8">
        <f t="shared" si="185"/>
        <v>9.2684496902803674E-3</v>
      </c>
      <c r="V840" s="15">
        <f t="shared" si="176"/>
        <v>0.14545619797841136</v>
      </c>
      <c r="W840" s="15">
        <f t="shared" si="177"/>
        <v>5.5680675481910614E-2</v>
      </c>
    </row>
    <row r="841" spans="1:23" x14ac:dyDescent="0.25">
      <c r="A841">
        <v>840</v>
      </c>
      <c r="B841">
        <v>576.29999999999995</v>
      </c>
      <c r="C841">
        <v>299.3</v>
      </c>
      <c r="D841" t="s">
        <v>1768</v>
      </c>
      <c r="E841" t="e">
        <v>#N/A</v>
      </c>
      <c r="F841" t="b">
        <v>1</v>
      </c>
      <c r="I841" s="44" t="str">
        <f t="shared" ref="I841:I864" si="190">"C"&amp;9+MID(D841,5,2)&amp;"H"&amp;17+MID(D841,5,2)*2-MID(D841,8,1)*2&amp;"O12P"</f>
        <v>C24H47O12P</v>
      </c>
      <c r="J841" s="44" t="str">
        <f t="shared" ref="J841:J864" si="191">"C"&amp;9+MID(D841,5,2)&amp;"H"&amp;17+MID(D841,5,2)*2-MID(D841,8,1)*2+4&amp;"NO12P"</f>
        <v>C24H51NO12P</v>
      </c>
      <c r="K841" s="44" t="str">
        <f t="shared" si="189"/>
        <v>C18H35O3</v>
      </c>
      <c r="L841" s="44" t="str">
        <f t="shared" si="181"/>
        <v>C6H16NO5P</v>
      </c>
      <c r="M841">
        <v>0.7368476938695242</v>
      </c>
      <c r="N841">
        <v>2.1238940705601592E-2</v>
      </c>
      <c r="O841">
        <v>1.1430468429777059E-2</v>
      </c>
      <c r="P841">
        <v>0.8093725538537726</v>
      </c>
      <c r="Q841">
        <v>0.91911248766393383</v>
      </c>
      <c r="R841">
        <v>0.1672129150299812</v>
      </c>
      <c r="S841">
        <v>6.8669111287519791E-2</v>
      </c>
      <c r="T841" s="8">
        <f t="shared" si="184"/>
        <v>1.93357983349427E-2</v>
      </c>
      <c r="U841" s="8">
        <f t="shared" si="185"/>
        <v>9.1637470009103533E-3</v>
      </c>
      <c r="V841" s="15">
        <f t="shared" si="176"/>
        <v>0.15222958851073481</v>
      </c>
      <c r="W841" s="15">
        <f t="shared" si="177"/>
        <v>5.5051668834228344E-2</v>
      </c>
    </row>
    <row r="842" spans="1:23" x14ac:dyDescent="0.25">
      <c r="A842">
        <v>841</v>
      </c>
      <c r="B842">
        <v>590.29999999999995</v>
      </c>
      <c r="C842">
        <v>313.3</v>
      </c>
      <c r="D842" t="s">
        <v>1769</v>
      </c>
      <c r="E842" t="e">
        <v>#N/A</v>
      </c>
      <c r="F842" t="b">
        <v>1</v>
      </c>
      <c r="I842" s="44" t="str">
        <f t="shared" si="190"/>
        <v>C25H49O12P</v>
      </c>
      <c r="J842" s="44" t="str">
        <f t="shared" si="191"/>
        <v>C25H53NO12P</v>
      </c>
      <c r="K842" s="44" t="str">
        <f t="shared" si="189"/>
        <v>C19H37O3</v>
      </c>
      <c r="L842" s="44" t="str">
        <f t="shared" si="181"/>
        <v>C6H16NO5P</v>
      </c>
      <c r="M842">
        <v>0.72852376292289167</v>
      </c>
      <c r="N842">
        <v>2.2890094710277208E-2</v>
      </c>
      <c r="O842">
        <v>1.1430468429777059E-2</v>
      </c>
      <c r="P842">
        <v>0.80022933293521537</v>
      </c>
      <c r="Q842">
        <v>0.91911248766393383</v>
      </c>
      <c r="R842">
        <v>0.17446449679255377</v>
      </c>
      <c r="S842">
        <v>6.8669111287519791E-2</v>
      </c>
      <c r="T842" s="8">
        <f t="shared" si="184"/>
        <v>2.0838998579101795E-2</v>
      </c>
      <c r="U842" s="8">
        <f t="shared" si="185"/>
        <v>9.0602271040814489E-3</v>
      </c>
      <c r="V842" s="15">
        <f t="shared" si="176"/>
        <v>0.15883138304060379</v>
      </c>
      <c r="W842" s="15">
        <f t="shared" si="177"/>
        <v>5.4429767871945978E-2</v>
      </c>
    </row>
    <row r="843" spans="1:23" x14ac:dyDescent="0.25">
      <c r="A843">
        <v>842</v>
      </c>
      <c r="B843">
        <v>588.29999999999995</v>
      </c>
      <c r="C843">
        <v>311.3</v>
      </c>
      <c r="D843" t="s">
        <v>1770</v>
      </c>
      <c r="E843" t="e">
        <v>#N/A</v>
      </c>
      <c r="F843" t="b">
        <v>1</v>
      </c>
      <c r="I843" s="44" t="str">
        <f t="shared" si="190"/>
        <v>C25H47O12P</v>
      </c>
      <c r="J843" s="44" t="str">
        <f t="shared" si="191"/>
        <v>C25H51NO12P</v>
      </c>
      <c r="K843" s="44" t="str">
        <f t="shared" si="189"/>
        <v>C19H35O3</v>
      </c>
      <c r="L843" s="44" t="str">
        <f t="shared" si="181"/>
        <v>C6H16NO5P</v>
      </c>
      <c r="M843">
        <v>0.72874236923695945</v>
      </c>
      <c r="N843">
        <v>2.2844654423169762E-2</v>
      </c>
      <c r="O843">
        <v>1.1430468429777059E-2</v>
      </c>
      <c r="P843">
        <v>0.80046945576138107</v>
      </c>
      <c r="Q843">
        <v>0.91911248766393383</v>
      </c>
      <c r="R843">
        <v>0.17427667105704289</v>
      </c>
      <c r="S843">
        <v>6.8669111287519791E-2</v>
      </c>
      <c r="T843" s="8">
        <f t="shared" si="184"/>
        <v>2.0797630026876412E-2</v>
      </c>
      <c r="U843" s="8">
        <f t="shared" si="185"/>
        <v>9.0629457839003398E-3</v>
      </c>
      <c r="V843" s="15">
        <f t="shared" si="176"/>
        <v>0.15866038766968146</v>
      </c>
      <c r="W843" s="15">
        <f t="shared" si="177"/>
        <v>5.444610047705184E-2</v>
      </c>
    </row>
    <row r="844" spans="1:23" x14ac:dyDescent="0.25">
      <c r="A844">
        <v>843</v>
      </c>
      <c r="B844">
        <v>604.29999999999995</v>
      </c>
      <c r="C844">
        <v>327.3</v>
      </c>
      <c r="D844" t="s">
        <v>1771</v>
      </c>
      <c r="E844" t="e">
        <v>#N/A</v>
      </c>
      <c r="F844" t="b">
        <v>1</v>
      </c>
      <c r="I844" s="44" t="str">
        <f t="shared" si="190"/>
        <v>C26H51O12P</v>
      </c>
      <c r="J844" s="44" t="str">
        <f t="shared" si="191"/>
        <v>C26H55NO12P</v>
      </c>
      <c r="K844" s="44" t="str">
        <f t="shared" si="189"/>
        <v>C20H39O3</v>
      </c>
      <c r="L844" s="44" t="str">
        <f t="shared" si="181"/>
        <v>C6H16NO5P</v>
      </c>
      <c r="M844">
        <v>0.72029386474175583</v>
      </c>
      <c r="N844">
        <v>2.4604460481228406E-2</v>
      </c>
      <c r="O844">
        <v>1.1430468429777059E-2</v>
      </c>
      <c r="P844">
        <v>0.79118940003694949</v>
      </c>
      <c r="Q844">
        <v>0.91911248766393383</v>
      </c>
      <c r="R844">
        <v>0.18153090212632944</v>
      </c>
      <c r="S844">
        <v>6.8669111287519791E-2</v>
      </c>
      <c r="T844" s="8">
        <f t="shared" si="184"/>
        <v>2.2399746418597308E-2</v>
      </c>
      <c r="U844" s="8">
        <f t="shared" si="185"/>
        <v>8.957876638167479E-3</v>
      </c>
      <c r="V844" s="15">
        <f t="shared" si="176"/>
        <v>0.16526459411175734</v>
      </c>
      <c r="W844" s="15">
        <f t="shared" si="177"/>
        <v>5.3814892324425392E-2</v>
      </c>
    </row>
    <row r="845" spans="1:23" x14ac:dyDescent="0.25">
      <c r="A845">
        <v>844</v>
      </c>
      <c r="B845">
        <v>618.4</v>
      </c>
      <c r="C845">
        <v>341.4</v>
      </c>
      <c r="D845" t="s">
        <v>1772</v>
      </c>
      <c r="E845" t="e">
        <v>#N/A</v>
      </c>
      <c r="F845" t="b">
        <v>1</v>
      </c>
      <c r="I845" s="44" t="str">
        <f t="shared" si="190"/>
        <v>C27H53O12P</v>
      </c>
      <c r="J845" s="44" t="str">
        <f t="shared" si="191"/>
        <v>C27H57NO12P</v>
      </c>
      <c r="K845" s="44" t="str">
        <f t="shared" si="189"/>
        <v>C21H41O3</v>
      </c>
      <c r="L845" s="44" t="str">
        <f t="shared" si="181"/>
        <v>C6H16NO5P</v>
      </c>
      <c r="M845">
        <v>0.71215693706826677</v>
      </c>
      <c r="N845">
        <v>2.6379233015313953E-2</v>
      </c>
      <c r="O845">
        <v>1.1430468429777059E-2</v>
      </c>
      <c r="P845">
        <v>0.7822515883474942</v>
      </c>
      <c r="Q845">
        <v>0.91911248766393383</v>
      </c>
      <c r="R845">
        <v>0.18841538937810776</v>
      </c>
      <c r="S845">
        <v>6.8669111287519791E-2</v>
      </c>
      <c r="T845" s="8">
        <f t="shared" si="184"/>
        <v>2.4015488196172049E-2</v>
      </c>
      <c r="U845" s="8">
        <f t="shared" si="185"/>
        <v>8.8566823924842407E-3</v>
      </c>
      <c r="V845" s="15">
        <f t="shared" si="176"/>
        <v>0.17153218810267423</v>
      </c>
      <c r="W845" s="15">
        <f t="shared" si="177"/>
        <v>5.3206962827819941E-2</v>
      </c>
    </row>
    <row r="846" spans="1:23" x14ac:dyDescent="0.25">
      <c r="A846">
        <v>845</v>
      </c>
      <c r="B846">
        <v>616.4</v>
      </c>
      <c r="C846">
        <v>339.4</v>
      </c>
      <c r="D846" t="s">
        <v>1773</v>
      </c>
      <c r="E846" t="e">
        <v>#N/A</v>
      </c>
      <c r="F846" t="b">
        <v>1</v>
      </c>
      <c r="I846" s="44" t="str">
        <f t="shared" si="190"/>
        <v>C27H51O12P</v>
      </c>
      <c r="J846" s="44" t="str">
        <f t="shared" si="191"/>
        <v>C27H55NO12P</v>
      </c>
      <c r="K846" s="44" t="str">
        <f t="shared" si="189"/>
        <v>C21H39O3</v>
      </c>
      <c r="L846" s="44" t="str">
        <f t="shared" si="181"/>
        <v>C6H16NO5P</v>
      </c>
      <c r="M846">
        <v>0.7123706322295964</v>
      </c>
      <c r="N846">
        <v>2.6330651339324527E-2</v>
      </c>
      <c r="O846">
        <v>1.1430468429777059E-2</v>
      </c>
      <c r="P846">
        <v>0.782486316636543</v>
      </c>
      <c r="Q846">
        <v>0.91911248766393383</v>
      </c>
      <c r="R846">
        <v>0.18823714560334623</v>
      </c>
      <c r="S846">
        <v>6.8669111287519791E-2</v>
      </c>
      <c r="T846" s="8">
        <f t="shared" si="184"/>
        <v>2.3971259743222072E-2</v>
      </c>
      <c r="U846" s="8">
        <f t="shared" si="185"/>
        <v>8.8593399951476335E-3</v>
      </c>
      <c r="V846" s="15">
        <f t="shared" si="176"/>
        <v>0.17136991608868726</v>
      </c>
      <c r="W846" s="15">
        <f t="shared" si="177"/>
        <v>5.3222928508856703E-2</v>
      </c>
    </row>
    <row r="847" spans="1:23" x14ac:dyDescent="0.25">
      <c r="A847">
        <v>846</v>
      </c>
      <c r="B847">
        <v>614.4</v>
      </c>
      <c r="C847">
        <v>337.4</v>
      </c>
      <c r="D847" t="s">
        <v>1774</v>
      </c>
      <c r="E847" t="e">
        <v>#N/A</v>
      </c>
      <c r="F847" t="b">
        <v>1</v>
      </c>
      <c r="I847" s="44" t="str">
        <f t="shared" si="190"/>
        <v>C27H49O12P</v>
      </c>
      <c r="J847" s="44" t="str">
        <f t="shared" si="191"/>
        <v>C27H53NO12P</v>
      </c>
      <c r="K847" s="44" t="str">
        <f t="shared" si="189"/>
        <v>C21H37O3</v>
      </c>
      <c r="L847" s="44" t="str">
        <f t="shared" si="181"/>
        <v>C6H16NO5P</v>
      </c>
      <c r="M847">
        <v>0.71258439151390174</v>
      </c>
      <c r="N847">
        <v>2.6282108598608599E-2</v>
      </c>
      <c r="O847">
        <v>1.1430468429777059E-2</v>
      </c>
      <c r="P847">
        <v>0.78272111535992583</v>
      </c>
      <c r="Q847">
        <v>0.91911248766393383</v>
      </c>
      <c r="R847">
        <v>0.18805877789323391</v>
      </c>
      <c r="S847">
        <v>6.8669111287519791E-2</v>
      </c>
      <c r="T847" s="8">
        <f t="shared" si="184"/>
        <v>2.3927066736700753E-2</v>
      </c>
      <c r="U847" s="8">
        <f t="shared" si="185"/>
        <v>8.8619983952712509E-3</v>
      </c>
      <c r="V847" s="15">
        <f t="shared" si="176"/>
        <v>0.1712075312447347</v>
      </c>
      <c r="W847" s="15">
        <f t="shared" si="177"/>
        <v>5.3238898980675679E-2</v>
      </c>
    </row>
    <row r="848" spans="1:23" x14ac:dyDescent="0.25">
      <c r="A848">
        <v>847</v>
      </c>
      <c r="B848">
        <v>612.4</v>
      </c>
      <c r="C848">
        <v>335.4</v>
      </c>
      <c r="D848" t="s">
        <v>1775</v>
      </c>
      <c r="E848" t="e">
        <v>#N/A</v>
      </c>
      <c r="F848" t="b">
        <v>1</v>
      </c>
      <c r="I848" s="44" t="str">
        <f t="shared" si="190"/>
        <v>C27H47O12P</v>
      </c>
      <c r="J848" s="44" t="str">
        <f t="shared" si="191"/>
        <v>C27H51NO12P</v>
      </c>
      <c r="K848" s="44" t="str">
        <f t="shared" si="189"/>
        <v>C21H35O3</v>
      </c>
      <c r="L848" s="44" t="str">
        <f t="shared" si="181"/>
        <v>C6H16NO5P</v>
      </c>
      <c r="M848">
        <v>0.71279821494042406</v>
      </c>
      <c r="N848">
        <v>2.6233604842051502E-2</v>
      </c>
      <c r="O848">
        <v>1.1430468429777059E-2</v>
      </c>
      <c r="P848">
        <v>0.7829559845387779</v>
      </c>
      <c r="Q848">
        <v>0.91911248766393383</v>
      </c>
      <c r="R848">
        <v>0.187880286189442</v>
      </c>
      <c r="S848">
        <v>6.8669111287519791E-2</v>
      </c>
      <c r="T848" s="8">
        <f t="shared" si="184"/>
        <v>2.3882909221112986E-2</v>
      </c>
      <c r="U848" s="8">
        <f t="shared" si="185"/>
        <v>8.8646575930943824E-3</v>
      </c>
      <c r="V848" s="15">
        <f t="shared" si="176"/>
        <v>0.1710450335177143</v>
      </c>
      <c r="W848" s="15">
        <f t="shared" si="177"/>
        <v>5.3254874244714423E-2</v>
      </c>
    </row>
    <row r="849" spans="1:23" x14ac:dyDescent="0.25">
      <c r="A849">
        <v>848</v>
      </c>
      <c r="B849">
        <v>610.4</v>
      </c>
      <c r="C849">
        <v>333.4</v>
      </c>
      <c r="D849" t="s">
        <v>1776</v>
      </c>
      <c r="E849" t="e">
        <v>#N/A</v>
      </c>
      <c r="F849" t="b">
        <v>1</v>
      </c>
      <c r="I849" s="44" t="str">
        <f t="shared" si="190"/>
        <v>C27H45O12P</v>
      </c>
      <c r="J849" s="44" t="str">
        <f t="shared" si="191"/>
        <v>C27H49NO12P</v>
      </c>
      <c r="K849" s="44" t="str">
        <f t="shared" si="189"/>
        <v>C21H33O3</v>
      </c>
      <c r="L849" s="44" t="str">
        <f t="shared" si="181"/>
        <v>C6H16NO5P</v>
      </c>
      <c r="M849">
        <v>0.7130121025284103</v>
      </c>
      <c r="N849">
        <v>2.6185140118570711E-2</v>
      </c>
      <c r="O849">
        <v>1.1430468429777059E-2</v>
      </c>
      <c r="P849">
        <v>0.78319092419424041</v>
      </c>
      <c r="Q849">
        <v>0.91911248766393383</v>
      </c>
      <c r="R849">
        <v>0.18770167043361782</v>
      </c>
      <c r="S849">
        <v>6.8669111287519791E-2</v>
      </c>
      <c r="T849" s="8">
        <f t="shared" si="184"/>
        <v>2.3838787240992941E-2</v>
      </c>
      <c r="U849" s="8">
        <f t="shared" si="185"/>
        <v>8.8673175888563955E-3</v>
      </c>
      <c r="V849" s="15">
        <f t="shared" si="176"/>
        <v>0.17088242285450223</v>
      </c>
      <c r="W849" s="15">
        <f t="shared" si="177"/>
        <v>5.3270854302410922E-2</v>
      </c>
    </row>
    <row r="850" spans="1:23" x14ac:dyDescent="0.25">
      <c r="A850">
        <v>849</v>
      </c>
      <c r="B850">
        <v>632.4</v>
      </c>
      <c r="C850">
        <v>355.4</v>
      </c>
      <c r="D850" t="s">
        <v>1777</v>
      </c>
      <c r="E850" t="e">
        <v>#N/A</v>
      </c>
      <c r="F850" t="b">
        <v>1</v>
      </c>
      <c r="I850" s="44" t="str">
        <f t="shared" si="190"/>
        <v>C28H55O12P</v>
      </c>
      <c r="J850" s="44" t="str">
        <f t="shared" si="191"/>
        <v>C28H59NO12P</v>
      </c>
      <c r="K850" s="44" t="str">
        <f t="shared" si="189"/>
        <v>C22H43O3</v>
      </c>
      <c r="L850" s="44" t="str">
        <f t="shared" si="181"/>
        <v>C6H16NO5P</v>
      </c>
      <c r="M850">
        <v>0.70411192964456004</v>
      </c>
      <c r="N850">
        <v>2.8211675790402846E-2</v>
      </c>
      <c r="O850">
        <v>1.1430468429777059E-2</v>
      </c>
      <c r="P850">
        <v>0.77341474423646239</v>
      </c>
      <c r="Q850">
        <v>0.91911248766393383</v>
      </c>
      <c r="R850">
        <v>0.19512116690897743</v>
      </c>
      <c r="S850">
        <v>6.8669111287519791E-2</v>
      </c>
      <c r="T850" s="8">
        <f t="shared" si="184"/>
        <v>2.5683732599250823E-2</v>
      </c>
      <c r="U850" s="8">
        <f t="shared" si="185"/>
        <v>8.7566313055843885E-3</v>
      </c>
      <c r="V850" s="15">
        <f t="shared" si="176"/>
        <v>0.17763708588515592</v>
      </c>
      <c r="W850" s="15">
        <f t="shared" si="177"/>
        <v>5.2605900914830854E-2</v>
      </c>
    </row>
    <row r="851" spans="1:23" x14ac:dyDescent="0.25">
      <c r="A851">
        <v>850</v>
      </c>
      <c r="B851">
        <v>646.4</v>
      </c>
      <c r="C851">
        <v>369.4</v>
      </c>
      <c r="D851" t="s">
        <v>1778</v>
      </c>
      <c r="E851" t="e">
        <v>#N/A</v>
      </c>
      <c r="F851" t="b">
        <v>1</v>
      </c>
      <c r="I851" s="44" t="str">
        <f t="shared" si="190"/>
        <v>C29H57O12P</v>
      </c>
      <c r="J851" s="44" t="str">
        <f t="shared" si="191"/>
        <v>C29H61NO12P</v>
      </c>
      <c r="K851" s="44" t="str">
        <f t="shared" si="189"/>
        <v>C23H45O3</v>
      </c>
      <c r="L851" s="44" t="str">
        <f t="shared" si="181"/>
        <v>C6H16NO5P</v>
      </c>
      <c r="M851">
        <v>0.69615780407719485</v>
      </c>
      <c r="N851">
        <v>3.0099119427303797E-2</v>
      </c>
      <c r="O851">
        <v>1.1430468429777059E-2</v>
      </c>
      <c r="P851">
        <v>0.76467772710565796</v>
      </c>
      <c r="Q851">
        <v>0.91911248766393383</v>
      </c>
      <c r="R851">
        <v>0.20165139380784752</v>
      </c>
      <c r="S851">
        <v>6.8669111287519791E-2</v>
      </c>
      <c r="T851" s="8">
        <f t="shared" si="184"/>
        <v>2.7402049441769345E-2</v>
      </c>
      <c r="U851" s="8">
        <f t="shared" si="185"/>
        <v>8.6577104635715309E-3</v>
      </c>
      <c r="V851" s="15">
        <f t="shared" si="176"/>
        <v>0.18358216347392037</v>
      </c>
      <c r="W851" s="15">
        <f t="shared" si="177"/>
        <v>5.2011629004579084E-2</v>
      </c>
    </row>
    <row r="852" spans="1:23" x14ac:dyDescent="0.25">
      <c r="A852">
        <v>851</v>
      </c>
      <c r="B852">
        <v>644.4</v>
      </c>
      <c r="C852">
        <v>367.4</v>
      </c>
      <c r="D852" t="s">
        <v>1779</v>
      </c>
      <c r="E852" t="e">
        <v>#N/A</v>
      </c>
      <c r="F852" t="b">
        <v>1</v>
      </c>
      <c r="I852" s="44" t="str">
        <f t="shared" si="190"/>
        <v>C29H55O12P</v>
      </c>
      <c r="J852" s="44" t="str">
        <f t="shared" si="191"/>
        <v>C29H59NO12P</v>
      </c>
      <c r="K852" s="44" t="str">
        <f t="shared" si="189"/>
        <v>C23H43O3</v>
      </c>
      <c r="L852" s="44" t="str">
        <f t="shared" si="181"/>
        <v>C6H16NO5P</v>
      </c>
      <c r="M852">
        <v>0.69636669841846988</v>
      </c>
      <c r="N852">
        <v>3.0047680192707166E-2</v>
      </c>
      <c r="O852">
        <v>1.1430468429777059E-2</v>
      </c>
      <c r="P852">
        <v>0.76490718204986141</v>
      </c>
      <c r="Q852">
        <v>0.91911248766393383</v>
      </c>
      <c r="R852">
        <v>0.20148239625957973</v>
      </c>
      <c r="S852">
        <v>6.8669111287519791E-2</v>
      </c>
      <c r="T852" s="8">
        <f t="shared" si="184"/>
        <v>2.7355219485395772E-2</v>
      </c>
      <c r="U852" s="8">
        <f t="shared" si="185"/>
        <v>8.6603083612229615E-3</v>
      </c>
      <c r="V852" s="15">
        <f t="shared" si="176"/>
        <v>0.18342830916650932</v>
      </c>
      <c r="W852" s="15">
        <f t="shared" si="177"/>
        <v>5.2027236004767712E-2</v>
      </c>
    </row>
    <row r="853" spans="1:23" x14ac:dyDescent="0.25">
      <c r="A853">
        <v>852</v>
      </c>
      <c r="B853">
        <v>642.4</v>
      </c>
      <c r="C853">
        <v>365.4</v>
      </c>
      <c r="D853" t="s">
        <v>1780</v>
      </c>
      <c r="E853" t="e">
        <v>#N/A</v>
      </c>
      <c r="F853" t="b">
        <v>1</v>
      </c>
      <c r="I853" s="44" t="str">
        <f t="shared" si="190"/>
        <v>C29H53O12P</v>
      </c>
      <c r="J853" s="44" t="str">
        <f t="shared" si="191"/>
        <v>C29H57NO12P</v>
      </c>
      <c r="K853" s="44" t="str">
        <f t="shared" si="189"/>
        <v>C23H41O3</v>
      </c>
      <c r="L853" s="44" t="str">
        <f t="shared" si="181"/>
        <v>C6H16NO5P</v>
      </c>
      <c r="M853">
        <v>0.69657565544215017</v>
      </c>
      <c r="N853">
        <v>2.9996276260450816E-2</v>
      </c>
      <c r="O853">
        <v>1.1430468429777059E-2</v>
      </c>
      <c r="P853">
        <v>0.76513670584603932</v>
      </c>
      <c r="Q853">
        <v>0.91911248766393383</v>
      </c>
      <c r="R853">
        <v>0.20131327913316888</v>
      </c>
      <c r="S853">
        <v>6.8669111287519791E-2</v>
      </c>
      <c r="T853" s="8">
        <f t="shared" si="184"/>
        <v>2.7308421668051249E-2</v>
      </c>
      <c r="U853" s="8">
        <f t="shared" si="185"/>
        <v>8.6629070384190779E-3</v>
      </c>
      <c r="V853" s="15">
        <f t="shared" si="176"/>
        <v>0.18327434599590714</v>
      </c>
      <c r="W853" s="15">
        <f t="shared" si="177"/>
        <v>5.2042847688110065E-2</v>
      </c>
    </row>
    <row r="854" spans="1:23" x14ac:dyDescent="0.25">
      <c r="A854">
        <v>853</v>
      </c>
      <c r="B854">
        <v>640.4</v>
      </c>
      <c r="C854">
        <v>363.4</v>
      </c>
      <c r="D854" t="s">
        <v>1781</v>
      </c>
      <c r="E854" t="e">
        <v>#N/A</v>
      </c>
      <c r="F854" t="b">
        <v>1</v>
      </c>
      <c r="I854" s="44" t="str">
        <f t="shared" si="190"/>
        <v>C29H51O12P</v>
      </c>
      <c r="J854" s="44" t="str">
        <f t="shared" si="191"/>
        <v>C29H55NO12P</v>
      </c>
      <c r="K854" s="44" t="str">
        <f t="shared" si="189"/>
        <v>C23H39O3</v>
      </c>
      <c r="L854" s="44" t="str">
        <f t="shared" si="181"/>
        <v>C6H16NO5P</v>
      </c>
      <c r="M854">
        <v>0.69678467516704512</v>
      </c>
      <c r="N854">
        <v>2.994490767702207E-2</v>
      </c>
      <c r="O854">
        <v>1.1430468429777059E-2</v>
      </c>
      <c r="P854">
        <v>0.76536629851485216</v>
      </c>
      <c r="Q854">
        <v>0.91911248766393383</v>
      </c>
      <c r="R854">
        <v>0.20114404237206854</v>
      </c>
      <c r="S854">
        <v>6.8669111287519791E-2</v>
      </c>
      <c r="T854" s="8">
        <f t="shared" si="184"/>
        <v>2.726165603205755E-2</v>
      </c>
      <c r="U854" s="8">
        <f t="shared" si="185"/>
        <v>8.6655064953938005E-3</v>
      </c>
      <c r="V854" s="15">
        <f t="shared" si="176"/>
        <v>0.18312027391063446</v>
      </c>
      <c r="W854" s="15">
        <f t="shared" si="177"/>
        <v>5.205846405601143E-2</v>
      </c>
    </row>
    <row r="855" spans="1:23" x14ac:dyDescent="0.25">
      <c r="A855">
        <v>854</v>
      </c>
      <c r="B855">
        <v>638.4</v>
      </c>
      <c r="C855">
        <v>361.4</v>
      </c>
      <c r="D855" t="s">
        <v>1782</v>
      </c>
      <c r="E855" t="e">
        <v>#N/A</v>
      </c>
      <c r="F855" t="b">
        <v>1</v>
      </c>
      <c r="I855" s="44" t="str">
        <f t="shared" si="190"/>
        <v>C29H49O12P</v>
      </c>
      <c r="J855" s="44" t="str">
        <f t="shared" si="191"/>
        <v>C29H53NO12P</v>
      </c>
      <c r="K855" s="44" t="str">
        <f t="shared" si="189"/>
        <v>C23H37O3</v>
      </c>
      <c r="L855" s="44" t="str">
        <f t="shared" si="181"/>
        <v>C6H16NO5P</v>
      </c>
      <c r="M855">
        <v>0.69699375761196913</v>
      </c>
      <c r="N855">
        <v>2.989357448893918E-2</v>
      </c>
      <c r="O855">
        <v>1.1430468429777059E-2</v>
      </c>
      <c r="P855">
        <v>0.76559596007696595</v>
      </c>
      <c r="Q855">
        <v>0.91911248766393383</v>
      </c>
      <c r="R855">
        <v>0.2009746859197091</v>
      </c>
      <c r="S855">
        <v>6.8669111287519791E-2</v>
      </c>
      <c r="T855" s="8">
        <f t="shared" si="184"/>
        <v>2.7214922619764603E-2</v>
      </c>
      <c r="U855" s="8">
        <f t="shared" si="185"/>
        <v>8.6681067323811107E-3</v>
      </c>
      <c r="V855" s="15">
        <f t="shared" si="176"/>
        <v>0.18296609285919063</v>
      </c>
      <c r="W855" s="15">
        <f t="shared" si="177"/>
        <v>5.2074085109877481E-2</v>
      </c>
    </row>
    <row r="856" spans="1:23" x14ac:dyDescent="0.25">
      <c r="A856">
        <v>855</v>
      </c>
      <c r="B856">
        <v>636.4</v>
      </c>
      <c r="C856">
        <v>359.4</v>
      </c>
      <c r="D856" t="s">
        <v>1783</v>
      </c>
      <c r="E856" t="e">
        <v>#N/A</v>
      </c>
      <c r="F856" t="b">
        <v>1</v>
      </c>
      <c r="I856" s="44" t="str">
        <f t="shared" si="190"/>
        <v>C29H47O12P</v>
      </c>
      <c r="J856" s="44" t="str">
        <f t="shared" si="191"/>
        <v>C29H51NO12P</v>
      </c>
      <c r="K856" s="44" t="str">
        <f t="shared" si="189"/>
        <v>C23H35O3</v>
      </c>
      <c r="L856" s="44" t="str">
        <f t="shared" si="181"/>
        <v>C6H16NO5P</v>
      </c>
      <c r="M856">
        <v>0.6972029027957426</v>
      </c>
      <c r="N856">
        <v>2.9842276742751327E-2</v>
      </c>
      <c r="O856">
        <v>1.1430468429777059E-2</v>
      </c>
      <c r="P856">
        <v>0.76582569055305394</v>
      </c>
      <c r="Q856">
        <v>0.91911248766393383</v>
      </c>
      <c r="R856">
        <v>0.20080520971949789</v>
      </c>
      <c r="S856">
        <v>6.8669111287519791E-2</v>
      </c>
      <c r="T856" s="8">
        <f t="shared" si="184"/>
        <v>2.7168221473550476E-2</v>
      </c>
      <c r="U856" s="8">
        <f t="shared" si="185"/>
        <v>8.6707077496150729E-3</v>
      </c>
      <c r="V856" s="15">
        <f t="shared" si="176"/>
        <v>0.18281180279005396</v>
      </c>
      <c r="W856" s="15">
        <f t="shared" si="177"/>
        <v>5.2089710851114315E-2</v>
      </c>
    </row>
    <row r="857" spans="1:23" x14ac:dyDescent="0.25">
      <c r="A857">
        <v>856</v>
      </c>
      <c r="B857">
        <v>674.4</v>
      </c>
      <c r="C857">
        <v>397.4</v>
      </c>
      <c r="D857" t="s">
        <v>1784</v>
      </c>
      <c r="E857" t="e">
        <v>#N/A</v>
      </c>
      <c r="F857" t="b">
        <v>1</v>
      </c>
      <c r="I857" s="44" t="str">
        <f t="shared" si="190"/>
        <v>C31H61O12P</v>
      </c>
      <c r="J857" s="44" t="str">
        <f t="shared" si="191"/>
        <v>C31H65NO12P</v>
      </c>
      <c r="K857" s="44" t="str">
        <f t="shared" si="189"/>
        <v>C25H49O3</v>
      </c>
      <c r="L857" s="44" t="str">
        <f t="shared" si="181"/>
        <v>C6H16NO5P</v>
      </c>
      <c r="M857">
        <v>0.68051810345719521</v>
      </c>
      <c r="N857">
        <v>3.4028659617894183E-2</v>
      </c>
      <c r="O857">
        <v>1.1430468429777059E-2</v>
      </c>
      <c r="P857">
        <v>0.74749867567123907</v>
      </c>
      <c r="Q857">
        <v>0.91911248766393383</v>
      </c>
      <c r="R857">
        <v>0.21419758991744847</v>
      </c>
      <c r="S857">
        <v>6.8669111287519791E-2</v>
      </c>
      <c r="T857" s="8">
        <f t="shared" si="184"/>
        <v>3.0979478171737438E-2</v>
      </c>
      <c r="U857" s="8">
        <f t="shared" si="185"/>
        <v>8.4632085863938621E-3</v>
      </c>
      <c r="V857" s="15">
        <f t="shared" si="176"/>
        <v>0.1950041416793544</v>
      </c>
      <c r="W857" s="15">
        <f t="shared" si="177"/>
        <v>5.0843149240901955E-2</v>
      </c>
    </row>
    <row r="858" spans="1:23" x14ac:dyDescent="0.25">
      <c r="A858">
        <v>857</v>
      </c>
      <c r="B858">
        <v>672.4</v>
      </c>
      <c r="C858">
        <v>395.4</v>
      </c>
      <c r="D858" t="s">
        <v>1785</v>
      </c>
      <c r="E858" t="e">
        <v>#N/A</v>
      </c>
      <c r="F858" t="b">
        <v>1</v>
      </c>
      <c r="I858" s="44" t="str">
        <f t="shared" si="190"/>
        <v>C31H59O12P</v>
      </c>
      <c r="J858" s="44" t="str">
        <f t="shared" si="191"/>
        <v>C31H63NO12P</v>
      </c>
      <c r="K858" s="44" t="str">
        <f t="shared" si="189"/>
        <v>C25H47O3</v>
      </c>
      <c r="L858" s="44" t="str">
        <f t="shared" si="181"/>
        <v>C6H16NO5P</v>
      </c>
      <c r="M858">
        <v>0.68072230483239315</v>
      </c>
      <c r="N858">
        <v>3.3974632797292167E-2</v>
      </c>
      <c r="O858">
        <v>1.1430468429777059E-2</v>
      </c>
      <c r="P858">
        <v>0.74772297574019431</v>
      </c>
      <c r="Q858">
        <v>0.91911248766393383</v>
      </c>
      <c r="R858">
        <v>0.21403751311034944</v>
      </c>
      <c r="S858">
        <v>6.8669111287519791E-2</v>
      </c>
      <c r="T858" s="8">
        <f t="shared" si="184"/>
        <v>3.0930292493302768E-2</v>
      </c>
      <c r="U858" s="8">
        <f t="shared" si="185"/>
        <v>8.4657481203506361E-3</v>
      </c>
      <c r="V858" s="15">
        <f t="shared" si="176"/>
        <v>0.19485840875872182</v>
      </c>
      <c r="W858" s="15">
        <f t="shared" si="177"/>
        <v>5.0858405618273317E-2</v>
      </c>
    </row>
    <row r="859" spans="1:23" x14ac:dyDescent="0.25">
      <c r="A859">
        <v>858</v>
      </c>
      <c r="B859">
        <v>670.4</v>
      </c>
      <c r="C859">
        <v>393.4</v>
      </c>
      <c r="D859" t="s">
        <v>1786</v>
      </c>
      <c r="E859" t="e">
        <v>#N/A</v>
      </c>
      <c r="F859" t="b">
        <v>1</v>
      </c>
      <c r="I859" s="44" t="str">
        <f t="shared" si="190"/>
        <v>C31H57O12P</v>
      </c>
      <c r="J859" s="44" t="str">
        <f t="shared" si="191"/>
        <v>C31H61NO12P</v>
      </c>
      <c r="K859" s="44" t="str">
        <f t="shared" si="189"/>
        <v>C25H45O3</v>
      </c>
      <c r="L859" s="44" t="str">
        <f t="shared" si="181"/>
        <v>C6H16NO5P</v>
      </c>
      <c r="M859">
        <v>0.68092656748178992</v>
      </c>
      <c r="N859">
        <v>3.3920637824804749E-2</v>
      </c>
      <c r="O859">
        <v>1.1430468429777059E-2</v>
      </c>
      <c r="P859">
        <v>0.74794734311431321</v>
      </c>
      <c r="Q859">
        <v>0.91911248766393383</v>
      </c>
      <c r="R859">
        <v>0.21387732094909057</v>
      </c>
      <c r="S859">
        <v>6.8669111287519791E-2</v>
      </c>
      <c r="T859" s="8">
        <f t="shared" si="184"/>
        <v>3.088113580919178E-2</v>
      </c>
      <c r="U859" s="8">
        <f t="shared" si="185"/>
        <v>8.4682884163390492E-3</v>
      </c>
      <c r="V859" s="15">
        <f t="shared" si="176"/>
        <v>0.19471257082038612</v>
      </c>
      <c r="W859" s="15">
        <f t="shared" si="177"/>
        <v>5.087366657358789E-2</v>
      </c>
    </row>
    <row r="860" spans="1:23" x14ac:dyDescent="0.25">
      <c r="A860">
        <v>859</v>
      </c>
      <c r="B860">
        <v>666.4</v>
      </c>
      <c r="C860">
        <v>389.4</v>
      </c>
      <c r="D860" t="s">
        <v>1787</v>
      </c>
      <c r="E860" t="e">
        <v>#N/A</v>
      </c>
      <c r="F860" t="b">
        <v>1</v>
      </c>
      <c r="I860" s="44" t="str">
        <f t="shared" si="190"/>
        <v>C31H53O12P</v>
      </c>
      <c r="J860" s="44" t="str">
        <f t="shared" si="191"/>
        <v>C31H57NO12P</v>
      </c>
      <c r="K860" s="44" t="str">
        <f t="shared" si="189"/>
        <v>C25H41O3</v>
      </c>
      <c r="L860" s="44" t="str">
        <f t="shared" si="181"/>
        <v>C6H16NO5P</v>
      </c>
      <c r="M860">
        <v>0.68133527667673133</v>
      </c>
      <c r="N860">
        <v>3.3812743600935273E-2</v>
      </c>
      <c r="O860">
        <v>1.1430468429777059E-2</v>
      </c>
      <c r="P860">
        <v>0.74839627985883383</v>
      </c>
      <c r="Q860">
        <v>0.91911248766393383</v>
      </c>
      <c r="R860">
        <v>0.21355659034481239</v>
      </c>
      <c r="S860">
        <v>6.8669111287519791E-2</v>
      </c>
      <c r="T860" s="8">
        <f t="shared" si="184"/>
        <v>3.0782909584863405E-2</v>
      </c>
      <c r="U860" s="8">
        <f t="shared" si="185"/>
        <v>8.4733712953255057E-3</v>
      </c>
      <c r="V860" s="15">
        <f t="shared" si="176"/>
        <v>0.19442057969097298</v>
      </c>
      <c r="W860" s="15">
        <f t="shared" si="177"/>
        <v>5.0904202223541903E-2</v>
      </c>
    </row>
    <row r="861" spans="1:23" x14ac:dyDescent="0.25">
      <c r="A861">
        <v>860</v>
      </c>
      <c r="B861">
        <v>664.4</v>
      </c>
      <c r="C861">
        <v>387.4</v>
      </c>
      <c r="D861" t="s">
        <v>1788</v>
      </c>
      <c r="E861" t="e">
        <v>#N/A</v>
      </c>
      <c r="F861" t="b">
        <v>1</v>
      </c>
      <c r="I861" s="44" t="str">
        <f t="shared" si="190"/>
        <v>C31H51O12P</v>
      </c>
      <c r="J861" s="44" t="str">
        <f t="shared" si="191"/>
        <v>C31H55NO12P</v>
      </c>
      <c r="K861" s="44" t="str">
        <f t="shared" si="189"/>
        <v>C25H39O3</v>
      </c>
      <c r="L861" s="44" t="str">
        <f t="shared" si="181"/>
        <v>C6H16NO5P</v>
      </c>
      <c r="M861">
        <v>0.68153972325906531</v>
      </c>
      <c r="N861">
        <v>3.3758844438008279E-2</v>
      </c>
      <c r="O861">
        <v>1.1430468429777059E-2</v>
      </c>
      <c r="P861">
        <v>0.74862084926964578</v>
      </c>
      <c r="Q861">
        <v>0.91911248766393383</v>
      </c>
      <c r="R861">
        <v>0.21339605179209617</v>
      </c>
      <c r="S861">
        <v>6.8669111287519791E-2</v>
      </c>
      <c r="T861" s="8">
        <f t="shared" si="184"/>
        <v>3.0733840125174966E-2</v>
      </c>
      <c r="U861" s="8">
        <f t="shared" si="185"/>
        <v>8.475913878781079E-3</v>
      </c>
      <c r="V861" s="15">
        <f t="shared" si="176"/>
        <v>0.19427442640002821</v>
      </c>
      <c r="W861" s="15">
        <f t="shared" si="177"/>
        <v>5.0919476920929956E-2</v>
      </c>
    </row>
    <row r="862" spans="1:23" x14ac:dyDescent="0.25">
      <c r="A862">
        <v>861</v>
      </c>
      <c r="B862">
        <v>662.4</v>
      </c>
      <c r="C862">
        <v>385.4</v>
      </c>
      <c r="D862" t="s">
        <v>1789</v>
      </c>
      <c r="E862" t="e">
        <v>#N/A</v>
      </c>
      <c r="F862" t="b">
        <v>1</v>
      </c>
      <c r="I862" s="44" t="str">
        <f t="shared" si="190"/>
        <v>C31H49O12P</v>
      </c>
      <c r="J862" s="44" t="str">
        <f t="shared" si="191"/>
        <v>C31H53NO12P</v>
      </c>
      <c r="K862" s="44" t="str">
        <f t="shared" si="189"/>
        <v>C25H37O3</v>
      </c>
      <c r="L862" s="44" t="str">
        <f t="shared" si="181"/>
        <v>C6H16NO5P</v>
      </c>
      <c r="M862">
        <v>0.68174423118917682</v>
      </c>
      <c r="N862">
        <v>3.370497730010602E-2</v>
      </c>
      <c r="O862">
        <v>1.1430468429777059E-2</v>
      </c>
      <c r="P862">
        <v>0.74884548606644208</v>
      </c>
      <c r="Q862">
        <v>0.91911248766393383</v>
      </c>
      <c r="R862">
        <v>0.21323539766582641</v>
      </c>
      <c r="S862">
        <v>6.8669111287519791E-2</v>
      </c>
      <c r="T862" s="8">
        <f t="shared" si="184"/>
        <v>3.0684799820868084E-2</v>
      </c>
      <c r="U862" s="8">
        <f t="shared" si="185"/>
        <v>8.4784572251833459E-3</v>
      </c>
      <c r="V862" s="15">
        <f t="shared" si="176"/>
        <v>0.19412816789164561</v>
      </c>
      <c r="W862" s="15">
        <f t="shared" si="177"/>
        <v>5.0934756201758469E-2</v>
      </c>
    </row>
    <row r="863" spans="1:23" x14ac:dyDescent="0.25">
      <c r="A863">
        <v>862</v>
      </c>
      <c r="B863">
        <v>702.4</v>
      </c>
      <c r="C863">
        <v>425.4</v>
      </c>
      <c r="D863" t="s">
        <v>1790</v>
      </c>
      <c r="E863" t="e">
        <v>#N/A</v>
      </c>
      <c r="F863" t="b">
        <v>1</v>
      </c>
      <c r="I863" s="44" t="str">
        <f t="shared" si="190"/>
        <v>C33H65O12P</v>
      </c>
      <c r="J863" s="44" t="str">
        <f t="shared" si="191"/>
        <v>C33H69NO12P</v>
      </c>
      <c r="K863" s="44" t="str">
        <f t="shared" si="189"/>
        <v>C27H53O3</v>
      </c>
      <c r="L863" s="44" t="str">
        <f t="shared" si="181"/>
        <v>C6H16NO5P</v>
      </c>
      <c r="M863">
        <v>0.66522976029386827</v>
      </c>
      <c r="N863">
        <v>3.8147792013375488E-2</v>
      </c>
      <c r="O863">
        <v>1.1430468429777059E-2</v>
      </c>
      <c r="P863">
        <v>0.73070556434953071</v>
      </c>
      <c r="Q863">
        <v>0.91911248766393383</v>
      </c>
      <c r="R863">
        <v>0.22607829147926534</v>
      </c>
      <c r="S863">
        <v>6.8669111287519791E-2</v>
      </c>
      <c r="T863" s="8">
        <f t="shared" si="184"/>
        <v>3.4729510455266066E-2</v>
      </c>
      <c r="U863" s="8">
        <f t="shared" si="185"/>
        <v>8.2730763379286407E-3</v>
      </c>
      <c r="V863" s="15">
        <f t="shared" ref="V863:V925" si="192">R863*M863/P863</f>
        <v>0.20582025782474878</v>
      </c>
      <c r="W863" s="15">
        <f t="shared" ref="W863:W925" si="193">S863*M863/Q863</f>
        <v>4.9700920240453257E-2</v>
      </c>
    </row>
    <row r="864" spans="1:23" x14ac:dyDescent="0.25">
      <c r="A864">
        <v>863</v>
      </c>
      <c r="B864">
        <v>700.4</v>
      </c>
      <c r="C864">
        <v>423.4</v>
      </c>
      <c r="D864" t="s">
        <v>1791</v>
      </c>
      <c r="E864" t="e">
        <v>#N/A</v>
      </c>
      <c r="F864" t="b">
        <v>1</v>
      </c>
      <c r="I864" s="44" t="str">
        <f t="shared" si="190"/>
        <v>C33H63O12P</v>
      </c>
      <c r="J864" s="44" t="str">
        <f t="shared" si="191"/>
        <v>C33H67NO12P</v>
      </c>
      <c r="K864" s="44" t="str">
        <f t="shared" si="189"/>
        <v>C27H51O3</v>
      </c>
      <c r="L864" s="44" t="str">
        <f t="shared" si="181"/>
        <v>C6H16NO5P</v>
      </c>
      <c r="M864">
        <v>0.66542937413394743</v>
      </c>
      <c r="N864">
        <v>3.8091434261529236E-2</v>
      </c>
      <c r="O864">
        <v>1.1430468429777059E-2</v>
      </c>
      <c r="P864">
        <v>0.73092482535132763</v>
      </c>
      <c r="Q864">
        <v>0.91911248766393383</v>
      </c>
      <c r="R864">
        <v>0.22592681988588945</v>
      </c>
      <c r="S864">
        <v>6.8669111287519791E-2</v>
      </c>
      <c r="T864" s="8">
        <f t="shared" si="184"/>
        <v>3.4678202711654227E-2</v>
      </c>
      <c r="U864" s="8">
        <f t="shared" si="185"/>
        <v>8.2755588193743797E-3</v>
      </c>
      <c r="V864" s="15">
        <f t="shared" si="192"/>
        <v>0.20568235903668833</v>
      </c>
      <c r="W864" s="15">
        <f t="shared" si="193"/>
        <v>4.9715833872008591E-2</v>
      </c>
    </row>
    <row r="865" spans="1:23" x14ac:dyDescent="0.25">
      <c r="A865">
        <v>864</v>
      </c>
      <c r="B865" s="20">
        <v>581.29999999999995</v>
      </c>
      <c r="C865" s="20">
        <v>304.3</v>
      </c>
      <c r="D865" s="20" t="s">
        <v>1792</v>
      </c>
      <c r="E865" t="e">
        <v>#N/A</v>
      </c>
      <c r="F865" t="b">
        <v>1</v>
      </c>
      <c r="I865" s="1" t="str">
        <f>"C"&amp;9+MID(D865,6,2)&amp;"H"&amp;-5+17+MID(D865,6,2)*2-MID(D865,9,1)*2&amp;"O12P"</f>
        <v>C24H42O12P</v>
      </c>
      <c r="J865" s="1" t="str">
        <f>"C"&amp;9+MID(D865,6,2)&amp;"H"&amp;-5+17+MID(D865,6,2)*2-MID(D865,9,1)*2+4&amp;"NO12P"</f>
        <v>C24H46NO12P</v>
      </c>
      <c r="K865" s="1" t="str">
        <f t="shared" ref="K865:K867" si="194">"C"&amp;MID(D865,6,2)+3&amp;"H"&amp;MID(D865,6,2)*2+6-1-MID(D865,9,1)*2-5&amp;"O3"</f>
        <v>C18H30O3</v>
      </c>
      <c r="L865" s="1" t="str">
        <f t="shared" si="181"/>
        <v>C6H16NO5P</v>
      </c>
      <c r="M865">
        <v>0.73740057841308948</v>
      </c>
      <c r="N865">
        <v>2.1129627917743456E-2</v>
      </c>
      <c r="O865">
        <v>1.1430468429777059E-2</v>
      </c>
      <c r="P865">
        <v>0.80997985652803572</v>
      </c>
      <c r="Q865">
        <v>0.91911248766393383</v>
      </c>
      <c r="R865">
        <v>0.16673080514157013</v>
      </c>
      <c r="S865">
        <v>6.8669111287519791E-2</v>
      </c>
      <c r="T865" s="8">
        <f t="shared" si="184"/>
        <v>1.9236280658861155E-2</v>
      </c>
      <c r="U865" s="8">
        <f t="shared" si="185"/>
        <v>9.170622905008443E-3</v>
      </c>
      <c r="V865" s="15">
        <f t="shared" si="192"/>
        <v>0.15179067869377114</v>
      </c>
      <c r="W865" s="15">
        <f t="shared" si="193"/>
        <v>5.5092976172297192E-2</v>
      </c>
    </row>
    <row r="866" spans="1:23" x14ac:dyDescent="0.25">
      <c r="A866">
        <v>865</v>
      </c>
      <c r="B866" s="20">
        <v>609.29999999999995</v>
      </c>
      <c r="C866" s="20">
        <v>332.3</v>
      </c>
      <c r="D866" s="20" t="s">
        <v>1793</v>
      </c>
      <c r="E866" t="e">
        <v>#N/A</v>
      </c>
      <c r="F866" t="b">
        <v>1</v>
      </c>
      <c r="I866" s="1" t="str">
        <f t="shared" ref="I866:I867" si="195">"C"&amp;9+MID(D866,6,2)&amp;"H"&amp;-5+17+MID(D866,6,2)*2-MID(D866,9,1)*2&amp;"O12P"</f>
        <v>C26H46O12P</v>
      </c>
      <c r="J866" s="1" t="str">
        <f t="shared" ref="J866:J867" si="196">"C"&amp;9+MID(D866,6,2)&amp;"H"&amp;-5+17+MID(D866,6,2)*2-MID(D866,9,1)*2+4&amp;"NO12P"</f>
        <v>C26H50NO12P</v>
      </c>
      <c r="K866" s="1" t="str">
        <f t="shared" si="194"/>
        <v>C20H34O3</v>
      </c>
      <c r="L866" s="1" t="str">
        <f t="shared" si="181"/>
        <v>C6H16NO5P</v>
      </c>
      <c r="M866">
        <v>0.72083432832460181</v>
      </c>
      <c r="N866">
        <v>2.4486918666161143E-2</v>
      </c>
      <c r="O866">
        <v>1.1430468429777059E-2</v>
      </c>
      <c r="P866">
        <v>0.79178305920688707</v>
      </c>
      <c r="Q866">
        <v>0.91911248766393383</v>
      </c>
      <c r="R866">
        <v>0.18107318520769078</v>
      </c>
      <c r="S866">
        <v>6.8669111287519791E-2</v>
      </c>
      <c r="T866" s="8">
        <f t="shared" si="184"/>
        <v>2.2292737087785234E-2</v>
      </c>
      <c r="U866" s="8">
        <f t="shared" si="185"/>
        <v>8.9645980699879363E-3</v>
      </c>
      <c r="V866" s="15">
        <f t="shared" si="192"/>
        <v>0.16484789150139814</v>
      </c>
      <c r="W866" s="15">
        <f t="shared" si="193"/>
        <v>5.3855271662553661E-2</v>
      </c>
    </row>
    <row r="867" spans="1:23" x14ac:dyDescent="0.25">
      <c r="A867">
        <v>866</v>
      </c>
      <c r="B867" s="20">
        <v>637.4</v>
      </c>
      <c r="C867" s="20">
        <v>360.4</v>
      </c>
      <c r="D867" s="20" t="s">
        <v>1794</v>
      </c>
      <c r="E867" t="e">
        <v>#N/A</v>
      </c>
      <c r="F867" t="b">
        <v>1</v>
      </c>
      <c r="I867" s="1" t="str">
        <f t="shared" si="195"/>
        <v>C28H50O12P</v>
      </c>
      <c r="J867" s="1" t="str">
        <f t="shared" si="196"/>
        <v>C28H54NO12P</v>
      </c>
      <c r="K867" s="1" t="str">
        <f t="shared" si="194"/>
        <v>C22H38O3</v>
      </c>
      <c r="L867" s="1" t="str">
        <f t="shared" si="181"/>
        <v>C6H16NO5P</v>
      </c>
      <c r="M867">
        <v>0.70464025131276786</v>
      </c>
      <c r="N867">
        <v>2.8086632722596157E-2</v>
      </c>
      <c r="O867">
        <v>1.1430468429777059E-2</v>
      </c>
      <c r="P867">
        <v>0.77399506641350313</v>
      </c>
      <c r="Q867">
        <v>0.91911248766393383</v>
      </c>
      <c r="R867">
        <v>0.19468699027329037</v>
      </c>
      <c r="S867">
        <v>6.8669111287519791E-2</v>
      </c>
      <c r="T867" s="8">
        <f t="shared" si="184"/>
        <v>2.5569894175018339E-2</v>
      </c>
      <c r="U867" s="8">
        <f t="shared" si="185"/>
        <v>8.7632017354613307E-3</v>
      </c>
      <c r="V867" s="15">
        <f t="shared" si="192"/>
        <v>0.17724181420067048</v>
      </c>
      <c r="W867" s="15">
        <f t="shared" si="193"/>
        <v>5.2645373101224469E-2</v>
      </c>
    </row>
    <row r="868" spans="1:23" x14ac:dyDescent="0.25">
      <c r="A868">
        <v>867</v>
      </c>
      <c r="B868">
        <v>470.3</v>
      </c>
      <c r="C868">
        <v>285.3</v>
      </c>
      <c r="D868" t="s">
        <v>1795</v>
      </c>
      <c r="E868" t="e">
        <v>#N/A</v>
      </c>
      <c r="F868" t="b">
        <v>1</v>
      </c>
      <c r="I868" s="44" t="str">
        <f>"C"&amp;6+MID(D868,5,2)&amp;"H"&amp;12+MID(D868,5,2)*2-MID(D868,8,1)*2&amp;"NO9P"</f>
        <v>C20H40NO9P</v>
      </c>
      <c r="J868" s="44" t="str">
        <f>"C"&amp;6+MID(D868,5,2)&amp;"H"&amp;12+MID(D868,5,2)*2-MID(D868,8,1)*2+1&amp;"NO9P"</f>
        <v>C20H41NO9P</v>
      </c>
      <c r="K868" s="44" t="str">
        <f t="shared" ref="K868:K893" si="197">"C"&amp;MID(D868,5,2)+3&amp;"H"&amp;MID(D868,5,2)*2+6-1-MID(D868,8,1)*2&amp;"O3"</f>
        <v>C17H33O3</v>
      </c>
      <c r="L868" s="44" t="str">
        <f t="shared" si="181"/>
        <v>C3H8NO5P</v>
      </c>
      <c r="M868">
        <v>0.77687046596001286</v>
      </c>
      <c r="N868">
        <v>1.965387331297453E-2</v>
      </c>
      <c r="O868">
        <v>1.0118512903382688E-2</v>
      </c>
      <c r="P868">
        <v>0.81862024293579849</v>
      </c>
      <c r="Q868">
        <v>0.95126383129683401</v>
      </c>
      <c r="R868">
        <v>0.15977284778269693</v>
      </c>
      <c r="S868">
        <v>3.8188672036737641E-2</v>
      </c>
      <c r="T868" s="8">
        <f t="shared" si="184"/>
        <v>1.8651522302713251E-2</v>
      </c>
      <c r="U868" s="8">
        <f t="shared" si="185"/>
        <v>8.2635054287272941E-3</v>
      </c>
      <c r="V868" s="15">
        <f t="shared" si="192"/>
        <v>0.15162440432643501</v>
      </c>
      <c r="W868" s="15">
        <f t="shared" si="193"/>
        <v>3.1187616372557046E-2</v>
      </c>
    </row>
    <row r="869" spans="1:23" x14ac:dyDescent="0.25">
      <c r="A869">
        <v>868</v>
      </c>
      <c r="B869">
        <v>468.3</v>
      </c>
      <c r="C869">
        <v>283.3</v>
      </c>
      <c r="D869" t="s">
        <v>1796</v>
      </c>
      <c r="E869" t="e">
        <v>#N/A</v>
      </c>
      <c r="F869" t="b">
        <v>1</v>
      </c>
      <c r="I869" s="44" t="str">
        <f t="shared" ref="I869:I893" si="198">"C"&amp;6+MID(D869,5,2)&amp;"H"&amp;12+MID(D869,5,2)*2-MID(D869,8,1)*2&amp;"NO9P"</f>
        <v>C20H38NO9P</v>
      </c>
      <c r="J869" s="44" t="str">
        <f t="shared" ref="J869:J893" si="199">"C"&amp;6+MID(D869,5,2)&amp;"H"&amp;12+MID(D869,5,2)*2-MID(D869,8,1)*2+1&amp;"NO9P"</f>
        <v>C20H39NO9P</v>
      </c>
      <c r="K869" s="44" t="str">
        <f t="shared" si="197"/>
        <v>C17H31O3</v>
      </c>
      <c r="L869" s="44" t="str">
        <f t="shared" si="181"/>
        <v>C3H8NO5P</v>
      </c>
      <c r="M869">
        <v>0.77710357954904707</v>
      </c>
      <c r="N869">
        <v>1.9611872661761526E-2</v>
      </c>
      <c r="O869">
        <v>1.0118512903382688E-2</v>
      </c>
      <c r="P869">
        <v>0.81886588427659923</v>
      </c>
      <c r="Q869">
        <v>0.95126383129683401</v>
      </c>
      <c r="R869">
        <v>0.15957509380408041</v>
      </c>
      <c r="S869">
        <v>3.8188672036737641E-2</v>
      </c>
      <c r="T869" s="8">
        <f t="shared" si="184"/>
        <v>1.8611663692130333E-2</v>
      </c>
      <c r="U869" s="8">
        <f t="shared" si="185"/>
        <v>8.2659850382541065E-3</v>
      </c>
      <c r="V869" s="15">
        <f t="shared" si="192"/>
        <v>0.15143673583565556</v>
      </c>
      <c r="W869" s="15">
        <f t="shared" si="193"/>
        <v>3.1196974763054032E-2</v>
      </c>
    </row>
    <row r="870" spans="1:23" x14ac:dyDescent="0.25">
      <c r="A870">
        <v>869</v>
      </c>
      <c r="B870">
        <v>484.3</v>
      </c>
      <c r="C870">
        <v>299.3</v>
      </c>
      <c r="D870" t="s">
        <v>1797</v>
      </c>
      <c r="E870" t="e">
        <v>#N/A</v>
      </c>
      <c r="F870" t="b">
        <v>1</v>
      </c>
      <c r="I870" s="44" t="str">
        <f t="shared" si="198"/>
        <v>C21H42NO9P</v>
      </c>
      <c r="J870" s="44" t="str">
        <f t="shared" si="199"/>
        <v>C21H43NO9P</v>
      </c>
      <c r="K870" s="44" t="str">
        <f t="shared" si="197"/>
        <v>C18H35O3</v>
      </c>
      <c r="L870" s="44" t="str">
        <f t="shared" si="181"/>
        <v>C3H8NO5P</v>
      </c>
      <c r="M870">
        <v>0.76809441065451234</v>
      </c>
      <c r="N870">
        <v>2.1238940705601592E-2</v>
      </c>
      <c r="O870">
        <v>1.0118512903382688E-2</v>
      </c>
      <c r="P870">
        <v>0.8093725538537726</v>
      </c>
      <c r="Q870">
        <v>0.95126383129683401</v>
      </c>
      <c r="R870">
        <v>0.1672129150299812</v>
      </c>
      <c r="S870">
        <v>3.8188672036737641E-2</v>
      </c>
      <c r="T870" s="8">
        <f t="shared" si="184"/>
        <v>2.0155750978359106E-2</v>
      </c>
      <c r="U870" s="8">
        <f t="shared" si="185"/>
        <v>8.1701552708342423E-3</v>
      </c>
      <c r="V870" s="15">
        <f t="shared" si="192"/>
        <v>0.1586850268300308</v>
      </c>
      <c r="W870" s="15">
        <f t="shared" si="193"/>
        <v>3.0835299920683609E-2</v>
      </c>
    </row>
    <row r="871" spans="1:23" x14ac:dyDescent="0.25">
      <c r="A871">
        <v>870</v>
      </c>
      <c r="B871">
        <v>498.3</v>
      </c>
      <c r="C871">
        <v>313.3</v>
      </c>
      <c r="D871" t="s">
        <v>1798</v>
      </c>
      <c r="E871" t="e">
        <v>#N/A</v>
      </c>
      <c r="F871" t="b">
        <v>1</v>
      </c>
      <c r="I871" s="44" t="str">
        <f t="shared" si="198"/>
        <v>C22H44NO9P</v>
      </c>
      <c r="J871" s="44" t="str">
        <f t="shared" si="199"/>
        <v>C22H45NO9P</v>
      </c>
      <c r="K871" s="44" t="str">
        <f t="shared" si="197"/>
        <v>C19H37O3</v>
      </c>
      <c r="L871" s="44" t="str">
        <f t="shared" si="181"/>
        <v>C3H8NO5P</v>
      </c>
      <c r="M871">
        <v>0.75941749561769245</v>
      </c>
      <c r="N871">
        <v>2.2890094710277208E-2</v>
      </c>
      <c r="O871">
        <v>1.0118512903382688E-2</v>
      </c>
      <c r="P871">
        <v>0.80022933293521537</v>
      </c>
      <c r="Q871">
        <v>0.95126383129683401</v>
      </c>
      <c r="R871">
        <v>0.17446449679255377</v>
      </c>
      <c r="S871">
        <v>3.8188672036737641E-2</v>
      </c>
      <c r="T871" s="8">
        <f t="shared" si="184"/>
        <v>2.1722695837166722E-2</v>
      </c>
      <c r="U871" s="8">
        <f t="shared" si="185"/>
        <v>8.0778596595925903E-3</v>
      </c>
      <c r="V871" s="15">
        <f t="shared" si="192"/>
        <v>0.16556677664192584</v>
      </c>
      <c r="W871" s="15">
        <f t="shared" si="193"/>
        <v>3.0486963474232139E-2</v>
      </c>
    </row>
    <row r="872" spans="1:23" x14ac:dyDescent="0.25">
      <c r="A872">
        <v>871</v>
      </c>
      <c r="B872">
        <v>496.3</v>
      </c>
      <c r="C872">
        <v>311.3</v>
      </c>
      <c r="D872" t="s">
        <v>1799</v>
      </c>
      <c r="E872" t="e">
        <v>#N/A</v>
      </c>
      <c r="F872" t="b">
        <v>1</v>
      </c>
      <c r="I872" s="44" t="str">
        <f t="shared" si="198"/>
        <v>C22H42NO9P</v>
      </c>
      <c r="J872" s="44" t="str">
        <f t="shared" si="199"/>
        <v>C22H43NO9P</v>
      </c>
      <c r="K872" s="44" t="str">
        <f t="shared" si="197"/>
        <v>C19H35O3</v>
      </c>
      <c r="L872" s="44" t="str">
        <f t="shared" si="181"/>
        <v>C3H8NO5P</v>
      </c>
      <c r="M872">
        <v>0.75964537213731265</v>
      </c>
      <c r="N872">
        <v>2.2844654423169762E-2</v>
      </c>
      <c r="O872">
        <v>1.0118512903382688E-2</v>
      </c>
      <c r="P872">
        <v>0.80046945576138107</v>
      </c>
      <c r="Q872">
        <v>0.95126383129683401</v>
      </c>
      <c r="R872">
        <v>0.17427667105704289</v>
      </c>
      <c r="S872">
        <v>3.8188672036737641E-2</v>
      </c>
      <c r="T872" s="8">
        <f t="shared" si="184"/>
        <v>2.1679573012727493E-2</v>
      </c>
      <c r="U872" s="8">
        <f t="shared" si="185"/>
        <v>8.0802835628550652E-3</v>
      </c>
      <c r="V872" s="15">
        <f t="shared" si="192"/>
        <v>0.16538853005210011</v>
      </c>
      <c r="W872" s="15">
        <f t="shared" si="193"/>
        <v>3.0496111621556087E-2</v>
      </c>
    </row>
    <row r="873" spans="1:23" x14ac:dyDescent="0.25">
      <c r="A873">
        <v>872</v>
      </c>
      <c r="B873">
        <v>512.29999999999995</v>
      </c>
      <c r="C873">
        <v>327.3</v>
      </c>
      <c r="D873" t="s">
        <v>1800</v>
      </c>
      <c r="E873" t="e">
        <v>#N/A</v>
      </c>
      <c r="F873" t="b">
        <v>1</v>
      </c>
      <c r="I873" s="44" t="str">
        <f t="shared" si="198"/>
        <v>C23H46NO9P</v>
      </c>
      <c r="J873" s="44" t="str">
        <f t="shared" si="199"/>
        <v>C23H47NO9P</v>
      </c>
      <c r="K873" s="44" t="str">
        <f t="shared" si="197"/>
        <v>C20H39O3</v>
      </c>
      <c r="L873" s="44" t="str">
        <f t="shared" si="181"/>
        <v>C3H8NO5P</v>
      </c>
      <c r="M873">
        <v>0.75083860089388588</v>
      </c>
      <c r="N873">
        <v>2.4604460481228406E-2</v>
      </c>
      <c r="O873">
        <v>1.0118512903382688E-2</v>
      </c>
      <c r="P873">
        <v>0.79118940003694949</v>
      </c>
      <c r="Q873">
        <v>0.95126383129683401</v>
      </c>
      <c r="R873">
        <v>0.18153090212632944</v>
      </c>
      <c r="S873">
        <v>3.8188672036737641E-2</v>
      </c>
      <c r="T873" s="8">
        <f t="shared" si="184"/>
        <v>2.3349628651005292E-2</v>
      </c>
      <c r="U873" s="8">
        <f t="shared" si="185"/>
        <v>7.9866066821286438E-3</v>
      </c>
      <c r="V873" s="15">
        <f t="shared" si="192"/>
        <v>0.17227279405559875</v>
      </c>
      <c r="W873" s="15">
        <f t="shared" si="193"/>
        <v>3.0142562072363936E-2</v>
      </c>
    </row>
    <row r="874" spans="1:23" x14ac:dyDescent="0.25">
      <c r="A874">
        <v>873</v>
      </c>
      <c r="B874">
        <v>526.29999999999995</v>
      </c>
      <c r="C874">
        <v>341.3</v>
      </c>
      <c r="D874" t="s">
        <v>1801</v>
      </c>
      <c r="E874" t="e">
        <v>#N/A</v>
      </c>
      <c r="F874" t="b">
        <v>1</v>
      </c>
      <c r="I874" s="44" t="str">
        <f t="shared" si="198"/>
        <v>C24H48NO9P</v>
      </c>
      <c r="J874" s="44" t="str">
        <f t="shared" si="199"/>
        <v>C24H49NO9P</v>
      </c>
      <c r="K874" s="44" t="str">
        <f t="shared" si="197"/>
        <v>C21H41O3</v>
      </c>
      <c r="L874" s="44" t="str">
        <f t="shared" si="181"/>
        <v>C3H8NO5P</v>
      </c>
      <c r="M874">
        <v>0.74235661917920381</v>
      </c>
      <c r="N874">
        <v>2.6379233015313953E-2</v>
      </c>
      <c r="O874">
        <v>1.0118512903382688E-2</v>
      </c>
      <c r="P874">
        <v>0.7822515883474942</v>
      </c>
      <c r="Q874">
        <v>0.95126383129683401</v>
      </c>
      <c r="R874">
        <v>0.18841538937810776</v>
      </c>
      <c r="S874">
        <v>3.8188672036737641E-2</v>
      </c>
      <c r="T874" s="8">
        <f t="shared" si="184"/>
        <v>2.5033887472389216E-2</v>
      </c>
      <c r="U874" s="8">
        <f t="shared" si="185"/>
        <v>7.8963845601446054E-3</v>
      </c>
      <c r="V874" s="15">
        <f t="shared" si="192"/>
        <v>0.17880617124158685</v>
      </c>
      <c r="W874" s="15">
        <f t="shared" si="193"/>
        <v>2.9802051262148421E-2</v>
      </c>
    </row>
    <row r="875" spans="1:23" x14ac:dyDescent="0.25">
      <c r="A875">
        <v>874</v>
      </c>
      <c r="B875">
        <v>524.29999999999995</v>
      </c>
      <c r="C875">
        <v>339.3</v>
      </c>
      <c r="D875" t="s">
        <v>1802</v>
      </c>
      <c r="E875" t="e">
        <v>#N/A</v>
      </c>
      <c r="F875" t="b">
        <v>1</v>
      </c>
      <c r="I875" s="44" t="str">
        <f t="shared" si="198"/>
        <v>C24H46NO9P</v>
      </c>
      <c r="J875" s="44" t="str">
        <f t="shared" si="199"/>
        <v>C24H47NO9P</v>
      </c>
      <c r="K875" s="44" t="str">
        <f t="shared" si="197"/>
        <v>C21H39O3</v>
      </c>
      <c r="L875" s="44" t="str">
        <f t="shared" ref="L875:L925" si="200">"C"&amp;MID(J875,2,2)-MID(K875,2,2)&amp;"H"&amp;MID(J875,5,2)-MID(K875,5,2)&amp;"NO5P"</f>
        <v>C3H8NO5P</v>
      </c>
      <c r="M875">
        <v>0.74257937628405313</v>
      </c>
      <c r="N875">
        <v>2.6330651339324527E-2</v>
      </c>
      <c r="O875">
        <v>1.0118512903382688E-2</v>
      </c>
      <c r="P875">
        <v>0.782486316636543</v>
      </c>
      <c r="Q875">
        <v>0.95126383129683401</v>
      </c>
      <c r="R875">
        <v>0.18823714560334623</v>
      </c>
      <c r="S875">
        <v>3.8188672036737641E-2</v>
      </c>
      <c r="T875" s="8">
        <f t="shared" si="184"/>
        <v>2.498778347045583E-2</v>
      </c>
      <c r="U875" s="8">
        <f t="shared" si="185"/>
        <v>7.8987540086252282E-3</v>
      </c>
      <c r="V875" s="15">
        <f t="shared" si="192"/>
        <v>0.17863701793081987</v>
      </c>
      <c r="W875" s="15">
        <f t="shared" si="193"/>
        <v>2.9810993889567931E-2</v>
      </c>
    </row>
    <row r="876" spans="1:23" x14ac:dyDescent="0.25">
      <c r="A876">
        <v>875</v>
      </c>
      <c r="B876">
        <v>522.29999999999995</v>
      </c>
      <c r="C876">
        <v>337.3</v>
      </c>
      <c r="D876" t="s">
        <v>1803</v>
      </c>
      <c r="E876" t="e">
        <v>#N/A</v>
      </c>
      <c r="F876" t="b">
        <v>1</v>
      </c>
      <c r="I876" s="44" t="str">
        <f t="shared" si="198"/>
        <v>C24H44NO9P</v>
      </c>
      <c r="J876" s="44" t="str">
        <f t="shared" si="199"/>
        <v>C24H45NO9P</v>
      </c>
      <c r="K876" s="44" t="str">
        <f t="shared" si="197"/>
        <v>C21H37O3</v>
      </c>
      <c r="L876" s="44" t="str">
        <f t="shared" si="200"/>
        <v>C3H8NO5P</v>
      </c>
      <c r="M876">
        <v>0.74280220023107291</v>
      </c>
      <c r="N876">
        <v>2.6282108598608599E-2</v>
      </c>
      <c r="O876">
        <v>1.0118512903382688E-2</v>
      </c>
      <c r="P876">
        <v>0.78272111535992583</v>
      </c>
      <c r="Q876">
        <v>0.95126383129683401</v>
      </c>
      <c r="R876">
        <v>0.18805877789323391</v>
      </c>
      <c r="S876">
        <v>3.8188672036737641E-2</v>
      </c>
      <c r="T876" s="8">
        <f t="shared" si="184"/>
        <v>2.4941716418090114E-2</v>
      </c>
      <c r="U876" s="8">
        <f t="shared" si="185"/>
        <v>7.9011241681003642E-3</v>
      </c>
      <c r="V876" s="15">
        <f t="shared" si="192"/>
        <v>0.17846774700542689</v>
      </c>
      <c r="W876" s="15">
        <f t="shared" si="193"/>
        <v>2.9819939200379411E-2</v>
      </c>
    </row>
    <row r="877" spans="1:23" x14ac:dyDescent="0.25">
      <c r="A877">
        <v>876</v>
      </c>
      <c r="B877">
        <v>520.29999999999995</v>
      </c>
      <c r="C877">
        <v>335.3</v>
      </c>
      <c r="D877" t="s">
        <v>1804</v>
      </c>
      <c r="E877" t="e">
        <v>#N/A</v>
      </c>
      <c r="F877" t="b">
        <v>1</v>
      </c>
      <c r="I877" s="44" t="str">
        <f t="shared" si="198"/>
        <v>C24H42NO9P</v>
      </c>
      <c r="J877" s="44" t="str">
        <f t="shared" si="199"/>
        <v>C24H43NO9P</v>
      </c>
      <c r="K877" s="44" t="str">
        <f t="shared" si="197"/>
        <v>C21H35O3</v>
      </c>
      <c r="L877" s="44" t="str">
        <f t="shared" si="200"/>
        <v>C3H8NO5P</v>
      </c>
      <c r="M877">
        <v>0.74302509104032044</v>
      </c>
      <c r="N877">
        <v>2.6233604842051502E-2</v>
      </c>
      <c r="O877">
        <v>1.0118512903382688E-2</v>
      </c>
      <c r="P877">
        <v>0.7829559845387779</v>
      </c>
      <c r="Q877">
        <v>0.95126383129683401</v>
      </c>
      <c r="R877">
        <v>0.187880286189442</v>
      </c>
      <c r="S877">
        <v>3.8188672036737641E-2</v>
      </c>
      <c r="T877" s="8">
        <f t="shared" si="184"/>
        <v>2.4895686361684238E-2</v>
      </c>
      <c r="U877" s="8">
        <f t="shared" si="185"/>
        <v>7.9034950387833602E-3</v>
      </c>
      <c r="V877" s="15">
        <f t="shared" si="192"/>
        <v>0.17829835841005384</v>
      </c>
      <c r="W877" s="15">
        <f t="shared" si="193"/>
        <v>2.9828887195388065E-2</v>
      </c>
    </row>
    <row r="878" spans="1:23" x14ac:dyDescent="0.25">
      <c r="A878">
        <v>877</v>
      </c>
      <c r="B878">
        <v>518.29999999999995</v>
      </c>
      <c r="C878">
        <v>333.3</v>
      </c>
      <c r="D878" t="s">
        <v>1805</v>
      </c>
      <c r="E878" t="e">
        <v>#N/A</v>
      </c>
      <c r="F878" t="b">
        <v>1</v>
      </c>
      <c r="I878" s="44" t="str">
        <f t="shared" si="198"/>
        <v>C24H40NO9P</v>
      </c>
      <c r="J878" s="44" t="str">
        <f t="shared" si="199"/>
        <v>C24H41NO9P</v>
      </c>
      <c r="K878" s="44" t="str">
        <f t="shared" si="197"/>
        <v>C21H33O3</v>
      </c>
      <c r="L878" s="44" t="str">
        <f t="shared" si="200"/>
        <v>C3H8NO5P</v>
      </c>
      <c r="M878">
        <v>0.74324804873185901</v>
      </c>
      <c r="N878">
        <v>2.6185140118570711E-2</v>
      </c>
      <c r="O878">
        <v>1.0118512903382688E-2</v>
      </c>
      <c r="P878">
        <v>0.78319092419424041</v>
      </c>
      <c r="Q878">
        <v>0.95126383129683401</v>
      </c>
      <c r="R878">
        <v>0.18770167043361782</v>
      </c>
      <c r="S878">
        <v>3.8188672036737641E-2</v>
      </c>
      <c r="T878" s="8">
        <f t="shared" si="184"/>
        <v>2.4849693347660889E-2</v>
      </c>
      <c r="U878" s="8">
        <f t="shared" si="185"/>
        <v>7.9058666208876287E-3</v>
      </c>
      <c r="V878" s="15">
        <f t="shared" si="192"/>
        <v>0.17812885208932414</v>
      </c>
      <c r="W878" s="15">
        <f t="shared" si="193"/>
        <v>2.9837837875399339E-2</v>
      </c>
    </row>
    <row r="879" spans="1:23" x14ac:dyDescent="0.25">
      <c r="A879">
        <v>878</v>
      </c>
      <c r="B879">
        <v>540.29999999999995</v>
      </c>
      <c r="C879">
        <v>355.3</v>
      </c>
      <c r="D879" t="s">
        <v>1806</v>
      </c>
      <c r="E879" t="e">
        <v>#N/A</v>
      </c>
      <c r="F879" t="b">
        <v>1</v>
      </c>
      <c r="I879" s="44" t="str">
        <f t="shared" si="198"/>
        <v>C25H50NO9P</v>
      </c>
      <c r="J879" s="44" t="str">
        <f t="shared" si="199"/>
        <v>C25H51NO9P</v>
      </c>
      <c r="K879" s="44" t="str">
        <f t="shared" si="197"/>
        <v>C22H43O3</v>
      </c>
      <c r="L879" s="44" t="str">
        <f t="shared" si="200"/>
        <v>C3H8NO5P</v>
      </c>
      <c r="M879">
        <v>0.73397045567861263</v>
      </c>
      <c r="N879">
        <v>2.8211675790402846E-2</v>
      </c>
      <c r="O879">
        <v>1.0118512903382688E-2</v>
      </c>
      <c r="P879">
        <v>0.77341474423646239</v>
      </c>
      <c r="Q879">
        <v>0.95126383129683401</v>
      </c>
      <c r="R879">
        <v>0.19512116690897743</v>
      </c>
      <c r="S879">
        <v>3.8188672036737641E-2</v>
      </c>
      <c r="T879" s="8">
        <f t="shared" si="184"/>
        <v>2.6772875342299503E-2</v>
      </c>
      <c r="U879" s="8">
        <f t="shared" si="185"/>
        <v>7.8071816483983149E-3</v>
      </c>
      <c r="V879" s="15">
        <f t="shared" si="192"/>
        <v>0.18516995293399666</v>
      </c>
      <c r="W879" s="15">
        <f t="shared" si="193"/>
        <v>2.9465387092825448E-2</v>
      </c>
    </row>
    <row r="880" spans="1:23" x14ac:dyDescent="0.25">
      <c r="A880">
        <v>879</v>
      </c>
      <c r="B880">
        <v>554.29999999999995</v>
      </c>
      <c r="C880">
        <v>369.3</v>
      </c>
      <c r="D880" t="s">
        <v>1807</v>
      </c>
      <c r="E880" t="e">
        <v>#N/A</v>
      </c>
      <c r="F880" t="b">
        <v>1</v>
      </c>
      <c r="I880" s="44" t="str">
        <f t="shared" si="198"/>
        <v>C26H52NO9P</v>
      </c>
      <c r="J880" s="44" t="str">
        <f t="shared" si="199"/>
        <v>C26H53NO9P</v>
      </c>
      <c r="K880" s="44" t="str">
        <f t="shared" si="197"/>
        <v>C23H45O3</v>
      </c>
      <c r="L880" s="44" t="str">
        <f t="shared" si="200"/>
        <v>C3H8NO5P</v>
      </c>
      <c r="M880">
        <v>0.7256790279646258</v>
      </c>
      <c r="N880">
        <v>3.0099119427303797E-2</v>
      </c>
      <c r="O880">
        <v>1.0118512903382688E-2</v>
      </c>
      <c r="P880">
        <v>0.76467772710565796</v>
      </c>
      <c r="Q880">
        <v>0.95126383129683401</v>
      </c>
      <c r="R880">
        <v>0.20165139380784752</v>
      </c>
      <c r="S880">
        <v>3.8188672036737641E-2</v>
      </c>
      <c r="T880" s="8">
        <f t="shared" si="184"/>
        <v>2.8564059020355099E-2</v>
      </c>
      <c r="U880" s="8">
        <f t="shared" si="185"/>
        <v>7.7189864332001647E-3</v>
      </c>
      <c r="V880" s="15">
        <f t="shared" si="192"/>
        <v>0.19136713710764494</v>
      </c>
      <c r="W880" s="15">
        <f t="shared" si="193"/>
        <v>2.9132526110132461E-2</v>
      </c>
    </row>
    <row r="881" spans="1:23" x14ac:dyDescent="0.25">
      <c r="A881">
        <v>880</v>
      </c>
      <c r="B881">
        <v>552.29999999999995</v>
      </c>
      <c r="C881">
        <v>367.3</v>
      </c>
      <c r="D881" t="s">
        <v>1808</v>
      </c>
      <c r="E881" t="e">
        <v>#N/A</v>
      </c>
      <c r="F881" t="b">
        <v>1</v>
      </c>
      <c r="I881" s="44" t="str">
        <f t="shared" si="198"/>
        <v>C26H50NO9P</v>
      </c>
      <c r="J881" s="44" t="str">
        <f t="shared" si="199"/>
        <v>C26H51NO9P</v>
      </c>
      <c r="K881" s="44" t="str">
        <f t="shared" si="197"/>
        <v>C23H43O3</v>
      </c>
      <c r="L881" s="44" t="str">
        <f t="shared" si="200"/>
        <v>C3H8NO5P</v>
      </c>
      <c r="M881">
        <v>0.72589678066614804</v>
      </c>
      <c r="N881">
        <v>3.0047680192707166E-2</v>
      </c>
      <c r="O881">
        <v>1.0118512903382688E-2</v>
      </c>
      <c r="P881">
        <v>0.76490718204986141</v>
      </c>
      <c r="Q881">
        <v>0.95126383129683401</v>
      </c>
      <c r="R881">
        <v>0.20148239625957973</v>
      </c>
      <c r="S881">
        <v>3.8188672036737641E-2</v>
      </c>
      <c r="T881" s="8">
        <f t="shared" si="184"/>
        <v>2.8515243195808174E-2</v>
      </c>
      <c r="U881" s="8">
        <f t="shared" si="185"/>
        <v>7.721302650265935E-3</v>
      </c>
      <c r="V881" s="15">
        <f t="shared" si="192"/>
        <v>0.19120675846418739</v>
      </c>
      <c r="W881" s="15">
        <f t="shared" si="193"/>
        <v>2.9141267834804373E-2</v>
      </c>
    </row>
    <row r="882" spans="1:23" x14ac:dyDescent="0.25">
      <c r="A882">
        <v>881</v>
      </c>
      <c r="B882">
        <v>550.29999999999995</v>
      </c>
      <c r="C882">
        <v>365.3</v>
      </c>
      <c r="D882" t="s">
        <v>1809</v>
      </c>
      <c r="E882" t="e">
        <v>#N/A</v>
      </c>
      <c r="F882" t="b">
        <v>1</v>
      </c>
      <c r="I882" s="44" t="str">
        <f t="shared" si="198"/>
        <v>C26H48NO9P</v>
      </c>
      <c r="J882" s="44" t="str">
        <f t="shared" si="199"/>
        <v>C26H49NO9P</v>
      </c>
      <c r="K882" s="44" t="str">
        <f t="shared" si="197"/>
        <v>C23H41O3</v>
      </c>
      <c r="L882" s="44" t="str">
        <f t="shared" si="200"/>
        <v>C3H8NO5P</v>
      </c>
      <c r="M882">
        <v>0.72611459870818218</v>
      </c>
      <c r="N882">
        <v>2.9996276260450816E-2</v>
      </c>
      <c r="O882">
        <v>1.0118512903382688E-2</v>
      </c>
      <c r="P882">
        <v>0.76513670584603932</v>
      </c>
      <c r="Q882">
        <v>0.95126383129683401</v>
      </c>
      <c r="R882">
        <v>0.20131327913316888</v>
      </c>
      <c r="S882">
        <v>3.8188672036737641E-2</v>
      </c>
      <c r="T882" s="8">
        <f t="shared" si="184"/>
        <v>2.8466460873175951E-2</v>
      </c>
      <c r="U882" s="8">
        <f t="shared" si="185"/>
        <v>7.7236195623532023E-3</v>
      </c>
      <c r="V882" s="15">
        <f t="shared" si="192"/>
        <v>0.19104626634109328</v>
      </c>
      <c r="W882" s="15">
        <f t="shared" si="193"/>
        <v>2.9150012182583881E-2</v>
      </c>
    </row>
    <row r="883" spans="1:23" x14ac:dyDescent="0.25">
      <c r="A883">
        <v>882</v>
      </c>
      <c r="B883">
        <v>548.29999999999995</v>
      </c>
      <c r="C883">
        <v>363.3</v>
      </c>
      <c r="D883" t="s">
        <v>1810</v>
      </c>
      <c r="E883" t="e">
        <v>#N/A</v>
      </c>
      <c r="F883" t="b">
        <v>1</v>
      </c>
      <c r="I883" s="44" t="str">
        <f t="shared" si="198"/>
        <v>C26H46NO9P</v>
      </c>
      <c r="J883" s="44" t="str">
        <f t="shared" si="199"/>
        <v>C26H47NO9P</v>
      </c>
      <c r="K883" s="44" t="str">
        <f t="shared" si="197"/>
        <v>C23H39O3</v>
      </c>
      <c r="L883" s="44" t="str">
        <f t="shared" si="200"/>
        <v>C3H8NO5P</v>
      </c>
      <c r="M883">
        <v>0.72633248211033441</v>
      </c>
      <c r="N883">
        <v>2.994490767702207E-2</v>
      </c>
      <c r="O883">
        <v>1.0118512903382688E-2</v>
      </c>
      <c r="P883">
        <v>0.76536629851485216</v>
      </c>
      <c r="Q883">
        <v>0.95126383129683401</v>
      </c>
      <c r="R883">
        <v>0.20114404237206854</v>
      </c>
      <c r="S883">
        <v>3.8188672036737641E-2</v>
      </c>
      <c r="T883" s="8">
        <f t="shared" si="184"/>
        <v>2.8417712096574871E-2</v>
      </c>
      <c r="U883" s="8">
        <f t="shared" si="185"/>
        <v>7.7259371696705176E-3</v>
      </c>
      <c r="V883" s="15">
        <f t="shared" si="192"/>
        <v>0.19088566068469992</v>
      </c>
      <c r="W883" s="15">
        <f t="shared" si="193"/>
        <v>2.9158759154258078E-2</v>
      </c>
    </row>
    <row r="884" spans="1:23" x14ac:dyDescent="0.25">
      <c r="A884">
        <v>883</v>
      </c>
      <c r="B884">
        <v>546.29999999999995</v>
      </c>
      <c r="C884">
        <v>361.3</v>
      </c>
      <c r="D884" t="s">
        <v>1811</v>
      </c>
      <c r="E884" t="e">
        <v>#N/A</v>
      </c>
      <c r="F884" t="b">
        <v>1</v>
      </c>
      <c r="I884" s="44" t="str">
        <f t="shared" si="198"/>
        <v>C26H44NO9P</v>
      </c>
      <c r="J884" s="44" t="str">
        <f t="shared" si="199"/>
        <v>C26H45NO9P</v>
      </c>
      <c r="K884" s="44" t="str">
        <f t="shared" si="197"/>
        <v>C23H37O3</v>
      </c>
      <c r="L884" s="44" t="str">
        <f t="shared" si="200"/>
        <v>C3H8NO5P</v>
      </c>
      <c r="M884">
        <v>0.72655043089221738</v>
      </c>
      <c r="N884">
        <v>2.989357448893918E-2</v>
      </c>
      <c r="O884">
        <v>1.0118512903382688E-2</v>
      </c>
      <c r="P884">
        <v>0.76559596007696595</v>
      </c>
      <c r="Q884">
        <v>0.95126383129683401</v>
      </c>
      <c r="R884">
        <v>0.2009746859197091</v>
      </c>
      <c r="S884">
        <v>3.8188672036737641E-2</v>
      </c>
      <c r="T884" s="8">
        <f t="shared" si="184"/>
        <v>2.8368996910150768E-2</v>
      </c>
      <c r="U884" s="8">
        <f t="shared" si="185"/>
        <v>7.7282554724264962E-3</v>
      </c>
      <c r="V884" s="15">
        <f t="shared" si="192"/>
        <v>0.19072494144132288</v>
      </c>
      <c r="W884" s="15">
        <f t="shared" si="193"/>
        <v>2.9167508750614315E-2</v>
      </c>
    </row>
    <row r="885" spans="1:23" x14ac:dyDescent="0.25">
      <c r="A885">
        <v>884</v>
      </c>
      <c r="B885">
        <v>544.29999999999995</v>
      </c>
      <c r="C885">
        <v>359.3</v>
      </c>
      <c r="D885" t="s">
        <v>1812</v>
      </c>
      <c r="E885" t="e">
        <v>#N/A</v>
      </c>
      <c r="F885" t="b">
        <v>1</v>
      </c>
      <c r="I885" s="44" t="str">
        <f t="shared" si="198"/>
        <v>C26H42NO9P</v>
      </c>
      <c r="J885" s="44" t="str">
        <f t="shared" si="199"/>
        <v>C26H43NO9P</v>
      </c>
      <c r="K885" s="44" t="str">
        <f t="shared" si="197"/>
        <v>C23H35O3</v>
      </c>
      <c r="L885" s="44" t="str">
        <f t="shared" si="200"/>
        <v>C3H8NO5P</v>
      </c>
      <c r="M885">
        <v>0.7267684450734494</v>
      </c>
      <c r="N885">
        <v>2.9842276742751327E-2</v>
      </c>
      <c r="O885">
        <v>1.0118512903382688E-2</v>
      </c>
      <c r="P885">
        <v>0.76582569055305394</v>
      </c>
      <c r="Q885">
        <v>0.95126383129683401</v>
      </c>
      <c r="R885">
        <v>0.20080520971949789</v>
      </c>
      <c r="S885">
        <v>3.8188672036737641E-2</v>
      </c>
      <c r="T885" s="8">
        <f t="shared" si="184"/>
        <v>2.8320315358078784E-2</v>
      </c>
      <c r="U885" s="8">
        <f t="shared" si="185"/>
        <v>7.73057447082982E-3</v>
      </c>
      <c r="V885" s="15">
        <f t="shared" si="192"/>
        <v>0.19056410855725556</v>
      </c>
      <c r="W885" s="15">
        <f t="shared" si="193"/>
        <v>2.9176260972440176E-2</v>
      </c>
    </row>
    <row r="886" spans="1:23" x14ac:dyDescent="0.25">
      <c r="A886">
        <v>885</v>
      </c>
      <c r="B886">
        <v>582.4</v>
      </c>
      <c r="C886">
        <v>397.4</v>
      </c>
      <c r="D886" t="s">
        <v>1813</v>
      </c>
      <c r="E886" t="e">
        <v>#N/A</v>
      </c>
      <c r="F886" t="b">
        <v>1</v>
      </c>
      <c r="I886" s="44" t="str">
        <f t="shared" si="198"/>
        <v>C28H56NO9P</v>
      </c>
      <c r="J886" s="44" t="str">
        <f t="shared" si="199"/>
        <v>C28H57NO9P</v>
      </c>
      <c r="K886" s="44" t="str">
        <f t="shared" si="197"/>
        <v>C25H49O3</v>
      </c>
      <c r="L886" s="44" t="str">
        <f t="shared" si="200"/>
        <v>C3H8NO5P</v>
      </c>
      <c r="M886">
        <v>0.70937611118755484</v>
      </c>
      <c r="N886">
        <v>3.4028659617894183E-2</v>
      </c>
      <c r="O886">
        <v>1.0118512903382688E-2</v>
      </c>
      <c r="P886">
        <v>0.74749867567123907</v>
      </c>
      <c r="Q886">
        <v>0.95126383129683401</v>
      </c>
      <c r="R886">
        <v>0.21419758991744847</v>
      </c>
      <c r="S886">
        <v>3.8188672036737641E-2</v>
      </c>
      <c r="T886" s="8">
        <f t="shared" si="184"/>
        <v>3.2293191967183499E-2</v>
      </c>
      <c r="U886" s="8">
        <f t="shared" si="185"/>
        <v>7.5455736865527086E-3</v>
      </c>
      <c r="V886" s="15">
        <f t="shared" si="192"/>
        <v>0.20327347499972642</v>
      </c>
      <c r="W886" s="15">
        <f t="shared" si="193"/>
        <v>2.8478042336484689E-2</v>
      </c>
    </row>
    <row r="887" spans="1:23" x14ac:dyDescent="0.25">
      <c r="A887">
        <v>886</v>
      </c>
      <c r="B887">
        <v>580.4</v>
      </c>
      <c r="C887">
        <v>395.4</v>
      </c>
      <c r="D887" t="s">
        <v>1814</v>
      </c>
      <c r="E887" t="e">
        <v>#N/A</v>
      </c>
      <c r="F887" t="b">
        <v>1</v>
      </c>
      <c r="I887" s="44" t="str">
        <f t="shared" si="198"/>
        <v>C28H54NO9P</v>
      </c>
      <c r="J887" s="44" t="str">
        <f t="shared" si="199"/>
        <v>C28H55NO9P</v>
      </c>
      <c r="K887" s="44" t="str">
        <f t="shared" si="197"/>
        <v>C25H47O3</v>
      </c>
      <c r="L887" s="44" t="str">
        <f t="shared" si="200"/>
        <v>C3H8NO5P</v>
      </c>
      <c r="M887">
        <v>0.70958897191337689</v>
      </c>
      <c r="N887">
        <v>3.3974632797292167E-2</v>
      </c>
      <c r="O887">
        <v>1.0118512903382688E-2</v>
      </c>
      <c r="P887">
        <v>0.74772297574019431</v>
      </c>
      <c r="Q887">
        <v>0.95126383129683401</v>
      </c>
      <c r="R887">
        <v>0.21403751311034944</v>
      </c>
      <c r="S887">
        <v>3.8188672036737641E-2</v>
      </c>
      <c r="T887" s="8">
        <f t="shared" si="184"/>
        <v>3.2241920523974482E-2</v>
      </c>
      <c r="U887" s="8">
        <f t="shared" si="185"/>
        <v>7.5478378680867821E-3</v>
      </c>
      <c r="V887" s="15">
        <f t="shared" si="192"/>
        <v>0.20312156213806237</v>
      </c>
      <c r="W887" s="15">
        <f t="shared" si="193"/>
        <v>2.8486587671838013E-2</v>
      </c>
    </row>
    <row r="888" spans="1:23" x14ac:dyDescent="0.25">
      <c r="A888">
        <v>887</v>
      </c>
      <c r="B888">
        <v>578.4</v>
      </c>
      <c r="C888">
        <v>393.4</v>
      </c>
      <c r="D888" t="s">
        <v>1815</v>
      </c>
      <c r="E888" t="e">
        <v>#N/A</v>
      </c>
      <c r="F888" t="b">
        <v>1</v>
      </c>
      <c r="I888" s="44" t="str">
        <f t="shared" si="198"/>
        <v>C28H52NO9P</v>
      </c>
      <c r="J888" s="44" t="str">
        <f t="shared" si="199"/>
        <v>C28H53NO9P</v>
      </c>
      <c r="K888" s="44" t="str">
        <f t="shared" si="197"/>
        <v>C25H45O3</v>
      </c>
      <c r="L888" s="44" t="str">
        <f t="shared" si="200"/>
        <v>C3H8NO5P</v>
      </c>
      <c r="M888">
        <v>0.70980189651178782</v>
      </c>
      <c r="N888">
        <v>3.3920637824804749E-2</v>
      </c>
      <c r="O888">
        <v>1.0118512903382688E-2</v>
      </c>
      <c r="P888">
        <v>0.74794734311431321</v>
      </c>
      <c r="Q888">
        <v>0.95126383129683401</v>
      </c>
      <c r="R888">
        <v>0.21387732094909057</v>
      </c>
      <c r="S888">
        <v>3.8188672036737641E-2</v>
      </c>
      <c r="T888" s="8">
        <f t="shared" si="184"/>
        <v>3.2190679304620613E-2</v>
      </c>
      <c r="U888" s="8">
        <f t="shared" si="185"/>
        <v>7.5501027290281793E-3</v>
      </c>
      <c r="V888" s="15">
        <f t="shared" si="192"/>
        <v>0.20296953980532118</v>
      </c>
      <c r="W888" s="15">
        <f t="shared" si="193"/>
        <v>2.8495135571368877E-2</v>
      </c>
    </row>
    <row r="889" spans="1:23" x14ac:dyDescent="0.25">
      <c r="A889">
        <v>888</v>
      </c>
      <c r="B889">
        <v>574.4</v>
      </c>
      <c r="C889">
        <v>389.4</v>
      </c>
      <c r="D889" t="s">
        <v>1816</v>
      </c>
      <c r="E889" t="e">
        <v>#N/A</v>
      </c>
      <c r="F889" t="b">
        <v>1</v>
      </c>
      <c r="I889" s="44" t="str">
        <f t="shared" si="198"/>
        <v>C28H48NO9P</v>
      </c>
      <c r="J889" s="44" t="str">
        <f t="shared" si="199"/>
        <v>C28H49NO9P</v>
      </c>
      <c r="K889" s="44" t="str">
        <f t="shared" si="197"/>
        <v>C25H41O3</v>
      </c>
      <c r="L889" s="44" t="str">
        <f t="shared" si="200"/>
        <v>C3H8NO5P</v>
      </c>
      <c r="M889">
        <v>0.71022793740304579</v>
      </c>
      <c r="N889">
        <v>3.3812743600935273E-2</v>
      </c>
      <c r="O889">
        <v>1.0118512903382688E-2</v>
      </c>
      <c r="P889">
        <v>0.74839627985883383</v>
      </c>
      <c r="Q889">
        <v>0.95126383129683401</v>
      </c>
      <c r="R889">
        <v>0.21355659034481239</v>
      </c>
      <c r="S889">
        <v>3.8188672036737641E-2</v>
      </c>
      <c r="T889" s="8">
        <f t="shared" si="184"/>
        <v>3.2088287705224934E-2</v>
      </c>
      <c r="U889" s="8">
        <f t="shared" si="185"/>
        <v>7.5546344899484761E-3</v>
      </c>
      <c r="V889" s="15">
        <f t="shared" si="192"/>
        <v>0.20266516651850913</v>
      </c>
      <c r="W889" s="15">
        <f t="shared" si="193"/>
        <v>2.8512239066041126E-2</v>
      </c>
    </row>
    <row r="890" spans="1:23" x14ac:dyDescent="0.25">
      <c r="A890">
        <v>889</v>
      </c>
      <c r="B890">
        <v>572.4</v>
      </c>
      <c r="C890">
        <v>387.4</v>
      </c>
      <c r="D890" t="s">
        <v>1817</v>
      </c>
      <c r="E890" t="e">
        <v>#N/A</v>
      </c>
      <c r="F890" t="b">
        <v>1</v>
      </c>
      <c r="I890" s="44" t="str">
        <f t="shared" si="198"/>
        <v>C28H46NO9P</v>
      </c>
      <c r="J890" s="44" t="str">
        <f t="shared" si="199"/>
        <v>C28H47NO9P</v>
      </c>
      <c r="K890" s="44" t="str">
        <f t="shared" si="197"/>
        <v>C25H39O3</v>
      </c>
      <c r="L890" s="44" t="str">
        <f t="shared" si="200"/>
        <v>C3H8NO5P</v>
      </c>
      <c r="M890">
        <v>0.71044105373424249</v>
      </c>
      <c r="N890">
        <v>3.3758844438008279E-2</v>
      </c>
      <c r="O890">
        <v>1.0118512903382688E-2</v>
      </c>
      <c r="P890">
        <v>0.74862084926964578</v>
      </c>
      <c r="Q890">
        <v>0.95126383129683401</v>
      </c>
      <c r="R890">
        <v>0.21339605179209617</v>
      </c>
      <c r="S890">
        <v>3.8188672036737641E-2</v>
      </c>
      <c r="T890" s="8">
        <f t="shared" si="184"/>
        <v>3.2037137409126976E-2</v>
      </c>
      <c r="U890" s="8">
        <f t="shared" si="185"/>
        <v>7.5569013903352966E-3</v>
      </c>
      <c r="V890" s="15">
        <f t="shared" si="192"/>
        <v>0.202512815460336</v>
      </c>
      <c r="W890" s="15">
        <f t="shared" si="193"/>
        <v>2.852079466272207E-2</v>
      </c>
    </row>
    <row r="891" spans="1:23" x14ac:dyDescent="0.25">
      <c r="A891">
        <v>890</v>
      </c>
      <c r="B891">
        <v>570.4</v>
      </c>
      <c r="C891">
        <v>385.4</v>
      </c>
      <c r="D891" t="s">
        <v>1818</v>
      </c>
      <c r="E891" t="e">
        <v>#N/A</v>
      </c>
      <c r="F891" t="b">
        <v>1</v>
      </c>
      <c r="I891" s="44" t="str">
        <f t="shared" si="198"/>
        <v>C28H44NO9P</v>
      </c>
      <c r="J891" s="44" t="str">
        <f t="shared" si="199"/>
        <v>C28H45NO9P</v>
      </c>
      <c r="K891" s="44" t="str">
        <f t="shared" si="197"/>
        <v>C25H37O3</v>
      </c>
      <c r="L891" s="44" t="str">
        <f t="shared" si="200"/>
        <v>C3H8NO5P</v>
      </c>
      <c r="M891">
        <v>0.7106542340147266</v>
      </c>
      <c r="N891">
        <v>3.370497730010602E-2</v>
      </c>
      <c r="O891">
        <v>1.0118512903382688E-2</v>
      </c>
      <c r="P891">
        <v>0.74884548606644208</v>
      </c>
      <c r="Q891">
        <v>0.95126383129683401</v>
      </c>
      <c r="R891">
        <v>0.21323539766582641</v>
      </c>
      <c r="S891">
        <v>3.8188672036737641E-2</v>
      </c>
      <c r="T891" s="8">
        <f t="shared" si="184"/>
        <v>3.1986017504771834E-2</v>
      </c>
      <c r="U891" s="8">
        <f t="shared" si="185"/>
        <v>7.5591689709452788E-3</v>
      </c>
      <c r="V891" s="15">
        <f t="shared" si="192"/>
        <v>0.20236035472288103</v>
      </c>
      <c r="W891" s="15">
        <f t="shared" si="193"/>
        <v>2.8529352826659627E-2</v>
      </c>
    </row>
    <row r="892" spans="1:23" x14ac:dyDescent="0.25">
      <c r="A892">
        <v>891</v>
      </c>
      <c r="B892">
        <v>610.4</v>
      </c>
      <c r="C892">
        <v>425.4</v>
      </c>
      <c r="D892" t="s">
        <v>1819</v>
      </c>
      <c r="E892" t="e">
        <v>#N/A</v>
      </c>
      <c r="F892" t="b">
        <v>1</v>
      </c>
      <c r="I892" s="44" t="str">
        <f t="shared" si="198"/>
        <v>C30H60NO9P</v>
      </c>
      <c r="J892" s="44" t="str">
        <f t="shared" si="199"/>
        <v>C30H61NO9P</v>
      </c>
      <c r="K892" s="44" t="str">
        <f t="shared" si="197"/>
        <v>C27H53O3</v>
      </c>
      <c r="L892" s="44" t="str">
        <f t="shared" si="200"/>
        <v>C3H8NO5P</v>
      </c>
      <c r="M892">
        <v>0.69343945150928055</v>
      </c>
      <c r="N892">
        <v>3.8147792013375488E-2</v>
      </c>
      <c r="O892">
        <v>1.0118512903382688E-2</v>
      </c>
      <c r="P892">
        <v>0.73070556434953071</v>
      </c>
      <c r="Q892">
        <v>0.95126383129683401</v>
      </c>
      <c r="R892">
        <v>0.22607829147926534</v>
      </c>
      <c r="S892">
        <v>3.8188672036737641E-2</v>
      </c>
      <c r="T892" s="8">
        <f t="shared" si="184"/>
        <v>3.6202247882967283E-2</v>
      </c>
      <c r="U892" s="8">
        <f t="shared" si="185"/>
        <v>7.3760567856824199E-3</v>
      </c>
      <c r="V892" s="15">
        <f t="shared" si="192"/>
        <v>0.21454825868350141</v>
      </c>
      <c r="W892" s="15">
        <f t="shared" si="193"/>
        <v>2.7838262025500899E-2</v>
      </c>
    </row>
    <row r="893" spans="1:23" x14ac:dyDescent="0.25">
      <c r="A893">
        <v>892</v>
      </c>
      <c r="B893">
        <v>608.4</v>
      </c>
      <c r="C893">
        <v>423.4</v>
      </c>
      <c r="D893" t="s">
        <v>1820</v>
      </c>
      <c r="E893" t="e">
        <v>#N/A</v>
      </c>
      <c r="F893" t="b">
        <v>1</v>
      </c>
      <c r="I893" s="44" t="str">
        <f t="shared" si="198"/>
        <v>C30H58NO9P</v>
      </c>
      <c r="J893" s="44" t="str">
        <f t="shared" si="199"/>
        <v>C30H59NO9P</v>
      </c>
      <c r="K893" s="44" t="str">
        <f t="shared" si="197"/>
        <v>C27H51O3</v>
      </c>
      <c r="L893" s="44" t="str">
        <f t="shared" si="200"/>
        <v>C3H8NO5P</v>
      </c>
      <c r="M893">
        <v>0.69364753016125957</v>
      </c>
      <c r="N893">
        <v>3.8091434261529236E-2</v>
      </c>
      <c r="O893">
        <v>1.0118512903382688E-2</v>
      </c>
      <c r="P893">
        <v>0.73092482535132763</v>
      </c>
      <c r="Q893">
        <v>0.95126383129683401</v>
      </c>
      <c r="R893">
        <v>0.22592681988588945</v>
      </c>
      <c r="S893">
        <v>3.8188672036737641E-2</v>
      </c>
      <c r="T893" s="8">
        <f t="shared" si="184"/>
        <v>3.6148764386419188E-2</v>
      </c>
      <c r="U893" s="8">
        <f t="shared" si="185"/>
        <v>7.378270100701554E-3</v>
      </c>
      <c r="V893" s="15">
        <f t="shared" si="192"/>
        <v>0.21440451216814085</v>
      </c>
      <c r="W893" s="15">
        <f t="shared" si="193"/>
        <v>2.7846615383567128E-2</v>
      </c>
    </row>
    <row r="894" spans="1:23" x14ac:dyDescent="0.25">
      <c r="A894">
        <v>893</v>
      </c>
      <c r="B894" s="20">
        <v>489.3</v>
      </c>
      <c r="C894" s="20">
        <v>304.3</v>
      </c>
      <c r="D894" s="20" t="s">
        <v>1821</v>
      </c>
      <c r="E894" t="e">
        <v>#N/A</v>
      </c>
      <c r="F894" t="b">
        <v>1</v>
      </c>
      <c r="I894" s="1" t="str">
        <f>"C"&amp;6+MID(D894,6,2)&amp;"H"&amp;-5+12+MID(D894,6,2)*2-MID(D894,9,1)*2&amp;"NO9P"</f>
        <v>C21H37NO9P</v>
      </c>
      <c r="J894" s="1" t="str">
        <f>"C"&amp;6+MID(D894,6,2)&amp;"H"&amp;-5+12+MID(D894,6,2)*2-MID(D894,9,1)*2+1&amp;"NO9P"</f>
        <v>C21H38NO9P</v>
      </c>
      <c r="K894" s="1" t="str">
        <f t="shared" ref="K894:K896" si="201">"C"&amp;MID(D894,6,2)+3&amp;"H"&amp;MID(D894,6,2)*2+6-1-MID(D894,9,1)*2-5&amp;"O3"</f>
        <v>C18H30O3</v>
      </c>
      <c r="L894" s="1" t="str">
        <f t="shared" si="200"/>
        <v>C3H8NO5P</v>
      </c>
      <c r="M894">
        <v>0.76867074078512521</v>
      </c>
      <c r="N894">
        <v>2.1129627917743456E-2</v>
      </c>
      <c r="O894">
        <v>1.0118512903382688E-2</v>
      </c>
      <c r="P894">
        <v>0.80997985652803572</v>
      </c>
      <c r="Q894">
        <v>0.95126383129683401</v>
      </c>
      <c r="R894">
        <v>0.16673080514157013</v>
      </c>
      <c r="S894">
        <v>3.8188672036737641E-2</v>
      </c>
      <c r="T894" s="8">
        <f t="shared" si="184"/>
        <v>2.0052013161988739E-2</v>
      </c>
      <c r="U894" s="8">
        <f t="shared" si="185"/>
        <v>8.1762856456801623E-3</v>
      </c>
      <c r="V894" s="15">
        <f t="shared" si="192"/>
        <v>0.15822750463107974</v>
      </c>
      <c r="W894" s="15">
        <f t="shared" si="193"/>
        <v>3.0858436806181357E-2</v>
      </c>
    </row>
    <row r="895" spans="1:23" x14ac:dyDescent="0.25">
      <c r="A895">
        <v>894</v>
      </c>
      <c r="B895" s="20">
        <v>517.29999999999995</v>
      </c>
      <c r="C895" s="20">
        <v>332.3</v>
      </c>
      <c r="D895" s="20" t="s">
        <v>1822</v>
      </c>
      <c r="E895" t="e">
        <v>#N/A</v>
      </c>
      <c r="F895" t="b">
        <v>1</v>
      </c>
      <c r="I895" s="1" t="str">
        <f t="shared" ref="I895:I896" si="202">"C"&amp;6+MID(D895,6,2)&amp;"H"&amp;-5+12+MID(D895,6,2)*2-MID(D895,9,1)*2&amp;"NO9P"</f>
        <v>C23H41NO9P</v>
      </c>
      <c r="J895" s="1" t="str">
        <f t="shared" ref="J895:J896" si="203">"C"&amp;6+MID(D895,6,2)&amp;"H"&amp;-5+12+MID(D895,6,2)*2-MID(D895,9,1)*2+1&amp;"NO9P"</f>
        <v>C23H42NO9P</v>
      </c>
      <c r="K895" s="1" t="str">
        <f t="shared" si="201"/>
        <v>C20H34O3</v>
      </c>
      <c r="L895" s="1" t="str">
        <f t="shared" si="200"/>
        <v>C3H8NO5P</v>
      </c>
      <c r="M895">
        <v>0.75140198334130348</v>
      </c>
      <c r="N895">
        <v>2.4486918666161143E-2</v>
      </c>
      <c r="O895">
        <v>1.0118512903382688E-2</v>
      </c>
      <c r="P895">
        <v>0.79178305920688707</v>
      </c>
      <c r="Q895">
        <v>0.95126383129683401</v>
      </c>
      <c r="R895">
        <v>0.18107318520769078</v>
      </c>
      <c r="S895">
        <v>3.8188672036737641E-2</v>
      </c>
      <c r="T895" s="8">
        <f t="shared" si="184"/>
        <v>2.3238081489266888E-2</v>
      </c>
      <c r="U895" s="8">
        <f t="shared" si="185"/>
        <v>7.9925993335636953E-3</v>
      </c>
      <c r="V895" s="15">
        <f t="shared" si="192"/>
        <v>0.17183842078065337</v>
      </c>
      <c r="W895" s="15">
        <f t="shared" si="193"/>
        <v>3.0165179170594563E-2</v>
      </c>
    </row>
    <row r="896" spans="1:23" x14ac:dyDescent="0.25">
      <c r="A896">
        <v>895</v>
      </c>
      <c r="B896" s="20">
        <v>545.29999999999995</v>
      </c>
      <c r="C896" s="20">
        <v>360.3</v>
      </c>
      <c r="D896" s="20" t="s">
        <v>1823</v>
      </c>
      <c r="E896" t="e">
        <v>#N/A</v>
      </c>
      <c r="F896" t="b">
        <v>1</v>
      </c>
      <c r="I896" s="1" t="str">
        <f t="shared" si="202"/>
        <v>C25H45NO9P</v>
      </c>
      <c r="J896" s="1" t="str">
        <f t="shared" si="203"/>
        <v>C25H46NO9P</v>
      </c>
      <c r="K896" s="1" t="str">
        <f t="shared" si="201"/>
        <v>C22H38O3</v>
      </c>
      <c r="L896" s="1" t="str">
        <f t="shared" si="200"/>
        <v>C3H8NO5P</v>
      </c>
      <c r="M896">
        <v>0.73452118132212685</v>
      </c>
      <c r="N896">
        <v>2.8086632722596157E-2</v>
      </c>
      <c r="O896">
        <v>1.0118512903382688E-2</v>
      </c>
      <c r="P896">
        <v>0.77399506641350313</v>
      </c>
      <c r="Q896">
        <v>0.95126383129683401</v>
      </c>
      <c r="R896">
        <v>0.19468699027329037</v>
      </c>
      <c r="S896">
        <v>3.8188672036737641E-2</v>
      </c>
      <c r="T896" s="8">
        <f t="shared" si="184"/>
        <v>2.665420949303627E-2</v>
      </c>
      <c r="U896" s="8">
        <f t="shared" si="185"/>
        <v>7.8130396704809216E-3</v>
      </c>
      <c r="V896" s="15">
        <f t="shared" si="192"/>
        <v>0.18475791938341463</v>
      </c>
      <c r="W896" s="15">
        <f t="shared" si="193"/>
        <v>2.9487496081194862E-2</v>
      </c>
    </row>
    <row r="897" spans="1:23" x14ac:dyDescent="0.25">
      <c r="A897">
        <v>896</v>
      </c>
      <c r="B897" s="42">
        <v>474.3</v>
      </c>
      <c r="C897" s="42">
        <v>285.3</v>
      </c>
      <c r="D897" s="42" t="s">
        <v>1824</v>
      </c>
      <c r="E897" t="e">
        <v>#N/A</v>
      </c>
      <c r="F897" t="b">
        <v>1</v>
      </c>
      <c r="I897" s="44" t="str">
        <f>"C"&amp;6+MID(D897,5,2)&amp;"H"&amp;13+MID(D897,5,2)*2-MID(D897,8,1)*2&amp;"O9P"</f>
        <v>C20H41O9P</v>
      </c>
      <c r="J897" s="44" t="str">
        <f>"C"&amp;6+MID(D897,5,2)&amp;"H"&amp;13+MID(D897,5,2)*2-MID(D897,8,1)*2+4&amp;"NO9P"</f>
        <v>C20H45NO9P</v>
      </c>
      <c r="K897" s="44" t="str">
        <f t="shared" ref="K897:K922" si="204">"C"&amp;MID(D897,5,2)+3&amp;"H"&amp;MID(D897,5,2)*2+6-1-MID(D897,8,1)*2&amp;"O3"</f>
        <v>C17H33O3</v>
      </c>
      <c r="L897" s="44" t="str">
        <f t="shared" si="200"/>
        <v>C3H12NO5P</v>
      </c>
      <c r="M897">
        <v>0.77640444854746227</v>
      </c>
      <c r="N897">
        <v>1.965387331297453E-2</v>
      </c>
      <c r="O897">
        <v>1.0135474437424392E-2</v>
      </c>
      <c r="P897">
        <v>0.81862024293579849</v>
      </c>
      <c r="Q897">
        <v>0.95069320140583147</v>
      </c>
      <c r="R897">
        <v>0.15977284778269693</v>
      </c>
      <c r="S897">
        <v>3.8736265484538714E-2</v>
      </c>
      <c r="T897" s="8">
        <f t="shared" si="184"/>
        <v>1.8640333907035345E-2</v>
      </c>
      <c r="U897" s="8">
        <f t="shared" si="185"/>
        <v>8.2773574374138958E-3</v>
      </c>
      <c r="V897" s="15">
        <f t="shared" si="192"/>
        <v>0.15153345015108685</v>
      </c>
      <c r="W897" s="15">
        <f t="shared" si="193"/>
        <v>3.1634820568652591E-2</v>
      </c>
    </row>
    <row r="898" spans="1:23" x14ac:dyDescent="0.25">
      <c r="A898">
        <v>897</v>
      </c>
      <c r="B898" s="42">
        <v>472.3</v>
      </c>
      <c r="C898" s="42">
        <v>283.3</v>
      </c>
      <c r="D898" s="42" t="s">
        <v>1825</v>
      </c>
      <c r="E898" t="e">
        <v>#N/A</v>
      </c>
      <c r="F898" t="b">
        <v>1</v>
      </c>
      <c r="I898" s="44" t="str">
        <f t="shared" ref="I898:I922" si="205">"C"&amp;6+MID(D898,5,2)&amp;"H"&amp;13+MID(D898,5,2)*2-MID(D898,8,1)*2&amp;"O9P"</f>
        <v>C20H39O9P</v>
      </c>
      <c r="J898" s="44" t="str">
        <f t="shared" ref="J898:J922" si="206">"C"&amp;6+MID(D898,5,2)&amp;"H"&amp;13+MID(D898,5,2)*2-MID(D898,8,1)*2+4&amp;"NO9P"</f>
        <v>C20H43NO9P</v>
      </c>
      <c r="K898" s="44" t="str">
        <f t="shared" si="204"/>
        <v>C17H31O3</v>
      </c>
      <c r="L898" s="44" t="str">
        <f t="shared" si="200"/>
        <v>C3H12NO5P</v>
      </c>
      <c r="M898">
        <v>0.77663742229981036</v>
      </c>
      <c r="N898">
        <v>1.9611872661761526E-2</v>
      </c>
      <c r="O898">
        <v>1.0135474437424392E-2</v>
      </c>
      <c r="P898">
        <v>0.81886588427659923</v>
      </c>
      <c r="Q898">
        <v>0.95069320140583147</v>
      </c>
      <c r="R898">
        <v>0.15957509380408041</v>
      </c>
      <c r="S898">
        <v>3.8736265484538714E-2</v>
      </c>
      <c r="T898" s="8">
        <f t="shared" si="184"/>
        <v>1.8600499206238404E-2</v>
      </c>
      <c r="U898" s="8">
        <f t="shared" si="185"/>
        <v>8.2798412034785131E-3</v>
      </c>
      <c r="V898" s="15">
        <f t="shared" si="192"/>
        <v>0.1513458942360692</v>
      </c>
      <c r="W898" s="15">
        <f t="shared" si="193"/>
        <v>3.1644313150600727E-2</v>
      </c>
    </row>
    <row r="899" spans="1:23" x14ac:dyDescent="0.25">
      <c r="A899">
        <v>898</v>
      </c>
      <c r="B899" s="42">
        <v>488.3</v>
      </c>
      <c r="C899" s="42">
        <v>299.3</v>
      </c>
      <c r="D899" s="42" t="s">
        <v>1826</v>
      </c>
      <c r="E899" t="e">
        <v>#N/A</v>
      </c>
      <c r="F899" t="b">
        <v>1</v>
      </c>
      <c r="I899" s="44" t="str">
        <f t="shared" si="205"/>
        <v>C21H43O9P</v>
      </c>
      <c r="J899" s="44" t="str">
        <f t="shared" si="206"/>
        <v>C21H47NO9P</v>
      </c>
      <c r="K899" s="44" t="str">
        <f t="shared" si="204"/>
        <v>C18H35O3</v>
      </c>
      <c r="L899" s="44" t="str">
        <f t="shared" si="200"/>
        <v>C3H12NO5P</v>
      </c>
      <c r="M899">
        <v>0.76763365769049619</v>
      </c>
      <c r="N899">
        <v>2.1238940705601592E-2</v>
      </c>
      <c r="O899">
        <v>1.0135474437424392E-2</v>
      </c>
      <c r="P899">
        <v>0.8093725538537726</v>
      </c>
      <c r="Q899">
        <v>0.95069320140583147</v>
      </c>
      <c r="R899">
        <v>0.1672129150299812</v>
      </c>
      <c r="S899">
        <v>3.8736265484538714E-2</v>
      </c>
      <c r="T899" s="8">
        <f t="shared" ref="T899:T925" si="207">N899*M899/P899</f>
        <v>2.0143660248526384E-2</v>
      </c>
      <c r="U899" s="8">
        <f t="shared" ref="U899:U925" si="208">O899*M899/Q899</f>
        <v>8.1838507978425588E-3</v>
      </c>
      <c r="V899" s="15">
        <f t="shared" si="192"/>
        <v>0.15858983723426925</v>
      </c>
      <c r="W899" s="15">
        <f t="shared" si="193"/>
        <v>3.127745219508854E-2</v>
      </c>
    </row>
    <row r="900" spans="1:23" x14ac:dyDescent="0.25">
      <c r="A900">
        <v>899</v>
      </c>
      <c r="B900" s="42">
        <v>502.3</v>
      </c>
      <c r="C900" s="42">
        <v>313.3</v>
      </c>
      <c r="D900" s="42" t="s">
        <v>1827</v>
      </c>
      <c r="E900" t="e">
        <v>#N/A</v>
      </c>
      <c r="F900" t="b">
        <v>1</v>
      </c>
      <c r="I900" s="44" t="str">
        <f t="shared" si="205"/>
        <v>C22H45O9P</v>
      </c>
      <c r="J900" s="44" t="str">
        <f t="shared" si="206"/>
        <v>C22H49NO9P</v>
      </c>
      <c r="K900" s="44" t="str">
        <f t="shared" si="204"/>
        <v>C19H37O3</v>
      </c>
      <c r="L900" s="44" t="str">
        <f t="shared" si="200"/>
        <v>C3H12NO5P</v>
      </c>
      <c r="M900">
        <v>0.75896194763143177</v>
      </c>
      <c r="N900">
        <v>2.2890094710277208E-2</v>
      </c>
      <c r="O900">
        <v>1.0135474437424392E-2</v>
      </c>
      <c r="P900">
        <v>0.80022933293521537</v>
      </c>
      <c r="Q900">
        <v>0.95069320140583147</v>
      </c>
      <c r="R900">
        <v>0.17446449679255377</v>
      </c>
      <c r="S900">
        <v>3.8736265484538714E-2</v>
      </c>
      <c r="T900" s="8">
        <f t="shared" si="207"/>
        <v>2.170966515193511E-2</v>
      </c>
      <c r="U900" s="8">
        <f t="shared" si="208"/>
        <v>8.0914004726457094E-3</v>
      </c>
      <c r="V900" s="15">
        <f t="shared" si="192"/>
        <v>0.16546745892522041</v>
      </c>
      <c r="W900" s="15">
        <f t="shared" si="193"/>
        <v>3.092412089687778E-2</v>
      </c>
    </row>
    <row r="901" spans="1:23" x14ac:dyDescent="0.25">
      <c r="A901">
        <v>900</v>
      </c>
      <c r="B901" s="42">
        <v>500.3</v>
      </c>
      <c r="C901" s="42">
        <v>311.3</v>
      </c>
      <c r="D901" s="42" t="s">
        <v>1828</v>
      </c>
      <c r="E901" t="e">
        <v>#N/A</v>
      </c>
      <c r="F901" t="b">
        <v>1</v>
      </c>
      <c r="I901" s="44" t="str">
        <f t="shared" si="205"/>
        <v>C22H43O9P</v>
      </c>
      <c r="J901" s="44" t="str">
        <f t="shared" si="206"/>
        <v>C22H47NO9P</v>
      </c>
      <c r="K901" s="44" t="str">
        <f t="shared" si="204"/>
        <v>C19H35O3</v>
      </c>
      <c r="L901" s="44" t="str">
        <f t="shared" si="200"/>
        <v>C3H12NO5P</v>
      </c>
      <c r="M901">
        <v>0.75918968745590065</v>
      </c>
      <c r="N901">
        <v>2.2844654423169762E-2</v>
      </c>
      <c r="O901">
        <v>1.0135474437424392E-2</v>
      </c>
      <c r="P901">
        <v>0.80046945576138107</v>
      </c>
      <c r="Q901">
        <v>0.95069320140583147</v>
      </c>
      <c r="R901">
        <v>0.17427667105704289</v>
      </c>
      <c r="S901">
        <v>3.8736265484538714E-2</v>
      </c>
      <c r="T901" s="8">
        <f t="shared" si="207"/>
        <v>2.1666568195369548E-2</v>
      </c>
      <c r="U901" s="8">
        <f t="shared" si="208"/>
        <v>8.0938284390662894E-3</v>
      </c>
      <c r="V901" s="15">
        <f t="shared" si="192"/>
        <v>0.16528931925928772</v>
      </c>
      <c r="W901" s="15">
        <f t="shared" si="193"/>
        <v>3.0933400220942559E-2</v>
      </c>
    </row>
    <row r="902" spans="1:23" x14ac:dyDescent="0.25">
      <c r="A902">
        <v>901</v>
      </c>
      <c r="B902" s="42">
        <v>516.29999999999995</v>
      </c>
      <c r="C902" s="42">
        <v>327.3</v>
      </c>
      <c r="D902" s="42" t="s">
        <v>1829</v>
      </c>
      <c r="E902" t="e">
        <v>#N/A</v>
      </c>
      <c r="F902" t="b">
        <v>1</v>
      </c>
      <c r="I902" s="44" t="str">
        <f t="shared" si="205"/>
        <v>C23H47O9P</v>
      </c>
      <c r="J902" s="44" t="str">
        <f t="shared" si="206"/>
        <v>C23H51NO9P</v>
      </c>
      <c r="K902" s="44" t="str">
        <f t="shared" si="204"/>
        <v>C20H39O3</v>
      </c>
      <c r="L902" s="44" t="str">
        <f t="shared" si="200"/>
        <v>C3H12NO5P</v>
      </c>
      <c r="M902">
        <v>0.75038819908642473</v>
      </c>
      <c r="N902">
        <v>2.4604460481228406E-2</v>
      </c>
      <c r="O902">
        <v>1.0135474437424392E-2</v>
      </c>
      <c r="P902">
        <v>0.79118940003694949</v>
      </c>
      <c r="Q902">
        <v>0.95069320140583147</v>
      </c>
      <c r="R902">
        <v>0.18153090212632944</v>
      </c>
      <c r="S902">
        <v>3.8736265484538714E-2</v>
      </c>
      <c r="T902" s="8">
        <f t="shared" si="207"/>
        <v>2.3335622025699349E-2</v>
      </c>
      <c r="U902" s="8">
        <f t="shared" si="208"/>
        <v>7.999994528980264E-3</v>
      </c>
      <c r="V902" s="15">
        <f t="shared" si="192"/>
        <v>0.17216945363366701</v>
      </c>
      <c r="W902" s="15">
        <f t="shared" si="193"/>
        <v>3.0574781068481029E-2</v>
      </c>
    </row>
    <row r="903" spans="1:23" x14ac:dyDescent="0.25">
      <c r="A903">
        <v>902</v>
      </c>
      <c r="B903" s="42">
        <v>530.29999999999995</v>
      </c>
      <c r="C903" s="42">
        <v>341.3</v>
      </c>
      <c r="D903" s="42" t="s">
        <v>1830</v>
      </c>
      <c r="E903" t="e">
        <v>#N/A</v>
      </c>
      <c r="F903" t="b">
        <v>1</v>
      </c>
      <c r="I903" s="44" t="str">
        <f t="shared" si="205"/>
        <v>C24H49O9P</v>
      </c>
      <c r="J903" s="44" t="str">
        <f t="shared" si="206"/>
        <v>C24H53NO9P</v>
      </c>
      <c r="K903" s="44" t="str">
        <f t="shared" si="204"/>
        <v>C21H41O3</v>
      </c>
      <c r="L903" s="44" t="str">
        <f t="shared" si="200"/>
        <v>C3H12NO5P</v>
      </c>
      <c r="M903">
        <v>0.7419113054158184</v>
      </c>
      <c r="N903">
        <v>2.6379233015313953E-2</v>
      </c>
      <c r="O903">
        <v>1.0135474437424392E-2</v>
      </c>
      <c r="P903">
        <v>0.7822515883474942</v>
      </c>
      <c r="Q903">
        <v>0.95069320140583147</v>
      </c>
      <c r="R903">
        <v>0.18841538937810776</v>
      </c>
      <c r="S903">
        <v>3.8736265484538714E-2</v>
      </c>
      <c r="T903" s="8">
        <f t="shared" si="207"/>
        <v>2.5018870519142648E-2</v>
      </c>
      <c r="U903" s="8">
        <f t="shared" si="208"/>
        <v>7.9096211688046095E-3</v>
      </c>
      <c r="V903" s="15">
        <f t="shared" si="192"/>
        <v>0.1786989116752612</v>
      </c>
      <c r="W903" s="15">
        <f t="shared" si="193"/>
        <v>3.0229387619550029E-2</v>
      </c>
    </row>
    <row r="904" spans="1:23" x14ac:dyDescent="0.25">
      <c r="A904">
        <v>903</v>
      </c>
      <c r="B904" s="42">
        <v>528.29999999999995</v>
      </c>
      <c r="C904" s="42">
        <v>339.3</v>
      </c>
      <c r="D904" s="42" t="s">
        <v>1831</v>
      </c>
      <c r="E904" t="e">
        <v>#N/A</v>
      </c>
      <c r="F904" t="b">
        <v>1</v>
      </c>
      <c r="I904" s="44" t="str">
        <f t="shared" si="205"/>
        <v>C24H47O9P</v>
      </c>
      <c r="J904" s="44" t="str">
        <f t="shared" si="206"/>
        <v>C24H51NO9P</v>
      </c>
      <c r="K904" s="44" t="str">
        <f t="shared" si="204"/>
        <v>C21H39O3</v>
      </c>
      <c r="L904" s="44" t="str">
        <f t="shared" si="200"/>
        <v>C3H12NO5P</v>
      </c>
      <c r="M904">
        <v>0.74213392889647389</v>
      </c>
      <c r="N904">
        <v>2.6330651339324527E-2</v>
      </c>
      <c r="O904">
        <v>1.0135474437424392E-2</v>
      </c>
      <c r="P904">
        <v>0.782486316636543</v>
      </c>
      <c r="Q904">
        <v>0.95069320140583147</v>
      </c>
      <c r="R904">
        <v>0.18823714560334623</v>
      </c>
      <c r="S904">
        <v>3.8736265484538714E-2</v>
      </c>
      <c r="T904" s="8">
        <f t="shared" si="207"/>
        <v>2.4972794173386995E-2</v>
      </c>
      <c r="U904" s="8">
        <f t="shared" si="208"/>
        <v>7.9119945891614786E-3</v>
      </c>
      <c r="V904" s="15">
        <f t="shared" si="192"/>
        <v>0.17852985983364728</v>
      </c>
      <c r="W904" s="15">
        <f t="shared" si="193"/>
        <v>3.0238458476727733E-2</v>
      </c>
    </row>
    <row r="905" spans="1:23" x14ac:dyDescent="0.25">
      <c r="A905">
        <v>904</v>
      </c>
      <c r="B905" s="42">
        <v>526.29999999999995</v>
      </c>
      <c r="C905" s="42">
        <v>337.3</v>
      </c>
      <c r="D905" s="42" t="s">
        <v>1832</v>
      </c>
      <c r="E905" t="e">
        <v>#N/A</v>
      </c>
      <c r="F905" t="b">
        <v>1</v>
      </c>
      <c r="I905" s="44" t="str">
        <f t="shared" si="205"/>
        <v>C24H45O9P</v>
      </c>
      <c r="J905" s="44" t="str">
        <f t="shared" si="206"/>
        <v>C24H49NO9P</v>
      </c>
      <c r="K905" s="44" t="str">
        <f t="shared" si="204"/>
        <v>C21H37O3</v>
      </c>
      <c r="L905" s="44" t="str">
        <f t="shared" si="200"/>
        <v>C3H12NO5P</v>
      </c>
      <c r="M905">
        <v>0.74235661917920381</v>
      </c>
      <c r="N905">
        <v>2.6282108598608599E-2</v>
      </c>
      <c r="O905">
        <v>1.0135474437424392E-2</v>
      </c>
      <c r="P905">
        <v>0.78272111535992583</v>
      </c>
      <c r="Q905">
        <v>0.95069320140583147</v>
      </c>
      <c r="R905">
        <v>0.18805877789323391</v>
      </c>
      <c r="S905">
        <v>3.8736265484538714E-2</v>
      </c>
      <c r="T905" s="8">
        <f t="shared" si="207"/>
        <v>2.4926754755034274E-2</v>
      </c>
      <c r="U905" s="8">
        <f t="shared" si="208"/>
        <v>7.914368721704694E-3</v>
      </c>
      <c r="V905" s="15">
        <f t="shared" si="192"/>
        <v>0.17836069044796024</v>
      </c>
      <c r="W905" s="15">
        <f t="shared" si="193"/>
        <v>3.0247532055774996E-2</v>
      </c>
    </row>
    <row r="906" spans="1:23" x14ac:dyDescent="0.25">
      <c r="A906">
        <v>905</v>
      </c>
      <c r="B906" s="42">
        <v>524.29999999999995</v>
      </c>
      <c r="C906" s="42">
        <v>335.3</v>
      </c>
      <c r="D906" s="42" t="s">
        <v>1833</v>
      </c>
      <c r="E906" t="e">
        <v>#N/A</v>
      </c>
      <c r="F906" t="b">
        <v>1</v>
      </c>
      <c r="I906" s="44" t="str">
        <f t="shared" si="205"/>
        <v>C24H43O9P</v>
      </c>
      <c r="J906" s="44" t="str">
        <f t="shared" si="206"/>
        <v>C24H47NO9P</v>
      </c>
      <c r="K906" s="44" t="str">
        <f t="shared" si="204"/>
        <v>C21H35O3</v>
      </c>
      <c r="L906" s="44" t="str">
        <f t="shared" si="200"/>
        <v>C3H12NO5P</v>
      </c>
      <c r="M906">
        <v>0.74257937628405313</v>
      </c>
      <c r="N906">
        <v>2.6233604842051502E-2</v>
      </c>
      <c r="O906">
        <v>1.0135474437424392E-2</v>
      </c>
      <c r="P906">
        <v>0.7829559845387779</v>
      </c>
      <c r="Q906">
        <v>0.95069320140583147</v>
      </c>
      <c r="R906">
        <v>0.187880286189442</v>
      </c>
      <c r="S906">
        <v>3.8736265484538714E-2</v>
      </c>
      <c r="T906" s="8">
        <f t="shared" si="207"/>
        <v>2.4880752310448812E-2</v>
      </c>
      <c r="U906" s="8">
        <f t="shared" si="208"/>
        <v>7.9167435666479598E-3</v>
      </c>
      <c r="V906" s="15">
        <f t="shared" si="192"/>
        <v>0.17819140346287926</v>
      </c>
      <c r="W906" s="15">
        <f t="shared" si="193"/>
        <v>3.0256608357508565E-2</v>
      </c>
    </row>
    <row r="907" spans="1:23" x14ac:dyDescent="0.25">
      <c r="A907">
        <v>906</v>
      </c>
      <c r="B907" s="42">
        <v>522.29999999999995</v>
      </c>
      <c r="C907" s="42">
        <v>333.3</v>
      </c>
      <c r="D907" s="42" t="s">
        <v>1834</v>
      </c>
      <c r="E907" t="e">
        <v>#N/A</v>
      </c>
      <c r="F907" t="b">
        <v>1</v>
      </c>
      <c r="I907" s="44" t="str">
        <f t="shared" si="205"/>
        <v>C24H41O9P</v>
      </c>
      <c r="J907" s="44" t="str">
        <f t="shared" si="206"/>
        <v>C24H45NO9P</v>
      </c>
      <c r="K907" s="44" t="str">
        <f t="shared" si="204"/>
        <v>C21H33O3</v>
      </c>
      <c r="L907" s="44" t="str">
        <f t="shared" si="200"/>
        <v>C3H12NO5P</v>
      </c>
      <c r="M907">
        <v>0.74280220023107291</v>
      </c>
      <c r="N907">
        <v>2.6185140118570711E-2</v>
      </c>
      <c r="O907">
        <v>1.0135474437424392E-2</v>
      </c>
      <c r="P907">
        <v>0.78319092419424041</v>
      </c>
      <c r="Q907">
        <v>0.95069320140583147</v>
      </c>
      <c r="R907">
        <v>0.18770167043361782</v>
      </c>
      <c r="S907">
        <v>3.8736265484538714E-2</v>
      </c>
      <c r="T907" s="8">
        <f t="shared" si="207"/>
        <v>2.4834786886025435E-2</v>
      </c>
      <c r="U907" s="8">
        <f t="shared" si="208"/>
        <v>7.9191191242050409E-3</v>
      </c>
      <c r="V907" s="15">
        <f t="shared" si="192"/>
        <v>0.17802199882306091</v>
      </c>
      <c r="W907" s="15">
        <f t="shared" si="193"/>
        <v>3.0265687382745422E-2</v>
      </c>
    </row>
    <row r="908" spans="1:23" x14ac:dyDescent="0.25">
      <c r="A908">
        <v>907</v>
      </c>
      <c r="B908" s="42">
        <v>544.29999999999995</v>
      </c>
      <c r="C908" s="42">
        <v>355.3</v>
      </c>
      <c r="D908" s="42" t="s">
        <v>1835</v>
      </c>
      <c r="E908" t="e">
        <v>#N/A</v>
      </c>
      <c r="F908" t="b">
        <v>1</v>
      </c>
      <c r="I908" s="44" t="str">
        <f t="shared" si="205"/>
        <v>C25H51O9P</v>
      </c>
      <c r="J908" s="44" t="str">
        <f t="shared" si="206"/>
        <v>C25H55NO9P</v>
      </c>
      <c r="K908" s="44" t="str">
        <f t="shared" si="204"/>
        <v>C22H43O3</v>
      </c>
      <c r="L908" s="44" t="str">
        <f t="shared" si="200"/>
        <v>C3H12NO5P</v>
      </c>
      <c r="M908">
        <v>0.73353017248130881</v>
      </c>
      <c r="N908">
        <v>2.8211675790402846E-2</v>
      </c>
      <c r="O908">
        <v>1.0135474437424392E-2</v>
      </c>
      <c r="P908">
        <v>0.77341474423646239</v>
      </c>
      <c r="Q908">
        <v>0.95069320140583147</v>
      </c>
      <c r="R908">
        <v>0.19512116690897743</v>
      </c>
      <c r="S908">
        <v>3.8736265484538714E-2</v>
      </c>
      <c r="T908" s="8">
        <f t="shared" si="207"/>
        <v>2.6756815231070874E-2</v>
      </c>
      <c r="U908" s="8">
        <f t="shared" si="208"/>
        <v>7.8202687273558179E-3</v>
      </c>
      <c r="V908" s="15">
        <f t="shared" si="192"/>
        <v>0.18505887595768022</v>
      </c>
      <c r="W908" s="15">
        <f t="shared" si="193"/>
        <v>2.9887895969107705E-2</v>
      </c>
    </row>
    <row r="909" spans="1:23" x14ac:dyDescent="0.25">
      <c r="A909">
        <v>908</v>
      </c>
      <c r="B909" s="42">
        <v>558.29999999999995</v>
      </c>
      <c r="C909" s="42">
        <v>369.3</v>
      </c>
      <c r="D909" s="42" t="s">
        <v>1836</v>
      </c>
      <c r="E909" t="e">
        <v>#N/A</v>
      </c>
      <c r="F909" t="b">
        <v>1</v>
      </c>
      <c r="I909" s="44" t="str">
        <f t="shared" si="205"/>
        <v>C26H53O9P</v>
      </c>
      <c r="J909" s="44" t="str">
        <f t="shared" si="206"/>
        <v>C26H57NO9P</v>
      </c>
      <c r="K909" s="44" t="str">
        <f t="shared" si="204"/>
        <v>C23H45O3</v>
      </c>
      <c r="L909" s="44" t="str">
        <f t="shared" si="200"/>
        <v>C3H12NO5P</v>
      </c>
      <c r="M909">
        <v>0.72524371850471958</v>
      </c>
      <c r="N909">
        <v>3.0099119427303797E-2</v>
      </c>
      <c r="O909">
        <v>1.0135474437424392E-2</v>
      </c>
      <c r="P909">
        <v>0.76467772710565796</v>
      </c>
      <c r="Q909">
        <v>0.95069320140583147</v>
      </c>
      <c r="R909">
        <v>0.20165139380784752</v>
      </c>
      <c r="S909">
        <v>3.8736265484538714E-2</v>
      </c>
      <c r="T909" s="8">
        <f t="shared" si="207"/>
        <v>2.8546924440705258E-2</v>
      </c>
      <c r="U909" s="8">
        <f t="shared" si="208"/>
        <v>7.7319256716440301E-3</v>
      </c>
      <c r="V909" s="15">
        <f t="shared" si="192"/>
        <v>0.19125234265736052</v>
      </c>
      <c r="W909" s="15">
        <f t="shared" si="193"/>
        <v>2.9550262039793902E-2</v>
      </c>
    </row>
    <row r="910" spans="1:23" x14ac:dyDescent="0.25">
      <c r="A910">
        <v>909</v>
      </c>
      <c r="B910" s="42">
        <v>556.29999999999995</v>
      </c>
      <c r="C910" s="42">
        <v>367.3</v>
      </c>
      <c r="D910" s="42" t="s">
        <v>1837</v>
      </c>
      <c r="E910" t="e">
        <v>#N/A</v>
      </c>
      <c r="F910" t="b">
        <v>1</v>
      </c>
      <c r="I910" s="44" t="str">
        <f t="shared" si="205"/>
        <v>C26H51O9P</v>
      </c>
      <c r="J910" s="44" t="str">
        <f t="shared" si="206"/>
        <v>C26H55NO9P</v>
      </c>
      <c r="K910" s="44" t="str">
        <f t="shared" si="204"/>
        <v>C23H43O3</v>
      </c>
      <c r="L910" s="44" t="str">
        <f t="shared" si="200"/>
        <v>C3H12NO5P</v>
      </c>
      <c r="M910">
        <v>0.72546134058401457</v>
      </c>
      <c r="N910">
        <v>3.0047680192707166E-2</v>
      </c>
      <c r="O910">
        <v>1.0135474437424392E-2</v>
      </c>
      <c r="P910">
        <v>0.76490718204986141</v>
      </c>
      <c r="Q910">
        <v>0.95069320140583147</v>
      </c>
      <c r="R910">
        <v>0.20148239625957973</v>
      </c>
      <c r="S910">
        <v>3.8736265484538714E-2</v>
      </c>
      <c r="T910" s="8">
        <f t="shared" si="207"/>
        <v>2.849813789906358E-2</v>
      </c>
      <c r="U910" s="8">
        <f t="shared" si="208"/>
        <v>7.734245771354906E-3</v>
      </c>
      <c r="V910" s="15">
        <f t="shared" si="192"/>
        <v>0.19109206021944009</v>
      </c>
      <c r="W910" s="15">
        <f t="shared" si="193"/>
        <v>2.9559129113447529E-2</v>
      </c>
    </row>
    <row r="911" spans="1:23" x14ac:dyDescent="0.25">
      <c r="A911">
        <v>910</v>
      </c>
      <c r="B911" s="42">
        <v>554.29999999999995</v>
      </c>
      <c r="C911" s="42">
        <v>365.3</v>
      </c>
      <c r="D911" s="42" t="s">
        <v>1838</v>
      </c>
      <c r="E911" t="e">
        <v>#N/A</v>
      </c>
      <c r="F911" t="b">
        <v>1</v>
      </c>
      <c r="I911" s="44" t="str">
        <f t="shared" si="205"/>
        <v>C26H49O9P</v>
      </c>
      <c r="J911" s="44" t="str">
        <f t="shared" si="206"/>
        <v>C26H53NO9P</v>
      </c>
      <c r="K911" s="44" t="str">
        <f t="shared" si="204"/>
        <v>C23H41O3</v>
      </c>
      <c r="L911" s="44" t="str">
        <f t="shared" si="200"/>
        <v>C3H12NO5P</v>
      </c>
      <c r="M911">
        <v>0.7256790279646258</v>
      </c>
      <c r="N911">
        <v>2.9996276260450816E-2</v>
      </c>
      <c r="O911">
        <v>1.0135474437424392E-2</v>
      </c>
      <c r="P911">
        <v>0.76513670584603932</v>
      </c>
      <c r="Q911">
        <v>0.95069320140583147</v>
      </c>
      <c r="R911">
        <v>0.20131327913316888</v>
      </c>
      <c r="S911">
        <v>3.8736265484538714E-2</v>
      </c>
      <c r="T911" s="8">
        <f t="shared" si="207"/>
        <v>2.8449384839239977E-2</v>
      </c>
      <c r="U911" s="8">
        <f t="shared" si="208"/>
        <v>7.7365665672523339E-3</v>
      </c>
      <c r="V911" s="15">
        <f t="shared" si="192"/>
        <v>0.19093166436995554</v>
      </c>
      <c r="W911" s="15">
        <f t="shared" si="193"/>
        <v>2.9567998847821901E-2</v>
      </c>
    </row>
    <row r="912" spans="1:23" x14ac:dyDescent="0.25">
      <c r="A912">
        <v>911</v>
      </c>
      <c r="B912" s="42">
        <v>552.29999999999995</v>
      </c>
      <c r="C912" s="42">
        <v>363.3</v>
      </c>
      <c r="D912" s="42" t="s">
        <v>1839</v>
      </c>
      <c r="E912" t="e">
        <v>#N/A</v>
      </c>
      <c r="F912" t="b">
        <v>1</v>
      </c>
      <c r="I912" s="44" t="str">
        <f t="shared" si="205"/>
        <v>C26H47O9P</v>
      </c>
      <c r="J912" s="44" t="str">
        <f t="shared" si="206"/>
        <v>C26H51NO9P</v>
      </c>
      <c r="K912" s="44" t="str">
        <f t="shared" si="204"/>
        <v>C23H39O3</v>
      </c>
      <c r="L912" s="44" t="str">
        <f t="shared" si="200"/>
        <v>C3H12NO5P</v>
      </c>
      <c r="M912">
        <v>0.72589678066614804</v>
      </c>
      <c r="N912">
        <v>2.994490767702207E-2</v>
      </c>
      <c r="O912">
        <v>1.0135474437424392E-2</v>
      </c>
      <c r="P912">
        <v>0.76536629851485216</v>
      </c>
      <c r="Q912">
        <v>0.95069320140583147</v>
      </c>
      <c r="R912">
        <v>0.20114404237206854</v>
      </c>
      <c r="S912">
        <v>3.8736265484538714E-2</v>
      </c>
      <c r="T912" s="8">
        <f t="shared" si="207"/>
        <v>2.8400665305324427E-2</v>
      </c>
      <c r="U912" s="8">
        <f t="shared" si="208"/>
        <v>7.7388880595452153E-3</v>
      </c>
      <c r="V912" s="15">
        <f t="shared" si="192"/>
        <v>0.19077115505527642</v>
      </c>
      <c r="W912" s="15">
        <f t="shared" si="193"/>
        <v>2.957687124371541E-2</v>
      </c>
    </row>
    <row r="913" spans="1:23" x14ac:dyDescent="0.25">
      <c r="A913">
        <v>912</v>
      </c>
      <c r="B913" s="42">
        <v>550.29999999999995</v>
      </c>
      <c r="C913" s="42">
        <v>361.3</v>
      </c>
      <c r="D913" s="42" t="s">
        <v>1840</v>
      </c>
      <c r="E913" t="e">
        <v>#N/A</v>
      </c>
      <c r="F913" t="b">
        <v>1</v>
      </c>
      <c r="I913" s="44" t="str">
        <f t="shared" si="205"/>
        <v>C26H45O9P</v>
      </c>
      <c r="J913" s="44" t="str">
        <f t="shared" si="206"/>
        <v>C26H49NO9P</v>
      </c>
      <c r="K913" s="44" t="str">
        <f t="shared" si="204"/>
        <v>C23H37O3</v>
      </c>
      <c r="L913" s="44" t="str">
        <f t="shared" si="200"/>
        <v>C3H12NO5P</v>
      </c>
      <c r="M913">
        <v>0.72611459870818218</v>
      </c>
      <c r="N913">
        <v>2.989357448893918E-2</v>
      </c>
      <c r="O913">
        <v>1.0135474437424392E-2</v>
      </c>
      <c r="P913">
        <v>0.76559596007696595</v>
      </c>
      <c r="Q913">
        <v>0.95069320140583147</v>
      </c>
      <c r="R913">
        <v>0.2009746859197091</v>
      </c>
      <c r="S913">
        <v>3.8736265484538714E-2</v>
      </c>
      <c r="T913" s="8">
        <f t="shared" si="207"/>
        <v>2.8351979341436295E-2</v>
      </c>
      <c r="U913" s="8">
        <f t="shared" si="208"/>
        <v>7.7412102484425201E-3</v>
      </c>
      <c r="V913" s="15">
        <f t="shared" si="192"/>
        <v>0.19061053222175048</v>
      </c>
      <c r="W913" s="15">
        <f t="shared" si="193"/>
        <v>2.9585746301926702E-2</v>
      </c>
    </row>
    <row r="914" spans="1:23" x14ac:dyDescent="0.25">
      <c r="A914">
        <v>913</v>
      </c>
      <c r="B914" s="42">
        <v>548.29999999999995</v>
      </c>
      <c r="C914" s="42">
        <v>359.3</v>
      </c>
      <c r="D914" s="42" t="s">
        <v>1841</v>
      </c>
      <c r="E914" t="e">
        <v>#N/A</v>
      </c>
      <c r="F914" t="b">
        <v>1</v>
      </c>
      <c r="I914" s="44" t="str">
        <f t="shared" si="205"/>
        <v>C26H43O9P</v>
      </c>
      <c r="J914" s="44" t="str">
        <f t="shared" si="206"/>
        <v>C26H47NO9P</v>
      </c>
      <c r="K914" s="44" t="str">
        <f t="shared" si="204"/>
        <v>C23H35O3</v>
      </c>
      <c r="L914" s="44" t="str">
        <f t="shared" si="200"/>
        <v>C3H12NO5P</v>
      </c>
      <c r="M914">
        <v>0.72633248211033441</v>
      </c>
      <c r="N914">
        <v>2.9842276742751327E-2</v>
      </c>
      <c r="O914">
        <v>1.0135474437424392E-2</v>
      </c>
      <c r="P914">
        <v>0.76582569055305394</v>
      </c>
      <c r="Q914">
        <v>0.95069320140583147</v>
      </c>
      <c r="R914">
        <v>0.20080520971949789</v>
      </c>
      <c r="S914">
        <v>3.8736265484538714E-2</v>
      </c>
      <c r="T914" s="8">
        <f t="shared" si="207"/>
        <v>2.8303326991724203E-2</v>
      </c>
      <c r="U914" s="8">
        <f t="shared" si="208"/>
        <v>7.7435331341532696E-3</v>
      </c>
      <c r="V914" s="15">
        <f t="shared" si="192"/>
        <v>0.19044979581570334</v>
      </c>
      <c r="W914" s="15">
        <f t="shared" si="193"/>
        <v>2.9594624023254638E-2</v>
      </c>
    </row>
    <row r="915" spans="1:23" x14ac:dyDescent="0.25">
      <c r="A915">
        <v>914</v>
      </c>
      <c r="B915" s="42">
        <v>586.4</v>
      </c>
      <c r="C915" s="42">
        <v>397.4</v>
      </c>
      <c r="D915" s="42" t="s">
        <v>1842</v>
      </c>
      <c r="E915" t="e">
        <v>#N/A</v>
      </c>
      <c r="F915" t="b">
        <v>1</v>
      </c>
      <c r="I915" s="44" t="str">
        <f t="shared" si="205"/>
        <v>C28H57O9P</v>
      </c>
      <c r="J915" s="44" t="str">
        <f t="shared" si="206"/>
        <v>C28H61NO9P</v>
      </c>
      <c r="K915" s="44" t="str">
        <f t="shared" si="204"/>
        <v>C25H49O3</v>
      </c>
      <c r="L915" s="44" t="str">
        <f t="shared" si="200"/>
        <v>C3H12NO5P</v>
      </c>
      <c r="M915">
        <v>0.70895058127704091</v>
      </c>
      <c r="N915">
        <v>3.4028659617894183E-2</v>
      </c>
      <c r="O915">
        <v>1.0135474437424392E-2</v>
      </c>
      <c r="P915">
        <v>0.74749867567123907</v>
      </c>
      <c r="Q915">
        <v>0.95069320140583147</v>
      </c>
      <c r="R915">
        <v>0.21419758991744847</v>
      </c>
      <c r="S915">
        <v>3.8736265484538714E-2</v>
      </c>
      <c r="T915" s="8">
        <f t="shared" si="207"/>
        <v>3.2273820411148159E-2</v>
      </c>
      <c r="U915" s="8">
        <f t="shared" si="208"/>
        <v>7.5582222354225589E-3</v>
      </c>
      <c r="V915" s="15">
        <f t="shared" si="192"/>
        <v>0.20315153835390157</v>
      </c>
      <c r="W915" s="15">
        <f t="shared" si="193"/>
        <v>2.8886393519124885E-2</v>
      </c>
    </row>
    <row r="916" spans="1:23" x14ac:dyDescent="0.25">
      <c r="A916">
        <v>915</v>
      </c>
      <c r="B916" s="42">
        <v>584.4</v>
      </c>
      <c r="C916" s="42">
        <v>395.4</v>
      </c>
      <c r="D916" s="42" t="s">
        <v>1843</v>
      </c>
      <c r="E916" t="e">
        <v>#N/A</v>
      </c>
      <c r="F916" t="b">
        <v>1</v>
      </c>
      <c r="I916" s="44" t="str">
        <f t="shared" si="205"/>
        <v>C28H55O9P</v>
      </c>
      <c r="J916" s="44" t="str">
        <f t="shared" si="206"/>
        <v>C28H59NO9P</v>
      </c>
      <c r="K916" s="44" t="str">
        <f t="shared" si="204"/>
        <v>C25H47O3</v>
      </c>
      <c r="L916" s="44" t="str">
        <f t="shared" si="200"/>
        <v>C3H12NO5P</v>
      </c>
      <c r="M916">
        <v>0.709163314315161</v>
      </c>
      <c r="N916">
        <v>3.3974632797292167E-2</v>
      </c>
      <c r="O916">
        <v>1.0135474437424392E-2</v>
      </c>
      <c r="P916">
        <v>0.74772297574019431</v>
      </c>
      <c r="Q916">
        <v>0.95069320140583147</v>
      </c>
      <c r="R916">
        <v>0.21403751311034944</v>
      </c>
      <c r="S916">
        <v>3.8736265484538714E-2</v>
      </c>
      <c r="T916" s="8">
        <f t="shared" si="207"/>
        <v>3.2222579723884121E-2</v>
      </c>
      <c r="U916" s="8">
        <f t="shared" si="208"/>
        <v>7.560490212375242E-3</v>
      </c>
      <c r="V916" s="15">
        <f t="shared" si="192"/>
        <v>0.20299971661944841</v>
      </c>
      <c r="W916" s="15">
        <f t="shared" si="193"/>
        <v>2.8895061387402225E-2</v>
      </c>
    </row>
    <row r="917" spans="1:23" x14ac:dyDescent="0.25">
      <c r="A917">
        <v>916</v>
      </c>
      <c r="B917" s="42">
        <v>582.4</v>
      </c>
      <c r="C917" s="42">
        <v>393.4</v>
      </c>
      <c r="D917" s="42" t="s">
        <v>1844</v>
      </c>
      <c r="E917" t="e">
        <v>#N/A</v>
      </c>
      <c r="F917" t="b">
        <v>1</v>
      </c>
      <c r="I917" s="44" t="str">
        <f t="shared" si="205"/>
        <v>C28H53O9P</v>
      </c>
      <c r="J917" s="44" t="str">
        <f t="shared" si="206"/>
        <v>C28H57NO9P</v>
      </c>
      <c r="K917" s="44" t="str">
        <f t="shared" si="204"/>
        <v>C25H45O3</v>
      </c>
      <c r="L917" s="44" t="str">
        <f t="shared" si="200"/>
        <v>C3H12NO5P</v>
      </c>
      <c r="M917">
        <v>0.70937611118755484</v>
      </c>
      <c r="N917">
        <v>3.3920637824804749E-2</v>
      </c>
      <c r="O917">
        <v>1.0135474437424392E-2</v>
      </c>
      <c r="P917">
        <v>0.74794734311431321</v>
      </c>
      <c r="Q917">
        <v>0.95069320140583147</v>
      </c>
      <c r="R917">
        <v>0.21387732094909057</v>
      </c>
      <c r="S917">
        <v>3.8736265484538714E-2</v>
      </c>
      <c r="T917" s="8">
        <f t="shared" si="207"/>
        <v>3.217136924234499E-2</v>
      </c>
      <c r="U917" s="8">
        <f t="shared" si="208"/>
        <v>7.5627588698741303E-3</v>
      </c>
      <c r="V917" s="15">
        <f t="shared" si="192"/>
        <v>0.2028477854795859</v>
      </c>
      <c r="W917" s="15">
        <f t="shared" si="193"/>
        <v>2.8903731856625252E-2</v>
      </c>
    </row>
    <row r="918" spans="1:23" x14ac:dyDescent="0.25">
      <c r="A918">
        <v>917</v>
      </c>
      <c r="B918" s="42">
        <v>578.4</v>
      </c>
      <c r="C918" s="42">
        <v>389.4</v>
      </c>
      <c r="D918" s="42" t="s">
        <v>1845</v>
      </c>
      <c r="E918" t="e">
        <v>#N/A</v>
      </c>
      <c r="F918" t="b">
        <v>1</v>
      </c>
      <c r="I918" s="44" t="str">
        <f t="shared" si="205"/>
        <v>C28H49O9P</v>
      </c>
      <c r="J918" s="44" t="str">
        <f t="shared" si="206"/>
        <v>C28H53NO9P</v>
      </c>
      <c r="K918" s="44" t="str">
        <f t="shared" si="204"/>
        <v>C25H41O3</v>
      </c>
      <c r="L918" s="44" t="str">
        <f t="shared" si="200"/>
        <v>C3H12NO5P</v>
      </c>
      <c r="M918">
        <v>0.70980189651178782</v>
      </c>
      <c r="N918">
        <v>3.3812743600935273E-2</v>
      </c>
      <c r="O918">
        <v>1.0135474437424392E-2</v>
      </c>
      <c r="P918">
        <v>0.74839627985883383</v>
      </c>
      <c r="Q918">
        <v>0.95069320140583147</v>
      </c>
      <c r="R918">
        <v>0.21355659034481239</v>
      </c>
      <c r="S918">
        <v>3.8736265484538714E-2</v>
      </c>
      <c r="T918" s="8">
        <f t="shared" si="207"/>
        <v>3.2069039064087458E-2</v>
      </c>
      <c r="U918" s="8">
        <f t="shared" si="208"/>
        <v>7.5672982273274209E-3</v>
      </c>
      <c r="V918" s="15">
        <f t="shared" si="192"/>
        <v>0.20254359477565964</v>
      </c>
      <c r="W918" s="15">
        <f t="shared" si="193"/>
        <v>2.8921080601030408E-2</v>
      </c>
    </row>
    <row r="919" spans="1:23" x14ac:dyDescent="0.25">
      <c r="A919">
        <v>918</v>
      </c>
      <c r="B919" s="42">
        <v>576.4</v>
      </c>
      <c r="C919" s="42">
        <v>387.4</v>
      </c>
      <c r="D919" s="42" t="s">
        <v>1846</v>
      </c>
      <c r="E919" t="e">
        <v>#N/A</v>
      </c>
      <c r="F919" t="b">
        <v>1</v>
      </c>
      <c r="I919" s="44" t="str">
        <f t="shared" si="205"/>
        <v>C28H47O9P</v>
      </c>
      <c r="J919" s="44" t="str">
        <f t="shared" si="206"/>
        <v>C28H51NO9P</v>
      </c>
      <c r="K919" s="44" t="str">
        <f t="shared" si="204"/>
        <v>C25H39O3</v>
      </c>
      <c r="L919" s="44" t="str">
        <f t="shared" si="200"/>
        <v>C3H12NO5P</v>
      </c>
      <c r="M919">
        <v>0.71001488500195342</v>
      </c>
      <c r="N919">
        <v>3.3758844438008279E-2</v>
      </c>
      <c r="O919">
        <v>1.0135474437424392E-2</v>
      </c>
      <c r="P919">
        <v>0.74862084926964578</v>
      </c>
      <c r="Q919">
        <v>0.95069320140583147</v>
      </c>
      <c r="R919">
        <v>0.21339605179209617</v>
      </c>
      <c r="S919">
        <v>3.8736265484538714E-2</v>
      </c>
      <c r="T919" s="8">
        <f t="shared" si="207"/>
        <v>3.2017919451262554E-2</v>
      </c>
      <c r="U919" s="8">
        <f t="shared" si="208"/>
        <v>7.5695689276904258E-3</v>
      </c>
      <c r="V919" s="15">
        <f t="shared" si="192"/>
        <v>0.20239133510755603</v>
      </c>
      <c r="W919" s="15">
        <f t="shared" si="193"/>
        <v>2.8929758877774162E-2</v>
      </c>
    </row>
    <row r="920" spans="1:23" x14ac:dyDescent="0.25">
      <c r="A920">
        <v>919</v>
      </c>
      <c r="B920" s="42">
        <v>574.4</v>
      </c>
      <c r="C920" s="42">
        <v>385.4</v>
      </c>
      <c r="D920" s="42" t="s">
        <v>1847</v>
      </c>
      <c r="E920" t="e">
        <v>#N/A</v>
      </c>
      <c r="F920" t="b">
        <v>1</v>
      </c>
      <c r="I920" s="44" t="str">
        <f t="shared" si="205"/>
        <v>C28H45O9P</v>
      </c>
      <c r="J920" s="44" t="str">
        <f t="shared" si="206"/>
        <v>C28H49NO9P</v>
      </c>
      <c r="K920" s="44" t="str">
        <f t="shared" si="204"/>
        <v>C25H37O3</v>
      </c>
      <c r="L920" s="44" t="str">
        <f t="shared" si="200"/>
        <v>C3H12NO5P</v>
      </c>
      <c r="M920">
        <v>0.71022793740304579</v>
      </c>
      <c r="N920">
        <v>3.370497730010602E-2</v>
      </c>
      <c r="O920">
        <v>1.0135474437424392E-2</v>
      </c>
      <c r="P920">
        <v>0.74884548606644208</v>
      </c>
      <c r="Q920">
        <v>0.95069320140583147</v>
      </c>
      <c r="R920">
        <v>0.21323539766582641</v>
      </c>
      <c r="S920">
        <v>3.8736265484538714E-2</v>
      </c>
      <c r="T920" s="8">
        <f t="shared" si="207"/>
        <v>3.1966830211949536E-2</v>
      </c>
      <c r="U920" s="8">
        <f t="shared" si="208"/>
        <v>7.5718403094168444E-3</v>
      </c>
      <c r="V920" s="15">
        <f t="shared" si="192"/>
        <v>0.2022389658259634</v>
      </c>
      <c r="W920" s="15">
        <f t="shared" si="193"/>
        <v>2.8938439758586842E-2</v>
      </c>
    </row>
    <row r="921" spans="1:23" x14ac:dyDescent="0.25">
      <c r="A921">
        <v>920</v>
      </c>
      <c r="B921" s="42">
        <v>614.4</v>
      </c>
      <c r="C921" s="42">
        <v>425.4</v>
      </c>
      <c r="D921" s="42" t="s">
        <v>1848</v>
      </c>
      <c r="E921" t="e">
        <v>#N/A</v>
      </c>
      <c r="F921" t="b">
        <v>1</v>
      </c>
      <c r="I921" s="44" t="str">
        <f t="shared" si="205"/>
        <v>C30H61O9P</v>
      </c>
      <c r="J921" s="44" t="str">
        <f t="shared" si="206"/>
        <v>C30H65NO9P</v>
      </c>
      <c r="K921" s="44" t="str">
        <f t="shared" si="204"/>
        <v>C27H53O3</v>
      </c>
      <c r="L921" s="44" t="str">
        <f t="shared" si="200"/>
        <v>C3H12NO5P</v>
      </c>
      <c r="M921">
        <v>0.69302348144333981</v>
      </c>
      <c r="N921">
        <v>3.8147792013375488E-2</v>
      </c>
      <c r="O921">
        <v>1.0135474437424392E-2</v>
      </c>
      <c r="P921">
        <v>0.73070556434953071</v>
      </c>
      <c r="Q921">
        <v>0.95069320140583147</v>
      </c>
      <c r="R921">
        <v>0.22607829147926534</v>
      </c>
      <c r="S921">
        <v>3.8736265484538714E-2</v>
      </c>
      <c r="T921" s="8">
        <f t="shared" si="207"/>
        <v>3.6180531421052251E-2</v>
      </c>
      <c r="U921" s="8">
        <f t="shared" si="208"/>
        <v>7.3884211755348133E-3</v>
      </c>
      <c r="V921" s="15">
        <f t="shared" si="192"/>
        <v>0.21441955868940993</v>
      </c>
      <c r="W921" s="15">
        <f t="shared" si="193"/>
        <v>2.8237439296411732E-2</v>
      </c>
    </row>
    <row r="922" spans="1:23" x14ac:dyDescent="0.25">
      <c r="A922">
        <v>921</v>
      </c>
      <c r="B922" s="42">
        <v>612.4</v>
      </c>
      <c r="C922" s="42">
        <v>423.4</v>
      </c>
      <c r="D922" s="42" t="s">
        <v>1849</v>
      </c>
      <c r="E922" t="e">
        <v>#N/A</v>
      </c>
      <c r="F922" t="b">
        <v>1</v>
      </c>
      <c r="I922" s="44" t="str">
        <f t="shared" si="205"/>
        <v>C30H59O9P</v>
      </c>
      <c r="J922" s="44" t="str">
        <f t="shared" si="206"/>
        <v>C30H63NO9P</v>
      </c>
      <c r="K922" s="44" t="str">
        <f t="shared" si="204"/>
        <v>C27H51O3</v>
      </c>
      <c r="L922" s="44" t="str">
        <f t="shared" si="200"/>
        <v>C3H12NO5P</v>
      </c>
      <c r="M922">
        <v>0.69323143527621545</v>
      </c>
      <c r="N922">
        <v>3.8091434261529236E-2</v>
      </c>
      <c r="O922">
        <v>1.0135474437424392E-2</v>
      </c>
      <c r="P922">
        <v>0.73092482535132763</v>
      </c>
      <c r="Q922">
        <v>0.95069320140583147</v>
      </c>
      <c r="R922">
        <v>0.22592681988588945</v>
      </c>
      <c r="S922">
        <v>3.8736265484538714E-2</v>
      </c>
      <c r="T922" s="8">
        <f t="shared" si="207"/>
        <v>3.6127080007382538E-2</v>
      </c>
      <c r="U922" s="8">
        <f t="shared" si="208"/>
        <v>7.3906382007056662E-3</v>
      </c>
      <c r="V922" s="15">
        <f t="shared" si="192"/>
        <v>0.21427589840255476</v>
      </c>
      <c r="W922" s="15">
        <f t="shared" si="193"/>
        <v>2.824591243460909E-2</v>
      </c>
    </row>
    <row r="923" spans="1:23" x14ac:dyDescent="0.25">
      <c r="A923">
        <v>922</v>
      </c>
      <c r="B923" s="70">
        <v>493.3</v>
      </c>
      <c r="C923" s="24">
        <v>304.3</v>
      </c>
      <c r="D923" s="24" t="s">
        <v>1850</v>
      </c>
      <c r="E923" t="e">
        <v>#N/A</v>
      </c>
      <c r="F923" t="b">
        <v>1</v>
      </c>
      <c r="I923" s="1" t="str">
        <f>"C"&amp;6+MID(D923,6,2)&amp;"H"&amp;-5+13+MID(D923,6,2)*2-MID(D923,9,1)*2&amp;"O9P"</f>
        <v>C21H38O9P</v>
      </c>
      <c r="J923" s="1" t="str">
        <f>"C"&amp;6+MID(D923,6,2)&amp;"H"&amp;-5+13+MID(D923,6,2)*2-MID(D923,9,1)*2+4&amp;"NO9P"</f>
        <v>C21H42NO9P</v>
      </c>
      <c r="K923" s="1" t="str">
        <f t="shared" ref="K923:K925" si="209">"C"&amp;MID(D923,6,2)+3&amp;"H"&amp;MID(D923,6,2)*2+6-1-MID(D923,9,1)*2-5&amp;"O3"</f>
        <v>C18H30O3</v>
      </c>
      <c r="L923" s="1" t="str">
        <f t="shared" si="200"/>
        <v>C3H12NO5P</v>
      </c>
      <c r="M923">
        <v>0.76820964210082732</v>
      </c>
      <c r="N923">
        <v>2.1129627917743456E-2</v>
      </c>
      <c r="O923">
        <v>1.0135474437424392E-2</v>
      </c>
      <c r="P923">
        <v>0.80997985652803572</v>
      </c>
      <c r="Q923">
        <v>0.95069320140583147</v>
      </c>
      <c r="R923">
        <v>0.16673080514157013</v>
      </c>
      <c r="S923">
        <v>3.8736265484538714E-2</v>
      </c>
      <c r="T923" s="8">
        <f t="shared" si="207"/>
        <v>2.0039984660842631E-2</v>
      </c>
      <c r="U923" s="8">
        <f t="shared" si="208"/>
        <v>8.1899914489575905E-3</v>
      </c>
      <c r="V923" s="15">
        <f t="shared" si="192"/>
        <v>0.15813258948687817</v>
      </c>
      <c r="W923" s="15">
        <f t="shared" si="193"/>
        <v>3.1300920844070726E-2</v>
      </c>
    </row>
    <row r="924" spans="1:23" x14ac:dyDescent="0.25">
      <c r="A924">
        <v>923</v>
      </c>
      <c r="B924" s="70">
        <v>521.29999999999995</v>
      </c>
      <c r="C924" s="24">
        <v>332.3</v>
      </c>
      <c r="D924" s="24" t="s">
        <v>1851</v>
      </c>
      <c r="E924" t="e">
        <v>#N/A</v>
      </c>
      <c r="F924" t="b">
        <v>1</v>
      </c>
      <c r="I924" s="1" t="str">
        <f t="shared" ref="I924:I925" si="210">"C"&amp;6+MID(D924,6,2)&amp;"H"&amp;-5+13+MID(D924,6,2)*2-MID(D924,9,1)*2&amp;"O9P"</f>
        <v>C23H42O9P</v>
      </c>
      <c r="J924" s="1" t="str">
        <f t="shared" ref="J924:J925" si="211">"C"&amp;6+MID(D924,6,2)&amp;"H"&amp;-5+13+MID(D924,6,2)*2-MID(D924,9,1)*2+4&amp;"NO9P"</f>
        <v>C23H46NO9P</v>
      </c>
      <c r="K924" s="1" t="str">
        <f t="shared" si="209"/>
        <v>C20H34O3</v>
      </c>
      <c r="L924" s="1" t="str">
        <f t="shared" si="200"/>
        <v>C3H12NO5P</v>
      </c>
      <c r="M924">
        <v>0.75095124358042287</v>
      </c>
      <c r="N924">
        <v>2.4486918666161143E-2</v>
      </c>
      <c r="O924">
        <v>1.0135474437424392E-2</v>
      </c>
      <c r="P924">
        <v>0.79178305920688707</v>
      </c>
      <c r="Q924">
        <v>0.95069320140583147</v>
      </c>
      <c r="R924">
        <v>0.18107318520769078</v>
      </c>
      <c r="S924">
        <v>3.8736265484538714E-2</v>
      </c>
      <c r="T924" s="8">
        <f t="shared" si="207"/>
        <v>2.3224141777200624E-2</v>
      </c>
      <c r="U924" s="8">
        <f t="shared" si="208"/>
        <v>8.0059972258204343E-3</v>
      </c>
      <c r="V924" s="15">
        <f t="shared" si="192"/>
        <v>0.17173534092405202</v>
      </c>
      <c r="W924" s="15">
        <f t="shared" si="193"/>
        <v>3.0597722476883728E-2</v>
      </c>
    </row>
    <row r="925" spans="1:23" x14ac:dyDescent="0.25">
      <c r="A925">
        <v>924</v>
      </c>
      <c r="B925" s="70">
        <v>549.4</v>
      </c>
      <c r="C925" s="24">
        <v>360.4</v>
      </c>
      <c r="D925" s="24" t="s">
        <v>1852</v>
      </c>
      <c r="E925" t="e">
        <v>#N/A</v>
      </c>
      <c r="F925" t="b">
        <v>1</v>
      </c>
      <c r="I925" s="1" t="str">
        <f t="shared" si="210"/>
        <v>C25H46O9P</v>
      </c>
      <c r="J925" s="1" t="str">
        <f t="shared" si="211"/>
        <v>C25H50NO9P</v>
      </c>
      <c r="K925" s="1" t="str">
        <f t="shared" si="209"/>
        <v>C22H38O3</v>
      </c>
      <c r="L925" s="1" t="str">
        <f t="shared" si="200"/>
        <v>C3H12NO5P</v>
      </c>
      <c r="M925">
        <v>0.73408056776377739</v>
      </c>
      <c r="N925">
        <v>2.8086632722596157E-2</v>
      </c>
      <c r="O925">
        <v>1.0135474437424392E-2</v>
      </c>
      <c r="P925">
        <v>0.77399506641350313</v>
      </c>
      <c r="Q925">
        <v>0.95069320140583147</v>
      </c>
      <c r="R925">
        <v>0.19468699027329037</v>
      </c>
      <c r="S925">
        <v>3.8736265484538714E-2</v>
      </c>
      <c r="T925" s="8">
        <f t="shared" si="207"/>
        <v>2.6638220565298912E-2</v>
      </c>
      <c r="U925" s="8">
        <f t="shared" si="208"/>
        <v>7.826136569166078E-3</v>
      </c>
      <c r="V925" s="15">
        <f t="shared" si="192"/>
        <v>0.18464708957160955</v>
      </c>
      <c r="W925" s="15">
        <f t="shared" si="193"/>
        <v>2.9910321981781E-2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0"/>
  <sheetViews>
    <sheetView workbookViewId="0">
      <pane ySplit="1" topLeftCell="A2" activePane="bottomLeft" state="frozen"/>
      <selection activeCell="G1" sqref="G1"/>
      <selection pane="bottomLeft" activeCell="T4" sqref="T4"/>
    </sheetView>
  </sheetViews>
  <sheetFormatPr defaultRowHeight="15" x14ac:dyDescent="0.25"/>
  <cols>
    <col min="1" max="1" width="14.28515625" style="71" bestFit="1" customWidth="1"/>
    <col min="2" max="2" width="6.7109375" style="71" bestFit="1" customWidth="1"/>
    <col min="3" max="3" width="7" style="71" bestFit="1" customWidth="1"/>
    <col min="4" max="4" width="14.140625" style="71" bestFit="1" customWidth="1"/>
    <col min="5" max="5" width="9.140625" style="71" customWidth="1"/>
    <col min="6" max="6" width="9.140625" style="71"/>
    <col min="7" max="7" width="9.7109375" style="71" bestFit="1" customWidth="1"/>
    <col min="8" max="8" width="9.7109375" style="71" customWidth="1"/>
    <col min="9" max="9" width="10.85546875" style="71" bestFit="1" customWidth="1"/>
    <col min="10" max="10" width="12" style="71" bestFit="1" customWidth="1"/>
    <col min="11" max="11" width="10.85546875" style="71" bestFit="1" customWidth="1"/>
    <col min="12" max="12" width="14.28515625" style="71" bestFit="1" customWidth="1"/>
    <col min="13" max="13" width="14.28515625" style="71" customWidth="1"/>
    <col min="14" max="14" width="9.140625" style="71"/>
    <col min="15" max="15" width="9.7109375" style="71" bestFit="1" customWidth="1"/>
    <col min="16" max="16" width="9.7109375" style="71" customWidth="1"/>
    <col min="17" max="18" width="9.140625" style="71"/>
    <col min="19" max="19" width="10.85546875" style="71" bestFit="1" customWidth="1"/>
    <col min="20" max="20" width="14.28515625" style="71" bestFit="1" customWidth="1"/>
    <col min="21" max="21" width="14.28515625" style="71" customWidth="1"/>
    <col min="22" max="22" width="9.140625" style="71"/>
    <col min="23" max="23" width="9.7109375" style="71" bestFit="1" customWidth="1"/>
    <col min="24" max="24" width="9.7109375" style="71" customWidth="1"/>
    <col min="25" max="27" width="9.140625" style="71"/>
    <col min="28" max="28" width="14.28515625" style="71" bestFit="1" customWidth="1"/>
    <col min="29" max="29" width="14.28515625" style="71" customWidth="1"/>
    <col min="30" max="30" width="9.140625" style="71"/>
    <col min="31" max="31" width="9.7109375" style="71" bestFit="1" customWidth="1"/>
    <col min="32" max="32" width="9.7109375" style="71" customWidth="1"/>
    <col min="33" max="33" width="9.140625" style="71"/>
    <col min="34" max="34" width="12" style="71" bestFit="1" customWidth="1"/>
    <col min="35" max="35" width="12" style="71" customWidth="1"/>
    <col min="36" max="36" width="14.7109375" style="12" bestFit="1" customWidth="1"/>
    <col min="37" max="37" width="15.7109375" bestFit="1" customWidth="1"/>
    <col min="38" max="38" width="13.42578125" bestFit="1" customWidth="1"/>
  </cols>
  <sheetData>
    <row r="1" spans="1:38" x14ac:dyDescent="0.25">
      <c r="A1" s="71" t="s">
        <v>2</v>
      </c>
      <c r="B1" s="71" t="s">
        <v>0</v>
      </c>
      <c r="C1" s="71" t="s">
        <v>1</v>
      </c>
      <c r="D1" s="72" t="s">
        <v>1853</v>
      </c>
      <c r="E1" s="73" t="s">
        <v>1905</v>
      </c>
      <c r="F1" s="73" t="s">
        <v>1854</v>
      </c>
      <c r="G1" s="73" t="s">
        <v>1855</v>
      </c>
      <c r="H1" s="74" t="s">
        <v>1906</v>
      </c>
      <c r="I1" s="74" t="s">
        <v>1857</v>
      </c>
      <c r="J1" s="75" t="s">
        <v>1858</v>
      </c>
      <c r="K1" s="74" t="s">
        <v>1879</v>
      </c>
      <c r="L1" s="81" t="s">
        <v>1859</v>
      </c>
      <c r="M1" s="82" t="s">
        <v>1907</v>
      </c>
      <c r="N1" s="82" t="s">
        <v>1860</v>
      </c>
      <c r="O1" s="82" t="s">
        <v>1861</v>
      </c>
      <c r="P1" s="83" t="s">
        <v>1908</v>
      </c>
      <c r="Q1" s="83" t="s">
        <v>1862</v>
      </c>
      <c r="R1" s="84" t="s">
        <v>1863</v>
      </c>
      <c r="S1" s="83" t="s">
        <v>1880</v>
      </c>
      <c r="T1" s="85" t="s">
        <v>1865</v>
      </c>
      <c r="U1" s="86" t="s">
        <v>1866</v>
      </c>
      <c r="V1" s="86" t="s">
        <v>1867</v>
      </c>
      <c r="W1" s="86" t="s">
        <v>1868</v>
      </c>
      <c r="X1" s="87" t="s">
        <v>1869</v>
      </c>
      <c r="Y1" s="87" t="s">
        <v>1870</v>
      </c>
      <c r="Z1" s="88" t="s">
        <v>1871</v>
      </c>
      <c r="AA1" s="87" t="s">
        <v>1910</v>
      </c>
      <c r="AB1" s="90" t="s">
        <v>1872</v>
      </c>
      <c r="AC1" s="91" t="s">
        <v>1873</v>
      </c>
      <c r="AD1" s="91" t="s">
        <v>1874</v>
      </c>
      <c r="AE1" s="91" t="s">
        <v>1875</v>
      </c>
      <c r="AF1" s="92" t="s">
        <v>1876</v>
      </c>
      <c r="AG1" s="92" t="s">
        <v>1877</v>
      </c>
      <c r="AH1" s="93" t="s">
        <v>1878</v>
      </c>
      <c r="AI1" s="115" t="s">
        <v>1911</v>
      </c>
      <c r="AJ1" s="89" t="s">
        <v>12</v>
      </c>
      <c r="AK1" s="7" t="s">
        <v>51</v>
      </c>
      <c r="AL1" s="7" t="s">
        <v>83</v>
      </c>
    </row>
    <row r="2" spans="1:38" x14ac:dyDescent="0.25">
      <c r="A2" s="71" t="s">
        <v>147</v>
      </c>
      <c r="B2" s="71">
        <v>736.5</v>
      </c>
      <c r="C2" s="71">
        <v>255.2</v>
      </c>
      <c r="D2" s="76" t="s">
        <v>148</v>
      </c>
      <c r="E2" s="71">
        <v>734.5</v>
      </c>
      <c r="F2" s="71">
        <v>2</v>
      </c>
      <c r="G2" s="71">
        <v>2</v>
      </c>
      <c r="H2" s="71">
        <v>253.2</v>
      </c>
      <c r="I2" s="71">
        <v>2</v>
      </c>
      <c r="J2" s="77">
        <v>2</v>
      </c>
      <c r="K2" s="71">
        <v>1</v>
      </c>
      <c r="L2" s="76"/>
      <c r="O2" s="71" t="s">
        <v>1864</v>
      </c>
      <c r="R2" s="77" t="s">
        <v>1864</v>
      </c>
      <c r="S2" s="71">
        <v>0</v>
      </c>
      <c r="T2" s="76"/>
      <c r="Z2" s="77"/>
      <c r="AB2" s="76"/>
      <c r="AH2" s="77"/>
      <c r="AJ2" s="12" t="b">
        <f t="shared" ref="AJ2:AJ30" si="0">ABS(F2-H2-2)&lt;0.5</f>
        <v>0</v>
      </c>
      <c r="AK2" s="12"/>
    </row>
    <row r="3" spans="1:38" x14ac:dyDescent="0.25">
      <c r="A3" s="71" t="s">
        <v>149</v>
      </c>
      <c r="B3" s="71">
        <v>764.5</v>
      </c>
      <c r="C3" s="71">
        <v>283.3</v>
      </c>
      <c r="D3" s="76" t="s">
        <v>150</v>
      </c>
      <c r="E3" s="71">
        <v>762.5</v>
      </c>
      <c r="F3" s="71">
        <v>2</v>
      </c>
      <c r="G3" s="71">
        <v>2</v>
      </c>
      <c r="H3" s="71">
        <v>281.2</v>
      </c>
      <c r="I3" s="71">
        <v>2</v>
      </c>
      <c r="J3" s="77">
        <v>2.1000000000000227</v>
      </c>
      <c r="K3" s="71">
        <v>1</v>
      </c>
      <c r="L3" s="76"/>
      <c r="O3" s="71" t="s">
        <v>1864</v>
      </c>
      <c r="R3" s="77" t="s">
        <v>1864</v>
      </c>
      <c r="S3" s="71">
        <v>0</v>
      </c>
      <c r="T3" s="76"/>
      <c r="Z3" s="77"/>
      <c r="AB3" s="76"/>
      <c r="AH3" s="77"/>
      <c r="AJ3" s="12" t="b">
        <f t="shared" si="0"/>
        <v>0</v>
      </c>
      <c r="AK3" s="12"/>
    </row>
    <row r="4" spans="1:38" x14ac:dyDescent="0.25">
      <c r="A4" s="71" t="s">
        <v>150</v>
      </c>
      <c r="B4" s="71">
        <v>762.5</v>
      </c>
      <c r="C4" s="71">
        <v>281.2</v>
      </c>
      <c r="D4" s="76" t="s">
        <v>151</v>
      </c>
      <c r="E4" s="71">
        <v>760.5</v>
      </c>
      <c r="F4" s="71">
        <v>2</v>
      </c>
      <c r="G4" s="71">
        <v>2</v>
      </c>
      <c r="H4" s="71">
        <v>279.2</v>
      </c>
      <c r="I4" s="71">
        <v>2</v>
      </c>
      <c r="J4" s="77">
        <v>2</v>
      </c>
      <c r="K4" s="71">
        <v>1</v>
      </c>
      <c r="L4" s="76"/>
      <c r="O4" s="71" t="s">
        <v>1864</v>
      </c>
      <c r="R4" s="77" t="s">
        <v>1864</v>
      </c>
      <c r="S4" s="71">
        <v>0</v>
      </c>
      <c r="T4" s="76"/>
      <c r="Z4" s="77"/>
      <c r="AB4" s="76"/>
      <c r="AH4" s="77"/>
      <c r="AJ4" s="12" t="b">
        <f t="shared" si="0"/>
        <v>0</v>
      </c>
      <c r="AK4" s="12"/>
    </row>
    <row r="5" spans="1:38" x14ac:dyDescent="0.25">
      <c r="A5" s="71" t="s">
        <v>151</v>
      </c>
      <c r="B5" s="71">
        <v>760.5</v>
      </c>
      <c r="C5" s="71">
        <v>279.2</v>
      </c>
      <c r="D5" s="76" t="s">
        <v>152</v>
      </c>
      <c r="E5" s="71">
        <v>758.5</v>
      </c>
      <c r="F5" s="71">
        <v>2</v>
      </c>
      <c r="G5" s="71">
        <v>2</v>
      </c>
      <c r="H5" s="71">
        <v>277.2</v>
      </c>
      <c r="I5" s="71">
        <v>2</v>
      </c>
      <c r="J5" s="77">
        <v>2</v>
      </c>
      <c r="K5" s="71">
        <v>1</v>
      </c>
      <c r="L5" s="76"/>
      <c r="O5" s="71" t="s">
        <v>1864</v>
      </c>
      <c r="R5" s="77" t="s">
        <v>1864</v>
      </c>
      <c r="S5" s="71">
        <v>0</v>
      </c>
      <c r="T5" s="76"/>
      <c r="Z5" s="77"/>
      <c r="AB5" s="76"/>
      <c r="AH5" s="77"/>
      <c r="AJ5" s="12" t="b">
        <f t="shared" si="0"/>
        <v>0</v>
      </c>
      <c r="AK5" s="12"/>
    </row>
    <row r="6" spans="1:38" x14ac:dyDescent="0.25">
      <c r="A6" s="71" t="s">
        <v>152</v>
      </c>
      <c r="B6" s="71">
        <v>758.5</v>
      </c>
      <c r="C6" s="71">
        <v>277.2</v>
      </c>
      <c r="D6" s="76" t="s">
        <v>153</v>
      </c>
      <c r="E6" s="71">
        <v>756.5</v>
      </c>
      <c r="F6" s="71">
        <v>2</v>
      </c>
      <c r="G6" s="71">
        <v>2</v>
      </c>
      <c r="H6" s="71">
        <v>275.2</v>
      </c>
      <c r="I6" s="71">
        <v>2</v>
      </c>
      <c r="J6" s="77">
        <v>2</v>
      </c>
      <c r="K6" s="71">
        <v>1</v>
      </c>
      <c r="L6" s="76"/>
      <c r="O6" s="71" t="s">
        <v>1864</v>
      </c>
      <c r="R6" s="77" t="s">
        <v>1864</v>
      </c>
      <c r="S6" s="71">
        <v>0</v>
      </c>
      <c r="T6" s="76"/>
      <c r="Z6" s="77"/>
      <c r="AB6" s="76"/>
      <c r="AH6" s="77"/>
      <c r="AJ6" s="12" t="b">
        <f t="shared" si="0"/>
        <v>0</v>
      </c>
      <c r="AK6" s="12"/>
    </row>
    <row r="7" spans="1:38" x14ac:dyDescent="0.25">
      <c r="A7" s="71" t="s">
        <v>154</v>
      </c>
      <c r="B7" s="71">
        <v>790.6</v>
      </c>
      <c r="C7" s="71">
        <v>309.3</v>
      </c>
      <c r="D7" s="76" t="s">
        <v>155</v>
      </c>
      <c r="E7" s="71">
        <v>788.5</v>
      </c>
      <c r="F7" s="71">
        <v>2</v>
      </c>
      <c r="G7" s="71">
        <v>2.1000000000000227</v>
      </c>
      <c r="H7" s="71">
        <v>307.3</v>
      </c>
      <c r="I7" s="71">
        <v>2</v>
      </c>
      <c r="J7" s="77">
        <v>2</v>
      </c>
      <c r="K7" s="71">
        <v>1</v>
      </c>
      <c r="L7" s="76"/>
      <c r="O7" s="71" t="s">
        <v>1864</v>
      </c>
      <c r="R7" s="77" t="s">
        <v>1864</v>
      </c>
      <c r="S7" s="71">
        <v>0</v>
      </c>
      <c r="T7" s="76"/>
      <c r="Z7" s="77"/>
      <c r="AB7" s="76"/>
      <c r="AH7" s="77"/>
      <c r="AJ7" s="12" t="b">
        <f t="shared" si="0"/>
        <v>0</v>
      </c>
      <c r="AK7" s="12"/>
    </row>
    <row r="8" spans="1:38" x14ac:dyDescent="0.25">
      <c r="A8" s="71" t="s">
        <v>155</v>
      </c>
      <c r="B8" s="71">
        <v>788.5</v>
      </c>
      <c r="C8" s="71">
        <v>307.3</v>
      </c>
      <c r="D8" s="76" t="s">
        <v>156</v>
      </c>
      <c r="E8" s="71">
        <v>786.5</v>
      </c>
      <c r="F8" s="71">
        <v>2</v>
      </c>
      <c r="G8" s="71">
        <v>2</v>
      </c>
      <c r="H8" s="71">
        <v>305.2</v>
      </c>
      <c r="I8" s="71">
        <v>2</v>
      </c>
      <c r="J8" s="77">
        <v>2.1000000000000227</v>
      </c>
      <c r="K8" s="71">
        <v>1</v>
      </c>
      <c r="L8" s="76"/>
      <c r="O8" s="71" t="s">
        <v>1864</v>
      </c>
      <c r="R8" s="77" t="s">
        <v>1864</v>
      </c>
      <c r="S8" s="71">
        <v>0</v>
      </c>
      <c r="T8" s="76"/>
      <c r="Z8" s="77"/>
      <c r="AB8" s="76"/>
      <c r="AH8" s="77"/>
      <c r="AJ8" s="12" t="b">
        <f t="shared" si="0"/>
        <v>0</v>
      </c>
      <c r="AK8" s="12"/>
    </row>
    <row r="9" spans="1:38" x14ac:dyDescent="0.25">
      <c r="A9" s="71" t="s">
        <v>156</v>
      </c>
      <c r="B9" s="71">
        <v>786.5</v>
      </c>
      <c r="C9" s="71">
        <v>305.2</v>
      </c>
      <c r="D9" s="76" t="s">
        <v>157</v>
      </c>
      <c r="E9" s="71">
        <v>784.5</v>
      </c>
      <c r="F9" s="71">
        <v>2</v>
      </c>
      <c r="G9" s="71">
        <v>2</v>
      </c>
      <c r="H9" s="71">
        <v>303.2</v>
      </c>
      <c r="I9" s="71">
        <v>2</v>
      </c>
      <c r="J9" s="77">
        <v>2</v>
      </c>
      <c r="K9" s="71">
        <v>1</v>
      </c>
      <c r="L9" s="76"/>
      <c r="O9" s="71" t="s">
        <v>1864</v>
      </c>
      <c r="R9" s="77" t="s">
        <v>1864</v>
      </c>
      <c r="S9" s="71">
        <v>0</v>
      </c>
      <c r="T9" s="76"/>
      <c r="Z9" s="77"/>
      <c r="AB9" s="76"/>
      <c r="AH9" s="77"/>
      <c r="AJ9" s="12" t="b">
        <f t="shared" si="0"/>
        <v>0</v>
      </c>
      <c r="AK9" s="12"/>
    </row>
    <row r="10" spans="1:38" x14ac:dyDescent="0.25">
      <c r="A10" s="71" t="s">
        <v>157</v>
      </c>
      <c r="B10" s="71">
        <v>784.5</v>
      </c>
      <c r="C10" s="71">
        <v>303.2</v>
      </c>
      <c r="D10" s="76" t="s">
        <v>158</v>
      </c>
      <c r="E10" s="71">
        <v>782.5</v>
      </c>
      <c r="F10" s="71">
        <v>2</v>
      </c>
      <c r="G10" s="71">
        <v>2</v>
      </c>
      <c r="H10" s="71">
        <v>301.2</v>
      </c>
      <c r="I10" s="71">
        <v>2</v>
      </c>
      <c r="J10" s="77">
        <v>2</v>
      </c>
      <c r="K10" s="71">
        <v>1</v>
      </c>
      <c r="L10" s="76"/>
      <c r="O10" s="71" t="s">
        <v>1864</v>
      </c>
      <c r="R10" s="77" t="s">
        <v>1864</v>
      </c>
      <c r="S10" s="71">
        <v>0</v>
      </c>
      <c r="T10" s="76"/>
      <c r="Z10" s="77"/>
      <c r="AB10" s="76"/>
      <c r="AH10" s="77"/>
      <c r="AJ10" s="12" t="b">
        <f t="shared" si="0"/>
        <v>0</v>
      </c>
      <c r="AK10" s="12"/>
    </row>
    <row r="11" spans="1:38" x14ac:dyDescent="0.25">
      <c r="A11" s="71" t="s">
        <v>160</v>
      </c>
      <c r="B11" s="71">
        <v>812.5</v>
      </c>
      <c r="C11" s="71">
        <v>331.3</v>
      </c>
      <c r="D11" s="76" t="s">
        <v>161</v>
      </c>
      <c r="E11" s="71">
        <v>810.5</v>
      </c>
      <c r="F11" s="71">
        <v>2</v>
      </c>
      <c r="G11" s="71">
        <v>2</v>
      </c>
      <c r="H11" s="71">
        <v>329.2</v>
      </c>
      <c r="I11" s="71">
        <v>2</v>
      </c>
      <c r="J11" s="77">
        <v>2.1000000000000227</v>
      </c>
      <c r="K11" s="71">
        <v>1</v>
      </c>
      <c r="L11" s="76"/>
      <c r="O11" s="71" t="s">
        <v>1864</v>
      </c>
      <c r="R11" s="77" t="s">
        <v>1864</v>
      </c>
      <c r="S11" s="71">
        <v>0</v>
      </c>
      <c r="T11" s="76"/>
      <c r="Z11" s="77"/>
      <c r="AB11" s="76"/>
      <c r="AH11" s="77"/>
      <c r="AJ11" s="12" t="b">
        <f t="shared" si="0"/>
        <v>0</v>
      </c>
      <c r="AK11" s="12"/>
    </row>
    <row r="12" spans="1:38" x14ac:dyDescent="0.25">
      <c r="A12" s="71" t="s">
        <v>161</v>
      </c>
      <c r="B12" s="71">
        <v>810.5</v>
      </c>
      <c r="C12" s="71">
        <v>329.2</v>
      </c>
      <c r="D12" s="76" t="s">
        <v>162</v>
      </c>
      <c r="E12" s="71">
        <v>808.5</v>
      </c>
      <c r="F12" s="71">
        <v>2</v>
      </c>
      <c r="G12" s="71">
        <v>2</v>
      </c>
      <c r="H12" s="71">
        <v>327.2</v>
      </c>
      <c r="I12" s="71">
        <v>2</v>
      </c>
      <c r="J12" s="77">
        <v>2</v>
      </c>
      <c r="K12" s="71">
        <v>1</v>
      </c>
      <c r="L12" s="76"/>
      <c r="O12" s="71" t="s">
        <v>1864</v>
      </c>
      <c r="R12" s="77" t="s">
        <v>1864</v>
      </c>
      <c r="S12" s="71">
        <v>0</v>
      </c>
      <c r="T12" s="76"/>
      <c r="Z12" s="77"/>
      <c r="AB12" s="76"/>
      <c r="AH12" s="77"/>
      <c r="AJ12" s="12" t="b">
        <f t="shared" si="0"/>
        <v>0</v>
      </c>
      <c r="AK12" s="12"/>
    </row>
    <row r="13" spans="1:38" x14ac:dyDescent="0.25">
      <c r="A13" s="71" t="s">
        <v>199</v>
      </c>
      <c r="B13" s="71">
        <v>736.5</v>
      </c>
      <c r="C13" s="71">
        <v>227.2</v>
      </c>
      <c r="D13" s="76" t="s">
        <v>200</v>
      </c>
      <c r="E13" s="71">
        <v>734.5</v>
      </c>
      <c r="F13" s="71">
        <v>2</v>
      </c>
      <c r="G13" s="71">
        <v>2</v>
      </c>
      <c r="H13" s="71">
        <v>225.2</v>
      </c>
      <c r="I13" s="71">
        <v>2</v>
      </c>
      <c r="J13" s="77">
        <v>2</v>
      </c>
      <c r="K13" s="71">
        <v>1</v>
      </c>
      <c r="L13" s="76" t="s">
        <v>924</v>
      </c>
      <c r="M13" s="71">
        <v>734.5</v>
      </c>
      <c r="N13" s="71">
        <v>2</v>
      </c>
      <c r="O13" s="71">
        <v>2</v>
      </c>
      <c r="P13" s="71">
        <v>227.1</v>
      </c>
      <c r="Q13" s="71">
        <v>0</v>
      </c>
      <c r="R13" s="77">
        <v>9.9999999999994316E-2</v>
      </c>
      <c r="S13" s="71">
        <v>2</v>
      </c>
      <c r="T13" s="76"/>
      <c r="Z13" s="77"/>
      <c r="AB13" s="76"/>
      <c r="AH13" s="77"/>
      <c r="AJ13" s="12" t="b">
        <f t="shared" si="0"/>
        <v>0</v>
      </c>
      <c r="AK13" s="12"/>
    </row>
    <row r="14" spans="1:38" x14ac:dyDescent="0.25">
      <c r="A14" s="71" t="s">
        <v>201</v>
      </c>
      <c r="B14" s="71">
        <v>764.5</v>
      </c>
      <c r="C14" s="71">
        <v>227.2</v>
      </c>
      <c r="D14" s="76" t="s">
        <v>925</v>
      </c>
      <c r="E14" s="71">
        <v>762.5</v>
      </c>
      <c r="F14" s="71">
        <v>2</v>
      </c>
      <c r="G14" s="71">
        <v>2</v>
      </c>
      <c r="H14" s="71">
        <v>227.1</v>
      </c>
      <c r="I14" s="71">
        <v>0</v>
      </c>
      <c r="J14" s="77">
        <v>9.9999999999994316E-2</v>
      </c>
      <c r="K14" s="71">
        <v>2</v>
      </c>
      <c r="L14" s="76" t="s">
        <v>218</v>
      </c>
      <c r="M14" s="71">
        <v>762.5</v>
      </c>
      <c r="N14" s="71">
        <v>2</v>
      </c>
      <c r="O14" s="71">
        <v>2</v>
      </c>
      <c r="P14" s="71">
        <v>225.2</v>
      </c>
      <c r="Q14" s="71">
        <v>2</v>
      </c>
      <c r="R14" s="77">
        <v>2</v>
      </c>
      <c r="S14" s="71">
        <v>1</v>
      </c>
      <c r="T14" s="76"/>
      <c r="Z14" s="77"/>
      <c r="AB14" s="76"/>
      <c r="AH14" s="77"/>
      <c r="AJ14" s="12" t="b">
        <f t="shared" si="0"/>
        <v>0</v>
      </c>
      <c r="AK14" s="12"/>
    </row>
    <row r="15" spans="1:38" x14ac:dyDescent="0.25">
      <c r="A15" s="71" t="s">
        <v>203</v>
      </c>
      <c r="B15" s="71">
        <v>792.6</v>
      </c>
      <c r="C15" s="71">
        <v>227.2</v>
      </c>
      <c r="D15" s="76" t="s">
        <v>926</v>
      </c>
      <c r="E15" s="71">
        <v>790.6</v>
      </c>
      <c r="F15" s="71">
        <v>2</v>
      </c>
      <c r="G15" s="71">
        <v>2</v>
      </c>
      <c r="H15" s="71">
        <v>227.2</v>
      </c>
      <c r="I15" s="71">
        <v>0</v>
      </c>
      <c r="J15" s="77">
        <v>0</v>
      </c>
      <c r="K15" s="71">
        <v>2</v>
      </c>
      <c r="L15" s="76" t="s">
        <v>219</v>
      </c>
      <c r="M15" s="71">
        <v>790.6</v>
      </c>
      <c r="N15" s="71">
        <v>2</v>
      </c>
      <c r="O15" s="71">
        <v>2</v>
      </c>
      <c r="P15" s="71">
        <v>225.2</v>
      </c>
      <c r="Q15" s="71">
        <v>2</v>
      </c>
      <c r="R15" s="77">
        <v>2</v>
      </c>
      <c r="S15" s="71">
        <v>1</v>
      </c>
      <c r="T15" s="76"/>
      <c r="Z15" s="77"/>
      <c r="AB15" s="76"/>
      <c r="AH15" s="77"/>
      <c r="AJ15" s="12" t="b">
        <f t="shared" si="0"/>
        <v>0</v>
      </c>
      <c r="AK15" s="12"/>
    </row>
    <row r="16" spans="1:38" x14ac:dyDescent="0.25">
      <c r="A16" s="71" t="s">
        <v>204</v>
      </c>
      <c r="B16" s="71">
        <v>790.6</v>
      </c>
      <c r="C16" s="71">
        <v>281.2</v>
      </c>
      <c r="D16" s="76" t="s">
        <v>205</v>
      </c>
      <c r="E16" s="71">
        <v>788.5</v>
      </c>
      <c r="F16" s="71">
        <v>2</v>
      </c>
      <c r="G16" s="71">
        <v>2.1000000000000227</v>
      </c>
      <c r="H16" s="71">
        <v>279.2</v>
      </c>
      <c r="I16" s="71">
        <v>2</v>
      </c>
      <c r="J16" s="77">
        <v>2</v>
      </c>
      <c r="K16" s="71">
        <v>1</v>
      </c>
      <c r="L16" s="76" t="s">
        <v>927</v>
      </c>
      <c r="M16" s="71">
        <v>788.5</v>
      </c>
      <c r="N16" s="71">
        <v>2</v>
      </c>
      <c r="O16" s="71">
        <v>2.1000000000000227</v>
      </c>
      <c r="P16" s="71">
        <v>281.10000000000002</v>
      </c>
      <c r="Q16" s="71">
        <v>0</v>
      </c>
      <c r="R16" s="77">
        <v>9.9999999999965894E-2</v>
      </c>
      <c r="S16" s="71">
        <v>2</v>
      </c>
      <c r="T16" s="76"/>
      <c r="Z16" s="77"/>
      <c r="AB16" s="76"/>
      <c r="AH16" s="77"/>
      <c r="AJ16" s="12" t="b">
        <f t="shared" si="0"/>
        <v>0</v>
      </c>
      <c r="AK16" s="12"/>
    </row>
    <row r="17" spans="1:37" x14ac:dyDescent="0.25">
      <c r="A17" s="71" t="s">
        <v>926</v>
      </c>
      <c r="B17" s="71">
        <v>790.6</v>
      </c>
      <c r="C17" s="71">
        <v>227.2</v>
      </c>
      <c r="D17" s="76" t="s">
        <v>220</v>
      </c>
      <c r="E17" s="71">
        <v>788.5</v>
      </c>
      <c r="F17" s="71">
        <v>2</v>
      </c>
      <c r="G17" s="71">
        <v>2.1000000000000227</v>
      </c>
      <c r="H17" s="71">
        <v>225.2</v>
      </c>
      <c r="I17" s="71">
        <v>2</v>
      </c>
      <c r="J17" s="77">
        <v>2</v>
      </c>
      <c r="K17" s="71">
        <v>1</v>
      </c>
      <c r="L17" s="76"/>
      <c r="O17" s="71" t="s">
        <v>1864</v>
      </c>
      <c r="R17" s="77" t="s">
        <v>1864</v>
      </c>
      <c r="S17" s="71">
        <v>0</v>
      </c>
      <c r="T17" s="76"/>
      <c r="Z17" s="77"/>
      <c r="AB17" s="76"/>
      <c r="AH17" s="77"/>
      <c r="AJ17" s="12" t="b">
        <f t="shared" si="0"/>
        <v>0</v>
      </c>
      <c r="AK17" s="12"/>
    </row>
    <row r="18" spans="1:37" x14ac:dyDescent="0.25">
      <c r="A18" s="71" t="s">
        <v>205</v>
      </c>
      <c r="B18" s="71">
        <v>788.5</v>
      </c>
      <c r="C18" s="71">
        <v>279.2</v>
      </c>
      <c r="D18" s="76" t="s">
        <v>928</v>
      </c>
      <c r="E18" s="71">
        <v>786.5</v>
      </c>
      <c r="F18" s="71">
        <v>2</v>
      </c>
      <c r="G18" s="71">
        <v>2</v>
      </c>
      <c r="H18" s="71">
        <v>279.10000000000002</v>
      </c>
      <c r="I18" s="71">
        <v>0</v>
      </c>
      <c r="J18" s="77">
        <v>9.9999999999965894E-2</v>
      </c>
      <c r="K18" s="71">
        <v>2</v>
      </c>
      <c r="L18" s="76" t="s">
        <v>206</v>
      </c>
      <c r="M18" s="71">
        <v>786.5</v>
      </c>
      <c r="N18" s="71">
        <v>2</v>
      </c>
      <c r="O18" s="71">
        <v>2</v>
      </c>
      <c r="P18" s="71">
        <v>277.2</v>
      </c>
      <c r="Q18" s="71">
        <v>2</v>
      </c>
      <c r="R18" s="77">
        <v>2</v>
      </c>
      <c r="S18" s="71">
        <v>1</v>
      </c>
      <c r="T18" s="76"/>
      <c r="Z18" s="77"/>
      <c r="AB18" s="76"/>
      <c r="AH18" s="77"/>
      <c r="AJ18" s="12" t="b">
        <f t="shared" si="0"/>
        <v>0</v>
      </c>
      <c r="AK18" s="12"/>
    </row>
    <row r="19" spans="1:37" x14ac:dyDescent="0.25">
      <c r="A19" s="71" t="s">
        <v>206</v>
      </c>
      <c r="B19" s="71">
        <v>786.5</v>
      </c>
      <c r="C19" s="71">
        <v>277.2</v>
      </c>
      <c r="D19" s="76" t="s">
        <v>207</v>
      </c>
      <c r="E19" s="71">
        <v>784.5</v>
      </c>
      <c r="F19" s="71">
        <v>2</v>
      </c>
      <c r="G19" s="71">
        <v>2</v>
      </c>
      <c r="H19" s="71">
        <v>275.2</v>
      </c>
      <c r="I19" s="71">
        <v>2</v>
      </c>
      <c r="J19" s="77">
        <v>2</v>
      </c>
      <c r="K19" s="71">
        <v>1</v>
      </c>
      <c r="L19" s="76"/>
      <c r="O19" s="71" t="s">
        <v>1864</v>
      </c>
      <c r="R19" s="77" t="s">
        <v>1864</v>
      </c>
      <c r="S19" s="71">
        <v>0</v>
      </c>
      <c r="T19" s="76"/>
      <c r="Z19" s="77"/>
      <c r="AB19" s="76"/>
      <c r="AH19" s="77"/>
      <c r="AJ19" s="12" t="b">
        <f t="shared" si="0"/>
        <v>0</v>
      </c>
      <c r="AK19" s="12"/>
    </row>
    <row r="20" spans="1:37" x14ac:dyDescent="0.25">
      <c r="A20" s="71" t="s">
        <v>208</v>
      </c>
      <c r="B20" s="71">
        <v>818.6</v>
      </c>
      <c r="C20" s="71">
        <v>309.3</v>
      </c>
      <c r="D20" s="76" t="s">
        <v>209</v>
      </c>
      <c r="E20" s="71">
        <v>816.6</v>
      </c>
      <c r="F20" s="71">
        <v>2</v>
      </c>
      <c r="G20" s="71">
        <v>2</v>
      </c>
      <c r="H20" s="71">
        <v>307.3</v>
      </c>
      <c r="I20" s="71">
        <v>2</v>
      </c>
      <c r="J20" s="77">
        <v>2</v>
      </c>
      <c r="K20" s="71">
        <v>1</v>
      </c>
      <c r="L20" s="76"/>
      <c r="O20" s="71" t="s">
        <v>1864</v>
      </c>
      <c r="R20" s="77" t="s">
        <v>1864</v>
      </c>
      <c r="S20" s="71">
        <v>0</v>
      </c>
      <c r="T20" s="76"/>
      <c r="Z20" s="77"/>
      <c r="AB20" s="76"/>
      <c r="AH20" s="77"/>
      <c r="AJ20" s="12" t="b">
        <f t="shared" si="0"/>
        <v>0</v>
      </c>
      <c r="AK20" s="12"/>
    </row>
    <row r="21" spans="1:37" x14ac:dyDescent="0.25">
      <c r="A21" s="71" t="s">
        <v>209</v>
      </c>
      <c r="B21" s="71">
        <v>816.6</v>
      </c>
      <c r="C21" s="71">
        <v>307.3</v>
      </c>
      <c r="D21" s="76" t="s">
        <v>210</v>
      </c>
      <c r="E21" s="71">
        <v>814.6</v>
      </c>
      <c r="F21" s="71">
        <v>2</v>
      </c>
      <c r="G21" s="71">
        <v>2</v>
      </c>
      <c r="H21" s="71">
        <v>305.2</v>
      </c>
      <c r="I21" s="71">
        <v>2</v>
      </c>
      <c r="J21" s="77">
        <v>2.1000000000000227</v>
      </c>
      <c r="K21" s="71">
        <v>1</v>
      </c>
      <c r="L21" s="76"/>
      <c r="O21" s="71" t="s">
        <v>1864</v>
      </c>
      <c r="R21" s="77" t="s">
        <v>1864</v>
      </c>
      <c r="S21" s="71">
        <v>0</v>
      </c>
      <c r="T21" s="76"/>
      <c r="Z21" s="77"/>
      <c r="AB21" s="76"/>
      <c r="AH21" s="77"/>
      <c r="AJ21" s="12" t="b">
        <f t="shared" si="0"/>
        <v>0</v>
      </c>
      <c r="AK21" s="12"/>
    </row>
    <row r="22" spans="1:37" x14ac:dyDescent="0.25">
      <c r="A22" s="71" t="s">
        <v>210</v>
      </c>
      <c r="B22" s="71">
        <v>814.6</v>
      </c>
      <c r="C22" s="71">
        <v>305.2</v>
      </c>
      <c r="D22" s="76" t="s">
        <v>211</v>
      </c>
      <c r="E22" s="71">
        <v>812.5</v>
      </c>
      <c r="F22" s="71">
        <v>2</v>
      </c>
      <c r="G22" s="71">
        <v>2.1000000000000227</v>
      </c>
      <c r="H22" s="71">
        <v>303.2</v>
      </c>
      <c r="I22" s="71">
        <v>2</v>
      </c>
      <c r="J22" s="77">
        <v>2</v>
      </c>
      <c r="K22" s="71">
        <v>1</v>
      </c>
      <c r="L22" s="76"/>
      <c r="O22" s="71" t="s">
        <v>1864</v>
      </c>
      <c r="R22" s="77" t="s">
        <v>1864</v>
      </c>
      <c r="S22" s="71">
        <v>0</v>
      </c>
      <c r="T22" s="76"/>
      <c r="Z22" s="77"/>
      <c r="AB22" s="76"/>
      <c r="AH22" s="77"/>
      <c r="AJ22" s="12" t="b">
        <f t="shared" si="0"/>
        <v>0</v>
      </c>
      <c r="AK22" s="12"/>
    </row>
    <row r="23" spans="1:37" x14ac:dyDescent="0.25">
      <c r="A23" s="71" t="s">
        <v>211</v>
      </c>
      <c r="B23" s="71">
        <v>812.5</v>
      </c>
      <c r="C23" s="71">
        <v>303.2</v>
      </c>
      <c r="D23" s="76" t="s">
        <v>212</v>
      </c>
      <c r="E23" s="71">
        <v>810.5</v>
      </c>
      <c r="F23" s="71">
        <v>2</v>
      </c>
      <c r="G23" s="71">
        <v>2</v>
      </c>
      <c r="H23" s="71">
        <v>301.2</v>
      </c>
      <c r="I23" s="71">
        <v>2</v>
      </c>
      <c r="J23" s="77">
        <v>2</v>
      </c>
      <c r="K23" s="71">
        <v>1</v>
      </c>
      <c r="L23" s="76"/>
      <c r="O23" s="71" t="s">
        <v>1864</v>
      </c>
      <c r="R23" s="77" t="s">
        <v>1864</v>
      </c>
      <c r="S23" s="71">
        <v>0</v>
      </c>
      <c r="T23" s="76"/>
      <c r="Z23" s="77"/>
      <c r="AB23" s="76"/>
      <c r="AH23" s="77"/>
      <c r="AJ23" s="12" t="b">
        <f t="shared" si="0"/>
        <v>0</v>
      </c>
      <c r="AK23" s="12"/>
    </row>
    <row r="24" spans="1:37" x14ac:dyDescent="0.25">
      <c r="A24" s="71" t="s">
        <v>213</v>
      </c>
      <c r="B24" s="71">
        <v>846.6</v>
      </c>
      <c r="C24" s="71">
        <v>337.3</v>
      </c>
      <c r="D24" s="76" t="s">
        <v>214</v>
      </c>
      <c r="E24" s="71">
        <v>844.6</v>
      </c>
      <c r="F24" s="71">
        <v>2</v>
      </c>
      <c r="G24" s="71">
        <v>2</v>
      </c>
      <c r="H24" s="71">
        <v>335.3</v>
      </c>
      <c r="I24" s="71">
        <v>2</v>
      </c>
      <c r="J24" s="77">
        <v>2</v>
      </c>
      <c r="K24" s="71">
        <v>1</v>
      </c>
      <c r="L24" s="76"/>
      <c r="O24" s="71" t="s">
        <v>1864</v>
      </c>
      <c r="R24" s="77" t="s">
        <v>1864</v>
      </c>
      <c r="S24" s="71">
        <v>0</v>
      </c>
      <c r="T24" s="76"/>
      <c r="Z24" s="77"/>
      <c r="AB24" s="76"/>
      <c r="AH24" s="77"/>
      <c r="AJ24" s="12" t="b">
        <f t="shared" si="0"/>
        <v>0</v>
      </c>
      <c r="AK24" s="12"/>
    </row>
    <row r="25" spans="1:37" x14ac:dyDescent="0.25">
      <c r="A25" s="71" t="s">
        <v>215</v>
      </c>
      <c r="B25" s="71">
        <v>840.6</v>
      </c>
      <c r="C25" s="71">
        <v>331.3</v>
      </c>
      <c r="D25" s="76" t="s">
        <v>216</v>
      </c>
      <c r="E25" s="71">
        <v>838.6</v>
      </c>
      <c r="F25" s="71">
        <v>2</v>
      </c>
      <c r="G25" s="71">
        <v>2</v>
      </c>
      <c r="H25" s="71">
        <v>329.2</v>
      </c>
      <c r="I25" s="71">
        <v>2</v>
      </c>
      <c r="J25" s="77">
        <v>2.1000000000000227</v>
      </c>
      <c r="K25" s="71">
        <v>1</v>
      </c>
      <c r="L25" s="76"/>
      <c r="O25" s="71" t="s">
        <v>1864</v>
      </c>
      <c r="R25" s="77" t="s">
        <v>1864</v>
      </c>
      <c r="S25" s="71">
        <v>0</v>
      </c>
      <c r="T25" s="76"/>
      <c r="Z25" s="77"/>
      <c r="AB25" s="76"/>
      <c r="AH25" s="77"/>
      <c r="AJ25" s="12" t="b">
        <f t="shared" si="0"/>
        <v>0</v>
      </c>
      <c r="AK25" s="12"/>
    </row>
    <row r="26" spans="1:37" x14ac:dyDescent="0.25">
      <c r="A26" s="71" t="s">
        <v>216</v>
      </c>
      <c r="B26" s="71">
        <v>838.6</v>
      </c>
      <c r="C26" s="71">
        <v>329.2</v>
      </c>
      <c r="D26" s="76" t="s">
        <v>217</v>
      </c>
      <c r="E26" s="71">
        <v>836.5</v>
      </c>
      <c r="F26" s="71">
        <v>2</v>
      </c>
      <c r="G26" s="71">
        <v>2.1000000000000227</v>
      </c>
      <c r="H26" s="71">
        <v>327.2</v>
      </c>
      <c r="I26" s="71">
        <v>2</v>
      </c>
      <c r="J26" s="77">
        <v>2</v>
      </c>
      <c r="K26" s="71">
        <v>1</v>
      </c>
      <c r="L26" s="76"/>
      <c r="O26" s="71" t="s">
        <v>1864</v>
      </c>
      <c r="R26" s="77" t="s">
        <v>1864</v>
      </c>
      <c r="S26" s="71">
        <v>0</v>
      </c>
      <c r="T26" s="76"/>
      <c r="Z26" s="77"/>
      <c r="AB26" s="76"/>
      <c r="AH26" s="77"/>
      <c r="AJ26" s="12" t="b">
        <f t="shared" si="0"/>
        <v>0</v>
      </c>
      <c r="AK26" s="12"/>
    </row>
    <row r="27" spans="1:37" x14ac:dyDescent="0.25">
      <c r="A27" s="71" t="s">
        <v>219</v>
      </c>
      <c r="B27" s="71">
        <v>790.6</v>
      </c>
      <c r="C27" s="71">
        <v>225.2</v>
      </c>
      <c r="D27" s="76" t="s">
        <v>220</v>
      </c>
      <c r="E27" s="71">
        <v>788.5</v>
      </c>
      <c r="F27" s="71">
        <v>2</v>
      </c>
      <c r="G27" s="71">
        <v>2.1000000000000227</v>
      </c>
      <c r="H27" s="71">
        <v>225.2</v>
      </c>
      <c r="I27" s="71">
        <v>0</v>
      </c>
      <c r="J27" s="77">
        <v>0</v>
      </c>
      <c r="K27" s="71">
        <v>2</v>
      </c>
      <c r="L27" s="76"/>
      <c r="O27" s="71" t="s">
        <v>1864</v>
      </c>
      <c r="R27" s="77" t="s">
        <v>1864</v>
      </c>
      <c r="S27" s="71">
        <v>0</v>
      </c>
      <c r="T27" s="76"/>
      <c r="Z27" s="77"/>
      <c r="AB27" s="76"/>
      <c r="AH27" s="77"/>
      <c r="AJ27" s="12" t="b">
        <f t="shared" si="0"/>
        <v>0</v>
      </c>
      <c r="AK27" s="12"/>
    </row>
    <row r="28" spans="1:37" x14ac:dyDescent="0.25">
      <c r="A28" s="71" t="s">
        <v>220</v>
      </c>
      <c r="B28" s="71">
        <v>788.5</v>
      </c>
      <c r="C28" s="71">
        <v>225.2</v>
      </c>
      <c r="D28" s="76" t="s">
        <v>221</v>
      </c>
      <c r="E28" s="71">
        <v>786.5</v>
      </c>
      <c r="F28" s="71">
        <v>2</v>
      </c>
      <c r="G28" s="71">
        <v>2</v>
      </c>
      <c r="H28" s="71">
        <v>225.2</v>
      </c>
      <c r="I28" s="71">
        <v>0</v>
      </c>
      <c r="J28" s="77">
        <v>0</v>
      </c>
      <c r="K28" s="71">
        <v>2</v>
      </c>
      <c r="L28" s="76"/>
      <c r="O28" s="71" t="s">
        <v>1864</v>
      </c>
      <c r="R28" s="77" t="s">
        <v>1864</v>
      </c>
      <c r="S28" s="71">
        <v>0</v>
      </c>
      <c r="T28" s="76"/>
      <c r="Z28" s="77"/>
      <c r="AB28" s="76"/>
      <c r="AH28" s="77"/>
      <c r="AJ28" s="12" t="b">
        <f t="shared" si="0"/>
        <v>0</v>
      </c>
      <c r="AK28" s="12"/>
    </row>
    <row r="29" spans="1:37" ht="15" customHeight="1" x14ac:dyDescent="0.25">
      <c r="A29" s="71" t="s">
        <v>927</v>
      </c>
      <c r="B29" s="71">
        <v>788.5</v>
      </c>
      <c r="C29" s="71">
        <v>281.10000000000002</v>
      </c>
      <c r="D29" s="76" t="s">
        <v>928</v>
      </c>
      <c r="E29" s="71">
        <v>786.5</v>
      </c>
      <c r="F29" s="71">
        <v>2</v>
      </c>
      <c r="G29" s="71">
        <v>2</v>
      </c>
      <c r="H29" s="71">
        <v>279.10000000000002</v>
      </c>
      <c r="I29" s="71">
        <v>2</v>
      </c>
      <c r="J29" s="77">
        <v>2</v>
      </c>
      <c r="K29" s="71">
        <v>1</v>
      </c>
      <c r="L29" s="76"/>
      <c r="O29" s="71" t="s">
        <v>1864</v>
      </c>
      <c r="R29" s="77" t="s">
        <v>1864</v>
      </c>
      <c r="S29" s="71">
        <v>0</v>
      </c>
      <c r="T29" s="76"/>
      <c r="Z29" s="77"/>
      <c r="AB29" s="76"/>
      <c r="AH29" s="77"/>
      <c r="AJ29" s="12" t="b">
        <f t="shared" si="0"/>
        <v>0</v>
      </c>
      <c r="AK29" s="12"/>
    </row>
    <row r="30" spans="1:37" x14ac:dyDescent="0.25">
      <c r="A30" s="71" t="s">
        <v>222</v>
      </c>
      <c r="B30" s="71">
        <v>804.6</v>
      </c>
      <c r="C30" s="71">
        <v>241.2</v>
      </c>
      <c r="D30" s="76" t="s">
        <v>223</v>
      </c>
      <c r="E30" s="71">
        <v>802.6</v>
      </c>
      <c r="F30" s="71">
        <v>2</v>
      </c>
      <c r="G30" s="71">
        <v>2</v>
      </c>
      <c r="H30" s="71">
        <v>241.2</v>
      </c>
      <c r="I30" s="71">
        <v>0</v>
      </c>
      <c r="J30" s="77">
        <v>0</v>
      </c>
      <c r="K30" s="71">
        <v>2</v>
      </c>
      <c r="L30" s="76"/>
      <c r="O30" s="71" t="s">
        <v>1864</v>
      </c>
      <c r="R30" s="77" t="s">
        <v>1864</v>
      </c>
      <c r="S30" s="71">
        <v>0</v>
      </c>
      <c r="T30" s="76"/>
      <c r="Z30" s="77"/>
      <c r="AB30" s="76"/>
      <c r="AH30" s="77"/>
      <c r="AJ30" s="12" t="b">
        <f t="shared" si="0"/>
        <v>0</v>
      </c>
      <c r="AK30" s="12"/>
    </row>
    <row r="31" spans="1:37" x14ac:dyDescent="0.25">
      <c r="A31" s="71" t="s">
        <v>223</v>
      </c>
      <c r="B31" s="71">
        <v>802.6</v>
      </c>
      <c r="C31" s="71">
        <v>241.2</v>
      </c>
      <c r="D31" s="76" t="s">
        <v>165</v>
      </c>
      <c r="E31" s="71">
        <v>800.5</v>
      </c>
      <c r="F31" s="71">
        <v>2</v>
      </c>
      <c r="G31" s="71">
        <v>2.1000000000000227</v>
      </c>
      <c r="H31" s="71">
        <v>241.2</v>
      </c>
      <c r="I31" s="71">
        <v>0</v>
      </c>
      <c r="J31" s="77">
        <v>0</v>
      </c>
      <c r="K31" s="71">
        <v>2</v>
      </c>
      <c r="L31" s="76"/>
      <c r="O31" s="71" t="s">
        <v>1864</v>
      </c>
      <c r="R31" s="77" t="s">
        <v>1864</v>
      </c>
      <c r="S31" s="71">
        <v>0</v>
      </c>
      <c r="T31" s="76"/>
      <c r="Z31" s="77"/>
      <c r="AB31" s="76"/>
      <c r="AH31" s="77"/>
      <c r="AJ31" s="12" t="b">
        <f>ABS(F31-H31-2)&lt;0.5</f>
        <v>0</v>
      </c>
      <c r="AK31" s="4" t="b">
        <v>0</v>
      </c>
    </row>
    <row r="32" spans="1:37" ht="15" customHeight="1" x14ac:dyDescent="0.25">
      <c r="A32" s="71" t="s">
        <v>166</v>
      </c>
      <c r="B32" s="71">
        <v>828.6</v>
      </c>
      <c r="C32" s="71">
        <v>241.2</v>
      </c>
      <c r="D32" s="76" t="s">
        <v>167</v>
      </c>
      <c r="E32" s="71">
        <v>826.6</v>
      </c>
      <c r="F32" s="71">
        <v>2</v>
      </c>
      <c r="G32" s="71">
        <v>2</v>
      </c>
      <c r="H32" s="71">
        <v>241.2</v>
      </c>
      <c r="I32" s="71">
        <v>0</v>
      </c>
      <c r="J32" s="77">
        <v>0</v>
      </c>
      <c r="K32" s="71">
        <v>2</v>
      </c>
      <c r="L32" s="76"/>
      <c r="O32" s="71" t="s">
        <v>1864</v>
      </c>
      <c r="R32" s="77" t="s">
        <v>1864</v>
      </c>
      <c r="S32" s="71">
        <v>0</v>
      </c>
      <c r="T32" s="76"/>
      <c r="Z32" s="77"/>
      <c r="AB32" s="76"/>
      <c r="AH32" s="77"/>
      <c r="AJ32" s="4" t="b">
        <f t="shared" ref="AJ32:AJ95" si="1">ABS(F32-H32-2)&lt;0.5</f>
        <v>0</v>
      </c>
      <c r="AK32" s="12"/>
    </row>
    <row r="33" spans="1:38" x14ac:dyDescent="0.25">
      <c r="A33" s="71" t="s">
        <v>167</v>
      </c>
      <c r="B33" s="71">
        <v>826.6</v>
      </c>
      <c r="C33" s="71">
        <v>241.2</v>
      </c>
      <c r="D33" s="76" t="s">
        <v>168</v>
      </c>
      <c r="E33" s="71">
        <v>824.5</v>
      </c>
      <c r="F33" s="71">
        <v>2</v>
      </c>
      <c r="G33" s="71">
        <v>2.1000000000000227</v>
      </c>
      <c r="H33" s="71">
        <v>241.2</v>
      </c>
      <c r="I33" s="71">
        <v>0</v>
      </c>
      <c r="J33" s="77">
        <v>0</v>
      </c>
      <c r="K33" s="71">
        <v>2</v>
      </c>
      <c r="L33" s="76"/>
      <c r="O33" s="71" t="s">
        <v>1864</v>
      </c>
      <c r="R33" s="77" t="s">
        <v>1864</v>
      </c>
      <c r="S33" s="71">
        <v>0</v>
      </c>
      <c r="T33" s="76"/>
      <c r="Z33" s="77"/>
      <c r="AB33" s="76"/>
      <c r="AH33" s="77"/>
      <c r="AJ33" s="12" t="b">
        <f t="shared" si="1"/>
        <v>0</v>
      </c>
      <c r="AK33" s="12"/>
    </row>
    <row r="34" spans="1:38" x14ac:dyDescent="0.25">
      <c r="A34" s="71" t="s">
        <v>169</v>
      </c>
      <c r="B34" s="71">
        <v>854.6</v>
      </c>
      <c r="C34" s="71">
        <v>241.2</v>
      </c>
      <c r="D34" s="76" t="s">
        <v>170</v>
      </c>
      <c r="E34" s="71">
        <v>852.6</v>
      </c>
      <c r="F34" s="71">
        <v>2</v>
      </c>
      <c r="G34" s="71">
        <v>2</v>
      </c>
      <c r="H34" s="71">
        <v>241.2</v>
      </c>
      <c r="I34" s="71">
        <v>0</v>
      </c>
      <c r="J34" s="77">
        <v>0</v>
      </c>
      <c r="K34" s="71">
        <v>2</v>
      </c>
      <c r="L34" s="76"/>
      <c r="O34" s="71" t="s">
        <v>1864</v>
      </c>
      <c r="R34" s="77" t="s">
        <v>1864</v>
      </c>
      <c r="S34" s="71">
        <v>0</v>
      </c>
      <c r="T34" s="76"/>
      <c r="Z34" s="77"/>
      <c r="AB34" s="76"/>
      <c r="AH34" s="77"/>
      <c r="AJ34" s="12" t="b">
        <f t="shared" si="1"/>
        <v>0</v>
      </c>
      <c r="AK34" s="12"/>
    </row>
    <row r="35" spans="1:38" ht="15" customHeight="1" x14ac:dyDescent="0.25">
      <c r="A35" s="71" t="s">
        <v>170</v>
      </c>
      <c r="B35" s="71">
        <v>852.6</v>
      </c>
      <c r="C35" s="71">
        <v>241.2</v>
      </c>
      <c r="D35" s="76" t="s">
        <v>171</v>
      </c>
      <c r="E35" s="71">
        <v>850.6</v>
      </c>
      <c r="F35" s="71">
        <v>2</v>
      </c>
      <c r="G35" s="71">
        <v>2</v>
      </c>
      <c r="H35" s="71">
        <v>241.2</v>
      </c>
      <c r="I35" s="71">
        <v>0</v>
      </c>
      <c r="J35" s="77">
        <v>0</v>
      </c>
      <c r="K35" s="71">
        <v>2</v>
      </c>
      <c r="L35" s="76"/>
      <c r="O35" s="71" t="s">
        <v>1864</v>
      </c>
      <c r="R35" s="77" t="s">
        <v>1864</v>
      </c>
      <c r="S35" s="71">
        <v>0</v>
      </c>
      <c r="T35" s="76"/>
      <c r="Z35" s="77"/>
      <c r="AB35" s="76"/>
      <c r="AH35" s="77"/>
      <c r="AJ35" s="12" t="b">
        <f t="shared" si="1"/>
        <v>0</v>
      </c>
      <c r="AK35" s="12"/>
    </row>
    <row r="36" spans="1:38" x14ac:dyDescent="0.25">
      <c r="A36" s="71" t="s">
        <v>224</v>
      </c>
      <c r="B36" s="71">
        <v>792.6</v>
      </c>
      <c r="C36" s="71">
        <v>255.2</v>
      </c>
      <c r="D36" s="76" t="s">
        <v>929</v>
      </c>
      <c r="E36" s="71">
        <v>790.6</v>
      </c>
      <c r="F36" s="71">
        <v>2</v>
      </c>
      <c r="G36" s="71">
        <v>2</v>
      </c>
      <c r="H36" s="71">
        <v>255.2</v>
      </c>
      <c r="I36" s="71">
        <v>0</v>
      </c>
      <c r="J36" s="77">
        <v>0</v>
      </c>
      <c r="K36" s="71">
        <v>2</v>
      </c>
      <c r="L36" s="76" t="s">
        <v>225</v>
      </c>
      <c r="M36" s="71">
        <v>790.6</v>
      </c>
      <c r="N36" s="71">
        <v>2</v>
      </c>
      <c r="O36" s="71">
        <v>2</v>
      </c>
      <c r="P36" s="71">
        <v>253.2</v>
      </c>
      <c r="Q36" s="71">
        <v>2</v>
      </c>
      <c r="R36" s="77">
        <v>2</v>
      </c>
      <c r="S36" s="71">
        <v>1</v>
      </c>
      <c r="T36" s="76"/>
      <c r="Z36" s="77"/>
      <c r="AB36" s="76"/>
      <c r="AH36" s="77"/>
      <c r="AJ36" s="12" t="b">
        <f t="shared" si="1"/>
        <v>0</v>
      </c>
      <c r="AK36" s="4" t="b">
        <v>0</v>
      </c>
    </row>
    <row r="37" spans="1:38" x14ac:dyDescent="0.25">
      <c r="A37" s="71" t="s">
        <v>226</v>
      </c>
      <c r="B37" s="71">
        <v>820.6</v>
      </c>
      <c r="C37" s="71">
        <v>283.3</v>
      </c>
      <c r="D37" s="76" t="s">
        <v>227</v>
      </c>
      <c r="E37" s="71">
        <v>818.6</v>
      </c>
      <c r="F37" s="71">
        <v>2</v>
      </c>
      <c r="G37" s="71">
        <v>2</v>
      </c>
      <c r="H37" s="71">
        <v>281.2</v>
      </c>
      <c r="I37" s="71">
        <v>2</v>
      </c>
      <c r="J37" s="77">
        <v>2.1000000000000227</v>
      </c>
      <c r="K37" s="71">
        <v>1</v>
      </c>
      <c r="L37" s="76" t="s">
        <v>930</v>
      </c>
      <c r="M37" s="71">
        <v>818.6</v>
      </c>
      <c r="N37" s="71">
        <v>2</v>
      </c>
      <c r="O37" s="71">
        <v>2</v>
      </c>
      <c r="P37" s="71">
        <v>283.2</v>
      </c>
      <c r="Q37" s="71">
        <v>0</v>
      </c>
      <c r="R37" s="77">
        <v>0.10000000000002274</v>
      </c>
      <c r="S37" s="71">
        <v>2</v>
      </c>
      <c r="T37" s="76"/>
      <c r="Z37" s="77"/>
      <c r="AB37" s="76"/>
      <c r="AH37" s="77"/>
      <c r="AJ37" s="4" t="b">
        <f t="shared" si="1"/>
        <v>0</v>
      </c>
      <c r="AK37" s="12"/>
    </row>
    <row r="38" spans="1:38" x14ac:dyDescent="0.25">
      <c r="A38" s="71" t="s">
        <v>227</v>
      </c>
      <c r="B38" s="71">
        <v>818.6</v>
      </c>
      <c r="C38" s="71">
        <v>281.2</v>
      </c>
      <c r="D38" s="76" t="s">
        <v>228</v>
      </c>
      <c r="E38" s="71">
        <v>816.6</v>
      </c>
      <c r="F38" s="71">
        <v>2</v>
      </c>
      <c r="G38" s="71">
        <v>2</v>
      </c>
      <c r="H38" s="71">
        <v>279.2</v>
      </c>
      <c r="I38" s="71">
        <v>2</v>
      </c>
      <c r="J38" s="77">
        <v>2</v>
      </c>
      <c r="K38" s="71">
        <v>1</v>
      </c>
      <c r="L38" s="76" t="s">
        <v>240</v>
      </c>
      <c r="M38" s="71">
        <v>816.6</v>
      </c>
      <c r="N38" s="71">
        <v>2</v>
      </c>
      <c r="O38" s="71">
        <v>2</v>
      </c>
      <c r="P38" s="71">
        <v>281.2</v>
      </c>
      <c r="Q38" s="71">
        <v>0</v>
      </c>
      <c r="R38" s="77">
        <v>0</v>
      </c>
      <c r="S38" s="71">
        <v>2</v>
      </c>
      <c r="T38" s="76"/>
      <c r="Z38" s="77"/>
      <c r="AB38" s="76"/>
      <c r="AH38" s="77"/>
      <c r="AJ38" s="12" t="b">
        <f t="shared" si="1"/>
        <v>0</v>
      </c>
      <c r="AK38" s="12"/>
    </row>
    <row r="39" spans="1:38" x14ac:dyDescent="0.25">
      <c r="A39" s="71" t="s">
        <v>228</v>
      </c>
      <c r="B39" s="71">
        <v>816.6</v>
      </c>
      <c r="C39" s="71">
        <v>279.2</v>
      </c>
      <c r="D39" s="76" t="s">
        <v>241</v>
      </c>
      <c r="E39" s="71">
        <v>814.6</v>
      </c>
      <c r="F39" s="71">
        <v>2</v>
      </c>
      <c r="G39" s="71">
        <v>2</v>
      </c>
      <c r="H39" s="71">
        <v>279.2</v>
      </c>
      <c r="I39" s="71">
        <v>0</v>
      </c>
      <c r="J39" s="77">
        <v>0</v>
      </c>
      <c r="K39" s="71">
        <v>2</v>
      </c>
      <c r="L39" s="76" t="s">
        <v>229</v>
      </c>
      <c r="M39" s="71">
        <v>814.6</v>
      </c>
      <c r="N39" s="71">
        <v>2</v>
      </c>
      <c r="O39" s="71">
        <v>2</v>
      </c>
      <c r="P39" s="71">
        <v>277.2</v>
      </c>
      <c r="Q39" s="71">
        <v>2</v>
      </c>
      <c r="R39" s="77">
        <v>2</v>
      </c>
      <c r="S39" s="71">
        <v>1</v>
      </c>
      <c r="T39" s="76"/>
      <c r="Z39" s="77"/>
      <c r="AB39" s="76"/>
      <c r="AH39" s="77"/>
      <c r="AJ39" s="12" t="b">
        <f t="shared" si="1"/>
        <v>0</v>
      </c>
      <c r="AK39" s="12"/>
    </row>
    <row r="40" spans="1:38" x14ac:dyDescent="0.25">
      <c r="A40" s="71" t="s">
        <v>229</v>
      </c>
      <c r="B40" s="71">
        <v>814.6</v>
      </c>
      <c r="C40" s="71">
        <v>277.2</v>
      </c>
      <c r="D40" s="76" t="s">
        <v>230</v>
      </c>
      <c r="E40" s="71">
        <v>812.5</v>
      </c>
      <c r="F40" s="71">
        <v>2</v>
      </c>
      <c r="G40" s="71">
        <v>2.1000000000000227</v>
      </c>
      <c r="H40" s="71">
        <v>275.2</v>
      </c>
      <c r="I40" s="71">
        <v>2</v>
      </c>
      <c r="J40" s="77">
        <v>2</v>
      </c>
      <c r="K40" s="71">
        <v>1</v>
      </c>
      <c r="L40" s="76"/>
      <c r="O40" s="71" t="s">
        <v>1864</v>
      </c>
      <c r="R40" s="77" t="s">
        <v>1864</v>
      </c>
      <c r="S40" s="71">
        <v>0</v>
      </c>
      <c r="T40" s="76"/>
      <c r="Z40" s="77"/>
      <c r="AB40" s="76"/>
      <c r="AH40" s="77"/>
      <c r="AJ40" s="12" t="b">
        <f t="shared" si="1"/>
        <v>0</v>
      </c>
      <c r="AK40" s="12"/>
    </row>
    <row r="41" spans="1:38" x14ac:dyDescent="0.25">
      <c r="A41" s="71" t="s">
        <v>231</v>
      </c>
      <c r="B41" s="71">
        <v>846.6</v>
      </c>
      <c r="C41" s="71">
        <v>309.3</v>
      </c>
      <c r="D41" s="76" t="s">
        <v>232</v>
      </c>
      <c r="E41" s="71">
        <v>844.6</v>
      </c>
      <c r="F41" s="71">
        <v>2</v>
      </c>
      <c r="G41" s="71">
        <v>2</v>
      </c>
      <c r="H41" s="71">
        <v>307.3</v>
      </c>
      <c r="I41" s="71">
        <v>2</v>
      </c>
      <c r="J41" s="77">
        <v>2</v>
      </c>
      <c r="K41" s="71">
        <v>1</v>
      </c>
      <c r="L41" s="76"/>
      <c r="O41" s="71" t="s">
        <v>1864</v>
      </c>
      <c r="R41" s="77" t="s">
        <v>1864</v>
      </c>
      <c r="S41" s="71">
        <v>0</v>
      </c>
      <c r="T41" s="76"/>
      <c r="Z41" s="77"/>
      <c r="AB41" s="76"/>
      <c r="AH41" s="77"/>
      <c r="AJ41" s="12" t="b">
        <f t="shared" si="1"/>
        <v>0</v>
      </c>
      <c r="AK41" s="12"/>
    </row>
    <row r="42" spans="1:38" ht="15" customHeight="1" x14ac:dyDescent="0.25">
      <c r="A42" s="71" t="s">
        <v>232</v>
      </c>
      <c r="B42" s="71">
        <v>844.6</v>
      </c>
      <c r="C42" s="71">
        <v>307.3</v>
      </c>
      <c r="D42" s="76" t="s">
        <v>233</v>
      </c>
      <c r="E42" s="71">
        <v>842.6</v>
      </c>
      <c r="F42" s="71">
        <v>2</v>
      </c>
      <c r="G42" s="71">
        <v>2</v>
      </c>
      <c r="H42" s="71">
        <v>305.2</v>
      </c>
      <c r="I42" s="71">
        <v>2</v>
      </c>
      <c r="J42" s="77">
        <v>2.1000000000000227</v>
      </c>
      <c r="K42" s="71">
        <v>1</v>
      </c>
      <c r="L42" s="76"/>
      <c r="O42" s="71" t="s">
        <v>1864</v>
      </c>
      <c r="R42" s="77" t="s">
        <v>1864</v>
      </c>
      <c r="S42" s="71">
        <v>0</v>
      </c>
      <c r="T42" s="76"/>
      <c r="Z42" s="77"/>
      <c r="AB42" s="76"/>
      <c r="AH42" s="77"/>
      <c r="AJ42" s="12" t="b">
        <f t="shared" si="1"/>
        <v>0</v>
      </c>
      <c r="AK42" s="12"/>
    </row>
    <row r="43" spans="1:38" x14ac:dyDescent="0.25">
      <c r="A43" s="71" t="s">
        <v>233</v>
      </c>
      <c r="B43" s="71">
        <v>842.6</v>
      </c>
      <c r="C43" s="71">
        <v>305.2</v>
      </c>
      <c r="D43" s="76" t="s">
        <v>234</v>
      </c>
      <c r="E43" s="71">
        <v>840.6</v>
      </c>
      <c r="F43" s="71">
        <v>2</v>
      </c>
      <c r="G43" s="71">
        <v>2</v>
      </c>
      <c r="H43" s="71">
        <v>303.2</v>
      </c>
      <c r="I43" s="71">
        <v>2</v>
      </c>
      <c r="J43" s="77">
        <v>2</v>
      </c>
      <c r="K43" s="71">
        <v>1</v>
      </c>
      <c r="L43" s="76"/>
      <c r="O43" s="71" t="s">
        <v>1864</v>
      </c>
      <c r="R43" s="77" t="s">
        <v>1864</v>
      </c>
      <c r="S43" s="71">
        <v>0</v>
      </c>
      <c r="T43" s="76"/>
      <c r="Z43" s="77"/>
      <c r="AB43" s="76"/>
      <c r="AH43" s="77"/>
      <c r="AJ43" s="12" t="b">
        <f t="shared" si="1"/>
        <v>0</v>
      </c>
      <c r="AK43" s="12"/>
    </row>
    <row r="44" spans="1:38" x14ac:dyDescent="0.25">
      <c r="A44" s="71" t="s">
        <v>234</v>
      </c>
      <c r="B44" s="71">
        <v>840.6</v>
      </c>
      <c r="C44" s="71">
        <v>303.2</v>
      </c>
      <c r="D44" s="76" t="s">
        <v>235</v>
      </c>
      <c r="E44" s="71">
        <v>838.6</v>
      </c>
      <c r="F44" s="71">
        <v>2</v>
      </c>
      <c r="G44" s="71">
        <v>2</v>
      </c>
      <c r="H44" s="71">
        <v>301.2</v>
      </c>
      <c r="I44" s="71">
        <v>2</v>
      </c>
      <c r="J44" s="77">
        <v>2</v>
      </c>
      <c r="K44" s="71">
        <v>1</v>
      </c>
      <c r="L44" s="76"/>
      <c r="O44" s="71" t="s">
        <v>1864</v>
      </c>
      <c r="R44" s="77" t="s">
        <v>1864</v>
      </c>
      <c r="S44" s="71">
        <v>0</v>
      </c>
      <c r="T44" s="76"/>
      <c r="Z44" s="77"/>
      <c r="AB44" s="76"/>
      <c r="AH44" s="77"/>
      <c r="AJ44" s="12" t="b">
        <f t="shared" si="1"/>
        <v>0</v>
      </c>
      <c r="AK44" s="12"/>
    </row>
    <row r="45" spans="1:38" x14ac:dyDescent="0.25">
      <c r="A45" s="71" t="s">
        <v>172</v>
      </c>
      <c r="B45" s="71">
        <v>874.7</v>
      </c>
      <c r="C45" s="71">
        <v>337.3</v>
      </c>
      <c r="D45" s="76" t="s">
        <v>236</v>
      </c>
      <c r="E45" s="71">
        <v>872.6</v>
      </c>
      <c r="F45" s="71">
        <v>2</v>
      </c>
      <c r="G45" s="71">
        <v>2.1000000000000227</v>
      </c>
      <c r="H45" s="71">
        <v>335.3</v>
      </c>
      <c r="I45" s="71">
        <v>2</v>
      </c>
      <c r="J45" s="77">
        <v>2</v>
      </c>
      <c r="K45" s="71">
        <v>1</v>
      </c>
      <c r="L45" s="76"/>
      <c r="O45" s="71" t="s">
        <v>1864</v>
      </c>
      <c r="R45" s="77" t="s">
        <v>1864</v>
      </c>
      <c r="S45" s="71">
        <v>0</v>
      </c>
      <c r="T45" s="76"/>
      <c r="Z45" s="77"/>
      <c r="AB45" s="76"/>
      <c r="AH45" s="77"/>
      <c r="AJ45" s="12" t="b">
        <f t="shared" si="1"/>
        <v>0</v>
      </c>
      <c r="AK45" s="12"/>
    </row>
    <row r="46" spans="1:38" x14ac:dyDescent="0.25">
      <c r="A46" s="71" t="s">
        <v>237</v>
      </c>
      <c r="B46" s="71">
        <v>868.6</v>
      </c>
      <c r="C46" s="71">
        <v>331.3</v>
      </c>
      <c r="D46" s="76" t="s">
        <v>238</v>
      </c>
      <c r="E46" s="71">
        <v>866.6</v>
      </c>
      <c r="F46" s="71">
        <v>2</v>
      </c>
      <c r="G46" s="71">
        <v>2</v>
      </c>
      <c r="H46" s="71">
        <v>329.2</v>
      </c>
      <c r="I46" s="71">
        <v>2</v>
      </c>
      <c r="J46" s="77">
        <v>2.1000000000000227</v>
      </c>
      <c r="K46" s="71">
        <v>1</v>
      </c>
      <c r="L46" s="76"/>
      <c r="O46" s="71" t="s">
        <v>1864</v>
      </c>
      <c r="R46" s="77" t="s">
        <v>1864</v>
      </c>
      <c r="S46" s="71">
        <v>0</v>
      </c>
      <c r="T46" s="76"/>
      <c r="Z46" s="77"/>
      <c r="AB46" s="76"/>
      <c r="AH46" s="77"/>
      <c r="AJ46" s="12" t="b">
        <f t="shared" si="1"/>
        <v>0</v>
      </c>
      <c r="AK46" s="12"/>
    </row>
    <row r="47" spans="1:38" ht="15" customHeight="1" x14ac:dyDescent="0.25">
      <c r="A47" s="71" t="s">
        <v>238</v>
      </c>
      <c r="B47" s="71">
        <v>866.6</v>
      </c>
      <c r="C47" s="71">
        <v>329.2</v>
      </c>
      <c r="D47" s="76" t="s">
        <v>239</v>
      </c>
      <c r="E47" s="71">
        <v>864.6</v>
      </c>
      <c r="F47" s="71">
        <v>2</v>
      </c>
      <c r="G47" s="71">
        <v>2</v>
      </c>
      <c r="H47" s="71">
        <v>327.2</v>
      </c>
      <c r="I47" s="71">
        <v>2</v>
      </c>
      <c r="J47" s="77">
        <v>2</v>
      </c>
      <c r="K47" s="71">
        <v>1</v>
      </c>
      <c r="L47" s="76"/>
      <c r="O47" s="71" t="s">
        <v>1864</v>
      </c>
      <c r="R47" s="77" t="s">
        <v>1864</v>
      </c>
      <c r="S47" s="71">
        <v>0</v>
      </c>
      <c r="T47" s="76"/>
      <c r="Z47" s="77"/>
      <c r="AB47" s="76"/>
      <c r="AH47" s="77"/>
      <c r="AJ47" s="12" t="b">
        <f t="shared" si="1"/>
        <v>0</v>
      </c>
      <c r="AK47" s="4" t="b">
        <v>0</v>
      </c>
      <c r="AL47" s="4" t="b">
        <v>1</v>
      </c>
    </row>
    <row r="48" spans="1:38" x14ac:dyDescent="0.25">
      <c r="A48" s="71" t="s">
        <v>182</v>
      </c>
      <c r="B48" s="71">
        <v>818.6</v>
      </c>
      <c r="C48" s="71">
        <v>253.2</v>
      </c>
      <c r="D48" s="76" t="s">
        <v>920</v>
      </c>
      <c r="E48" s="71">
        <v>816.6</v>
      </c>
      <c r="F48" s="71">
        <v>2</v>
      </c>
      <c r="G48" s="71">
        <v>2</v>
      </c>
      <c r="H48" s="71">
        <v>253.2</v>
      </c>
      <c r="I48" s="71">
        <v>0</v>
      </c>
      <c r="J48" s="77">
        <v>0</v>
      </c>
      <c r="K48" s="71">
        <v>2</v>
      </c>
      <c r="L48" s="76"/>
      <c r="O48" s="71" t="s">
        <v>1864</v>
      </c>
      <c r="R48" s="77" t="s">
        <v>1864</v>
      </c>
      <c r="S48" s="71">
        <v>0</v>
      </c>
      <c r="T48" s="76"/>
      <c r="Z48" s="77"/>
      <c r="AB48" s="76"/>
      <c r="AH48" s="77"/>
      <c r="AJ48" s="4" t="b">
        <f t="shared" si="1"/>
        <v>0</v>
      </c>
      <c r="AK48" s="4" t="b">
        <v>1</v>
      </c>
    </row>
    <row r="49" spans="1:37" ht="15" customHeight="1" x14ac:dyDescent="0.25">
      <c r="A49" s="71" t="s">
        <v>930</v>
      </c>
      <c r="B49" s="71">
        <v>818.6</v>
      </c>
      <c r="C49" s="71">
        <v>283.2</v>
      </c>
      <c r="D49" s="76" t="s">
        <v>240</v>
      </c>
      <c r="E49" s="71">
        <v>816.6</v>
      </c>
      <c r="F49" s="71">
        <v>2</v>
      </c>
      <c r="G49" s="71">
        <v>2</v>
      </c>
      <c r="H49" s="71">
        <v>281.2</v>
      </c>
      <c r="I49" s="71">
        <v>2</v>
      </c>
      <c r="J49" s="77">
        <v>2</v>
      </c>
      <c r="K49" s="71">
        <v>1</v>
      </c>
      <c r="L49" s="76"/>
      <c r="O49" s="71" t="s">
        <v>1864</v>
      </c>
      <c r="R49" s="77" t="s">
        <v>1864</v>
      </c>
      <c r="S49" s="71">
        <v>0</v>
      </c>
      <c r="T49" s="76"/>
      <c r="Z49" s="77"/>
      <c r="AB49" s="76"/>
      <c r="AH49" s="77"/>
      <c r="AJ49" s="4" t="b">
        <f t="shared" si="1"/>
        <v>0</v>
      </c>
      <c r="AK49" s="12"/>
    </row>
    <row r="50" spans="1:37" x14ac:dyDescent="0.25">
      <c r="A50" s="71" t="s">
        <v>240</v>
      </c>
      <c r="B50" s="71">
        <v>816.6</v>
      </c>
      <c r="C50" s="71">
        <v>281.2</v>
      </c>
      <c r="D50" s="76" t="s">
        <v>241</v>
      </c>
      <c r="E50" s="71">
        <v>814.6</v>
      </c>
      <c r="F50" s="71">
        <v>2</v>
      </c>
      <c r="G50" s="71">
        <v>2</v>
      </c>
      <c r="H50" s="71">
        <v>279.2</v>
      </c>
      <c r="I50" s="71">
        <v>2</v>
      </c>
      <c r="J50" s="77">
        <v>2</v>
      </c>
      <c r="K50" s="71">
        <v>1</v>
      </c>
      <c r="L50" s="76"/>
      <c r="O50" s="71" t="s">
        <v>1864</v>
      </c>
      <c r="R50" s="77" t="s">
        <v>1864</v>
      </c>
      <c r="S50" s="71">
        <v>0</v>
      </c>
      <c r="T50" s="76"/>
      <c r="Z50" s="77"/>
      <c r="AB50" s="76"/>
      <c r="AH50" s="77"/>
      <c r="AJ50" s="12" t="b">
        <f t="shared" si="1"/>
        <v>0</v>
      </c>
      <c r="AK50" s="12"/>
    </row>
    <row r="51" spans="1:37" ht="15" customHeight="1" x14ac:dyDescent="0.25">
      <c r="A51" s="71" t="s">
        <v>286</v>
      </c>
      <c r="B51" s="71">
        <v>834.6</v>
      </c>
      <c r="C51" s="71">
        <v>269.2</v>
      </c>
      <c r="D51" s="76" t="s">
        <v>242</v>
      </c>
      <c r="E51" s="71">
        <v>832.6</v>
      </c>
      <c r="F51" s="71">
        <v>2</v>
      </c>
      <c r="G51" s="71">
        <v>2</v>
      </c>
      <c r="H51" s="71">
        <v>269.2</v>
      </c>
      <c r="I51" s="71">
        <v>0</v>
      </c>
      <c r="J51" s="77">
        <v>0</v>
      </c>
      <c r="K51" s="71">
        <v>2</v>
      </c>
      <c r="L51" s="76"/>
      <c r="O51" s="71" t="s">
        <v>1864</v>
      </c>
      <c r="R51" s="77" t="s">
        <v>1864</v>
      </c>
      <c r="S51" s="71">
        <v>0</v>
      </c>
      <c r="T51" s="76"/>
      <c r="Z51" s="77"/>
      <c r="AB51" s="76"/>
      <c r="AH51" s="77"/>
      <c r="AJ51" s="12" t="b">
        <f t="shared" si="1"/>
        <v>0</v>
      </c>
      <c r="AK51" s="4" t="b">
        <v>0</v>
      </c>
    </row>
    <row r="52" spans="1:37" x14ac:dyDescent="0.25">
      <c r="A52" s="71" t="s">
        <v>242</v>
      </c>
      <c r="B52" s="71">
        <v>832.6</v>
      </c>
      <c r="C52" s="71">
        <v>269.2</v>
      </c>
      <c r="D52" s="76" t="s">
        <v>243</v>
      </c>
      <c r="E52" s="71">
        <v>830.6</v>
      </c>
      <c r="F52" s="71">
        <v>2</v>
      </c>
      <c r="G52" s="71">
        <v>2</v>
      </c>
      <c r="H52" s="71">
        <v>269.2</v>
      </c>
      <c r="I52" s="71">
        <v>0</v>
      </c>
      <c r="J52" s="77">
        <v>0</v>
      </c>
      <c r="K52" s="71">
        <v>2</v>
      </c>
      <c r="L52" s="76"/>
      <c r="O52" s="71" t="s">
        <v>1864</v>
      </c>
      <c r="R52" s="77" t="s">
        <v>1864</v>
      </c>
      <c r="S52" s="71">
        <v>0</v>
      </c>
      <c r="T52" s="76"/>
      <c r="Z52" s="77"/>
      <c r="AB52" s="76"/>
      <c r="AH52" s="77"/>
      <c r="AJ52" s="4" t="b">
        <f t="shared" si="1"/>
        <v>0</v>
      </c>
      <c r="AK52" s="12"/>
    </row>
    <row r="53" spans="1:37" x14ac:dyDescent="0.25">
      <c r="A53" s="71" t="s">
        <v>243</v>
      </c>
      <c r="B53" s="71">
        <v>830.6</v>
      </c>
      <c r="C53" s="71">
        <v>269.2</v>
      </c>
      <c r="D53" s="76" t="s">
        <v>175</v>
      </c>
      <c r="E53" s="71">
        <v>828.5</v>
      </c>
      <c r="F53" s="71">
        <v>2</v>
      </c>
      <c r="G53" s="71">
        <v>2.1000000000000227</v>
      </c>
      <c r="H53" s="71">
        <v>269.2</v>
      </c>
      <c r="I53" s="71">
        <v>0</v>
      </c>
      <c r="J53" s="77">
        <v>0</v>
      </c>
      <c r="K53" s="71">
        <v>2</v>
      </c>
      <c r="L53" s="76"/>
      <c r="O53" s="71" t="s">
        <v>1864</v>
      </c>
      <c r="R53" s="77" t="s">
        <v>1864</v>
      </c>
      <c r="S53" s="71">
        <v>0</v>
      </c>
      <c r="T53" s="76"/>
      <c r="Z53" s="77"/>
      <c r="AB53" s="76"/>
      <c r="AH53" s="77"/>
      <c r="AJ53" s="12" t="b">
        <f t="shared" si="1"/>
        <v>0</v>
      </c>
      <c r="AK53" s="12"/>
    </row>
    <row r="54" spans="1:37" x14ac:dyDescent="0.25">
      <c r="A54" s="71" t="s">
        <v>287</v>
      </c>
      <c r="B54" s="71">
        <v>862.6</v>
      </c>
      <c r="C54" s="71">
        <v>269.2</v>
      </c>
      <c r="D54" s="76" t="s">
        <v>288</v>
      </c>
      <c r="E54" s="71">
        <v>860.6</v>
      </c>
      <c r="F54" s="71">
        <v>2</v>
      </c>
      <c r="G54" s="71">
        <v>2</v>
      </c>
      <c r="H54" s="71">
        <v>269.2</v>
      </c>
      <c r="I54" s="71">
        <v>0</v>
      </c>
      <c r="J54" s="77">
        <v>0</v>
      </c>
      <c r="K54" s="71">
        <v>2</v>
      </c>
      <c r="L54" s="76" t="s">
        <v>302</v>
      </c>
      <c r="M54" s="71">
        <v>861.6</v>
      </c>
      <c r="N54" s="71">
        <v>1</v>
      </c>
      <c r="O54" s="71">
        <v>1</v>
      </c>
      <c r="P54" s="71">
        <v>269.2</v>
      </c>
      <c r="Q54" s="71">
        <v>0</v>
      </c>
      <c r="R54" s="77">
        <v>0</v>
      </c>
      <c r="S54" s="71">
        <v>4</v>
      </c>
      <c r="T54" s="76"/>
      <c r="Z54" s="77"/>
      <c r="AB54" s="76"/>
      <c r="AH54" s="77"/>
      <c r="AJ54" s="12" t="b">
        <f t="shared" si="1"/>
        <v>0</v>
      </c>
      <c r="AK54" s="12"/>
    </row>
    <row r="55" spans="1:37" ht="15" customHeight="1" x14ac:dyDescent="0.25">
      <c r="A55" s="71" t="s">
        <v>176</v>
      </c>
      <c r="B55" s="71">
        <v>856.6</v>
      </c>
      <c r="C55" s="71">
        <v>269.2</v>
      </c>
      <c r="D55" s="76" t="s">
        <v>177</v>
      </c>
      <c r="E55" s="71">
        <v>854.6</v>
      </c>
      <c r="F55" s="71">
        <v>2</v>
      </c>
      <c r="G55" s="71">
        <v>2</v>
      </c>
      <c r="H55" s="71">
        <v>269.2</v>
      </c>
      <c r="I55" s="71">
        <v>0</v>
      </c>
      <c r="J55" s="77">
        <v>0</v>
      </c>
      <c r="K55" s="71">
        <v>2</v>
      </c>
      <c r="L55" s="76"/>
      <c r="O55" s="71" t="s">
        <v>1864</v>
      </c>
      <c r="R55" s="77" t="s">
        <v>1864</v>
      </c>
      <c r="S55" s="71">
        <v>0</v>
      </c>
      <c r="T55" s="76"/>
      <c r="Z55" s="77"/>
      <c r="AB55" s="76"/>
      <c r="AH55" s="77"/>
      <c r="AJ55" s="12" t="b">
        <f t="shared" si="1"/>
        <v>0</v>
      </c>
      <c r="AK55" s="12"/>
    </row>
    <row r="56" spans="1:37" x14ac:dyDescent="0.25">
      <c r="A56" s="71" t="s">
        <v>177</v>
      </c>
      <c r="B56" s="71">
        <v>854.6</v>
      </c>
      <c r="C56" s="71">
        <v>269.2</v>
      </c>
      <c r="D56" s="76" t="s">
        <v>178</v>
      </c>
      <c r="E56" s="71">
        <v>852.6</v>
      </c>
      <c r="F56" s="71">
        <v>2</v>
      </c>
      <c r="G56" s="71">
        <v>2</v>
      </c>
      <c r="H56" s="71">
        <v>269.2</v>
      </c>
      <c r="I56" s="71">
        <v>0</v>
      </c>
      <c r="J56" s="77">
        <v>0</v>
      </c>
      <c r="K56" s="71">
        <v>2</v>
      </c>
      <c r="L56" s="76"/>
      <c r="O56" s="71" t="s">
        <v>1864</v>
      </c>
      <c r="R56" s="77" t="s">
        <v>1864</v>
      </c>
      <c r="S56" s="71">
        <v>0</v>
      </c>
      <c r="T56" s="76"/>
      <c r="Z56" s="77"/>
      <c r="AB56" s="76"/>
      <c r="AH56" s="77"/>
      <c r="AJ56" s="12" t="b">
        <f t="shared" si="1"/>
        <v>0</v>
      </c>
      <c r="AK56" s="4" t="b">
        <v>0</v>
      </c>
    </row>
    <row r="57" spans="1:37" x14ac:dyDescent="0.25">
      <c r="A57" s="71" t="s">
        <v>289</v>
      </c>
      <c r="B57" s="71">
        <v>888.6</v>
      </c>
      <c r="C57" s="71">
        <v>269.2</v>
      </c>
      <c r="D57" s="76" t="s">
        <v>290</v>
      </c>
      <c r="E57" s="71">
        <v>886.6</v>
      </c>
      <c r="F57" s="71">
        <v>2</v>
      </c>
      <c r="G57" s="71">
        <v>2</v>
      </c>
      <c r="H57" s="71">
        <v>269.2</v>
      </c>
      <c r="I57" s="71">
        <v>0</v>
      </c>
      <c r="J57" s="77">
        <v>0</v>
      </c>
      <c r="K57" s="71">
        <v>2</v>
      </c>
      <c r="L57" s="76" t="s">
        <v>303</v>
      </c>
      <c r="M57" s="71">
        <v>887.7</v>
      </c>
      <c r="N57" s="71">
        <v>1</v>
      </c>
      <c r="O57" s="71">
        <v>0.89999999999997726</v>
      </c>
      <c r="P57" s="71">
        <v>269.2</v>
      </c>
      <c r="Q57" s="71">
        <v>0</v>
      </c>
      <c r="R57" s="77">
        <v>0</v>
      </c>
      <c r="S57" s="71">
        <v>4</v>
      </c>
      <c r="T57" s="76"/>
      <c r="Z57" s="77"/>
      <c r="AB57" s="76"/>
      <c r="AH57" s="77"/>
      <c r="AJ57" s="4" t="b">
        <f t="shared" si="1"/>
        <v>0</v>
      </c>
      <c r="AK57" s="12"/>
    </row>
    <row r="58" spans="1:37" x14ac:dyDescent="0.25">
      <c r="A58" s="71" t="s">
        <v>179</v>
      </c>
      <c r="B58" s="71">
        <v>882.6</v>
      </c>
      <c r="C58" s="71">
        <v>269.2</v>
      </c>
      <c r="D58" s="76" t="s">
        <v>180</v>
      </c>
      <c r="E58" s="71">
        <v>880.6</v>
      </c>
      <c r="F58" s="71">
        <v>2</v>
      </c>
      <c r="G58" s="71">
        <v>2</v>
      </c>
      <c r="H58" s="71">
        <v>269.2</v>
      </c>
      <c r="I58" s="71">
        <v>0</v>
      </c>
      <c r="J58" s="77">
        <v>0</v>
      </c>
      <c r="K58" s="71">
        <v>2</v>
      </c>
      <c r="L58" s="76"/>
      <c r="O58" s="71" t="s">
        <v>1864</v>
      </c>
      <c r="R58" s="77" t="s">
        <v>1864</v>
      </c>
      <c r="S58" s="71">
        <v>0</v>
      </c>
      <c r="T58" s="76"/>
      <c r="Z58" s="77"/>
      <c r="AB58" s="76"/>
      <c r="AH58" s="77"/>
      <c r="AJ58" s="12" t="b">
        <f t="shared" si="1"/>
        <v>0</v>
      </c>
      <c r="AK58" s="4" t="b">
        <v>1</v>
      </c>
    </row>
    <row r="59" spans="1:37" x14ac:dyDescent="0.25">
      <c r="A59" s="71" t="s">
        <v>180</v>
      </c>
      <c r="B59" s="71">
        <v>880.6</v>
      </c>
      <c r="C59" s="71">
        <v>269.2</v>
      </c>
      <c r="D59" s="76" t="s">
        <v>181</v>
      </c>
      <c r="E59" s="71">
        <v>878.6</v>
      </c>
      <c r="F59" s="71">
        <v>2</v>
      </c>
      <c r="G59" s="71">
        <v>2</v>
      </c>
      <c r="H59" s="71">
        <v>269.2</v>
      </c>
      <c r="I59" s="71">
        <v>0</v>
      </c>
      <c r="J59" s="77">
        <v>0</v>
      </c>
      <c r="K59" s="71">
        <v>2</v>
      </c>
      <c r="L59" s="76"/>
      <c r="O59" s="71" t="s">
        <v>1864</v>
      </c>
      <c r="R59" s="77" t="s">
        <v>1864</v>
      </c>
      <c r="S59" s="71">
        <v>0</v>
      </c>
      <c r="T59" s="76"/>
      <c r="Z59" s="77"/>
      <c r="AB59" s="76"/>
      <c r="AH59" s="77"/>
      <c r="AJ59" s="4" t="b">
        <f t="shared" si="1"/>
        <v>0</v>
      </c>
      <c r="AK59" s="12"/>
    </row>
    <row r="60" spans="1:37" x14ac:dyDescent="0.25">
      <c r="A60" s="71" t="s">
        <v>244</v>
      </c>
      <c r="B60" s="71">
        <v>848.6</v>
      </c>
      <c r="C60" s="71">
        <v>283.3</v>
      </c>
      <c r="D60" s="76" t="s">
        <v>245</v>
      </c>
      <c r="E60" s="71">
        <v>846.6</v>
      </c>
      <c r="F60" s="71">
        <v>2</v>
      </c>
      <c r="G60" s="71">
        <v>2</v>
      </c>
      <c r="H60" s="71">
        <v>281.2</v>
      </c>
      <c r="I60" s="71">
        <v>2</v>
      </c>
      <c r="J60" s="77">
        <v>2.1000000000000227</v>
      </c>
      <c r="K60" s="71">
        <v>1</v>
      </c>
      <c r="L60" s="76" t="s">
        <v>931</v>
      </c>
      <c r="M60" s="71">
        <v>846.6</v>
      </c>
      <c r="N60" s="71">
        <v>2</v>
      </c>
      <c r="O60" s="71">
        <v>2</v>
      </c>
      <c r="P60" s="71">
        <v>283.2</v>
      </c>
      <c r="Q60" s="71">
        <v>0</v>
      </c>
      <c r="R60" s="77">
        <v>0.10000000000002274</v>
      </c>
      <c r="S60" s="71">
        <v>2</v>
      </c>
      <c r="T60" s="76"/>
      <c r="Z60" s="77"/>
      <c r="AB60" s="76"/>
      <c r="AH60" s="77"/>
      <c r="AJ60" s="12" t="b">
        <f t="shared" si="1"/>
        <v>0</v>
      </c>
      <c r="AK60" s="4" t="b">
        <v>0</v>
      </c>
    </row>
    <row r="61" spans="1:37" x14ac:dyDescent="0.25">
      <c r="A61" s="71" t="s">
        <v>245</v>
      </c>
      <c r="B61" s="71">
        <v>846.6</v>
      </c>
      <c r="C61" s="71">
        <v>281.2</v>
      </c>
      <c r="D61" s="76" t="s">
        <v>246</v>
      </c>
      <c r="E61" s="71">
        <v>844.6</v>
      </c>
      <c r="F61" s="71">
        <v>2</v>
      </c>
      <c r="G61" s="71">
        <v>2</v>
      </c>
      <c r="H61" s="71">
        <v>279.2</v>
      </c>
      <c r="I61" s="71">
        <v>2</v>
      </c>
      <c r="J61" s="77">
        <v>2</v>
      </c>
      <c r="K61" s="71">
        <v>1</v>
      </c>
      <c r="L61" s="76" t="s">
        <v>259</v>
      </c>
      <c r="M61" s="71">
        <v>844.6</v>
      </c>
      <c r="N61" s="71">
        <v>2</v>
      </c>
      <c r="O61" s="71">
        <v>2</v>
      </c>
      <c r="P61" s="71">
        <v>281.2</v>
      </c>
      <c r="Q61" s="71">
        <v>0</v>
      </c>
      <c r="R61" s="77">
        <v>0</v>
      </c>
      <c r="S61" s="71">
        <v>2</v>
      </c>
      <c r="T61" s="76"/>
      <c r="Z61" s="77"/>
      <c r="AB61" s="76"/>
      <c r="AH61" s="77"/>
      <c r="AJ61" s="4" t="b">
        <f t="shared" si="1"/>
        <v>0</v>
      </c>
      <c r="AK61" s="12"/>
    </row>
    <row r="62" spans="1:37" ht="15" customHeight="1" x14ac:dyDescent="0.25">
      <c r="A62" s="71" t="s">
        <v>931</v>
      </c>
      <c r="B62" s="71">
        <v>846.6</v>
      </c>
      <c r="C62" s="71">
        <v>283.2</v>
      </c>
      <c r="D62" s="76" t="s">
        <v>259</v>
      </c>
      <c r="E62" s="71">
        <v>844.6</v>
      </c>
      <c r="F62" s="71">
        <v>2</v>
      </c>
      <c r="G62" s="71">
        <v>2</v>
      </c>
      <c r="H62" s="71">
        <v>281.2</v>
      </c>
      <c r="I62" s="71">
        <v>2</v>
      </c>
      <c r="J62" s="77">
        <v>2</v>
      </c>
      <c r="K62" s="71">
        <v>1</v>
      </c>
      <c r="L62" s="76"/>
      <c r="O62" s="71" t="s">
        <v>1864</v>
      </c>
      <c r="R62" s="77" t="s">
        <v>1864</v>
      </c>
      <c r="S62" s="71">
        <v>0</v>
      </c>
      <c r="T62" s="76"/>
      <c r="Z62" s="77"/>
      <c r="AB62" s="76"/>
      <c r="AH62" s="77"/>
      <c r="AJ62" s="12" t="b">
        <f t="shared" si="1"/>
        <v>0</v>
      </c>
      <c r="AK62" s="12"/>
    </row>
    <row r="63" spans="1:37" x14ac:dyDescent="0.25">
      <c r="A63" s="71" t="s">
        <v>246</v>
      </c>
      <c r="B63" s="71">
        <v>844.6</v>
      </c>
      <c r="C63" s="71">
        <v>279.2</v>
      </c>
      <c r="D63" s="76" t="s">
        <v>247</v>
      </c>
      <c r="E63" s="71">
        <v>842.6</v>
      </c>
      <c r="F63" s="71">
        <v>2</v>
      </c>
      <c r="G63" s="71">
        <v>2</v>
      </c>
      <c r="H63" s="71">
        <v>277.2</v>
      </c>
      <c r="I63" s="71">
        <v>2</v>
      </c>
      <c r="J63" s="77">
        <v>2</v>
      </c>
      <c r="K63" s="71">
        <v>1</v>
      </c>
      <c r="L63" s="76" t="s">
        <v>260</v>
      </c>
      <c r="M63" s="71">
        <v>842.6</v>
      </c>
      <c r="N63" s="71">
        <v>2</v>
      </c>
      <c r="O63" s="71">
        <v>2</v>
      </c>
      <c r="P63" s="71">
        <v>279.2</v>
      </c>
      <c r="Q63" s="71">
        <v>0</v>
      </c>
      <c r="R63" s="77">
        <v>0</v>
      </c>
      <c r="S63" s="71">
        <v>2</v>
      </c>
      <c r="T63" s="76"/>
      <c r="Z63" s="77"/>
      <c r="AB63" s="76"/>
      <c r="AH63" s="77"/>
      <c r="AJ63" s="12" t="b">
        <f t="shared" si="1"/>
        <v>0</v>
      </c>
      <c r="AK63" s="12"/>
    </row>
    <row r="64" spans="1:37" x14ac:dyDescent="0.25">
      <c r="A64" s="71" t="s">
        <v>247</v>
      </c>
      <c r="B64" s="71">
        <v>842.6</v>
      </c>
      <c r="C64" s="71">
        <v>277.2</v>
      </c>
      <c r="D64" s="76" t="s">
        <v>261</v>
      </c>
      <c r="E64" s="71">
        <v>840.6</v>
      </c>
      <c r="F64" s="71">
        <v>2</v>
      </c>
      <c r="G64" s="71">
        <v>2</v>
      </c>
      <c r="H64" s="71">
        <v>277.2</v>
      </c>
      <c r="I64" s="71">
        <v>0</v>
      </c>
      <c r="J64" s="77">
        <v>0</v>
      </c>
      <c r="K64" s="71">
        <v>2</v>
      </c>
      <c r="L64" s="76" t="s">
        <v>248</v>
      </c>
      <c r="M64" s="71">
        <v>840.6</v>
      </c>
      <c r="N64" s="71">
        <v>2</v>
      </c>
      <c r="O64" s="71">
        <v>2</v>
      </c>
      <c r="P64" s="71">
        <v>275.2</v>
      </c>
      <c r="Q64" s="71">
        <v>2</v>
      </c>
      <c r="R64" s="77">
        <v>2</v>
      </c>
      <c r="S64" s="71">
        <v>1</v>
      </c>
      <c r="T64" s="76"/>
      <c r="Z64" s="77"/>
      <c r="AB64" s="76"/>
      <c r="AH64" s="77"/>
      <c r="AJ64" s="12" t="b">
        <f t="shared" si="1"/>
        <v>0</v>
      </c>
      <c r="AK64" s="12"/>
    </row>
    <row r="65" spans="1:38" x14ac:dyDescent="0.25">
      <c r="A65" s="71" t="s">
        <v>248</v>
      </c>
      <c r="B65" s="71">
        <v>840.6</v>
      </c>
      <c r="C65" s="71">
        <v>275.2</v>
      </c>
      <c r="D65" s="76" t="s">
        <v>262</v>
      </c>
      <c r="E65" s="71">
        <v>838.6</v>
      </c>
      <c r="F65" s="71">
        <v>2</v>
      </c>
      <c r="G65" s="71">
        <v>2</v>
      </c>
      <c r="H65" s="71">
        <v>275.2</v>
      </c>
      <c r="I65" s="71">
        <v>0</v>
      </c>
      <c r="J65" s="77">
        <v>0</v>
      </c>
      <c r="K65" s="71">
        <v>2</v>
      </c>
      <c r="L65" s="76"/>
      <c r="O65" s="71" t="s">
        <v>1864</v>
      </c>
      <c r="R65" s="77" t="s">
        <v>1864</v>
      </c>
      <c r="S65" s="71">
        <v>0</v>
      </c>
      <c r="T65" s="76"/>
      <c r="Z65" s="77"/>
      <c r="AB65" s="76"/>
      <c r="AH65" s="77"/>
      <c r="AJ65" s="12" t="b">
        <f t="shared" si="1"/>
        <v>0</v>
      </c>
      <c r="AK65" s="4" t="b">
        <v>1</v>
      </c>
      <c r="AL65" s="4" t="b">
        <v>1</v>
      </c>
    </row>
    <row r="66" spans="1:38" ht="15" customHeight="1" x14ac:dyDescent="0.25">
      <c r="A66" s="71" t="s">
        <v>185</v>
      </c>
      <c r="B66" s="71">
        <v>876.7</v>
      </c>
      <c r="C66" s="71">
        <v>283.3</v>
      </c>
      <c r="D66" s="76" t="s">
        <v>186</v>
      </c>
      <c r="E66" s="71">
        <v>874.6</v>
      </c>
      <c r="F66" s="71">
        <v>2</v>
      </c>
      <c r="G66" s="71">
        <v>2.1000000000000227</v>
      </c>
      <c r="H66" s="71">
        <v>281.2</v>
      </c>
      <c r="I66" s="71">
        <v>2</v>
      </c>
      <c r="J66" s="77">
        <v>2.1000000000000227</v>
      </c>
      <c r="K66" s="71">
        <v>1</v>
      </c>
      <c r="L66" s="76" t="s">
        <v>921</v>
      </c>
      <c r="M66" s="71">
        <v>874.7</v>
      </c>
      <c r="N66" s="71">
        <v>2</v>
      </c>
      <c r="O66" s="71">
        <v>2</v>
      </c>
      <c r="P66" s="71">
        <v>283.2</v>
      </c>
      <c r="Q66" s="71">
        <v>0</v>
      </c>
      <c r="R66" s="77">
        <v>0.10000000000002274</v>
      </c>
      <c r="S66" s="71">
        <v>2</v>
      </c>
      <c r="T66" s="76"/>
      <c r="Z66" s="77"/>
      <c r="AB66" s="76"/>
      <c r="AH66" s="77"/>
      <c r="AJ66" s="4" t="b">
        <f t="shared" si="1"/>
        <v>0</v>
      </c>
      <c r="AK66" s="4" t="b">
        <v>1</v>
      </c>
    </row>
    <row r="67" spans="1:38" x14ac:dyDescent="0.25">
      <c r="A67" s="71" t="s">
        <v>249</v>
      </c>
      <c r="B67" s="71">
        <v>874.7</v>
      </c>
      <c r="C67" s="71">
        <v>309.3</v>
      </c>
      <c r="D67" s="76" t="s">
        <v>250</v>
      </c>
      <c r="E67" s="71">
        <v>872.6</v>
      </c>
      <c r="F67" s="71">
        <v>2</v>
      </c>
      <c r="G67" s="71">
        <v>2.1000000000000227</v>
      </c>
      <c r="H67" s="71">
        <v>307.3</v>
      </c>
      <c r="I67" s="71">
        <v>2</v>
      </c>
      <c r="J67" s="77">
        <v>2</v>
      </c>
      <c r="K67" s="71">
        <v>1</v>
      </c>
      <c r="L67" s="76" t="s">
        <v>263</v>
      </c>
      <c r="M67" s="71">
        <v>872.6</v>
      </c>
      <c r="N67" s="71">
        <v>2</v>
      </c>
      <c r="O67" s="71">
        <v>2.1000000000000227</v>
      </c>
      <c r="P67" s="71">
        <v>309.3</v>
      </c>
      <c r="Q67" s="71">
        <v>0</v>
      </c>
      <c r="R67" s="77">
        <v>0</v>
      </c>
      <c r="S67" s="71">
        <v>2</v>
      </c>
      <c r="T67" s="76"/>
      <c r="Z67" s="77"/>
      <c r="AB67" s="76"/>
      <c r="AH67" s="77"/>
      <c r="AJ67" s="4" t="b">
        <f t="shared" si="1"/>
        <v>0</v>
      </c>
      <c r="AK67" s="12"/>
    </row>
    <row r="68" spans="1:38" x14ac:dyDescent="0.25">
      <c r="A68" s="71" t="s">
        <v>921</v>
      </c>
      <c r="B68" s="71">
        <v>874.7</v>
      </c>
      <c r="C68" s="71">
        <v>283.2</v>
      </c>
      <c r="D68" s="76" t="s">
        <v>922</v>
      </c>
      <c r="E68" s="71">
        <v>872.6</v>
      </c>
      <c r="F68" s="71">
        <v>2</v>
      </c>
      <c r="G68" s="71">
        <v>2.1000000000000227</v>
      </c>
      <c r="H68" s="71">
        <v>281.10000000000002</v>
      </c>
      <c r="I68" s="71">
        <v>2</v>
      </c>
      <c r="J68" s="77">
        <v>2.0999999999999659</v>
      </c>
      <c r="K68" s="71">
        <v>1</v>
      </c>
      <c r="L68" s="76"/>
      <c r="O68" s="71" t="s">
        <v>1864</v>
      </c>
      <c r="R68" s="77" t="s">
        <v>1864</v>
      </c>
      <c r="S68" s="71">
        <v>0</v>
      </c>
      <c r="T68" s="76"/>
      <c r="Z68" s="77"/>
      <c r="AB68" s="76"/>
      <c r="AH68" s="77"/>
      <c r="AJ68" s="12" t="b">
        <f t="shared" si="1"/>
        <v>0</v>
      </c>
      <c r="AK68" s="4" t="b">
        <v>1</v>
      </c>
      <c r="AL68" s="4" t="b">
        <v>1</v>
      </c>
    </row>
    <row r="69" spans="1:38" x14ac:dyDescent="0.25">
      <c r="A69" s="71" t="s">
        <v>250</v>
      </c>
      <c r="B69" s="71">
        <v>872.6</v>
      </c>
      <c r="C69" s="71">
        <v>307.3</v>
      </c>
      <c r="D69" s="76" t="s">
        <v>251</v>
      </c>
      <c r="E69" s="71">
        <v>870.6</v>
      </c>
      <c r="F69" s="71">
        <v>2</v>
      </c>
      <c r="G69" s="71">
        <v>2</v>
      </c>
      <c r="H69" s="71">
        <v>305.2</v>
      </c>
      <c r="I69" s="71">
        <v>2</v>
      </c>
      <c r="J69" s="77">
        <v>2.1000000000000227</v>
      </c>
      <c r="K69" s="71">
        <v>1</v>
      </c>
      <c r="L69" s="76" t="s">
        <v>264</v>
      </c>
      <c r="M69" s="71">
        <v>870.6</v>
      </c>
      <c r="N69" s="71">
        <v>2</v>
      </c>
      <c r="O69" s="71">
        <v>2</v>
      </c>
      <c r="P69" s="71">
        <v>307.3</v>
      </c>
      <c r="Q69" s="71">
        <v>0</v>
      </c>
      <c r="R69" s="77">
        <v>0</v>
      </c>
      <c r="S69" s="71">
        <v>2</v>
      </c>
      <c r="T69" s="76"/>
      <c r="Z69" s="77"/>
      <c r="AB69" s="76"/>
      <c r="AH69" s="77"/>
      <c r="AJ69" s="4" t="b">
        <f t="shared" si="1"/>
        <v>0</v>
      </c>
      <c r="AK69" s="4" t="b">
        <v>1</v>
      </c>
    </row>
    <row r="70" spans="1:38" x14ac:dyDescent="0.25">
      <c r="A70" s="71" t="s">
        <v>251</v>
      </c>
      <c r="B70" s="71">
        <v>870.6</v>
      </c>
      <c r="C70" s="71">
        <v>305.2</v>
      </c>
      <c r="D70" s="76" t="s">
        <v>265</v>
      </c>
      <c r="E70" s="71">
        <v>868.6</v>
      </c>
      <c r="F70" s="71">
        <v>2</v>
      </c>
      <c r="G70" s="71">
        <v>2</v>
      </c>
      <c r="H70" s="71">
        <v>305.2</v>
      </c>
      <c r="I70" s="71">
        <v>0</v>
      </c>
      <c r="J70" s="77">
        <v>0</v>
      </c>
      <c r="K70" s="71">
        <v>2</v>
      </c>
      <c r="L70" s="76" t="s">
        <v>252</v>
      </c>
      <c r="M70" s="71">
        <v>868.6</v>
      </c>
      <c r="N70" s="71">
        <v>2</v>
      </c>
      <c r="O70" s="71">
        <v>2</v>
      </c>
      <c r="P70" s="71">
        <v>303.2</v>
      </c>
      <c r="Q70" s="71">
        <v>2</v>
      </c>
      <c r="R70" s="77">
        <v>2</v>
      </c>
      <c r="S70" s="71">
        <v>1</v>
      </c>
      <c r="T70" s="76"/>
      <c r="Z70" s="77"/>
      <c r="AB70" s="76"/>
      <c r="AH70" s="77"/>
      <c r="AJ70" s="4" t="b">
        <f t="shared" si="1"/>
        <v>0</v>
      </c>
      <c r="AK70" s="12"/>
    </row>
    <row r="71" spans="1:38" x14ac:dyDescent="0.25">
      <c r="A71" s="71" t="s">
        <v>252</v>
      </c>
      <c r="B71" s="71">
        <v>868.6</v>
      </c>
      <c r="C71" s="71">
        <v>303.2</v>
      </c>
      <c r="D71" s="76" t="s">
        <v>253</v>
      </c>
      <c r="E71" s="71">
        <v>866.6</v>
      </c>
      <c r="F71" s="71">
        <v>2</v>
      </c>
      <c r="G71" s="71">
        <v>2</v>
      </c>
      <c r="H71" s="71">
        <v>301.2</v>
      </c>
      <c r="I71" s="71">
        <v>2</v>
      </c>
      <c r="J71" s="77">
        <v>2</v>
      </c>
      <c r="K71" s="71">
        <v>1</v>
      </c>
      <c r="L71" s="76" t="s">
        <v>266</v>
      </c>
      <c r="M71" s="71">
        <v>866.6</v>
      </c>
      <c r="N71" s="71">
        <v>2</v>
      </c>
      <c r="O71" s="71">
        <v>2</v>
      </c>
      <c r="P71" s="71">
        <v>303.2</v>
      </c>
      <c r="Q71" s="71">
        <v>0</v>
      </c>
      <c r="R71" s="77">
        <v>0</v>
      </c>
      <c r="S71" s="71">
        <v>2</v>
      </c>
      <c r="T71" s="76"/>
      <c r="Z71" s="77"/>
      <c r="AB71" s="76"/>
      <c r="AH71" s="77"/>
      <c r="AJ71" s="12" t="b">
        <f t="shared" si="1"/>
        <v>0</v>
      </c>
      <c r="AK71" s="12"/>
    </row>
    <row r="72" spans="1:38" x14ac:dyDescent="0.25">
      <c r="A72" s="71" t="s">
        <v>253</v>
      </c>
      <c r="B72" s="71">
        <v>866.6</v>
      </c>
      <c r="C72" s="71">
        <v>301.2</v>
      </c>
      <c r="D72" s="76" t="s">
        <v>267</v>
      </c>
      <c r="E72" s="71">
        <v>864.6</v>
      </c>
      <c r="F72" s="71">
        <v>2</v>
      </c>
      <c r="G72" s="71">
        <v>2</v>
      </c>
      <c r="H72" s="71">
        <v>301.2</v>
      </c>
      <c r="I72" s="71">
        <v>0</v>
      </c>
      <c r="J72" s="77">
        <v>0</v>
      </c>
      <c r="K72" s="71">
        <v>2</v>
      </c>
      <c r="L72" s="76"/>
      <c r="O72" s="71" t="s">
        <v>1864</v>
      </c>
      <c r="R72" s="77" t="s">
        <v>1864</v>
      </c>
      <c r="S72" s="71">
        <v>0</v>
      </c>
      <c r="T72" s="76"/>
      <c r="Z72" s="77"/>
      <c r="AB72" s="76"/>
      <c r="AH72" s="77"/>
      <c r="AJ72" s="12" t="b">
        <f t="shared" si="1"/>
        <v>0</v>
      </c>
      <c r="AK72" s="12"/>
    </row>
    <row r="73" spans="1:38" x14ac:dyDescent="0.25">
      <c r="A73" s="71" t="s">
        <v>254</v>
      </c>
      <c r="B73" s="71">
        <v>902.7</v>
      </c>
      <c r="C73" s="71">
        <v>337.3</v>
      </c>
      <c r="D73" s="76" t="s">
        <v>255</v>
      </c>
      <c r="E73" s="71">
        <v>900.7</v>
      </c>
      <c r="F73" s="71">
        <v>2</v>
      </c>
      <c r="G73" s="71">
        <v>2</v>
      </c>
      <c r="H73" s="71">
        <v>335.3</v>
      </c>
      <c r="I73" s="71">
        <v>2</v>
      </c>
      <c r="J73" s="77">
        <v>2</v>
      </c>
      <c r="K73" s="71">
        <v>1</v>
      </c>
      <c r="L73" s="76" t="s">
        <v>268</v>
      </c>
      <c r="M73" s="71">
        <v>900.7</v>
      </c>
      <c r="N73" s="71">
        <v>2</v>
      </c>
      <c r="O73" s="71">
        <v>2</v>
      </c>
      <c r="P73" s="71">
        <v>337.3</v>
      </c>
      <c r="Q73" s="71">
        <v>0</v>
      </c>
      <c r="R73" s="77">
        <v>0</v>
      </c>
      <c r="S73" s="71">
        <v>2</v>
      </c>
      <c r="T73" s="76"/>
      <c r="Z73" s="77"/>
      <c r="AB73" s="76"/>
      <c r="AH73" s="77"/>
      <c r="AJ73" s="12" t="b">
        <f t="shared" si="1"/>
        <v>0</v>
      </c>
      <c r="AK73" s="12"/>
    </row>
    <row r="74" spans="1:38" x14ac:dyDescent="0.25">
      <c r="A74" s="71" t="s">
        <v>255</v>
      </c>
      <c r="B74" s="71">
        <v>900.7</v>
      </c>
      <c r="C74" s="71">
        <v>335.3</v>
      </c>
      <c r="D74" s="76" t="s">
        <v>269</v>
      </c>
      <c r="E74" s="71">
        <v>898.7</v>
      </c>
      <c r="F74" s="71">
        <v>2</v>
      </c>
      <c r="G74" s="71">
        <v>2</v>
      </c>
      <c r="H74" s="71">
        <v>335.3</v>
      </c>
      <c r="I74" s="71">
        <v>0</v>
      </c>
      <c r="J74" s="77">
        <v>0</v>
      </c>
      <c r="K74" s="71">
        <v>2</v>
      </c>
      <c r="L74" s="76"/>
      <c r="O74" s="71" t="s">
        <v>1864</v>
      </c>
      <c r="R74" s="77" t="s">
        <v>1864</v>
      </c>
      <c r="S74" s="71">
        <v>0</v>
      </c>
      <c r="T74" s="76"/>
      <c r="Z74" s="77"/>
      <c r="AB74" s="76"/>
      <c r="AH74" s="77"/>
      <c r="AJ74" s="12" t="b">
        <f t="shared" si="1"/>
        <v>0</v>
      </c>
      <c r="AK74" s="12"/>
    </row>
    <row r="75" spans="1:38" ht="15" customHeight="1" x14ac:dyDescent="0.25">
      <c r="A75" s="71" t="s">
        <v>256</v>
      </c>
      <c r="B75" s="71">
        <v>896.6</v>
      </c>
      <c r="C75" s="71">
        <v>331.3</v>
      </c>
      <c r="D75" s="76" t="s">
        <v>270</v>
      </c>
      <c r="E75" s="71">
        <v>894.6</v>
      </c>
      <c r="F75" s="71">
        <v>2</v>
      </c>
      <c r="G75" s="71">
        <v>2</v>
      </c>
      <c r="H75" s="71">
        <v>331.3</v>
      </c>
      <c r="I75" s="71">
        <v>0</v>
      </c>
      <c r="J75" s="77">
        <v>0</v>
      </c>
      <c r="K75" s="71">
        <v>2</v>
      </c>
      <c r="L75" s="76" t="s">
        <v>257</v>
      </c>
      <c r="M75" s="71">
        <v>894.6</v>
      </c>
      <c r="N75" s="71">
        <v>2</v>
      </c>
      <c r="O75" s="71">
        <v>2</v>
      </c>
      <c r="P75" s="71">
        <v>329.2</v>
      </c>
      <c r="Q75" s="71">
        <v>2</v>
      </c>
      <c r="R75" s="77">
        <v>2.1000000000000227</v>
      </c>
      <c r="S75" s="71">
        <v>1</v>
      </c>
      <c r="T75" s="76"/>
      <c r="Z75" s="77"/>
      <c r="AB75" s="76"/>
      <c r="AH75" s="77"/>
      <c r="AJ75" s="12" t="b">
        <f t="shared" si="1"/>
        <v>0</v>
      </c>
      <c r="AK75" s="4" t="b">
        <v>1</v>
      </c>
      <c r="AL75" s="4" t="b">
        <v>0</v>
      </c>
    </row>
    <row r="76" spans="1:38" x14ac:dyDescent="0.25">
      <c r="A76" s="71" t="s">
        <v>257</v>
      </c>
      <c r="B76" s="71">
        <v>894.6</v>
      </c>
      <c r="C76" s="71">
        <v>329.2</v>
      </c>
      <c r="D76" s="76" t="s">
        <v>258</v>
      </c>
      <c r="E76" s="71">
        <v>892.6</v>
      </c>
      <c r="F76" s="71">
        <v>2</v>
      </c>
      <c r="G76" s="71">
        <v>2</v>
      </c>
      <c r="H76" s="71">
        <v>327.2</v>
      </c>
      <c r="I76" s="71">
        <v>2</v>
      </c>
      <c r="J76" s="77">
        <v>2</v>
      </c>
      <c r="K76" s="71">
        <v>1</v>
      </c>
      <c r="L76" s="76" t="s">
        <v>271</v>
      </c>
      <c r="M76" s="71">
        <v>892.6</v>
      </c>
      <c r="N76" s="71">
        <v>2</v>
      </c>
      <c r="O76" s="71">
        <v>2</v>
      </c>
      <c r="P76" s="71">
        <v>329.2</v>
      </c>
      <c r="Q76" s="71">
        <v>0</v>
      </c>
      <c r="R76" s="77">
        <v>0</v>
      </c>
      <c r="S76" s="71">
        <v>2</v>
      </c>
      <c r="T76" s="76"/>
      <c r="Z76" s="77"/>
      <c r="AB76" s="76"/>
      <c r="AH76" s="77"/>
      <c r="AJ76" s="4" t="b">
        <f t="shared" si="1"/>
        <v>0</v>
      </c>
      <c r="AK76" s="4" t="b">
        <v>0</v>
      </c>
    </row>
    <row r="77" spans="1:38" ht="15" customHeight="1" x14ac:dyDescent="0.25">
      <c r="A77" s="71" t="s">
        <v>258</v>
      </c>
      <c r="B77" s="71">
        <v>892.6</v>
      </c>
      <c r="C77" s="71">
        <v>327.2</v>
      </c>
      <c r="D77" s="76" t="s">
        <v>272</v>
      </c>
      <c r="E77" s="71">
        <v>890.6</v>
      </c>
      <c r="F77" s="71">
        <v>2</v>
      </c>
      <c r="G77" s="71">
        <v>2</v>
      </c>
      <c r="H77" s="71">
        <v>327.2</v>
      </c>
      <c r="I77" s="71">
        <v>0</v>
      </c>
      <c r="J77" s="77">
        <v>0</v>
      </c>
      <c r="K77" s="71">
        <v>2</v>
      </c>
      <c r="L77" s="76"/>
      <c r="O77" s="71" t="s">
        <v>1864</v>
      </c>
      <c r="R77" s="77" t="s">
        <v>1864</v>
      </c>
      <c r="S77" s="71">
        <v>0</v>
      </c>
      <c r="T77" s="76"/>
      <c r="Z77" s="77"/>
      <c r="AB77" s="76"/>
      <c r="AH77" s="77"/>
      <c r="AJ77" s="4" t="b">
        <f t="shared" si="1"/>
        <v>0</v>
      </c>
      <c r="AK77" s="12"/>
    </row>
    <row r="78" spans="1:38" x14ac:dyDescent="0.25">
      <c r="A78" s="71" t="s">
        <v>259</v>
      </c>
      <c r="B78" s="71">
        <v>844.6</v>
      </c>
      <c r="C78" s="71">
        <v>281.2</v>
      </c>
      <c r="D78" s="76" t="s">
        <v>260</v>
      </c>
      <c r="E78" s="71">
        <v>842.6</v>
      </c>
      <c r="F78" s="71">
        <v>2</v>
      </c>
      <c r="G78" s="71">
        <v>2</v>
      </c>
      <c r="H78" s="71">
        <v>279.2</v>
      </c>
      <c r="I78" s="71">
        <v>2</v>
      </c>
      <c r="J78" s="77">
        <v>2</v>
      </c>
      <c r="K78" s="71">
        <v>1</v>
      </c>
      <c r="L78" s="76" t="s">
        <v>932</v>
      </c>
      <c r="M78" s="71">
        <v>842.6</v>
      </c>
      <c r="N78" s="71">
        <v>2</v>
      </c>
      <c r="O78" s="71">
        <v>2</v>
      </c>
      <c r="P78" s="71">
        <v>281.2</v>
      </c>
      <c r="Q78" s="71">
        <v>0</v>
      </c>
      <c r="R78" s="77">
        <v>0</v>
      </c>
      <c r="S78" s="71">
        <v>2</v>
      </c>
      <c r="T78" s="76"/>
      <c r="Z78" s="77"/>
      <c r="AB78" s="76"/>
      <c r="AH78" s="77"/>
      <c r="AJ78" s="12" t="b">
        <f t="shared" si="1"/>
        <v>0</v>
      </c>
      <c r="AK78" s="12"/>
    </row>
    <row r="79" spans="1:38" x14ac:dyDescent="0.25">
      <c r="A79" s="71" t="s">
        <v>260</v>
      </c>
      <c r="B79" s="71">
        <v>842.6</v>
      </c>
      <c r="C79" s="71">
        <v>279.2</v>
      </c>
      <c r="D79" s="76" t="s">
        <v>273</v>
      </c>
      <c r="E79" s="71">
        <v>840.6</v>
      </c>
      <c r="F79" s="71">
        <v>2</v>
      </c>
      <c r="G79" s="71">
        <v>2</v>
      </c>
      <c r="H79" s="71">
        <v>279.2</v>
      </c>
      <c r="I79" s="71">
        <v>0</v>
      </c>
      <c r="J79" s="77">
        <v>0</v>
      </c>
      <c r="K79" s="71">
        <v>2</v>
      </c>
      <c r="L79" s="76" t="s">
        <v>261</v>
      </c>
      <c r="M79" s="71">
        <v>840.6</v>
      </c>
      <c r="N79" s="71">
        <v>2</v>
      </c>
      <c r="O79" s="71">
        <v>2</v>
      </c>
      <c r="P79" s="71">
        <v>277.2</v>
      </c>
      <c r="Q79" s="71">
        <v>2</v>
      </c>
      <c r="R79" s="77">
        <v>2</v>
      </c>
      <c r="S79" s="71">
        <v>1</v>
      </c>
      <c r="T79" s="76"/>
      <c r="Z79" s="77"/>
      <c r="AB79" s="76"/>
      <c r="AH79" s="77"/>
      <c r="AJ79" s="12" t="b">
        <f t="shared" si="1"/>
        <v>0</v>
      </c>
      <c r="AK79" s="4" t="b">
        <v>1</v>
      </c>
      <c r="AL79" s="4" t="b">
        <v>0</v>
      </c>
    </row>
    <row r="80" spans="1:38" ht="15" customHeight="1" x14ac:dyDescent="0.25">
      <c r="A80" s="71" t="s">
        <v>932</v>
      </c>
      <c r="B80" s="71">
        <v>842.6</v>
      </c>
      <c r="C80" s="71">
        <v>281.2</v>
      </c>
      <c r="D80" s="76" t="s">
        <v>273</v>
      </c>
      <c r="E80" s="71">
        <v>840.6</v>
      </c>
      <c r="F80" s="71">
        <v>2</v>
      </c>
      <c r="G80" s="71">
        <v>2</v>
      </c>
      <c r="H80" s="71">
        <v>279.2</v>
      </c>
      <c r="I80" s="71">
        <v>2</v>
      </c>
      <c r="J80" s="77">
        <v>2</v>
      </c>
      <c r="K80" s="71">
        <v>1</v>
      </c>
      <c r="L80" s="76"/>
      <c r="O80" s="71" t="s">
        <v>1864</v>
      </c>
      <c r="R80" s="77" t="s">
        <v>1864</v>
      </c>
      <c r="S80" s="71">
        <v>0</v>
      </c>
      <c r="T80" s="76"/>
      <c r="Z80" s="77"/>
      <c r="AB80" s="76"/>
      <c r="AH80" s="77"/>
      <c r="AJ80" s="4" t="b">
        <f t="shared" si="1"/>
        <v>0</v>
      </c>
      <c r="AK80" s="4" t="b">
        <v>0</v>
      </c>
    </row>
    <row r="81" spans="1:38" x14ac:dyDescent="0.25">
      <c r="A81" s="71" t="s">
        <v>261</v>
      </c>
      <c r="B81" s="71">
        <v>840.6</v>
      </c>
      <c r="C81" s="71">
        <v>277.2</v>
      </c>
      <c r="D81" s="76" t="s">
        <v>274</v>
      </c>
      <c r="E81" s="71">
        <v>838.6</v>
      </c>
      <c r="F81" s="71">
        <v>2</v>
      </c>
      <c r="G81" s="71">
        <v>2</v>
      </c>
      <c r="H81" s="71">
        <v>277.2</v>
      </c>
      <c r="I81" s="71">
        <v>0</v>
      </c>
      <c r="J81" s="77">
        <v>0</v>
      </c>
      <c r="K81" s="71">
        <v>2</v>
      </c>
      <c r="L81" s="76" t="s">
        <v>262</v>
      </c>
      <c r="M81" s="71">
        <v>838.6</v>
      </c>
      <c r="N81" s="71">
        <v>2</v>
      </c>
      <c r="O81" s="71">
        <v>2</v>
      </c>
      <c r="P81" s="71">
        <v>275.2</v>
      </c>
      <c r="Q81" s="71">
        <v>2</v>
      </c>
      <c r="R81" s="77">
        <v>2</v>
      </c>
      <c r="S81" s="71">
        <v>1</v>
      </c>
      <c r="T81" s="76"/>
      <c r="Z81" s="77"/>
      <c r="AB81" s="76"/>
      <c r="AH81" s="77"/>
      <c r="AJ81" s="4" t="b">
        <f t="shared" si="1"/>
        <v>0</v>
      </c>
      <c r="AK81" s="12"/>
    </row>
    <row r="82" spans="1:38" x14ac:dyDescent="0.25">
      <c r="A82" s="71" t="s">
        <v>262</v>
      </c>
      <c r="B82" s="71">
        <v>838.6</v>
      </c>
      <c r="C82" s="71">
        <v>275.2</v>
      </c>
      <c r="D82" s="76" t="s">
        <v>275</v>
      </c>
      <c r="E82" s="71">
        <v>836.5</v>
      </c>
      <c r="F82" s="71">
        <v>2</v>
      </c>
      <c r="G82" s="71">
        <v>2.1000000000000227</v>
      </c>
      <c r="H82" s="71">
        <v>275.2</v>
      </c>
      <c r="I82" s="71">
        <v>0</v>
      </c>
      <c r="J82" s="77">
        <v>0</v>
      </c>
      <c r="K82" s="71">
        <v>2</v>
      </c>
      <c r="L82" s="76"/>
      <c r="O82" s="71" t="s">
        <v>1864</v>
      </c>
      <c r="R82" s="77" t="s">
        <v>1864</v>
      </c>
      <c r="S82" s="71">
        <v>0</v>
      </c>
      <c r="T82" s="76"/>
      <c r="Z82" s="77"/>
      <c r="AB82" s="76"/>
      <c r="AH82" s="77"/>
      <c r="AJ82" s="12" t="b">
        <f t="shared" si="1"/>
        <v>0</v>
      </c>
      <c r="AK82" s="4" t="b">
        <v>1</v>
      </c>
    </row>
    <row r="83" spans="1:38" ht="15" customHeight="1" x14ac:dyDescent="0.25">
      <c r="A83" s="71" t="s">
        <v>186</v>
      </c>
      <c r="B83" s="71">
        <v>874.6</v>
      </c>
      <c r="C83" s="71">
        <v>281.2</v>
      </c>
      <c r="D83" s="76" t="s">
        <v>187</v>
      </c>
      <c r="E83" s="71">
        <v>872.6</v>
      </c>
      <c r="F83" s="71">
        <v>2</v>
      </c>
      <c r="G83" s="71">
        <v>2</v>
      </c>
      <c r="H83" s="71">
        <v>279.2</v>
      </c>
      <c r="I83" s="71">
        <v>2</v>
      </c>
      <c r="J83" s="77">
        <v>2</v>
      </c>
      <c r="K83" s="71">
        <v>1</v>
      </c>
      <c r="L83" s="76" t="s">
        <v>922</v>
      </c>
      <c r="M83" s="71">
        <v>872.6</v>
      </c>
      <c r="N83" s="71">
        <v>2</v>
      </c>
      <c r="O83" s="71">
        <v>2</v>
      </c>
      <c r="P83" s="71">
        <v>281.10000000000002</v>
      </c>
      <c r="Q83" s="71">
        <v>0</v>
      </c>
      <c r="R83" s="77">
        <v>9.9999999999965894E-2</v>
      </c>
      <c r="S83" s="71">
        <v>2</v>
      </c>
      <c r="T83" s="76"/>
      <c r="Z83" s="77"/>
      <c r="AB83" s="76"/>
      <c r="AH83" s="77"/>
      <c r="AJ83" s="4" t="b">
        <f t="shared" si="1"/>
        <v>0</v>
      </c>
      <c r="AK83" s="12"/>
    </row>
    <row r="84" spans="1:38" x14ac:dyDescent="0.25">
      <c r="A84" s="71" t="s">
        <v>263</v>
      </c>
      <c r="B84" s="71">
        <v>872.6</v>
      </c>
      <c r="C84" s="71">
        <v>309.3</v>
      </c>
      <c r="D84" s="76" t="s">
        <v>276</v>
      </c>
      <c r="E84" s="71">
        <v>870.6</v>
      </c>
      <c r="F84" s="71">
        <v>2</v>
      </c>
      <c r="G84" s="71">
        <v>2</v>
      </c>
      <c r="H84" s="71">
        <v>309.3</v>
      </c>
      <c r="I84" s="71">
        <v>0</v>
      </c>
      <c r="J84" s="77">
        <v>0</v>
      </c>
      <c r="K84" s="71">
        <v>2</v>
      </c>
      <c r="L84" s="76" t="s">
        <v>264</v>
      </c>
      <c r="M84" s="71">
        <v>870.6</v>
      </c>
      <c r="N84" s="71">
        <v>2</v>
      </c>
      <c r="O84" s="71">
        <v>2</v>
      </c>
      <c r="P84" s="71">
        <v>307.3</v>
      </c>
      <c r="Q84" s="71">
        <v>2</v>
      </c>
      <c r="R84" s="77">
        <v>2</v>
      </c>
      <c r="S84" s="71">
        <v>1</v>
      </c>
      <c r="T84" s="76"/>
      <c r="Z84" s="77"/>
      <c r="AB84" s="76"/>
      <c r="AH84" s="77"/>
      <c r="AJ84" s="12" t="b">
        <f t="shared" si="1"/>
        <v>0</v>
      </c>
      <c r="AK84" s="4" t="b">
        <v>1</v>
      </c>
      <c r="AL84" s="4" t="b">
        <v>0</v>
      </c>
    </row>
    <row r="85" spans="1:38" x14ac:dyDescent="0.25">
      <c r="A85" s="71" t="s">
        <v>922</v>
      </c>
      <c r="B85" s="71">
        <v>872.6</v>
      </c>
      <c r="C85" s="71">
        <v>281.10000000000002</v>
      </c>
      <c r="D85" s="76" t="s">
        <v>923</v>
      </c>
      <c r="E85" s="71">
        <v>870.6</v>
      </c>
      <c r="F85" s="71">
        <v>2</v>
      </c>
      <c r="G85" s="71">
        <v>2</v>
      </c>
      <c r="H85" s="71">
        <v>279.10000000000002</v>
      </c>
      <c r="I85" s="71">
        <v>2</v>
      </c>
      <c r="J85" s="77">
        <v>2</v>
      </c>
      <c r="K85" s="71">
        <v>1</v>
      </c>
      <c r="L85" s="76"/>
      <c r="O85" s="71" t="s">
        <v>1864</v>
      </c>
      <c r="R85" s="77" t="s">
        <v>1864</v>
      </c>
      <c r="S85" s="71">
        <v>0</v>
      </c>
      <c r="T85" s="76"/>
      <c r="Z85" s="77"/>
      <c r="AB85" s="76"/>
      <c r="AH85" s="77"/>
      <c r="AJ85" s="4" t="b">
        <f t="shared" si="1"/>
        <v>0</v>
      </c>
      <c r="AK85" s="4" t="b">
        <v>0</v>
      </c>
    </row>
    <row r="86" spans="1:38" x14ac:dyDescent="0.25">
      <c r="A86" s="71" t="s">
        <v>264</v>
      </c>
      <c r="B86" s="71">
        <v>870.6</v>
      </c>
      <c r="C86" s="71">
        <v>307.3</v>
      </c>
      <c r="D86" s="76" t="s">
        <v>265</v>
      </c>
      <c r="E86" s="71">
        <v>868.6</v>
      </c>
      <c r="F86" s="71">
        <v>2</v>
      </c>
      <c r="G86" s="71">
        <v>2</v>
      </c>
      <c r="H86" s="71">
        <v>305.2</v>
      </c>
      <c r="I86" s="71">
        <v>2</v>
      </c>
      <c r="J86" s="77">
        <v>2.1000000000000227</v>
      </c>
      <c r="K86" s="71">
        <v>1</v>
      </c>
      <c r="L86" s="76" t="s">
        <v>277</v>
      </c>
      <c r="M86" s="71">
        <v>868.6</v>
      </c>
      <c r="N86" s="71">
        <v>2</v>
      </c>
      <c r="O86" s="71">
        <v>2</v>
      </c>
      <c r="P86" s="71">
        <v>307.3</v>
      </c>
      <c r="Q86" s="71">
        <v>0</v>
      </c>
      <c r="R86" s="77">
        <v>0</v>
      </c>
      <c r="S86" s="71">
        <v>2</v>
      </c>
      <c r="T86" s="76"/>
      <c r="Z86" s="77"/>
      <c r="AB86" s="76"/>
      <c r="AH86" s="77"/>
      <c r="AJ86" s="4" t="b">
        <f t="shared" si="1"/>
        <v>0</v>
      </c>
      <c r="AK86" s="12"/>
    </row>
    <row r="87" spans="1:38" ht="15" customHeight="1" x14ac:dyDescent="0.25">
      <c r="A87" s="71" t="s">
        <v>265</v>
      </c>
      <c r="B87" s="71">
        <v>868.6</v>
      </c>
      <c r="C87" s="71">
        <v>305.2</v>
      </c>
      <c r="D87" s="76" t="s">
        <v>278</v>
      </c>
      <c r="E87" s="71">
        <v>866.6</v>
      </c>
      <c r="F87" s="71">
        <v>2</v>
      </c>
      <c r="G87" s="71">
        <v>2</v>
      </c>
      <c r="H87" s="71">
        <v>305.2</v>
      </c>
      <c r="I87" s="71">
        <v>0</v>
      </c>
      <c r="J87" s="77">
        <v>0</v>
      </c>
      <c r="K87" s="71">
        <v>2</v>
      </c>
      <c r="L87" s="76" t="s">
        <v>266</v>
      </c>
      <c r="M87" s="71">
        <v>866.6</v>
      </c>
      <c r="N87" s="71">
        <v>2</v>
      </c>
      <c r="O87" s="71">
        <v>2</v>
      </c>
      <c r="P87" s="71">
        <v>303.2</v>
      </c>
      <c r="Q87" s="71">
        <v>2</v>
      </c>
      <c r="R87" s="77">
        <v>2</v>
      </c>
      <c r="S87" s="71">
        <v>1</v>
      </c>
      <c r="T87" s="76"/>
      <c r="Z87" s="77"/>
      <c r="AB87" s="76"/>
      <c r="AH87" s="77"/>
      <c r="AJ87" s="12" t="b">
        <f t="shared" si="1"/>
        <v>0</v>
      </c>
      <c r="AK87" s="12"/>
    </row>
    <row r="88" spans="1:38" x14ac:dyDescent="0.25">
      <c r="A88" s="71" t="s">
        <v>266</v>
      </c>
      <c r="B88" s="71">
        <v>866.6</v>
      </c>
      <c r="C88" s="71">
        <v>303.2</v>
      </c>
      <c r="D88" s="76" t="s">
        <v>267</v>
      </c>
      <c r="E88" s="71">
        <v>864.6</v>
      </c>
      <c r="F88" s="71">
        <v>2</v>
      </c>
      <c r="G88" s="71">
        <v>2</v>
      </c>
      <c r="H88" s="71">
        <v>301.2</v>
      </c>
      <c r="I88" s="71">
        <v>2</v>
      </c>
      <c r="J88" s="77">
        <v>2</v>
      </c>
      <c r="K88" s="71">
        <v>1</v>
      </c>
      <c r="L88" s="76" t="s">
        <v>279</v>
      </c>
      <c r="M88" s="71">
        <v>864.6</v>
      </c>
      <c r="N88" s="71">
        <v>2</v>
      </c>
      <c r="O88" s="71">
        <v>2</v>
      </c>
      <c r="P88" s="71">
        <v>303.2</v>
      </c>
      <c r="Q88" s="71">
        <v>0</v>
      </c>
      <c r="R88" s="77">
        <v>0</v>
      </c>
      <c r="S88" s="71">
        <v>2</v>
      </c>
      <c r="T88" s="76"/>
      <c r="Z88" s="77"/>
      <c r="AB88" s="76"/>
      <c r="AH88" s="77"/>
      <c r="AJ88" s="12" t="b">
        <f t="shared" si="1"/>
        <v>0</v>
      </c>
      <c r="AK88" s="4" t="b">
        <v>1</v>
      </c>
      <c r="AL88" s="4" t="b">
        <v>0</v>
      </c>
    </row>
    <row r="89" spans="1:38" ht="15" customHeight="1" x14ac:dyDescent="0.25">
      <c r="A89" s="71" t="s">
        <v>267</v>
      </c>
      <c r="B89" s="71">
        <v>864.6</v>
      </c>
      <c r="C89" s="71">
        <v>301.2</v>
      </c>
      <c r="D89" s="76" t="s">
        <v>280</v>
      </c>
      <c r="E89" s="71">
        <v>862.6</v>
      </c>
      <c r="F89" s="71">
        <v>2</v>
      </c>
      <c r="G89" s="71">
        <v>2</v>
      </c>
      <c r="H89" s="71">
        <v>301.2</v>
      </c>
      <c r="I89" s="71">
        <v>0</v>
      </c>
      <c r="J89" s="77">
        <v>0</v>
      </c>
      <c r="K89" s="71">
        <v>2</v>
      </c>
      <c r="L89" s="76"/>
      <c r="O89" s="71" t="s">
        <v>1864</v>
      </c>
      <c r="R89" s="77" t="s">
        <v>1864</v>
      </c>
      <c r="S89" s="71">
        <v>0</v>
      </c>
      <c r="T89" s="76"/>
      <c r="Z89" s="77"/>
      <c r="AB89" s="76"/>
      <c r="AH89" s="77"/>
      <c r="AJ89" s="4" t="b">
        <f t="shared" si="1"/>
        <v>0</v>
      </c>
      <c r="AK89" s="4" t="b">
        <v>0</v>
      </c>
    </row>
    <row r="90" spans="1:38" x14ac:dyDescent="0.25">
      <c r="A90" s="71" t="s">
        <v>268</v>
      </c>
      <c r="B90" s="71">
        <v>900.7</v>
      </c>
      <c r="C90" s="71">
        <v>337.3</v>
      </c>
      <c r="D90" s="76" t="s">
        <v>269</v>
      </c>
      <c r="E90" s="71">
        <v>898.7</v>
      </c>
      <c r="F90" s="71">
        <v>2</v>
      </c>
      <c r="G90" s="71">
        <v>2</v>
      </c>
      <c r="H90" s="71">
        <v>335.3</v>
      </c>
      <c r="I90" s="71">
        <v>2</v>
      </c>
      <c r="J90" s="77">
        <v>2</v>
      </c>
      <c r="K90" s="71">
        <v>1</v>
      </c>
      <c r="L90" s="76" t="s">
        <v>281</v>
      </c>
      <c r="M90" s="71">
        <v>898.7</v>
      </c>
      <c r="N90" s="71">
        <v>2</v>
      </c>
      <c r="O90" s="71">
        <v>2</v>
      </c>
      <c r="P90" s="71">
        <v>337.3</v>
      </c>
      <c r="Q90" s="71">
        <v>0</v>
      </c>
      <c r="R90" s="77">
        <v>0</v>
      </c>
      <c r="S90" s="71">
        <v>2</v>
      </c>
      <c r="T90" s="76"/>
      <c r="Z90" s="77"/>
      <c r="AB90" s="76"/>
      <c r="AH90" s="77"/>
      <c r="AJ90" s="4" t="b">
        <f t="shared" si="1"/>
        <v>0</v>
      </c>
      <c r="AK90" s="12"/>
    </row>
    <row r="91" spans="1:38" x14ac:dyDescent="0.25">
      <c r="A91" s="71" t="s">
        <v>269</v>
      </c>
      <c r="B91" s="71">
        <v>898.7</v>
      </c>
      <c r="C91" s="71">
        <v>335.3</v>
      </c>
      <c r="D91" s="76" t="s">
        <v>282</v>
      </c>
      <c r="E91" s="71">
        <v>896.6</v>
      </c>
      <c r="F91" s="71">
        <v>2</v>
      </c>
      <c r="G91" s="71">
        <v>2.1000000000000227</v>
      </c>
      <c r="H91" s="71">
        <v>335.3</v>
      </c>
      <c r="I91" s="71">
        <v>0</v>
      </c>
      <c r="J91" s="77">
        <v>0</v>
      </c>
      <c r="K91" s="71">
        <v>2</v>
      </c>
      <c r="L91" s="76"/>
      <c r="O91" s="71" t="s">
        <v>1864</v>
      </c>
      <c r="R91" s="77" t="s">
        <v>1864</v>
      </c>
      <c r="S91" s="71">
        <v>0</v>
      </c>
      <c r="T91" s="76"/>
      <c r="Z91" s="77"/>
      <c r="AB91" s="76"/>
      <c r="AH91" s="77"/>
      <c r="AJ91" s="12" t="b">
        <f t="shared" si="1"/>
        <v>0</v>
      </c>
      <c r="AK91" s="12"/>
    </row>
    <row r="92" spans="1:38" x14ac:dyDescent="0.25">
      <c r="A92" s="71" t="s">
        <v>270</v>
      </c>
      <c r="B92" s="71">
        <v>894.6</v>
      </c>
      <c r="C92" s="71">
        <v>331.3</v>
      </c>
      <c r="D92" s="76" t="s">
        <v>271</v>
      </c>
      <c r="E92" s="71">
        <v>892.6</v>
      </c>
      <c r="F92" s="71">
        <v>2</v>
      </c>
      <c r="G92" s="71">
        <v>2</v>
      </c>
      <c r="H92" s="71">
        <v>329.2</v>
      </c>
      <c r="I92" s="71">
        <v>2</v>
      </c>
      <c r="J92" s="77">
        <v>2.1000000000000227</v>
      </c>
      <c r="K92" s="71">
        <v>1</v>
      </c>
      <c r="L92" s="76" t="s">
        <v>283</v>
      </c>
      <c r="M92" s="71">
        <v>892.6</v>
      </c>
      <c r="N92" s="71">
        <v>2</v>
      </c>
      <c r="O92" s="71">
        <v>2</v>
      </c>
      <c r="P92" s="71">
        <v>331.3</v>
      </c>
      <c r="Q92" s="71">
        <v>0</v>
      </c>
      <c r="R92" s="77">
        <v>0</v>
      </c>
      <c r="S92" s="71">
        <v>2</v>
      </c>
      <c r="T92" s="76"/>
      <c r="Z92" s="77"/>
      <c r="AB92" s="76"/>
      <c r="AH92" s="77"/>
      <c r="AJ92" s="12" t="b">
        <f t="shared" si="1"/>
        <v>0</v>
      </c>
      <c r="AK92" s="4" t="b">
        <v>0</v>
      </c>
    </row>
    <row r="93" spans="1:38" x14ac:dyDescent="0.25">
      <c r="A93" s="71" t="s">
        <v>271</v>
      </c>
      <c r="B93" s="71">
        <v>892.6</v>
      </c>
      <c r="C93" s="71">
        <v>329.2</v>
      </c>
      <c r="D93" s="76" t="s">
        <v>272</v>
      </c>
      <c r="E93" s="71">
        <v>890.6</v>
      </c>
      <c r="F93" s="71">
        <v>2</v>
      </c>
      <c r="G93" s="71">
        <v>2</v>
      </c>
      <c r="H93" s="71">
        <v>327.2</v>
      </c>
      <c r="I93" s="71">
        <v>2</v>
      </c>
      <c r="J93" s="77">
        <v>2</v>
      </c>
      <c r="K93" s="71">
        <v>1</v>
      </c>
      <c r="L93" s="76" t="s">
        <v>284</v>
      </c>
      <c r="M93" s="71">
        <v>890.6</v>
      </c>
      <c r="N93" s="71">
        <v>2</v>
      </c>
      <c r="O93" s="71">
        <v>2</v>
      </c>
      <c r="P93" s="71">
        <v>329.2</v>
      </c>
      <c r="Q93" s="71">
        <v>0</v>
      </c>
      <c r="R93" s="77">
        <v>0</v>
      </c>
      <c r="S93" s="71">
        <v>2</v>
      </c>
      <c r="T93" s="76"/>
      <c r="Z93" s="77"/>
      <c r="AB93" s="76"/>
      <c r="AH93" s="77"/>
      <c r="AJ93" s="4" t="b">
        <f t="shared" si="1"/>
        <v>0</v>
      </c>
      <c r="AK93" s="12"/>
    </row>
    <row r="94" spans="1:38" ht="15" customHeight="1" x14ac:dyDescent="0.25">
      <c r="A94" s="71" t="s">
        <v>272</v>
      </c>
      <c r="B94" s="71">
        <v>890.6</v>
      </c>
      <c r="C94" s="71">
        <v>327.2</v>
      </c>
      <c r="D94" s="76" t="s">
        <v>285</v>
      </c>
      <c r="E94" s="71">
        <v>888.6</v>
      </c>
      <c r="F94" s="71">
        <v>2</v>
      </c>
      <c r="G94" s="71">
        <v>2</v>
      </c>
      <c r="H94" s="71">
        <v>327.2</v>
      </c>
      <c r="I94" s="71">
        <v>0</v>
      </c>
      <c r="J94" s="77">
        <v>0</v>
      </c>
      <c r="K94" s="71">
        <v>2</v>
      </c>
      <c r="L94" s="76"/>
      <c r="O94" s="71" t="s">
        <v>1864</v>
      </c>
      <c r="R94" s="77" t="s">
        <v>1864</v>
      </c>
      <c r="S94" s="71">
        <v>0</v>
      </c>
      <c r="T94" s="76"/>
      <c r="Z94" s="77"/>
      <c r="AB94" s="76"/>
      <c r="AH94" s="77"/>
      <c r="AJ94" s="12" t="b">
        <f t="shared" si="1"/>
        <v>0</v>
      </c>
      <c r="AK94" s="12"/>
    </row>
    <row r="95" spans="1:38" x14ac:dyDescent="0.25">
      <c r="A95" s="71" t="s">
        <v>273</v>
      </c>
      <c r="B95" s="71">
        <v>840.6</v>
      </c>
      <c r="C95" s="71">
        <v>279.2</v>
      </c>
      <c r="D95" s="76" t="s">
        <v>933</v>
      </c>
      <c r="E95" s="71">
        <v>838.6</v>
      </c>
      <c r="F95" s="71">
        <v>2</v>
      </c>
      <c r="G95" s="71">
        <v>2</v>
      </c>
      <c r="H95" s="71">
        <v>279.2</v>
      </c>
      <c r="I95" s="71">
        <v>0</v>
      </c>
      <c r="J95" s="77">
        <v>0</v>
      </c>
      <c r="K95" s="71">
        <v>2</v>
      </c>
      <c r="L95" s="76" t="s">
        <v>274</v>
      </c>
      <c r="M95" s="71">
        <v>838.6</v>
      </c>
      <c r="N95" s="71">
        <v>2</v>
      </c>
      <c r="O95" s="71">
        <v>2</v>
      </c>
      <c r="P95" s="71">
        <v>277.2</v>
      </c>
      <c r="Q95" s="71">
        <v>2</v>
      </c>
      <c r="R95" s="77">
        <v>2</v>
      </c>
      <c r="S95" s="71">
        <v>1</v>
      </c>
      <c r="T95" s="76"/>
      <c r="Z95" s="77"/>
      <c r="AB95" s="76"/>
      <c r="AH95" s="77"/>
      <c r="AJ95" s="12" t="b">
        <f t="shared" si="1"/>
        <v>0</v>
      </c>
      <c r="AK95" s="12"/>
    </row>
    <row r="96" spans="1:38" x14ac:dyDescent="0.25">
      <c r="A96" s="71" t="s">
        <v>274</v>
      </c>
      <c r="B96" s="71">
        <v>838.6</v>
      </c>
      <c r="C96" s="71">
        <v>277.2</v>
      </c>
      <c r="D96" s="76" t="s">
        <v>275</v>
      </c>
      <c r="E96" s="71">
        <v>836.5</v>
      </c>
      <c r="F96" s="71">
        <v>2</v>
      </c>
      <c r="G96" s="71">
        <v>2.1000000000000227</v>
      </c>
      <c r="H96" s="71">
        <v>275.2</v>
      </c>
      <c r="I96" s="71">
        <v>2</v>
      </c>
      <c r="J96" s="77">
        <v>2</v>
      </c>
      <c r="K96" s="71">
        <v>1</v>
      </c>
      <c r="L96" s="76"/>
      <c r="O96" s="71" t="s">
        <v>1864</v>
      </c>
      <c r="R96" s="77" t="s">
        <v>1864</v>
      </c>
      <c r="S96" s="71">
        <v>0</v>
      </c>
      <c r="T96" s="76"/>
      <c r="Z96" s="77"/>
      <c r="AB96" s="76"/>
      <c r="AH96" s="77"/>
      <c r="AJ96" s="12" t="b">
        <f t="shared" ref="AJ96:AJ159" si="2">ABS(F96-H96-2)&lt;0.5</f>
        <v>0</v>
      </c>
      <c r="AK96" s="12"/>
    </row>
    <row r="97" spans="1:38" x14ac:dyDescent="0.25">
      <c r="A97" s="71" t="s">
        <v>187</v>
      </c>
      <c r="B97" s="71">
        <v>872.6</v>
      </c>
      <c r="C97" s="71">
        <v>279.2</v>
      </c>
      <c r="D97" s="76" t="s">
        <v>923</v>
      </c>
      <c r="E97" s="71">
        <v>870.6</v>
      </c>
      <c r="F97" s="71">
        <v>2</v>
      </c>
      <c r="G97" s="71">
        <v>2</v>
      </c>
      <c r="H97" s="71">
        <v>279.10000000000002</v>
      </c>
      <c r="I97" s="71">
        <v>0</v>
      </c>
      <c r="J97" s="77">
        <v>9.9999999999965894E-2</v>
      </c>
      <c r="K97" s="71">
        <v>2</v>
      </c>
      <c r="L97" s="76" t="s">
        <v>188</v>
      </c>
      <c r="M97" s="71">
        <v>870.6</v>
      </c>
      <c r="N97" s="71">
        <v>2</v>
      </c>
      <c r="O97" s="71">
        <v>2</v>
      </c>
      <c r="P97" s="71">
        <v>277.2</v>
      </c>
      <c r="Q97" s="71">
        <v>2</v>
      </c>
      <c r="R97" s="77">
        <v>2</v>
      </c>
      <c r="S97" s="71">
        <v>1</v>
      </c>
      <c r="T97" s="76"/>
      <c r="Z97" s="77"/>
      <c r="AB97" s="76"/>
      <c r="AH97" s="77"/>
      <c r="AJ97" s="12" t="b">
        <f t="shared" si="2"/>
        <v>0</v>
      </c>
      <c r="AK97" s="12"/>
    </row>
    <row r="98" spans="1:38" x14ac:dyDescent="0.25">
      <c r="A98" s="71" t="s">
        <v>276</v>
      </c>
      <c r="B98" s="71">
        <v>870.6</v>
      </c>
      <c r="C98" s="71">
        <v>309.3</v>
      </c>
      <c r="D98" s="76" t="s">
        <v>277</v>
      </c>
      <c r="E98" s="71">
        <v>868.6</v>
      </c>
      <c r="F98" s="71">
        <v>2</v>
      </c>
      <c r="G98" s="71">
        <v>2</v>
      </c>
      <c r="H98" s="71">
        <v>307.3</v>
      </c>
      <c r="I98" s="71">
        <v>2</v>
      </c>
      <c r="J98" s="77">
        <v>2</v>
      </c>
      <c r="K98" s="71">
        <v>1</v>
      </c>
      <c r="L98" s="76"/>
      <c r="O98" s="71" t="s">
        <v>1864</v>
      </c>
      <c r="R98" s="77" t="s">
        <v>1864</v>
      </c>
      <c r="S98" s="71">
        <v>0</v>
      </c>
      <c r="T98" s="76"/>
      <c r="Z98" s="77"/>
      <c r="AB98" s="76"/>
      <c r="AH98" s="77"/>
      <c r="AJ98" s="12" t="b">
        <f t="shared" si="2"/>
        <v>0</v>
      </c>
      <c r="AK98" s="4" t="b">
        <v>1</v>
      </c>
      <c r="AL98" s="4" t="b">
        <v>0</v>
      </c>
    </row>
    <row r="99" spans="1:38" x14ac:dyDescent="0.25">
      <c r="A99" s="71" t="s">
        <v>277</v>
      </c>
      <c r="B99" s="71">
        <v>868.6</v>
      </c>
      <c r="C99" s="71">
        <v>307.3</v>
      </c>
      <c r="D99" s="76" t="s">
        <v>278</v>
      </c>
      <c r="E99" s="71">
        <v>866.6</v>
      </c>
      <c r="F99" s="71">
        <v>2</v>
      </c>
      <c r="G99" s="71">
        <v>2</v>
      </c>
      <c r="H99" s="71">
        <v>305.2</v>
      </c>
      <c r="I99" s="71">
        <v>2</v>
      </c>
      <c r="J99" s="77">
        <v>2.1000000000000227</v>
      </c>
      <c r="K99" s="71">
        <v>1</v>
      </c>
      <c r="L99" s="76"/>
      <c r="O99" s="71" t="s">
        <v>1864</v>
      </c>
      <c r="R99" s="77" t="s">
        <v>1864</v>
      </c>
      <c r="S99" s="71">
        <v>0</v>
      </c>
      <c r="T99" s="76"/>
      <c r="Z99" s="77"/>
      <c r="AB99" s="76"/>
      <c r="AH99" s="77"/>
      <c r="AJ99" s="4" t="b">
        <f t="shared" si="2"/>
        <v>0</v>
      </c>
      <c r="AK99" s="4" t="b">
        <v>0</v>
      </c>
    </row>
    <row r="100" spans="1:38" x14ac:dyDescent="0.25">
      <c r="A100" s="71" t="s">
        <v>278</v>
      </c>
      <c r="B100" s="71">
        <v>866.6</v>
      </c>
      <c r="C100" s="71">
        <v>305.2</v>
      </c>
      <c r="D100" s="76" t="s">
        <v>279</v>
      </c>
      <c r="E100" s="71">
        <v>864.6</v>
      </c>
      <c r="F100" s="71">
        <v>2</v>
      </c>
      <c r="G100" s="71">
        <v>2</v>
      </c>
      <c r="H100" s="71">
        <v>303.2</v>
      </c>
      <c r="I100" s="71">
        <v>2</v>
      </c>
      <c r="J100" s="77">
        <v>2</v>
      </c>
      <c r="K100" s="71">
        <v>1</v>
      </c>
      <c r="L100" s="76"/>
      <c r="O100" s="71" t="s">
        <v>1864</v>
      </c>
      <c r="R100" s="77" t="s">
        <v>1864</v>
      </c>
      <c r="S100" s="71">
        <v>0</v>
      </c>
      <c r="T100" s="76"/>
      <c r="Z100" s="77"/>
      <c r="AB100" s="76"/>
      <c r="AH100" s="77"/>
      <c r="AJ100" s="4" t="b">
        <f t="shared" si="2"/>
        <v>0</v>
      </c>
      <c r="AK100" s="12"/>
    </row>
    <row r="101" spans="1:38" x14ac:dyDescent="0.25">
      <c r="A101" s="71" t="s">
        <v>279</v>
      </c>
      <c r="B101" s="71">
        <v>864.6</v>
      </c>
      <c r="C101" s="71">
        <v>303.2</v>
      </c>
      <c r="D101" s="76" t="s">
        <v>280</v>
      </c>
      <c r="E101" s="71">
        <v>862.6</v>
      </c>
      <c r="F101" s="71">
        <v>2</v>
      </c>
      <c r="G101" s="71">
        <v>2</v>
      </c>
      <c r="H101" s="71">
        <v>301.2</v>
      </c>
      <c r="I101" s="71">
        <v>2</v>
      </c>
      <c r="J101" s="77">
        <v>2</v>
      </c>
      <c r="K101" s="71">
        <v>1</v>
      </c>
      <c r="L101" s="76"/>
      <c r="O101" s="71" t="s">
        <v>1864</v>
      </c>
      <c r="R101" s="77" t="s">
        <v>1864</v>
      </c>
      <c r="S101" s="71">
        <v>0</v>
      </c>
      <c r="T101" s="76"/>
      <c r="Z101" s="77"/>
      <c r="AB101" s="76"/>
      <c r="AH101" s="77"/>
      <c r="AJ101" s="12" t="b">
        <f t="shared" si="2"/>
        <v>0</v>
      </c>
      <c r="AK101" s="4" t="b">
        <v>0</v>
      </c>
      <c r="AL101" s="4" t="b">
        <v>1</v>
      </c>
    </row>
    <row r="102" spans="1:38" x14ac:dyDescent="0.25">
      <c r="A102" s="71" t="s">
        <v>281</v>
      </c>
      <c r="B102" s="71">
        <v>898.7</v>
      </c>
      <c r="C102" s="71">
        <v>337.3</v>
      </c>
      <c r="D102" s="76" t="s">
        <v>282</v>
      </c>
      <c r="E102" s="71">
        <v>896.6</v>
      </c>
      <c r="F102" s="71">
        <v>2</v>
      </c>
      <c r="G102" s="71">
        <v>2.1000000000000227</v>
      </c>
      <c r="H102" s="71">
        <v>335.3</v>
      </c>
      <c r="I102" s="71">
        <v>2</v>
      </c>
      <c r="J102" s="77">
        <v>2</v>
      </c>
      <c r="K102" s="71">
        <v>1</v>
      </c>
      <c r="L102" s="76"/>
      <c r="O102" s="71" t="s">
        <v>1864</v>
      </c>
      <c r="R102" s="77" t="s">
        <v>1864</v>
      </c>
      <c r="S102" s="71">
        <v>0</v>
      </c>
      <c r="T102" s="76"/>
      <c r="Z102" s="77"/>
      <c r="AB102" s="76"/>
      <c r="AH102" s="77"/>
      <c r="AJ102" s="4" t="b">
        <f t="shared" si="2"/>
        <v>0</v>
      </c>
      <c r="AK102" s="4" t="b">
        <v>1</v>
      </c>
    </row>
    <row r="103" spans="1:38" x14ac:dyDescent="0.25">
      <c r="A103" s="71" t="s">
        <v>283</v>
      </c>
      <c r="B103" s="71">
        <v>892.6</v>
      </c>
      <c r="C103" s="71">
        <v>331.3</v>
      </c>
      <c r="D103" s="76" t="s">
        <v>284</v>
      </c>
      <c r="E103" s="71">
        <v>890.6</v>
      </c>
      <c r="F103" s="71">
        <v>2</v>
      </c>
      <c r="G103" s="71">
        <v>2</v>
      </c>
      <c r="H103" s="71">
        <v>329.2</v>
      </c>
      <c r="I103" s="71">
        <v>2</v>
      </c>
      <c r="J103" s="77">
        <v>2.1000000000000227</v>
      </c>
      <c r="K103" s="71">
        <v>1</v>
      </c>
      <c r="L103" s="76"/>
      <c r="O103" s="71" t="s">
        <v>1864</v>
      </c>
      <c r="R103" s="77" t="s">
        <v>1864</v>
      </c>
      <c r="S103" s="71">
        <v>0</v>
      </c>
      <c r="T103" s="76"/>
      <c r="Z103" s="77"/>
      <c r="AB103" s="76"/>
      <c r="AH103" s="77"/>
      <c r="AJ103" s="4" t="b">
        <f t="shared" si="2"/>
        <v>0</v>
      </c>
      <c r="AK103" s="12"/>
    </row>
    <row r="104" spans="1:38" ht="15" customHeight="1" x14ac:dyDescent="0.25">
      <c r="A104" s="71" t="s">
        <v>284</v>
      </c>
      <c r="B104" s="71">
        <v>890.6</v>
      </c>
      <c r="C104" s="71">
        <v>329.2</v>
      </c>
      <c r="D104" s="76" t="s">
        <v>285</v>
      </c>
      <c r="E104" s="71">
        <v>888.6</v>
      </c>
      <c r="F104" s="71">
        <v>2</v>
      </c>
      <c r="G104" s="71">
        <v>2</v>
      </c>
      <c r="H104" s="71">
        <v>327.2</v>
      </c>
      <c r="I104" s="71">
        <v>2</v>
      </c>
      <c r="J104" s="77">
        <v>2</v>
      </c>
      <c r="K104" s="71">
        <v>1</v>
      </c>
      <c r="L104" s="76"/>
      <c r="O104" s="71" t="s">
        <v>1864</v>
      </c>
      <c r="R104" s="77" t="s">
        <v>1864</v>
      </c>
      <c r="S104" s="71">
        <v>0</v>
      </c>
      <c r="T104" s="76"/>
      <c r="Z104" s="77"/>
      <c r="AB104" s="76"/>
      <c r="AH104" s="77"/>
      <c r="AJ104" s="12" t="b">
        <f t="shared" si="2"/>
        <v>0</v>
      </c>
      <c r="AK104" s="12"/>
    </row>
    <row r="105" spans="1:38" x14ac:dyDescent="0.25">
      <c r="A105" s="71" t="s">
        <v>188</v>
      </c>
      <c r="B105" s="71">
        <v>870.6</v>
      </c>
      <c r="C105" s="71">
        <v>277.2</v>
      </c>
      <c r="D105" s="76" t="s">
        <v>189</v>
      </c>
      <c r="E105" s="71">
        <v>868.6</v>
      </c>
      <c r="F105" s="71">
        <v>2</v>
      </c>
      <c r="G105" s="71">
        <v>2</v>
      </c>
      <c r="H105" s="71">
        <v>275.2</v>
      </c>
      <c r="I105" s="71">
        <v>2</v>
      </c>
      <c r="J105" s="77">
        <v>2</v>
      </c>
      <c r="K105" s="71">
        <v>1</v>
      </c>
      <c r="L105" s="76"/>
      <c r="O105" s="71" t="s">
        <v>1864</v>
      </c>
      <c r="R105" s="77" t="s">
        <v>1864</v>
      </c>
      <c r="S105" s="71">
        <v>0</v>
      </c>
      <c r="T105" s="76"/>
      <c r="Z105" s="77"/>
      <c r="AB105" s="76"/>
      <c r="AH105" s="77"/>
      <c r="AJ105" s="12" t="b">
        <f t="shared" si="2"/>
        <v>0</v>
      </c>
      <c r="AK105" s="12"/>
    </row>
    <row r="106" spans="1:38" x14ac:dyDescent="0.25">
      <c r="A106" s="71" t="s">
        <v>190</v>
      </c>
      <c r="B106" s="71">
        <v>902.7</v>
      </c>
      <c r="C106" s="71">
        <v>309.3</v>
      </c>
      <c r="D106" s="76" t="s">
        <v>191</v>
      </c>
      <c r="E106" s="71">
        <v>900.7</v>
      </c>
      <c r="F106" s="71">
        <v>2</v>
      </c>
      <c r="G106" s="71">
        <v>2</v>
      </c>
      <c r="H106" s="71">
        <v>307.3</v>
      </c>
      <c r="I106" s="71">
        <v>2</v>
      </c>
      <c r="J106" s="77">
        <v>2</v>
      </c>
      <c r="K106" s="71">
        <v>1</v>
      </c>
      <c r="L106" s="76"/>
      <c r="O106" s="71" t="s">
        <v>1864</v>
      </c>
      <c r="R106" s="77" t="s">
        <v>1864</v>
      </c>
      <c r="S106" s="71">
        <v>0</v>
      </c>
      <c r="T106" s="76"/>
      <c r="Z106" s="77"/>
      <c r="AB106" s="76"/>
      <c r="AH106" s="77"/>
      <c r="AJ106" s="12" t="b">
        <f t="shared" si="2"/>
        <v>0</v>
      </c>
      <c r="AK106" s="12"/>
    </row>
    <row r="107" spans="1:38" x14ac:dyDescent="0.25">
      <c r="A107" s="71" t="s">
        <v>191</v>
      </c>
      <c r="B107" s="71">
        <v>900.7</v>
      </c>
      <c r="C107" s="71">
        <v>307.3</v>
      </c>
      <c r="D107" s="76" t="s">
        <v>192</v>
      </c>
      <c r="E107" s="71">
        <v>898.7</v>
      </c>
      <c r="F107" s="71">
        <v>2</v>
      </c>
      <c r="G107" s="71">
        <v>2</v>
      </c>
      <c r="H107" s="71">
        <v>305.2</v>
      </c>
      <c r="I107" s="71">
        <v>2</v>
      </c>
      <c r="J107" s="77">
        <v>2.1000000000000227</v>
      </c>
      <c r="K107" s="71">
        <v>1</v>
      </c>
      <c r="L107" s="76"/>
      <c r="O107" s="71" t="s">
        <v>1864</v>
      </c>
      <c r="R107" s="77" t="s">
        <v>1864</v>
      </c>
      <c r="S107" s="71">
        <v>0</v>
      </c>
      <c r="T107" s="76"/>
      <c r="Z107" s="77"/>
      <c r="AB107" s="76"/>
      <c r="AH107" s="77"/>
      <c r="AJ107" s="12" t="b">
        <f t="shared" si="2"/>
        <v>0</v>
      </c>
      <c r="AK107" s="12"/>
    </row>
    <row r="108" spans="1:38" ht="15" customHeight="1" x14ac:dyDescent="0.25">
      <c r="A108" s="71" t="s">
        <v>192</v>
      </c>
      <c r="B108" s="71">
        <v>898.7</v>
      </c>
      <c r="C108" s="71">
        <v>305.2</v>
      </c>
      <c r="D108" s="76" t="s">
        <v>193</v>
      </c>
      <c r="E108" s="71">
        <v>896.6</v>
      </c>
      <c r="F108" s="71">
        <v>2</v>
      </c>
      <c r="G108" s="71">
        <v>2.1000000000000227</v>
      </c>
      <c r="H108" s="71">
        <v>303.2</v>
      </c>
      <c r="I108" s="71">
        <v>2</v>
      </c>
      <c r="J108" s="77">
        <v>2</v>
      </c>
      <c r="K108" s="71">
        <v>1</v>
      </c>
      <c r="L108" s="76"/>
      <c r="O108" s="71" t="s">
        <v>1864</v>
      </c>
      <c r="R108" s="77" t="s">
        <v>1864</v>
      </c>
      <c r="S108" s="71">
        <v>0</v>
      </c>
      <c r="T108" s="76"/>
      <c r="Z108" s="77"/>
      <c r="AB108" s="76"/>
      <c r="AH108" s="77"/>
      <c r="AJ108" s="12" t="b">
        <f t="shared" si="2"/>
        <v>0</v>
      </c>
      <c r="AK108" s="4" t="b">
        <v>1</v>
      </c>
    </row>
    <row r="109" spans="1:38" x14ac:dyDescent="0.25">
      <c r="A109" s="71" t="s">
        <v>193</v>
      </c>
      <c r="B109" s="71">
        <v>896.6</v>
      </c>
      <c r="C109" s="71">
        <v>303.2</v>
      </c>
      <c r="D109" s="76" t="s">
        <v>194</v>
      </c>
      <c r="E109" s="71">
        <v>894.6</v>
      </c>
      <c r="F109" s="71">
        <v>2</v>
      </c>
      <c r="G109" s="71">
        <v>2</v>
      </c>
      <c r="H109" s="71">
        <v>301.2</v>
      </c>
      <c r="I109" s="71">
        <v>2</v>
      </c>
      <c r="J109" s="77">
        <v>2</v>
      </c>
      <c r="K109" s="71">
        <v>1</v>
      </c>
      <c r="L109" s="76"/>
      <c r="O109" s="71" t="s">
        <v>1864</v>
      </c>
      <c r="R109" s="77" t="s">
        <v>1864</v>
      </c>
      <c r="S109" s="71">
        <v>0</v>
      </c>
      <c r="T109" s="76"/>
      <c r="Z109" s="77"/>
      <c r="AB109" s="76"/>
      <c r="AH109" s="77"/>
      <c r="AJ109" s="4" t="b">
        <f t="shared" si="2"/>
        <v>0</v>
      </c>
      <c r="AK109" s="12"/>
    </row>
    <row r="110" spans="1:38" ht="15" customHeight="1" x14ac:dyDescent="0.25">
      <c r="A110" s="71" t="s">
        <v>196</v>
      </c>
      <c r="B110" s="71">
        <v>924.7</v>
      </c>
      <c r="C110" s="71">
        <v>331.3</v>
      </c>
      <c r="D110" s="76" t="s">
        <v>197</v>
      </c>
      <c r="E110" s="71">
        <v>922.7</v>
      </c>
      <c r="F110" s="71">
        <v>2</v>
      </c>
      <c r="G110" s="71">
        <v>2</v>
      </c>
      <c r="H110" s="71">
        <v>329.2</v>
      </c>
      <c r="I110" s="71">
        <v>2</v>
      </c>
      <c r="J110" s="77">
        <v>2.1000000000000227</v>
      </c>
      <c r="K110" s="71">
        <v>1</v>
      </c>
      <c r="L110" s="76"/>
      <c r="O110" s="71" t="s">
        <v>1864</v>
      </c>
      <c r="R110" s="77" t="s">
        <v>1864</v>
      </c>
      <c r="S110" s="71">
        <v>0</v>
      </c>
      <c r="T110" s="76"/>
      <c r="Z110" s="77"/>
      <c r="AB110" s="76"/>
      <c r="AH110" s="77"/>
      <c r="AJ110" s="12" t="b">
        <f t="shared" si="2"/>
        <v>0</v>
      </c>
      <c r="AK110" s="12"/>
    </row>
    <row r="111" spans="1:38" x14ac:dyDescent="0.25">
      <c r="A111" s="71" t="s">
        <v>197</v>
      </c>
      <c r="B111" s="71">
        <v>922.7</v>
      </c>
      <c r="C111" s="71">
        <v>329.2</v>
      </c>
      <c r="D111" s="76" t="s">
        <v>198</v>
      </c>
      <c r="E111" s="71">
        <v>920.6</v>
      </c>
      <c r="F111" s="71">
        <v>2</v>
      </c>
      <c r="G111" s="71">
        <v>2.1000000000000227</v>
      </c>
      <c r="H111" s="71">
        <v>327.2</v>
      </c>
      <c r="I111" s="71">
        <v>2</v>
      </c>
      <c r="J111" s="77">
        <v>2</v>
      </c>
      <c r="K111" s="71">
        <v>1</v>
      </c>
      <c r="L111" s="76"/>
      <c r="O111" s="71" t="s">
        <v>1864</v>
      </c>
      <c r="R111" s="77" t="s">
        <v>1864</v>
      </c>
      <c r="S111" s="71">
        <v>0</v>
      </c>
      <c r="T111" s="76"/>
      <c r="Z111" s="77"/>
      <c r="AB111" s="76"/>
      <c r="AH111" s="77"/>
      <c r="AJ111" s="12" t="b">
        <f t="shared" si="2"/>
        <v>0</v>
      </c>
      <c r="AK111" s="12"/>
    </row>
    <row r="112" spans="1:38" ht="15" customHeight="1" x14ac:dyDescent="0.25">
      <c r="A112" s="71" t="s">
        <v>305</v>
      </c>
      <c r="B112" s="71">
        <v>634.4</v>
      </c>
      <c r="C112" s="71">
        <v>227.2</v>
      </c>
      <c r="D112" s="76" t="s">
        <v>306</v>
      </c>
      <c r="E112" s="71">
        <v>632.4</v>
      </c>
      <c r="F112" s="71">
        <v>2</v>
      </c>
      <c r="G112" s="71">
        <v>2</v>
      </c>
      <c r="H112" s="71">
        <v>225.2</v>
      </c>
      <c r="I112" s="71">
        <v>2</v>
      </c>
      <c r="J112" s="77">
        <v>2</v>
      </c>
      <c r="K112" s="71">
        <v>1</v>
      </c>
      <c r="L112" s="76" t="s">
        <v>934</v>
      </c>
      <c r="M112" s="71">
        <v>632.4</v>
      </c>
      <c r="N112" s="71">
        <v>2</v>
      </c>
      <c r="O112" s="71">
        <v>2</v>
      </c>
      <c r="P112" s="71">
        <v>227.2</v>
      </c>
      <c r="Q112" s="71">
        <v>0</v>
      </c>
      <c r="R112" s="77">
        <v>0</v>
      </c>
      <c r="S112" s="71">
        <v>2</v>
      </c>
      <c r="T112" s="76"/>
      <c r="Z112" s="77"/>
      <c r="AB112" s="76"/>
      <c r="AH112" s="77"/>
      <c r="AJ112" s="12" t="b">
        <f t="shared" si="2"/>
        <v>0</v>
      </c>
      <c r="AK112" s="4" t="b">
        <v>0</v>
      </c>
    </row>
    <row r="113" spans="1:37" x14ac:dyDescent="0.25">
      <c r="A113" s="71" t="s">
        <v>307</v>
      </c>
      <c r="B113" s="71">
        <v>662.5</v>
      </c>
      <c r="C113" s="71">
        <v>255.2</v>
      </c>
      <c r="D113" s="76" t="s">
        <v>308</v>
      </c>
      <c r="E113" s="71">
        <v>660.5</v>
      </c>
      <c r="F113" s="71">
        <v>2</v>
      </c>
      <c r="G113" s="71">
        <v>2</v>
      </c>
      <c r="H113" s="71">
        <v>253.2</v>
      </c>
      <c r="I113" s="71">
        <v>2</v>
      </c>
      <c r="J113" s="77">
        <v>2</v>
      </c>
      <c r="K113" s="71">
        <v>1</v>
      </c>
      <c r="L113" s="76" t="s">
        <v>935</v>
      </c>
      <c r="M113" s="71">
        <v>660.5</v>
      </c>
      <c r="N113" s="71">
        <v>2</v>
      </c>
      <c r="O113" s="71">
        <v>2</v>
      </c>
      <c r="P113" s="71">
        <v>255.3</v>
      </c>
      <c r="Q113" s="71">
        <v>0</v>
      </c>
      <c r="R113" s="77">
        <v>0.10000000000002274</v>
      </c>
      <c r="S113" s="71">
        <v>2</v>
      </c>
      <c r="T113" s="76"/>
      <c r="Z113" s="77"/>
      <c r="AB113" s="76"/>
      <c r="AH113" s="77"/>
      <c r="AJ113" s="4" t="b">
        <f t="shared" si="2"/>
        <v>0</v>
      </c>
      <c r="AK113" s="12"/>
    </row>
    <row r="114" spans="1:37" x14ac:dyDescent="0.25">
      <c r="A114" s="71" t="s">
        <v>309</v>
      </c>
      <c r="B114" s="71">
        <v>690.5</v>
      </c>
      <c r="C114" s="71">
        <v>283.3</v>
      </c>
      <c r="D114" s="76" t="s">
        <v>310</v>
      </c>
      <c r="E114" s="71">
        <v>688.5</v>
      </c>
      <c r="F114" s="71">
        <v>2</v>
      </c>
      <c r="G114" s="71">
        <v>2</v>
      </c>
      <c r="H114" s="71">
        <v>281.2</v>
      </c>
      <c r="I114" s="71">
        <v>2</v>
      </c>
      <c r="J114" s="77">
        <v>2.1000000000000227</v>
      </c>
      <c r="K114" s="71">
        <v>1</v>
      </c>
      <c r="L114" s="76" t="s">
        <v>936</v>
      </c>
      <c r="M114" s="71">
        <v>688.5</v>
      </c>
      <c r="N114" s="71">
        <v>2</v>
      </c>
      <c r="O114" s="71">
        <v>2</v>
      </c>
      <c r="P114" s="71">
        <v>283.3</v>
      </c>
      <c r="Q114" s="71">
        <v>0</v>
      </c>
      <c r="R114" s="77">
        <v>0</v>
      </c>
      <c r="S114" s="71">
        <v>2</v>
      </c>
      <c r="T114" s="76"/>
      <c r="Z114" s="77"/>
      <c r="AB114" s="76"/>
      <c r="AH114" s="77"/>
      <c r="AJ114" s="12" t="b">
        <f t="shared" si="2"/>
        <v>0</v>
      </c>
      <c r="AK114" s="12"/>
    </row>
    <row r="115" spans="1:37" x14ac:dyDescent="0.25">
      <c r="A115" s="71" t="s">
        <v>310</v>
      </c>
      <c r="B115" s="71">
        <v>688.5</v>
      </c>
      <c r="C115" s="71">
        <v>281.2</v>
      </c>
      <c r="D115" s="76" t="s">
        <v>325</v>
      </c>
      <c r="E115" s="71">
        <v>686.5</v>
      </c>
      <c r="F115" s="71">
        <v>2</v>
      </c>
      <c r="G115" s="71">
        <v>2</v>
      </c>
      <c r="H115" s="71">
        <v>281.2</v>
      </c>
      <c r="I115" s="71">
        <v>0</v>
      </c>
      <c r="J115" s="77">
        <v>0</v>
      </c>
      <c r="K115" s="71">
        <v>2</v>
      </c>
      <c r="L115" s="76" t="s">
        <v>311</v>
      </c>
      <c r="M115" s="71">
        <v>686.5</v>
      </c>
      <c r="N115" s="71">
        <v>2</v>
      </c>
      <c r="O115" s="71">
        <v>2</v>
      </c>
      <c r="P115" s="71">
        <v>279.2</v>
      </c>
      <c r="Q115" s="71">
        <v>2</v>
      </c>
      <c r="R115" s="77">
        <v>2</v>
      </c>
      <c r="S115" s="71">
        <v>1</v>
      </c>
      <c r="T115" s="76"/>
      <c r="Z115" s="77"/>
      <c r="AB115" s="76"/>
      <c r="AH115" s="77"/>
      <c r="AJ115" s="12" t="b">
        <f t="shared" si="2"/>
        <v>0</v>
      </c>
      <c r="AK115" s="12"/>
    </row>
    <row r="116" spans="1:37" x14ac:dyDescent="0.25">
      <c r="A116" s="71" t="s">
        <v>311</v>
      </c>
      <c r="B116" s="71">
        <v>686.5</v>
      </c>
      <c r="C116" s="71">
        <v>279.2</v>
      </c>
      <c r="D116" s="76" t="s">
        <v>326</v>
      </c>
      <c r="E116" s="71">
        <v>684.5</v>
      </c>
      <c r="F116" s="71">
        <v>2</v>
      </c>
      <c r="G116" s="71">
        <v>2</v>
      </c>
      <c r="H116" s="71">
        <v>279.2</v>
      </c>
      <c r="I116" s="71">
        <v>0</v>
      </c>
      <c r="J116" s="77">
        <v>0</v>
      </c>
      <c r="K116" s="71">
        <v>2</v>
      </c>
      <c r="L116" s="76" t="s">
        <v>312</v>
      </c>
      <c r="M116" s="71">
        <v>684.5</v>
      </c>
      <c r="N116" s="71">
        <v>2</v>
      </c>
      <c r="O116" s="71">
        <v>2</v>
      </c>
      <c r="P116" s="71">
        <v>277.2</v>
      </c>
      <c r="Q116" s="71">
        <v>2</v>
      </c>
      <c r="R116" s="77">
        <v>2</v>
      </c>
      <c r="S116" s="71">
        <v>1</v>
      </c>
      <c r="T116" s="76"/>
      <c r="Z116" s="77"/>
      <c r="AB116" s="76"/>
      <c r="AH116" s="77"/>
      <c r="AJ116" s="12" t="b">
        <f t="shared" si="2"/>
        <v>0</v>
      </c>
      <c r="AK116" s="12"/>
    </row>
    <row r="117" spans="1:37" ht="15" customHeight="1" x14ac:dyDescent="0.25">
      <c r="A117" s="71" t="s">
        <v>312</v>
      </c>
      <c r="B117" s="71">
        <v>684.5</v>
      </c>
      <c r="C117" s="71">
        <v>277.2</v>
      </c>
      <c r="D117" s="76" t="s">
        <v>313</v>
      </c>
      <c r="E117" s="71">
        <v>682.4</v>
      </c>
      <c r="F117" s="71">
        <v>2</v>
      </c>
      <c r="G117" s="71">
        <v>2.1000000000000227</v>
      </c>
      <c r="H117" s="71">
        <v>275.2</v>
      </c>
      <c r="I117" s="71">
        <v>2</v>
      </c>
      <c r="J117" s="77">
        <v>2</v>
      </c>
      <c r="K117" s="71">
        <v>1</v>
      </c>
      <c r="L117" s="76"/>
      <c r="O117" s="71" t="s">
        <v>1864</v>
      </c>
      <c r="R117" s="77" t="s">
        <v>1864</v>
      </c>
      <c r="S117" s="71">
        <v>0</v>
      </c>
      <c r="T117" s="76"/>
      <c r="Z117" s="77"/>
      <c r="AB117" s="76"/>
      <c r="AH117" s="77"/>
      <c r="AJ117" s="12" t="b">
        <f t="shared" si="2"/>
        <v>0</v>
      </c>
      <c r="AK117" s="4" t="b">
        <v>0</v>
      </c>
    </row>
    <row r="118" spans="1:37" x14ac:dyDescent="0.25">
      <c r="A118" s="71" t="s">
        <v>314</v>
      </c>
      <c r="B118" s="71">
        <v>716.5</v>
      </c>
      <c r="C118" s="71">
        <v>309.3</v>
      </c>
      <c r="D118" s="76" t="s">
        <v>315</v>
      </c>
      <c r="E118" s="71">
        <v>714.5</v>
      </c>
      <c r="F118" s="71">
        <v>2</v>
      </c>
      <c r="G118" s="71">
        <v>2</v>
      </c>
      <c r="H118" s="71">
        <v>307.3</v>
      </c>
      <c r="I118" s="71">
        <v>2</v>
      </c>
      <c r="J118" s="77">
        <v>2</v>
      </c>
      <c r="K118" s="71">
        <v>1</v>
      </c>
      <c r="L118" s="76"/>
      <c r="O118" s="71" t="s">
        <v>1864</v>
      </c>
      <c r="R118" s="77" t="s">
        <v>1864</v>
      </c>
      <c r="S118" s="71">
        <v>0</v>
      </c>
      <c r="T118" s="76"/>
      <c r="Z118" s="77"/>
      <c r="AB118" s="76"/>
      <c r="AH118" s="77"/>
      <c r="AJ118" s="4" t="b">
        <f t="shared" si="2"/>
        <v>0</v>
      </c>
      <c r="AK118" s="12"/>
    </row>
    <row r="119" spans="1:37" x14ac:dyDescent="0.25">
      <c r="A119" s="71" t="s">
        <v>315</v>
      </c>
      <c r="B119" s="71">
        <v>714.5</v>
      </c>
      <c r="C119" s="71">
        <v>307.3</v>
      </c>
      <c r="D119" s="76" t="s">
        <v>316</v>
      </c>
      <c r="E119" s="71">
        <v>712.5</v>
      </c>
      <c r="F119" s="71">
        <v>2</v>
      </c>
      <c r="G119" s="71">
        <v>2</v>
      </c>
      <c r="H119" s="71">
        <v>305.2</v>
      </c>
      <c r="I119" s="71">
        <v>2</v>
      </c>
      <c r="J119" s="77">
        <v>2.1000000000000227</v>
      </c>
      <c r="K119" s="71">
        <v>1</v>
      </c>
      <c r="L119" s="76"/>
      <c r="O119" s="71" t="s">
        <v>1864</v>
      </c>
      <c r="R119" s="77" t="s">
        <v>1864</v>
      </c>
      <c r="S119" s="71">
        <v>0</v>
      </c>
      <c r="T119" s="76"/>
      <c r="Z119" s="77"/>
      <c r="AB119" s="76"/>
      <c r="AH119" s="77"/>
      <c r="AJ119" s="12" t="b">
        <f t="shared" si="2"/>
        <v>0</v>
      </c>
      <c r="AK119" s="12"/>
    </row>
    <row r="120" spans="1:37" x14ac:dyDescent="0.25">
      <c r="A120" s="71" t="s">
        <v>316</v>
      </c>
      <c r="B120" s="71">
        <v>712.5</v>
      </c>
      <c r="C120" s="71">
        <v>305.2</v>
      </c>
      <c r="D120" s="76" t="s">
        <v>317</v>
      </c>
      <c r="E120" s="71">
        <v>710.5</v>
      </c>
      <c r="F120" s="71">
        <v>2</v>
      </c>
      <c r="G120" s="71">
        <v>2</v>
      </c>
      <c r="H120" s="71">
        <v>303.2</v>
      </c>
      <c r="I120" s="71">
        <v>2</v>
      </c>
      <c r="J120" s="77">
        <v>2</v>
      </c>
      <c r="K120" s="71">
        <v>1</v>
      </c>
      <c r="L120" s="76"/>
      <c r="O120" s="71" t="s">
        <v>1864</v>
      </c>
      <c r="R120" s="77" t="s">
        <v>1864</v>
      </c>
      <c r="S120" s="71">
        <v>0</v>
      </c>
      <c r="T120" s="76"/>
      <c r="Z120" s="77"/>
      <c r="AB120" s="76"/>
      <c r="AH120" s="77"/>
      <c r="AJ120" s="12" t="b">
        <f t="shared" si="2"/>
        <v>0</v>
      </c>
      <c r="AK120" s="12"/>
    </row>
    <row r="121" spans="1:37" x14ac:dyDescent="0.25">
      <c r="A121" s="71" t="s">
        <v>317</v>
      </c>
      <c r="B121" s="71">
        <v>710.5</v>
      </c>
      <c r="C121" s="71">
        <v>303.2</v>
      </c>
      <c r="D121" s="76" t="s">
        <v>318</v>
      </c>
      <c r="E121" s="71">
        <v>708.5</v>
      </c>
      <c r="F121" s="71">
        <v>2</v>
      </c>
      <c r="G121" s="71">
        <v>2</v>
      </c>
      <c r="H121" s="71">
        <v>301.2</v>
      </c>
      <c r="I121" s="71">
        <v>2</v>
      </c>
      <c r="J121" s="77">
        <v>2</v>
      </c>
      <c r="K121" s="71">
        <v>1</v>
      </c>
      <c r="L121" s="76"/>
      <c r="O121" s="71" t="s">
        <v>1864</v>
      </c>
      <c r="R121" s="77" t="s">
        <v>1864</v>
      </c>
      <c r="S121" s="71">
        <v>0</v>
      </c>
      <c r="T121" s="76"/>
      <c r="Z121" s="77"/>
      <c r="AB121" s="76"/>
      <c r="AH121" s="77"/>
      <c r="AJ121" s="12" t="b">
        <f t="shared" si="2"/>
        <v>0</v>
      </c>
      <c r="AK121" s="12"/>
    </row>
    <row r="122" spans="1:37" ht="15" customHeight="1" x14ac:dyDescent="0.25">
      <c r="A122" s="71" t="s">
        <v>319</v>
      </c>
      <c r="B122" s="71">
        <v>744.6</v>
      </c>
      <c r="C122" s="71">
        <v>337.3</v>
      </c>
      <c r="D122" s="76" t="s">
        <v>320</v>
      </c>
      <c r="E122" s="71">
        <v>742.5</v>
      </c>
      <c r="F122" s="71">
        <v>2</v>
      </c>
      <c r="G122" s="71">
        <v>2.1000000000000227</v>
      </c>
      <c r="H122" s="71">
        <v>335.3</v>
      </c>
      <c r="I122" s="71">
        <v>2</v>
      </c>
      <c r="J122" s="77">
        <v>2</v>
      </c>
      <c r="K122" s="71">
        <v>1</v>
      </c>
      <c r="L122" s="76"/>
      <c r="O122" s="71" t="s">
        <v>1864</v>
      </c>
      <c r="R122" s="77" t="s">
        <v>1864</v>
      </c>
      <c r="S122" s="71">
        <v>0</v>
      </c>
      <c r="T122" s="76"/>
      <c r="Z122" s="77"/>
      <c r="AB122" s="76"/>
      <c r="AH122" s="77"/>
      <c r="AJ122" s="12" t="b">
        <f t="shared" si="2"/>
        <v>0</v>
      </c>
      <c r="AK122" s="4" t="b">
        <v>0</v>
      </c>
    </row>
    <row r="123" spans="1:37" x14ac:dyDescent="0.25">
      <c r="A123" s="71" t="s">
        <v>321</v>
      </c>
      <c r="B123" s="71">
        <v>738.5</v>
      </c>
      <c r="C123" s="71">
        <v>331.3</v>
      </c>
      <c r="D123" s="76" t="s">
        <v>322</v>
      </c>
      <c r="E123" s="71">
        <v>736.5</v>
      </c>
      <c r="F123" s="71">
        <v>2</v>
      </c>
      <c r="G123" s="71">
        <v>2</v>
      </c>
      <c r="H123" s="71">
        <v>329.2</v>
      </c>
      <c r="I123" s="71">
        <v>2</v>
      </c>
      <c r="J123" s="77">
        <v>2.1000000000000227</v>
      </c>
      <c r="K123" s="71">
        <v>1</v>
      </c>
      <c r="L123" s="76"/>
      <c r="O123" s="71" t="s">
        <v>1864</v>
      </c>
      <c r="R123" s="77" t="s">
        <v>1864</v>
      </c>
      <c r="S123" s="71">
        <v>0</v>
      </c>
      <c r="T123" s="76"/>
      <c r="Z123" s="77"/>
      <c r="AB123" s="76"/>
      <c r="AH123" s="77"/>
      <c r="AJ123" s="4" t="b">
        <f t="shared" si="2"/>
        <v>0</v>
      </c>
      <c r="AK123" s="12"/>
    </row>
    <row r="124" spans="1:37" ht="15" customHeight="1" x14ac:dyDescent="0.25">
      <c r="A124" s="71" t="s">
        <v>322</v>
      </c>
      <c r="B124" s="71">
        <v>736.5</v>
      </c>
      <c r="C124" s="71">
        <v>329.2</v>
      </c>
      <c r="D124" s="76" t="s">
        <v>323</v>
      </c>
      <c r="E124" s="71">
        <v>734.5</v>
      </c>
      <c r="F124" s="71">
        <v>2</v>
      </c>
      <c r="G124" s="71">
        <v>2</v>
      </c>
      <c r="H124" s="71">
        <v>327.2</v>
      </c>
      <c r="I124" s="71">
        <v>2</v>
      </c>
      <c r="J124" s="77">
        <v>2</v>
      </c>
      <c r="K124" s="71">
        <v>1</v>
      </c>
      <c r="L124" s="76"/>
      <c r="O124" s="71" t="s">
        <v>1864</v>
      </c>
      <c r="R124" s="77" t="s">
        <v>1864</v>
      </c>
      <c r="S124" s="71">
        <v>0</v>
      </c>
      <c r="T124" s="76"/>
      <c r="Z124" s="77"/>
      <c r="AB124" s="76"/>
      <c r="AH124" s="77"/>
      <c r="AJ124" s="12" t="b">
        <f t="shared" si="2"/>
        <v>0</v>
      </c>
      <c r="AK124" s="12"/>
    </row>
    <row r="125" spans="1:37" x14ac:dyDescent="0.25">
      <c r="A125" s="71" t="s">
        <v>381</v>
      </c>
      <c r="B125" s="71">
        <v>688.5</v>
      </c>
      <c r="C125" s="71">
        <v>225.2</v>
      </c>
      <c r="D125" s="76" t="s">
        <v>938</v>
      </c>
      <c r="E125" s="71">
        <v>686.5</v>
      </c>
      <c r="F125" s="71">
        <v>2</v>
      </c>
      <c r="G125" s="71">
        <v>2</v>
      </c>
      <c r="H125" s="71">
        <v>225.3</v>
      </c>
      <c r="I125" s="71">
        <v>0</v>
      </c>
      <c r="J125" s="77">
        <v>0.10000000000002274</v>
      </c>
      <c r="K125" s="71">
        <v>2</v>
      </c>
      <c r="L125" s="76"/>
      <c r="O125" s="71" t="s">
        <v>1864</v>
      </c>
      <c r="R125" s="77" t="s">
        <v>1864</v>
      </c>
      <c r="S125" s="71">
        <v>0</v>
      </c>
      <c r="T125" s="76"/>
      <c r="Z125" s="77"/>
      <c r="AB125" s="76"/>
      <c r="AH125" s="77"/>
      <c r="AJ125" s="12" t="b">
        <f t="shared" si="2"/>
        <v>0</v>
      </c>
      <c r="AK125" s="12"/>
    </row>
    <row r="126" spans="1:37" x14ac:dyDescent="0.25">
      <c r="A126" s="71" t="s">
        <v>936</v>
      </c>
      <c r="B126" s="71">
        <v>688.5</v>
      </c>
      <c r="C126" s="71">
        <v>283.3</v>
      </c>
      <c r="D126" s="76" t="s">
        <v>325</v>
      </c>
      <c r="E126" s="71">
        <v>686.5</v>
      </c>
      <c r="F126" s="71">
        <v>2</v>
      </c>
      <c r="G126" s="71">
        <v>2</v>
      </c>
      <c r="H126" s="71">
        <v>281.2</v>
      </c>
      <c r="I126" s="71">
        <v>2</v>
      </c>
      <c r="J126" s="77">
        <v>2.1000000000000227</v>
      </c>
      <c r="K126" s="71">
        <v>1</v>
      </c>
      <c r="L126" s="76"/>
      <c r="O126" s="71" t="s">
        <v>1864</v>
      </c>
      <c r="R126" s="77" t="s">
        <v>1864</v>
      </c>
      <c r="S126" s="71">
        <v>0</v>
      </c>
      <c r="T126" s="76"/>
      <c r="Z126" s="77"/>
      <c r="AB126" s="76"/>
      <c r="AH126" s="77"/>
      <c r="AJ126" s="12" t="b">
        <f t="shared" si="2"/>
        <v>0</v>
      </c>
      <c r="AK126" s="12"/>
    </row>
    <row r="127" spans="1:37" x14ac:dyDescent="0.25">
      <c r="A127" s="71" t="s">
        <v>325</v>
      </c>
      <c r="B127" s="71">
        <v>686.5</v>
      </c>
      <c r="C127" s="71">
        <v>281.2</v>
      </c>
      <c r="D127" s="76" t="s">
        <v>326</v>
      </c>
      <c r="E127" s="71">
        <v>684.5</v>
      </c>
      <c r="F127" s="71">
        <v>2</v>
      </c>
      <c r="G127" s="71">
        <v>2</v>
      </c>
      <c r="H127" s="71">
        <v>279.2</v>
      </c>
      <c r="I127" s="71">
        <v>2</v>
      </c>
      <c r="J127" s="77">
        <v>2</v>
      </c>
      <c r="K127" s="71">
        <v>1</v>
      </c>
      <c r="L127" s="76"/>
      <c r="O127" s="71" t="s">
        <v>1864</v>
      </c>
      <c r="R127" s="77" t="s">
        <v>1864</v>
      </c>
      <c r="S127" s="71">
        <v>0</v>
      </c>
      <c r="T127" s="76"/>
      <c r="Z127" s="77"/>
      <c r="AB127" s="76"/>
      <c r="AH127" s="77"/>
      <c r="AJ127" s="12" t="b">
        <f t="shared" si="2"/>
        <v>0</v>
      </c>
      <c r="AK127" s="12"/>
    </row>
    <row r="128" spans="1:37" x14ac:dyDescent="0.25">
      <c r="A128" s="71" t="s">
        <v>328</v>
      </c>
      <c r="B128" s="71">
        <v>676.5</v>
      </c>
      <c r="C128" s="71">
        <v>241.2</v>
      </c>
      <c r="D128" s="76" t="s">
        <v>329</v>
      </c>
      <c r="E128" s="71">
        <v>674.5</v>
      </c>
      <c r="F128" s="71">
        <v>2</v>
      </c>
      <c r="G128" s="71">
        <v>2</v>
      </c>
      <c r="H128" s="71">
        <v>241.2</v>
      </c>
      <c r="I128" s="71">
        <v>0</v>
      </c>
      <c r="J128" s="77">
        <v>0</v>
      </c>
      <c r="K128" s="71">
        <v>2</v>
      </c>
      <c r="L128" s="76"/>
      <c r="O128" s="71" t="s">
        <v>1864</v>
      </c>
      <c r="R128" s="77" t="s">
        <v>1864</v>
      </c>
      <c r="S128" s="71">
        <v>0</v>
      </c>
      <c r="T128" s="76"/>
      <c r="Z128" s="77"/>
      <c r="AB128" s="76"/>
      <c r="AH128" s="77"/>
      <c r="AJ128" s="12" t="b">
        <f t="shared" si="2"/>
        <v>0</v>
      </c>
      <c r="AK128" s="12"/>
    </row>
    <row r="129" spans="1:38" x14ac:dyDescent="0.25">
      <c r="A129" s="71" t="s">
        <v>330</v>
      </c>
      <c r="B129" s="71">
        <v>704.5</v>
      </c>
      <c r="C129" s="71">
        <v>241.2</v>
      </c>
      <c r="D129" s="76" t="s">
        <v>331</v>
      </c>
      <c r="E129" s="71">
        <v>702.5</v>
      </c>
      <c r="F129" s="71">
        <v>2</v>
      </c>
      <c r="G129" s="71">
        <v>2</v>
      </c>
      <c r="H129" s="71">
        <v>241.2</v>
      </c>
      <c r="I129" s="71">
        <v>0</v>
      </c>
      <c r="J129" s="77">
        <v>0</v>
      </c>
      <c r="K129" s="71">
        <v>2</v>
      </c>
      <c r="L129" s="76"/>
      <c r="O129" s="71" t="s">
        <v>1864</v>
      </c>
      <c r="R129" s="77" t="s">
        <v>1864</v>
      </c>
      <c r="S129" s="71">
        <v>0</v>
      </c>
      <c r="T129" s="76"/>
      <c r="Z129" s="77"/>
      <c r="AB129" s="76"/>
      <c r="AH129" s="77"/>
      <c r="AJ129" s="12" t="b">
        <f t="shared" si="2"/>
        <v>0</v>
      </c>
      <c r="AK129" s="4" t="b">
        <v>1</v>
      </c>
    </row>
    <row r="130" spans="1:38" x14ac:dyDescent="0.25">
      <c r="A130" s="71" t="s">
        <v>331</v>
      </c>
      <c r="B130" s="71">
        <v>702.5</v>
      </c>
      <c r="C130" s="71">
        <v>241.2</v>
      </c>
      <c r="D130" s="76" t="s">
        <v>332</v>
      </c>
      <c r="E130" s="71">
        <v>700.5</v>
      </c>
      <c r="F130" s="71">
        <v>2</v>
      </c>
      <c r="G130" s="71">
        <v>2</v>
      </c>
      <c r="H130" s="71">
        <v>241.2</v>
      </c>
      <c r="I130" s="71">
        <v>0</v>
      </c>
      <c r="J130" s="77">
        <v>0</v>
      </c>
      <c r="K130" s="71">
        <v>2</v>
      </c>
      <c r="L130" s="76"/>
      <c r="O130" s="71" t="s">
        <v>1864</v>
      </c>
      <c r="R130" s="77" t="s">
        <v>1864</v>
      </c>
      <c r="S130" s="71">
        <v>0</v>
      </c>
      <c r="T130" s="76"/>
      <c r="Z130" s="77"/>
      <c r="AB130" s="76"/>
      <c r="AH130" s="77"/>
      <c r="AJ130" s="4" t="b">
        <f t="shared" si="2"/>
        <v>0</v>
      </c>
      <c r="AK130" s="12"/>
    </row>
    <row r="131" spans="1:38" x14ac:dyDescent="0.25">
      <c r="A131" s="71" t="s">
        <v>332</v>
      </c>
      <c r="B131" s="71">
        <v>700.5</v>
      </c>
      <c r="C131" s="71">
        <v>241.2</v>
      </c>
      <c r="D131" s="76" t="s">
        <v>333</v>
      </c>
      <c r="E131" s="71">
        <v>698.5</v>
      </c>
      <c r="F131" s="71">
        <v>2</v>
      </c>
      <c r="G131" s="71">
        <v>2</v>
      </c>
      <c r="H131" s="71">
        <v>241.2</v>
      </c>
      <c r="I131" s="71">
        <v>0</v>
      </c>
      <c r="J131" s="77">
        <v>0</v>
      </c>
      <c r="K131" s="71">
        <v>2</v>
      </c>
      <c r="L131" s="76"/>
      <c r="O131" s="71" t="s">
        <v>1864</v>
      </c>
      <c r="R131" s="77" t="s">
        <v>1864</v>
      </c>
      <c r="S131" s="71">
        <v>0</v>
      </c>
      <c r="T131" s="76"/>
      <c r="Z131" s="77"/>
      <c r="AB131" s="76"/>
      <c r="AH131" s="77"/>
      <c r="AJ131" s="12" t="b">
        <f t="shared" si="2"/>
        <v>0</v>
      </c>
      <c r="AK131" s="12"/>
    </row>
    <row r="132" spans="1:38" ht="15" customHeight="1" x14ac:dyDescent="0.25">
      <c r="A132" s="71" t="s">
        <v>333</v>
      </c>
      <c r="B132" s="71">
        <v>698.5</v>
      </c>
      <c r="C132" s="71">
        <v>241.2</v>
      </c>
      <c r="D132" s="76" t="s">
        <v>334</v>
      </c>
      <c r="E132" s="71">
        <v>696.5</v>
      </c>
      <c r="F132" s="71">
        <v>2</v>
      </c>
      <c r="G132" s="71">
        <v>2</v>
      </c>
      <c r="H132" s="71">
        <v>241.2</v>
      </c>
      <c r="I132" s="71">
        <v>0</v>
      </c>
      <c r="J132" s="77">
        <v>0</v>
      </c>
      <c r="K132" s="71">
        <v>2</v>
      </c>
      <c r="L132" s="76"/>
      <c r="O132" s="71" t="s">
        <v>1864</v>
      </c>
      <c r="R132" s="77" t="s">
        <v>1864</v>
      </c>
      <c r="S132" s="71">
        <v>0</v>
      </c>
      <c r="T132" s="76"/>
      <c r="Z132" s="77"/>
      <c r="AB132" s="76"/>
      <c r="AH132" s="77"/>
      <c r="AJ132" s="12" t="b">
        <f t="shared" si="2"/>
        <v>0</v>
      </c>
      <c r="AK132" s="12"/>
    </row>
    <row r="133" spans="1:38" x14ac:dyDescent="0.25">
      <c r="A133" s="71" t="s">
        <v>335</v>
      </c>
      <c r="B133" s="71">
        <v>728.5</v>
      </c>
      <c r="C133" s="71">
        <v>241.2</v>
      </c>
      <c r="D133" s="76" t="s">
        <v>336</v>
      </c>
      <c r="E133" s="71">
        <v>726.5</v>
      </c>
      <c r="F133" s="71">
        <v>2</v>
      </c>
      <c r="G133" s="71">
        <v>2</v>
      </c>
      <c r="H133" s="71">
        <v>241.2</v>
      </c>
      <c r="I133" s="71">
        <v>0</v>
      </c>
      <c r="J133" s="77">
        <v>0</v>
      </c>
      <c r="K133" s="71">
        <v>2</v>
      </c>
      <c r="L133" s="76"/>
      <c r="O133" s="71" t="s">
        <v>1864</v>
      </c>
      <c r="R133" s="77" t="s">
        <v>1864</v>
      </c>
      <c r="S133" s="71">
        <v>0</v>
      </c>
      <c r="T133" s="76"/>
      <c r="Z133" s="77"/>
      <c r="AB133" s="76"/>
      <c r="AH133" s="77"/>
      <c r="AJ133" s="12" t="b">
        <f t="shared" si="2"/>
        <v>0</v>
      </c>
      <c r="AK133" s="4" t="b">
        <v>1</v>
      </c>
      <c r="AL133" s="4" t="b">
        <v>1</v>
      </c>
    </row>
    <row r="134" spans="1:38" x14ac:dyDescent="0.25">
      <c r="A134" s="71" t="s">
        <v>336</v>
      </c>
      <c r="B134" s="71">
        <v>726.5</v>
      </c>
      <c r="C134" s="71">
        <v>241.2</v>
      </c>
      <c r="D134" s="76" t="s">
        <v>337</v>
      </c>
      <c r="E134" s="71">
        <v>724.5</v>
      </c>
      <c r="F134" s="71">
        <v>2</v>
      </c>
      <c r="G134" s="71">
        <v>2</v>
      </c>
      <c r="H134" s="71">
        <v>241.2</v>
      </c>
      <c r="I134" s="71">
        <v>0</v>
      </c>
      <c r="J134" s="77">
        <v>0</v>
      </c>
      <c r="K134" s="71">
        <v>2</v>
      </c>
      <c r="L134" s="76"/>
      <c r="O134" s="71" t="s">
        <v>1864</v>
      </c>
      <c r="R134" s="77" t="s">
        <v>1864</v>
      </c>
      <c r="S134" s="71">
        <v>0</v>
      </c>
      <c r="T134" s="76"/>
      <c r="Z134" s="77"/>
      <c r="AB134" s="76"/>
      <c r="AH134" s="77"/>
      <c r="AJ134" s="4" t="b">
        <f t="shared" si="2"/>
        <v>0</v>
      </c>
      <c r="AK134" s="4" t="b">
        <v>1</v>
      </c>
      <c r="AL134" s="6"/>
    </row>
    <row r="135" spans="1:38" x14ac:dyDescent="0.25">
      <c r="A135" s="71" t="s">
        <v>337</v>
      </c>
      <c r="B135" s="71">
        <v>724.5</v>
      </c>
      <c r="C135" s="71">
        <v>241.2</v>
      </c>
      <c r="D135" s="76" t="s">
        <v>338</v>
      </c>
      <c r="E135" s="71">
        <v>722.5</v>
      </c>
      <c r="F135" s="71">
        <v>2</v>
      </c>
      <c r="G135" s="71">
        <v>2</v>
      </c>
      <c r="H135" s="71">
        <v>241.2</v>
      </c>
      <c r="I135" s="71">
        <v>0</v>
      </c>
      <c r="J135" s="77">
        <v>0</v>
      </c>
      <c r="K135" s="71">
        <v>2</v>
      </c>
      <c r="L135" s="76"/>
      <c r="O135" s="71" t="s">
        <v>1864</v>
      </c>
      <c r="R135" s="77" t="s">
        <v>1864</v>
      </c>
      <c r="S135" s="71">
        <v>0</v>
      </c>
      <c r="T135" s="76"/>
      <c r="Z135" s="77"/>
      <c r="AB135" s="76"/>
      <c r="AH135" s="77"/>
      <c r="AJ135" s="4" t="b">
        <f t="shared" si="2"/>
        <v>0</v>
      </c>
      <c r="AK135" s="12"/>
      <c r="AL135" s="6"/>
    </row>
    <row r="136" spans="1:38" x14ac:dyDescent="0.25">
      <c r="A136" s="71" t="s">
        <v>339</v>
      </c>
      <c r="B136" s="71">
        <v>758.6</v>
      </c>
      <c r="C136" s="71">
        <v>241.2</v>
      </c>
      <c r="D136" s="76" t="s">
        <v>340</v>
      </c>
      <c r="E136" s="71">
        <v>756.6</v>
      </c>
      <c r="F136" s="71">
        <v>2</v>
      </c>
      <c r="G136" s="71">
        <v>2</v>
      </c>
      <c r="H136" s="71">
        <v>241.2</v>
      </c>
      <c r="I136" s="71">
        <v>0</v>
      </c>
      <c r="J136" s="77">
        <v>0</v>
      </c>
      <c r="K136" s="71">
        <v>2</v>
      </c>
      <c r="L136" s="76"/>
      <c r="O136" s="71" t="s">
        <v>1864</v>
      </c>
      <c r="R136" s="77" t="s">
        <v>1864</v>
      </c>
      <c r="S136" s="71">
        <v>0</v>
      </c>
      <c r="T136" s="76"/>
      <c r="Z136" s="77"/>
      <c r="AB136" s="76"/>
      <c r="AH136" s="77"/>
      <c r="AJ136" s="12" t="b">
        <f t="shared" si="2"/>
        <v>0</v>
      </c>
      <c r="AK136" s="12"/>
    </row>
    <row r="137" spans="1:38" ht="15" customHeight="1" x14ac:dyDescent="0.25">
      <c r="A137" s="71" t="s">
        <v>341</v>
      </c>
      <c r="B137" s="71">
        <v>752.5</v>
      </c>
      <c r="C137" s="71">
        <v>241.2</v>
      </c>
      <c r="D137" s="76" t="s">
        <v>342</v>
      </c>
      <c r="E137" s="71">
        <v>750.5</v>
      </c>
      <c r="F137" s="71">
        <v>2</v>
      </c>
      <c r="G137" s="71">
        <v>2</v>
      </c>
      <c r="H137" s="71">
        <v>241.2</v>
      </c>
      <c r="I137" s="71">
        <v>0</v>
      </c>
      <c r="J137" s="77">
        <v>0</v>
      </c>
      <c r="K137" s="71">
        <v>2</v>
      </c>
      <c r="L137" s="76"/>
      <c r="O137" s="71" t="s">
        <v>1864</v>
      </c>
      <c r="R137" s="77" t="s">
        <v>1864</v>
      </c>
      <c r="S137" s="71">
        <v>0</v>
      </c>
      <c r="T137" s="76"/>
      <c r="Z137" s="77"/>
      <c r="AB137" s="76"/>
      <c r="AH137" s="77"/>
      <c r="AJ137" s="12" t="b">
        <f t="shared" si="2"/>
        <v>0</v>
      </c>
      <c r="AK137" s="4" t="b">
        <v>1</v>
      </c>
      <c r="AL137" s="4" t="b">
        <v>1</v>
      </c>
    </row>
    <row r="138" spans="1:38" x14ac:dyDescent="0.25">
      <c r="A138" s="71" t="s">
        <v>342</v>
      </c>
      <c r="B138" s="71">
        <v>750.5</v>
      </c>
      <c r="C138" s="71">
        <v>241.2</v>
      </c>
      <c r="D138" s="76" t="s">
        <v>343</v>
      </c>
      <c r="E138" s="71">
        <v>748.5</v>
      </c>
      <c r="F138" s="71">
        <v>2</v>
      </c>
      <c r="G138" s="71">
        <v>2</v>
      </c>
      <c r="H138" s="71">
        <v>241.2</v>
      </c>
      <c r="I138" s="71">
        <v>0</v>
      </c>
      <c r="J138" s="77">
        <v>0</v>
      </c>
      <c r="K138" s="71">
        <v>2</v>
      </c>
      <c r="L138" s="76"/>
      <c r="O138" s="71" t="s">
        <v>1864</v>
      </c>
      <c r="R138" s="77" t="s">
        <v>1864</v>
      </c>
      <c r="S138" s="71">
        <v>0</v>
      </c>
      <c r="T138" s="76"/>
      <c r="Z138" s="77"/>
      <c r="AB138" s="76"/>
      <c r="AH138" s="77"/>
      <c r="AJ138" s="4" t="b">
        <f t="shared" si="2"/>
        <v>0</v>
      </c>
      <c r="AK138" s="4" t="b">
        <v>1</v>
      </c>
    </row>
    <row r="139" spans="1:38" x14ac:dyDescent="0.25">
      <c r="A139" s="71" t="s">
        <v>344</v>
      </c>
      <c r="B139" s="71">
        <v>690.5</v>
      </c>
      <c r="C139" s="71">
        <v>255.2</v>
      </c>
      <c r="D139" s="76" t="s">
        <v>345</v>
      </c>
      <c r="E139" s="71">
        <v>688.5</v>
      </c>
      <c r="F139" s="71">
        <v>2</v>
      </c>
      <c r="G139" s="71">
        <v>2</v>
      </c>
      <c r="H139" s="71">
        <v>253.2</v>
      </c>
      <c r="I139" s="71">
        <v>2</v>
      </c>
      <c r="J139" s="77">
        <v>2</v>
      </c>
      <c r="K139" s="71">
        <v>1</v>
      </c>
      <c r="L139" s="76" t="s">
        <v>937</v>
      </c>
      <c r="M139" s="71">
        <v>688.5</v>
      </c>
      <c r="N139" s="71">
        <v>2</v>
      </c>
      <c r="O139" s="71">
        <v>2</v>
      </c>
      <c r="P139" s="71">
        <v>255.3</v>
      </c>
      <c r="Q139" s="71">
        <v>0</v>
      </c>
      <c r="R139" s="77">
        <v>0.10000000000002274</v>
      </c>
      <c r="S139" s="71">
        <v>2</v>
      </c>
      <c r="T139" s="76"/>
      <c r="Z139" s="77"/>
      <c r="AB139" s="76"/>
      <c r="AH139" s="77"/>
      <c r="AJ139" s="4" t="b">
        <f t="shared" si="2"/>
        <v>0</v>
      </c>
      <c r="AK139" s="12"/>
    </row>
    <row r="140" spans="1:38" x14ac:dyDescent="0.25">
      <c r="A140" s="71" t="s">
        <v>365</v>
      </c>
      <c r="B140" s="71">
        <v>704.5</v>
      </c>
      <c r="C140" s="71">
        <v>269.2</v>
      </c>
      <c r="D140" s="76" t="s">
        <v>366</v>
      </c>
      <c r="E140" s="71">
        <v>702.5</v>
      </c>
      <c r="F140" s="71">
        <v>2</v>
      </c>
      <c r="G140" s="71">
        <v>2</v>
      </c>
      <c r="H140" s="71">
        <v>269.2</v>
      </c>
      <c r="I140" s="71">
        <v>0</v>
      </c>
      <c r="J140" s="77">
        <v>0</v>
      </c>
      <c r="K140" s="71">
        <v>2</v>
      </c>
      <c r="L140" s="76"/>
      <c r="O140" s="71" t="s">
        <v>1864</v>
      </c>
      <c r="R140" s="77" t="s">
        <v>1864</v>
      </c>
      <c r="S140" s="71">
        <v>0</v>
      </c>
      <c r="T140" s="76"/>
      <c r="Z140" s="77"/>
      <c r="AB140" s="76"/>
      <c r="AH140" s="77"/>
      <c r="AJ140" s="12" t="b">
        <f t="shared" si="2"/>
        <v>0</v>
      </c>
      <c r="AK140" s="4" t="b">
        <v>0</v>
      </c>
    </row>
    <row r="141" spans="1:38" x14ac:dyDescent="0.25">
      <c r="A141" s="71" t="s">
        <v>346</v>
      </c>
      <c r="B141" s="71">
        <v>718.5</v>
      </c>
      <c r="C141" s="71">
        <v>283.3</v>
      </c>
      <c r="D141" s="76" t="s">
        <v>361</v>
      </c>
      <c r="E141" s="71">
        <v>716.5</v>
      </c>
      <c r="F141" s="71">
        <v>2</v>
      </c>
      <c r="G141" s="71">
        <v>2</v>
      </c>
      <c r="H141" s="71">
        <v>283.3</v>
      </c>
      <c r="I141" s="71">
        <v>0</v>
      </c>
      <c r="J141" s="77">
        <v>0</v>
      </c>
      <c r="K141" s="71">
        <v>2</v>
      </c>
      <c r="L141" s="76" t="s">
        <v>347</v>
      </c>
      <c r="M141" s="71">
        <v>716.5</v>
      </c>
      <c r="N141" s="71">
        <v>2</v>
      </c>
      <c r="O141" s="71">
        <v>2</v>
      </c>
      <c r="P141" s="71">
        <v>281.2</v>
      </c>
      <c r="Q141" s="71">
        <v>2</v>
      </c>
      <c r="R141" s="77">
        <v>2.1000000000000227</v>
      </c>
      <c r="S141" s="71">
        <v>1</v>
      </c>
      <c r="T141" s="76"/>
      <c r="Z141" s="77"/>
      <c r="AB141" s="76"/>
      <c r="AH141" s="77"/>
      <c r="AJ141" s="4" t="b">
        <f t="shared" si="2"/>
        <v>0</v>
      </c>
      <c r="AK141" s="12"/>
    </row>
    <row r="142" spans="1:38" ht="15" customHeight="1" x14ac:dyDescent="0.25">
      <c r="A142" s="71" t="s">
        <v>347</v>
      </c>
      <c r="B142" s="71">
        <v>716.5</v>
      </c>
      <c r="C142" s="71">
        <v>281.2</v>
      </c>
      <c r="D142" s="76" t="s">
        <v>362</v>
      </c>
      <c r="E142" s="71">
        <v>714.5</v>
      </c>
      <c r="F142" s="71">
        <v>2</v>
      </c>
      <c r="G142" s="71">
        <v>2</v>
      </c>
      <c r="H142" s="71">
        <v>281.2</v>
      </c>
      <c r="I142" s="71">
        <v>0</v>
      </c>
      <c r="J142" s="77">
        <v>0</v>
      </c>
      <c r="K142" s="71">
        <v>2</v>
      </c>
      <c r="L142" s="76" t="s">
        <v>348</v>
      </c>
      <c r="M142" s="71">
        <v>714.5</v>
      </c>
      <c r="N142" s="71">
        <v>2</v>
      </c>
      <c r="O142" s="71">
        <v>2</v>
      </c>
      <c r="P142" s="71">
        <v>279.2</v>
      </c>
      <c r="Q142" s="71">
        <v>2</v>
      </c>
      <c r="R142" s="77">
        <v>2</v>
      </c>
      <c r="S142" s="71">
        <v>1</v>
      </c>
      <c r="T142" s="76"/>
      <c r="Z142" s="77"/>
      <c r="AB142" s="76"/>
      <c r="AH142" s="77"/>
      <c r="AJ142" s="12" t="b">
        <f t="shared" si="2"/>
        <v>0</v>
      </c>
      <c r="AK142" s="12"/>
    </row>
    <row r="143" spans="1:38" x14ac:dyDescent="0.25">
      <c r="A143" s="71" t="s">
        <v>348</v>
      </c>
      <c r="B143" s="71">
        <v>714.5</v>
      </c>
      <c r="C143" s="71">
        <v>279.2</v>
      </c>
      <c r="D143" s="76" t="s">
        <v>363</v>
      </c>
      <c r="E143" s="71">
        <v>712.5</v>
      </c>
      <c r="F143" s="71">
        <v>2</v>
      </c>
      <c r="G143" s="71">
        <v>2</v>
      </c>
      <c r="H143" s="71">
        <v>279.2</v>
      </c>
      <c r="I143" s="71">
        <v>0</v>
      </c>
      <c r="J143" s="77">
        <v>0</v>
      </c>
      <c r="K143" s="71">
        <v>2</v>
      </c>
      <c r="L143" s="76" t="s">
        <v>349</v>
      </c>
      <c r="M143" s="71">
        <v>712.5</v>
      </c>
      <c r="N143" s="71">
        <v>2</v>
      </c>
      <c r="O143" s="71">
        <v>2</v>
      </c>
      <c r="P143" s="71">
        <v>277.2</v>
      </c>
      <c r="Q143" s="71">
        <v>2</v>
      </c>
      <c r="R143" s="77">
        <v>2</v>
      </c>
      <c r="S143" s="71">
        <v>1</v>
      </c>
      <c r="T143" s="76"/>
      <c r="Z143" s="77"/>
      <c r="AB143" s="76"/>
      <c r="AH143" s="77"/>
      <c r="AJ143" s="12" t="b">
        <f t="shared" si="2"/>
        <v>0</v>
      </c>
      <c r="AK143" s="4" t="b">
        <v>0</v>
      </c>
      <c r="AL143" s="4" t="b">
        <v>1</v>
      </c>
    </row>
    <row r="144" spans="1:38" ht="15" customHeight="1" x14ac:dyDescent="0.25">
      <c r="A144" s="71" t="s">
        <v>349</v>
      </c>
      <c r="B144" s="71">
        <v>712.5</v>
      </c>
      <c r="C144" s="71">
        <v>277.2</v>
      </c>
      <c r="D144" s="76" t="s">
        <v>350</v>
      </c>
      <c r="E144" s="71">
        <v>710.5</v>
      </c>
      <c r="F144" s="71">
        <v>2</v>
      </c>
      <c r="G144" s="71">
        <v>2</v>
      </c>
      <c r="H144" s="71">
        <v>275.2</v>
      </c>
      <c r="I144" s="71">
        <v>2</v>
      </c>
      <c r="J144" s="77">
        <v>2</v>
      </c>
      <c r="K144" s="71">
        <v>1</v>
      </c>
      <c r="L144" s="76"/>
      <c r="O144" s="71" t="s">
        <v>1864</v>
      </c>
      <c r="R144" s="77" t="s">
        <v>1864</v>
      </c>
      <c r="S144" s="71">
        <v>0</v>
      </c>
      <c r="T144" s="76"/>
      <c r="Z144" s="77"/>
      <c r="AB144" s="76"/>
      <c r="AH144" s="77"/>
      <c r="AJ144" s="4" t="b">
        <f t="shared" si="2"/>
        <v>0</v>
      </c>
      <c r="AK144" s="4" t="b">
        <v>1</v>
      </c>
    </row>
    <row r="145" spans="1:38" x14ac:dyDescent="0.25">
      <c r="A145" s="71" t="s">
        <v>351</v>
      </c>
      <c r="B145" s="71">
        <v>744.6</v>
      </c>
      <c r="C145" s="71">
        <v>309.3</v>
      </c>
      <c r="D145" s="76" t="s">
        <v>352</v>
      </c>
      <c r="E145" s="71">
        <v>742.5</v>
      </c>
      <c r="F145" s="71">
        <v>2</v>
      </c>
      <c r="G145" s="71">
        <v>2.1000000000000227</v>
      </c>
      <c r="H145" s="71">
        <v>307.3</v>
      </c>
      <c r="I145" s="71">
        <v>2</v>
      </c>
      <c r="J145" s="77">
        <v>2</v>
      </c>
      <c r="K145" s="71">
        <v>1</v>
      </c>
      <c r="L145" s="76"/>
      <c r="O145" s="71" t="s">
        <v>1864</v>
      </c>
      <c r="R145" s="77" t="s">
        <v>1864</v>
      </c>
      <c r="S145" s="71">
        <v>0</v>
      </c>
      <c r="T145" s="76"/>
      <c r="Z145" s="77"/>
      <c r="AB145" s="76"/>
      <c r="AH145" s="77"/>
      <c r="AJ145" s="4" t="b">
        <f t="shared" si="2"/>
        <v>0</v>
      </c>
      <c r="AK145" s="12"/>
    </row>
    <row r="146" spans="1:38" x14ac:dyDescent="0.25">
      <c r="A146" s="71" t="s">
        <v>352</v>
      </c>
      <c r="B146" s="71">
        <v>742.5</v>
      </c>
      <c r="C146" s="71">
        <v>307.3</v>
      </c>
      <c r="D146" s="76" t="s">
        <v>353</v>
      </c>
      <c r="E146" s="71">
        <v>740.5</v>
      </c>
      <c r="F146" s="71">
        <v>2</v>
      </c>
      <c r="G146" s="71">
        <v>2</v>
      </c>
      <c r="H146" s="71">
        <v>305.2</v>
      </c>
      <c r="I146" s="71">
        <v>2</v>
      </c>
      <c r="J146" s="77">
        <v>2.1000000000000227</v>
      </c>
      <c r="K146" s="71">
        <v>1</v>
      </c>
      <c r="L146" s="76"/>
      <c r="O146" s="71" t="s">
        <v>1864</v>
      </c>
      <c r="R146" s="77" t="s">
        <v>1864</v>
      </c>
      <c r="S146" s="71">
        <v>0</v>
      </c>
      <c r="T146" s="76"/>
      <c r="Z146" s="77"/>
      <c r="AB146" s="76"/>
      <c r="AH146" s="77"/>
      <c r="AJ146" s="12" t="b">
        <f t="shared" si="2"/>
        <v>0</v>
      </c>
      <c r="AK146" s="4" t="b">
        <v>0</v>
      </c>
    </row>
    <row r="147" spans="1:38" x14ac:dyDescent="0.25">
      <c r="A147" s="71" t="s">
        <v>353</v>
      </c>
      <c r="B147" s="71">
        <v>740.5</v>
      </c>
      <c r="C147" s="71">
        <v>305.2</v>
      </c>
      <c r="D147" s="76" t="s">
        <v>354</v>
      </c>
      <c r="E147" s="71">
        <v>738.5</v>
      </c>
      <c r="F147" s="71">
        <v>2</v>
      </c>
      <c r="G147" s="71">
        <v>2</v>
      </c>
      <c r="H147" s="71">
        <v>303.2</v>
      </c>
      <c r="I147" s="71">
        <v>2</v>
      </c>
      <c r="J147" s="77">
        <v>2</v>
      </c>
      <c r="K147" s="71">
        <v>1</v>
      </c>
      <c r="L147" s="76"/>
      <c r="O147" s="71" t="s">
        <v>1864</v>
      </c>
      <c r="R147" s="77" t="s">
        <v>1864</v>
      </c>
      <c r="S147" s="71">
        <v>0</v>
      </c>
      <c r="T147" s="76"/>
      <c r="Z147" s="77"/>
      <c r="AB147" s="76"/>
      <c r="AH147" s="77"/>
      <c r="AJ147" s="4" t="b">
        <f t="shared" si="2"/>
        <v>0</v>
      </c>
      <c r="AK147" s="12"/>
    </row>
    <row r="148" spans="1:38" x14ac:dyDescent="0.25">
      <c r="A148" s="71" t="s">
        <v>354</v>
      </c>
      <c r="B148" s="71">
        <v>738.5</v>
      </c>
      <c r="C148" s="71">
        <v>303.2</v>
      </c>
      <c r="D148" s="76" t="s">
        <v>355</v>
      </c>
      <c r="E148" s="71">
        <v>736.5</v>
      </c>
      <c r="F148" s="71">
        <v>2</v>
      </c>
      <c r="G148" s="71">
        <v>2</v>
      </c>
      <c r="H148" s="71">
        <v>301.2</v>
      </c>
      <c r="I148" s="71">
        <v>2</v>
      </c>
      <c r="J148" s="77">
        <v>2</v>
      </c>
      <c r="K148" s="71">
        <v>1</v>
      </c>
      <c r="L148" s="76"/>
      <c r="O148" s="71" t="s">
        <v>1864</v>
      </c>
      <c r="R148" s="77" t="s">
        <v>1864</v>
      </c>
      <c r="S148" s="71">
        <v>0</v>
      </c>
      <c r="T148" s="76"/>
      <c r="Z148" s="77"/>
      <c r="AB148" s="76"/>
      <c r="AH148" s="77"/>
      <c r="AJ148" s="12" t="b">
        <f t="shared" si="2"/>
        <v>0</v>
      </c>
      <c r="AK148" s="12"/>
    </row>
    <row r="149" spans="1:38" x14ac:dyDescent="0.25">
      <c r="A149" s="71" t="s">
        <v>356</v>
      </c>
      <c r="B149" s="71">
        <v>772.6</v>
      </c>
      <c r="C149" s="71">
        <v>337.3</v>
      </c>
      <c r="D149" s="76" t="s">
        <v>357</v>
      </c>
      <c r="E149" s="71">
        <v>770.6</v>
      </c>
      <c r="F149" s="71">
        <v>2</v>
      </c>
      <c r="G149" s="71">
        <v>2</v>
      </c>
      <c r="H149" s="71">
        <v>335.3</v>
      </c>
      <c r="I149" s="71">
        <v>2</v>
      </c>
      <c r="J149" s="77">
        <v>2</v>
      </c>
      <c r="K149" s="71">
        <v>1</v>
      </c>
      <c r="L149" s="76"/>
      <c r="O149" s="71" t="s">
        <v>1864</v>
      </c>
      <c r="R149" s="77" t="s">
        <v>1864</v>
      </c>
      <c r="S149" s="71">
        <v>0</v>
      </c>
      <c r="T149" s="76"/>
      <c r="Z149" s="77"/>
      <c r="AB149" s="76"/>
      <c r="AH149" s="77"/>
      <c r="AJ149" s="12" t="b">
        <f t="shared" si="2"/>
        <v>0</v>
      </c>
      <c r="AK149" s="4" t="b">
        <v>1</v>
      </c>
      <c r="AL149" s="4" t="b">
        <v>1</v>
      </c>
    </row>
    <row r="150" spans="1:38" x14ac:dyDescent="0.25">
      <c r="A150" s="71" t="s">
        <v>358</v>
      </c>
      <c r="B150" s="71">
        <v>766.5</v>
      </c>
      <c r="C150" s="71">
        <v>331.3</v>
      </c>
      <c r="D150" s="76" t="s">
        <v>359</v>
      </c>
      <c r="E150" s="71">
        <v>764.5</v>
      </c>
      <c r="F150" s="71">
        <v>2</v>
      </c>
      <c r="G150" s="71">
        <v>2</v>
      </c>
      <c r="H150" s="71">
        <v>329.2</v>
      </c>
      <c r="I150" s="71">
        <v>2</v>
      </c>
      <c r="J150" s="77">
        <v>2.1000000000000227</v>
      </c>
      <c r="K150" s="71">
        <v>1</v>
      </c>
      <c r="L150" s="76"/>
      <c r="O150" s="71" t="s">
        <v>1864</v>
      </c>
      <c r="R150" s="77" t="s">
        <v>1864</v>
      </c>
      <c r="S150" s="71">
        <v>0</v>
      </c>
      <c r="T150" s="76"/>
      <c r="Z150" s="77"/>
      <c r="AB150" s="76"/>
      <c r="AH150" s="77"/>
      <c r="AJ150" s="4" t="b">
        <f t="shared" si="2"/>
        <v>0</v>
      </c>
      <c r="AK150" s="4" t="b">
        <v>1</v>
      </c>
    </row>
    <row r="151" spans="1:38" x14ac:dyDescent="0.25">
      <c r="A151" s="71" t="s">
        <v>359</v>
      </c>
      <c r="B151" s="71">
        <v>764.5</v>
      </c>
      <c r="C151" s="71">
        <v>329.2</v>
      </c>
      <c r="D151" s="76" t="s">
        <v>360</v>
      </c>
      <c r="E151" s="71">
        <v>762.5</v>
      </c>
      <c r="F151" s="71">
        <v>2</v>
      </c>
      <c r="G151" s="71">
        <v>2</v>
      </c>
      <c r="H151" s="71">
        <v>327.2</v>
      </c>
      <c r="I151" s="71">
        <v>2</v>
      </c>
      <c r="J151" s="77">
        <v>2</v>
      </c>
      <c r="K151" s="71">
        <v>1</v>
      </c>
      <c r="L151" s="76"/>
      <c r="O151" s="71" t="s">
        <v>1864</v>
      </c>
      <c r="R151" s="77" t="s">
        <v>1864</v>
      </c>
      <c r="S151" s="71">
        <v>0</v>
      </c>
      <c r="T151" s="76"/>
      <c r="Z151" s="77"/>
      <c r="AB151" s="76"/>
      <c r="AH151" s="77"/>
      <c r="AJ151" s="4" t="b">
        <f t="shared" si="2"/>
        <v>0</v>
      </c>
      <c r="AK151" s="12"/>
    </row>
    <row r="152" spans="1:38" x14ac:dyDescent="0.25">
      <c r="A152" s="71" t="s">
        <v>361</v>
      </c>
      <c r="B152" s="71">
        <v>716.5</v>
      </c>
      <c r="C152" s="71">
        <v>283.3</v>
      </c>
      <c r="D152" s="76" t="s">
        <v>362</v>
      </c>
      <c r="E152" s="71">
        <v>714.5</v>
      </c>
      <c r="F152" s="71">
        <v>2</v>
      </c>
      <c r="G152" s="71">
        <v>2</v>
      </c>
      <c r="H152" s="71">
        <v>281.2</v>
      </c>
      <c r="I152" s="71">
        <v>2</v>
      </c>
      <c r="J152" s="77">
        <v>2.1000000000000227</v>
      </c>
      <c r="K152" s="71">
        <v>1</v>
      </c>
      <c r="L152" s="76"/>
      <c r="O152" s="71" t="s">
        <v>1864</v>
      </c>
      <c r="R152" s="77" t="s">
        <v>1864</v>
      </c>
      <c r="S152" s="71">
        <v>0</v>
      </c>
      <c r="T152" s="76"/>
      <c r="Z152" s="77"/>
      <c r="AB152" s="76"/>
      <c r="AH152" s="77"/>
      <c r="AJ152" s="12" t="b">
        <f t="shared" si="2"/>
        <v>0</v>
      </c>
      <c r="AK152" s="12"/>
    </row>
    <row r="153" spans="1:38" x14ac:dyDescent="0.25">
      <c r="A153" s="71" t="s">
        <v>362</v>
      </c>
      <c r="B153" s="71">
        <v>714.5</v>
      </c>
      <c r="C153" s="71">
        <v>281.2</v>
      </c>
      <c r="D153" s="76" t="s">
        <v>363</v>
      </c>
      <c r="E153" s="71">
        <v>712.5</v>
      </c>
      <c r="F153" s="71">
        <v>2</v>
      </c>
      <c r="G153" s="71">
        <v>2</v>
      </c>
      <c r="H153" s="71">
        <v>279.2</v>
      </c>
      <c r="I153" s="71">
        <v>2</v>
      </c>
      <c r="J153" s="77">
        <v>2</v>
      </c>
      <c r="K153" s="71">
        <v>1</v>
      </c>
      <c r="L153" s="76"/>
      <c r="O153" s="71" t="s">
        <v>1864</v>
      </c>
      <c r="R153" s="77" t="s">
        <v>1864</v>
      </c>
      <c r="S153" s="71">
        <v>0</v>
      </c>
      <c r="T153" s="76"/>
      <c r="Z153" s="77"/>
      <c r="AB153" s="76"/>
      <c r="AH153" s="77"/>
      <c r="AJ153" s="12" t="b">
        <f t="shared" si="2"/>
        <v>0</v>
      </c>
      <c r="AK153" s="12"/>
    </row>
    <row r="154" spans="1:38" x14ac:dyDescent="0.25">
      <c r="A154" s="71" t="s">
        <v>367</v>
      </c>
      <c r="B154" s="71">
        <v>732.6</v>
      </c>
      <c r="C154" s="71">
        <v>269.2</v>
      </c>
      <c r="D154" s="76" t="s">
        <v>368</v>
      </c>
      <c r="E154" s="71">
        <v>730.5</v>
      </c>
      <c r="F154" s="71">
        <v>2</v>
      </c>
      <c r="G154" s="71">
        <v>2.1000000000000227</v>
      </c>
      <c r="H154" s="71">
        <v>269.2</v>
      </c>
      <c r="I154" s="71">
        <v>0</v>
      </c>
      <c r="J154" s="77">
        <v>0</v>
      </c>
      <c r="K154" s="71">
        <v>2</v>
      </c>
      <c r="L154" s="76"/>
      <c r="O154" s="71" t="s">
        <v>1864</v>
      </c>
      <c r="R154" s="77" t="s">
        <v>1864</v>
      </c>
      <c r="S154" s="71">
        <v>0</v>
      </c>
      <c r="T154" s="76"/>
      <c r="Z154" s="77"/>
      <c r="AB154" s="76"/>
      <c r="AH154" s="77"/>
      <c r="AJ154" s="12" t="b">
        <f t="shared" si="2"/>
        <v>0</v>
      </c>
      <c r="AK154" s="12"/>
    </row>
    <row r="155" spans="1:38" ht="15" customHeight="1" x14ac:dyDescent="0.25">
      <c r="A155" s="71" t="s">
        <v>368</v>
      </c>
      <c r="B155" s="71">
        <v>730.5</v>
      </c>
      <c r="C155" s="71">
        <v>269.2</v>
      </c>
      <c r="D155" s="76" t="s">
        <v>369</v>
      </c>
      <c r="E155" s="71">
        <v>728.5</v>
      </c>
      <c r="F155" s="71">
        <v>2</v>
      </c>
      <c r="G155" s="71">
        <v>2</v>
      </c>
      <c r="H155" s="71">
        <v>269.2</v>
      </c>
      <c r="I155" s="71">
        <v>0</v>
      </c>
      <c r="J155" s="77">
        <v>0</v>
      </c>
      <c r="K155" s="71">
        <v>2</v>
      </c>
      <c r="L155" s="76"/>
      <c r="O155" s="71" t="s">
        <v>1864</v>
      </c>
      <c r="R155" s="77" t="s">
        <v>1864</v>
      </c>
      <c r="S155" s="71">
        <v>0</v>
      </c>
      <c r="T155" s="76"/>
      <c r="Z155" s="77"/>
      <c r="AB155" s="76"/>
      <c r="AH155" s="77"/>
      <c r="AJ155" s="12" t="b">
        <f t="shared" si="2"/>
        <v>0</v>
      </c>
      <c r="AK155" s="4" t="b">
        <v>0</v>
      </c>
      <c r="AL155" s="4" t="b">
        <v>1</v>
      </c>
    </row>
    <row r="156" spans="1:38" x14ac:dyDescent="0.25">
      <c r="A156" s="71" t="s">
        <v>369</v>
      </c>
      <c r="B156" s="71">
        <v>728.5</v>
      </c>
      <c r="C156" s="71">
        <v>269.2</v>
      </c>
      <c r="D156" s="76" t="s">
        <v>370</v>
      </c>
      <c r="E156" s="71">
        <v>726.5</v>
      </c>
      <c r="F156" s="71">
        <v>2</v>
      </c>
      <c r="G156" s="71">
        <v>2</v>
      </c>
      <c r="H156" s="71">
        <v>269.2</v>
      </c>
      <c r="I156" s="71">
        <v>0</v>
      </c>
      <c r="J156" s="77">
        <v>0</v>
      </c>
      <c r="K156" s="71">
        <v>2</v>
      </c>
      <c r="L156" s="76"/>
      <c r="O156" s="71" t="s">
        <v>1864</v>
      </c>
      <c r="R156" s="77" t="s">
        <v>1864</v>
      </c>
      <c r="S156" s="71">
        <v>0</v>
      </c>
      <c r="T156" s="76"/>
      <c r="Z156" s="77"/>
      <c r="AB156" s="76"/>
      <c r="AH156" s="77"/>
      <c r="AJ156" s="4" t="b">
        <f t="shared" si="2"/>
        <v>0</v>
      </c>
      <c r="AK156" s="4" t="b">
        <v>1</v>
      </c>
    </row>
    <row r="157" spans="1:38" ht="15" customHeight="1" x14ac:dyDescent="0.25">
      <c r="A157" s="71" t="s">
        <v>370</v>
      </c>
      <c r="B157" s="71">
        <v>726.5</v>
      </c>
      <c r="C157" s="71">
        <v>269.2</v>
      </c>
      <c r="D157" s="76" t="s">
        <v>371</v>
      </c>
      <c r="E157" s="71">
        <v>724.5</v>
      </c>
      <c r="F157" s="71">
        <v>2</v>
      </c>
      <c r="G157" s="71">
        <v>2</v>
      </c>
      <c r="H157" s="71">
        <v>269.2</v>
      </c>
      <c r="I157" s="71">
        <v>0</v>
      </c>
      <c r="J157" s="77">
        <v>0</v>
      </c>
      <c r="K157" s="71">
        <v>2</v>
      </c>
      <c r="L157" s="76"/>
      <c r="O157" s="71" t="s">
        <v>1864</v>
      </c>
      <c r="R157" s="77" t="s">
        <v>1864</v>
      </c>
      <c r="S157" s="71">
        <v>0</v>
      </c>
      <c r="T157" s="76"/>
      <c r="Z157" s="77"/>
      <c r="AB157" s="76"/>
      <c r="AH157" s="77"/>
      <c r="AJ157" s="4" t="b">
        <f t="shared" si="2"/>
        <v>0</v>
      </c>
      <c r="AK157" s="12"/>
    </row>
    <row r="158" spans="1:38" x14ac:dyDescent="0.25">
      <c r="A158" s="71" t="s">
        <v>521</v>
      </c>
      <c r="B158" s="71">
        <v>760.6</v>
      </c>
      <c r="C158" s="71">
        <v>269.2</v>
      </c>
      <c r="D158" s="76" t="s">
        <v>522</v>
      </c>
      <c r="E158" s="71">
        <v>758.6</v>
      </c>
      <c r="F158" s="71">
        <v>2</v>
      </c>
      <c r="G158" s="71">
        <v>2</v>
      </c>
      <c r="H158" s="71">
        <v>269.2</v>
      </c>
      <c r="I158" s="71">
        <v>0</v>
      </c>
      <c r="J158" s="77">
        <v>0</v>
      </c>
      <c r="K158" s="71">
        <v>2</v>
      </c>
      <c r="L158" s="76" t="s">
        <v>534</v>
      </c>
      <c r="M158" s="71">
        <v>759.6</v>
      </c>
      <c r="N158" s="71">
        <v>1</v>
      </c>
      <c r="O158" s="71">
        <v>1</v>
      </c>
      <c r="P158" s="71">
        <v>269.2</v>
      </c>
      <c r="Q158" s="71">
        <v>0</v>
      </c>
      <c r="R158" s="77">
        <v>0</v>
      </c>
      <c r="S158" s="71">
        <v>4</v>
      </c>
      <c r="T158" s="76"/>
      <c r="Z158" s="77"/>
      <c r="AB158" s="76"/>
      <c r="AH158" s="77"/>
      <c r="AJ158" s="12" t="b">
        <f t="shared" si="2"/>
        <v>0</v>
      </c>
      <c r="AK158" s="4" t="b">
        <v>1</v>
      </c>
      <c r="AL158" s="4" t="b">
        <v>1</v>
      </c>
    </row>
    <row r="159" spans="1:38" ht="15" customHeight="1" x14ac:dyDescent="0.25">
      <c r="A159" s="71" t="s">
        <v>522</v>
      </c>
      <c r="B159" s="71">
        <v>758.6</v>
      </c>
      <c r="C159" s="71">
        <v>269.2</v>
      </c>
      <c r="D159" s="76" t="s">
        <v>372</v>
      </c>
      <c r="E159" s="71">
        <v>756.6</v>
      </c>
      <c r="F159" s="71">
        <v>2</v>
      </c>
      <c r="G159" s="71">
        <v>2</v>
      </c>
      <c r="H159" s="71">
        <v>269.2</v>
      </c>
      <c r="I159" s="71">
        <v>0</v>
      </c>
      <c r="J159" s="77">
        <v>0</v>
      </c>
      <c r="K159" s="71">
        <v>2</v>
      </c>
      <c r="L159" s="76"/>
      <c r="O159" s="71" t="s">
        <v>1864</v>
      </c>
      <c r="R159" s="77" t="s">
        <v>1864</v>
      </c>
      <c r="S159" s="71">
        <v>0</v>
      </c>
      <c r="T159" s="76"/>
      <c r="Z159" s="77"/>
      <c r="AB159" s="76"/>
      <c r="AH159" s="77"/>
      <c r="AJ159" s="4" t="b">
        <f t="shared" si="2"/>
        <v>0</v>
      </c>
      <c r="AK159" s="4" t="b">
        <v>1</v>
      </c>
    </row>
    <row r="160" spans="1:38" x14ac:dyDescent="0.25">
      <c r="A160" s="71" t="s">
        <v>372</v>
      </c>
      <c r="B160" s="71">
        <v>756.6</v>
      </c>
      <c r="C160" s="71">
        <v>269.2</v>
      </c>
      <c r="D160" s="76" t="s">
        <v>373</v>
      </c>
      <c r="E160" s="71">
        <v>754.5</v>
      </c>
      <c r="F160" s="71">
        <v>2</v>
      </c>
      <c r="G160" s="71">
        <v>2.1000000000000227</v>
      </c>
      <c r="H160" s="71">
        <v>269.2</v>
      </c>
      <c r="I160" s="71">
        <v>0</v>
      </c>
      <c r="J160" s="77">
        <v>0</v>
      </c>
      <c r="K160" s="71">
        <v>2</v>
      </c>
      <c r="L160" s="76"/>
      <c r="O160" s="71" t="s">
        <v>1864</v>
      </c>
      <c r="R160" s="77" t="s">
        <v>1864</v>
      </c>
      <c r="S160" s="71">
        <v>0</v>
      </c>
      <c r="T160" s="76"/>
      <c r="Z160" s="77"/>
      <c r="AB160" s="76"/>
      <c r="AH160" s="77"/>
      <c r="AJ160" s="4" t="b">
        <f t="shared" ref="AJ160:AJ223" si="3">ABS(F160-H160-2)&lt;0.5</f>
        <v>0</v>
      </c>
      <c r="AK160" s="12"/>
    </row>
    <row r="161" spans="1:38" ht="15" customHeight="1" x14ac:dyDescent="0.25">
      <c r="A161" s="71" t="s">
        <v>373</v>
      </c>
      <c r="B161" s="71">
        <v>754.5</v>
      </c>
      <c r="C161" s="71">
        <v>269.2</v>
      </c>
      <c r="D161" s="76" t="s">
        <v>374</v>
      </c>
      <c r="E161" s="71">
        <v>752.5</v>
      </c>
      <c r="F161" s="71">
        <v>2</v>
      </c>
      <c r="G161" s="71">
        <v>2</v>
      </c>
      <c r="H161" s="71">
        <v>269.2</v>
      </c>
      <c r="I161" s="71">
        <v>0</v>
      </c>
      <c r="J161" s="77">
        <v>0</v>
      </c>
      <c r="K161" s="71">
        <v>2</v>
      </c>
      <c r="L161" s="76"/>
      <c r="O161" s="71" t="s">
        <v>1864</v>
      </c>
      <c r="R161" s="77" t="s">
        <v>1864</v>
      </c>
      <c r="S161" s="71">
        <v>0</v>
      </c>
      <c r="T161" s="76"/>
      <c r="Z161" s="77"/>
      <c r="AB161" s="76"/>
      <c r="AH161" s="77"/>
      <c r="AJ161" s="12" t="b">
        <f t="shared" si="3"/>
        <v>0</v>
      </c>
      <c r="AK161" s="12"/>
    </row>
    <row r="162" spans="1:38" x14ac:dyDescent="0.25">
      <c r="A162" s="71" t="s">
        <v>374</v>
      </c>
      <c r="B162" s="71">
        <v>752.5</v>
      </c>
      <c r="C162" s="71">
        <v>269.2</v>
      </c>
      <c r="D162" s="76" t="s">
        <v>375</v>
      </c>
      <c r="E162" s="71">
        <v>750.5</v>
      </c>
      <c r="F162" s="71">
        <v>2</v>
      </c>
      <c r="G162" s="71">
        <v>2</v>
      </c>
      <c r="H162" s="71">
        <v>269.2</v>
      </c>
      <c r="I162" s="71">
        <v>0</v>
      </c>
      <c r="J162" s="77">
        <v>0</v>
      </c>
      <c r="K162" s="71">
        <v>2</v>
      </c>
      <c r="L162" s="76"/>
      <c r="O162" s="71" t="s">
        <v>1864</v>
      </c>
      <c r="R162" s="77" t="s">
        <v>1864</v>
      </c>
      <c r="S162" s="71">
        <v>0</v>
      </c>
      <c r="T162" s="76"/>
      <c r="Z162" s="77"/>
      <c r="AB162" s="76"/>
      <c r="AH162" s="77"/>
      <c r="AJ162" s="12" t="b">
        <f t="shared" si="3"/>
        <v>0</v>
      </c>
      <c r="AK162" s="4" t="b">
        <v>0</v>
      </c>
      <c r="AL162" s="4" t="b">
        <v>1</v>
      </c>
    </row>
    <row r="163" spans="1:38" x14ac:dyDescent="0.25">
      <c r="A163" s="71" t="s">
        <v>376</v>
      </c>
      <c r="B163" s="71">
        <v>786.6</v>
      </c>
      <c r="C163" s="71">
        <v>269.2</v>
      </c>
      <c r="D163" s="76" t="s">
        <v>377</v>
      </c>
      <c r="E163" s="71">
        <v>784.6</v>
      </c>
      <c r="F163" s="71">
        <v>2</v>
      </c>
      <c r="G163" s="71">
        <v>2</v>
      </c>
      <c r="H163" s="71">
        <v>269.2</v>
      </c>
      <c r="I163" s="71">
        <v>0</v>
      </c>
      <c r="J163" s="77">
        <v>0</v>
      </c>
      <c r="K163" s="71">
        <v>2</v>
      </c>
      <c r="L163" s="76" t="s">
        <v>535</v>
      </c>
      <c r="M163" s="71">
        <v>785.6</v>
      </c>
      <c r="N163" s="71">
        <v>1</v>
      </c>
      <c r="O163" s="71">
        <v>1</v>
      </c>
      <c r="P163" s="71">
        <v>269.2</v>
      </c>
      <c r="Q163" s="71">
        <v>0</v>
      </c>
      <c r="R163" s="77">
        <v>0</v>
      </c>
      <c r="S163" s="71">
        <v>4</v>
      </c>
      <c r="T163" s="76"/>
      <c r="Z163" s="77"/>
      <c r="AB163" s="76"/>
      <c r="AH163" s="77"/>
      <c r="AJ163" s="4" t="b">
        <f t="shared" si="3"/>
        <v>0</v>
      </c>
      <c r="AK163" s="4" t="b">
        <v>1</v>
      </c>
    </row>
    <row r="164" spans="1:38" x14ac:dyDescent="0.25">
      <c r="A164" s="71" t="s">
        <v>378</v>
      </c>
      <c r="B164" s="71">
        <v>780.6</v>
      </c>
      <c r="C164" s="71">
        <v>269.2</v>
      </c>
      <c r="D164" s="76" t="s">
        <v>379</v>
      </c>
      <c r="E164" s="71">
        <v>778.5</v>
      </c>
      <c r="F164" s="71">
        <v>2</v>
      </c>
      <c r="G164" s="71">
        <v>2.1000000000000227</v>
      </c>
      <c r="H164" s="71">
        <v>269.2</v>
      </c>
      <c r="I164" s="71">
        <v>0</v>
      </c>
      <c r="J164" s="77">
        <v>0</v>
      </c>
      <c r="K164" s="71">
        <v>2</v>
      </c>
      <c r="L164" s="76"/>
      <c r="O164" s="71" t="s">
        <v>1864</v>
      </c>
      <c r="R164" s="77" t="s">
        <v>1864</v>
      </c>
      <c r="S164" s="71">
        <v>0</v>
      </c>
      <c r="T164" s="76"/>
      <c r="Z164" s="77"/>
      <c r="AB164" s="76"/>
      <c r="AH164" s="77"/>
      <c r="AJ164" s="4" t="b">
        <f t="shared" si="3"/>
        <v>0</v>
      </c>
      <c r="AK164" s="12"/>
    </row>
    <row r="165" spans="1:38" x14ac:dyDescent="0.25">
      <c r="A165" s="71" t="s">
        <v>379</v>
      </c>
      <c r="B165" s="71">
        <v>778.5</v>
      </c>
      <c r="C165" s="71">
        <v>269.2</v>
      </c>
      <c r="D165" s="76" t="s">
        <v>380</v>
      </c>
      <c r="E165" s="71">
        <v>776.5</v>
      </c>
      <c r="F165" s="71">
        <v>2</v>
      </c>
      <c r="G165" s="71">
        <v>2</v>
      </c>
      <c r="H165" s="71">
        <v>269.2</v>
      </c>
      <c r="I165" s="71">
        <v>0</v>
      </c>
      <c r="J165" s="77">
        <v>0</v>
      </c>
      <c r="K165" s="71">
        <v>2</v>
      </c>
      <c r="L165" s="76"/>
      <c r="O165" s="71" t="s">
        <v>1864</v>
      </c>
      <c r="R165" s="77" t="s">
        <v>1864</v>
      </c>
      <c r="S165" s="71">
        <v>0</v>
      </c>
      <c r="T165" s="76"/>
      <c r="Z165" s="77"/>
      <c r="AB165" s="76"/>
      <c r="AH165" s="77"/>
      <c r="AJ165" s="12" t="b">
        <f t="shared" si="3"/>
        <v>0</v>
      </c>
      <c r="AK165" s="4" t="b">
        <v>1</v>
      </c>
      <c r="AL165" s="4" t="b">
        <v>1</v>
      </c>
    </row>
    <row r="166" spans="1:38" x14ac:dyDescent="0.25">
      <c r="A166" s="71" t="s">
        <v>382</v>
      </c>
      <c r="B166" s="71">
        <v>746.6</v>
      </c>
      <c r="C166" s="71">
        <v>283.3</v>
      </c>
      <c r="D166" s="76" t="s">
        <v>939</v>
      </c>
      <c r="E166" s="71">
        <v>744.6</v>
      </c>
      <c r="F166" s="71">
        <v>2</v>
      </c>
      <c r="G166" s="71">
        <v>2</v>
      </c>
      <c r="H166" s="71">
        <v>283.39999999999998</v>
      </c>
      <c r="I166" s="71">
        <v>0</v>
      </c>
      <c r="J166" s="77">
        <v>9.9999999999965894E-2</v>
      </c>
      <c r="K166" s="71">
        <v>2</v>
      </c>
      <c r="L166" s="76" t="s">
        <v>383</v>
      </c>
      <c r="M166" s="71">
        <v>744.6</v>
      </c>
      <c r="N166" s="71">
        <v>2</v>
      </c>
      <c r="O166" s="71">
        <v>2</v>
      </c>
      <c r="P166" s="71">
        <v>281.2</v>
      </c>
      <c r="Q166" s="71">
        <v>2</v>
      </c>
      <c r="R166" s="77">
        <v>2.1000000000000227</v>
      </c>
      <c r="S166" s="71">
        <v>1</v>
      </c>
      <c r="T166" s="76"/>
      <c r="Z166" s="77"/>
      <c r="AB166" s="76"/>
      <c r="AH166" s="77"/>
      <c r="AJ166" s="4" t="b">
        <f t="shared" si="3"/>
        <v>0</v>
      </c>
      <c r="AK166" s="4" t="b">
        <v>1</v>
      </c>
    </row>
    <row r="167" spans="1:38" x14ac:dyDescent="0.25">
      <c r="A167" s="71" t="s">
        <v>383</v>
      </c>
      <c r="B167" s="71">
        <v>744.6</v>
      </c>
      <c r="C167" s="71">
        <v>281.2</v>
      </c>
      <c r="D167" s="76" t="s">
        <v>396</v>
      </c>
      <c r="E167" s="71">
        <v>742.5</v>
      </c>
      <c r="F167" s="71">
        <v>2</v>
      </c>
      <c r="G167" s="71">
        <v>2.1000000000000227</v>
      </c>
      <c r="H167" s="71">
        <v>281.2</v>
      </c>
      <c r="I167" s="71">
        <v>0</v>
      </c>
      <c r="J167" s="77">
        <v>0</v>
      </c>
      <c r="K167" s="71">
        <v>2</v>
      </c>
      <c r="L167" s="76" t="s">
        <v>384</v>
      </c>
      <c r="M167" s="71">
        <v>742.5</v>
      </c>
      <c r="N167" s="71">
        <v>2</v>
      </c>
      <c r="O167" s="71">
        <v>2.1000000000000227</v>
      </c>
      <c r="P167" s="71">
        <v>279.2</v>
      </c>
      <c r="Q167" s="71">
        <v>2</v>
      </c>
      <c r="R167" s="77">
        <v>2</v>
      </c>
      <c r="S167" s="71">
        <v>1</v>
      </c>
      <c r="T167" s="76"/>
      <c r="Z167" s="77"/>
      <c r="AB167" s="76"/>
      <c r="AH167" s="77"/>
      <c r="AJ167" s="4" t="b">
        <f t="shared" si="3"/>
        <v>0</v>
      </c>
      <c r="AK167" s="12"/>
    </row>
    <row r="168" spans="1:38" ht="15" customHeight="1" x14ac:dyDescent="0.25">
      <c r="A168" s="71" t="s">
        <v>939</v>
      </c>
      <c r="B168" s="71">
        <v>744.6</v>
      </c>
      <c r="C168" s="71">
        <v>283.39999999999998</v>
      </c>
      <c r="D168" s="76" t="s">
        <v>396</v>
      </c>
      <c r="E168" s="71">
        <v>742.5</v>
      </c>
      <c r="F168" s="71">
        <v>2</v>
      </c>
      <c r="G168" s="71">
        <v>2.1000000000000227</v>
      </c>
      <c r="H168" s="71">
        <v>281.2</v>
      </c>
      <c r="I168" s="71">
        <v>2</v>
      </c>
      <c r="J168" s="77">
        <v>2.1999999999999886</v>
      </c>
      <c r="K168" s="71">
        <v>1</v>
      </c>
      <c r="L168" s="76"/>
      <c r="O168" s="71" t="s">
        <v>1864</v>
      </c>
      <c r="R168" s="77" t="s">
        <v>1864</v>
      </c>
      <c r="S168" s="71">
        <v>0</v>
      </c>
      <c r="T168" s="76"/>
      <c r="Z168" s="77"/>
      <c r="AB168" s="76"/>
      <c r="AH168" s="77"/>
      <c r="AJ168" s="12" t="b">
        <f t="shared" si="3"/>
        <v>0</v>
      </c>
      <c r="AK168" s="12"/>
    </row>
    <row r="169" spans="1:38" x14ac:dyDescent="0.25">
      <c r="A169" s="71" t="s">
        <v>384</v>
      </c>
      <c r="B169" s="71">
        <v>742.5</v>
      </c>
      <c r="C169" s="71">
        <v>279.2</v>
      </c>
      <c r="D169" s="76" t="s">
        <v>397</v>
      </c>
      <c r="E169" s="71">
        <v>740.5</v>
      </c>
      <c r="F169" s="71">
        <v>2</v>
      </c>
      <c r="G169" s="71">
        <v>2</v>
      </c>
      <c r="H169" s="71">
        <v>279.2</v>
      </c>
      <c r="I169" s="71">
        <v>0</v>
      </c>
      <c r="J169" s="77">
        <v>0</v>
      </c>
      <c r="K169" s="71">
        <v>2</v>
      </c>
      <c r="L169" s="76" t="s">
        <v>385</v>
      </c>
      <c r="M169" s="71">
        <v>740.5</v>
      </c>
      <c r="N169" s="71">
        <v>2</v>
      </c>
      <c r="O169" s="71">
        <v>2</v>
      </c>
      <c r="P169" s="71">
        <v>277.2</v>
      </c>
      <c r="Q169" s="71">
        <v>2</v>
      </c>
      <c r="R169" s="77">
        <v>2</v>
      </c>
      <c r="S169" s="71">
        <v>1</v>
      </c>
      <c r="T169" s="76"/>
      <c r="Z169" s="77"/>
      <c r="AB169" s="76"/>
      <c r="AH169" s="77"/>
      <c r="AJ169" s="12" t="b">
        <f t="shared" si="3"/>
        <v>0</v>
      </c>
      <c r="AK169" s="4" t="b">
        <v>1</v>
      </c>
      <c r="AL169" s="4" t="b">
        <v>1</v>
      </c>
    </row>
    <row r="170" spans="1:38" x14ac:dyDescent="0.25">
      <c r="A170" s="71" t="s">
        <v>385</v>
      </c>
      <c r="B170" s="71">
        <v>740.5</v>
      </c>
      <c r="C170" s="71">
        <v>277.2</v>
      </c>
      <c r="D170" s="76" t="s">
        <v>398</v>
      </c>
      <c r="E170" s="71">
        <v>738.5</v>
      </c>
      <c r="F170" s="71">
        <v>2</v>
      </c>
      <c r="G170" s="71">
        <v>2</v>
      </c>
      <c r="H170" s="71">
        <v>277.2</v>
      </c>
      <c r="I170" s="71">
        <v>0</v>
      </c>
      <c r="J170" s="77">
        <v>0</v>
      </c>
      <c r="K170" s="71">
        <v>2</v>
      </c>
      <c r="L170" s="76" t="s">
        <v>386</v>
      </c>
      <c r="M170" s="71">
        <v>738.5</v>
      </c>
      <c r="N170" s="71">
        <v>2</v>
      </c>
      <c r="O170" s="71">
        <v>2</v>
      </c>
      <c r="P170" s="71">
        <v>275.2</v>
      </c>
      <c r="Q170" s="71">
        <v>2</v>
      </c>
      <c r="R170" s="77">
        <v>2</v>
      </c>
      <c r="S170" s="71">
        <v>1</v>
      </c>
      <c r="T170" s="76"/>
      <c r="Z170" s="77"/>
      <c r="AB170" s="76"/>
      <c r="AH170" s="77"/>
      <c r="AJ170" s="4" t="b">
        <f t="shared" si="3"/>
        <v>0</v>
      </c>
      <c r="AK170" s="4" t="b">
        <v>1</v>
      </c>
    </row>
    <row r="171" spans="1:38" x14ac:dyDescent="0.25">
      <c r="A171" s="71" t="s">
        <v>386</v>
      </c>
      <c r="B171" s="71">
        <v>738.5</v>
      </c>
      <c r="C171" s="71">
        <v>275.2</v>
      </c>
      <c r="D171" s="76" t="s">
        <v>399</v>
      </c>
      <c r="E171" s="71">
        <v>736.5</v>
      </c>
      <c r="F171" s="71">
        <v>2</v>
      </c>
      <c r="G171" s="71">
        <v>2</v>
      </c>
      <c r="H171" s="71">
        <v>275.2</v>
      </c>
      <c r="I171" s="71">
        <v>0</v>
      </c>
      <c r="J171" s="77">
        <v>0</v>
      </c>
      <c r="K171" s="71">
        <v>2</v>
      </c>
      <c r="L171" s="76"/>
      <c r="O171" s="71" t="s">
        <v>1864</v>
      </c>
      <c r="R171" s="77" t="s">
        <v>1864</v>
      </c>
      <c r="S171" s="71">
        <v>0</v>
      </c>
      <c r="T171" s="76"/>
      <c r="Z171" s="77"/>
      <c r="AB171" s="76"/>
      <c r="AH171" s="77"/>
      <c r="AJ171" s="4" t="b">
        <f t="shared" si="3"/>
        <v>0</v>
      </c>
      <c r="AK171" s="12"/>
    </row>
    <row r="172" spans="1:38" x14ac:dyDescent="0.25">
      <c r="A172" s="71" t="s">
        <v>387</v>
      </c>
      <c r="B172" s="71">
        <v>772.6</v>
      </c>
      <c r="C172" s="71">
        <v>309.3</v>
      </c>
      <c r="D172" s="76" t="s">
        <v>400</v>
      </c>
      <c r="E172" s="71">
        <v>770.6</v>
      </c>
      <c r="F172" s="71">
        <v>2</v>
      </c>
      <c r="G172" s="71">
        <v>2</v>
      </c>
      <c r="H172" s="71">
        <v>309.3</v>
      </c>
      <c r="I172" s="71">
        <v>0</v>
      </c>
      <c r="J172" s="77">
        <v>0</v>
      </c>
      <c r="K172" s="71">
        <v>2</v>
      </c>
      <c r="L172" s="76" t="s">
        <v>388</v>
      </c>
      <c r="M172" s="71">
        <v>770.6</v>
      </c>
      <c r="N172" s="71">
        <v>2</v>
      </c>
      <c r="O172" s="71">
        <v>2</v>
      </c>
      <c r="P172" s="71">
        <v>307.3</v>
      </c>
      <c r="Q172" s="71">
        <v>2</v>
      </c>
      <c r="R172" s="77">
        <v>2</v>
      </c>
      <c r="S172" s="71">
        <v>1</v>
      </c>
      <c r="T172" s="76"/>
      <c r="Z172" s="77"/>
      <c r="AB172" s="76"/>
      <c r="AH172" s="77"/>
      <c r="AJ172" s="12" t="b">
        <f t="shared" si="3"/>
        <v>0</v>
      </c>
      <c r="AK172" s="4" t="b">
        <v>0</v>
      </c>
    </row>
    <row r="173" spans="1:38" ht="15" customHeight="1" x14ac:dyDescent="0.25">
      <c r="A173" s="71" t="s">
        <v>388</v>
      </c>
      <c r="B173" s="71">
        <v>770.6</v>
      </c>
      <c r="C173" s="71">
        <v>307.3</v>
      </c>
      <c r="D173" s="76" t="s">
        <v>401</v>
      </c>
      <c r="E173" s="71">
        <v>768.6</v>
      </c>
      <c r="F173" s="71">
        <v>2</v>
      </c>
      <c r="G173" s="71">
        <v>2</v>
      </c>
      <c r="H173" s="71">
        <v>307.3</v>
      </c>
      <c r="I173" s="71">
        <v>0</v>
      </c>
      <c r="J173" s="77">
        <v>0</v>
      </c>
      <c r="K173" s="71">
        <v>2</v>
      </c>
      <c r="L173" s="76" t="s">
        <v>389</v>
      </c>
      <c r="M173" s="71">
        <v>768.6</v>
      </c>
      <c r="N173" s="71">
        <v>2</v>
      </c>
      <c r="O173" s="71">
        <v>2</v>
      </c>
      <c r="P173" s="71">
        <v>305.2</v>
      </c>
      <c r="Q173" s="71">
        <v>2</v>
      </c>
      <c r="R173" s="77">
        <v>2.1000000000000227</v>
      </c>
      <c r="S173" s="71">
        <v>1</v>
      </c>
      <c r="T173" s="76"/>
      <c r="Z173" s="77"/>
      <c r="AB173" s="76"/>
      <c r="AH173" s="77"/>
      <c r="AJ173" s="4" t="b">
        <f t="shared" si="3"/>
        <v>0</v>
      </c>
      <c r="AK173" s="12"/>
    </row>
    <row r="174" spans="1:38" x14ac:dyDescent="0.25">
      <c r="A174" s="71" t="s">
        <v>389</v>
      </c>
      <c r="B174" s="71">
        <v>768.6</v>
      </c>
      <c r="C174" s="71">
        <v>305.2</v>
      </c>
      <c r="D174" s="76" t="s">
        <v>402</v>
      </c>
      <c r="E174" s="71">
        <v>766.5</v>
      </c>
      <c r="F174" s="71">
        <v>2</v>
      </c>
      <c r="G174" s="71">
        <v>2.1000000000000227</v>
      </c>
      <c r="H174" s="71">
        <v>305.2</v>
      </c>
      <c r="I174" s="71">
        <v>0</v>
      </c>
      <c r="J174" s="77">
        <v>0</v>
      </c>
      <c r="K174" s="71">
        <v>2</v>
      </c>
      <c r="L174" s="76" t="s">
        <v>390</v>
      </c>
      <c r="M174" s="71">
        <v>766.5</v>
      </c>
      <c r="N174" s="71">
        <v>2</v>
      </c>
      <c r="O174" s="71">
        <v>2.1000000000000227</v>
      </c>
      <c r="P174" s="71">
        <v>303.2</v>
      </c>
      <c r="Q174" s="71">
        <v>2</v>
      </c>
      <c r="R174" s="77">
        <v>2</v>
      </c>
      <c r="S174" s="71">
        <v>1</v>
      </c>
      <c r="T174" s="76"/>
      <c r="Z174" s="77"/>
      <c r="AB174" s="76"/>
      <c r="AH174" s="77"/>
      <c r="AJ174" s="12" t="b">
        <f t="shared" si="3"/>
        <v>0</v>
      </c>
      <c r="AK174" s="12"/>
    </row>
    <row r="175" spans="1:38" x14ac:dyDescent="0.25">
      <c r="A175" s="71" t="s">
        <v>390</v>
      </c>
      <c r="B175" s="71">
        <v>766.5</v>
      </c>
      <c r="C175" s="71">
        <v>303.2</v>
      </c>
      <c r="D175" s="76" t="s">
        <v>391</v>
      </c>
      <c r="E175" s="71">
        <v>764.5</v>
      </c>
      <c r="F175" s="71">
        <v>2</v>
      </c>
      <c r="G175" s="71">
        <v>2</v>
      </c>
      <c r="H175" s="71">
        <v>301.2</v>
      </c>
      <c r="I175" s="71">
        <v>2</v>
      </c>
      <c r="J175" s="77">
        <v>2</v>
      </c>
      <c r="K175" s="71">
        <v>1</v>
      </c>
      <c r="L175" s="76" t="s">
        <v>403</v>
      </c>
      <c r="M175" s="71">
        <v>764.5</v>
      </c>
      <c r="N175" s="71">
        <v>2</v>
      </c>
      <c r="O175" s="71">
        <v>2</v>
      </c>
      <c r="P175" s="71">
        <v>303.2</v>
      </c>
      <c r="Q175" s="71">
        <v>0</v>
      </c>
      <c r="R175" s="77">
        <v>0</v>
      </c>
      <c r="S175" s="71">
        <v>2</v>
      </c>
      <c r="T175" s="76"/>
      <c r="Z175" s="77"/>
      <c r="AB175" s="76"/>
      <c r="AH175" s="77"/>
      <c r="AJ175" s="12" t="b">
        <f t="shared" si="3"/>
        <v>0</v>
      </c>
      <c r="AK175" s="12"/>
    </row>
    <row r="176" spans="1:38" x14ac:dyDescent="0.25">
      <c r="A176" s="71" t="s">
        <v>391</v>
      </c>
      <c r="B176" s="71">
        <v>764.5</v>
      </c>
      <c r="C176" s="71">
        <v>301.2</v>
      </c>
      <c r="D176" s="76" t="s">
        <v>404</v>
      </c>
      <c r="E176" s="71">
        <v>762.5</v>
      </c>
      <c r="F176" s="71">
        <v>2</v>
      </c>
      <c r="G176" s="71">
        <v>2</v>
      </c>
      <c r="H176" s="71">
        <v>301.2</v>
      </c>
      <c r="I176" s="71">
        <v>0</v>
      </c>
      <c r="J176" s="77">
        <v>0</v>
      </c>
      <c r="K176" s="71">
        <v>2</v>
      </c>
      <c r="L176" s="76"/>
      <c r="O176" s="71" t="s">
        <v>1864</v>
      </c>
      <c r="R176" s="77" t="s">
        <v>1864</v>
      </c>
      <c r="S176" s="71">
        <v>0</v>
      </c>
      <c r="T176" s="76"/>
      <c r="Z176" s="77"/>
      <c r="AB176" s="76"/>
      <c r="AH176" s="77"/>
      <c r="AJ176" s="12" t="b">
        <f t="shared" si="3"/>
        <v>0</v>
      </c>
      <c r="AK176" s="4" t="b">
        <v>0</v>
      </c>
      <c r="AL176" s="4" t="b">
        <v>1</v>
      </c>
    </row>
    <row r="177" spans="1:38" x14ac:dyDescent="0.25">
      <c r="A177" s="71" t="s">
        <v>392</v>
      </c>
      <c r="B177" s="71">
        <v>798.6</v>
      </c>
      <c r="C177" s="71">
        <v>335.3</v>
      </c>
      <c r="D177" s="76" t="s">
        <v>407</v>
      </c>
      <c r="E177" s="71">
        <v>796.6</v>
      </c>
      <c r="F177" s="71">
        <v>2</v>
      </c>
      <c r="G177" s="71">
        <v>2</v>
      </c>
      <c r="H177" s="71">
        <v>335.3</v>
      </c>
      <c r="I177" s="71">
        <v>0</v>
      </c>
      <c r="J177" s="77">
        <v>0</v>
      </c>
      <c r="K177" s="71">
        <v>2</v>
      </c>
      <c r="L177" s="76"/>
      <c r="O177" s="71" t="s">
        <v>1864</v>
      </c>
      <c r="R177" s="77" t="s">
        <v>1864</v>
      </c>
      <c r="S177" s="71">
        <v>0</v>
      </c>
      <c r="T177" s="76"/>
      <c r="Z177" s="77"/>
      <c r="AB177" s="76"/>
      <c r="AH177" s="77"/>
      <c r="AJ177" s="4" t="b">
        <f t="shared" si="3"/>
        <v>0</v>
      </c>
      <c r="AK177" s="4" t="b">
        <v>1</v>
      </c>
    </row>
    <row r="178" spans="1:38" x14ac:dyDescent="0.25">
      <c r="A178" s="71" t="s">
        <v>393</v>
      </c>
      <c r="B178" s="71">
        <v>794.6</v>
      </c>
      <c r="C178" s="71">
        <v>331.3</v>
      </c>
      <c r="D178" s="76" t="s">
        <v>408</v>
      </c>
      <c r="E178" s="71">
        <v>792.6</v>
      </c>
      <c r="F178" s="71">
        <v>2</v>
      </c>
      <c r="G178" s="71">
        <v>2</v>
      </c>
      <c r="H178" s="71">
        <v>331.3</v>
      </c>
      <c r="I178" s="71">
        <v>0</v>
      </c>
      <c r="J178" s="77">
        <v>0</v>
      </c>
      <c r="K178" s="71">
        <v>2</v>
      </c>
      <c r="L178" s="76" t="s">
        <v>394</v>
      </c>
      <c r="M178" s="71">
        <v>792.6</v>
      </c>
      <c r="N178" s="71">
        <v>2</v>
      </c>
      <c r="O178" s="71">
        <v>2</v>
      </c>
      <c r="P178" s="71">
        <v>329.2</v>
      </c>
      <c r="Q178" s="71">
        <v>2</v>
      </c>
      <c r="R178" s="77">
        <v>2.1000000000000227</v>
      </c>
      <c r="S178" s="71">
        <v>1</v>
      </c>
      <c r="T178" s="76"/>
      <c r="Z178" s="77"/>
      <c r="AB178" s="76"/>
      <c r="AH178" s="77"/>
      <c r="AJ178" s="4" t="b">
        <f t="shared" si="3"/>
        <v>0</v>
      </c>
      <c r="AK178" s="12"/>
    </row>
    <row r="179" spans="1:38" ht="15" customHeight="1" x14ac:dyDescent="0.25">
      <c r="A179" s="71" t="s">
        <v>394</v>
      </c>
      <c r="B179" s="71">
        <v>792.6</v>
      </c>
      <c r="C179" s="71">
        <v>329.2</v>
      </c>
      <c r="D179" s="76" t="s">
        <v>409</v>
      </c>
      <c r="E179" s="71">
        <v>790.5</v>
      </c>
      <c r="F179" s="71">
        <v>2</v>
      </c>
      <c r="G179" s="71">
        <v>2.1000000000000227</v>
      </c>
      <c r="H179" s="71">
        <v>329.2</v>
      </c>
      <c r="I179" s="71">
        <v>0</v>
      </c>
      <c r="J179" s="77">
        <v>0</v>
      </c>
      <c r="K179" s="71">
        <v>2</v>
      </c>
      <c r="L179" s="76" t="s">
        <v>395</v>
      </c>
      <c r="M179" s="71">
        <v>790.5</v>
      </c>
      <c r="N179" s="71">
        <v>2</v>
      </c>
      <c r="O179" s="71">
        <v>2.1000000000000227</v>
      </c>
      <c r="P179" s="71">
        <v>327.2</v>
      </c>
      <c r="Q179" s="71">
        <v>2</v>
      </c>
      <c r="R179" s="77">
        <v>2</v>
      </c>
      <c r="S179" s="71">
        <v>1</v>
      </c>
      <c r="T179" s="76"/>
      <c r="Z179" s="77"/>
      <c r="AB179" s="76"/>
      <c r="AH179" s="77"/>
      <c r="AJ179" s="12" t="b">
        <f t="shared" si="3"/>
        <v>0</v>
      </c>
      <c r="AK179" s="12"/>
    </row>
    <row r="180" spans="1:38" x14ac:dyDescent="0.25">
      <c r="A180" s="71" t="s">
        <v>395</v>
      </c>
      <c r="B180" s="71">
        <v>790.5</v>
      </c>
      <c r="C180" s="71">
        <v>327.2</v>
      </c>
      <c r="D180" s="76" t="s">
        <v>410</v>
      </c>
      <c r="E180" s="71">
        <v>788.5</v>
      </c>
      <c r="F180" s="71">
        <v>2</v>
      </c>
      <c r="G180" s="71">
        <v>2</v>
      </c>
      <c r="H180" s="71">
        <v>327.2</v>
      </c>
      <c r="I180" s="71">
        <v>0</v>
      </c>
      <c r="J180" s="77">
        <v>0</v>
      </c>
      <c r="K180" s="71">
        <v>2</v>
      </c>
      <c r="L180" s="76"/>
      <c r="O180" s="71" t="s">
        <v>1864</v>
      </c>
      <c r="R180" s="77" t="s">
        <v>1864</v>
      </c>
      <c r="S180" s="71">
        <v>0</v>
      </c>
      <c r="T180" s="76"/>
      <c r="Z180" s="77"/>
      <c r="AB180" s="76"/>
      <c r="AH180" s="77"/>
      <c r="AJ180" s="12" t="b">
        <f t="shared" si="3"/>
        <v>0</v>
      </c>
      <c r="AK180" s="12"/>
    </row>
    <row r="181" spans="1:38" x14ac:dyDescent="0.25">
      <c r="A181" s="71" t="s">
        <v>396</v>
      </c>
      <c r="B181" s="71">
        <v>742.5</v>
      </c>
      <c r="C181" s="71">
        <v>281.2</v>
      </c>
      <c r="D181" s="76" t="s">
        <v>397</v>
      </c>
      <c r="E181" s="71">
        <v>740.5</v>
      </c>
      <c r="F181" s="71">
        <v>2</v>
      </c>
      <c r="G181" s="71">
        <v>2</v>
      </c>
      <c r="H181" s="71">
        <v>279.2</v>
      </c>
      <c r="I181" s="71">
        <v>2</v>
      </c>
      <c r="J181" s="77">
        <v>2</v>
      </c>
      <c r="K181" s="71">
        <v>1</v>
      </c>
      <c r="L181" s="76" t="s">
        <v>940</v>
      </c>
      <c r="M181" s="71">
        <v>740.5</v>
      </c>
      <c r="N181" s="71">
        <v>2</v>
      </c>
      <c r="O181" s="71">
        <v>2</v>
      </c>
      <c r="P181" s="71">
        <v>281.3</v>
      </c>
      <c r="Q181" s="71">
        <v>0</v>
      </c>
      <c r="R181" s="77">
        <v>0.10000000000002274</v>
      </c>
      <c r="S181" s="71">
        <v>2</v>
      </c>
      <c r="T181" s="76"/>
      <c r="Z181" s="77"/>
      <c r="AB181" s="76"/>
      <c r="AH181" s="77"/>
      <c r="AJ181" s="12" t="b">
        <f t="shared" si="3"/>
        <v>0</v>
      </c>
      <c r="AK181" s="4" t="b">
        <v>1</v>
      </c>
      <c r="AL181" s="4" t="b">
        <v>0</v>
      </c>
    </row>
    <row r="182" spans="1:38" x14ac:dyDescent="0.25">
      <c r="A182" s="71" t="s">
        <v>397</v>
      </c>
      <c r="B182" s="71">
        <v>740.5</v>
      </c>
      <c r="C182" s="71">
        <v>279.2</v>
      </c>
      <c r="D182" s="76" t="s">
        <v>398</v>
      </c>
      <c r="E182" s="71">
        <v>738.5</v>
      </c>
      <c r="F182" s="71">
        <v>2</v>
      </c>
      <c r="G182" s="71">
        <v>2</v>
      </c>
      <c r="H182" s="71">
        <v>277.2</v>
      </c>
      <c r="I182" s="71">
        <v>2</v>
      </c>
      <c r="J182" s="77">
        <v>2</v>
      </c>
      <c r="K182" s="71">
        <v>1</v>
      </c>
      <c r="L182" s="76" t="s">
        <v>411</v>
      </c>
      <c r="M182" s="71">
        <v>738.5</v>
      </c>
      <c r="N182" s="71">
        <v>2</v>
      </c>
      <c r="O182" s="71">
        <v>2</v>
      </c>
      <c r="P182" s="71">
        <v>279.2</v>
      </c>
      <c r="Q182" s="71">
        <v>0</v>
      </c>
      <c r="R182" s="77">
        <v>0</v>
      </c>
      <c r="S182" s="71">
        <v>2</v>
      </c>
      <c r="T182" s="76"/>
      <c r="Z182" s="77"/>
      <c r="AB182" s="76"/>
      <c r="AH182" s="77"/>
      <c r="AJ182" s="4" t="b">
        <f t="shared" si="3"/>
        <v>0</v>
      </c>
      <c r="AK182" s="4" t="b">
        <v>0</v>
      </c>
    </row>
    <row r="183" spans="1:38" x14ac:dyDescent="0.25">
      <c r="A183" s="71" t="s">
        <v>940</v>
      </c>
      <c r="B183" s="71">
        <v>740.5</v>
      </c>
      <c r="C183" s="71">
        <v>281.3</v>
      </c>
      <c r="D183" s="76" t="s">
        <v>411</v>
      </c>
      <c r="E183" s="71">
        <v>738.5</v>
      </c>
      <c r="F183" s="71">
        <v>2</v>
      </c>
      <c r="G183" s="71">
        <v>2</v>
      </c>
      <c r="H183" s="71">
        <v>279.2</v>
      </c>
      <c r="I183" s="71">
        <v>2</v>
      </c>
      <c r="J183" s="77">
        <v>2.1000000000000227</v>
      </c>
      <c r="K183" s="71">
        <v>1</v>
      </c>
      <c r="L183" s="76"/>
      <c r="O183" s="71" t="s">
        <v>1864</v>
      </c>
      <c r="R183" s="77" t="s">
        <v>1864</v>
      </c>
      <c r="S183" s="71">
        <v>0</v>
      </c>
      <c r="T183" s="76"/>
      <c r="Z183" s="77"/>
      <c r="AB183" s="76"/>
      <c r="AH183" s="77"/>
      <c r="AJ183" s="4" t="b">
        <f t="shared" si="3"/>
        <v>0</v>
      </c>
      <c r="AK183" s="12"/>
    </row>
    <row r="184" spans="1:38" ht="15" customHeight="1" x14ac:dyDescent="0.25">
      <c r="A184" s="71" t="s">
        <v>398</v>
      </c>
      <c r="B184" s="71">
        <v>738.5</v>
      </c>
      <c r="C184" s="71">
        <v>277.2</v>
      </c>
      <c r="D184" s="76" t="s">
        <v>399</v>
      </c>
      <c r="E184" s="71">
        <v>736.5</v>
      </c>
      <c r="F184" s="71">
        <v>2</v>
      </c>
      <c r="G184" s="71">
        <v>2</v>
      </c>
      <c r="H184" s="71">
        <v>275.2</v>
      </c>
      <c r="I184" s="71">
        <v>2</v>
      </c>
      <c r="J184" s="77">
        <v>2</v>
      </c>
      <c r="K184" s="71">
        <v>1</v>
      </c>
      <c r="L184" s="76" t="s">
        <v>412</v>
      </c>
      <c r="M184" s="71">
        <v>736.5</v>
      </c>
      <c r="N184" s="71">
        <v>2</v>
      </c>
      <c r="O184" s="71">
        <v>2</v>
      </c>
      <c r="P184" s="71">
        <v>277.2</v>
      </c>
      <c r="Q184" s="71">
        <v>0</v>
      </c>
      <c r="R184" s="77">
        <v>0</v>
      </c>
      <c r="S184" s="71">
        <v>2</v>
      </c>
      <c r="T184" s="76"/>
      <c r="Z184" s="77"/>
      <c r="AB184" s="76"/>
      <c r="AH184" s="77"/>
      <c r="AJ184" s="12" t="b">
        <f t="shared" si="3"/>
        <v>0</v>
      </c>
      <c r="AK184" s="4" t="b">
        <v>1</v>
      </c>
      <c r="AL184" s="4" t="b">
        <v>0</v>
      </c>
    </row>
    <row r="185" spans="1:38" x14ac:dyDescent="0.25">
      <c r="A185" s="71" t="s">
        <v>399</v>
      </c>
      <c r="B185" s="71">
        <v>736.5</v>
      </c>
      <c r="C185" s="71">
        <v>275.2</v>
      </c>
      <c r="D185" s="76" t="s">
        <v>413</v>
      </c>
      <c r="E185" s="71">
        <v>734.5</v>
      </c>
      <c r="F185" s="71">
        <v>2</v>
      </c>
      <c r="G185" s="71">
        <v>2</v>
      </c>
      <c r="H185" s="71">
        <v>275.2</v>
      </c>
      <c r="I185" s="71">
        <v>0</v>
      </c>
      <c r="J185" s="77">
        <v>0</v>
      </c>
      <c r="K185" s="71">
        <v>2</v>
      </c>
      <c r="L185" s="76"/>
      <c r="O185" s="71" t="s">
        <v>1864</v>
      </c>
      <c r="R185" s="77" t="s">
        <v>1864</v>
      </c>
      <c r="S185" s="71">
        <v>0</v>
      </c>
      <c r="T185" s="76"/>
      <c r="Z185" s="77"/>
      <c r="AB185" s="76"/>
      <c r="AH185" s="77"/>
      <c r="AJ185" s="4" t="b">
        <f t="shared" si="3"/>
        <v>0</v>
      </c>
      <c r="AK185" s="4" t="b">
        <v>0</v>
      </c>
    </row>
    <row r="186" spans="1:38" x14ac:dyDescent="0.25">
      <c r="A186" s="71" t="s">
        <v>400</v>
      </c>
      <c r="B186" s="71">
        <v>770.6</v>
      </c>
      <c r="C186" s="71">
        <v>309.3</v>
      </c>
      <c r="D186" s="76" t="s">
        <v>401</v>
      </c>
      <c r="E186" s="71">
        <v>768.6</v>
      </c>
      <c r="F186" s="71">
        <v>2</v>
      </c>
      <c r="G186" s="71">
        <v>2</v>
      </c>
      <c r="H186" s="71">
        <v>307.3</v>
      </c>
      <c r="I186" s="71">
        <v>2</v>
      </c>
      <c r="J186" s="77">
        <v>2</v>
      </c>
      <c r="K186" s="71">
        <v>1</v>
      </c>
      <c r="L186" s="76" t="s">
        <v>414</v>
      </c>
      <c r="M186" s="71">
        <v>768.6</v>
      </c>
      <c r="N186" s="71">
        <v>2</v>
      </c>
      <c r="O186" s="71">
        <v>2</v>
      </c>
      <c r="P186" s="71">
        <v>309.3</v>
      </c>
      <c r="Q186" s="71">
        <v>0</v>
      </c>
      <c r="R186" s="77">
        <v>0</v>
      </c>
      <c r="S186" s="71">
        <v>2</v>
      </c>
      <c r="T186" s="76"/>
      <c r="Z186" s="77"/>
      <c r="AB186" s="76"/>
      <c r="AH186" s="77"/>
      <c r="AJ186" s="4" t="b">
        <f t="shared" si="3"/>
        <v>0</v>
      </c>
      <c r="AK186" s="12"/>
    </row>
    <row r="187" spans="1:38" x14ac:dyDescent="0.25">
      <c r="A187" s="71" t="s">
        <v>401</v>
      </c>
      <c r="B187" s="71">
        <v>768.6</v>
      </c>
      <c r="C187" s="71">
        <v>307.3</v>
      </c>
      <c r="D187" s="76" t="s">
        <v>402</v>
      </c>
      <c r="E187" s="71">
        <v>766.5</v>
      </c>
      <c r="F187" s="71">
        <v>2</v>
      </c>
      <c r="G187" s="71">
        <v>2.1000000000000227</v>
      </c>
      <c r="H187" s="71">
        <v>305.2</v>
      </c>
      <c r="I187" s="71">
        <v>2</v>
      </c>
      <c r="J187" s="77">
        <v>2.1000000000000227</v>
      </c>
      <c r="K187" s="71">
        <v>1</v>
      </c>
      <c r="L187" s="76" t="s">
        <v>415</v>
      </c>
      <c r="M187" s="71">
        <v>766.5</v>
      </c>
      <c r="N187" s="71">
        <v>2</v>
      </c>
      <c r="O187" s="71">
        <v>2.1000000000000227</v>
      </c>
      <c r="P187" s="71">
        <v>307.3</v>
      </c>
      <c r="Q187" s="71">
        <v>0</v>
      </c>
      <c r="R187" s="77">
        <v>0</v>
      </c>
      <c r="S187" s="71">
        <v>2</v>
      </c>
      <c r="T187" s="76"/>
      <c r="Z187" s="77"/>
      <c r="AB187" s="76"/>
      <c r="AH187" s="77"/>
      <c r="AJ187" s="12" t="b">
        <f t="shared" si="3"/>
        <v>0</v>
      </c>
      <c r="AK187" s="4" t="b">
        <v>0</v>
      </c>
      <c r="AL187" s="4" t="b">
        <v>1</v>
      </c>
    </row>
    <row r="188" spans="1:38" x14ac:dyDescent="0.25">
      <c r="A188" s="71" t="s">
        <v>402</v>
      </c>
      <c r="B188" s="71">
        <v>766.5</v>
      </c>
      <c r="C188" s="71">
        <v>305.2</v>
      </c>
      <c r="D188" s="76" t="s">
        <v>416</v>
      </c>
      <c r="E188" s="71">
        <v>764.5</v>
      </c>
      <c r="F188" s="71">
        <v>2</v>
      </c>
      <c r="G188" s="71">
        <v>2</v>
      </c>
      <c r="H188" s="71">
        <v>305.2</v>
      </c>
      <c r="I188" s="71">
        <v>0</v>
      </c>
      <c r="J188" s="77">
        <v>0</v>
      </c>
      <c r="K188" s="71">
        <v>2</v>
      </c>
      <c r="L188" s="76" t="s">
        <v>403</v>
      </c>
      <c r="M188" s="71">
        <v>764.5</v>
      </c>
      <c r="N188" s="71">
        <v>2</v>
      </c>
      <c r="O188" s="71">
        <v>2</v>
      </c>
      <c r="P188" s="71">
        <v>303.2</v>
      </c>
      <c r="Q188" s="71">
        <v>2</v>
      </c>
      <c r="R188" s="77">
        <v>2</v>
      </c>
      <c r="S188" s="71">
        <v>1</v>
      </c>
      <c r="T188" s="76"/>
      <c r="Z188" s="77"/>
      <c r="AB188" s="76"/>
      <c r="AH188" s="77"/>
      <c r="AJ188" s="4" t="b">
        <f t="shared" si="3"/>
        <v>0</v>
      </c>
      <c r="AK188" s="4" t="b">
        <v>1</v>
      </c>
    </row>
    <row r="189" spans="1:38" x14ac:dyDescent="0.25">
      <c r="A189" s="71" t="s">
        <v>403</v>
      </c>
      <c r="B189" s="71">
        <v>764.5</v>
      </c>
      <c r="C189" s="71">
        <v>303.2</v>
      </c>
      <c r="D189" s="76" t="s">
        <v>404</v>
      </c>
      <c r="E189" s="71">
        <v>762.5</v>
      </c>
      <c r="F189" s="71">
        <v>2</v>
      </c>
      <c r="G189" s="71">
        <v>2</v>
      </c>
      <c r="H189" s="71">
        <v>301.2</v>
      </c>
      <c r="I189" s="71">
        <v>2</v>
      </c>
      <c r="J189" s="77">
        <v>2</v>
      </c>
      <c r="K189" s="71">
        <v>1</v>
      </c>
      <c r="L189" s="76" t="s">
        <v>417</v>
      </c>
      <c r="M189" s="71">
        <v>762.5</v>
      </c>
      <c r="N189" s="71">
        <v>2</v>
      </c>
      <c r="O189" s="71">
        <v>2</v>
      </c>
      <c r="P189" s="71">
        <v>303.2</v>
      </c>
      <c r="Q189" s="71">
        <v>0</v>
      </c>
      <c r="R189" s="77">
        <v>0</v>
      </c>
      <c r="S189" s="71">
        <v>2</v>
      </c>
      <c r="T189" s="76"/>
      <c r="Z189" s="77"/>
      <c r="AB189" s="76"/>
      <c r="AH189" s="77"/>
      <c r="AJ189" s="4" t="b">
        <f t="shared" si="3"/>
        <v>0</v>
      </c>
      <c r="AK189" s="12"/>
    </row>
    <row r="190" spans="1:38" x14ac:dyDescent="0.25">
      <c r="A190" s="71" t="s">
        <v>404</v>
      </c>
      <c r="B190" s="71">
        <v>762.5</v>
      </c>
      <c r="C190" s="71">
        <v>301.2</v>
      </c>
      <c r="D190" s="76" t="s">
        <v>418</v>
      </c>
      <c r="E190" s="71">
        <v>760.5</v>
      </c>
      <c r="F190" s="71">
        <v>2</v>
      </c>
      <c r="G190" s="71">
        <v>2</v>
      </c>
      <c r="H190" s="71">
        <v>301.2</v>
      </c>
      <c r="I190" s="71">
        <v>0</v>
      </c>
      <c r="J190" s="77">
        <v>0</v>
      </c>
      <c r="K190" s="71">
        <v>2</v>
      </c>
      <c r="L190" s="76"/>
      <c r="O190" s="71" t="s">
        <v>1864</v>
      </c>
      <c r="R190" s="77" t="s">
        <v>1864</v>
      </c>
      <c r="S190" s="71">
        <v>0</v>
      </c>
      <c r="T190" s="76"/>
      <c r="Z190" s="77"/>
      <c r="AB190" s="76"/>
      <c r="AH190" s="77"/>
      <c r="AJ190" s="12" t="b">
        <f t="shared" si="3"/>
        <v>0</v>
      </c>
      <c r="AK190" s="4" t="b">
        <v>0</v>
      </c>
    </row>
    <row r="191" spans="1:38" ht="15" customHeight="1" x14ac:dyDescent="0.25">
      <c r="A191" s="71" t="s">
        <v>405</v>
      </c>
      <c r="B191" s="71">
        <v>800.6</v>
      </c>
      <c r="C191" s="71">
        <v>281.2</v>
      </c>
      <c r="D191" s="76" t="s">
        <v>941</v>
      </c>
      <c r="E191" s="71">
        <v>798.6</v>
      </c>
      <c r="F191" s="71">
        <v>2</v>
      </c>
      <c r="G191" s="71">
        <v>2</v>
      </c>
      <c r="H191" s="71">
        <v>281.3</v>
      </c>
      <c r="I191" s="71">
        <v>0</v>
      </c>
      <c r="J191" s="77">
        <v>0.10000000000002274</v>
      </c>
      <c r="K191" s="71">
        <v>2</v>
      </c>
      <c r="L191" s="76"/>
      <c r="O191" s="71" t="s">
        <v>1864</v>
      </c>
      <c r="R191" s="77" t="s">
        <v>1864</v>
      </c>
      <c r="S191" s="71">
        <v>0</v>
      </c>
      <c r="T191" s="76"/>
      <c r="Z191" s="77"/>
      <c r="AB191" s="76"/>
      <c r="AH191" s="77"/>
      <c r="AJ191" s="4" t="b">
        <f t="shared" si="3"/>
        <v>0</v>
      </c>
      <c r="AK191" s="12"/>
    </row>
    <row r="192" spans="1:38" x14ac:dyDescent="0.25">
      <c r="A192" s="71" t="s">
        <v>406</v>
      </c>
      <c r="B192" s="71">
        <v>798.6</v>
      </c>
      <c r="C192" s="71">
        <v>337.3</v>
      </c>
      <c r="D192" s="76" t="s">
        <v>407</v>
      </c>
      <c r="E192" s="71">
        <v>796.6</v>
      </c>
      <c r="F192" s="71">
        <v>2</v>
      </c>
      <c r="G192" s="71">
        <v>2</v>
      </c>
      <c r="H192" s="71">
        <v>335.3</v>
      </c>
      <c r="I192" s="71">
        <v>2</v>
      </c>
      <c r="J192" s="77">
        <v>2</v>
      </c>
      <c r="K192" s="71">
        <v>1</v>
      </c>
      <c r="L192" s="76" t="s">
        <v>419</v>
      </c>
      <c r="M192" s="71">
        <v>796.6</v>
      </c>
      <c r="N192" s="71">
        <v>2</v>
      </c>
      <c r="O192" s="71">
        <v>2</v>
      </c>
      <c r="P192" s="71">
        <v>337.3</v>
      </c>
      <c r="Q192" s="71">
        <v>0</v>
      </c>
      <c r="R192" s="77">
        <v>0</v>
      </c>
      <c r="S192" s="71">
        <v>2</v>
      </c>
      <c r="T192" s="76"/>
      <c r="Z192" s="77"/>
      <c r="AB192" s="76"/>
      <c r="AH192" s="77"/>
      <c r="AJ192" s="12" t="b">
        <f t="shared" si="3"/>
        <v>0</v>
      </c>
      <c r="AK192" s="12"/>
    </row>
    <row r="193" spans="1:38" x14ac:dyDescent="0.25">
      <c r="A193" s="71" t="s">
        <v>407</v>
      </c>
      <c r="B193" s="71">
        <v>796.6</v>
      </c>
      <c r="C193" s="71">
        <v>335.3</v>
      </c>
      <c r="D193" s="76" t="s">
        <v>420</v>
      </c>
      <c r="E193" s="71">
        <v>794.6</v>
      </c>
      <c r="F193" s="71">
        <v>2</v>
      </c>
      <c r="G193" s="71">
        <v>2</v>
      </c>
      <c r="H193" s="71">
        <v>335.3</v>
      </c>
      <c r="I193" s="71">
        <v>0</v>
      </c>
      <c r="J193" s="77">
        <v>0</v>
      </c>
      <c r="K193" s="71">
        <v>2</v>
      </c>
      <c r="L193" s="76"/>
      <c r="O193" s="71" t="s">
        <v>1864</v>
      </c>
      <c r="R193" s="77" t="s">
        <v>1864</v>
      </c>
      <c r="S193" s="71">
        <v>0</v>
      </c>
      <c r="T193" s="76"/>
      <c r="Z193" s="77"/>
      <c r="AB193" s="76"/>
      <c r="AH193" s="77"/>
      <c r="AJ193" s="12" t="b">
        <f t="shared" si="3"/>
        <v>0</v>
      </c>
      <c r="AK193" s="12"/>
    </row>
    <row r="194" spans="1:38" x14ac:dyDescent="0.25">
      <c r="A194" s="71" t="s">
        <v>408</v>
      </c>
      <c r="B194" s="71">
        <v>792.6</v>
      </c>
      <c r="C194" s="71">
        <v>331.3</v>
      </c>
      <c r="D194" s="76" t="s">
        <v>409</v>
      </c>
      <c r="E194" s="71">
        <v>790.5</v>
      </c>
      <c r="F194" s="71">
        <v>2</v>
      </c>
      <c r="G194" s="71">
        <v>2.1000000000000227</v>
      </c>
      <c r="H194" s="71">
        <v>329.2</v>
      </c>
      <c r="I194" s="71">
        <v>2</v>
      </c>
      <c r="J194" s="77">
        <v>2.1000000000000227</v>
      </c>
      <c r="K194" s="71">
        <v>1</v>
      </c>
      <c r="L194" s="76" t="s">
        <v>421</v>
      </c>
      <c r="M194" s="71">
        <v>790.5</v>
      </c>
      <c r="N194" s="71">
        <v>2</v>
      </c>
      <c r="O194" s="71">
        <v>2.1000000000000227</v>
      </c>
      <c r="P194" s="71">
        <v>331.3</v>
      </c>
      <c r="Q194" s="71">
        <v>0</v>
      </c>
      <c r="R194" s="77">
        <v>0</v>
      </c>
      <c r="S194" s="71">
        <v>2</v>
      </c>
      <c r="T194" s="76"/>
      <c r="Z194" s="77"/>
      <c r="AB194" s="76"/>
      <c r="AH194" s="77"/>
      <c r="AJ194" s="12" t="b">
        <f t="shared" si="3"/>
        <v>0</v>
      </c>
      <c r="AK194" s="12"/>
    </row>
    <row r="195" spans="1:38" x14ac:dyDescent="0.25">
      <c r="A195" s="71" t="s">
        <v>409</v>
      </c>
      <c r="B195" s="71">
        <v>790.5</v>
      </c>
      <c r="C195" s="71">
        <v>329.2</v>
      </c>
      <c r="D195" s="76" t="s">
        <v>410</v>
      </c>
      <c r="E195" s="71">
        <v>788.5</v>
      </c>
      <c r="F195" s="71">
        <v>2</v>
      </c>
      <c r="G195" s="71">
        <v>2</v>
      </c>
      <c r="H195" s="71">
        <v>327.2</v>
      </c>
      <c r="I195" s="71">
        <v>2</v>
      </c>
      <c r="J195" s="77">
        <v>2</v>
      </c>
      <c r="K195" s="71">
        <v>1</v>
      </c>
      <c r="L195" s="76" t="s">
        <v>422</v>
      </c>
      <c r="M195" s="71">
        <v>788.5</v>
      </c>
      <c r="N195" s="71">
        <v>2</v>
      </c>
      <c r="O195" s="71">
        <v>2</v>
      </c>
      <c r="P195" s="71">
        <v>329.2</v>
      </c>
      <c r="Q195" s="71">
        <v>0</v>
      </c>
      <c r="R195" s="77">
        <v>0</v>
      </c>
      <c r="S195" s="71">
        <v>2</v>
      </c>
      <c r="T195" s="76"/>
      <c r="Z195" s="77"/>
      <c r="AB195" s="76"/>
      <c r="AH195" s="77"/>
      <c r="AJ195" s="12" t="b">
        <f t="shared" si="3"/>
        <v>0</v>
      </c>
      <c r="AK195" s="4" t="b">
        <v>1</v>
      </c>
      <c r="AL195" s="4" t="b">
        <v>0</v>
      </c>
    </row>
    <row r="196" spans="1:38" x14ac:dyDescent="0.25">
      <c r="A196" s="71" t="s">
        <v>410</v>
      </c>
      <c r="B196" s="71">
        <v>788.5</v>
      </c>
      <c r="C196" s="71">
        <v>327.2</v>
      </c>
      <c r="D196" s="76" t="s">
        <v>423</v>
      </c>
      <c r="E196" s="71">
        <v>786.5</v>
      </c>
      <c r="F196" s="71">
        <v>2</v>
      </c>
      <c r="G196" s="71">
        <v>2</v>
      </c>
      <c r="H196" s="71">
        <v>327.2</v>
      </c>
      <c r="I196" s="71">
        <v>0</v>
      </c>
      <c r="J196" s="77">
        <v>0</v>
      </c>
      <c r="K196" s="71">
        <v>2</v>
      </c>
      <c r="L196" s="76"/>
      <c r="O196" s="71" t="s">
        <v>1864</v>
      </c>
      <c r="R196" s="77" t="s">
        <v>1864</v>
      </c>
      <c r="S196" s="71">
        <v>0</v>
      </c>
      <c r="T196" s="76"/>
      <c r="Z196" s="77"/>
      <c r="AB196" s="76"/>
      <c r="AH196" s="77"/>
      <c r="AJ196" s="4" t="b">
        <f t="shared" si="3"/>
        <v>0</v>
      </c>
      <c r="AK196" s="4" t="b">
        <v>0</v>
      </c>
    </row>
    <row r="197" spans="1:38" x14ac:dyDescent="0.25">
      <c r="A197" s="71" t="s">
        <v>411</v>
      </c>
      <c r="B197" s="71">
        <v>738.5</v>
      </c>
      <c r="C197" s="71">
        <v>279.2</v>
      </c>
      <c r="D197" s="76" t="s">
        <v>942</v>
      </c>
      <c r="E197" s="71">
        <v>736.5</v>
      </c>
      <c r="F197" s="71">
        <v>2</v>
      </c>
      <c r="G197" s="71">
        <v>2</v>
      </c>
      <c r="H197" s="71">
        <v>279.3</v>
      </c>
      <c r="I197" s="71">
        <v>0</v>
      </c>
      <c r="J197" s="77">
        <v>0.10000000000002274</v>
      </c>
      <c r="K197" s="71">
        <v>2</v>
      </c>
      <c r="L197" s="76" t="s">
        <v>412</v>
      </c>
      <c r="M197" s="71">
        <v>736.5</v>
      </c>
      <c r="N197" s="71">
        <v>2</v>
      </c>
      <c r="O197" s="71">
        <v>2</v>
      </c>
      <c r="P197" s="71">
        <v>277.2</v>
      </c>
      <c r="Q197" s="71">
        <v>2</v>
      </c>
      <c r="R197" s="77">
        <v>2</v>
      </c>
      <c r="S197" s="71">
        <v>1</v>
      </c>
      <c r="T197" s="76"/>
      <c r="Z197" s="77"/>
      <c r="AB197" s="76"/>
      <c r="AH197" s="77"/>
      <c r="AJ197" s="4" t="b">
        <f t="shared" si="3"/>
        <v>0</v>
      </c>
      <c r="AK197" s="12"/>
    </row>
    <row r="198" spans="1:38" x14ac:dyDescent="0.25">
      <c r="A198" s="71" t="s">
        <v>412</v>
      </c>
      <c r="B198" s="71">
        <v>736.5</v>
      </c>
      <c r="C198" s="71">
        <v>277.2</v>
      </c>
      <c r="D198" s="76" t="s">
        <v>413</v>
      </c>
      <c r="E198" s="71">
        <v>734.5</v>
      </c>
      <c r="F198" s="71">
        <v>2</v>
      </c>
      <c r="G198" s="71">
        <v>2</v>
      </c>
      <c r="H198" s="71">
        <v>275.2</v>
      </c>
      <c r="I198" s="71">
        <v>2</v>
      </c>
      <c r="J198" s="77">
        <v>2</v>
      </c>
      <c r="K198" s="71">
        <v>1</v>
      </c>
      <c r="L198" s="76"/>
      <c r="O198" s="71" t="s">
        <v>1864</v>
      </c>
      <c r="R198" s="77" t="s">
        <v>1864</v>
      </c>
      <c r="S198" s="71">
        <v>0</v>
      </c>
      <c r="T198" s="76"/>
      <c r="Z198" s="77"/>
      <c r="AB198" s="76"/>
      <c r="AH198" s="77"/>
      <c r="AJ198" s="12" t="b">
        <f t="shared" si="3"/>
        <v>0</v>
      </c>
      <c r="AK198" s="12"/>
    </row>
    <row r="199" spans="1:38" x14ac:dyDescent="0.25">
      <c r="A199" s="71" t="s">
        <v>414</v>
      </c>
      <c r="B199" s="71">
        <v>768.6</v>
      </c>
      <c r="C199" s="71">
        <v>309.3</v>
      </c>
      <c r="D199" s="76" t="s">
        <v>415</v>
      </c>
      <c r="E199" s="71">
        <v>766.5</v>
      </c>
      <c r="F199" s="71">
        <v>2</v>
      </c>
      <c r="G199" s="71">
        <v>2.1000000000000227</v>
      </c>
      <c r="H199" s="71">
        <v>307.3</v>
      </c>
      <c r="I199" s="71">
        <v>2</v>
      </c>
      <c r="J199" s="77">
        <v>2</v>
      </c>
      <c r="K199" s="71">
        <v>1</v>
      </c>
      <c r="L199" s="76"/>
      <c r="O199" s="71" t="s">
        <v>1864</v>
      </c>
      <c r="R199" s="77" t="s">
        <v>1864</v>
      </c>
      <c r="S199" s="71">
        <v>0</v>
      </c>
      <c r="T199" s="76"/>
      <c r="Z199" s="77"/>
      <c r="AB199" s="76"/>
      <c r="AH199" s="77"/>
      <c r="AJ199" s="12" t="b">
        <f t="shared" si="3"/>
        <v>0</v>
      </c>
      <c r="AK199" s="12"/>
    </row>
    <row r="200" spans="1:38" ht="15" customHeight="1" x14ac:dyDescent="0.25">
      <c r="A200" s="71" t="s">
        <v>415</v>
      </c>
      <c r="B200" s="71">
        <v>766.5</v>
      </c>
      <c r="C200" s="71">
        <v>307.3</v>
      </c>
      <c r="D200" s="76" t="s">
        <v>416</v>
      </c>
      <c r="E200" s="71">
        <v>764.5</v>
      </c>
      <c r="F200" s="71">
        <v>2</v>
      </c>
      <c r="G200" s="71">
        <v>2</v>
      </c>
      <c r="H200" s="71">
        <v>305.2</v>
      </c>
      <c r="I200" s="71">
        <v>2</v>
      </c>
      <c r="J200" s="77">
        <v>2.1000000000000227</v>
      </c>
      <c r="K200" s="71">
        <v>1</v>
      </c>
      <c r="L200" s="76"/>
      <c r="O200" s="71" t="s">
        <v>1864</v>
      </c>
      <c r="R200" s="77" t="s">
        <v>1864</v>
      </c>
      <c r="S200" s="71">
        <v>0</v>
      </c>
      <c r="T200" s="76"/>
      <c r="Z200" s="77"/>
      <c r="AB200" s="76"/>
      <c r="AH200" s="77"/>
      <c r="AJ200" s="12" t="b">
        <f t="shared" si="3"/>
        <v>0</v>
      </c>
      <c r="AK200" s="4" t="b">
        <v>1</v>
      </c>
    </row>
    <row r="201" spans="1:38" x14ac:dyDescent="0.25">
      <c r="A201" s="71" t="s">
        <v>416</v>
      </c>
      <c r="B201" s="71">
        <v>764.5</v>
      </c>
      <c r="C201" s="71">
        <v>305.2</v>
      </c>
      <c r="D201" s="76" t="s">
        <v>417</v>
      </c>
      <c r="E201" s="71">
        <v>762.5</v>
      </c>
      <c r="F201" s="71">
        <v>2</v>
      </c>
      <c r="G201" s="71">
        <v>2</v>
      </c>
      <c r="H201" s="71">
        <v>303.2</v>
      </c>
      <c r="I201" s="71">
        <v>2</v>
      </c>
      <c r="J201" s="77">
        <v>2</v>
      </c>
      <c r="K201" s="71">
        <v>1</v>
      </c>
      <c r="L201" s="76"/>
      <c r="O201" s="71" t="s">
        <v>1864</v>
      </c>
      <c r="R201" s="77" t="s">
        <v>1864</v>
      </c>
      <c r="S201" s="71">
        <v>0</v>
      </c>
      <c r="T201" s="76"/>
      <c r="Z201" s="77"/>
      <c r="AB201" s="76"/>
      <c r="AH201" s="77"/>
      <c r="AJ201" s="4" t="b">
        <f t="shared" si="3"/>
        <v>0</v>
      </c>
      <c r="AK201" s="12"/>
    </row>
    <row r="202" spans="1:38" x14ac:dyDescent="0.25">
      <c r="A202" s="71" t="s">
        <v>417</v>
      </c>
      <c r="B202" s="71">
        <v>762.5</v>
      </c>
      <c r="C202" s="71">
        <v>303.2</v>
      </c>
      <c r="D202" s="76" t="s">
        <v>418</v>
      </c>
      <c r="E202" s="71">
        <v>760.5</v>
      </c>
      <c r="F202" s="71">
        <v>2</v>
      </c>
      <c r="G202" s="71">
        <v>2</v>
      </c>
      <c r="H202" s="71">
        <v>301.2</v>
      </c>
      <c r="I202" s="71">
        <v>2</v>
      </c>
      <c r="J202" s="77">
        <v>2</v>
      </c>
      <c r="K202" s="71">
        <v>1</v>
      </c>
      <c r="L202" s="76"/>
      <c r="O202" s="71" t="s">
        <v>1864</v>
      </c>
      <c r="R202" s="77" t="s">
        <v>1864</v>
      </c>
      <c r="S202" s="71">
        <v>0</v>
      </c>
      <c r="T202" s="76"/>
      <c r="Z202" s="77"/>
      <c r="AB202" s="76"/>
      <c r="AH202" s="77"/>
      <c r="AJ202" s="12" t="b">
        <f t="shared" si="3"/>
        <v>0</v>
      </c>
      <c r="AK202" s="12"/>
    </row>
    <row r="203" spans="1:38" x14ac:dyDescent="0.25">
      <c r="A203" s="71" t="s">
        <v>419</v>
      </c>
      <c r="B203" s="71">
        <v>796.6</v>
      </c>
      <c r="C203" s="71">
        <v>337.3</v>
      </c>
      <c r="D203" s="76" t="s">
        <v>420</v>
      </c>
      <c r="E203" s="71">
        <v>794.6</v>
      </c>
      <c r="F203" s="71">
        <v>2</v>
      </c>
      <c r="G203" s="71">
        <v>2</v>
      </c>
      <c r="H203" s="71">
        <v>335.3</v>
      </c>
      <c r="I203" s="71">
        <v>2</v>
      </c>
      <c r="J203" s="77">
        <v>2</v>
      </c>
      <c r="K203" s="71">
        <v>1</v>
      </c>
      <c r="L203" s="76"/>
      <c r="O203" s="71" t="s">
        <v>1864</v>
      </c>
      <c r="R203" s="77" t="s">
        <v>1864</v>
      </c>
      <c r="S203" s="71">
        <v>0</v>
      </c>
      <c r="T203" s="76"/>
      <c r="Z203" s="77"/>
      <c r="AB203" s="76"/>
      <c r="AH203" s="77"/>
      <c r="AJ203" s="12" t="b">
        <f t="shared" si="3"/>
        <v>0</v>
      </c>
      <c r="AK203" s="12"/>
    </row>
    <row r="204" spans="1:38" x14ac:dyDescent="0.25">
      <c r="A204" s="71" t="s">
        <v>421</v>
      </c>
      <c r="B204" s="71">
        <v>790.5</v>
      </c>
      <c r="C204" s="71">
        <v>331.3</v>
      </c>
      <c r="D204" s="76" t="s">
        <v>422</v>
      </c>
      <c r="E204" s="71">
        <v>788.5</v>
      </c>
      <c r="F204" s="71">
        <v>2</v>
      </c>
      <c r="G204" s="71">
        <v>2</v>
      </c>
      <c r="H204" s="71">
        <v>329.2</v>
      </c>
      <c r="I204" s="71">
        <v>2</v>
      </c>
      <c r="J204" s="77">
        <v>2.1000000000000227</v>
      </c>
      <c r="K204" s="71">
        <v>1</v>
      </c>
      <c r="L204" s="76"/>
      <c r="O204" s="71" t="s">
        <v>1864</v>
      </c>
      <c r="R204" s="77" t="s">
        <v>1864</v>
      </c>
      <c r="S204" s="71">
        <v>0</v>
      </c>
      <c r="T204" s="76"/>
      <c r="Z204" s="77"/>
      <c r="AB204" s="76"/>
      <c r="AH204" s="77"/>
      <c r="AJ204" s="12" t="b">
        <f t="shared" si="3"/>
        <v>0</v>
      </c>
      <c r="AK204" s="12"/>
    </row>
    <row r="205" spans="1:38" x14ac:dyDescent="0.25">
      <c r="A205" s="71" t="s">
        <v>422</v>
      </c>
      <c r="B205" s="71">
        <v>788.5</v>
      </c>
      <c r="C205" s="71">
        <v>329.2</v>
      </c>
      <c r="D205" s="76" t="s">
        <v>423</v>
      </c>
      <c r="E205" s="71">
        <v>786.5</v>
      </c>
      <c r="F205" s="71">
        <v>2</v>
      </c>
      <c r="G205" s="71">
        <v>2</v>
      </c>
      <c r="H205" s="71">
        <v>327.2</v>
      </c>
      <c r="I205" s="71">
        <v>2</v>
      </c>
      <c r="J205" s="77">
        <v>2</v>
      </c>
      <c r="K205" s="71">
        <v>1</v>
      </c>
      <c r="L205" s="76"/>
      <c r="O205" s="71" t="s">
        <v>1864</v>
      </c>
      <c r="R205" s="77" t="s">
        <v>1864</v>
      </c>
      <c r="S205" s="71">
        <v>0</v>
      </c>
      <c r="T205" s="76"/>
      <c r="Z205" s="77"/>
      <c r="AB205" s="76"/>
      <c r="AH205" s="77"/>
      <c r="AJ205" s="12" t="b">
        <f t="shared" si="3"/>
        <v>0</v>
      </c>
      <c r="AK205" s="12"/>
    </row>
    <row r="206" spans="1:38" ht="15" customHeight="1" x14ac:dyDescent="0.25">
      <c r="A206" s="71" t="s">
        <v>424</v>
      </c>
      <c r="B206" s="71">
        <v>646.5</v>
      </c>
      <c r="C206" s="71">
        <v>225.2</v>
      </c>
      <c r="D206" s="76" t="s">
        <v>463</v>
      </c>
      <c r="E206" s="71">
        <v>644.5</v>
      </c>
      <c r="F206" s="71">
        <v>2</v>
      </c>
      <c r="G206" s="71">
        <v>2</v>
      </c>
      <c r="H206" s="71">
        <v>225.2</v>
      </c>
      <c r="I206" s="71">
        <v>0</v>
      </c>
      <c r="J206" s="77">
        <v>0</v>
      </c>
      <c r="K206" s="71">
        <v>2</v>
      </c>
      <c r="L206" s="76"/>
      <c r="O206" s="71" t="s">
        <v>1864</v>
      </c>
      <c r="R206" s="77" t="s">
        <v>1864</v>
      </c>
      <c r="S206" s="71">
        <v>0</v>
      </c>
      <c r="T206" s="76"/>
      <c r="Z206" s="77"/>
      <c r="AB206" s="76"/>
      <c r="AH206" s="77"/>
      <c r="AJ206" s="12" t="b">
        <f t="shared" si="3"/>
        <v>0</v>
      </c>
      <c r="AK206" s="4" t="b">
        <v>0</v>
      </c>
    </row>
    <row r="207" spans="1:38" x14ac:dyDescent="0.25">
      <c r="A207" s="71" t="s">
        <v>425</v>
      </c>
      <c r="B207" s="71">
        <v>676.5</v>
      </c>
      <c r="C207" s="71">
        <v>255.2</v>
      </c>
      <c r="D207" s="76" t="s">
        <v>464</v>
      </c>
      <c r="E207" s="71">
        <v>674.5</v>
      </c>
      <c r="F207" s="71">
        <v>2</v>
      </c>
      <c r="G207" s="71">
        <v>2</v>
      </c>
      <c r="H207" s="71">
        <v>255.2</v>
      </c>
      <c r="I207" s="71">
        <v>0</v>
      </c>
      <c r="J207" s="77">
        <v>0</v>
      </c>
      <c r="K207" s="71">
        <v>2</v>
      </c>
      <c r="L207" s="76" t="s">
        <v>426</v>
      </c>
      <c r="M207" s="71">
        <v>674.5</v>
      </c>
      <c r="N207" s="71">
        <v>2</v>
      </c>
      <c r="O207" s="71">
        <v>2</v>
      </c>
      <c r="P207" s="71">
        <v>253.2</v>
      </c>
      <c r="Q207" s="71">
        <v>2</v>
      </c>
      <c r="R207" s="77">
        <v>2</v>
      </c>
      <c r="S207" s="71">
        <v>1</v>
      </c>
      <c r="T207" s="76"/>
      <c r="Z207" s="77"/>
      <c r="AB207" s="76"/>
      <c r="AH207" s="77"/>
      <c r="AJ207" s="4" t="b">
        <f t="shared" si="3"/>
        <v>0</v>
      </c>
      <c r="AK207" s="12"/>
    </row>
    <row r="208" spans="1:38" x14ac:dyDescent="0.25">
      <c r="A208" s="71" t="s">
        <v>426</v>
      </c>
      <c r="B208" s="71">
        <v>674.5</v>
      </c>
      <c r="C208" s="71">
        <v>253.2</v>
      </c>
      <c r="D208" s="76" t="s">
        <v>465</v>
      </c>
      <c r="E208" s="71">
        <v>672.5</v>
      </c>
      <c r="F208" s="71">
        <v>2</v>
      </c>
      <c r="G208" s="71">
        <v>2</v>
      </c>
      <c r="H208" s="71">
        <v>253.2</v>
      </c>
      <c r="I208" s="71">
        <v>0</v>
      </c>
      <c r="J208" s="77">
        <v>0</v>
      </c>
      <c r="K208" s="71">
        <v>2</v>
      </c>
      <c r="L208" s="76"/>
      <c r="O208" s="71" t="s">
        <v>1864</v>
      </c>
      <c r="R208" s="77" t="s">
        <v>1864</v>
      </c>
      <c r="S208" s="71">
        <v>0</v>
      </c>
      <c r="T208" s="76"/>
      <c r="Z208" s="77"/>
      <c r="AB208" s="76"/>
      <c r="AH208" s="77"/>
      <c r="AJ208" s="12" t="b">
        <f t="shared" si="3"/>
        <v>0</v>
      </c>
      <c r="AK208" s="12"/>
    </row>
    <row r="209" spans="1:37" ht="15" customHeight="1" x14ac:dyDescent="0.25">
      <c r="A209" s="71" t="s">
        <v>427</v>
      </c>
      <c r="B209" s="71">
        <v>704.6</v>
      </c>
      <c r="C209" s="71">
        <v>283.3</v>
      </c>
      <c r="D209" s="76" t="s">
        <v>428</v>
      </c>
      <c r="E209" s="71">
        <v>702.5</v>
      </c>
      <c r="F209" s="71">
        <v>2</v>
      </c>
      <c r="G209" s="71">
        <v>2.1000000000000227</v>
      </c>
      <c r="H209" s="71">
        <v>281.2</v>
      </c>
      <c r="I209" s="71">
        <v>2</v>
      </c>
      <c r="J209" s="77">
        <v>2.1000000000000227</v>
      </c>
      <c r="K209" s="71">
        <v>1</v>
      </c>
      <c r="L209" s="76" t="s">
        <v>466</v>
      </c>
      <c r="M209" s="71">
        <v>702.5</v>
      </c>
      <c r="N209" s="71">
        <v>2</v>
      </c>
      <c r="O209" s="71">
        <v>2.1000000000000227</v>
      </c>
      <c r="P209" s="71">
        <v>283.3</v>
      </c>
      <c r="Q209" s="71">
        <v>0</v>
      </c>
      <c r="R209" s="77">
        <v>0</v>
      </c>
      <c r="S209" s="71">
        <v>2</v>
      </c>
      <c r="T209" s="76"/>
      <c r="Z209" s="77"/>
      <c r="AB209" s="76"/>
      <c r="AH209" s="77"/>
      <c r="AJ209" s="12" t="b">
        <f t="shared" si="3"/>
        <v>0</v>
      </c>
      <c r="AK209" s="12"/>
    </row>
    <row r="210" spans="1:37" x14ac:dyDescent="0.25">
      <c r="A210" s="71" t="s">
        <v>428</v>
      </c>
      <c r="B210" s="71">
        <v>702.5</v>
      </c>
      <c r="C210" s="71">
        <v>281.2</v>
      </c>
      <c r="D210" s="76" t="s">
        <v>429</v>
      </c>
      <c r="E210" s="71">
        <v>700.5</v>
      </c>
      <c r="F210" s="71">
        <v>2</v>
      </c>
      <c r="G210" s="71">
        <v>2</v>
      </c>
      <c r="H210" s="71">
        <v>279.2</v>
      </c>
      <c r="I210" s="71">
        <v>2</v>
      </c>
      <c r="J210" s="77">
        <v>2</v>
      </c>
      <c r="K210" s="71">
        <v>1</v>
      </c>
      <c r="L210" s="76" t="s">
        <v>467</v>
      </c>
      <c r="M210" s="71">
        <v>700.5</v>
      </c>
      <c r="N210" s="71">
        <v>2</v>
      </c>
      <c r="O210" s="71">
        <v>2</v>
      </c>
      <c r="P210" s="71">
        <v>281.2</v>
      </c>
      <c r="Q210" s="71">
        <v>0</v>
      </c>
      <c r="R210" s="77">
        <v>0</v>
      </c>
      <c r="S210" s="71">
        <v>2</v>
      </c>
      <c r="T210" s="76"/>
      <c r="Z210" s="77"/>
      <c r="AB210" s="76"/>
      <c r="AH210" s="77"/>
      <c r="AJ210" s="12" t="b">
        <f t="shared" si="3"/>
        <v>0</v>
      </c>
      <c r="AK210" s="12"/>
    </row>
    <row r="211" spans="1:37" x14ac:dyDescent="0.25">
      <c r="A211" s="71" t="s">
        <v>429</v>
      </c>
      <c r="B211" s="71">
        <v>700.5</v>
      </c>
      <c r="C211" s="71">
        <v>279.2</v>
      </c>
      <c r="D211" s="76" t="s">
        <v>468</v>
      </c>
      <c r="E211" s="71">
        <v>698.5</v>
      </c>
      <c r="F211" s="71">
        <v>2</v>
      </c>
      <c r="G211" s="71">
        <v>2</v>
      </c>
      <c r="H211" s="71">
        <v>279.2</v>
      </c>
      <c r="I211" s="71">
        <v>0</v>
      </c>
      <c r="J211" s="77">
        <v>0</v>
      </c>
      <c r="K211" s="71">
        <v>2</v>
      </c>
      <c r="L211" s="76" t="s">
        <v>430</v>
      </c>
      <c r="M211" s="71">
        <v>698.5</v>
      </c>
      <c r="N211" s="71">
        <v>2</v>
      </c>
      <c r="O211" s="71">
        <v>2</v>
      </c>
      <c r="P211" s="71">
        <v>277.2</v>
      </c>
      <c r="Q211" s="71">
        <v>2</v>
      </c>
      <c r="R211" s="77">
        <v>2</v>
      </c>
      <c r="S211" s="71">
        <v>1</v>
      </c>
      <c r="T211" s="76"/>
      <c r="Z211" s="77"/>
      <c r="AB211" s="76"/>
      <c r="AH211" s="77"/>
      <c r="AJ211" s="12" t="b">
        <f t="shared" si="3"/>
        <v>0</v>
      </c>
      <c r="AK211" s="12"/>
    </row>
    <row r="212" spans="1:37" x14ac:dyDescent="0.25">
      <c r="A212" s="71" t="s">
        <v>430</v>
      </c>
      <c r="B212" s="71">
        <v>698.5</v>
      </c>
      <c r="C212" s="71">
        <v>277.2</v>
      </c>
      <c r="D212" s="76" t="s">
        <v>431</v>
      </c>
      <c r="E212" s="71">
        <v>696.5</v>
      </c>
      <c r="F212" s="71">
        <v>2</v>
      </c>
      <c r="G212" s="71">
        <v>2</v>
      </c>
      <c r="H212" s="71">
        <v>275.2</v>
      </c>
      <c r="I212" s="71">
        <v>2</v>
      </c>
      <c r="J212" s="77">
        <v>2</v>
      </c>
      <c r="K212" s="71">
        <v>1</v>
      </c>
      <c r="L212" s="76" t="s">
        <v>469</v>
      </c>
      <c r="M212" s="71">
        <v>696.5</v>
      </c>
      <c r="N212" s="71">
        <v>2</v>
      </c>
      <c r="O212" s="71">
        <v>2</v>
      </c>
      <c r="P212" s="71">
        <v>277.2</v>
      </c>
      <c r="Q212" s="71">
        <v>0</v>
      </c>
      <c r="R212" s="77">
        <v>0</v>
      </c>
      <c r="S212" s="71">
        <v>2</v>
      </c>
      <c r="T212" s="76"/>
      <c r="Z212" s="77"/>
      <c r="AB212" s="76"/>
      <c r="AH212" s="77"/>
      <c r="AJ212" s="12" t="b">
        <f t="shared" si="3"/>
        <v>0</v>
      </c>
      <c r="AK212" s="4" t="b">
        <v>0</v>
      </c>
    </row>
    <row r="213" spans="1:37" x14ac:dyDescent="0.25">
      <c r="A213" s="71" t="s">
        <v>431</v>
      </c>
      <c r="B213" s="71">
        <v>696.5</v>
      </c>
      <c r="C213" s="71">
        <v>275.2</v>
      </c>
      <c r="D213" s="76" t="s">
        <v>470</v>
      </c>
      <c r="E213" s="71">
        <v>694.5</v>
      </c>
      <c r="F213" s="71">
        <v>2</v>
      </c>
      <c r="G213" s="71">
        <v>2</v>
      </c>
      <c r="H213" s="71">
        <v>275.2</v>
      </c>
      <c r="I213" s="71">
        <v>0</v>
      </c>
      <c r="J213" s="77">
        <v>0</v>
      </c>
      <c r="K213" s="71">
        <v>2</v>
      </c>
      <c r="L213" s="76"/>
      <c r="O213" s="71" t="s">
        <v>1864</v>
      </c>
      <c r="R213" s="77" t="s">
        <v>1864</v>
      </c>
      <c r="S213" s="71">
        <v>0</v>
      </c>
      <c r="T213" s="76"/>
      <c r="Z213" s="77"/>
      <c r="AB213" s="76"/>
      <c r="AH213" s="77"/>
      <c r="AJ213" s="4" t="b">
        <f t="shared" si="3"/>
        <v>0</v>
      </c>
      <c r="AK213" s="12"/>
    </row>
    <row r="214" spans="1:37" x14ac:dyDescent="0.25">
      <c r="A214" s="71" t="s">
        <v>432</v>
      </c>
      <c r="B214" s="71">
        <v>730.6</v>
      </c>
      <c r="C214" s="71">
        <v>309.3</v>
      </c>
      <c r="D214" s="76" t="s">
        <v>471</v>
      </c>
      <c r="E214" s="71">
        <v>728.6</v>
      </c>
      <c r="F214" s="71">
        <v>2</v>
      </c>
      <c r="G214" s="71">
        <v>2</v>
      </c>
      <c r="H214" s="71">
        <v>309.3</v>
      </c>
      <c r="I214" s="71">
        <v>0</v>
      </c>
      <c r="J214" s="77">
        <v>0</v>
      </c>
      <c r="K214" s="71">
        <v>2</v>
      </c>
      <c r="L214" s="76" t="s">
        <v>433</v>
      </c>
      <c r="M214" s="71">
        <v>728.6</v>
      </c>
      <c r="N214" s="71">
        <v>2</v>
      </c>
      <c r="O214" s="71">
        <v>2</v>
      </c>
      <c r="P214" s="71">
        <v>307.3</v>
      </c>
      <c r="Q214" s="71">
        <v>2</v>
      </c>
      <c r="R214" s="77">
        <v>2</v>
      </c>
      <c r="S214" s="71">
        <v>1</v>
      </c>
      <c r="T214" s="76"/>
      <c r="Z214" s="77"/>
      <c r="AB214" s="76"/>
      <c r="AH214" s="77"/>
      <c r="AJ214" s="12" t="b">
        <f t="shared" si="3"/>
        <v>0</v>
      </c>
      <c r="AK214" s="12"/>
    </row>
    <row r="215" spans="1:37" x14ac:dyDescent="0.25">
      <c r="A215" s="71" t="s">
        <v>433</v>
      </c>
      <c r="B215" s="71">
        <v>728.6</v>
      </c>
      <c r="C215" s="71">
        <v>307.3</v>
      </c>
      <c r="D215" s="76" t="s">
        <v>472</v>
      </c>
      <c r="E215" s="71">
        <v>726.5</v>
      </c>
      <c r="F215" s="71">
        <v>2</v>
      </c>
      <c r="G215" s="71">
        <v>2.1000000000000227</v>
      </c>
      <c r="H215" s="71">
        <v>307.3</v>
      </c>
      <c r="I215" s="71">
        <v>0</v>
      </c>
      <c r="J215" s="77">
        <v>0</v>
      </c>
      <c r="K215" s="71">
        <v>2</v>
      </c>
      <c r="L215" s="76" t="s">
        <v>434</v>
      </c>
      <c r="M215" s="71">
        <v>726.5</v>
      </c>
      <c r="N215" s="71">
        <v>2</v>
      </c>
      <c r="O215" s="71">
        <v>2.1000000000000227</v>
      </c>
      <c r="P215" s="71">
        <v>305.2</v>
      </c>
      <c r="Q215" s="71">
        <v>2</v>
      </c>
      <c r="R215" s="77">
        <v>2.1000000000000227</v>
      </c>
      <c r="S215" s="71">
        <v>1</v>
      </c>
      <c r="T215" s="76"/>
      <c r="Z215" s="77"/>
      <c r="AB215" s="76"/>
      <c r="AH215" s="77"/>
      <c r="AJ215" s="12" t="b">
        <f t="shared" si="3"/>
        <v>0</v>
      </c>
      <c r="AK215" s="4" t="b">
        <v>1</v>
      </c>
    </row>
    <row r="216" spans="1:37" x14ac:dyDescent="0.25">
      <c r="A216" s="71" t="s">
        <v>434</v>
      </c>
      <c r="B216" s="71">
        <v>726.5</v>
      </c>
      <c r="C216" s="71">
        <v>305.2</v>
      </c>
      <c r="D216" s="76" t="s">
        <v>473</v>
      </c>
      <c r="E216" s="71">
        <v>724.5</v>
      </c>
      <c r="F216" s="71">
        <v>2</v>
      </c>
      <c r="G216" s="71">
        <v>2</v>
      </c>
      <c r="H216" s="71">
        <v>305.2</v>
      </c>
      <c r="I216" s="71">
        <v>0</v>
      </c>
      <c r="J216" s="77">
        <v>0</v>
      </c>
      <c r="K216" s="71">
        <v>2</v>
      </c>
      <c r="L216" s="76" t="s">
        <v>435</v>
      </c>
      <c r="M216" s="71">
        <v>724.5</v>
      </c>
      <c r="N216" s="71">
        <v>2</v>
      </c>
      <c r="O216" s="71">
        <v>2</v>
      </c>
      <c r="P216" s="71">
        <v>303.2</v>
      </c>
      <c r="Q216" s="71">
        <v>2</v>
      </c>
      <c r="R216" s="77">
        <v>2</v>
      </c>
      <c r="S216" s="71">
        <v>1</v>
      </c>
      <c r="T216" s="76"/>
      <c r="Z216" s="77"/>
      <c r="AB216" s="76"/>
      <c r="AH216" s="77"/>
      <c r="AJ216" s="4" t="b">
        <f t="shared" si="3"/>
        <v>0</v>
      </c>
      <c r="AK216" s="12"/>
    </row>
    <row r="217" spans="1:37" x14ac:dyDescent="0.25">
      <c r="A217" s="71" t="s">
        <v>435</v>
      </c>
      <c r="B217" s="71">
        <v>724.5</v>
      </c>
      <c r="C217" s="71">
        <v>303.2</v>
      </c>
      <c r="D217" s="76" t="s">
        <v>436</v>
      </c>
      <c r="E217" s="71">
        <v>722.5</v>
      </c>
      <c r="F217" s="71">
        <v>2</v>
      </c>
      <c r="G217" s="71">
        <v>2</v>
      </c>
      <c r="H217" s="71">
        <v>301.2</v>
      </c>
      <c r="I217" s="71">
        <v>2</v>
      </c>
      <c r="J217" s="77">
        <v>2</v>
      </c>
      <c r="K217" s="71">
        <v>1</v>
      </c>
      <c r="L217" s="76" t="s">
        <v>474</v>
      </c>
      <c r="M217" s="71">
        <v>722.5</v>
      </c>
      <c r="N217" s="71">
        <v>2</v>
      </c>
      <c r="O217" s="71">
        <v>2</v>
      </c>
      <c r="P217" s="71">
        <v>303.2</v>
      </c>
      <c r="Q217" s="71">
        <v>0</v>
      </c>
      <c r="R217" s="77">
        <v>0</v>
      </c>
      <c r="S217" s="71">
        <v>2</v>
      </c>
      <c r="T217" s="76"/>
      <c r="Z217" s="77"/>
      <c r="AB217" s="76"/>
      <c r="AH217" s="77"/>
      <c r="AJ217" s="12" t="b">
        <f t="shared" si="3"/>
        <v>0</v>
      </c>
      <c r="AK217" s="12"/>
    </row>
    <row r="218" spans="1:37" x14ac:dyDescent="0.25">
      <c r="A218" s="71" t="s">
        <v>436</v>
      </c>
      <c r="B218" s="71">
        <v>722.5</v>
      </c>
      <c r="C218" s="71">
        <v>301.2</v>
      </c>
      <c r="D218" s="76" t="s">
        <v>475</v>
      </c>
      <c r="E218" s="71">
        <v>720.5</v>
      </c>
      <c r="F218" s="71">
        <v>2</v>
      </c>
      <c r="G218" s="71">
        <v>2</v>
      </c>
      <c r="H218" s="71">
        <v>301.2</v>
      </c>
      <c r="I218" s="71">
        <v>0</v>
      </c>
      <c r="J218" s="77">
        <v>0</v>
      </c>
      <c r="K218" s="71">
        <v>2</v>
      </c>
      <c r="L218" s="76"/>
      <c r="O218" s="71" t="s">
        <v>1864</v>
      </c>
      <c r="R218" s="77" t="s">
        <v>1864</v>
      </c>
      <c r="S218" s="71">
        <v>0</v>
      </c>
      <c r="T218" s="76"/>
      <c r="Z218" s="77"/>
      <c r="AB218" s="76"/>
      <c r="AH218" s="77"/>
      <c r="AJ218" s="12" t="b">
        <f t="shared" si="3"/>
        <v>0</v>
      </c>
      <c r="AK218" s="12"/>
    </row>
    <row r="219" spans="1:37" x14ac:dyDescent="0.25">
      <c r="A219" s="71" t="s">
        <v>437</v>
      </c>
      <c r="B219" s="71">
        <v>758.6</v>
      </c>
      <c r="C219" s="71">
        <v>337.3</v>
      </c>
      <c r="D219" s="76" t="s">
        <v>476</v>
      </c>
      <c r="E219" s="71">
        <v>756.6</v>
      </c>
      <c r="F219" s="71">
        <v>2</v>
      </c>
      <c r="G219" s="71">
        <v>2</v>
      </c>
      <c r="H219" s="71">
        <v>337.3</v>
      </c>
      <c r="I219" s="71">
        <v>0</v>
      </c>
      <c r="J219" s="77">
        <v>0</v>
      </c>
      <c r="K219" s="71">
        <v>2</v>
      </c>
      <c r="L219" s="76" t="s">
        <v>438</v>
      </c>
      <c r="M219" s="71">
        <v>756.6</v>
      </c>
      <c r="N219" s="71">
        <v>2</v>
      </c>
      <c r="O219" s="71">
        <v>2</v>
      </c>
      <c r="P219" s="71">
        <v>335.3</v>
      </c>
      <c r="Q219" s="71">
        <v>2</v>
      </c>
      <c r="R219" s="77">
        <v>2</v>
      </c>
      <c r="S219" s="71">
        <v>1</v>
      </c>
      <c r="T219" s="76"/>
      <c r="Z219" s="77"/>
      <c r="AB219" s="76"/>
      <c r="AH219" s="77"/>
      <c r="AJ219" s="12" t="b">
        <f t="shared" si="3"/>
        <v>0</v>
      </c>
      <c r="AK219" s="4" t="b">
        <v>0</v>
      </c>
    </row>
    <row r="220" spans="1:37" ht="15" customHeight="1" x14ac:dyDescent="0.25">
      <c r="A220" s="71" t="s">
        <v>438</v>
      </c>
      <c r="B220" s="71">
        <v>756.6</v>
      </c>
      <c r="C220" s="71">
        <v>335.3</v>
      </c>
      <c r="D220" s="76" t="s">
        <v>477</v>
      </c>
      <c r="E220" s="71">
        <v>754.6</v>
      </c>
      <c r="F220" s="71">
        <v>2</v>
      </c>
      <c r="G220" s="71">
        <v>2</v>
      </c>
      <c r="H220" s="71">
        <v>335.3</v>
      </c>
      <c r="I220" s="71">
        <v>0</v>
      </c>
      <c r="J220" s="77">
        <v>0</v>
      </c>
      <c r="K220" s="71">
        <v>2</v>
      </c>
      <c r="L220" s="76"/>
      <c r="O220" s="71" t="s">
        <v>1864</v>
      </c>
      <c r="R220" s="77" t="s">
        <v>1864</v>
      </c>
      <c r="S220" s="71">
        <v>0</v>
      </c>
      <c r="T220" s="76"/>
      <c r="Z220" s="77"/>
      <c r="AB220" s="76"/>
      <c r="AH220" s="77"/>
      <c r="AJ220" s="4" t="b">
        <f t="shared" si="3"/>
        <v>0</v>
      </c>
      <c r="AK220" s="12"/>
    </row>
    <row r="221" spans="1:37" x14ac:dyDescent="0.25">
      <c r="A221" s="71" t="s">
        <v>439</v>
      </c>
      <c r="B221" s="71">
        <v>752.6</v>
      </c>
      <c r="C221" s="71">
        <v>331.3</v>
      </c>
      <c r="D221" s="76" t="s">
        <v>440</v>
      </c>
      <c r="E221" s="71">
        <v>750.5</v>
      </c>
      <c r="F221" s="71">
        <v>2</v>
      </c>
      <c r="G221" s="71">
        <v>2.1000000000000227</v>
      </c>
      <c r="H221" s="71">
        <v>329.2</v>
      </c>
      <c r="I221" s="71">
        <v>2</v>
      </c>
      <c r="J221" s="77">
        <v>2.1000000000000227</v>
      </c>
      <c r="K221" s="71">
        <v>1</v>
      </c>
      <c r="L221" s="76" t="s">
        <v>478</v>
      </c>
      <c r="M221" s="71">
        <v>750.5</v>
      </c>
      <c r="N221" s="71">
        <v>2</v>
      </c>
      <c r="O221" s="71">
        <v>2.1000000000000227</v>
      </c>
      <c r="P221" s="71">
        <v>331.3</v>
      </c>
      <c r="Q221" s="71">
        <v>0</v>
      </c>
      <c r="R221" s="77">
        <v>0</v>
      </c>
      <c r="S221" s="71">
        <v>2</v>
      </c>
      <c r="T221" s="76"/>
      <c r="Z221" s="77"/>
      <c r="AB221" s="76"/>
      <c r="AH221" s="77"/>
      <c r="AJ221" s="12" t="b">
        <f t="shared" si="3"/>
        <v>0</v>
      </c>
      <c r="AK221" s="4" t="b">
        <v>0</v>
      </c>
    </row>
    <row r="222" spans="1:37" ht="15" customHeight="1" x14ac:dyDescent="0.25">
      <c r="A222" s="71" t="s">
        <v>440</v>
      </c>
      <c r="B222" s="71">
        <v>750.5</v>
      </c>
      <c r="C222" s="71">
        <v>329.2</v>
      </c>
      <c r="D222" s="76" t="s">
        <v>479</v>
      </c>
      <c r="E222" s="71">
        <v>748.5</v>
      </c>
      <c r="F222" s="71">
        <v>2</v>
      </c>
      <c r="G222" s="71">
        <v>2</v>
      </c>
      <c r="H222" s="71">
        <v>329.2</v>
      </c>
      <c r="I222" s="71">
        <v>0</v>
      </c>
      <c r="J222" s="77">
        <v>0</v>
      </c>
      <c r="K222" s="71">
        <v>2</v>
      </c>
      <c r="L222" s="76" t="s">
        <v>441</v>
      </c>
      <c r="M222" s="71">
        <v>748.5</v>
      </c>
      <c r="N222" s="71">
        <v>2</v>
      </c>
      <c r="O222" s="71">
        <v>2</v>
      </c>
      <c r="P222" s="71">
        <v>327.2</v>
      </c>
      <c r="Q222" s="71">
        <v>2</v>
      </c>
      <c r="R222" s="77">
        <v>2</v>
      </c>
      <c r="S222" s="71">
        <v>1</v>
      </c>
      <c r="T222" s="76"/>
      <c r="Z222" s="77"/>
      <c r="AB222" s="76"/>
      <c r="AH222" s="77"/>
      <c r="AJ222" s="4" t="b">
        <f t="shared" si="3"/>
        <v>0</v>
      </c>
      <c r="AK222" s="12"/>
    </row>
    <row r="223" spans="1:37" x14ac:dyDescent="0.25">
      <c r="A223" s="71" t="s">
        <v>441</v>
      </c>
      <c r="B223" s="71">
        <v>748.5</v>
      </c>
      <c r="C223" s="71">
        <v>327.2</v>
      </c>
      <c r="D223" s="76" t="s">
        <v>480</v>
      </c>
      <c r="E223" s="71">
        <v>746.5</v>
      </c>
      <c r="F223" s="71">
        <v>2</v>
      </c>
      <c r="G223" s="71">
        <v>2</v>
      </c>
      <c r="H223" s="71">
        <v>327.2</v>
      </c>
      <c r="I223" s="71">
        <v>0</v>
      </c>
      <c r="J223" s="77">
        <v>0</v>
      </c>
      <c r="K223" s="71">
        <v>2</v>
      </c>
      <c r="L223" s="76"/>
      <c r="O223" s="71" t="s">
        <v>1864</v>
      </c>
      <c r="R223" s="77" t="s">
        <v>1864</v>
      </c>
      <c r="S223" s="71">
        <v>0</v>
      </c>
      <c r="T223" s="76"/>
      <c r="Z223" s="77"/>
      <c r="AB223" s="76"/>
      <c r="AH223" s="77"/>
      <c r="AJ223" s="12" t="b">
        <f t="shared" si="3"/>
        <v>0</v>
      </c>
      <c r="AK223" s="12"/>
    </row>
    <row r="224" spans="1:37" ht="15" customHeight="1" x14ac:dyDescent="0.25">
      <c r="A224" s="71" t="s">
        <v>442</v>
      </c>
      <c r="B224" s="71">
        <v>674.5</v>
      </c>
      <c r="C224" s="71">
        <v>225.2</v>
      </c>
      <c r="D224" s="76" t="s">
        <v>482</v>
      </c>
      <c r="E224" s="71">
        <v>672.5</v>
      </c>
      <c r="F224" s="71">
        <v>2</v>
      </c>
      <c r="G224" s="71">
        <v>2</v>
      </c>
      <c r="H224" s="71">
        <v>225.2</v>
      </c>
      <c r="I224" s="71">
        <v>0</v>
      </c>
      <c r="J224" s="77">
        <v>0</v>
      </c>
      <c r="K224" s="71">
        <v>2</v>
      </c>
      <c r="L224" s="76"/>
      <c r="O224" s="71" t="s">
        <v>1864</v>
      </c>
      <c r="R224" s="77" t="s">
        <v>1864</v>
      </c>
      <c r="S224" s="71">
        <v>0</v>
      </c>
      <c r="T224" s="76"/>
      <c r="Z224" s="77"/>
      <c r="AB224" s="76"/>
      <c r="AH224" s="77"/>
      <c r="AJ224" s="12" t="b">
        <f t="shared" ref="AJ224:AJ287" si="4">ABS(F224-H224-2)&lt;0.5</f>
        <v>0</v>
      </c>
      <c r="AK224" s="4" t="b">
        <v>1</v>
      </c>
    </row>
    <row r="225" spans="1:37" x14ac:dyDescent="0.25">
      <c r="A225" s="71" t="s">
        <v>443</v>
      </c>
      <c r="B225" s="71">
        <v>704.6</v>
      </c>
      <c r="C225" s="71">
        <v>255.2</v>
      </c>
      <c r="D225" s="76" t="s">
        <v>444</v>
      </c>
      <c r="E225" s="71">
        <v>702.5</v>
      </c>
      <c r="F225" s="71">
        <v>2</v>
      </c>
      <c r="G225" s="71">
        <v>2.1000000000000227</v>
      </c>
      <c r="H225" s="71">
        <v>253.2</v>
      </c>
      <c r="I225" s="71">
        <v>2</v>
      </c>
      <c r="J225" s="77">
        <v>2</v>
      </c>
      <c r="K225" s="71">
        <v>1</v>
      </c>
      <c r="L225" s="76" t="s">
        <v>483</v>
      </c>
      <c r="M225" s="71">
        <v>702.5</v>
      </c>
      <c r="N225" s="71">
        <v>2</v>
      </c>
      <c r="O225" s="71">
        <v>2.1000000000000227</v>
      </c>
      <c r="P225" s="71">
        <v>255.2</v>
      </c>
      <c r="Q225" s="71">
        <v>0</v>
      </c>
      <c r="R225" s="77">
        <v>0</v>
      </c>
      <c r="S225" s="71">
        <v>2</v>
      </c>
      <c r="T225" s="76"/>
      <c r="Z225" s="77"/>
      <c r="AB225" s="76"/>
      <c r="AH225" s="77"/>
      <c r="AJ225" s="4" t="b">
        <f t="shared" si="4"/>
        <v>0</v>
      </c>
      <c r="AK225" s="12"/>
    </row>
    <row r="226" spans="1:37" x14ac:dyDescent="0.25">
      <c r="A226" s="71" t="s">
        <v>444</v>
      </c>
      <c r="B226" s="71">
        <v>702.5</v>
      </c>
      <c r="C226" s="71">
        <v>253.2</v>
      </c>
      <c r="D226" s="76" t="s">
        <v>484</v>
      </c>
      <c r="E226" s="71">
        <v>700.5</v>
      </c>
      <c r="F226" s="71">
        <v>2</v>
      </c>
      <c r="G226" s="71">
        <v>2</v>
      </c>
      <c r="H226" s="71">
        <v>253.2</v>
      </c>
      <c r="I226" s="71">
        <v>0</v>
      </c>
      <c r="J226" s="77">
        <v>0</v>
      </c>
      <c r="K226" s="71">
        <v>2</v>
      </c>
      <c r="L226" s="76"/>
      <c r="O226" s="71" t="s">
        <v>1864</v>
      </c>
      <c r="R226" s="77" t="s">
        <v>1864</v>
      </c>
      <c r="S226" s="71">
        <v>0</v>
      </c>
      <c r="T226" s="76"/>
      <c r="Z226" s="77"/>
      <c r="AB226" s="76"/>
      <c r="AH226" s="77"/>
      <c r="AJ226" s="12" t="b">
        <f t="shared" si="4"/>
        <v>0</v>
      </c>
      <c r="AK226" s="4" t="b">
        <v>1</v>
      </c>
    </row>
    <row r="227" spans="1:37" x14ac:dyDescent="0.25">
      <c r="A227" s="71" t="s">
        <v>445</v>
      </c>
      <c r="B227" s="71">
        <v>732.6</v>
      </c>
      <c r="C227" s="71">
        <v>283.3</v>
      </c>
      <c r="D227" s="76" t="s">
        <v>446</v>
      </c>
      <c r="E227" s="71">
        <v>730.5</v>
      </c>
      <c r="F227" s="71">
        <v>2</v>
      </c>
      <c r="G227" s="71">
        <v>2.1000000000000227</v>
      </c>
      <c r="H227" s="71">
        <v>281.2</v>
      </c>
      <c r="I227" s="71">
        <v>2</v>
      </c>
      <c r="J227" s="77">
        <v>2.1000000000000227</v>
      </c>
      <c r="K227" s="71">
        <v>1</v>
      </c>
      <c r="L227" s="76" t="s">
        <v>485</v>
      </c>
      <c r="M227" s="71">
        <v>730.6</v>
      </c>
      <c r="N227" s="71">
        <v>2</v>
      </c>
      <c r="O227" s="71">
        <v>2</v>
      </c>
      <c r="P227" s="71">
        <v>283.3</v>
      </c>
      <c r="Q227" s="71">
        <v>0</v>
      </c>
      <c r="R227" s="77">
        <v>0</v>
      </c>
      <c r="S227" s="71">
        <v>2</v>
      </c>
      <c r="T227" s="76"/>
      <c r="Z227" s="77"/>
      <c r="AB227" s="76"/>
      <c r="AH227" s="77"/>
      <c r="AJ227" s="4" t="b">
        <f t="shared" si="4"/>
        <v>0</v>
      </c>
      <c r="AK227" s="12"/>
    </row>
    <row r="228" spans="1:37" ht="15" customHeight="1" x14ac:dyDescent="0.25">
      <c r="A228" s="71" t="s">
        <v>446</v>
      </c>
      <c r="B228" s="71">
        <v>730.5</v>
      </c>
      <c r="C228" s="71">
        <v>281.2</v>
      </c>
      <c r="D228" s="76" t="s">
        <v>447</v>
      </c>
      <c r="E228" s="71">
        <v>728.6</v>
      </c>
      <c r="F228" s="71">
        <v>2</v>
      </c>
      <c r="G228" s="71">
        <v>1.8999999999999773</v>
      </c>
      <c r="H228" s="71">
        <v>279.2</v>
      </c>
      <c r="I228" s="71">
        <v>2</v>
      </c>
      <c r="J228" s="77">
        <v>2</v>
      </c>
      <c r="K228" s="71">
        <v>1</v>
      </c>
      <c r="L228" s="76" t="s">
        <v>486</v>
      </c>
      <c r="M228" s="71">
        <v>728.6</v>
      </c>
      <c r="N228" s="71">
        <v>2</v>
      </c>
      <c r="O228" s="71">
        <v>1.8999999999999773</v>
      </c>
      <c r="P228" s="71">
        <v>281.2</v>
      </c>
      <c r="Q228" s="71">
        <v>0</v>
      </c>
      <c r="R228" s="77">
        <v>0</v>
      </c>
      <c r="S228" s="71">
        <v>2</v>
      </c>
      <c r="T228" s="76"/>
      <c r="Z228" s="77"/>
      <c r="AB228" s="76"/>
      <c r="AH228" s="77"/>
      <c r="AJ228" s="12" t="b">
        <f t="shared" si="4"/>
        <v>0</v>
      </c>
      <c r="AK228" s="12"/>
    </row>
    <row r="229" spans="1:37" x14ac:dyDescent="0.25">
      <c r="A229" s="71" t="s">
        <v>447</v>
      </c>
      <c r="B229" s="71">
        <v>728.6</v>
      </c>
      <c r="C229" s="71">
        <v>279.2</v>
      </c>
      <c r="D229" s="76" t="s">
        <v>487</v>
      </c>
      <c r="E229" s="71">
        <v>726.5</v>
      </c>
      <c r="F229" s="71">
        <v>2</v>
      </c>
      <c r="G229" s="71">
        <v>2.1000000000000227</v>
      </c>
      <c r="H229" s="71">
        <v>279.2</v>
      </c>
      <c r="I229" s="71">
        <v>0</v>
      </c>
      <c r="J229" s="77">
        <v>0</v>
      </c>
      <c r="K229" s="71">
        <v>2</v>
      </c>
      <c r="L229" s="76" t="s">
        <v>448</v>
      </c>
      <c r="M229" s="71">
        <v>726.5</v>
      </c>
      <c r="N229" s="71">
        <v>2</v>
      </c>
      <c r="O229" s="71">
        <v>2.1000000000000227</v>
      </c>
      <c r="P229" s="71">
        <v>277.2</v>
      </c>
      <c r="Q229" s="71">
        <v>2</v>
      </c>
      <c r="R229" s="77">
        <v>2</v>
      </c>
      <c r="S229" s="71">
        <v>1</v>
      </c>
      <c r="T229" s="76"/>
      <c r="Z229" s="77"/>
      <c r="AB229" s="76"/>
      <c r="AH229" s="77"/>
      <c r="AJ229" s="12" t="b">
        <f t="shared" si="4"/>
        <v>0</v>
      </c>
      <c r="AK229" s="12"/>
    </row>
    <row r="230" spans="1:37" ht="15" customHeight="1" x14ac:dyDescent="0.25">
      <c r="A230" s="71" t="s">
        <v>448</v>
      </c>
      <c r="B230" s="71">
        <v>726.5</v>
      </c>
      <c r="C230" s="71">
        <v>277.2</v>
      </c>
      <c r="D230" s="76" t="s">
        <v>449</v>
      </c>
      <c r="E230" s="71">
        <v>724.5</v>
      </c>
      <c r="F230" s="71">
        <v>2</v>
      </c>
      <c r="G230" s="71">
        <v>2</v>
      </c>
      <c r="H230" s="71">
        <v>275.2</v>
      </c>
      <c r="I230" s="71">
        <v>2</v>
      </c>
      <c r="J230" s="77">
        <v>2</v>
      </c>
      <c r="K230" s="71">
        <v>1</v>
      </c>
      <c r="L230" s="76" t="s">
        <v>488</v>
      </c>
      <c r="M230" s="71">
        <v>724.5</v>
      </c>
      <c r="N230" s="71">
        <v>2</v>
      </c>
      <c r="O230" s="71">
        <v>2</v>
      </c>
      <c r="P230" s="71">
        <v>277.2</v>
      </c>
      <c r="Q230" s="71">
        <v>0</v>
      </c>
      <c r="R230" s="77">
        <v>0</v>
      </c>
      <c r="S230" s="71">
        <v>2</v>
      </c>
      <c r="T230" s="76"/>
      <c r="Z230" s="77"/>
      <c r="AB230" s="76"/>
      <c r="AH230" s="77"/>
      <c r="AJ230" s="12" t="b">
        <f t="shared" si="4"/>
        <v>0</v>
      </c>
      <c r="AK230" s="12"/>
    </row>
    <row r="231" spans="1:37" x14ac:dyDescent="0.25">
      <c r="A231" s="71" t="s">
        <v>449</v>
      </c>
      <c r="B231" s="71">
        <v>724.5</v>
      </c>
      <c r="C231" s="71">
        <v>275.2</v>
      </c>
      <c r="D231" s="76" t="s">
        <v>489</v>
      </c>
      <c r="E231" s="71">
        <v>722.5</v>
      </c>
      <c r="F231" s="71">
        <v>2</v>
      </c>
      <c r="G231" s="71">
        <v>2</v>
      </c>
      <c r="H231" s="71">
        <v>275.2</v>
      </c>
      <c r="I231" s="71">
        <v>0</v>
      </c>
      <c r="J231" s="77">
        <v>0</v>
      </c>
      <c r="K231" s="71">
        <v>2</v>
      </c>
      <c r="L231" s="76"/>
      <c r="O231" s="71" t="s">
        <v>1864</v>
      </c>
      <c r="R231" s="77" t="s">
        <v>1864</v>
      </c>
      <c r="S231" s="71">
        <v>0</v>
      </c>
      <c r="T231" s="76"/>
      <c r="Z231" s="77"/>
      <c r="AB231" s="76"/>
      <c r="AH231" s="77"/>
      <c r="AJ231" s="12" t="b">
        <f t="shared" si="4"/>
        <v>0</v>
      </c>
      <c r="AK231" s="12"/>
    </row>
    <row r="232" spans="1:37" x14ac:dyDescent="0.25">
      <c r="A232" s="71" t="s">
        <v>450</v>
      </c>
      <c r="B232" s="71">
        <v>758.6</v>
      </c>
      <c r="C232" s="71">
        <v>309.3</v>
      </c>
      <c r="D232" s="76" t="s">
        <v>490</v>
      </c>
      <c r="E232" s="71">
        <v>756.6</v>
      </c>
      <c r="F232" s="71">
        <v>2</v>
      </c>
      <c r="G232" s="71">
        <v>2</v>
      </c>
      <c r="H232" s="71">
        <v>309.3</v>
      </c>
      <c r="I232" s="71">
        <v>0</v>
      </c>
      <c r="J232" s="77">
        <v>0</v>
      </c>
      <c r="K232" s="71">
        <v>2</v>
      </c>
      <c r="L232" s="76" t="s">
        <v>451</v>
      </c>
      <c r="M232" s="71">
        <v>756.6</v>
      </c>
      <c r="N232" s="71">
        <v>2</v>
      </c>
      <c r="O232" s="71">
        <v>2</v>
      </c>
      <c r="P232" s="71">
        <v>307.3</v>
      </c>
      <c r="Q232" s="71">
        <v>2</v>
      </c>
      <c r="R232" s="77">
        <v>2</v>
      </c>
      <c r="S232" s="71">
        <v>1</v>
      </c>
      <c r="T232" s="76"/>
      <c r="Z232" s="77"/>
      <c r="AB232" s="76"/>
      <c r="AH232" s="77"/>
      <c r="AJ232" s="12" t="b">
        <f t="shared" si="4"/>
        <v>0</v>
      </c>
      <c r="AK232" s="4" t="b">
        <v>1</v>
      </c>
    </row>
    <row r="233" spans="1:37" x14ac:dyDescent="0.25">
      <c r="A233" s="71" t="s">
        <v>451</v>
      </c>
      <c r="B233" s="71">
        <v>756.6</v>
      </c>
      <c r="C233" s="71">
        <v>307.3</v>
      </c>
      <c r="D233" s="76" t="s">
        <v>452</v>
      </c>
      <c r="E233" s="71">
        <v>754.6</v>
      </c>
      <c r="F233" s="71">
        <v>2</v>
      </c>
      <c r="G233" s="71">
        <v>2</v>
      </c>
      <c r="H233" s="71">
        <v>305.2</v>
      </c>
      <c r="I233" s="71">
        <v>2</v>
      </c>
      <c r="J233" s="77">
        <v>2.1000000000000227</v>
      </c>
      <c r="K233" s="71">
        <v>1</v>
      </c>
      <c r="L233" s="76" t="s">
        <v>491</v>
      </c>
      <c r="M233" s="71">
        <v>754.6</v>
      </c>
      <c r="N233" s="71">
        <v>2</v>
      </c>
      <c r="O233" s="71">
        <v>2</v>
      </c>
      <c r="P233" s="71">
        <v>307.3</v>
      </c>
      <c r="Q233" s="71">
        <v>0</v>
      </c>
      <c r="R233" s="77">
        <v>0</v>
      </c>
      <c r="S233" s="71">
        <v>2</v>
      </c>
      <c r="T233" s="76"/>
      <c r="Z233" s="77"/>
      <c r="AB233" s="76"/>
      <c r="AH233" s="77"/>
      <c r="AJ233" s="4" t="b">
        <f t="shared" si="4"/>
        <v>0</v>
      </c>
      <c r="AK233" s="12"/>
    </row>
    <row r="234" spans="1:37" x14ac:dyDescent="0.25">
      <c r="A234" s="71" t="s">
        <v>452</v>
      </c>
      <c r="B234" s="71">
        <v>754.6</v>
      </c>
      <c r="C234" s="71">
        <v>305.2</v>
      </c>
      <c r="D234" s="76" t="s">
        <v>492</v>
      </c>
      <c r="E234" s="71">
        <v>752.6</v>
      </c>
      <c r="F234" s="71">
        <v>2</v>
      </c>
      <c r="G234" s="71">
        <v>2</v>
      </c>
      <c r="H234" s="71">
        <v>305.2</v>
      </c>
      <c r="I234" s="71">
        <v>0</v>
      </c>
      <c r="J234" s="77">
        <v>0</v>
      </c>
      <c r="K234" s="71">
        <v>2</v>
      </c>
      <c r="L234" s="76" t="s">
        <v>453</v>
      </c>
      <c r="M234" s="71">
        <v>752.6</v>
      </c>
      <c r="N234" s="71">
        <v>2</v>
      </c>
      <c r="O234" s="71">
        <v>2</v>
      </c>
      <c r="P234" s="71">
        <v>303.2</v>
      </c>
      <c r="Q234" s="71">
        <v>2</v>
      </c>
      <c r="R234" s="77">
        <v>2</v>
      </c>
      <c r="S234" s="71">
        <v>1</v>
      </c>
      <c r="T234" s="76"/>
      <c r="Z234" s="77"/>
      <c r="AB234" s="76"/>
      <c r="AH234" s="77"/>
      <c r="AJ234" s="12" t="b">
        <f t="shared" si="4"/>
        <v>0</v>
      </c>
      <c r="AK234" s="12"/>
    </row>
    <row r="235" spans="1:37" x14ac:dyDescent="0.25">
      <c r="A235" s="71" t="s">
        <v>453</v>
      </c>
      <c r="B235" s="71">
        <v>752.6</v>
      </c>
      <c r="C235" s="71">
        <v>303.2</v>
      </c>
      <c r="D235" s="76" t="s">
        <v>454</v>
      </c>
      <c r="E235" s="71">
        <v>750.5</v>
      </c>
      <c r="F235" s="71">
        <v>2</v>
      </c>
      <c r="G235" s="71">
        <v>2.1000000000000227</v>
      </c>
      <c r="H235" s="71">
        <v>301.2</v>
      </c>
      <c r="I235" s="71">
        <v>2</v>
      </c>
      <c r="J235" s="77">
        <v>2</v>
      </c>
      <c r="K235" s="71">
        <v>1</v>
      </c>
      <c r="L235" s="76" t="s">
        <v>493</v>
      </c>
      <c r="M235" s="71">
        <v>750.5</v>
      </c>
      <c r="N235" s="71">
        <v>2</v>
      </c>
      <c r="O235" s="71">
        <v>2.1000000000000227</v>
      </c>
      <c r="P235" s="71">
        <v>303.2</v>
      </c>
      <c r="Q235" s="71">
        <v>0</v>
      </c>
      <c r="R235" s="77">
        <v>0</v>
      </c>
      <c r="S235" s="71">
        <v>2</v>
      </c>
      <c r="T235" s="76"/>
      <c r="Z235" s="77"/>
      <c r="AB235" s="76"/>
      <c r="AH235" s="77"/>
      <c r="AJ235" s="12" t="b">
        <f t="shared" si="4"/>
        <v>0</v>
      </c>
      <c r="AK235" s="12"/>
    </row>
    <row r="236" spans="1:37" x14ac:dyDescent="0.25">
      <c r="A236" s="71" t="s">
        <v>454</v>
      </c>
      <c r="B236" s="71">
        <v>750.5</v>
      </c>
      <c r="C236" s="71">
        <v>301.2</v>
      </c>
      <c r="D236" s="76" t="s">
        <v>494</v>
      </c>
      <c r="E236" s="71">
        <v>748.5</v>
      </c>
      <c r="F236" s="71">
        <v>2</v>
      </c>
      <c r="G236" s="71">
        <v>2</v>
      </c>
      <c r="H236" s="71">
        <v>301.2</v>
      </c>
      <c r="I236" s="71">
        <v>0</v>
      </c>
      <c r="J236" s="77">
        <v>0</v>
      </c>
      <c r="K236" s="71">
        <v>2</v>
      </c>
      <c r="L236" s="76"/>
      <c r="O236" s="71" t="s">
        <v>1864</v>
      </c>
      <c r="R236" s="77" t="s">
        <v>1864</v>
      </c>
      <c r="S236" s="71">
        <v>0</v>
      </c>
      <c r="T236" s="76"/>
      <c r="Z236" s="77"/>
      <c r="AB236" s="76"/>
      <c r="AH236" s="77"/>
      <c r="AJ236" s="12" t="b">
        <f t="shared" si="4"/>
        <v>0</v>
      </c>
      <c r="AK236" s="4" t="b">
        <v>1</v>
      </c>
    </row>
    <row r="237" spans="1:37" x14ac:dyDescent="0.25">
      <c r="A237" s="71" t="s">
        <v>455</v>
      </c>
      <c r="B237" s="71">
        <v>786.6</v>
      </c>
      <c r="C237" s="71">
        <v>337.3</v>
      </c>
      <c r="D237" s="76" t="s">
        <v>495</v>
      </c>
      <c r="E237" s="71">
        <v>784.6</v>
      </c>
      <c r="F237" s="71">
        <v>2</v>
      </c>
      <c r="G237" s="71">
        <v>2</v>
      </c>
      <c r="H237" s="71">
        <v>337.3</v>
      </c>
      <c r="I237" s="71">
        <v>0</v>
      </c>
      <c r="J237" s="77">
        <v>0</v>
      </c>
      <c r="K237" s="71">
        <v>2</v>
      </c>
      <c r="L237" s="76" t="s">
        <v>456</v>
      </c>
      <c r="M237" s="71">
        <v>784.6</v>
      </c>
      <c r="N237" s="71">
        <v>2</v>
      </c>
      <c r="O237" s="71">
        <v>2</v>
      </c>
      <c r="P237" s="71">
        <v>335.3</v>
      </c>
      <c r="Q237" s="71">
        <v>2</v>
      </c>
      <c r="R237" s="77">
        <v>2</v>
      </c>
      <c r="S237" s="71">
        <v>1</v>
      </c>
      <c r="T237" s="76"/>
      <c r="Z237" s="77"/>
      <c r="AB237" s="76"/>
      <c r="AH237" s="77"/>
      <c r="AJ237" s="4" t="b">
        <f t="shared" si="4"/>
        <v>0</v>
      </c>
      <c r="AK237" s="12"/>
    </row>
    <row r="238" spans="1:37" x14ac:dyDescent="0.25">
      <c r="A238" s="71" t="s">
        <v>456</v>
      </c>
      <c r="B238" s="71">
        <v>784.6</v>
      </c>
      <c r="C238" s="71">
        <v>335.3</v>
      </c>
      <c r="D238" s="76" t="s">
        <v>496</v>
      </c>
      <c r="E238" s="71">
        <v>782.6</v>
      </c>
      <c r="F238" s="71">
        <v>2</v>
      </c>
      <c r="G238" s="71">
        <v>2</v>
      </c>
      <c r="H238" s="71">
        <v>335.3</v>
      </c>
      <c r="I238" s="71">
        <v>0</v>
      </c>
      <c r="J238" s="77">
        <v>0</v>
      </c>
      <c r="K238" s="71">
        <v>2</v>
      </c>
      <c r="L238" s="76"/>
      <c r="O238" s="71" t="s">
        <v>1864</v>
      </c>
      <c r="R238" s="77" t="s">
        <v>1864</v>
      </c>
      <c r="S238" s="71">
        <v>0</v>
      </c>
      <c r="T238" s="76"/>
      <c r="Z238" s="77"/>
      <c r="AB238" s="76"/>
      <c r="AH238" s="77"/>
      <c r="AJ238" s="12" t="b">
        <f t="shared" si="4"/>
        <v>0</v>
      </c>
      <c r="AK238" s="12"/>
    </row>
    <row r="239" spans="1:37" x14ac:dyDescent="0.25">
      <c r="A239" s="71" t="s">
        <v>457</v>
      </c>
      <c r="B239" s="71">
        <v>780.6</v>
      </c>
      <c r="C239" s="71">
        <v>331.3</v>
      </c>
      <c r="D239" s="76" t="s">
        <v>497</v>
      </c>
      <c r="E239" s="71">
        <v>778.6</v>
      </c>
      <c r="F239" s="71">
        <v>2</v>
      </c>
      <c r="G239" s="71">
        <v>2</v>
      </c>
      <c r="H239" s="71">
        <v>331.3</v>
      </c>
      <c r="I239" s="71">
        <v>0</v>
      </c>
      <c r="J239" s="77">
        <v>0</v>
      </c>
      <c r="K239" s="71">
        <v>2</v>
      </c>
      <c r="L239" s="76" t="s">
        <v>458</v>
      </c>
      <c r="M239" s="71">
        <v>778.6</v>
      </c>
      <c r="N239" s="71">
        <v>2</v>
      </c>
      <c r="O239" s="71">
        <v>2</v>
      </c>
      <c r="P239" s="71">
        <v>329.2</v>
      </c>
      <c r="Q239" s="71">
        <v>2</v>
      </c>
      <c r="R239" s="77">
        <v>2.1000000000000227</v>
      </c>
      <c r="S239" s="71">
        <v>1</v>
      </c>
      <c r="T239" s="76"/>
      <c r="Z239" s="77"/>
      <c r="AB239" s="76"/>
      <c r="AH239" s="77"/>
      <c r="AJ239" s="12" t="b">
        <f t="shared" si="4"/>
        <v>0</v>
      </c>
      <c r="AK239" s="12"/>
    </row>
    <row r="240" spans="1:37" x14ac:dyDescent="0.25">
      <c r="A240" s="71" t="s">
        <v>458</v>
      </c>
      <c r="B240" s="71">
        <v>778.6</v>
      </c>
      <c r="C240" s="71">
        <v>329.2</v>
      </c>
      <c r="D240" s="76" t="s">
        <v>459</v>
      </c>
      <c r="E240" s="71">
        <v>776.6</v>
      </c>
      <c r="F240" s="71">
        <v>2</v>
      </c>
      <c r="G240" s="71">
        <v>2</v>
      </c>
      <c r="H240" s="71">
        <v>327.2</v>
      </c>
      <c r="I240" s="71">
        <v>2</v>
      </c>
      <c r="J240" s="77">
        <v>2</v>
      </c>
      <c r="K240" s="71">
        <v>1</v>
      </c>
      <c r="L240" s="76" t="s">
        <v>498</v>
      </c>
      <c r="M240" s="71">
        <v>776.6</v>
      </c>
      <c r="N240" s="71">
        <v>2</v>
      </c>
      <c r="O240" s="71">
        <v>2</v>
      </c>
      <c r="P240" s="71">
        <v>329.2</v>
      </c>
      <c r="Q240" s="71">
        <v>0</v>
      </c>
      <c r="R240" s="77">
        <v>0</v>
      </c>
      <c r="S240" s="71">
        <v>2</v>
      </c>
      <c r="T240" s="76"/>
      <c r="Z240" s="77"/>
      <c r="AB240" s="76"/>
      <c r="AH240" s="77"/>
      <c r="AJ240" s="12" t="b">
        <f t="shared" si="4"/>
        <v>0</v>
      </c>
      <c r="AK240" s="4" t="b">
        <v>0</v>
      </c>
    </row>
    <row r="241" spans="1:37" x14ac:dyDescent="0.25">
      <c r="A241" s="71" t="s">
        <v>459</v>
      </c>
      <c r="B241" s="71">
        <v>776.6</v>
      </c>
      <c r="C241" s="71">
        <v>327.2</v>
      </c>
      <c r="D241" s="76" t="s">
        <v>499</v>
      </c>
      <c r="E241" s="71">
        <v>774.5</v>
      </c>
      <c r="F241" s="71">
        <v>2</v>
      </c>
      <c r="G241" s="71">
        <v>2.1000000000000227</v>
      </c>
      <c r="H241" s="71">
        <v>327.2</v>
      </c>
      <c r="I241" s="71">
        <v>0</v>
      </c>
      <c r="J241" s="77">
        <v>0</v>
      </c>
      <c r="K241" s="71">
        <v>2</v>
      </c>
      <c r="L241" s="76"/>
      <c r="O241" s="71" t="s">
        <v>1864</v>
      </c>
      <c r="R241" s="77" t="s">
        <v>1864</v>
      </c>
      <c r="S241" s="71">
        <v>0</v>
      </c>
      <c r="T241" s="76"/>
      <c r="Z241" s="77"/>
      <c r="AB241" s="76"/>
      <c r="AH241" s="77"/>
      <c r="AJ241" s="4" t="b">
        <f t="shared" si="4"/>
        <v>0</v>
      </c>
      <c r="AK241" s="12"/>
    </row>
    <row r="242" spans="1:37" x14ac:dyDescent="0.25">
      <c r="A242" s="71" t="s">
        <v>460</v>
      </c>
      <c r="B242" s="71">
        <v>674.5</v>
      </c>
      <c r="C242" s="71">
        <v>283.3</v>
      </c>
      <c r="D242" s="76" t="s">
        <v>461</v>
      </c>
      <c r="E242" s="71">
        <v>672.5</v>
      </c>
      <c r="F242" s="71">
        <v>2</v>
      </c>
      <c r="G242" s="71">
        <v>2</v>
      </c>
      <c r="H242" s="71">
        <v>281.2</v>
      </c>
      <c r="I242" s="71">
        <v>2</v>
      </c>
      <c r="J242" s="77">
        <v>2.1000000000000227</v>
      </c>
      <c r="K242" s="71">
        <v>1</v>
      </c>
      <c r="L242" s="76"/>
      <c r="O242" s="71" t="s">
        <v>1864</v>
      </c>
      <c r="R242" s="77" t="s">
        <v>1864</v>
      </c>
      <c r="S242" s="71">
        <v>0</v>
      </c>
      <c r="T242" s="76"/>
      <c r="Z242" s="77"/>
      <c r="AB242" s="76"/>
      <c r="AH242" s="77"/>
      <c r="AJ242" s="12" t="b">
        <f t="shared" si="4"/>
        <v>0</v>
      </c>
      <c r="AK242" s="12"/>
    </row>
    <row r="243" spans="1:37" x14ac:dyDescent="0.25">
      <c r="A243" s="71" t="s">
        <v>461</v>
      </c>
      <c r="B243" s="71">
        <v>672.5</v>
      </c>
      <c r="C243" s="71">
        <v>281.2</v>
      </c>
      <c r="D243" s="76" t="s">
        <v>462</v>
      </c>
      <c r="E243" s="71">
        <v>670.5</v>
      </c>
      <c r="F243" s="71">
        <v>2</v>
      </c>
      <c r="G243" s="71">
        <v>2</v>
      </c>
      <c r="H243" s="71">
        <v>281.2</v>
      </c>
      <c r="I243" s="71">
        <v>0</v>
      </c>
      <c r="J243" s="77">
        <v>0</v>
      </c>
      <c r="K243" s="71">
        <v>2</v>
      </c>
      <c r="L243" s="76"/>
      <c r="O243" s="71" t="s">
        <v>1864</v>
      </c>
      <c r="R243" s="77" t="s">
        <v>1864</v>
      </c>
      <c r="S243" s="71">
        <v>0</v>
      </c>
      <c r="T243" s="76"/>
      <c r="Z243" s="77"/>
      <c r="AB243" s="76"/>
      <c r="AH243" s="77"/>
      <c r="AJ243" s="12" t="b">
        <f t="shared" si="4"/>
        <v>0</v>
      </c>
      <c r="AK243" s="12"/>
    </row>
    <row r="244" spans="1:37" x14ac:dyDescent="0.25">
      <c r="A244" s="71" t="s">
        <v>464</v>
      </c>
      <c r="B244" s="71">
        <v>674.5</v>
      </c>
      <c r="C244" s="71">
        <v>255.2</v>
      </c>
      <c r="D244" s="76" t="s">
        <v>465</v>
      </c>
      <c r="E244" s="71">
        <v>672.5</v>
      </c>
      <c r="F244" s="71">
        <v>2</v>
      </c>
      <c r="G244" s="71">
        <v>2</v>
      </c>
      <c r="H244" s="71">
        <v>253.2</v>
      </c>
      <c r="I244" s="71">
        <v>2</v>
      </c>
      <c r="J244" s="77">
        <v>2</v>
      </c>
      <c r="K244" s="71">
        <v>1</v>
      </c>
      <c r="L244" s="76"/>
      <c r="O244" s="71" t="s">
        <v>1864</v>
      </c>
      <c r="R244" s="77" t="s">
        <v>1864</v>
      </c>
      <c r="S244" s="71">
        <v>0</v>
      </c>
      <c r="T244" s="76"/>
      <c r="Z244" s="77"/>
      <c r="AB244" s="76"/>
      <c r="AH244" s="77"/>
      <c r="AJ244" s="12" t="b">
        <f t="shared" si="4"/>
        <v>0</v>
      </c>
      <c r="AK244" s="12"/>
    </row>
    <row r="245" spans="1:37" x14ac:dyDescent="0.25">
      <c r="A245" s="71" t="s">
        <v>466</v>
      </c>
      <c r="B245" s="71">
        <v>702.5</v>
      </c>
      <c r="C245" s="71">
        <v>283.3</v>
      </c>
      <c r="D245" s="76" t="s">
        <v>467</v>
      </c>
      <c r="E245" s="71">
        <v>700.5</v>
      </c>
      <c r="F245" s="71">
        <v>2</v>
      </c>
      <c r="G245" s="71">
        <v>2</v>
      </c>
      <c r="H245" s="71">
        <v>281.2</v>
      </c>
      <c r="I245" s="71">
        <v>2</v>
      </c>
      <c r="J245" s="77">
        <v>2.1000000000000227</v>
      </c>
      <c r="K245" s="71">
        <v>1</v>
      </c>
      <c r="L245" s="76"/>
      <c r="O245" s="71" t="s">
        <v>1864</v>
      </c>
      <c r="R245" s="77" t="s">
        <v>1864</v>
      </c>
      <c r="S245" s="71">
        <v>0</v>
      </c>
      <c r="T245" s="76"/>
      <c r="Z245" s="77"/>
      <c r="AB245" s="76"/>
      <c r="AH245" s="77"/>
      <c r="AJ245" s="12" t="b">
        <f t="shared" si="4"/>
        <v>0</v>
      </c>
      <c r="AK245" s="12"/>
    </row>
    <row r="246" spans="1:37" x14ac:dyDescent="0.25">
      <c r="A246" s="71" t="s">
        <v>467</v>
      </c>
      <c r="B246" s="71">
        <v>700.5</v>
      </c>
      <c r="C246" s="71">
        <v>281.2</v>
      </c>
      <c r="D246" s="76" t="s">
        <v>481</v>
      </c>
      <c r="E246" s="71">
        <v>698.5</v>
      </c>
      <c r="F246" s="71">
        <v>2</v>
      </c>
      <c r="G246" s="71">
        <v>2</v>
      </c>
      <c r="H246" s="71">
        <v>281.2</v>
      </c>
      <c r="I246" s="71">
        <v>0</v>
      </c>
      <c r="J246" s="77">
        <v>0</v>
      </c>
      <c r="K246" s="71">
        <v>2</v>
      </c>
      <c r="L246" s="76" t="s">
        <v>468</v>
      </c>
      <c r="M246" s="71">
        <v>698.5</v>
      </c>
      <c r="N246" s="71">
        <v>2</v>
      </c>
      <c r="O246" s="71">
        <v>2</v>
      </c>
      <c r="P246" s="71">
        <v>279.2</v>
      </c>
      <c r="Q246" s="71">
        <v>2</v>
      </c>
      <c r="R246" s="77">
        <v>2</v>
      </c>
      <c r="S246" s="71">
        <v>1</v>
      </c>
      <c r="T246" s="76"/>
      <c r="Z246" s="77"/>
      <c r="AB246" s="76"/>
      <c r="AH246" s="77"/>
      <c r="AJ246" s="12" t="b">
        <f t="shared" si="4"/>
        <v>0</v>
      </c>
      <c r="AK246" s="12"/>
    </row>
    <row r="247" spans="1:37" ht="15" customHeight="1" x14ac:dyDescent="0.25">
      <c r="A247" s="71" t="s">
        <v>468</v>
      </c>
      <c r="B247" s="71">
        <v>698.5</v>
      </c>
      <c r="C247" s="71">
        <v>279.2</v>
      </c>
      <c r="D247" s="76" t="s">
        <v>469</v>
      </c>
      <c r="E247" s="71">
        <v>696.5</v>
      </c>
      <c r="F247" s="71">
        <v>2</v>
      </c>
      <c r="G247" s="71">
        <v>2</v>
      </c>
      <c r="H247" s="71">
        <v>277.2</v>
      </c>
      <c r="I247" s="71">
        <v>2</v>
      </c>
      <c r="J247" s="77">
        <v>2</v>
      </c>
      <c r="K247" s="71">
        <v>1</v>
      </c>
      <c r="L247" s="76"/>
      <c r="O247" s="71" t="s">
        <v>1864</v>
      </c>
      <c r="R247" s="77" t="s">
        <v>1864</v>
      </c>
      <c r="S247" s="71">
        <v>0</v>
      </c>
      <c r="T247" s="76"/>
      <c r="Z247" s="77"/>
      <c r="AB247" s="76"/>
      <c r="AH247" s="77"/>
      <c r="AJ247" s="12" t="b">
        <f t="shared" si="4"/>
        <v>0</v>
      </c>
      <c r="AK247" s="4" t="b">
        <v>1</v>
      </c>
    </row>
    <row r="248" spans="1:37" x14ac:dyDescent="0.25">
      <c r="A248" s="71" t="s">
        <v>469</v>
      </c>
      <c r="B248" s="71">
        <v>696.5</v>
      </c>
      <c r="C248" s="71">
        <v>277.2</v>
      </c>
      <c r="D248" s="76" t="s">
        <v>470</v>
      </c>
      <c r="E248" s="71">
        <v>694.5</v>
      </c>
      <c r="F248" s="71">
        <v>2</v>
      </c>
      <c r="G248" s="71">
        <v>2</v>
      </c>
      <c r="H248" s="71">
        <v>275.2</v>
      </c>
      <c r="I248" s="71">
        <v>2</v>
      </c>
      <c r="J248" s="77">
        <v>2</v>
      </c>
      <c r="K248" s="71">
        <v>1</v>
      </c>
      <c r="L248" s="76"/>
      <c r="O248" s="71" t="s">
        <v>1864</v>
      </c>
      <c r="R248" s="77" t="s">
        <v>1864</v>
      </c>
      <c r="S248" s="71">
        <v>0</v>
      </c>
      <c r="T248" s="76"/>
      <c r="Z248" s="77"/>
      <c r="AB248" s="76"/>
      <c r="AH248" s="77"/>
      <c r="AJ248" s="4" t="b">
        <f t="shared" si="4"/>
        <v>0</v>
      </c>
      <c r="AK248" s="12"/>
    </row>
    <row r="249" spans="1:37" x14ac:dyDescent="0.25">
      <c r="A249" s="71" t="s">
        <v>471</v>
      </c>
      <c r="B249" s="71">
        <v>728.6</v>
      </c>
      <c r="C249" s="71">
        <v>309.3</v>
      </c>
      <c r="D249" s="76" t="s">
        <v>472</v>
      </c>
      <c r="E249" s="71">
        <v>726.5</v>
      </c>
      <c r="F249" s="71">
        <v>2</v>
      </c>
      <c r="G249" s="71">
        <v>2.1000000000000227</v>
      </c>
      <c r="H249" s="71">
        <v>307.3</v>
      </c>
      <c r="I249" s="71">
        <v>2</v>
      </c>
      <c r="J249" s="77">
        <v>2</v>
      </c>
      <c r="K249" s="71">
        <v>1</v>
      </c>
      <c r="L249" s="76"/>
      <c r="O249" s="71" t="s">
        <v>1864</v>
      </c>
      <c r="R249" s="77" t="s">
        <v>1864</v>
      </c>
      <c r="S249" s="71">
        <v>0</v>
      </c>
      <c r="T249" s="76"/>
      <c r="Z249" s="77"/>
      <c r="AB249" s="76"/>
      <c r="AH249" s="77"/>
      <c r="AJ249" s="12" t="b">
        <f t="shared" si="4"/>
        <v>0</v>
      </c>
      <c r="AK249" s="12"/>
    </row>
    <row r="250" spans="1:37" ht="15" customHeight="1" x14ac:dyDescent="0.25">
      <c r="A250" s="71" t="s">
        <v>472</v>
      </c>
      <c r="B250" s="71">
        <v>726.5</v>
      </c>
      <c r="C250" s="71">
        <v>307.3</v>
      </c>
      <c r="D250" s="76" t="s">
        <v>473</v>
      </c>
      <c r="E250" s="71">
        <v>724.5</v>
      </c>
      <c r="F250" s="71">
        <v>2</v>
      </c>
      <c r="G250" s="71">
        <v>2</v>
      </c>
      <c r="H250" s="71">
        <v>305.2</v>
      </c>
      <c r="I250" s="71">
        <v>2</v>
      </c>
      <c r="J250" s="77">
        <v>2.1000000000000227</v>
      </c>
      <c r="K250" s="71">
        <v>1</v>
      </c>
      <c r="L250" s="76"/>
      <c r="O250" s="71" t="s">
        <v>1864</v>
      </c>
      <c r="R250" s="77" t="s">
        <v>1864</v>
      </c>
      <c r="S250" s="71">
        <v>0</v>
      </c>
      <c r="T250" s="76"/>
      <c r="Z250" s="77"/>
      <c r="AB250" s="76"/>
      <c r="AH250" s="77"/>
      <c r="AJ250" s="12" t="b">
        <f t="shared" si="4"/>
        <v>0</v>
      </c>
      <c r="AK250" s="12"/>
    </row>
    <row r="251" spans="1:37" x14ac:dyDescent="0.25">
      <c r="A251" s="71" t="s">
        <v>473</v>
      </c>
      <c r="B251" s="71">
        <v>724.5</v>
      </c>
      <c r="C251" s="71">
        <v>305.2</v>
      </c>
      <c r="D251" s="76" t="s">
        <v>474</v>
      </c>
      <c r="E251" s="71">
        <v>722.5</v>
      </c>
      <c r="F251" s="71">
        <v>2</v>
      </c>
      <c r="G251" s="71">
        <v>2</v>
      </c>
      <c r="H251" s="71">
        <v>303.2</v>
      </c>
      <c r="I251" s="71">
        <v>2</v>
      </c>
      <c r="J251" s="77">
        <v>2</v>
      </c>
      <c r="K251" s="71">
        <v>1</v>
      </c>
      <c r="L251" s="76"/>
      <c r="O251" s="71" t="s">
        <v>1864</v>
      </c>
      <c r="R251" s="77" t="s">
        <v>1864</v>
      </c>
      <c r="S251" s="71">
        <v>0</v>
      </c>
      <c r="T251" s="76"/>
      <c r="Z251" s="77"/>
      <c r="AB251" s="76"/>
      <c r="AH251" s="77"/>
      <c r="AJ251" s="12" t="b">
        <f t="shared" si="4"/>
        <v>0</v>
      </c>
      <c r="AK251" s="12"/>
    </row>
    <row r="252" spans="1:37" ht="15" customHeight="1" x14ac:dyDescent="0.25">
      <c r="A252" s="71" t="s">
        <v>474</v>
      </c>
      <c r="B252" s="71">
        <v>722.5</v>
      </c>
      <c r="C252" s="71">
        <v>303.2</v>
      </c>
      <c r="D252" s="76" t="s">
        <v>475</v>
      </c>
      <c r="E252" s="71">
        <v>720.5</v>
      </c>
      <c r="F252" s="71">
        <v>2</v>
      </c>
      <c r="G252" s="71">
        <v>2</v>
      </c>
      <c r="H252" s="71">
        <v>301.2</v>
      </c>
      <c r="I252" s="71">
        <v>2</v>
      </c>
      <c r="J252" s="77">
        <v>2</v>
      </c>
      <c r="K252" s="71">
        <v>1</v>
      </c>
      <c r="L252" s="76"/>
      <c r="O252" s="71" t="s">
        <v>1864</v>
      </c>
      <c r="R252" s="77" t="s">
        <v>1864</v>
      </c>
      <c r="S252" s="71">
        <v>0</v>
      </c>
      <c r="T252" s="76"/>
      <c r="Z252" s="77"/>
      <c r="AB252" s="76"/>
      <c r="AH252" s="77"/>
      <c r="AJ252" s="12" t="b">
        <f t="shared" si="4"/>
        <v>0</v>
      </c>
      <c r="AK252" s="12"/>
    </row>
    <row r="253" spans="1:37" x14ac:dyDescent="0.25">
      <c r="A253" s="71" t="s">
        <v>476</v>
      </c>
      <c r="B253" s="71">
        <v>756.6</v>
      </c>
      <c r="C253" s="71">
        <v>337.3</v>
      </c>
      <c r="D253" s="76" t="s">
        <v>477</v>
      </c>
      <c r="E253" s="71">
        <v>754.6</v>
      </c>
      <c r="F253" s="71">
        <v>2</v>
      </c>
      <c r="G253" s="71">
        <v>2</v>
      </c>
      <c r="H253" s="71">
        <v>335.3</v>
      </c>
      <c r="I253" s="71">
        <v>2</v>
      </c>
      <c r="J253" s="77">
        <v>2</v>
      </c>
      <c r="K253" s="71">
        <v>1</v>
      </c>
      <c r="L253" s="76"/>
      <c r="O253" s="71" t="s">
        <v>1864</v>
      </c>
      <c r="R253" s="77" t="s">
        <v>1864</v>
      </c>
      <c r="S253" s="71">
        <v>0</v>
      </c>
      <c r="T253" s="76"/>
      <c r="Z253" s="77"/>
      <c r="AB253" s="76"/>
      <c r="AH253" s="77"/>
      <c r="AJ253" s="12" t="b">
        <f t="shared" si="4"/>
        <v>0</v>
      </c>
      <c r="AK253" s="12"/>
    </row>
    <row r="254" spans="1:37" x14ac:dyDescent="0.25">
      <c r="A254" s="71" t="s">
        <v>478</v>
      </c>
      <c r="B254" s="71">
        <v>750.5</v>
      </c>
      <c r="C254" s="71">
        <v>331.3</v>
      </c>
      <c r="D254" s="76" t="s">
        <v>479</v>
      </c>
      <c r="E254" s="71">
        <v>748.5</v>
      </c>
      <c r="F254" s="71">
        <v>2</v>
      </c>
      <c r="G254" s="71">
        <v>2</v>
      </c>
      <c r="H254" s="71">
        <v>329.2</v>
      </c>
      <c r="I254" s="71">
        <v>2</v>
      </c>
      <c r="J254" s="77">
        <v>2.1000000000000227</v>
      </c>
      <c r="K254" s="71">
        <v>1</v>
      </c>
      <c r="L254" s="76"/>
      <c r="O254" s="71" t="s">
        <v>1864</v>
      </c>
      <c r="R254" s="77" t="s">
        <v>1864</v>
      </c>
      <c r="S254" s="71">
        <v>0</v>
      </c>
      <c r="T254" s="76"/>
      <c r="Z254" s="77"/>
      <c r="AB254" s="76"/>
      <c r="AH254" s="77"/>
      <c r="AJ254" s="12" t="b">
        <f t="shared" si="4"/>
        <v>0</v>
      </c>
      <c r="AK254" s="4" t="b">
        <v>1</v>
      </c>
    </row>
    <row r="255" spans="1:37" x14ac:dyDescent="0.25">
      <c r="A255" s="71" t="s">
        <v>479</v>
      </c>
      <c r="B255" s="71">
        <v>748.5</v>
      </c>
      <c r="C255" s="71">
        <v>329.2</v>
      </c>
      <c r="D255" s="76" t="s">
        <v>480</v>
      </c>
      <c r="E255" s="71">
        <v>746.5</v>
      </c>
      <c r="F255" s="71">
        <v>2</v>
      </c>
      <c r="G255" s="71">
        <v>2</v>
      </c>
      <c r="H255" s="71">
        <v>327.2</v>
      </c>
      <c r="I255" s="71">
        <v>2</v>
      </c>
      <c r="J255" s="77">
        <v>2</v>
      </c>
      <c r="K255" s="71">
        <v>1</v>
      </c>
      <c r="L255" s="76"/>
      <c r="O255" s="71" t="s">
        <v>1864</v>
      </c>
      <c r="R255" s="77" t="s">
        <v>1864</v>
      </c>
      <c r="S255" s="71">
        <v>0</v>
      </c>
      <c r="T255" s="76"/>
      <c r="Z255" s="77"/>
      <c r="AB255" s="76"/>
      <c r="AH255" s="77"/>
      <c r="AJ255" s="4" t="b">
        <f t="shared" si="4"/>
        <v>0</v>
      </c>
      <c r="AK255" s="12"/>
    </row>
    <row r="256" spans="1:37" x14ac:dyDescent="0.25">
      <c r="A256" s="71" t="s">
        <v>482</v>
      </c>
      <c r="B256" s="71">
        <v>672.5</v>
      </c>
      <c r="C256" s="71">
        <v>225.2</v>
      </c>
      <c r="D256" s="76" t="s">
        <v>500</v>
      </c>
      <c r="E256" s="71">
        <v>670.5</v>
      </c>
      <c r="F256" s="71">
        <v>2</v>
      </c>
      <c r="G256" s="71">
        <v>2</v>
      </c>
      <c r="H256" s="71">
        <v>225.2</v>
      </c>
      <c r="I256" s="71">
        <v>0</v>
      </c>
      <c r="J256" s="77">
        <v>0</v>
      </c>
      <c r="K256" s="71">
        <v>2</v>
      </c>
      <c r="L256" s="76"/>
      <c r="O256" s="71" t="s">
        <v>1864</v>
      </c>
      <c r="R256" s="77" t="s">
        <v>1864</v>
      </c>
      <c r="S256" s="71">
        <v>0</v>
      </c>
      <c r="T256" s="76"/>
      <c r="Z256" s="77"/>
      <c r="AB256" s="76"/>
      <c r="AH256" s="77"/>
      <c r="AJ256" s="12" t="b">
        <f t="shared" si="4"/>
        <v>0</v>
      </c>
      <c r="AK256" s="12"/>
    </row>
    <row r="257" spans="1:38" ht="15" customHeight="1" x14ac:dyDescent="0.25">
      <c r="A257" s="71" t="s">
        <v>483</v>
      </c>
      <c r="B257" s="71">
        <v>702.5</v>
      </c>
      <c r="C257" s="71">
        <v>255.2</v>
      </c>
      <c r="D257" s="76" t="s">
        <v>484</v>
      </c>
      <c r="E257" s="71">
        <v>700.5</v>
      </c>
      <c r="F257" s="71">
        <v>2</v>
      </c>
      <c r="G257" s="71">
        <v>2</v>
      </c>
      <c r="H257" s="71">
        <v>253.2</v>
      </c>
      <c r="I257" s="71">
        <v>2</v>
      </c>
      <c r="J257" s="77">
        <v>2</v>
      </c>
      <c r="K257" s="71">
        <v>1</v>
      </c>
      <c r="L257" s="76" t="s">
        <v>501</v>
      </c>
      <c r="M257" s="71">
        <v>700.5</v>
      </c>
      <c r="N257" s="71">
        <v>2</v>
      </c>
      <c r="O257" s="71">
        <v>2</v>
      </c>
      <c r="P257" s="71">
        <v>255.2</v>
      </c>
      <c r="Q257" s="71">
        <v>0</v>
      </c>
      <c r="R257" s="77">
        <v>0</v>
      </c>
      <c r="S257" s="71">
        <v>2</v>
      </c>
      <c r="T257" s="76"/>
      <c r="Z257" s="77"/>
      <c r="AB257" s="76"/>
      <c r="AH257" s="77"/>
      <c r="AJ257" s="12" t="b">
        <f t="shared" si="4"/>
        <v>0</v>
      </c>
      <c r="AK257" s="4" t="b">
        <v>1</v>
      </c>
    </row>
    <row r="258" spans="1:38" x14ac:dyDescent="0.25">
      <c r="A258" s="71" t="s">
        <v>484</v>
      </c>
      <c r="B258" s="71">
        <v>700.5</v>
      </c>
      <c r="C258" s="71">
        <v>253.2</v>
      </c>
      <c r="D258" s="76" t="s">
        <v>502</v>
      </c>
      <c r="E258" s="71">
        <v>698.5</v>
      </c>
      <c r="F258" s="71">
        <v>2</v>
      </c>
      <c r="G258" s="71">
        <v>2</v>
      </c>
      <c r="H258" s="71">
        <v>253.2</v>
      </c>
      <c r="I258" s="71">
        <v>0</v>
      </c>
      <c r="J258" s="77">
        <v>0</v>
      </c>
      <c r="K258" s="71">
        <v>2</v>
      </c>
      <c r="L258" s="76"/>
      <c r="O258" s="71" t="s">
        <v>1864</v>
      </c>
      <c r="R258" s="77" t="s">
        <v>1864</v>
      </c>
      <c r="S258" s="71">
        <v>0</v>
      </c>
      <c r="T258" s="76"/>
      <c r="Z258" s="77"/>
      <c r="AB258" s="76"/>
      <c r="AH258" s="77"/>
      <c r="AJ258" s="4" t="b">
        <f t="shared" si="4"/>
        <v>0</v>
      </c>
      <c r="AK258" s="12"/>
    </row>
    <row r="259" spans="1:38" x14ac:dyDescent="0.25">
      <c r="A259" s="71" t="s">
        <v>485</v>
      </c>
      <c r="B259" s="71">
        <v>730.6</v>
      </c>
      <c r="C259" s="71">
        <v>283.3</v>
      </c>
      <c r="D259" s="76" t="s">
        <v>503</v>
      </c>
      <c r="E259" s="71">
        <v>728.6</v>
      </c>
      <c r="F259" s="71">
        <v>2</v>
      </c>
      <c r="G259" s="71">
        <v>2</v>
      </c>
      <c r="H259" s="71">
        <v>283.2</v>
      </c>
      <c r="I259" s="71">
        <v>0</v>
      </c>
      <c r="J259" s="77">
        <v>0.10000000000002274</v>
      </c>
      <c r="K259" s="71">
        <v>2</v>
      </c>
      <c r="L259" s="76" t="s">
        <v>486</v>
      </c>
      <c r="M259" s="71">
        <v>728.6</v>
      </c>
      <c r="N259" s="71">
        <v>2</v>
      </c>
      <c r="O259" s="71">
        <v>2</v>
      </c>
      <c r="P259" s="71">
        <v>281.2</v>
      </c>
      <c r="Q259" s="71">
        <v>2</v>
      </c>
      <c r="R259" s="77">
        <v>2.1000000000000227</v>
      </c>
      <c r="S259" s="71">
        <v>1</v>
      </c>
      <c r="T259" s="76"/>
      <c r="Z259" s="77"/>
      <c r="AB259" s="76"/>
      <c r="AH259" s="77"/>
      <c r="AJ259" s="12" t="b">
        <f t="shared" si="4"/>
        <v>0</v>
      </c>
      <c r="AK259" s="12"/>
    </row>
    <row r="260" spans="1:38" x14ac:dyDescent="0.25">
      <c r="A260" s="71" t="s">
        <v>486</v>
      </c>
      <c r="B260" s="71">
        <v>728.6</v>
      </c>
      <c r="C260" s="71">
        <v>281.2</v>
      </c>
      <c r="D260" s="76" t="s">
        <v>504</v>
      </c>
      <c r="E260" s="71">
        <v>726.5</v>
      </c>
      <c r="F260" s="71">
        <v>2</v>
      </c>
      <c r="G260" s="71">
        <v>2.1000000000000227</v>
      </c>
      <c r="H260" s="71">
        <v>281.2</v>
      </c>
      <c r="I260" s="71">
        <v>0</v>
      </c>
      <c r="J260" s="77">
        <v>0</v>
      </c>
      <c r="K260" s="71">
        <v>2</v>
      </c>
      <c r="L260" s="76" t="s">
        <v>487</v>
      </c>
      <c r="M260" s="71">
        <v>726.5</v>
      </c>
      <c r="N260" s="71">
        <v>2</v>
      </c>
      <c r="O260" s="71">
        <v>2.1000000000000227</v>
      </c>
      <c r="P260" s="71">
        <v>279.2</v>
      </c>
      <c r="Q260" s="71">
        <v>2</v>
      </c>
      <c r="R260" s="77">
        <v>2</v>
      </c>
      <c r="S260" s="71">
        <v>1</v>
      </c>
      <c r="T260" s="76"/>
      <c r="Z260" s="77"/>
      <c r="AB260" s="76"/>
      <c r="AH260" s="77"/>
      <c r="AJ260" s="12" t="b">
        <f t="shared" si="4"/>
        <v>0</v>
      </c>
      <c r="AK260" s="12"/>
    </row>
    <row r="261" spans="1:38" x14ac:dyDescent="0.25">
      <c r="A261" s="71" t="s">
        <v>487</v>
      </c>
      <c r="B261" s="71">
        <v>726.5</v>
      </c>
      <c r="C261" s="71">
        <v>279.2</v>
      </c>
      <c r="D261" s="76" t="s">
        <v>505</v>
      </c>
      <c r="E261" s="71">
        <v>724.5</v>
      </c>
      <c r="F261" s="71">
        <v>2</v>
      </c>
      <c r="G261" s="71">
        <v>2</v>
      </c>
      <c r="H261" s="71">
        <v>279.2</v>
      </c>
      <c r="I261" s="71">
        <v>0</v>
      </c>
      <c r="J261" s="77">
        <v>0</v>
      </c>
      <c r="K261" s="71">
        <v>2</v>
      </c>
      <c r="L261" s="76" t="s">
        <v>488</v>
      </c>
      <c r="M261" s="71">
        <v>724.5</v>
      </c>
      <c r="N261" s="71">
        <v>2</v>
      </c>
      <c r="O261" s="71">
        <v>2</v>
      </c>
      <c r="P261" s="71">
        <v>277.2</v>
      </c>
      <c r="Q261" s="71">
        <v>2</v>
      </c>
      <c r="R261" s="77">
        <v>2</v>
      </c>
      <c r="S261" s="71">
        <v>1</v>
      </c>
      <c r="T261" s="76"/>
      <c r="Z261" s="77"/>
      <c r="AB261" s="76"/>
      <c r="AH261" s="77"/>
      <c r="AJ261" s="12" t="b">
        <f t="shared" si="4"/>
        <v>0</v>
      </c>
      <c r="AK261" s="4" t="b">
        <v>1</v>
      </c>
      <c r="AL261" s="4" t="b">
        <v>1</v>
      </c>
    </row>
    <row r="262" spans="1:38" x14ac:dyDescent="0.25">
      <c r="A262" s="71" t="s">
        <v>488</v>
      </c>
      <c r="B262" s="71">
        <v>724.5</v>
      </c>
      <c r="C262" s="71">
        <v>277.2</v>
      </c>
      <c r="D262" s="76" t="s">
        <v>506</v>
      </c>
      <c r="E262" s="71">
        <v>722.5</v>
      </c>
      <c r="F262" s="71">
        <v>2</v>
      </c>
      <c r="G262" s="71">
        <v>2</v>
      </c>
      <c r="H262" s="71">
        <v>277.2</v>
      </c>
      <c r="I262" s="71">
        <v>0</v>
      </c>
      <c r="J262" s="77">
        <v>0</v>
      </c>
      <c r="K262" s="71">
        <v>2</v>
      </c>
      <c r="L262" s="76" t="s">
        <v>489</v>
      </c>
      <c r="M262" s="71">
        <v>722.5</v>
      </c>
      <c r="N262" s="71">
        <v>2</v>
      </c>
      <c r="O262" s="71">
        <v>2</v>
      </c>
      <c r="P262" s="71">
        <v>275.2</v>
      </c>
      <c r="Q262" s="71">
        <v>2</v>
      </c>
      <c r="R262" s="77">
        <v>2</v>
      </c>
      <c r="S262" s="71">
        <v>1</v>
      </c>
      <c r="T262" s="76"/>
      <c r="Z262" s="77"/>
      <c r="AB262" s="76"/>
      <c r="AH262" s="77"/>
      <c r="AJ262" s="4" t="b">
        <f t="shared" si="4"/>
        <v>0</v>
      </c>
      <c r="AK262" s="4" t="b">
        <v>1</v>
      </c>
    </row>
    <row r="263" spans="1:38" x14ac:dyDescent="0.25">
      <c r="A263" s="71" t="s">
        <v>489</v>
      </c>
      <c r="B263" s="71">
        <v>722.5</v>
      </c>
      <c r="C263" s="71">
        <v>275.2</v>
      </c>
      <c r="D263" s="76" t="s">
        <v>507</v>
      </c>
      <c r="E263" s="71">
        <v>720.5</v>
      </c>
      <c r="F263" s="71">
        <v>2</v>
      </c>
      <c r="G263" s="71">
        <v>2</v>
      </c>
      <c r="H263" s="71">
        <v>275.2</v>
      </c>
      <c r="I263" s="71">
        <v>0</v>
      </c>
      <c r="J263" s="77">
        <v>0</v>
      </c>
      <c r="K263" s="71">
        <v>2</v>
      </c>
      <c r="L263" s="76"/>
      <c r="O263" s="71" t="s">
        <v>1864</v>
      </c>
      <c r="R263" s="77" t="s">
        <v>1864</v>
      </c>
      <c r="S263" s="71">
        <v>0</v>
      </c>
      <c r="T263" s="76"/>
      <c r="Z263" s="77"/>
      <c r="AB263" s="76"/>
      <c r="AH263" s="77"/>
      <c r="AJ263" s="4" t="b">
        <f t="shared" si="4"/>
        <v>0</v>
      </c>
      <c r="AK263" s="12"/>
    </row>
    <row r="264" spans="1:38" x14ac:dyDescent="0.25">
      <c r="A264" s="71" t="s">
        <v>490</v>
      </c>
      <c r="B264" s="71">
        <v>756.6</v>
      </c>
      <c r="C264" s="71">
        <v>309.3</v>
      </c>
      <c r="D264" s="76" t="s">
        <v>491</v>
      </c>
      <c r="E264" s="71">
        <v>754.6</v>
      </c>
      <c r="F264" s="71">
        <v>2</v>
      </c>
      <c r="G264" s="71">
        <v>2</v>
      </c>
      <c r="H264" s="71">
        <v>307.3</v>
      </c>
      <c r="I264" s="71">
        <v>2</v>
      </c>
      <c r="J264" s="77">
        <v>2</v>
      </c>
      <c r="K264" s="71">
        <v>1</v>
      </c>
      <c r="L264" s="76" t="s">
        <v>508</v>
      </c>
      <c r="M264" s="71">
        <v>754.6</v>
      </c>
      <c r="N264" s="71">
        <v>2</v>
      </c>
      <c r="O264" s="71">
        <v>2</v>
      </c>
      <c r="P264" s="71">
        <v>309.3</v>
      </c>
      <c r="Q264" s="71">
        <v>0</v>
      </c>
      <c r="R264" s="77">
        <v>0</v>
      </c>
      <c r="S264" s="71">
        <v>2</v>
      </c>
      <c r="T264" s="76"/>
      <c r="Z264" s="77"/>
      <c r="AB264" s="76"/>
      <c r="AH264" s="77"/>
      <c r="AJ264" s="12" t="b">
        <f t="shared" si="4"/>
        <v>0</v>
      </c>
      <c r="AK264" s="4" t="b">
        <v>1</v>
      </c>
      <c r="AL264" s="4" t="b">
        <v>1</v>
      </c>
    </row>
    <row r="265" spans="1:38" x14ac:dyDescent="0.25">
      <c r="A265" s="71" t="s">
        <v>491</v>
      </c>
      <c r="B265" s="71">
        <v>754.6</v>
      </c>
      <c r="C265" s="71">
        <v>307.3</v>
      </c>
      <c r="D265" s="76" t="s">
        <v>509</v>
      </c>
      <c r="E265" s="71">
        <v>752.6</v>
      </c>
      <c r="F265" s="71">
        <v>2</v>
      </c>
      <c r="G265" s="71">
        <v>2</v>
      </c>
      <c r="H265" s="71">
        <v>307.3</v>
      </c>
      <c r="I265" s="71">
        <v>0</v>
      </c>
      <c r="J265" s="77">
        <v>0</v>
      </c>
      <c r="K265" s="71">
        <v>2</v>
      </c>
      <c r="L265" s="76" t="s">
        <v>492</v>
      </c>
      <c r="M265" s="71">
        <v>752.6</v>
      </c>
      <c r="N265" s="71">
        <v>2</v>
      </c>
      <c r="O265" s="71">
        <v>2</v>
      </c>
      <c r="P265" s="71">
        <v>305.2</v>
      </c>
      <c r="Q265" s="71">
        <v>2</v>
      </c>
      <c r="R265" s="77">
        <v>2.1000000000000227</v>
      </c>
      <c r="S265" s="71">
        <v>1</v>
      </c>
      <c r="T265" s="76"/>
      <c r="Z265" s="77"/>
      <c r="AB265" s="76"/>
      <c r="AH265" s="77"/>
      <c r="AJ265" s="4" t="b">
        <f t="shared" si="4"/>
        <v>0</v>
      </c>
      <c r="AK265" s="4" t="b">
        <v>1</v>
      </c>
    </row>
    <row r="266" spans="1:38" x14ac:dyDescent="0.25">
      <c r="A266" s="71" t="s">
        <v>492</v>
      </c>
      <c r="B266" s="71">
        <v>752.6</v>
      </c>
      <c r="C266" s="71">
        <v>305.2</v>
      </c>
      <c r="D266" s="76" t="s">
        <v>493</v>
      </c>
      <c r="E266" s="71">
        <v>750.5</v>
      </c>
      <c r="F266" s="71">
        <v>2</v>
      </c>
      <c r="G266" s="71">
        <v>2.1000000000000227</v>
      </c>
      <c r="H266" s="71">
        <v>303.2</v>
      </c>
      <c r="I266" s="71">
        <v>2</v>
      </c>
      <c r="J266" s="77">
        <v>2</v>
      </c>
      <c r="K266" s="71">
        <v>1</v>
      </c>
      <c r="L266" s="76" t="s">
        <v>510</v>
      </c>
      <c r="M266" s="71">
        <v>750.5</v>
      </c>
      <c r="N266" s="71">
        <v>2</v>
      </c>
      <c r="O266" s="71">
        <v>2.1000000000000227</v>
      </c>
      <c r="P266" s="71">
        <v>305.2</v>
      </c>
      <c r="Q266" s="71">
        <v>0</v>
      </c>
      <c r="R266" s="77">
        <v>0</v>
      </c>
      <c r="S266" s="71">
        <v>2</v>
      </c>
      <c r="T266" s="76"/>
      <c r="Z266" s="77"/>
      <c r="AB266" s="76"/>
      <c r="AH266" s="77"/>
      <c r="AJ266" s="4" t="b">
        <f t="shared" si="4"/>
        <v>0</v>
      </c>
      <c r="AK266" s="12"/>
    </row>
    <row r="267" spans="1:38" x14ac:dyDescent="0.25">
      <c r="A267" s="71" t="s">
        <v>493</v>
      </c>
      <c r="B267" s="71">
        <v>750.5</v>
      </c>
      <c r="C267" s="71">
        <v>303.2</v>
      </c>
      <c r="D267" s="76" t="s">
        <v>511</v>
      </c>
      <c r="E267" s="71">
        <v>748.5</v>
      </c>
      <c r="F267" s="71">
        <v>2</v>
      </c>
      <c r="G267" s="71">
        <v>2</v>
      </c>
      <c r="H267" s="71">
        <v>303.2</v>
      </c>
      <c r="I267" s="71">
        <v>0</v>
      </c>
      <c r="J267" s="77">
        <v>0</v>
      </c>
      <c r="K267" s="71">
        <v>2</v>
      </c>
      <c r="L267" s="76" t="s">
        <v>494</v>
      </c>
      <c r="M267" s="71">
        <v>748.5</v>
      </c>
      <c r="N267" s="71">
        <v>2</v>
      </c>
      <c r="O267" s="71">
        <v>2</v>
      </c>
      <c r="P267" s="71">
        <v>301.2</v>
      </c>
      <c r="Q267" s="71">
        <v>2</v>
      </c>
      <c r="R267" s="77">
        <v>2</v>
      </c>
      <c r="S267" s="71">
        <v>1</v>
      </c>
      <c r="T267" s="76"/>
      <c r="Z267" s="77"/>
      <c r="AB267" s="76"/>
      <c r="AH267" s="77"/>
      <c r="AJ267" s="12" t="b">
        <f t="shared" si="4"/>
        <v>0</v>
      </c>
      <c r="AK267" s="12"/>
    </row>
    <row r="268" spans="1:38" x14ac:dyDescent="0.25">
      <c r="A268" s="71" t="s">
        <v>494</v>
      </c>
      <c r="B268" s="71">
        <v>748.5</v>
      </c>
      <c r="C268" s="71">
        <v>301.2</v>
      </c>
      <c r="D268" s="76" t="s">
        <v>512</v>
      </c>
      <c r="E268" s="71">
        <v>746.5</v>
      </c>
      <c r="F268" s="71">
        <v>2</v>
      </c>
      <c r="G268" s="71">
        <v>2</v>
      </c>
      <c r="H268" s="71">
        <v>301.2</v>
      </c>
      <c r="I268" s="71">
        <v>0</v>
      </c>
      <c r="J268" s="77">
        <v>0</v>
      </c>
      <c r="K268" s="71">
        <v>2</v>
      </c>
      <c r="L268" s="76"/>
      <c r="O268" s="71" t="s">
        <v>1864</v>
      </c>
      <c r="R268" s="77" t="s">
        <v>1864</v>
      </c>
      <c r="S268" s="71">
        <v>0</v>
      </c>
      <c r="T268" s="76"/>
      <c r="Z268" s="77"/>
      <c r="AB268" s="76"/>
      <c r="AH268" s="77"/>
      <c r="AJ268" s="12" t="b">
        <f t="shared" si="4"/>
        <v>0</v>
      </c>
      <c r="AK268" s="12"/>
    </row>
    <row r="269" spans="1:38" x14ac:dyDescent="0.25">
      <c r="A269" s="71" t="s">
        <v>495</v>
      </c>
      <c r="B269" s="71">
        <v>784.6</v>
      </c>
      <c r="C269" s="71">
        <v>337.3</v>
      </c>
      <c r="D269" s="76" t="s">
        <v>513</v>
      </c>
      <c r="E269" s="71">
        <v>782.6</v>
      </c>
      <c r="F269" s="71">
        <v>2</v>
      </c>
      <c r="G269" s="71">
        <v>2</v>
      </c>
      <c r="H269" s="71">
        <v>337.3</v>
      </c>
      <c r="I269" s="71">
        <v>0</v>
      </c>
      <c r="J269" s="77">
        <v>0</v>
      </c>
      <c r="K269" s="71">
        <v>2</v>
      </c>
      <c r="L269" s="76" t="s">
        <v>496</v>
      </c>
      <c r="M269" s="71">
        <v>782.6</v>
      </c>
      <c r="N269" s="71">
        <v>2</v>
      </c>
      <c r="O269" s="71">
        <v>2</v>
      </c>
      <c r="P269" s="71">
        <v>335.3</v>
      </c>
      <c r="Q269" s="71">
        <v>2</v>
      </c>
      <c r="R269" s="77">
        <v>2</v>
      </c>
      <c r="S269" s="71">
        <v>1</v>
      </c>
      <c r="T269" s="76"/>
      <c r="Z269" s="77"/>
      <c r="AB269" s="76"/>
      <c r="AH269" s="77"/>
      <c r="AJ269" s="12" t="b">
        <f t="shared" si="4"/>
        <v>0</v>
      </c>
      <c r="AK269" s="4" t="b">
        <v>0</v>
      </c>
    </row>
    <row r="270" spans="1:38" ht="15" customHeight="1" x14ac:dyDescent="0.25">
      <c r="A270" s="71" t="s">
        <v>496</v>
      </c>
      <c r="B270" s="71">
        <v>782.6</v>
      </c>
      <c r="C270" s="71">
        <v>335.3</v>
      </c>
      <c r="D270" s="76" t="s">
        <v>514</v>
      </c>
      <c r="E270" s="71">
        <v>780.6</v>
      </c>
      <c r="F270" s="71">
        <v>2</v>
      </c>
      <c r="G270" s="71">
        <v>2</v>
      </c>
      <c r="H270" s="71">
        <v>335.3</v>
      </c>
      <c r="I270" s="71">
        <v>0</v>
      </c>
      <c r="J270" s="77">
        <v>0</v>
      </c>
      <c r="K270" s="71">
        <v>2</v>
      </c>
      <c r="L270" s="76"/>
      <c r="O270" s="71" t="s">
        <v>1864</v>
      </c>
      <c r="R270" s="77" t="s">
        <v>1864</v>
      </c>
      <c r="S270" s="71">
        <v>0</v>
      </c>
      <c r="T270" s="76"/>
      <c r="Z270" s="77"/>
      <c r="AB270" s="76"/>
      <c r="AH270" s="77"/>
      <c r="AJ270" s="4" t="b">
        <f t="shared" si="4"/>
        <v>0</v>
      </c>
      <c r="AK270" s="12"/>
    </row>
    <row r="271" spans="1:38" x14ac:dyDescent="0.25">
      <c r="A271" s="71" t="s">
        <v>497</v>
      </c>
      <c r="B271" s="71">
        <v>778.6</v>
      </c>
      <c r="C271" s="71">
        <v>331.3</v>
      </c>
      <c r="D271" s="76" t="s">
        <v>515</v>
      </c>
      <c r="E271" s="71">
        <v>776.6</v>
      </c>
      <c r="F271" s="71">
        <v>2</v>
      </c>
      <c r="G271" s="71">
        <v>2</v>
      </c>
      <c r="H271" s="71">
        <v>331.3</v>
      </c>
      <c r="I271" s="71">
        <v>0</v>
      </c>
      <c r="J271" s="77">
        <v>0</v>
      </c>
      <c r="K271" s="71">
        <v>2</v>
      </c>
      <c r="L271" s="76" t="s">
        <v>498</v>
      </c>
      <c r="M271" s="71">
        <v>776.6</v>
      </c>
      <c r="N271" s="71">
        <v>2</v>
      </c>
      <c r="O271" s="71">
        <v>2</v>
      </c>
      <c r="P271" s="71">
        <v>329.2</v>
      </c>
      <c r="Q271" s="71">
        <v>2</v>
      </c>
      <c r="R271" s="77">
        <v>2.1000000000000227</v>
      </c>
      <c r="S271" s="71">
        <v>1</v>
      </c>
      <c r="T271" s="76"/>
      <c r="Z271" s="77"/>
      <c r="AB271" s="76"/>
      <c r="AH271" s="77"/>
      <c r="AJ271" s="12" t="b">
        <f t="shared" si="4"/>
        <v>0</v>
      </c>
      <c r="AK271" s="12"/>
    </row>
    <row r="272" spans="1:38" x14ac:dyDescent="0.25">
      <c r="A272" s="71" t="s">
        <v>498</v>
      </c>
      <c r="B272" s="71">
        <v>776.6</v>
      </c>
      <c r="C272" s="71">
        <v>329.2</v>
      </c>
      <c r="D272" s="76" t="s">
        <v>499</v>
      </c>
      <c r="E272" s="71">
        <v>774.5</v>
      </c>
      <c r="F272" s="71">
        <v>2</v>
      </c>
      <c r="G272" s="71">
        <v>2.1000000000000227</v>
      </c>
      <c r="H272" s="71">
        <v>327.2</v>
      </c>
      <c r="I272" s="71">
        <v>2</v>
      </c>
      <c r="J272" s="77">
        <v>2</v>
      </c>
      <c r="K272" s="71">
        <v>1</v>
      </c>
      <c r="L272" s="76" t="s">
        <v>516</v>
      </c>
      <c r="M272" s="71">
        <v>774.5</v>
      </c>
      <c r="N272" s="71">
        <v>2</v>
      </c>
      <c r="O272" s="71">
        <v>2.1000000000000227</v>
      </c>
      <c r="P272" s="71">
        <v>329.2</v>
      </c>
      <c r="Q272" s="71">
        <v>0</v>
      </c>
      <c r="R272" s="77">
        <v>0</v>
      </c>
      <c r="S272" s="71">
        <v>2</v>
      </c>
      <c r="T272" s="76"/>
      <c r="Z272" s="77"/>
      <c r="AB272" s="76"/>
      <c r="AH272" s="77"/>
      <c r="AJ272" s="12" t="b">
        <f t="shared" si="4"/>
        <v>0</v>
      </c>
      <c r="AK272" s="12"/>
    </row>
    <row r="273" spans="1:38" ht="15" customHeight="1" x14ac:dyDescent="0.25">
      <c r="A273" s="71" t="s">
        <v>499</v>
      </c>
      <c r="B273" s="71">
        <v>774.5</v>
      </c>
      <c r="C273" s="71">
        <v>327.2</v>
      </c>
      <c r="D273" s="76" t="s">
        <v>517</v>
      </c>
      <c r="E273" s="71">
        <v>772.5</v>
      </c>
      <c r="F273" s="71">
        <v>2</v>
      </c>
      <c r="G273" s="71">
        <v>2</v>
      </c>
      <c r="H273" s="71">
        <v>327.2</v>
      </c>
      <c r="I273" s="71">
        <v>0</v>
      </c>
      <c r="J273" s="77">
        <v>0</v>
      </c>
      <c r="K273" s="71">
        <v>2</v>
      </c>
      <c r="L273" s="76"/>
      <c r="O273" s="71" t="s">
        <v>1864</v>
      </c>
      <c r="R273" s="77" t="s">
        <v>1864</v>
      </c>
      <c r="S273" s="71">
        <v>0</v>
      </c>
      <c r="T273" s="76"/>
      <c r="Z273" s="77"/>
      <c r="AB273" s="76"/>
      <c r="AH273" s="77"/>
      <c r="AJ273" s="12" t="b">
        <f t="shared" si="4"/>
        <v>0</v>
      </c>
      <c r="AK273" s="12"/>
    </row>
    <row r="274" spans="1:38" x14ac:dyDescent="0.25">
      <c r="A274" s="71" t="s">
        <v>501</v>
      </c>
      <c r="B274" s="71">
        <v>700.5</v>
      </c>
      <c r="C274" s="71">
        <v>255.2</v>
      </c>
      <c r="D274" s="76" t="s">
        <v>502</v>
      </c>
      <c r="E274" s="71">
        <v>698.5</v>
      </c>
      <c r="F274" s="71">
        <v>2</v>
      </c>
      <c r="G274" s="71">
        <v>2</v>
      </c>
      <c r="H274" s="71">
        <v>253.2</v>
      </c>
      <c r="I274" s="71">
        <v>2</v>
      </c>
      <c r="J274" s="77">
        <v>2</v>
      </c>
      <c r="K274" s="71">
        <v>1</v>
      </c>
      <c r="L274" s="76"/>
      <c r="O274" s="71" t="s">
        <v>1864</v>
      </c>
      <c r="R274" s="77" t="s">
        <v>1864</v>
      </c>
      <c r="S274" s="71">
        <v>0</v>
      </c>
      <c r="T274" s="76"/>
      <c r="Z274" s="77"/>
      <c r="AB274" s="76"/>
      <c r="AH274" s="77"/>
      <c r="AJ274" s="12" t="b">
        <f t="shared" si="4"/>
        <v>0</v>
      </c>
      <c r="AK274" s="12"/>
    </row>
    <row r="275" spans="1:38" x14ac:dyDescent="0.25">
      <c r="A275" s="71" t="s">
        <v>503</v>
      </c>
      <c r="B275" s="71">
        <v>728.6</v>
      </c>
      <c r="C275" s="71">
        <v>283.2</v>
      </c>
      <c r="D275" s="76" t="s">
        <v>504</v>
      </c>
      <c r="E275" s="71">
        <v>726.5</v>
      </c>
      <c r="F275" s="71">
        <v>2</v>
      </c>
      <c r="G275" s="71">
        <v>2.1000000000000227</v>
      </c>
      <c r="H275" s="71">
        <v>281.2</v>
      </c>
      <c r="I275" s="71">
        <v>2</v>
      </c>
      <c r="J275" s="77">
        <v>2</v>
      </c>
      <c r="K275" s="71">
        <v>1</v>
      </c>
      <c r="L275" s="76"/>
      <c r="O275" s="71" t="s">
        <v>1864</v>
      </c>
      <c r="R275" s="77" t="s">
        <v>1864</v>
      </c>
      <c r="S275" s="71">
        <v>0</v>
      </c>
      <c r="T275" s="76"/>
      <c r="Z275" s="77"/>
      <c r="AB275" s="76"/>
      <c r="AH275" s="77"/>
      <c r="AJ275" s="12" t="b">
        <f t="shared" si="4"/>
        <v>0</v>
      </c>
      <c r="AK275" s="4" t="b">
        <v>0</v>
      </c>
      <c r="AL275" s="4" t="b">
        <v>1</v>
      </c>
    </row>
    <row r="276" spans="1:38" x14ac:dyDescent="0.25">
      <c r="A276" s="71" t="s">
        <v>504</v>
      </c>
      <c r="B276" s="71">
        <v>726.5</v>
      </c>
      <c r="C276" s="71">
        <v>281.2</v>
      </c>
      <c r="D276" s="76" t="s">
        <v>505</v>
      </c>
      <c r="E276" s="71">
        <v>724.5</v>
      </c>
      <c r="F276" s="71">
        <v>2</v>
      </c>
      <c r="G276" s="71">
        <v>2</v>
      </c>
      <c r="H276" s="71">
        <v>279.2</v>
      </c>
      <c r="I276" s="71">
        <v>2</v>
      </c>
      <c r="J276" s="77">
        <v>2</v>
      </c>
      <c r="K276" s="71">
        <v>1</v>
      </c>
      <c r="L276" s="76"/>
      <c r="O276" s="71" t="s">
        <v>1864</v>
      </c>
      <c r="R276" s="77" t="s">
        <v>1864</v>
      </c>
      <c r="S276" s="71">
        <v>0</v>
      </c>
      <c r="T276" s="76"/>
      <c r="Z276" s="77"/>
      <c r="AB276" s="76"/>
      <c r="AH276" s="77"/>
      <c r="AJ276" s="4" t="b">
        <f t="shared" si="4"/>
        <v>0</v>
      </c>
      <c r="AK276" s="4" t="b">
        <v>1</v>
      </c>
    </row>
    <row r="277" spans="1:38" x14ac:dyDescent="0.25">
      <c r="A277" s="71" t="s">
        <v>505</v>
      </c>
      <c r="B277" s="71">
        <v>724.5</v>
      </c>
      <c r="C277" s="71">
        <v>279.2</v>
      </c>
      <c r="D277" s="76" t="s">
        <v>518</v>
      </c>
      <c r="E277" s="71">
        <v>722.5</v>
      </c>
      <c r="F277" s="71">
        <v>2</v>
      </c>
      <c r="G277" s="71">
        <v>2</v>
      </c>
      <c r="H277" s="71">
        <v>279.2</v>
      </c>
      <c r="I277" s="71">
        <v>0</v>
      </c>
      <c r="J277" s="77">
        <v>0</v>
      </c>
      <c r="K277" s="71">
        <v>2</v>
      </c>
      <c r="L277" s="76" t="s">
        <v>506</v>
      </c>
      <c r="M277" s="71">
        <v>722.5</v>
      </c>
      <c r="N277" s="71">
        <v>2</v>
      </c>
      <c r="O277" s="71">
        <v>2</v>
      </c>
      <c r="P277" s="71">
        <v>277.2</v>
      </c>
      <c r="Q277" s="71">
        <v>2</v>
      </c>
      <c r="R277" s="77">
        <v>2</v>
      </c>
      <c r="S277" s="71">
        <v>1</v>
      </c>
      <c r="T277" s="76"/>
      <c r="Z277" s="77"/>
      <c r="AB277" s="76"/>
      <c r="AH277" s="77"/>
      <c r="AJ277" s="4" t="b">
        <f t="shared" si="4"/>
        <v>0</v>
      </c>
      <c r="AK277" s="12"/>
    </row>
    <row r="278" spans="1:38" ht="15" customHeight="1" x14ac:dyDescent="0.25">
      <c r="A278" s="71" t="s">
        <v>506</v>
      </c>
      <c r="B278" s="71">
        <v>722.5</v>
      </c>
      <c r="C278" s="71">
        <v>277.2</v>
      </c>
      <c r="D278" s="76" t="s">
        <v>507</v>
      </c>
      <c r="E278" s="71">
        <v>720.5</v>
      </c>
      <c r="F278" s="71">
        <v>2</v>
      </c>
      <c r="G278" s="71">
        <v>2</v>
      </c>
      <c r="H278" s="71">
        <v>275.2</v>
      </c>
      <c r="I278" s="71">
        <v>2</v>
      </c>
      <c r="J278" s="77">
        <v>2</v>
      </c>
      <c r="K278" s="71">
        <v>1</v>
      </c>
      <c r="L278" s="76"/>
      <c r="O278" s="71" t="s">
        <v>1864</v>
      </c>
      <c r="R278" s="77" t="s">
        <v>1864</v>
      </c>
      <c r="S278" s="71">
        <v>0</v>
      </c>
      <c r="T278" s="76"/>
      <c r="Z278" s="77"/>
      <c r="AB278" s="76"/>
      <c r="AH278" s="77"/>
      <c r="AJ278" s="12" t="b">
        <f t="shared" si="4"/>
        <v>0</v>
      </c>
      <c r="AK278" s="12"/>
    </row>
    <row r="279" spans="1:38" x14ac:dyDescent="0.25">
      <c r="A279" s="71" t="s">
        <v>508</v>
      </c>
      <c r="B279" s="71">
        <v>754.6</v>
      </c>
      <c r="C279" s="71">
        <v>309.3</v>
      </c>
      <c r="D279" s="76" t="s">
        <v>509</v>
      </c>
      <c r="E279" s="71">
        <v>752.6</v>
      </c>
      <c r="F279" s="71">
        <v>2</v>
      </c>
      <c r="G279" s="71">
        <v>2</v>
      </c>
      <c r="H279" s="71">
        <v>307.3</v>
      </c>
      <c r="I279" s="71">
        <v>2</v>
      </c>
      <c r="J279" s="77">
        <v>2</v>
      </c>
      <c r="K279" s="71">
        <v>1</v>
      </c>
      <c r="L279" s="76"/>
      <c r="O279" s="71" t="s">
        <v>1864</v>
      </c>
      <c r="R279" s="77" t="s">
        <v>1864</v>
      </c>
      <c r="S279" s="71">
        <v>0</v>
      </c>
      <c r="T279" s="76"/>
      <c r="Z279" s="77"/>
      <c r="AB279" s="76"/>
      <c r="AH279" s="77"/>
      <c r="AJ279" s="12" t="b">
        <f t="shared" si="4"/>
        <v>0</v>
      </c>
      <c r="AK279" s="12"/>
    </row>
    <row r="280" spans="1:38" x14ac:dyDescent="0.25">
      <c r="A280" s="71" t="s">
        <v>509</v>
      </c>
      <c r="B280" s="71">
        <v>752.6</v>
      </c>
      <c r="C280" s="71">
        <v>307.3</v>
      </c>
      <c r="D280" s="76" t="s">
        <v>510</v>
      </c>
      <c r="E280" s="71">
        <v>750.5</v>
      </c>
      <c r="F280" s="71">
        <v>2</v>
      </c>
      <c r="G280" s="71">
        <v>2.1000000000000227</v>
      </c>
      <c r="H280" s="71">
        <v>305.2</v>
      </c>
      <c r="I280" s="71">
        <v>2</v>
      </c>
      <c r="J280" s="77">
        <v>2.1000000000000227</v>
      </c>
      <c r="K280" s="71">
        <v>1</v>
      </c>
      <c r="L280" s="76"/>
      <c r="O280" s="71" t="s">
        <v>1864</v>
      </c>
      <c r="R280" s="77" t="s">
        <v>1864</v>
      </c>
      <c r="S280" s="71">
        <v>0</v>
      </c>
      <c r="T280" s="76"/>
      <c r="Z280" s="77"/>
      <c r="AB280" s="76"/>
      <c r="AH280" s="77"/>
      <c r="AJ280" s="12" t="b">
        <f t="shared" si="4"/>
        <v>0</v>
      </c>
      <c r="AK280" s="4" t="b">
        <v>0</v>
      </c>
    </row>
    <row r="281" spans="1:38" x14ac:dyDescent="0.25">
      <c r="A281" s="71" t="s">
        <v>510</v>
      </c>
      <c r="B281" s="71">
        <v>750.5</v>
      </c>
      <c r="C281" s="71">
        <v>305.2</v>
      </c>
      <c r="D281" s="76" t="s">
        <v>511</v>
      </c>
      <c r="E281" s="71">
        <v>748.5</v>
      </c>
      <c r="F281" s="71">
        <v>2</v>
      </c>
      <c r="G281" s="71">
        <v>2</v>
      </c>
      <c r="H281" s="71">
        <v>303.2</v>
      </c>
      <c r="I281" s="71">
        <v>2</v>
      </c>
      <c r="J281" s="77">
        <v>2</v>
      </c>
      <c r="K281" s="71">
        <v>1</v>
      </c>
      <c r="L281" s="76"/>
      <c r="O281" s="71" t="s">
        <v>1864</v>
      </c>
      <c r="R281" s="77" t="s">
        <v>1864</v>
      </c>
      <c r="S281" s="71">
        <v>0</v>
      </c>
      <c r="T281" s="76"/>
      <c r="Z281" s="77"/>
      <c r="AB281" s="76"/>
      <c r="AH281" s="77"/>
      <c r="AJ281" s="4" t="b">
        <f t="shared" si="4"/>
        <v>0</v>
      </c>
      <c r="AK281" s="12"/>
    </row>
    <row r="282" spans="1:38" ht="15" customHeight="1" x14ac:dyDescent="0.25">
      <c r="A282" s="71" t="s">
        <v>511</v>
      </c>
      <c r="B282" s="71">
        <v>748.5</v>
      </c>
      <c r="C282" s="71">
        <v>303.2</v>
      </c>
      <c r="D282" s="76" t="s">
        <v>519</v>
      </c>
      <c r="E282" s="71">
        <v>746.5</v>
      </c>
      <c r="F282" s="71">
        <v>2</v>
      </c>
      <c r="G282" s="71">
        <v>2</v>
      </c>
      <c r="H282" s="71">
        <v>303.2</v>
      </c>
      <c r="I282" s="71">
        <v>0</v>
      </c>
      <c r="J282" s="77">
        <v>0</v>
      </c>
      <c r="K282" s="71">
        <v>2</v>
      </c>
      <c r="L282" s="76" t="s">
        <v>512</v>
      </c>
      <c r="M282" s="71">
        <v>746.5</v>
      </c>
      <c r="N282" s="71">
        <v>2</v>
      </c>
      <c r="O282" s="71">
        <v>2</v>
      </c>
      <c r="P282" s="71">
        <v>301.2</v>
      </c>
      <c r="Q282" s="71">
        <v>2</v>
      </c>
      <c r="R282" s="77">
        <v>2</v>
      </c>
      <c r="S282" s="71">
        <v>1</v>
      </c>
      <c r="T282" s="76"/>
      <c r="Z282" s="77"/>
      <c r="AB282" s="76"/>
      <c r="AH282" s="77"/>
      <c r="AJ282" s="12" t="b">
        <f t="shared" si="4"/>
        <v>0</v>
      </c>
      <c r="AK282" s="4" t="b">
        <v>1</v>
      </c>
      <c r="AL282" s="4" t="b">
        <v>0</v>
      </c>
    </row>
    <row r="283" spans="1:38" x14ac:dyDescent="0.25">
      <c r="A283" s="71" t="s">
        <v>513</v>
      </c>
      <c r="B283" s="71">
        <v>782.6</v>
      </c>
      <c r="C283" s="71">
        <v>337.3</v>
      </c>
      <c r="D283" s="76" t="s">
        <v>514</v>
      </c>
      <c r="E283" s="71">
        <v>780.6</v>
      </c>
      <c r="F283" s="71">
        <v>2</v>
      </c>
      <c r="G283" s="71">
        <v>2</v>
      </c>
      <c r="H283" s="71">
        <v>335.3</v>
      </c>
      <c r="I283" s="71">
        <v>2</v>
      </c>
      <c r="J283" s="77">
        <v>2</v>
      </c>
      <c r="K283" s="71">
        <v>1</v>
      </c>
      <c r="L283" s="76"/>
      <c r="O283" s="71" t="s">
        <v>1864</v>
      </c>
      <c r="R283" s="77" t="s">
        <v>1864</v>
      </c>
      <c r="S283" s="71">
        <v>0</v>
      </c>
      <c r="T283" s="76"/>
      <c r="Z283" s="77"/>
      <c r="AB283" s="76"/>
      <c r="AH283" s="77"/>
      <c r="AJ283" s="4" t="b">
        <f t="shared" si="4"/>
        <v>0</v>
      </c>
      <c r="AK283" s="4" t="b">
        <v>0</v>
      </c>
    </row>
    <row r="284" spans="1:38" x14ac:dyDescent="0.25">
      <c r="A284" s="71" t="s">
        <v>515</v>
      </c>
      <c r="B284" s="71">
        <v>776.6</v>
      </c>
      <c r="C284" s="71">
        <v>331.3</v>
      </c>
      <c r="D284" s="76" t="s">
        <v>516</v>
      </c>
      <c r="E284" s="71">
        <v>774.5</v>
      </c>
      <c r="F284" s="71">
        <v>2</v>
      </c>
      <c r="G284" s="71">
        <v>2.1000000000000227</v>
      </c>
      <c r="H284" s="71">
        <v>329.2</v>
      </c>
      <c r="I284" s="71">
        <v>2</v>
      </c>
      <c r="J284" s="77">
        <v>2.1000000000000227</v>
      </c>
      <c r="K284" s="71">
        <v>1</v>
      </c>
      <c r="L284" s="76"/>
      <c r="O284" s="71" t="s">
        <v>1864</v>
      </c>
      <c r="R284" s="77" t="s">
        <v>1864</v>
      </c>
      <c r="S284" s="71">
        <v>0</v>
      </c>
      <c r="T284" s="76"/>
      <c r="Z284" s="77"/>
      <c r="AB284" s="76"/>
      <c r="AH284" s="77"/>
      <c r="AJ284" s="4" t="b">
        <f t="shared" si="4"/>
        <v>0</v>
      </c>
      <c r="AK284" s="12"/>
    </row>
    <row r="285" spans="1:38" x14ac:dyDescent="0.25">
      <c r="A285" s="71" t="s">
        <v>516</v>
      </c>
      <c r="B285" s="71">
        <v>774.5</v>
      </c>
      <c r="C285" s="71">
        <v>329.2</v>
      </c>
      <c r="D285" s="76" t="s">
        <v>517</v>
      </c>
      <c r="E285" s="71">
        <v>772.5</v>
      </c>
      <c r="F285" s="71">
        <v>2</v>
      </c>
      <c r="G285" s="71">
        <v>2</v>
      </c>
      <c r="H285" s="71">
        <v>327.2</v>
      </c>
      <c r="I285" s="71">
        <v>2</v>
      </c>
      <c r="J285" s="77">
        <v>2</v>
      </c>
      <c r="K285" s="71">
        <v>1</v>
      </c>
      <c r="L285" s="76"/>
      <c r="O285" s="71" t="s">
        <v>1864</v>
      </c>
      <c r="R285" s="77" t="s">
        <v>1864</v>
      </c>
      <c r="S285" s="71">
        <v>0</v>
      </c>
      <c r="T285" s="76"/>
      <c r="Z285" s="77"/>
      <c r="AB285" s="76"/>
      <c r="AH285" s="77"/>
      <c r="AJ285" s="12" t="b">
        <f t="shared" si="4"/>
        <v>0</v>
      </c>
      <c r="AK285" s="4" t="b">
        <v>0</v>
      </c>
      <c r="AL285" s="4" t="b">
        <v>1</v>
      </c>
    </row>
    <row r="286" spans="1:38" x14ac:dyDescent="0.25">
      <c r="A286" s="71" t="s">
        <v>517</v>
      </c>
      <c r="B286" s="71">
        <v>772.5</v>
      </c>
      <c r="C286" s="71">
        <v>327.2</v>
      </c>
      <c r="D286" s="76" t="s">
        <v>520</v>
      </c>
      <c r="E286" s="71">
        <v>770.5</v>
      </c>
      <c r="F286" s="71">
        <v>2</v>
      </c>
      <c r="G286" s="71">
        <v>2</v>
      </c>
      <c r="H286" s="71">
        <v>327.2</v>
      </c>
      <c r="I286" s="71">
        <v>0</v>
      </c>
      <c r="J286" s="77">
        <v>0</v>
      </c>
      <c r="K286" s="71">
        <v>2</v>
      </c>
      <c r="L286" s="76"/>
      <c r="O286" s="71" t="s">
        <v>1864</v>
      </c>
      <c r="R286" s="77" t="s">
        <v>1864</v>
      </c>
      <c r="S286" s="71">
        <v>0</v>
      </c>
      <c r="T286" s="76"/>
      <c r="Z286" s="77"/>
      <c r="AB286" s="76"/>
      <c r="AH286" s="77"/>
      <c r="AJ286" s="4" t="b">
        <f t="shared" si="4"/>
        <v>0</v>
      </c>
      <c r="AK286" s="4" t="b">
        <v>1</v>
      </c>
    </row>
    <row r="287" spans="1:38" x14ac:dyDescent="0.25">
      <c r="A287" s="71" t="s">
        <v>565</v>
      </c>
      <c r="B287" s="71">
        <v>721.5</v>
      </c>
      <c r="C287" s="71">
        <v>227.2</v>
      </c>
      <c r="D287" s="76" t="s">
        <v>969</v>
      </c>
      <c r="E287" s="71">
        <v>719.5</v>
      </c>
      <c r="F287" s="71">
        <v>2</v>
      </c>
      <c r="G287" s="71">
        <v>2</v>
      </c>
      <c r="H287" s="71">
        <v>227.3</v>
      </c>
      <c r="I287" s="71">
        <v>0</v>
      </c>
      <c r="J287" s="77">
        <v>0.10000000000002274</v>
      </c>
      <c r="K287" s="71">
        <v>2</v>
      </c>
      <c r="L287" s="76"/>
      <c r="O287" s="71" t="s">
        <v>1864</v>
      </c>
      <c r="R287" s="77" t="s">
        <v>1864</v>
      </c>
      <c r="S287" s="71">
        <v>0</v>
      </c>
      <c r="T287" s="76"/>
      <c r="Z287" s="77"/>
      <c r="AB287" s="76"/>
      <c r="AH287" s="77"/>
      <c r="AJ287" s="4" t="b">
        <f t="shared" si="4"/>
        <v>0</v>
      </c>
      <c r="AK287" s="12"/>
    </row>
    <row r="288" spans="1:38" x14ac:dyDescent="0.25">
      <c r="A288" s="71" t="s">
        <v>538</v>
      </c>
      <c r="B288" s="71">
        <v>719.5</v>
      </c>
      <c r="C288" s="71">
        <v>281.2</v>
      </c>
      <c r="D288" s="76" t="s">
        <v>539</v>
      </c>
      <c r="E288" s="71">
        <v>717.5</v>
      </c>
      <c r="F288" s="71">
        <v>2</v>
      </c>
      <c r="G288" s="71">
        <v>2</v>
      </c>
      <c r="H288" s="71">
        <v>279.2</v>
      </c>
      <c r="I288" s="71">
        <v>2</v>
      </c>
      <c r="J288" s="77">
        <v>2</v>
      </c>
      <c r="K288" s="71">
        <v>1</v>
      </c>
      <c r="L288" s="76"/>
      <c r="O288" s="71" t="s">
        <v>1864</v>
      </c>
      <c r="R288" s="77" t="s">
        <v>1864</v>
      </c>
      <c r="S288" s="71">
        <v>0</v>
      </c>
      <c r="T288" s="76"/>
      <c r="Z288" s="77"/>
      <c r="AB288" s="76"/>
      <c r="AH288" s="77"/>
      <c r="AJ288" s="12" t="b">
        <f t="shared" ref="AJ288:AJ351" si="5">ABS(F288-H288-2)&lt;0.5</f>
        <v>0</v>
      </c>
      <c r="AK288" s="12"/>
    </row>
    <row r="289" spans="1:38" x14ac:dyDescent="0.25">
      <c r="A289" s="71" t="s">
        <v>539</v>
      </c>
      <c r="B289" s="71">
        <v>717.5</v>
      </c>
      <c r="C289" s="71">
        <v>279.2</v>
      </c>
      <c r="D289" s="76" t="s">
        <v>540</v>
      </c>
      <c r="E289" s="71">
        <v>715.5</v>
      </c>
      <c r="F289" s="71">
        <v>2</v>
      </c>
      <c r="G289" s="71">
        <v>2</v>
      </c>
      <c r="H289" s="71">
        <v>277.2</v>
      </c>
      <c r="I289" s="71">
        <v>2</v>
      </c>
      <c r="J289" s="77">
        <v>2</v>
      </c>
      <c r="K289" s="71">
        <v>1</v>
      </c>
      <c r="L289" s="76"/>
      <c r="O289" s="71" t="s">
        <v>1864</v>
      </c>
      <c r="R289" s="77" t="s">
        <v>1864</v>
      </c>
      <c r="S289" s="71">
        <v>0</v>
      </c>
      <c r="T289" s="76"/>
      <c r="Z289" s="77"/>
      <c r="AB289" s="76"/>
      <c r="AH289" s="77"/>
      <c r="AJ289" s="12" t="b">
        <f t="shared" si="5"/>
        <v>0</v>
      </c>
      <c r="AK289" s="4" t="b">
        <v>0</v>
      </c>
      <c r="AL289" s="4" t="b">
        <v>1</v>
      </c>
    </row>
    <row r="290" spans="1:38" x14ac:dyDescent="0.25">
      <c r="A290" s="71" t="s">
        <v>541</v>
      </c>
      <c r="B290" s="71">
        <v>747.5</v>
      </c>
      <c r="C290" s="71">
        <v>309.3</v>
      </c>
      <c r="D290" s="76" t="s">
        <v>542</v>
      </c>
      <c r="E290" s="71">
        <v>745.5</v>
      </c>
      <c r="F290" s="71">
        <v>2</v>
      </c>
      <c r="G290" s="71">
        <v>2</v>
      </c>
      <c r="H290" s="71">
        <v>307.3</v>
      </c>
      <c r="I290" s="71">
        <v>2</v>
      </c>
      <c r="J290" s="77">
        <v>2</v>
      </c>
      <c r="K290" s="71">
        <v>1</v>
      </c>
      <c r="L290" s="76"/>
      <c r="O290" s="71" t="s">
        <v>1864</v>
      </c>
      <c r="R290" s="77" t="s">
        <v>1864</v>
      </c>
      <c r="S290" s="71">
        <v>0</v>
      </c>
      <c r="T290" s="76"/>
      <c r="Z290" s="77"/>
      <c r="AB290" s="76"/>
      <c r="AH290" s="77"/>
      <c r="AJ290" s="4" t="b">
        <f t="shared" si="5"/>
        <v>0</v>
      </c>
      <c r="AK290" s="4" t="b">
        <v>1</v>
      </c>
    </row>
    <row r="291" spans="1:38" x14ac:dyDescent="0.25">
      <c r="A291" s="71" t="s">
        <v>542</v>
      </c>
      <c r="B291" s="71">
        <v>745.5</v>
      </c>
      <c r="C291" s="71">
        <v>307.3</v>
      </c>
      <c r="D291" s="76" t="s">
        <v>543</v>
      </c>
      <c r="E291" s="71">
        <v>743.5</v>
      </c>
      <c r="F291" s="71">
        <v>2</v>
      </c>
      <c r="G291" s="71">
        <v>2</v>
      </c>
      <c r="H291" s="71">
        <v>305.2</v>
      </c>
      <c r="I291" s="71">
        <v>2</v>
      </c>
      <c r="J291" s="77">
        <v>2.1000000000000227</v>
      </c>
      <c r="K291" s="71">
        <v>1</v>
      </c>
      <c r="L291" s="76"/>
      <c r="O291" s="71" t="s">
        <v>1864</v>
      </c>
      <c r="R291" s="77" t="s">
        <v>1864</v>
      </c>
      <c r="S291" s="71">
        <v>0</v>
      </c>
      <c r="T291" s="76"/>
      <c r="Z291" s="77"/>
      <c r="AB291" s="76"/>
      <c r="AH291" s="77"/>
      <c r="AJ291" s="4" t="b">
        <f t="shared" si="5"/>
        <v>0</v>
      </c>
      <c r="AK291" s="12"/>
    </row>
    <row r="292" spans="1:38" x14ac:dyDescent="0.25">
      <c r="A292" s="71" t="s">
        <v>543</v>
      </c>
      <c r="B292" s="71">
        <v>743.5</v>
      </c>
      <c r="C292" s="71">
        <v>305.2</v>
      </c>
      <c r="D292" s="76" t="s">
        <v>544</v>
      </c>
      <c r="E292" s="71">
        <v>741.5</v>
      </c>
      <c r="F292" s="71">
        <v>2</v>
      </c>
      <c r="G292" s="71">
        <v>2</v>
      </c>
      <c r="H292" s="71">
        <v>303.2</v>
      </c>
      <c r="I292" s="71">
        <v>2</v>
      </c>
      <c r="J292" s="77">
        <v>2</v>
      </c>
      <c r="K292" s="71">
        <v>1</v>
      </c>
      <c r="L292" s="76"/>
      <c r="O292" s="71" t="s">
        <v>1864</v>
      </c>
      <c r="R292" s="77" t="s">
        <v>1864</v>
      </c>
      <c r="S292" s="71">
        <v>0</v>
      </c>
      <c r="T292" s="76"/>
      <c r="Z292" s="77"/>
      <c r="AB292" s="76"/>
      <c r="AH292" s="77"/>
      <c r="AJ292" s="12" t="b">
        <f t="shared" si="5"/>
        <v>0</v>
      </c>
      <c r="AK292" s="12"/>
    </row>
    <row r="293" spans="1:38" x14ac:dyDescent="0.25">
      <c r="A293" s="71" t="s">
        <v>544</v>
      </c>
      <c r="B293" s="71">
        <v>741.5</v>
      </c>
      <c r="C293" s="71">
        <v>303.2</v>
      </c>
      <c r="D293" s="76" t="s">
        <v>545</v>
      </c>
      <c r="E293" s="71">
        <v>739.5</v>
      </c>
      <c r="F293" s="71">
        <v>2</v>
      </c>
      <c r="G293" s="71">
        <v>2</v>
      </c>
      <c r="H293" s="71">
        <v>301.2</v>
      </c>
      <c r="I293" s="71">
        <v>2</v>
      </c>
      <c r="J293" s="77">
        <v>2</v>
      </c>
      <c r="K293" s="71">
        <v>1</v>
      </c>
      <c r="L293" s="76"/>
      <c r="O293" s="71" t="s">
        <v>1864</v>
      </c>
      <c r="R293" s="77" t="s">
        <v>1864</v>
      </c>
      <c r="S293" s="71">
        <v>0</v>
      </c>
      <c r="T293" s="76"/>
      <c r="Z293" s="77"/>
      <c r="AB293" s="76"/>
      <c r="AH293" s="77"/>
      <c r="AJ293" s="12" t="b">
        <f t="shared" si="5"/>
        <v>0</v>
      </c>
      <c r="AK293" s="12"/>
    </row>
    <row r="294" spans="1:38" x14ac:dyDescent="0.25">
      <c r="A294" s="71" t="s">
        <v>546</v>
      </c>
      <c r="B294" s="71">
        <v>769.5</v>
      </c>
      <c r="C294" s="71">
        <v>331.3</v>
      </c>
      <c r="D294" s="76" t="s">
        <v>547</v>
      </c>
      <c r="E294" s="71">
        <v>767.5</v>
      </c>
      <c r="F294" s="71">
        <v>2</v>
      </c>
      <c r="G294" s="71">
        <v>2</v>
      </c>
      <c r="H294" s="71">
        <v>329.2</v>
      </c>
      <c r="I294" s="71">
        <v>2</v>
      </c>
      <c r="J294" s="77">
        <v>2.1000000000000227</v>
      </c>
      <c r="K294" s="71">
        <v>1</v>
      </c>
      <c r="L294" s="76"/>
      <c r="O294" s="71" t="s">
        <v>1864</v>
      </c>
      <c r="R294" s="77" t="s">
        <v>1864</v>
      </c>
      <c r="S294" s="71">
        <v>0</v>
      </c>
      <c r="T294" s="76"/>
      <c r="Z294" s="77"/>
      <c r="AB294" s="76"/>
      <c r="AH294" s="77"/>
      <c r="AJ294" s="12" t="b">
        <f t="shared" si="5"/>
        <v>0</v>
      </c>
      <c r="AK294" s="4" t="b">
        <v>1</v>
      </c>
    </row>
    <row r="295" spans="1:38" x14ac:dyDescent="0.25">
      <c r="A295" s="71" t="s">
        <v>547</v>
      </c>
      <c r="B295" s="71">
        <v>767.5</v>
      </c>
      <c r="C295" s="71">
        <v>329.2</v>
      </c>
      <c r="D295" s="76" t="s">
        <v>548</v>
      </c>
      <c r="E295" s="71">
        <v>765.5</v>
      </c>
      <c r="F295" s="71">
        <v>2</v>
      </c>
      <c r="G295" s="71">
        <v>2</v>
      </c>
      <c r="H295" s="71">
        <v>327.2</v>
      </c>
      <c r="I295" s="71">
        <v>2</v>
      </c>
      <c r="J295" s="77">
        <v>2</v>
      </c>
      <c r="K295" s="71">
        <v>1</v>
      </c>
      <c r="L295" s="76"/>
      <c r="O295" s="71" t="s">
        <v>1864</v>
      </c>
      <c r="R295" s="77" t="s">
        <v>1864</v>
      </c>
      <c r="S295" s="71">
        <v>0</v>
      </c>
      <c r="T295" s="76"/>
      <c r="Z295" s="77"/>
      <c r="AB295" s="76"/>
      <c r="AH295" s="77"/>
      <c r="AJ295" s="4" t="b">
        <f t="shared" si="5"/>
        <v>0</v>
      </c>
      <c r="AK295" s="12"/>
    </row>
    <row r="296" spans="1:38" x14ac:dyDescent="0.25">
      <c r="A296" s="71" t="s">
        <v>626</v>
      </c>
      <c r="B296" s="71">
        <v>707.5</v>
      </c>
      <c r="C296" s="71">
        <v>241.2</v>
      </c>
      <c r="D296" s="76" t="s">
        <v>627</v>
      </c>
      <c r="E296" s="71">
        <v>705.5</v>
      </c>
      <c r="F296" s="71">
        <v>2</v>
      </c>
      <c r="G296" s="71">
        <v>2</v>
      </c>
      <c r="H296" s="71">
        <v>241.2</v>
      </c>
      <c r="I296" s="71">
        <v>0</v>
      </c>
      <c r="J296" s="77">
        <v>0</v>
      </c>
      <c r="K296" s="71">
        <v>2</v>
      </c>
      <c r="L296" s="76"/>
      <c r="O296" s="71" t="s">
        <v>1864</v>
      </c>
      <c r="R296" s="77" t="s">
        <v>1864</v>
      </c>
      <c r="S296" s="71">
        <v>0</v>
      </c>
      <c r="T296" s="76"/>
      <c r="Z296" s="77"/>
      <c r="AB296" s="76"/>
      <c r="AH296" s="77"/>
      <c r="AJ296" s="12" t="b">
        <f t="shared" si="5"/>
        <v>0</v>
      </c>
      <c r="AK296" s="4" t="b">
        <v>0</v>
      </c>
      <c r="AL296" s="4" t="b">
        <v>1</v>
      </c>
    </row>
    <row r="297" spans="1:38" x14ac:dyDescent="0.25">
      <c r="A297" s="71" t="s">
        <v>628</v>
      </c>
      <c r="B297" s="71">
        <v>735.5</v>
      </c>
      <c r="C297" s="71">
        <v>241.2</v>
      </c>
      <c r="D297" s="76" t="s">
        <v>629</v>
      </c>
      <c r="E297" s="71">
        <v>733.5</v>
      </c>
      <c r="F297" s="71">
        <v>2</v>
      </c>
      <c r="G297" s="71">
        <v>2</v>
      </c>
      <c r="H297" s="71">
        <v>241.2</v>
      </c>
      <c r="I297" s="71">
        <v>0</v>
      </c>
      <c r="J297" s="77">
        <v>0</v>
      </c>
      <c r="K297" s="71">
        <v>2</v>
      </c>
      <c r="L297" s="76"/>
      <c r="O297" s="71" t="s">
        <v>1864</v>
      </c>
      <c r="R297" s="77" t="s">
        <v>1864</v>
      </c>
      <c r="S297" s="71">
        <v>0</v>
      </c>
      <c r="T297" s="76"/>
      <c r="Z297" s="77"/>
      <c r="AB297" s="76"/>
      <c r="AH297" s="77"/>
      <c r="AJ297" s="4" t="b">
        <f t="shared" si="5"/>
        <v>0</v>
      </c>
      <c r="AK297" s="4" t="b">
        <v>1</v>
      </c>
    </row>
    <row r="298" spans="1:38" x14ac:dyDescent="0.25">
      <c r="A298" s="71" t="s">
        <v>629</v>
      </c>
      <c r="B298" s="71">
        <v>733.5</v>
      </c>
      <c r="C298" s="71">
        <v>241.2</v>
      </c>
      <c r="D298" s="76" t="s">
        <v>630</v>
      </c>
      <c r="E298" s="71">
        <v>731.5</v>
      </c>
      <c r="F298" s="71">
        <v>2</v>
      </c>
      <c r="G298" s="71">
        <v>2</v>
      </c>
      <c r="H298" s="71">
        <v>241.2</v>
      </c>
      <c r="I298" s="71">
        <v>0</v>
      </c>
      <c r="J298" s="77">
        <v>0</v>
      </c>
      <c r="K298" s="71">
        <v>2</v>
      </c>
      <c r="L298" s="76"/>
      <c r="O298" s="71" t="s">
        <v>1864</v>
      </c>
      <c r="R298" s="77" t="s">
        <v>1864</v>
      </c>
      <c r="S298" s="71">
        <v>0</v>
      </c>
      <c r="T298" s="76"/>
      <c r="Z298" s="77"/>
      <c r="AB298" s="76"/>
      <c r="AH298" s="77"/>
      <c r="AJ298" s="4" t="b">
        <f t="shared" si="5"/>
        <v>0</v>
      </c>
      <c r="AK298" s="12"/>
    </row>
    <row r="299" spans="1:38" x14ac:dyDescent="0.25">
      <c r="A299" s="71" t="s">
        <v>631</v>
      </c>
      <c r="B299" s="71">
        <v>763.5</v>
      </c>
      <c r="C299" s="71">
        <v>241.2</v>
      </c>
      <c r="D299" s="76" t="s">
        <v>632</v>
      </c>
      <c r="E299" s="71">
        <v>761.5</v>
      </c>
      <c r="F299" s="71">
        <v>2</v>
      </c>
      <c r="G299" s="71">
        <v>2</v>
      </c>
      <c r="H299" s="71">
        <v>241.2</v>
      </c>
      <c r="I299" s="71">
        <v>0</v>
      </c>
      <c r="J299" s="77">
        <v>0</v>
      </c>
      <c r="K299" s="71">
        <v>2</v>
      </c>
      <c r="L299" s="76"/>
      <c r="O299" s="71" t="s">
        <v>1864</v>
      </c>
      <c r="R299" s="77" t="s">
        <v>1864</v>
      </c>
      <c r="S299" s="71">
        <v>0</v>
      </c>
      <c r="T299" s="76"/>
      <c r="Z299" s="77"/>
      <c r="AB299" s="76"/>
      <c r="AH299" s="77"/>
      <c r="AJ299" s="12" t="b">
        <f t="shared" si="5"/>
        <v>0</v>
      </c>
      <c r="AK299" s="12"/>
    </row>
    <row r="300" spans="1:38" x14ac:dyDescent="0.25">
      <c r="A300" s="71" t="s">
        <v>632</v>
      </c>
      <c r="B300" s="71">
        <v>761.5</v>
      </c>
      <c r="C300" s="71">
        <v>241.2</v>
      </c>
      <c r="D300" s="76" t="s">
        <v>633</v>
      </c>
      <c r="E300" s="71">
        <v>759.5</v>
      </c>
      <c r="F300" s="71">
        <v>2</v>
      </c>
      <c r="G300" s="71">
        <v>2</v>
      </c>
      <c r="H300" s="71">
        <v>241.2</v>
      </c>
      <c r="I300" s="71">
        <v>0</v>
      </c>
      <c r="J300" s="77">
        <v>0</v>
      </c>
      <c r="K300" s="71">
        <v>2</v>
      </c>
      <c r="L300" s="76"/>
      <c r="O300" s="71" t="s">
        <v>1864</v>
      </c>
      <c r="R300" s="77" t="s">
        <v>1864</v>
      </c>
      <c r="S300" s="71">
        <v>0</v>
      </c>
      <c r="T300" s="76"/>
      <c r="Z300" s="77"/>
      <c r="AB300" s="76"/>
      <c r="AH300" s="77"/>
      <c r="AJ300" s="12" t="b">
        <f t="shared" si="5"/>
        <v>0</v>
      </c>
      <c r="AK300" s="12"/>
    </row>
    <row r="301" spans="1:38" x14ac:dyDescent="0.25">
      <c r="A301" s="71" t="s">
        <v>633</v>
      </c>
      <c r="B301" s="71">
        <v>759.5</v>
      </c>
      <c r="C301" s="71">
        <v>241.2</v>
      </c>
      <c r="D301" s="76" t="s">
        <v>634</v>
      </c>
      <c r="E301" s="71">
        <v>757.5</v>
      </c>
      <c r="F301" s="71">
        <v>2</v>
      </c>
      <c r="G301" s="71">
        <v>2</v>
      </c>
      <c r="H301" s="71">
        <v>241.2</v>
      </c>
      <c r="I301" s="71">
        <v>0</v>
      </c>
      <c r="J301" s="77">
        <v>0</v>
      </c>
      <c r="K301" s="71">
        <v>2</v>
      </c>
      <c r="L301" s="76"/>
      <c r="O301" s="71" t="s">
        <v>1864</v>
      </c>
      <c r="R301" s="77" t="s">
        <v>1864</v>
      </c>
      <c r="S301" s="71">
        <v>0</v>
      </c>
      <c r="T301" s="76"/>
      <c r="Z301" s="77"/>
      <c r="AB301" s="76"/>
      <c r="AH301" s="77"/>
      <c r="AJ301" s="12" t="b">
        <f t="shared" si="5"/>
        <v>0</v>
      </c>
      <c r="AK301" s="12"/>
    </row>
    <row r="302" spans="1:38" x14ac:dyDescent="0.25">
      <c r="A302" s="71" t="s">
        <v>634</v>
      </c>
      <c r="B302" s="71">
        <v>757.5</v>
      </c>
      <c r="C302" s="71">
        <v>241.2</v>
      </c>
      <c r="D302" s="76" t="s">
        <v>635</v>
      </c>
      <c r="E302" s="71">
        <v>755.5</v>
      </c>
      <c r="F302" s="71">
        <v>2</v>
      </c>
      <c r="G302" s="71">
        <v>2</v>
      </c>
      <c r="H302" s="71">
        <v>241.2</v>
      </c>
      <c r="I302" s="71">
        <v>0</v>
      </c>
      <c r="J302" s="77">
        <v>0</v>
      </c>
      <c r="K302" s="71">
        <v>2</v>
      </c>
      <c r="L302" s="76"/>
      <c r="O302" s="71" t="s">
        <v>1864</v>
      </c>
      <c r="R302" s="77" t="s">
        <v>1864</v>
      </c>
      <c r="S302" s="71">
        <v>0</v>
      </c>
      <c r="T302" s="76"/>
      <c r="Z302" s="77"/>
      <c r="AB302" s="76"/>
      <c r="AH302" s="77"/>
      <c r="AJ302" s="12" t="b">
        <f t="shared" si="5"/>
        <v>0</v>
      </c>
      <c r="AK302" s="12"/>
    </row>
    <row r="303" spans="1:38" x14ac:dyDescent="0.25">
      <c r="A303" s="71" t="s">
        <v>636</v>
      </c>
      <c r="B303" s="71">
        <v>791.6</v>
      </c>
      <c r="C303" s="71">
        <v>241.2</v>
      </c>
      <c r="D303" s="76" t="s">
        <v>637</v>
      </c>
      <c r="E303" s="71">
        <v>789.6</v>
      </c>
      <c r="F303" s="71">
        <v>2</v>
      </c>
      <c r="G303" s="71">
        <v>2</v>
      </c>
      <c r="H303" s="71">
        <v>241.2</v>
      </c>
      <c r="I303" s="71">
        <v>0</v>
      </c>
      <c r="J303" s="77">
        <v>0</v>
      </c>
      <c r="K303" s="71">
        <v>2</v>
      </c>
      <c r="L303" s="76"/>
      <c r="O303" s="71" t="s">
        <v>1864</v>
      </c>
      <c r="R303" s="77" t="s">
        <v>1864</v>
      </c>
      <c r="S303" s="71">
        <v>0</v>
      </c>
      <c r="T303" s="76"/>
      <c r="Z303" s="77"/>
      <c r="AB303" s="76"/>
      <c r="AH303" s="77"/>
      <c r="AJ303" s="12" t="b">
        <f t="shared" si="5"/>
        <v>0</v>
      </c>
      <c r="AK303" s="4" t="b">
        <v>0</v>
      </c>
      <c r="AL303" s="4" t="b">
        <v>1</v>
      </c>
    </row>
    <row r="304" spans="1:38" x14ac:dyDescent="0.25">
      <c r="A304" s="71" t="s">
        <v>637</v>
      </c>
      <c r="B304" s="71">
        <v>789.6</v>
      </c>
      <c r="C304" s="71">
        <v>241.2</v>
      </c>
      <c r="D304" s="76" t="s">
        <v>638</v>
      </c>
      <c r="E304" s="71">
        <v>787.5</v>
      </c>
      <c r="F304" s="71">
        <v>2</v>
      </c>
      <c r="G304" s="71">
        <v>2.1000000000000227</v>
      </c>
      <c r="H304" s="71">
        <v>241.2</v>
      </c>
      <c r="I304" s="71">
        <v>0</v>
      </c>
      <c r="J304" s="77">
        <v>0</v>
      </c>
      <c r="K304" s="71">
        <v>2</v>
      </c>
      <c r="L304" s="76"/>
      <c r="O304" s="71" t="s">
        <v>1864</v>
      </c>
      <c r="R304" s="77" t="s">
        <v>1864</v>
      </c>
      <c r="S304" s="71">
        <v>0</v>
      </c>
      <c r="T304" s="76"/>
      <c r="Z304" s="77"/>
      <c r="AB304" s="76"/>
      <c r="AH304" s="77"/>
      <c r="AJ304" s="4" t="b">
        <f t="shared" si="5"/>
        <v>0</v>
      </c>
      <c r="AK304" s="4" t="b">
        <v>1</v>
      </c>
    </row>
    <row r="305" spans="1:38" x14ac:dyDescent="0.25">
      <c r="A305" s="71" t="s">
        <v>639</v>
      </c>
      <c r="B305" s="71">
        <v>783.5</v>
      </c>
      <c r="C305" s="71">
        <v>241.2</v>
      </c>
      <c r="D305" s="76" t="s">
        <v>640</v>
      </c>
      <c r="E305" s="71">
        <v>781.5</v>
      </c>
      <c r="F305" s="71">
        <v>2</v>
      </c>
      <c r="G305" s="71">
        <v>2</v>
      </c>
      <c r="H305" s="71">
        <v>241.2</v>
      </c>
      <c r="I305" s="71">
        <v>0</v>
      </c>
      <c r="J305" s="77">
        <v>0</v>
      </c>
      <c r="K305" s="71">
        <v>2</v>
      </c>
      <c r="L305" s="76"/>
      <c r="O305" s="71" t="s">
        <v>1864</v>
      </c>
      <c r="R305" s="77" t="s">
        <v>1864</v>
      </c>
      <c r="S305" s="71">
        <v>0</v>
      </c>
      <c r="T305" s="76"/>
      <c r="Z305" s="77"/>
      <c r="AB305" s="76"/>
      <c r="AH305" s="77"/>
      <c r="AJ305" s="4" t="b">
        <f t="shared" si="5"/>
        <v>0</v>
      </c>
      <c r="AK305" s="12"/>
    </row>
    <row r="306" spans="1:38" x14ac:dyDescent="0.25">
      <c r="A306" s="71" t="s">
        <v>640</v>
      </c>
      <c r="B306" s="71">
        <v>781.5</v>
      </c>
      <c r="C306" s="71">
        <v>241.2</v>
      </c>
      <c r="D306" s="76" t="s">
        <v>641</v>
      </c>
      <c r="E306" s="71">
        <v>779.5</v>
      </c>
      <c r="F306" s="71">
        <v>2</v>
      </c>
      <c r="G306" s="71">
        <v>2</v>
      </c>
      <c r="H306" s="71">
        <v>241.2</v>
      </c>
      <c r="I306" s="71">
        <v>0</v>
      </c>
      <c r="J306" s="77">
        <v>0</v>
      </c>
      <c r="K306" s="71">
        <v>2</v>
      </c>
      <c r="L306" s="76"/>
      <c r="O306" s="71" t="s">
        <v>1864</v>
      </c>
      <c r="R306" s="77" t="s">
        <v>1864</v>
      </c>
      <c r="S306" s="71">
        <v>0</v>
      </c>
      <c r="T306" s="76"/>
      <c r="Z306" s="77"/>
      <c r="AB306" s="76"/>
      <c r="AH306" s="77"/>
      <c r="AJ306" s="12" t="b">
        <f t="shared" si="5"/>
        <v>0</v>
      </c>
      <c r="AK306" s="4" t="b">
        <v>1</v>
      </c>
    </row>
    <row r="307" spans="1:38" x14ac:dyDescent="0.25">
      <c r="A307" s="71" t="s">
        <v>551</v>
      </c>
      <c r="B307" s="71">
        <v>721.5</v>
      </c>
      <c r="C307" s="71">
        <v>255.2</v>
      </c>
      <c r="D307" s="76" t="s">
        <v>967</v>
      </c>
      <c r="E307" s="71">
        <v>719.5</v>
      </c>
      <c r="F307" s="71">
        <v>2</v>
      </c>
      <c r="G307" s="71">
        <v>2</v>
      </c>
      <c r="H307" s="71">
        <v>255.3</v>
      </c>
      <c r="I307" s="71">
        <v>0</v>
      </c>
      <c r="J307" s="77">
        <v>0.10000000000002274</v>
      </c>
      <c r="K307" s="71">
        <v>2</v>
      </c>
      <c r="L307" s="76" t="s">
        <v>552</v>
      </c>
      <c r="M307" s="71">
        <v>719.5</v>
      </c>
      <c r="N307" s="71">
        <v>2</v>
      </c>
      <c r="O307" s="71">
        <v>2</v>
      </c>
      <c r="P307" s="71">
        <v>253.2</v>
      </c>
      <c r="Q307" s="71">
        <v>2</v>
      </c>
      <c r="R307" s="77">
        <v>2</v>
      </c>
      <c r="S307" s="71">
        <v>1</v>
      </c>
      <c r="T307" s="76"/>
      <c r="Z307" s="77"/>
      <c r="AB307" s="76"/>
      <c r="AH307" s="77"/>
      <c r="AJ307" s="4" t="b">
        <f t="shared" si="5"/>
        <v>0</v>
      </c>
      <c r="AK307" s="12"/>
    </row>
    <row r="308" spans="1:38" x14ac:dyDescent="0.25">
      <c r="A308" s="71" t="s">
        <v>643</v>
      </c>
      <c r="B308" s="71">
        <v>735.5</v>
      </c>
      <c r="C308" s="71">
        <v>269.3</v>
      </c>
      <c r="D308" s="76" t="s">
        <v>644</v>
      </c>
      <c r="E308" s="71">
        <v>733.5</v>
      </c>
      <c r="F308" s="71">
        <v>2</v>
      </c>
      <c r="G308" s="71">
        <v>2</v>
      </c>
      <c r="H308" s="71">
        <v>269.3</v>
      </c>
      <c r="I308" s="71">
        <v>0</v>
      </c>
      <c r="J308" s="77">
        <v>0</v>
      </c>
      <c r="K308" s="71">
        <v>2</v>
      </c>
      <c r="L308" s="76"/>
      <c r="O308" s="71" t="s">
        <v>1864</v>
      </c>
      <c r="R308" s="77" t="s">
        <v>1864</v>
      </c>
      <c r="S308" s="71">
        <v>0</v>
      </c>
      <c r="T308" s="76"/>
      <c r="Z308" s="77"/>
      <c r="AB308" s="76"/>
      <c r="AH308" s="77"/>
      <c r="AJ308" s="12" t="b">
        <f t="shared" si="5"/>
        <v>0</v>
      </c>
      <c r="AK308" s="4" t="b">
        <v>0</v>
      </c>
      <c r="AL308" s="4" t="b">
        <v>1</v>
      </c>
    </row>
    <row r="309" spans="1:38" x14ac:dyDescent="0.25">
      <c r="A309" s="71" t="s">
        <v>553</v>
      </c>
      <c r="B309" s="71">
        <v>749.5</v>
      </c>
      <c r="C309" s="71">
        <v>283.3</v>
      </c>
      <c r="D309" s="76" t="s">
        <v>554</v>
      </c>
      <c r="E309" s="71">
        <v>747.5</v>
      </c>
      <c r="F309" s="71">
        <v>2</v>
      </c>
      <c r="G309" s="71">
        <v>2</v>
      </c>
      <c r="H309" s="71">
        <v>281.2</v>
      </c>
      <c r="I309" s="71">
        <v>2</v>
      </c>
      <c r="J309" s="77">
        <v>2.1000000000000227</v>
      </c>
      <c r="K309" s="71">
        <v>1</v>
      </c>
      <c r="L309" s="76" t="s">
        <v>968</v>
      </c>
      <c r="M309" s="71">
        <v>747.5</v>
      </c>
      <c r="N309" s="71">
        <v>2</v>
      </c>
      <c r="O309" s="71">
        <v>2</v>
      </c>
      <c r="P309" s="71">
        <v>283.3</v>
      </c>
      <c r="Q309" s="71">
        <v>0</v>
      </c>
      <c r="R309" s="77">
        <v>0</v>
      </c>
      <c r="S309" s="71">
        <v>2</v>
      </c>
      <c r="T309" s="76"/>
      <c r="Z309" s="77"/>
      <c r="AB309" s="76"/>
      <c r="AH309" s="77"/>
      <c r="AJ309" s="4" t="b">
        <f t="shared" si="5"/>
        <v>0</v>
      </c>
      <c r="AK309" s="4" t="b">
        <v>1</v>
      </c>
    </row>
    <row r="310" spans="1:38" x14ac:dyDescent="0.25">
      <c r="A310" s="71" t="s">
        <v>554</v>
      </c>
      <c r="B310" s="71">
        <v>747.5</v>
      </c>
      <c r="C310" s="71">
        <v>281.2</v>
      </c>
      <c r="D310" s="76" t="s">
        <v>580</v>
      </c>
      <c r="E310" s="71">
        <v>745.5</v>
      </c>
      <c r="F310" s="71">
        <v>2</v>
      </c>
      <c r="G310" s="71">
        <v>2</v>
      </c>
      <c r="H310" s="71">
        <v>281.2</v>
      </c>
      <c r="I310" s="71">
        <v>0</v>
      </c>
      <c r="J310" s="77">
        <v>0</v>
      </c>
      <c r="K310" s="71">
        <v>2</v>
      </c>
      <c r="L310" s="76" t="s">
        <v>555</v>
      </c>
      <c r="M310" s="71">
        <v>745.5</v>
      </c>
      <c r="N310" s="71">
        <v>2</v>
      </c>
      <c r="O310" s="71">
        <v>2</v>
      </c>
      <c r="P310" s="71">
        <v>279.2</v>
      </c>
      <c r="Q310" s="71">
        <v>2</v>
      </c>
      <c r="R310" s="77">
        <v>2</v>
      </c>
      <c r="S310" s="71">
        <v>1</v>
      </c>
      <c r="T310" s="76"/>
      <c r="Z310" s="77"/>
      <c r="AB310" s="76"/>
      <c r="AH310" s="77"/>
      <c r="AJ310" s="4" t="b">
        <f t="shared" si="5"/>
        <v>0</v>
      </c>
      <c r="AK310" s="12"/>
    </row>
    <row r="311" spans="1:38" x14ac:dyDescent="0.25">
      <c r="A311" s="71" t="s">
        <v>555</v>
      </c>
      <c r="B311" s="71">
        <v>745.5</v>
      </c>
      <c r="C311" s="71">
        <v>279.2</v>
      </c>
      <c r="D311" s="76" t="s">
        <v>592</v>
      </c>
      <c r="E311" s="71">
        <v>743.5</v>
      </c>
      <c r="F311" s="71">
        <v>2</v>
      </c>
      <c r="G311" s="71">
        <v>2</v>
      </c>
      <c r="H311" s="71">
        <v>279.2</v>
      </c>
      <c r="I311" s="71">
        <v>0</v>
      </c>
      <c r="J311" s="77">
        <v>0</v>
      </c>
      <c r="K311" s="71">
        <v>2</v>
      </c>
      <c r="L311" s="76" t="s">
        <v>556</v>
      </c>
      <c r="M311" s="71">
        <v>743.5</v>
      </c>
      <c r="N311" s="71">
        <v>2</v>
      </c>
      <c r="O311" s="71">
        <v>2</v>
      </c>
      <c r="P311" s="71">
        <v>277.2</v>
      </c>
      <c r="Q311" s="71">
        <v>2</v>
      </c>
      <c r="R311" s="77">
        <v>2</v>
      </c>
      <c r="S311" s="71">
        <v>1</v>
      </c>
      <c r="T311" s="76"/>
      <c r="Z311" s="77"/>
      <c r="AB311" s="76"/>
      <c r="AH311" s="77"/>
      <c r="AJ311" s="12" t="b">
        <f t="shared" si="5"/>
        <v>0</v>
      </c>
      <c r="AK311" s="12"/>
    </row>
    <row r="312" spans="1:38" x14ac:dyDescent="0.25">
      <c r="A312" s="71" t="s">
        <v>557</v>
      </c>
      <c r="B312" s="71">
        <v>775.5</v>
      </c>
      <c r="C312" s="71">
        <v>309.3</v>
      </c>
      <c r="D312" s="76" t="s">
        <v>558</v>
      </c>
      <c r="E312" s="71">
        <v>773.5</v>
      </c>
      <c r="F312" s="71">
        <v>2</v>
      </c>
      <c r="G312" s="71">
        <v>2</v>
      </c>
      <c r="H312" s="71">
        <v>307.3</v>
      </c>
      <c r="I312" s="71">
        <v>2</v>
      </c>
      <c r="J312" s="77">
        <v>2</v>
      </c>
      <c r="K312" s="71">
        <v>1</v>
      </c>
      <c r="L312" s="76"/>
      <c r="O312" s="71" t="s">
        <v>1864</v>
      </c>
      <c r="R312" s="77" t="s">
        <v>1864</v>
      </c>
      <c r="S312" s="71">
        <v>0</v>
      </c>
      <c r="T312" s="76"/>
      <c r="Z312" s="77"/>
      <c r="AB312" s="76"/>
      <c r="AH312" s="77"/>
      <c r="AJ312" s="12" t="b">
        <f t="shared" si="5"/>
        <v>0</v>
      </c>
      <c r="AK312" s="12"/>
    </row>
    <row r="313" spans="1:38" x14ac:dyDescent="0.25">
      <c r="A313" s="71" t="s">
        <v>558</v>
      </c>
      <c r="B313" s="71">
        <v>773.5</v>
      </c>
      <c r="C313" s="71">
        <v>307.3</v>
      </c>
      <c r="D313" s="76" t="s">
        <v>559</v>
      </c>
      <c r="E313" s="71">
        <v>771.5</v>
      </c>
      <c r="F313" s="71">
        <v>2</v>
      </c>
      <c r="G313" s="71">
        <v>2</v>
      </c>
      <c r="H313" s="71">
        <v>305.2</v>
      </c>
      <c r="I313" s="71">
        <v>2</v>
      </c>
      <c r="J313" s="77">
        <v>2.1000000000000227</v>
      </c>
      <c r="K313" s="71">
        <v>1</v>
      </c>
      <c r="L313" s="76"/>
      <c r="O313" s="71" t="s">
        <v>1864</v>
      </c>
      <c r="R313" s="77" t="s">
        <v>1864</v>
      </c>
      <c r="S313" s="71">
        <v>0</v>
      </c>
      <c r="T313" s="76"/>
      <c r="Z313" s="77"/>
      <c r="AB313" s="76"/>
      <c r="AH313" s="77"/>
      <c r="AJ313" s="12" t="b">
        <f t="shared" si="5"/>
        <v>0</v>
      </c>
      <c r="AK313" s="12"/>
    </row>
    <row r="314" spans="1:38" x14ac:dyDescent="0.25">
      <c r="A314" s="71" t="s">
        <v>559</v>
      </c>
      <c r="B314" s="71">
        <v>771.5</v>
      </c>
      <c r="C314" s="71">
        <v>305.2</v>
      </c>
      <c r="D314" s="76" t="s">
        <v>560</v>
      </c>
      <c r="E314" s="71">
        <v>769.5</v>
      </c>
      <c r="F314" s="71">
        <v>2</v>
      </c>
      <c r="G314" s="71">
        <v>2</v>
      </c>
      <c r="H314" s="71">
        <v>303.2</v>
      </c>
      <c r="I314" s="71">
        <v>2</v>
      </c>
      <c r="J314" s="77">
        <v>2</v>
      </c>
      <c r="K314" s="71">
        <v>1</v>
      </c>
      <c r="L314" s="76"/>
      <c r="O314" s="71" t="s">
        <v>1864</v>
      </c>
      <c r="R314" s="77" t="s">
        <v>1864</v>
      </c>
      <c r="S314" s="71">
        <v>0</v>
      </c>
      <c r="T314" s="76"/>
      <c r="Z314" s="77"/>
      <c r="AB314" s="76"/>
      <c r="AH314" s="77"/>
      <c r="AJ314" s="12" t="b">
        <f t="shared" si="5"/>
        <v>0</v>
      </c>
      <c r="AK314" s="12"/>
    </row>
    <row r="315" spans="1:38" x14ac:dyDescent="0.25">
      <c r="A315" s="71" t="s">
        <v>560</v>
      </c>
      <c r="B315" s="71">
        <v>769.5</v>
      </c>
      <c r="C315" s="71">
        <v>303.2</v>
      </c>
      <c r="D315" s="76" t="s">
        <v>561</v>
      </c>
      <c r="E315" s="71">
        <v>767.5</v>
      </c>
      <c r="F315" s="71">
        <v>2</v>
      </c>
      <c r="G315" s="71">
        <v>2</v>
      </c>
      <c r="H315" s="71">
        <v>301.2</v>
      </c>
      <c r="I315" s="71">
        <v>2</v>
      </c>
      <c r="J315" s="77">
        <v>2</v>
      </c>
      <c r="K315" s="71">
        <v>1</v>
      </c>
      <c r="L315" s="76"/>
      <c r="O315" s="71" t="s">
        <v>1864</v>
      </c>
      <c r="R315" s="77" t="s">
        <v>1864</v>
      </c>
      <c r="S315" s="71">
        <v>0</v>
      </c>
      <c r="T315" s="76"/>
      <c r="Z315" s="77"/>
      <c r="AB315" s="76"/>
      <c r="AH315" s="77"/>
      <c r="AJ315" s="12" t="b">
        <f t="shared" si="5"/>
        <v>0</v>
      </c>
      <c r="AK315" s="4" t="b">
        <v>1</v>
      </c>
    </row>
    <row r="316" spans="1:38" x14ac:dyDescent="0.25">
      <c r="A316" s="71" t="s">
        <v>562</v>
      </c>
      <c r="B316" s="71">
        <v>797.5</v>
      </c>
      <c r="C316" s="71">
        <v>331.3</v>
      </c>
      <c r="D316" s="76" t="s">
        <v>563</v>
      </c>
      <c r="E316" s="71">
        <v>795.5</v>
      </c>
      <c r="F316" s="71">
        <v>2</v>
      </c>
      <c r="G316" s="71">
        <v>2</v>
      </c>
      <c r="H316" s="71">
        <v>329.2</v>
      </c>
      <c r="I316" s="71">
        <v>2</v>
      </c>
      <c r="J316" s="77">
        <v>2.1000000000000227</v>
      </c>
      <c r="K316" s="71">
        <v>1</v>
      </c>
      <c r="L316" s="76"/>
      <c r="O316" s="71" t="s">
        <v>1864</v>
      </c>
      <c r="R316" s="77" t="s">
        <v>1864</v>
      </c>
      <c r="S316" s="71">
        <v>0</v>
      </c>
      <c r="T316" s="76"/>
      <c r="Z316" s="77"/>
      <c r="AB316" s="76"/>
      <c r="AH316" s="77"/>
      <c r="AJ316" s="4" t="b">
        <f t="shared" si="5"/>
        <v>0</v>
      </c>
      <c r="AK316" s="12"/>
    </row>
    <row r="317" spans="1:38" x14ac:dyDescent="0.25">
      <c r="A317" s="71" t="s">
        <v>563</v>
      </c>
      <c r="B317" s="71">
        <v>795.5</v>
      </c>
      <c r="C317" s="71">
        <v>329.2</v>
      </c>
      <c r="D317" s="76" t="s">
        <v>564</v>
      </c>
      <c r="E317" s="71">
        <v>793.5</v>
      </c>
      <c r="F317" s="71">
        <v>2</v>
      </c>
      <c r="G317" s="71">
        <v>2</v>
      </c>
      <c r="H317" s="71">
        <v>327.2</v>
      </c>
      <c r="I317" s="71">
        <v>2</v>
      </c>
      <c r="J317" s="77">
        <v>2</v>
      </c>
      <c r="K317" s="71">
        <v>1</v>
      </c>
      <c r="L317" s="76"/>
      <c r="O317" s="71" t="s">
        <v>1864</v>
      </c>
      <c r="R317" s="77" t="s">
        <v>1864</v>
      </c>
      <c r="S317" s="71">
        <v>0</v>
      </c>
      <c r="T317" s="76"/>
      <c r="Z317" s="77"/>
      <c r="AB317" s="76"/>
      <c r="AH317" s="77"/>
      <c r="AJ317" s="12" t="b">
        <f t="shared" si="5"/>
        <v>0</v>
      </c>
      <c r="AK317" s="12"/>
    </row>
    <row r="318" spans="1:38" x14ac:dyDescent="0.25">
      <c r="A318" s="71" t="s">
        <v>566</v>
      </c>
      <c r="B318" s="71">
        <v>747.5</v>
      </c>
      <c r="C318" s="71">
        <v>253.2</v>
      </c>
      <c r="D318" s="76" t="s">
        <v>970</v>
      </c>
      <c r="E318" s="71">
        <v>745.5</v>
      </c>
      <c r="F318" s="71">
        <v>2</v>
      </c>
      <c r="G318" s="71">
        <v>2</v>
      </c>
      <c r="H318" s="71">
        <v>253.3</v>
      </c>
      <c r="I318" s="71">
        <v>0</v>
      </c>
      <c r="J318" s="77">
        <v>0.10000000000002274</v>
      </c>
      <c r="K318" s="71">
        <v>2</v>
      </c>
      <c r="L318" s="76"/>
      <c r="O318" s="71" t="s">
        <v>1864</v>
      </c>
      <c r="R318" s="77" t="s">
        <v>1864</v>
      </c>
      <c r="S318" s="71">
        <v>0</v>
      </c>
      <c r="T318" s="76"/>
      <c r="Z318" s="77"/>
      <c r="AB318" s="76"/>
      <c r="AH318" s="77"/>
      <c r="AJ318" s="12" t="b">
        <f t="shared" si="5"/>
        <v>0</v>
      </c>
      <c r="AK318" s="4" t="b">
        <v>0</v>
      </c>
      <c r="AL318" s="4" t="b">
        <v>1</v>
      </c>
    </row>
    <row r="319" spans="1:38" x14ac:dyDescent="0.25">
      <c r="A319" s="71" t="s">
        <v>968</v>
      </c>
      <c r="B319" s="71">
        <v>747.5</v>
      </c>
      <c r="C319" s="71">
        <v>283.3</v>
      </c>
      <c r="D319" s="76" t="s">
        <v>580</v>
      </c>
      <c r="E319" s="71">
        <v>745.5</v>
      </c>
      <c r="F319" s="71">
        <v>2</v>
      </c>
      <c r="G319" s="71">
        <v>2</v>
      </c>
      <c r="H319" s="71">
        <v>281.2</v>
      </c>
      <c r="I319" s="71">
        <v>2</v>
      </c>
      <c r="J319" s="77">
        <v>2.1000000000000227</v>
      </c>
      <c r="K319" s="71">
        <v>1</v>
      </c>
      <c r="L319" s="76"/>
      <c r="O319" s="71" t="s">
        <v>1864</v>
      </c>
      <c r="R319" s="77" t="s">
        <v>1864</v>
      </c>
      <c r="S319" s="71">
        <v>0</v>
      </c>
      <c r="T319" s="76"/>
      <c r="Z319" s="77"/>
      <c r="AB319" s="76"/>
      <c r="AH319" s="77"/>
      <c r="AJ319" s="4" t="b">
        <f t="shared" si="5"/>
        <v>0</v>
      </c>
      <c r="AK319" s="4" t="b">
        <v>1</v>
      </c>
    </row>
    <row r="320" spans="1:38" x14ac:dyDescent="0.25">
      <c r="A320" s="71" t="s">
        <v>580</v>
      </c>
      <c r="B320" s="71">
        <v>745.5</v>
      </c>
      <c r="C320" s="71">
        <v>281.2</v>
      </c>
      <c r="D320" s="76" t="s">
        <v>592</v>
      </c>
      <c r="E320" s="71">
        <v>743.5</v>
      </c>
      <c r="F320" s="71">
        <v>2</v>
      </c>
      <c r="G320" s="71">
        <v>2</v>
      </c>
      <c r="H320" s="71">
        <v>279.2</v>
      </c>
      <c r="I320" s="71">
        <v>2</v>
      </c>
      <c r="J320" s="77">
        <v>2</v>
      </c>
      <c r="K320" s="71">
        <v>1</v>
      </c>
      <c r="L320" s="76"/>
      <c r="O320" s="71" t="s">
        <v>1864</v>
      </c>
      <c r="R320" s="77" t="s">
        <v>1864</v>
      </c>
      <c r="S320" s="71">
        <v>0</v>
      </c>
      <c r="T320" s="76"/>
      <c r="Z320" s="77"/>
      <c r="AB320" s="76"/>
      <c r="AH320" s="77"/>
      <c r="AJ320" s="4" t="b">
        <f t="shared" si="5"/>
        <v>0</v>
      </c>
      <c r="AK320" s="12"/>
    </row>
    <row r="321" spans="1:38" x14ac:dyDescent="0.25">
      <c r="A321" s="71" t="s">
        <v>645</v>
      </c>
      <c r="B321" s="71">
        <v>763.5</v>
      </c>
      <c r="C321" s="71">
        <v>269.3</v>
      </c>
      <c r="D321" s="76" t="s">
        <v>646</v>
      </c>
      <c r="E321" s="71">
        <v>761.5</v>
      </c>
      <c r="F321" s="71">
        <v>2</v>
      </c>
      <c r="G321" s="71">
        <v>2</v>
      </c>
      <c r="H321" s="71">
        <v>269.3</v>
      </c>
      <c r="I321" s="71">
        <v>0</v>
      </c>
      <c r="J321" s="77">
        <v>0</v>
      </c>
      <c r="K321" s="71">
        <v>2</v>
      </c>
      <c r="L321" s="76"/>
      <c r="O321" s="71" t="s">
        <v>1864</v>
      </c>
      <c r="R321" s="77" t="s">
        <v>1864</v>
      </c>
      <c r="S321" s="71">
        <v>0</v>
      </c>
      <c r="T321" s="76"/>
      <c r="Z321" s="77"/>
      <c r="AB321" s="76"/>
      <c r="AH321" s="77"/>
      <c r="AJ321" s="12" t="b">
        <f t="shared" si="5"/>
        <v>0</v>
      </c>
      <c r="AK321" s="12"/>
    </row>
    <row r="322" spans="1:38" x14ac:dyDescent="0.25">
      <c r="A322" s="71" t="s">
        <v>646</v>
      </c>
      <c r="B322" s="71">
        <v>761.5</v>
      </c>
      <c r="C322" s="71">
        <v>269.3</v>
      </c>
      <c r="D322" s="76" t="s">
        <v>647</v>
      </c>
      <c r="E322" s="71">
        <v>759.5</v>
      </c>
      <c r="F322" s="71">
        <v>2</v>
      </c>
      <c r="G322" s="71">
        <v>2</v>
      </c>
      <c r="H322" s="71">
        <v>269.3</v>
      </c>
      <c r="I322" s="71">
        <v>0</v>
      </c>
      <c r="J322" s="77">
        <v>0</v>
      </c>
      <c r="K322" s="71">
        <v>2</v>
      </c>
      <c r="L322" s="76"/>
      <c r="O322" s="71" t="s">
        <v>1864</v>
      </c>
      <c r="R322" s="77" t="s">
        <v>1864</v>
      </c>
      <c r="S322" s="71">
        <v>0</v>
      </c>
      <c r="T322" s="76"/>
      <c r="Z322" s="77"/>
      <c r="AB322" s="76"/>
      <c r="AH322" s="77"/>
      <c r="AJ322" s="12" t="b">
        <f t="shared" si="5"/>
        <v>0</v>
      </c>
      <c r="AK322" s="4" t="b">
        <v>1</v>
      </c>
      <c r="AL322" s="4" t="b">
        <v>1</v>
      </c>
    </row>
    <row r="323" spans="1:38" x14ac:dyDescent="0.25">
      <c r="A323" s="71" t="s">
        <v>648</v>
      </c>
      <c r="B323" s="71">
        <v>791.6</v>
      </c>
      <c r="C323" s="71">
        <v>269.3</v>
      </c>
      <c r="D323" s="76" t="s">
        <v>649</v>
      </c>
      <c r="E323" s="71">
        <v>789.6</v>
      </c>
      <c r="F323" s="71">
        <v>2</v>
      </c>
      <c r="G323" s="71">
        <v>2</v>
      </c>
      <c r="H323" s="71">
        <v>269.3</v>
      </c>
      <c r="I323" s="71">
        <v>0</v>
      </c>
      <c r="J323" s="77">
        <v>0</v>
      </c>
      <c r="K323" s="71">
        <v>2</v>
      </c>
      <c r="L323" s="76" t="s">
        <v>623</v>
      </c>
      <c r="M323" s="71">
        <v>790.5</v>
      </c>
      <c r="N323" s="71">
        <v>1</v>
      </c>
      <c r="O323" s="71">
        <v>1.1000000000000227</v>
      </c>
      <c r="P323" s="71">
        <v>269.2</v>
      </c>
      <c r="Q323" s="71">
        <v>0</v>
      </c>
      <c r="R323" s="77">
        <v>0.10000000000002274</v>
      </c>
      <c r="S323" s="71">
        <v>4</v>
      </c>
      <c r="T323" s="76"/>
      <c r="Z323" s="77"/>
      <c r="AB323" s="76"/>
      <c r="AH323" s="77"/>
      <c r="AJ323" s="4" t="b">
        <f t="shared" si="5"/>
        <v>0</v>
      </c>
      <c r="AK323" s="4" t="b">
        <v>1</v>
      </c>
    </row>
    <row r="324" spans="1:38" x14ac:dyDescent="0.25">
      <c r="A324" s="71" t="s">
        <v>649</v>
      </c>
      <c r="B324" s="71">
        <v>789.6</v>
      </c>
      <c r="C324" s="71">
        <v>269.3</v>
      </c>
      <c r="D324" s="76" t="s">
        <v>650</v>
      </c>
      <c r="E324" s="71">
        <v>787.5</v>
      </c>
      <c r="F324" s="71">
        <v>2</v>
      </c>
      <c r="G324" s="71">
        <v>2.1000000000000227</v>
      </c>
      <c r="H324" s="71">
        <v>269.3</v>
      </c>
      <c r="I324" s="71">
        <v>0</v>
      </c>
      <c r="J324" s="77">
        <v>0</v>
      </c>
      <c r="K324" s="71">
        <v>2</v>
      </c>
      <c r="L324" s="76"/>
      <c r="O324" s="71" t="s">
        <v>1864</v>
      </c>
      <c r="R324" s="77" t="s">
        <v>1864</v>
      </c>
      <c r="S324" s="71">
        <v>0</v>
      </c>
      <c r="T324" s="76"/>
      <c r="Z324" s="77"/>
      <c r="AB324" s="76"/>
      <c r="AH324" s="77"/>
      <c r="AJ324" s="4" t="b">
        <f t="shared" si="5"/>
        <v>0</v>
      </c>
      <c r="AK324" s="12"/>
    </row>
    <row r="325" spans="1:38" x14ac:dyDescent="0.25">
      <c r="A325" s="71" t="s">
        <v>650</v>
      </c>
      <c r="B325" s="71">
        <v>787.5</v>
      </c>
      <c r="C325" s="71">
        <v>269.3</v>
      </c>
      <c r="D325" s="76" t="s">
        <v>651</v>
      </c>
      <c r="E325" s="71">
        <v>785.5</v>
      </c>
      <c r="F325" s="71">
        <v>2</v>
      </c>
      <c r="G325" s="71">
        <v>2</v>
      </c>
      <c r="H325" s="71">
        <v>269.3</v>
      </c>
      <c r="I325" s="71">
        <v>0</v>
      </c>
      <c r="J325" s="77">
        <v>0</v>
      </c>
      <c r="K325" s="71">
        <v>2</v>
      </c>
      <c r="L325" s="76"/>
      <c r="O325" s="71" t="s">
        <v>1864</v>
      </c>
      <c r="R325" s="77" t="s">
        <v>1864</v>
      </c>
      <c r="S325" s="71">
        <v>0</v>
      </c>
      <c r="T325" s="76"/>
      <c r="Z325" s="77"/>
      <c r="AB325" s="76"/>
      <c r="AH325" s="77"/>
      <c r="AJ325" s="12" t="b">
        <f t="shared" si="5"/>
        <v>0</v>
      </c>
      <c r="AK325" s="12"/>
    </row>
    <row r="326" spans="1:38" x14ac:dyDescent="0.25">
      <c r="A326" s="71" t="s">
        <v>651</v>
      </c>
      <c r="B326" s="71">
        <v>785.5</v>
      </c>
      <c r="C326" s="71">
        <v>269.3</v>
      </c>
      <c r="D326" s="76" t="s">
        <v>652</v>
      </c>
      <c r="E326" s="71">
        <v>783.5</v>
      </c>
      <c r="F326" s="71">
        <v>2</v>
      </c>
      <c r="G326" s="71">
        <v>2</v>
      </c>
      <c r="H326" s="71">
        <v>269.3</v>
      </c>
      <c r="I326" s="71">
        <v>0</v>
      </c>
      <c r="J326" s="77">
        <v>0</v>
      </c>
      <c r="K326" s="71">
        <v>2</v>
      </c>
      <c r="L326" s="76"/>
      <c r="O326" s="71" t="s">
        <v>1864</v>
      </c>
      <c r="R326" s="77" t="s">
        <v>1864</v>
      </c>
      <c r="S326" s="71">
        <v>0</v>
      </c>
      <c r="T326" s="76"/>
      <c r="Z326" s="77"/>
      <c r="AB326" s="76"/>
      <c r="AH326" s="77"/>
      <c r="AJ326" s="12" t="b">
        <f t="shared" si="5"/>
        <v>0</v>
      </c>
      <c r="AK326" s="12"/>
    </row>
    <row r="327" spans="1:38" x14ac:dyDescent="0.25">
      <c r="A327" s="71" t="s">
        <v>653</v>
      </c>
      <c r="B327" s="71">
        <v>819.6</v>
      </c>
      <c r="C327" s="71">
        <v>269.3</v>
      </c>
      <c r="D327" s="76" t="s">
        <v>654</v>
      </c>
      <c r="E327" s="71">
        <v>817.6</v>
      </c>
      <c r="F327" s="71">
        <v>2</v>
      </c>
      <c r="G327" s="71">
        <v>2</v>
      </c>
      <c r="H327" s="71">
        <v>269.3</v>
      </c>
      <c r="I327" s="71">
        <v>0</v>
      </c>
      <c r="J327" s="77">
        <v>0</v>
      </c>
      <c r="K327" s="71">
        <v>2</v>
      </c>
      <c r="L327" s="76"/>
      <c r="O327" s="71" t="s">
        <v>1864</v>
      </c>
      <c r="R327" s="77" t="s">
        <v>1864</v>
      </c>
      <c r="S327" s="71">
        <v>0</v>
      </c>
      <c r="T327" s="76"/>
      <c r="Z327" s="77"/>
      <c r="AB327" s="76"/>
      <c r="AH327" s="77"/>
      <c r="AJ327" s="12" t="b">
        <f t="shared" si="5"/>
        <v>0</v>
      </c>
      <c r="AK327" s="12"/>
    </row>
    <row r="328" spans="1:38" x14ac:dyDescent="0.25">
      <c r="A328" s="71" t="s">
        <v>654</v>
      </c>
      <c r="B328" s="71">
        <v>817.6</v>
      </c>
      <c r="C328" s="71">
        <v>269.3</v>
      </c>
      <c r="D328" s="76" t="s">
        <v>655</v>
      </c>
      <c r="E328" s="71">
        <v>815.6</v>
      </c>
      <c r="F328" s="71">
        <v>2</v>
      </c>
      <c r="G328" s="71">
        <v>2</v>
      </c>
      <c r="H328" s="71">
        <v>269.3</v>
      </c>
      <c r="I328" s="71">
        <v>0</v>
      </c>
      <c r="J328" s="77">
        <v>0</v>
      </c>
      <c r="K328" s="71">
        <v>2</v>
      </c>
      <c r="L328" s="76" t="s">
        <v>624</v>
      </c>
      <c r="M328" s="71">
        <v>816.5</v>
      </c>
      <c r="N328" s="71">
        <v>1</v>
      </c>
      <c r="O328" s="71">
        <v>1.1000000000000227</v>
      </c>
      <c r="P328" s="71">
        <v>269.2</v>
      </c>
      <c r="Q328" s="71">
        <v>0</v>
      </c>
      <c r="R328" s="77">
        <v>0.10000000000002274</v>
      </c>
      <c r="S328" s="71">
        <v>4</v>
      </c>
      <c r="T328" s="76"/>
      <c r="Z328" s="77"/>
      <c r="AB328" s="76"/>
      <c r="AH328" s="77"/>
      <c r="AJ328" s="12" t="b">
        <f t="shared" si="5"/>
        <v>0</v>
      </c>
      <c r="AK328" s="12"/>
    </row>
    <row r="329" spans="1:38" x14ac:dyDescent="0.25">
      <c r="A329" s="71" t="s">
        <v>656</v>
      </c>
      <c r="B329" s="71">
        <v>811.5</v>
      </c>
      <c r="C329" s="71">
        <v>269.3</v>
      </c>
      <c r="D329" s="76" t="s">
        <v>657</v>
      </c>
      <c r="E329" s="71">
        <v>809.5</v>
      </c>
      <c r="F329" s="71">
        <v>2</v>
      </c>
      <c r="G329" s="71">
        <v>2</v>
      </c>
      <c r="H329" s="71">
        <v>269.3</v>
      </c>
      <c r="I329" s="71">
        <v>0</v>
      </c>
      <c r="J329" s="77">
        <v>0</v>
      </c>
      <c r="K329" s="71">
        <v>2</v>
      </c>
      <c r="L329" s="76"/>
      <c r="O329" s="71" t="s">
        <v>1864</v>
      </c>
      <c r="R329" s="77" t="s">
        <v>1864</v>
      </c>
      <c r="S329" s="71">
        <v>0</v>
      </c>
      <c r="T329" s="76"/>
      <c r="Z329" s="77"/>
      <c r="AB329" s="76"/>
      <c r="AH329" s="77"/>
      <c r="AJ329" s="12" t="b">
        <f t="shared" si="5"/>
        <v>0</v>
      </c>
      <c r="AK329" s="12"/>
    </row>
    <row r="330" spans="1:38" x14ac:dyDescent="0.25">
      <c r="A330" s="71" t="s">
        <v>657</v>
      </c>
      <c r="B330" s="71">
        <v>809.5</v>
      </c>
      <c r="C330" s="71">
        <v>269.3</v>
      </c>
      <c r="D330" s="76" t="s">
        <v>658</v>
      </c>
      <c r="E330" s="71">
        <v>807.5</v>
      </c>
      <c r="F330" s="71">
        <v>2</v>
      </c>
      <c r="G330" s="71">
        <v>2</v>
      </c>
      <c r="H330" s="71">
        <v>269.3</v>
      </c>
      <c r="I330" s="71">
        <v>0</v>
      </c>
      <c r="J330" s="77">
        <v>0</v>
      </c>
      <c r="K330" s="71">
        <v>2</v>
      </c>
      <c r="L330" s="76"/>
      <c r="O330" s="71" t="s">
        <v>1864</v>
      </c>
      <c r="R330" s="77" t="s">
        <v>1864</v>
      </c>
      <c r="S330" s="71">
        <v>0</v>
      </c>
      <c r="T330" s="76"/>
      <c r="Z330" s="77"/>
      <c r="AB330" s="76"/>
      <c r="AH330" s="77"/>
      <c r="AJ330" s="12" t="b">
        <f t="shared" si="5"/>
        <v>0</v>
      </c>
      <c r="AK330" s="4" t="b">
        <v>1</v>
      </c>
    </row>
    <row r="331" spans="1:38" x14ac:dyDescent="0.25">
      <c r="A331" s="71" t="s">
        <v>567</v>
      </c>
      <c r="B331" s="71">
        <v>777.6</v>
      </c>
      <c r="C331" s="71">
        <v>283.3</v>
      </c>
      <c r="D331" s="76" t="s">
        <v>568</v>
      </c>
      <c r="E331" s="71">
        <v>775.5</v>
      </c>
      <c r="F331" s="71">
        <v>2</v>
      </c>
      <c r="G331" s="71">
        <v>2.1000000000000227</v>
      </c>
      <c r="H331" s="71">
        <v>281.2</v>
      </c>
      <c r="I331" s="71">
        <v>2</v>
      </c>
      <c r="J331" s="77">
        <v>2.1000000000000227</v>
      </c>
      <c r="K331" s="71">
        <v>1</v>
      </c>
      <c r="L331" s="76" t="s">
        <v>971</v>
      </c>
      <c r="M331" s="71">
        <v>775.5</v>
      </c>
      <c r="N331" s="71">
        <v>2</v>
      </c>
      <c r="O331" s="71">
        <v>2.1000000000000227</v>
      </c>
      <c r="P331" s="71">
        <v>283.3</v>
      </c>
      <c r="Q331" s="71">
        <v>0</v>
      </c>
      <c r="R331" s="77">
        <v>0</v>
      </c>
      <c r="S331" s="71">
        <v>2</v>
      </c>
      <c r="T331" s="76"/>
      <c r="Z331" s="77"/>
      <c r="AB331" s="76"/>
      <c r="AH331" s="77"/>
      <c r="AJ331" s="4" t="b">
        <f t="shared" si="5"/>
        <v>0</v>
      </c>
      <c r="AK331" s="12"/>
    </row>
    <row r="332" spans="1:38" x14ac:dyDescent="0.25">
      <c r="A332" s="71" t="s">
        <v>568</v>
      </c>
      <c r="B332" s="71">
        <v>775.5</v>
      </c>
      <c r="C332" s="71">
        <v>281.2</v>
      </c>
      <c r="D332" s="76" t="s">
        <v>569</v>
      </c>
      <c r="E332" s="71">
        <v>773.5</v>
      </c>
      <c r="F332" s="71">
        <v>2</v>
      </c>
      <c r="G332" s="71">
        <v>2</v>
      </c>
      <c r="H332" s="71">
        <v>279.2</v>
      </c>
      <c r="I332" s="71">
        <v>2</v>
      </c>
      <c r="J332" s="77">
        <v>2</v>
      </c>
      <c r="K332" s="71">
        <v>1</v>
      </c>
      <c r="L332" s="76" t="s">
        <v>581</v>
      </c>
      <c r="M332" s="71">
        <v>773.5</v>
      </c>
      <c r="N332" s="71">
        <v>2</v>
      </c>
      <c r="O332" s="71">
        <v>2</v>
      </c>
      <c r="P332" s="71">
        <v>281.2</v>
      </c>
      <c r="Q332" s="71">
        <v>0</v>
      </c>
      <c r="R332" s="77">
        <v>0</v>
      </c>
      <c r="S332" s="71">
        <v>2</v>
      </c>
      <c r="T332" s="76"/>
      <c r="Z332" s="77"/>
      <c r="AB332" s="76"/>
      <c r="AH332" s="77"/>
      <c r="AJ332" s="12" t="b">
        <f t="shared" si="5"/>
        <v>0</v>
      </c>
      <c r="AK332" s="12"/>
    </row>
    <row r="333" spans="1:38" x14ac:dyDescent="0.25">
      <c r="A333" s="71" t="s">
        <v>971</v>
      </c>
      <c r="B333" s="71">
        <v>775.5</v>
      </c>
      <c r="C333" s="71">
        <v>283.3</v>
      </c>
      <c r="D333" s="76" t="s">
        <v>581</v>
      </c>
      <c r="E333" s="71">
        <v>773.5</v>
      </c>
      <c r="F333" s="71">
        <v>2</v>
      </c>
      <c r="G333" s="71">
        <v>2</v>
      </c>
      <c r="H333" s="71">
        <v>281.2</v>
      </c>
      <c r="I333" s="71">
        <v>2</v>
      </c>
      <c r="J333" s="77">
        <v>2.1000000000000227</v>
      </c>
      <c r="K333" s="71">
        <v>1</v>
      </c>
      <c r="L333" s="76"/>
      <c r="O333" s="71" t="s">
        <v>1864</v>
      </c>
      <c r="R333" s="77" t="s">
        <v>1864</v>
      </c>
      <c r="S333" s="71">
        <v>0</v>
      </c>
      <c r="T333" s="76"/>
      <c r="Z333" s="77"/>
      <c r="AB333" s="76"/>
      <c r="AH333" s="77"/>
      <c r="AJ333" s="12" t="b">
        <f t="shared" si="5"/>
        <v>0</v>
      </c>
      <c r="AK333" s="12"/>
    </row>
    <row r="334" spans="1:38" x14ac:dyDescent="0.25">
      <c r="A334" s="71" t="s">
        <v>569</v>
      </c>
      <c r="B334" s="71">
        <v>773.5</v>
      </c>
      <c r="C334" s="71">
        <v>279.2</v>
      </c>
      <c r="D334" s="76" t="s">
        <v>582</v>
      </c>
      <c r="E334" s="71">
        <v>771.5</v>
      </c>
      <c r="F334" s="71">
        <v>2</v>
      </c>
      <c r="G334" s="71">
        <v>2</v>
      </c>
      <c r="H334" s="71">
        <v>279.2</v>
      </c>
      <c r="I334" s="71">
        <v>0</v>
      </c>
      <c r="J334" s="77">
        <v>0</v>
      </c>
      <c r="K334" s="71">
        <v>2</v>
      </c>
      <c r="L334" s="76" t="s">
        <v>570</v>
      </c>
      <c r="M334" s="71">
        <v>771.5</v>
      </c>
      <c r="N334" s="71">
        <v>2</v>
      </c>
      <c r="O334" s="71">
        <v>2</v>
      </c>
      <c r="P334" s="71">
        <v>277.2</v>
      </c>
      <c r="Q334" s="71">
        <v>2</v>
      </c>
      <c r="R334" s="77">
        <v>2</v>
      </c>
      <c r="S334" s="71">
        <v>1</v>
      </c>
      <c r="T334" s="76"/>
      <c r="Z334" s="77"/>
      <c r="AB334" s="76"/>
      <c r="AH334" s="77"/>
      <c r="AJ334" s="12" t="b">
        <f t="shared" si="5"/>
        <v>0</v>
      </c>
      <c r="AK334" s="12"/>
    </row>
    <row r="335" spans="1:38" x14ac:dyDescent="0.25">
      <c r="A335" s="71" t="s">
        <v>570</v>
      </c>
      <c r="B335" s="71">
        <v>771.5</v>
      </c>
      <c r="C335" s="71">
        <v>277.2</v>
      </c>
      <c r="D335" s="76" t="s">
        <v>583</v>
      </c>
      <c r="E335" s="71">
        <v>769.5</v>
      </c>
      <c r="F335" s="71">
        <v>2</v>
      </c>
      <c r="G335" s="71">
        <v>2</v>
      </c>
      <c r="H335" s="71">
        <v>277.2</v>
      </c>
      <c r="I335" s="71">
        <v>0</v>
      </c>
      <c r="J335" s="77">
        <v>0</v>
      </c>
      <c r="K335" s="71">
        <v>2</v>
      </c>
      <c r="L335" s="76"/>
      <c r="O335" s="71" t="s">
        <v>1864</v>
      </c>
      <c r="R335" s="77" t="s">
        <v>1864</v>
      </c>
      <c r="S335" s="71">
        <v>0</v>
      </c>
      <c r="T335" s="76"/>
      <c r="Z335" s="77"/>
      <c r="AB335" s="76"/>
      <c r="AH335" s="77"/>
      <c r="AJ335" s="12" t="b">
        <f t="shared" si="5"/>
        <v>0</v>
      </c>
      <c r="AK335" s="12"/>
    </row>
    <row r="336" spans="1:38" x14ac:dyDescent="0.25">
      <c r="A336" s="71" t="s">
        <v>571</v>
      </c>
      <c r="B336" s="71">
        <v>805.6</v>
      </c>
      <c r="C336" s="71">
        <v>283.3</v>
      </c>
      <c r="D336" s="76" t="s">
        <v>972</v>
      </c>
      <c r="E336" s="71">
        <v>803.6</v>
      </c>
      <c r="F336" s="71">
        <v>2</v>
      </c>
      <c r="G336" s="71">
        <v>2</v>
      </c>
      <c r="H336" s="71">
        <v>283.3</v>
      </c>
      <c r="I336" s="71">
        <v>0</v>
      </c>
      <c r="J336" s="77">
        <v>0</v>
      </c>
      <c r="K336" s="71">
        <v>2</v>
      </c>
      <c r="L336" s="76" t="s">
        <v>604</v>
      </c>
      <c r="M336" s="71">
        <v>803.6</v>
      </c>
      <c r="N336" s="71">
        <v>2</v>
      </c>
      <c r="O336" s="71">
        <v>2</v>
      </c>
      <c r="P336" s="71">
        <v>281.2</v>
      </c>
      <c r="Q336" s="71">
        <v>2</v>
      </c>
      <c r="R336" s="77">
        <v>2.1000000000000227</v>
      </c>
      <c r="S336" s="71">
        <v>1</v>
      </c>
      <c r="T336" s="76"/>
      <c r="Z336" s="77"/>
      <c r="AB336" s="76"/>
      <c r="AH336" s="77"/>
      <c r="AJ336" s="12" t="b">
        <f t="shared" si="5"/>
        <v>0</v>
      </c>
      <c r="AK336" s="12"/>
    </row>
    <row r="337" spans="1:37" x14ac:dyDescent="0.25">
      <c r="A337" s="71" t="s">
        <v>572</v>
      </c>
      <c r="B337" s="71">
        <v>803.6</v>
      </c>
      <c r="C337" s="71">
        <v>309.3</v>
      </c>
      <c r="D337" s="76" t="s">
        <v>573</v>
      </c>
      <c r="E337" s="71">
        <v>801.6</v>
      </c>
      <c r="F337" s="71">
        <v>2</v>
      </c>
      <c r="G337" s="71">
        <v>2</v>
      </c>
      <c r="H337" s="71">
        <v>307.3</v>
      </c>
      <c r="I337" s="71">
        <v>2</v>
      </c>
      <c r="J337" s="77">
        <v>2</v>
      </c>
      <c r="K337" s="71">
        <v>1</v>
      </c>
      <c r="L337" s="76" t="s">
        <v>584</v>
      </c>
      <c r="M337" s="71">
        <v>801.6</v>
      </c>
      <c r="N337" s="71">
        <v>2</v>
      </c>
      <c r="O337" s="71">
        <v>2</v>
      </c>
      <c r="P337" s="71">
        <v>309.3</v>
      </c>
      <c r="Q337" s="71">
        <v>0</v>
      </c>
      <c r="R337" s="77">
        <v>0</v>
      </c>
      <c r="S337" s="71">
        <v>2</v>
      </c>
      <c r="T337" s="76"/>
      <c r="Z337" s="77"/>
      <c r="AB337" s="76"/>
      <c r="AH337" s="77"/>
      <c r="AJ337" s="12" t="b">
        <f t="shared" si="5"/>
        <v>0</v>
      </c>
      <c r="AK337" s="12"/>
    </row>
    <row r="338" spans="1:37" x14ac:dyDescent="0.25">
      <c r="A338" s="71" t="s">
        <v>972</v>
      </c>
      <c r="B338" s="71">
        <v>803.6</v>
      </c>
      <c r="C338" s="71">
        <v>283.3</v>
      </c>
      <c r="D338" s="76" t="s">
        <v>975</v>
      </c>
      <c r="E338" s="71">
        <v>801.6</v>
      </c>
      <c r="F338" s="71">
        <v>2</v>
      </c>
      <c r="G338" s="71">
        <v>2</v>
      </c>
      <c r="H338" s="71">
        <v>281.3</v>
      </c>
      <c r="I338" s="71">
        <v>2</v>
      </c>
      <c r="J338" s="77">
        <v>2</v>
      </c>
      <c r="K338" s="71">
        <v>1</v>
      </c>
      <c r="L338" s="76"/>
      <c r="O338" s="71" t="s">
        <v>1864</v>
      </c>
      <c r="R338" s="77" t="s">
        <v>1864</v>
      </c>
      <c r="S338" s="71">
        <v>0</v>
      </c>
      <c r="T338" s="76"/>
      <c r="Z338" s="77"/>
      <c r="AB338" s="76"/>
      <c r="AH338" s="77"/>
      <c r="AJ338" s="12" t="b">
        <f t="shared" si="5"/>
        <v>0</v>
      </c>
      <c r="AK338" s="12"/>
    </row>
    <row r="339" spans="1:37" x14ac:dyDescent="0.25">
      <c r="A339" s="71" t="s">
        <v>573</v>
      </c>
      <c r="B339" s="71">
        <v>801.6</v>
      </c>
      <c r="C339" s="71">
        <v>307.3</v>
      </c>
      <c r="D339" s="76" t="s">
        <v>574</v>
      </c>
      <c r="E339" s="71">
        <v>799.5</v>
      </c>
      <c r="F339" s="71">
        <v>2</v>
      </c>
      <c r="G339" s="71">
        <v>2.1000000000000227</v>
      </c>
      <c r="H339" s="71">
        <v>305.2</v>
      </c>
      <c r="I339" s="71">
        <v>2</v>
      </c>
      <c r="J339" s="77">
        <v>2.1000000000000227</v>
      </c>
      <c r="K339" s="71">
        <v>1</v>
      </c>
      <c r="L339" s="76" t="s">
        <v>585</v>
      </c>
      <c r="M339" s="71">
        <v>799.5</v>
      </c>
      <c r="N339" s="71">
        <v>2</v>
      </c>
      <c r="O339" s="71">
        <v>2.1000000000000227</v>
      </c>
      <c r="P339" s="71">
        <v>307.3</v>
      </c>
      <c r="Q339" s="71">
        <v>0</v>
      </c>
      <c r="R339" s="77">
        <v>0</v>
      </c>
      <c r="S339" s="71">
        <v>2</v>
      </c>
      <c r="T339" s="76"/>
      <c r="Z339" s="77"/>
      <c r="AB339" s="76"/>
      <c r="AH339" s="77"/>
      <c r="AJ339" s="12" t="b">
        <f t="shared" si="5"/>
        <v>0</v>
      </c>
      <c r="AK339" s="12"/>
    </row>
    <row r="340" spans="1:37" x14ac:dyDescent="0.25">
      <c r="A340" s="71" t="s">
        <v>574</v>
      </c>
      <c r="B340" s="71">
        <v>799.5</v>
      </c>
      <c r="C340" s="71">
        <v>305.2</v>
      </c>
      <c r="D340" s="76" t="s">
        <v>586</v>
      </c>
      <c r="E340" s="71">
        <v>797.5</v>
      </c>
      <c r="F340" s="71">
        <v>2</v>
      </c>
      <c r="G340" s="71">
        <v>2</v>
      </c>
      <c r="H340" s="71">
        <v>305.2</v>
      </c>
      <c r="I340" s="71">
        <v>0</v>
      </c>
      <c r="J340" s="77">
        <v>0</v>
      </c>
      <c r="K340" s="71">
        <v>2</v>
      </c>
      <c r="L340" s="76" t="s">
        <v>575</v>
      </c>
      <c r="M340" s="71">
        <v>797.5</v>
      </c>
      <c r="N340" s="71">
        <v>2</v>
      </c>
      <c r="O340" s="71">
        <v>2</v>
      </c>
      <c r="P340" s="71">
        <v>303.2</v>
      </c>
      <c r="Q340" s="71">
        <v>2</v>
      </c>
      <c r="R340" s="77">
        <v>2</v>
      </c>
      <c r="S340" s="71">
        <v>1</v>
      </c>
      <c r="T340" s="76"/>
      <c r="Z340" s="77"/>
      <c r="AB340" s="76"/>
      <c r="AH340" s="77"/>
      <c r="AJ340" s="12" t="b">
        <f t="shared" si="5"/>
        <v>0</v>
      </c>
      <c r="AK340" s="4" t="b">
        <v>1</v>
      </c>
    </row>
    <row r="341" spans="1:37" x14ac:dyDescent="0.25">
      <c r="A341" s="71" t="s">
        <v>575</v>
      </c>
      <c r="B341" s="71">
        <v>797.5</v>
      </c>
      <c r="C341" s="71">
        <v>303.2</v>
      </c>
      <c r="D341" s="76" t="s">
        <v>576</v>
      </c>
      <c r="E341" s="71">
        <v>795.5</v>
      </c>
      <c r="F341" s="71">
        <v>2</v>
      </c>
      <c r="G341" s="71">
        <v>2</v>
      </c>
      <c r="H341" s="71">
        <v>301.2</v>
      </c>
      <c r="I341" s="71">
        <v>2</v>
      </c>
      <c r="J341" s="77">
        <v>2</v>
      </c>
      <c r="K341" s="71">
        <v>1</v>
      </c>
      <c r="L341" s="76" t="s">
        <v>587</v>
      </c>
      <c r="M341" s="71">
        <v>795.5</v>
      </c>
      <c r="N341" s="71">
        <v>2</v>
      </c>
      <c r="O341" s="71">
        <v>2</v>
      </c>
      <c r="P341" s="71">
        <v>303.2</v>
      </c>
      <c r="Q341" s="71">
        <v>0</v>
      </c>
      <c r="R341" s="77">
        <v>0</v>
      </c>
      <c r="S341" s="71">
        <v>2</v>
      </c>
      <c r="T341" s="76"/>
      <c r="Z341" s="77"/>
      <c r="AB341" s="76"/>
      <c r="AH341" s="77"/>
      <c r="AJ341" s="4" t="b">
        <f t="shared" si="5"/>
        <v>0</v>
      </c>
      <c r="AK341" s="12"/>
    </row>
    <row r="342" spans="1:37" x14ac:dyDescent="0.25">
      <c r="A342" s="71" t="s">
        <v>576</v>
      </c>
      <c r="B342" s="71">
        <v>795.5</v>
      </c>
      <c r="C342" s="71">
        <v>301.2</v>
      </c>
      <c r="D342" s="76" t="s">
        <v>588</v>
      </c>
      <c r="E342" s="71">
        <v>793.5</v>
      </c>
      <c r="F342" s="71">
        <v>2</v>
      </c>
      <c r="G342" s="71">
        <v>2</v>
      </c>
      <c r="H342" s="71">
        <v>301.2</v>
      </c>
      <c r="I342" s="71">
        <v>0</v>
      </c>
      <c r="J342" s="77">
        <v>0</v>
      </c>
      <c r="K342" s="71">
        <v>2</v>
      </c>
      <c r="L342" s="76"/>
      <c r="O342" s="71" t="s">
        <v>1864</v>
      </c>
      <c r="R342" s="77" t="s">
        <v>1864</v>
      </c>
      <c r="S342" s="71">
        <v>0</v>
      </c>
      <c r="T342" s="76"/>
      <c r="Z342" s="77"/>
      <c r="AB342" s="76"/>
      <c r="AH342" s="77"/>
      <c r="AJ342" s="12" t="b">
        <f t="shared" si="5"/>
        <v>0</v>
      </c>
      <c r="AK342" s="4" t="b">
        <v>0</v>
      </c>
    </row>
    <row r="343" spans="1:37" x14ac:dyDescent="0.25">
      <c r="A343" s="71" t="s">
        <v>577</v>
      </c>
      <c r="B343" s="71">
        <v>825.6</v>
      </c>
      <c r="C343" s="71">
        <v>331.3</v>
      </c>
      <c r="D343" s="76" t="s">
        <v>578</v>
      </c>
      <c r="E343" s="71">
        <v>823.5</v>
      </c>
      <c r="F343" s="71">
        <v>2</v>
      </c>
      <c r="G343" s="71">
        <v>2.1000000000000227</v>
      </c>
      <c r="H343" s="71">
        <v>329.2</v>
      </c>
      <c r="I343" s="71">
        <v>2</v>
      </c>
      <c r="J343" s="77">
        <v>2.1000000000000227</v>
      </c>
      <c r="K343" s="71">
        <v>1</v>
      </c>
      <c r="L343" s="76" t="s">
        <v>589</v>
      </c>
      <c r="M343" s="71">
        <v>823.5</v>
      </c>
      <c r="N343" s="71">
        <v>2</v>
      </c>
      <c r="O343" s="71">
        <v>2.1000000000000227</v>
      </c>
      <c r="P343" s="71">
        <v>331.3</v>
      </c>
      <c r="Q343" s="71">
        <v>0</v>
      </c>
      <c r="R343" s="77">
        <v>0</v>
      </c>
      <c r="S343" s="71">
        <v>2</v>
      </c>
      <c r="T343" s="76"/>
      <c r="Z343" s="77"/>
      <c r="AB343" s="76"/>
      <c r="AH343" s="77"/>
      <c r="AJ343" s="4" t="b">
        <f t="shared" si="5"/>
        <v>0</v>
      </c>
      <c r="AK343" s="12"/>
    </row>
    <row r="344" spans="1:37" x14ac:dyDescent="0.25">
      <c r="A344" s="71" t="s">
        <v>578</v>
      </c>
      <c r="B344" s="71">
        <v>823.5</v>
      </c>
      <c r="C344" s="71">
        <v>329.2</v>
      </c>
      <c r="D344" s="76" t="s">
        <v>579</v>
      </c>
      <c r="E344" s="71">
        <v>821.5</v>
      </c>
      <c r="F344" s="71">
        <v>2</v>
      </c>
      <c r="G344" s="71">
        <v>2</v>
      </c>
      <c r="H344" s="71">
        <v>327.2</v>
      </c>
      <c r="I344" s="71">
        <v>2</v>
      </c>
      <c r="J344" s="77">
        <v>2</v>
      </c>
      <c r="K344" s="71">
        <v>1</v>
      </c>
      <c r="L344" s="76" t="s">
        <v>590</v>
      </c>
      <c r="M344" s="71">
        <v>821.5</v>
      </c>
      <c r="N344" s="71">
        <v>2</v>
      </c>
      <c r="O344" s="71">
        <v>2</v>
      </c>
      <c r="P344" s="71">
        <v>329.2</v>
      </c>
      <c r="Q344" s="71">
        <v>0</v>
      </c>
      <c r="R344" s="77">
        <v>0</v>
      </c>
      <c r="S344" s="71">
        <v>2</v>
      </c>
      <c r="T344" s="76"/>
      <c r="Z344" s="77"/>
      <c r="AB344" s="76"/>
      <c r="AH344" s="77"/>
      <c r="AJ344" s="12" t="b">
        <f t="shared" si="5"/>
        <v>0</v>
      </c>
      <c r="AK344" s="12"/>
    </row>
    <row r="345" spans="1:37" x14ac:dyDescent="0.25">
      <c r="A345" s="71" t="s">
        <v>579</v>
      </c>
      <c r="B345" s="71">
        <v>821.5</v>
      </c>
      <c r="C345" s="71">
        <v>327.2</v>
      </c>
      <c r="D345" s="76" t="s">
        <v>591</v>
      </c>
      <c r="E345" s="71">
        <v>819.5</v>
      </c>
      <c r="F345" s="71">
        <v>2</v>
      </c>
      <c r="G345" s="71">
        <v>2</v>
      </c>
      <c r="H345" s="71">
        <v>327.2</v>
      </c>
      <c r="I345" s="71">
        <v>0</v>
      </c>
      <c r="J345" s="77">
        <v>0</v>
      </c>
      <c r="K345" s="71">
        <v>2</v>
      </c>
      <c r="L345" s="76"/>
      <c r="O345" s="71" t="s">
        <v>1864</v>
      </c>
      <c r="R345" s="77" t="s">
        <v>1864</v>
      </c>
      <c r="S345" s="71">
        <v>0</v>
      </c>
      <c r="T345" s="76"/>
      <c r="Z345" s="77"/>
      <c r="AB345" s="76"/>
      <c r="AH345" s="77"/>
      <c r="AJ345" s="12" t="b">
        <f t="shared" si="5"/>
        <v>0</v>
      </c>
      <c r="AK345" s="12"/>
    </row>
    <row r="346" spans="1:37" x14ac:dyDescent="0.25">
      <c r="A346" s="71" t="s">
        <v>581</v>
      </c>
      <c r="B346" s="71">
        <v>773.5</v>
      </c>
      <c r="C346" s="71">
        <v>281.2</v>
      </c>
      <c r="D346" s="76" t="s">
        <v>973</v>
      </c>
      <c r="E346" s="71">
        <v>771.5</v>
      </c>
      <c r="F346" s="71">
        <v>2</v>
      </c>
      <c r="G346" s="71">
        <v>2</v>
      </c>
      <c r="H346" s="71">
        <v>281.3</v>
      </c>
      <c r="I346" s="71">
        <v>0</v>
      </c>
      <c r="J346" s="77">
        <v>0.10000000000002274</v>
      </c>
      <c r="K346" s="71">
        <v>2</v>
      </c>
      <c r="L346" s="76" t="s">
        <v>582</v>
      </c>
      <c r="M346" s="71">
        <v>771.5</v>
      </c>
      <c r="N346" s="71">
        <v>2</v>
      </c>
      <c r="O346" s="71">
        <v>2</v>
      </c>
      <c r="P346" s="71">
        <v>279.2</v>
      </c>
      <c r="Q346" s="71">
        <v>2</v>
      </c>
      <c r="R346" s="77">
        <v>2</v>
      </c>
      <c r="S346" s="71">
        <v>1</v>
      </c>
      <c r="T346" s="76"/>
      <c r="Z346" s="77"/>
      <c r="AB346" s="76"/>
      <c r="AH346" s="77"/>
      <c r="AJ346" s="12" t="b">
        <f t="shared" si="5"/>
        <v>0</v>
      </c>
      <c r="AK346" s="12"/>
    </row>
    <row r="347" spans="1:37" x14ac:dyDescent="0.25">
      <c r="A347" s="71" t="s">
        <v>582</v>
      </c>
      <c r="B347" s="71">
        <v>771.5</v>
      </c>
      <c r="C347" s="71">
        <v>279.2</v>
      </c>
      <c r="D347" s="76" t="s">
        <v>593</v>
      </c>
      <c r="E347" s="71">
        <v>769.5</v>
      </c>
      <c r="F347" s="71">
        <v>2</v>
      </c>
      <c r="G347" s="71">
        <v>2</v>
      </c>
      <c r="H347" s="71">
        <v>279.2</v>
      </c>
      <c r="I347" s="71">
        <v>0</v>
      </c>
      <c r="J347" s="77">
        <v>0</v>
      </c>
      <c r="K347" s="71">
        <v>2</v>
      </c>
      <c r="L347" s="76" t="s">
        <v>583</v>
      </c>
      <c r="M347" s="71">
        <v>769.5</v>
      </c>
      <c r="N347" s="71">
        <v>2</v>
      </c>
      <c r="O347" s="71">
        <v>2</v>
      </c>
      <c r="P347" s="71">
        <v>277.2</v>
      </c>
      <c r="Q347" s="71">
        <v>2</v>
      </c>
      <c r="R347" s="77">
        <v>2</v>
      </c>
      <c r="S347" s="71">
        <v>1</v>
      </c>
      <c r="T347" s="76"/>
      <c r="Z347" s="77"/>
      <c r="AB347" s="76"/>
      <c r="AH347" s="77"/>
      <c r="AJ347" s="12" t="b">
        <f t="shared" si="5"/>
        <v>0</v>
      </c>
      <c r="AK347" s="12"/>
    </row>
    <row r="348" spans="1:37" x14ac:dyDescent="0.25">
      <c r="A348" s="71" t="s">
        <v>973</v>
      </c>
      <c r="B348" s="71">
        <v>771.5</v>
      </c>
      <c r="C348" s="71">
        <v>281.3</v>
      </c>
      <c r="D348" s="76" t="s">
        <v>593</v>
      </c>
      <c r="E348" s="71">
        <v>769.5</v>
      </c>
      <c r="F348" s="71">
        <v>2</v>
      </c>
      <c r="G348" s="71">
        <v>2</v>
      </c>
      <c r="H348" s="71">
        <v>279.2</v>
      </c>
      <c r="I348" s="71">
        <v>2</v>
      </c>
      <c r="J348" s="77">
        <v>2.1000000000000227</v>
      </c>
      <c r="K348" s="71">
        <v>1</v>
      </c>
      <c r="L348" s="76"/>
      <c r="O348" s="71" t="s">
        <v>1864</v>
      </c>
      <c r="R348" s="77" t="s">
        <v>1864</v>
      </c>
      <c r="S348" s="71">
        <v>0</v>
      </c>
      <c r="T348" s="76"/>
      <c r="Z348" s="77"/>
      <c r="AB348" s="76"/>
      <c r="AH348" s="77"/>
      <c r="AJ348" s="12" t="b">
        <f t="shared" si="5"/>
        <v>0</v>
      </c>
      <c r="AK348" s="12"/>
    </row>
    <row r="349" spans="1:37" x14ac:dyDescent="0.25">
      <c r="A349" s="71" t="s">
        <v>583</v>
      </c>
      <c r="B349" s="71">
        <v>769.5</v>
      </c>
      <c r="C349" s="71">
        <v>277.2</v>
      </c>
      <c r="D349" s="76" t="s">
        <v>594</v>
      </c>
      <c r="E349" s="71">
        <v>767.5</v>
      </c>
      <c r="F349" s="71">
        <v>2</v>
      </c>
      <c r="G349" s="71">
        <v>2</v>
      </c>
      <c r="H349" s="71">
        <v>277.2</v>
      </c>
      <c r="I349" s="71">
        <v>0</v>
      </c>
      <c r="J349" s="77">
        <v>0</v>
      </c>
      <c r="K349" s="71">
        <v>2</v>
      </c>
      <c r="L349" s="76"/>
      <c r="O349" s="71" t="s">
        <v>1864</v>
      </c>
      <c r="R349" s="77" t="s">
        <v>1864</v>
      </c>
      <c r="S349" s="71">
        <v>0</v>
      </c>
      <c r="T349" s="76"/>
      <c r="Z349" s="77"/>
      <c r="AB349" s="76"/>
      <c r="AH349" s="77"/>
      <c r="AJ349" s="12" t="b">
        <f t="shared" si="5"/>
        <v>0</v>
      </c>
      <c r="AK349" s="4" t="b">
        <v>0</v>
      </c>
    </row>
    <row r="350" spans="1:37" x14ac:dyDescent="0.25">
      <c r="A350" s="71" t="s">
        <v>604</v>
      </c>
      <c r="B350" s="71">
        <v>803.6</v>
      </c>
      <c r="C350" s="71">
        <v>281.2</v>
      </c>
      <c r="D350" s="76" t="s">
        <v>975</v>
      </c>
      <c r="E350" s="71">
        <v>801.6</v>
      </c>
      <c r="F350" s="71">
        <v>2</v>
      </c>
      <c r="G350" s="71">
        <v>2</v>
      </c>
      <c r="H350" s="71">
        <v>281.3</v>
      </c>
      <c r="I350" s="71">
        <v>0</v>
      </c>
      <c r="J350" s="77">
        <v>0.10000000000002274</v>
      </c>
      <c r="K350" s="71">
        <v>2</v>
      </c>
      <c r="L350" s="76" t="s">
        <v>605</v>
      </c>
      <c r="M350" s="71">
        <v>801.6</v>
      </c>
      <c r="N350" s="71">
        <v>2</v>
      </c>
      <c r="O350" s="71">
        <v>2</v>
      </c>
      <c r="P350" s="71">
        <v>279.2</v>
      </c>
      <c r="Q350" s="71">
        <v>2</v>
      </c>
      <c r="R350" s="77">
        <v>2</v>
      </c>
      <c r="S350" s="71">
        <v>1</v>
      </c>
      <c r="T350" s="76"/>
      <c r="Z350" s="77"/>
      <c r="AB350" s="76"/>
      <c r="AH350" s="77"/>
      <c r="AJ350" s="4" t="b">
        <f t="shared" si="5"/>
        <v>0</v>
      </c>
      <c r="AK350" s="12"/>
    </row>
    <row r="351" spans="1:37" x14ac:dyDescent="0.25">
      <c r="A351" s="71" t="s">
        <v>584</v>
      </c>
      <c r="B351" s="71">
        <v>801.6</v>
      </c>
      <c r="C351" s="71">
        <v>309.3</v>
      </c>
      <c r="D351" s="76" t="s">
        <v>595</v>
      </c>
      <c r="E351" s="71">
        <v>799.5</v>
      </c>
      <c r="F351" s="71">
        <v>2</v>
      </c>
      <c r="G351" s="71">
        <v>2.1000000000000227</v>
      </c>
      <c r="H351" s="71">
        <v>309.3</v>
      </c>
      <c r="I351" s="71">
        <v>0</v>
      </c>
      <c r="J351" s="77">
        <v>0</v>
      </c>
      <c r="K351" s="71">
        <v>2</v>
      </c>
      <c r="L351" s="76" t="s">
        <v>585</v>
      </c>
      <c r="M351" s="71">
        <v>799.5</v>
      </c>
      <c r="N351" s="71">
        <v>2</v>
      </c>
      <c r="O351" s="71">
        <v>2.1000000000000227</v>
      </c>
      <c r="P351" s="71">
        <v>307.3</v>
      </c>
      <c r="Q351" s="71">
        <v>2</v>
      </c>
      <c r="R351" s="77">
        <v>2</v>
      </c>
      <c r="S351" s="71">
        <v>1</v>
      </c>
      <c r="T351" s="76"/>
      <c r="Z351" s="77"/>
      <c r="AB351" s="76"/>
      <c r="AH351" s="77"/>
      <c r="AJ351" s="12" t="b">
        <f t="shared" si="5"/>
        <v>0</v>
      </c>
      <c r="AK351" s="12"/>
    </row>
    <row r="352" spans="1:37" x14ac:dyDescent="0.25">
      <c r="A352" s="71" t="s">
        <v>975</v>
      </c>
      <c r="B352" s="71">
        <v>801.6</v>
      </c>
      <c r="C352" s="71">
        <v>281.3</v>
      </c>
      <c r="D352" s="76" t="s">
        <v>976</v>
      </c>
      <c r="E352" s="71">
        <v>799.5</v>
      </c>
      <c r="F352" s="71">
        <v>2</v>
      </c>
      <c r="G352" s="71">
        <v>2.1000000000000227</v>
      </c>
      <c r="H352" s="71">
        <v>279.2</v>
      </c>
      <c r="I352" s="71">
        <v>2</v>
      </c>
      <c r="J352" s="77">
        <v>2.1000000000000227</v>
      </c>
      <c r="K352" s="71">
        <v>1</v>
      </c>
      <c r="L352" s="76"/>
      <c r="O352" s="71" t="s">
        <v>1864</v>
      </c>
      <c r="R352" s="77" t="s">
        <v>1864</v>
      </c>
      <c r="S352" s="71">
        <v>0</v>
      </c>
      <c r="T352" s="76"/>
      <c r="Z352" s="77"/>
      <c r="AB352" s="76"/>
      <c r="AH352" s="77"/>
      <c r="AJ352" s="12" t="b">
        <f t="shared" ref="AJ352:AJ415" si="6">ABS(F352-H352-2)&lt;0.5</f>
        <v>0</v>
      </c>
      <c r="AK352" s="4" t="b">
        <v>1</v>
      </c>
    </row>
    <row r="353" spans="1:37" x14ac:dyDescent="0.25">
      <c r="A353" s="71" t="s">
        <v>585</v>
      </c>
      <c r="B353" s="71">
        <v>799.5</v>
      </c>
      <c r="C353" s="71">
        <v>307.3</v>
      </c>
      <c r="D353" s="76" t="s">
        <v>586</v>
      </c>
      <c r="E353" s="71">
        <v>797.5</v>
      </c>
      <c r="F353" s="71">
        <v>2</v>
      </c>
      <c r="G353" s="71">
        <v>2</v>
      </c>
      <c r="H353" s="71">
        <v>305.2</v>
      </c>
      <c r="I353" s="71">
        <v>2</v>
      </c>
      <c r="J353" s="77">
        <v>2.1000000000000227</v>
      </c>
      <c r="K353" s="71">
        <v>1</v>
      </c>
      <c r="L353" s="76" t="s">
        <v>596</v>
      </c>
      <c r="M353" s="71">
        <v>797.5</v>
      </c>
      <c r="N353" s="71">
        <v>2</v>
      </c>
      <c r="O353" s="71">
        <v>2</v>
      </c>
      <c r="P353" s="71">
        <v>307.3</v>
      </c>
      <c r="Q353" s="71">
        <v>0</v>
      </c>
      <c r="R353" s="77">
        <v>0</v>
      </c>
      <c r="S353" s="71">
        <v>2</v>
      </c>
      <c r="T353" s="76"/>
      <c r="Z353" s="77"/>
      <c r="AB353" s="76"/>
      <c r="AH353" s="77"/>
      <c r="AJ353" s="4" t="b">
        <f t="shared" si="6"/>
        <v>0</v>
      </c>
      <c r="AK353" s="12"/>
    </row>
    <row r="354" spans="1:37" x14ac:dyDescent="0.25">
      <c r="A354" s="71" t="s">
        <v>586</v>
      </c>
      <c r="B354" s="71">
        <v>797.5</v>
      </c>
      <c r="C354" s="71">
        <v>305.2</v>
      </c>
      <c r="D354" s="76" t="s">
        <v>597</v>
      </c>
      <c r="E354" s="71">
        <v>795.5</v>
      </c>
      <c r="F354" s="71">
        <v>2</v>
      </c>
      <c r="G354" s="71">
        <v>2</v>
      </c>
      <c r="H354" s="71">
        <v>305.2</v>
      </c>
      <c r="I354" s="71">
        <v>0</v>
      </c>
      <c r="J354" s="77">
        <v>0</v>
      </c>
      <c r="K354" s="71">
        <v>2</v>
      </c>
      <c r="L354" s="76" t="s">
        <v>587</v>
      </c>
      <c r="M354" s="71">
        <v>795.5</v>
      </c>
      <c r="N354" s="71">
        <v>2</v>
      </c>
      <c r="O354" s="71">
        <v>2</v>
      </c>
      <c r="P354" s="71">
        <v>303.2</v>
      </c>
      <c r="Q354" s="71">
        <v>2</v>
      </c>
      <c r="R354" s="77">
        <v>2</v>
      </c>
      <c r="S354" s="71">
        <v>1</v>
      </c>
      <c r="T354" s="76"/>
      <c r="Z354" s="77"/>
      <c r="AB354" s="76"/>
      <c r="AH354" s="77"/>
      <c r="AJ354" s="12" t="b">
        <f t="shared" si="6"/>
        <v>0</v>
      </c>
      <c r="AK354" s="12"/>
    </row>
    <row r="355" spans="1:37" x14ac:dyDescent="0.25">
      <c r="A355" s="71" t="s">
        <v>587</v>
      </c>
      <c r="B355" s="71">
        <v>795.5</v>
      </c>
      <c r="C355" s="71">
        <v>303.2</v>
      </c>
      <c r="D355" s="76" t="s">
        <v>598</v>
      </c>
      <c r="E355" s="71">
        <v>793.5</v>
      </c>
      <c r="F355" s="71">
        <v>2</v>
      </c>
      <c r="G355" s="71">
        <v>2</v>
      </c>
      <c r="H355" s="71">
        <v>303.2</v>
      </c>
      <c r="I355" s="71">
        <v>0</v>
      </c>
      <c r="J355" s="77">
        <v>0</v>
      </c>
      <c r="K355" s="71">
        <v>2</v>
      </c>
      <c r="L355" s="76" t="s">
        <v>588</v>
      </c>
      <c r="M355" s="71">
        <v>793.5</v>
      </c>
      <c r="N355" s="71">
        <v>2</v>
      </c>
      <c r="O355" s="71">
        <v>2</v>
      </c>
      <c r="P355" s="71">
        <v>301.2</v>
      </c>
      <c r="Q355" s="71">
        <v>2</v>
      </c>
      <c r="R355" s="77">
        <v>2</v>
      </c>
      <c r="S355" s="71">
        <v>1</v>
      </c>
      <c r="T355" s="76"/>
      <c r="Z355" s="77"/>
      <c r="AB355" s="76"/>
      <c r="AH355" s="77"/>
      <c r="AJ355" s="12" t="b">
        <f t="shared" si="6"/>
        <v>0</v>
      </c>
      <c r="AK355" s="12"/>
    </row>
    <row r="356" spans="1:37" x14ac:dyDescent="0.25">
      <c r="A356" s="71" t="s">
        <v>588</v>
      </c>
      <c r="B356" s="71">
        <v>793.5</v>
      </c>
      <c r="C356" s="71">
        <v>301.2</v>
      </c>
      <c r="D356" s="76" t="s">
        <v>599</v>
      </c>
      <c r="E356" s="71">
        <v>791.5</v>
      </c>
      <c r="F356" s="71">
        <v>2</v>
      </c>
      <c r="G356" s="71">
        <v>2</v>
      </c>
      <c r="H356" s="71">
        <v>301.2</v>
      </c>
      <c r="I356" s="71">
        <v>0</v>
      </c>
      <c r="J356" s="77">
        <v>0</v>
      </c>
      <c r="K356" s="71">
        <v>2</v>
      </c>
      <c r="L356" s="76"/>
      <c r="O356" s="71" t="s">
        <v>1864</v>
      </c>
      <c r="R356" s="77" t="s">
        <v>1864</v>
      </c>
      <c r="S356" s="71">
        <v>0</v>
      </c>
      <c r="T356" s="76"/>
      <c r="Z356" s="77"/>
      <c r="AB356" s="76"/>
      <c r="AH356" s="77"/>
      <c r="AJ356" s="12" t="b">
        <f t="shared" si="6"/>
        <v>0</v>
      </c>
      <c r="AK356" s="4" t="b">
        <v>1</v>
      </c>
    </row>
    <row r="357" spans="1:37" x14ac:dyDescent="0.25">
      <c r="A357" s="71" t="s">
        <v>589</v>
      </c>
      <c r="B357" s="71">
        <v>823.5</v>
      </c>
      <c r="C357" s="71">
        <v>331.3</v>
      </c>
      <c r="D357" s="76" t="s">
        <v>590</v>
      </c>
      <c r="E357" s="71">
        <v>821.5</v>
      </c>
      <c r="F357" s="71">
        <v>2</v>
      </c>
      <c r="G357" s="71">
        <v>2</v>
      </c>
      <c r="H357" s="71">
        <v>329.2</v>
      </c>
      <c r="I357" s="71">
        <v>2</v>
      </c>
      <c r="J357" s="77">
        <v>2.1000000000000227</v>
      </c>
      <c r="K357" s="71">
        <v>1</v>
      </c>
      <c r="L357" s="76" t="s">
        <v>600</v>
      </c>
      <c r="M357" s="71">
        <v>821.5</v>
      </c>
      <c r="N357" s="71">
        <v>2</v>
      </c>
      <c r="O357" s="71">
        <v>2</v>
      </c>
      <c r="P357" s="71">
        <v>331.3</v>
      </c>
      <c r="Q357" s="71">
        <v>0</v>
      </c>
      <c r="R357" s="77">
        <v>0</v>
      </c>
      <c r="S357" s="71">
        <v>2</v>
      </c>
      <c r="T357" s="76"/>
      <c r="Z357" s="77"/>
      <c r="AB357" s="76"/>
      <c r="AH357" s="77"/>
      <c r="AJ357" s="4" t="b">
        <f t="shared" si="6"/>
        <v>0</v>
      </c>
      <c r="AK357" s="12"/>
    </row>
    <row r="358" spans="1:37" x14ac:dyDescent="0.25">
      <c r="A358" s="71" t="s">
        <v>590</v>
      </c>
      <c r="B358" s="71">
        <v>821.5</v>
      </c>
      <c r="C358" s="71">
        <v>329.2</v>
      </c>
      <c r="D358" s="76" t="s">
        <v>591</v>
      </c>
      <c r="E358" s="71">
        <v>819.5</v>
      </c>
      <c r="F358" s="71">
        <v>2</v>
      </c>
      <c r="G358" s="71">
        <v>2</v>
      </c>
      <c r="H358" s="71">
        <v>327.2</v>
      </c>
      <c r="I358" s="71">
        <v>2</v>
      </c>
      <c r="J358" s="77">
        <v>2</v>
      </c>
      <c r="K358" s="71">
        <v>1</v>
      </c>
      <c r="L358" s="76" t="s">
        <v>601</v>
      </c>
      <c r="M358" s="71">
        <v>819.5</v>
      </c>
      <c r="N358" s="71">
        <v>2</v>
      </c>
      <c r="O358" s="71">
        <v>2</v>
      </c>
      <c r="P358" s="71">
        <v>329.2</v>
      </c>
      <c r="Q358" s="71">
        <v>0</v>
      </c>
      <c r="R358" s="77">
        <v>0</v>
      </c>
      <c r="S358" s="71">
        <v>2</v>
      </c>
      <c r="T358" s="76"/>
      <c r="Z358" s="77"/>
      <c r="AB358" s="76"/>
      <c r="AH358" s="77"/>
      <c r="AJ358" s="12" t="b">
        <f t="shared" si="6"/>
        <v>0</v>
      </c>
      <c r="AK358" s="4" t="b">
        <v>1</v>
      </c>
    </row>
    <row r="359" spans="1:37" x14ac:dyDescent="0.25">
      <c r="A359" s="71" t="s">
        <v>591</v>
      </c>
      <c r="B359" s="71">
        <v>819.5</v>
      </c>
      <c r="C359" s="71">
        <v>327.2</v>
      </c>
      <c r="D359" s="76" t="s">
        <v>602</v>
      </c>
      <c r="E359" s="71">
        <v>817.5</v>
      </c>
      <c r="F359" s="71">
        <v>2</v>
      </c>
      <c r="G359" s="71">
        <v>2</v>
      </c>
      <c r="H359" s="71">
        <v>327.2</v>
      </c>
      <c r="I359" s="71">
        <v>0</v>
      </c>
      <c r="J359" s="77">
        <v>0</v>
      </c>
      <c r="K359" s="71">
        <v>2</v>
      </c>
      <c r="L359" s="76"/>
      <c r="O359" s="71" t="s">
        <v>1864</v>
      </c>
      <c r="R359" s="77" t="s">
        <v>1864</v>
      </c>
      <c r="S359" s="71">
        <v>0</v>
      </c>
      <c r="T359" s="76"/>
      <c r="Z359" s="77"/>
      <c r="AB359" s="76"/>
      <c r="AH359" s="77"/>
      <c r="AJ359" s="4" t="b">
        <f t="shared" si="6"/>
        <v>0</v>
      </c>
      <c r="AK359" s="12"/>
    </row>
    <row r="360" spans="1:37" x14ac:dyDescent="0.25">
      <c r="A360" s="71" t="s">
        <v>593</v>
      </c>
      <c r="B360" s="71">
        <v>769.5</v>
      </c>
      <c r="C360" s="71">
        <v>279.2</v>
      </c>
      <c r="D360" s="76" t="s">
        <v>594</v>
      </c>
      <c r="E360" s="71">
        <v>767.5</v>
      </c>
      <c r="F360" s="71">
        <v>2</v>
      </c>
      <c r="G360" s="71">
        <v>2</v>
      </c>
      <c r="H360" s="71">
        <v>277.2</v>
      </c>
      <c r="I360" s="71">
        <v>2</v>
      </c>
      <c r="J360" s="77">
        <v>2</v>
      </c>
      <c r="K360" s="71">
        <v>1</v>
      </c>
      <c r="L360" s="76" t="s">
        <v>974</v>
      </c>
      <c r="M360" s="71">
        <v>767.5</v>
      </c>
      <c r="N360" s="71">
        <v>2</v>
      </c>
      <c r="O360" s="71">
        <v>2</v>
      </c>
      <c r="P360" s="71">
        <v>279.3</v>
      </c>
      <c r="Q360" s="71">
        <v>0</v>
      </c>
      <c r="R360" s="77">
        <v>0.10000000000002274</v>
      </c>
      <c r="S360" s="71">
        <v>2</v>
      </c>
      <c r="T360" s="76"/>
      <c r="Z360" s="77"/>
      <c r="AB360" s="76"/>
      <c r="AH360" s="77"/>
      <c r="AJ360" s="12" t="b">
        <f t="shared" si="6"/>
        <v>0</v>
      </c>
      <c r="AK360" s="12"/>
    </row>
    <row r="361" spans="1:37" x14ac:dyDescent="0.25">
      <c r="A361" s="71" t="s">
        <v>605</v>
      </c>
      <c r="B361" s="71">
        <v>801.6</v>
      </c>
      <c r="C361" s="71">
        <v>279.2</v>
      </c>
      <c r="D361" s="76" t="s">
        <v>976</v>
      </c>
      <c r="E361" s="71">
        <v>799.5</v>
      </c>
      <c r="F361" s="71">
        <v>2</v>
      </c>
      <c r="G361" s="71">
        <v>2.1000000000000227</v>
      </c>
      <c r="H361" s="71">
        <v>279.2</v>
      </c>
      <c r="I361" s="71">
        <v>0</v>
      </c>
      <c r="J361" s="77">
        <v>0</v>
      </c>
      <c r="K361" s="71">
        <v>2</v>
      </c>
      <c r="L361" s="76" t="s">
        <v>606</v>
      </c>
      <c r="M361" s="71">
        <v>799.5</v>
      </c>
      <c r="N361" s="71">
        <v>2</v>
      </c>
      <c r="O361" s="71">
        <v>2.1000000000000227</v>
      </c>
      <c r="P361" s="71">
        <v>277.2</v>
      </c>
      <c r="Q361" s="71">
        <v>2</v>
      </c>
      <c r="R361" s="77">
        <v>2</v>
      </c>
      <c r="S361" s="71">
        <v>1</v>
      </c>
      <c r="T361" s="76"/>
      <c r="Z361" s="77"/>
      <c r="AB361" s="76"/>
      <c r="AH361" s="77"/>
      <c r="AJ361" s="12" t="b">
        <f t="shared" si="6"/>
        <v>0</v>
      </c>
      <c r="AK361" s="4" t="b">
        <v>0</v>
      </c>
    </row>
    <row r="362" spans="1:37" x14ac:dyDescent="0.25">
      <c r="A362" s="71" t="s">
        <v>595</v>
      </c>
      <c r="B362" s="71">
        <v>799.5</v>
      </c>
      <c r="C362" s="71">
        <v>309.3</v>
      </c>
      <c r="D362" s="76" t="s">
        <v>596</v>
      </c>
      <c r="E362" s="71">
        <v>797.5</v>
      </c>
      <c r="F362" s="71">
        <v>2</v>
      </c>
      <c r="G362" s="71">
        <v>2</v>
      </c>
      <c r="H362" s="71">
        <v>307.3</v>
      </c>
      <c r="I362" s="71">
        <v>2</v>
      </c>
      <c r="J362" s="77">
        <v>2</v>
      </c>
      <c r="K362" s="71">
        <v>1</v>
      </c>
      <c r="L362" s="76"/>
      <c r="O362" s="71" t="s">
        <v>1864</v>
      </c>
      <c r="R362" s="77" t="s">
        <v>1864</v>
      </c>
      <c r="S362" s="71">
        <v>0</v>
      </c>
      <c r="T362" s="76"/>
      <c r="Z362" s="77"/>
      <c r="AB362" s="76"/>
      <c r="AH362" s="77"/>
      <c r="AJ362" s="4" t="b">
        <f t="shared" si="6"/>
        <v>0</v>
      </c>
      <c r="AK362" s="12"/>
    </row>
    <row r="363" spans="1:37" x14ac:dyDescent="0.25">
      <c r="A363" s="71" t="s">
        <v>596</v>
      </c>
      <c r="B363" s="71">
        <v>797.5</v>
      </c>
      <c r="C363" s="71">
        <v>307.3</v>
      </c>
      <c r="D363" s="76" t="s">
        <v>597</v>
      </c>
      <c r="E363" s="71">
        <v>795.5</v>
      </c>
      <c r="F363" s="71">
        <v>2</v>
      </c>
      <c r="G363" s="71">
        <v>2</v>
      </c>
      <c r="H363" s="71">
        <v>305.2</v>
      </c>
      <c r="I363" s="71">
        <v>2</v>
      </c>
      <c r="J363" s="77">
        <v>2.1000000000000227</v>
      </c>
      <c r="K363" s="71">
        <v>1</v>
      </c>
      <c r="L363" s="76"/>
      <c r="O363" s="71" t="s">
        <v>1864</v>
      </c>
      <c r="R363" s="77" t="s">
        <v>1864</v>
      </c>
      <c r="S363" s="71">
        <v>0</v>
      </c>
      <c r="T363" s="76"/>
      <c r="Z363" s="77"/>
      <c r="AB363" s="76"/>
      <c r="AH363" s="77"/>
      <c r="AJ363" s="12" t="b">
        <f t="shared" si="6"/>
        <v>0</v>
      </c>
      <c r="AK363" s="12"/>
    </row>
    <row r="364" spans="1:37" x14ac:dyDescent="0.25">
      <c r="A364" s="71" t="s">
        <v>597</v>
      </c>
      <c r="B364" s="71">
        <v>795.5</v>
      </c>
      <c r="C364" s="71">
        <v>305.2</v>
      </c>
      <c r="D364" s="76" t="s">
        <v>598</v>
      </c>
      <c r="E364" s="71">
        <v>793.5</v>
      </c>
      <c r="F364" s="71">
        <v>2</v>
      </c>
      <c r="G364" s="71">
        <v>2</v>
      </c>
      <c r="H364" s="71">
        <v>303.2</v>
      </c>
      <c r="I364" s="71">
        <v>2</v>
      </c>
      <c r="J364" s="77">
        <v>2</v>
      </c>
      <c r="K364" s="71">
        <v>1</v>
      </c>
      <c r="L364" s="76"/>
      <c r="O364" s="71" t="s">
        <v>1864</v>
      </c>
      <c r="R364" s="77" t="s">
        <v>1864</v>
      </c>
      <c r="S364" s="71">
        <v>0</v>
      </c>
      <c r="T364" s="76"/>
      <c r="Z364" s="77"/>
      <c r="AB364" s="76"/>
      <c r="AH364" s="77"/>
      <c r="AJ364" s="12" t="b">
        <f t="shared" si="6"/>
        <v>0</v>
      </c>
      <c r="AK364" s="12"/>
    </row>
    <row r="365" spans="1:37" x14ac:dyDescent="0.25">
      <c r="A365" s="71" t="s">
        <v>598</v>
      </c>
      <c r="B365" s="71">
        <v>793.5</v>
      </c>
      <c r="C365" s="71">
        <v>303.2</v>
      </c>
      <c r="D365" s="76" t="s">
        <v>599</v>
      </c>
      <c r="E365" s="71">
        <v>791.5</v>
      </c>
      <c r="F365" s="71">
        <v>2</v>
      </c>
      <c r="G365" s="71">
        <v>2</v>
      </c>
      <c r="H365" s="71">
        <v>301.2</v>
      </c>
      <c r="I365" s="71">
        <v>2</v>
      </c>
      <c r="J365" s="77">
        <v>2</v>
      </c>
      <c r="K365" s="71">
        <v>1</v>
      </c>
      <c r="L365" s="76"/>
      <c r="O365" s="71" t="s">
        <v>1864</v>
      </c>
      <c r="R365" s="77" t="s">
        <v>1864</v>
      </c>
      <c r="S365" s="71">
        <v>0</v>
      </c>
      <c r="T365" s="76"/>
      <c r="Z365" s="77"/>
      <c r="AB365" s="76"/>
      <c r="AH365" s="77"/>
      <c r="AJ365" s="12" t="b">
        <f t="shared" si="6"/>
        <v>0</v>
      </c>
      <c r="AK365" s="12"/>
    </row>
    <row r="366" spans="1:37" x14ac:dyDescent="0.25">
      <c r="A366" s="71" t="s">
        <v>600</v>
      </c>
      <c r="B366" s="71">
        <v>821.5</v>
      </c>
      <c r="C366" s="71">
        <v>331.3</v>
      </c>
      <c r="D366" s="76" t="s">
        <v>601</v>
      </c>
      <c r="E366" s="71">
        <v>819.5</v>
      </c>
      <c r="F366" s="71">
        <v>2</v>
      </c>
      <c r="G366" s="71">
        <v>2</v>
      </c>
      <c r="H366" s="71">
        <v>329.2</v>
      </c>
      <c r="I366" s="71">
        <v>2</v>
      </c>
      <c r="J366" s="77">
        <v>2.1000000000000227</v>
      </c>
      <c r="K366" s="71">
        <v>1</v>
      </c>
      <c r="L366" s="76"/>
      <c r="O366" s="71" t="s">
        <v>1864</v>
      </c>
      <c r="R366" s="77" t="s">
        <v>1864</v>
      </c>
      <c r="S366" s="71">
        <v>0</v>
      </c>
      <c r="T366" s="76"/>
      <c r="Z366" s="77"/>
      <c r="AB366" s="76"/>
      <c r="AH366" s="77"/>
      <c r="AJ366" s="12" t="b">
        <f t="shared" si="6"/>
        <v>0</v>
      </c>
      <c r="AK366" s="4" t="b">
        <v>1</v>
      </c>
    </row>
    <row r="367" spans="1:37" x14ac:dyDescent="0.25">
      <c r="A367" s="71" t="s">
        <v>601</v>
      </c>
      <c r="B367" s="71">
        <v>819.5</v>
      </c>
      <c r="C367" s="71">
        <v>329.2</v>
      </c>
      <c r="D367" s="76" t="s">
        <v>602</v>
      </c>
      <c r="E367" s="71">
        <v>817.5</v>
      </c>
      <c r="F367" s="71">
        <v>2</v>
      </c>
      <c r="G367" s="71">
        <v>2</v>
      </c>
      <c r="H367" s="71">
        <v>327.2</v>
      </c>
      <c r="I367" s="71">
        <v>2</v>
      </c>
      <c r="J367" s="77">
        <v>2</v>
      </c>
      <c r="K367" s="71">
        <v>1</v>
      </c>
      <c r="L367" s="76"/>
      <c r="O367" s="71" t="s">
        <v>1864</v>
      </c>
      <c r="R367" s="77" t="s">
        <v>1864</v>
      </c>
      <c r="S367" s="71">
        <v>0</v>
      </c>
      <c r="T367" s="76"/>
      <c r="Z367" s="77"/>
      <c r="AB367" s="76"/>
      <c r="AH367" s="77"/>
      <c r="AJ367" s="4" t="b">
        <f t="shared" si="6"/>
        <v>0</v>
      </c>
      <c r="AK367" s="12"/>
    </row>
    <row r="368" spans="1:37" x14ac:dyDescent="0.25">
      <c r="A368" s="71" t="s">
        <v>607</v>
      </c>
      <c r="B368" s="71">
        <v>831.6</v>
      </c>
      <c r="C368" s="71">
        <v>309.3</v>
      </c>
      <c r="D368" s="76" t="s">
        <v>608</v>
      </c>
      <c r="E368" s="71">
        <v>829.6</v>
      </c>
      <c r="F368" s="71">
        <v>2</v>
      </c>
      <c r="G368" s="71">
        <v>2</v>
      </c>
      <c r="H368" s="71">
        <v>307.3</v>
      </c>
      <c r="I368" s="71">
        <v>2</v>
      </c>
      <c r="J368" s="77">
        <v>2</v>
      </c>
      <c r="K368" s="71">
        <v>1</v>
      </c>
      <c r="L368" s="76"/>
      <c r="O368" s="71" t="s">
        <v>1864</v>
      </c>
      <c r="R368" s="77" t="s">
        <v>1864</v>
      </c>
      <c r="S368" s="71">
        <v>0</v>
      </c>
      <c r="T368" s="76"/>
      <c r="Z368" s="77"/>
      <c r="AB368" s="76"/>
      <c r="AH368" s="77"/>
      <c r="AJ368" s="12" t="b">
        <f t="shared" si="6"/>
        <v>0</v>
      </c>
      <c r="AK368" s="4" t="b">
        <v>0</v>
      </c>
    </row>
    <row r="369" spans="1:37" x14ac:dyDescent="0.25">
      <c r="A369" s="71" t="s">
        <v>608</v>
      </c>
      <c r="B369" s="71">
        <v>829.6</v>
      </c>
      <c r="C369" s="71">
        <v>307.3</v>
      </c>
      <c r="D369" s="76" t="s">
        <v>609</v>
      </c>
      <c r="E369" s="71">
        <v>827.6</v>
      </c>
      <c r="F369" s="71">
        <v>2</v>
      </c>
      <c r="G369" s="71">
        <v>2</v>
      </c>
      <c r="H369" s="71">
        <v>305.2</v>
      </c>
      <c r="I369" s="71">
        <v>2</v>
      </c>
      <c r="J369" s="77">
        <v>2.1000000000000227</v>
      </c>
      <c r="K369" s="71">
        <v>1</v>
      </c>
      <c r="L369" s="76"/>
      <c r="O369" s="71" t="s">
        <v>1864</v>
      </c>
      <c r="R369" s="77" t="s">
        <v>1864</v>
      </c>
      <c r="S369" s="71">
        <v>0</v>
      </c>
      <c r="T369" s="76"/>
      <c r="Z369" s="77"/>
      <c r="AB369" s="76"/>
      <c r="AH369" s="77"/>
      <c r="AJ369" s="4" t="b">
        <f t="shared" si="6"/>
        <v>0</v>
      </c>
      <c r="AK369" s="12"/>
    </row>
    <row r="370" spans="1:37" x14ac:dyDescent="0.25">
      <c r="A370" s="71" t="s">
        <v>609</v>
      </c>
      <c r="B370" s="71">
        <v>827.6</v>
      </c>
      <c r="C370" s="71">
        <v>305.2</v>
      </c>
      <c r="D370" s="76" t="s">
        <v>610</v>
      </c>
      <c r="E370" s="71">
        <v>825.6</v>
      </c>
      <c r="F370" s="71">
        <v>2</v>
      </c>
      <c r="G370" s="71">
        <v>2</v>
      </c>
      <c r="H370" s="71">
        <v>303.2</v>
      </c>
      <c r="I370" s="71">
        <v>2</v>
      </c>
      <c r="J370" s="77">
        <v>2</v>
      </c>
      <c r="K370" s="71">
        <v>1</v>
      </c>
      <c r="L370" s="76"/>
      <c r="O370" s="71" t="s">
        <v>1864</v>
      </c>
      <c r="R370" s="77" t="s">
        <v>1864</v>
      </c>
      <c r="S370" s="71">
        <v>0</v>
      </c>
      <c r="T370" s="76"/>
      <c r="Z370" s="77"/>
      <c r="AB370" s="76"/>
      <c r="AH370" s="77"/>
      <c r="AJ370" s="12" t="b">
        <f t="shared" si="6"/>
        <v>0</v>
      </c>
      <c r="AK370" s="12"/>
    </row>
    <row r="371" spans="1:37" x14ac:dyDescent="0.25">
      <c r="A371" s="71" t="s">
        <v>610</v>
      </c>
      <c r="B371" s="71">
        <v>825.6</v>
      </c>
      <c r="C371" s="71">
        <v>303.2</v>
      </c>
      <c r="D371" s="76" t="s">
        <v>611</v>
      </c>
      <c r="E371" s="71">
        <v>823.5</v>
      </c>
      <c r="F371" s="71">
        <v>2</v>
      </c>
      <c r="G371" s="71">
        <v>2.1000000000000227</v>
      </c>
      <c r="H371" s="71">
        <v>301.2</v>
      </c>
      <c r="I371" s="71">
        <v>2</v>
      </c>
      <c r="J371" s="77">
        <v>2</v>
      </c>
      <c r="K371" s="71">
        <v>1</v>
      </c>
      <c r="L371" s="76"/>
      <c r="O371" s="71" t="s">
        <v>1864</v>
      </c>
      <c r="R371" s="77" t="s">
        <v>1864</v>
      </c>
      <c r="S371" s="71">
        <v>0</v>
      </c>
      <c r="T371" s="76"/>
      <c r="Z371" s="77"/>
      <c r="AB371" s="76"/>
      <c r="AH371" s="77"/>
      <c r="AJ371" s="12" t="b">
        <f t="shared" si="6"/>
        <v>0</v>
      </c>
      <c r="AK371" s="12"/>
    </row>
    <row r="372" spans="1:37" x14ac:dyDescent="0.25">
      <c r="A372" s="71" t="s">
        <v>612</v>
      </c>
      <c r="B372" s="71">
        <v>853.6</v>
      </c>
      <c r="C372" s="71">
        <v>331.3</v>
      </c>
      <c r="D372" s="76" t="s">
        <v>613</v>
      </c>
      <c r="E372" s="71">
        <v>851.6</v>
      </c>
      <c r="F372" s="71">
        <v>2</v>
      </c>
      <c r="G372" s="71">
        <v>2</v>
      </c>
      <c r="H372" s="71">
        <v>329.2</v>
      </c>
      <c r="I372" s="71">
        <v>2</v>
      </c>
      <c r="J372" s="77">
        <v>2.1000000000000227</v>
      </c>
      <c r="K372" s="71">
        <v>1</v>
      </c>
      <c r="L372" s="76"/>
      <c r="O372" s="71" t="s">
        <v>1864</v>
      </c>
      <c r="R372" s="77" t="s">
        <v>1864</v>
      </c>
      <c r="S372" s="71">
        <v>0</v>
      </c>
      <c r="T372" s="76"/>
      <c r="Z372" s="77"/>
      <c r="AB372" s="76"/>
      <c r="AH372" s="77"/>
      <c r="AJ372" s="12" t="b">
        <f t="shared" si="6"/>
        <v>0</v>
      </c>
      <c r="AK372" s="12"/>
    </row>
    <row r="373" spans="1:37" x14ac:dyDescent="0.25">
      <c r="A373" s="71" t="s">
        <v>613</v>
      </c>
      <c r="B373" s="71">
        <v>851.6</v>
      </c>
      <c r="C373" s="71">
        <v>329.2</v>
      </c>
      <c r="D373" s="76" t="s">
        <v>614</v>
      </c>
      <c r="E373" s="71">
        <v>849.6</v>
      </c>
      <c r="F373" s="71">
        <v>2</v>
      </c>
      <c r="G373" s="71">
        <v>2</v>
      </c>
      <c r="H373" s="71">
        <v>327.2</v>
      </c>
      <c r="I373" s="71">
        <v>2</v>
      </c>
      <c r="J373" s="77">
        <v>2</v>
      </c>
      <c r="K373" s="71">
        <v>1</v>
      </c>
      <c r="L373" s="76"/>
      <c r="O373" s="71" t="s">
        <v>1864</v>
      </c>
      <c r="R373" s="77" t="s">
        <v>1864</v>
      </c>
      <c r="S373" s="71">
        <v>0</v>
      </c>
      <c r="T373" s="76"/>
      <c r="Z373" s="77"/>
      <c r="AB373" s="76"/>
      <c r="AH373" s="77"/>
      <c r="AJ373" s="12" t="b">
        <f t="shared" si="6"/>
        <v>0</v>
      </c>
      <c r="AK373" s="12"/>
    </row>
    <row r="374" spans="1:37" x14ac:dyDescent="0.25">
      <c r="A374" s="71" t="s">
        <v>809</v>
      </c>
      <c r="B374" s="71">
        <v>809.5</v>
      </c>
      <c r="C374" s="71">
        <v>227.2</v>
      </c>
      <c r="D374" s="76" t="s">
        <v>989</v>
      </c>
      <c r="E374" s="71">
        <v>807.5</v>
      </c>
      <c r="F374" s="71">
        <v>2</v>
      </c>
      <c r="G374" s="71">
        <v>2</v>
      </c>
      <c r="H374" s="71">
        <v>227.2</v>
      </c>
      <c r="I374" s="71">
        <v>0</v>
      </c>
      <c r="J374" s="77">
        <v>0</v>
      </c>
      <c r="K374" s="71">
        <v>2</v>
      </c>
      <c r="L374" s="76"/>
      <c r="O374" s="71" t="s">
        <v>1864</v>
      </c>
      <c r="R374" s="77" t="s">
        <v>1864</v>
      </c>
      <c r="S374" s="71">
        <v>0</v>
      </c>
      <c r="T374" s="76"/>
      <c r="Z374" s="77"/>
      <c r="AB374" s="76"/>
      <c r="AH374" s="77"/>
      <c r="AJ374" s="12" t="b">
        <f t="shared" si="6"/>
        <v>0</v>
      </c>
      <c r="AK374" s="4" t="b">
        <v>1</v>
      </c>
    </row>
    <row r="375" spans="1:37" x14ac:dyDescent="0.25">
      <c r="A375" s="71" t="s">
        <v>782</v>
      </c>
      <c r="B375" s="71">
        <v>807.5</v>
      </c>
      <c r="C375" s="71">
        <v>281.2</v>
      </c>
      <c r="D375" s="76" t="s">
        <v>783</v>
      </c>
      <c r="E375" s="71">
        <v>805.5</v>
      </c>
      <c r="F375" s="71">
        <v>2</v>
      </c>
      <c r="G375" s="71">
        <v>2</v>
      </c>
      <c r="H375" s="71">
        <v>279.2</v>
      </c>
      <c r="I375" s="71">
        <v>2</v>
      </c>
      <c r="J375" s="77">
        <v>2</v>
      </c>
      <c r="K375" s="71">
        <v>1</v>
      </c>
      <c r="L375" s="76"/>
      <c r="O375" s="71" t="s">
        <v>1864</v>
      </c>
      <c r="R375" s="77" t="s">
        <v>1864</v>
      </c>
      <c r="S375" s="71">
        <v>0</v>
      </c>
      <c r="T375" s="76"/>
      <c r="Z375" s="77"/>
      <c r="AB375" s="76"/>
      <c r="AH375" s="77"/>
      <c r="AJ375" s="4" t="b">
        <f t="shared" si="6"/>
        <v>0</v>
      </c>
      <c r="AK375" s="12"/>
    </row>
    <row r="376" spans="1:37" x14ac:dyDescent="0.25">
      <c r="A376" s="71" t="s">
        <v>783</v>
      </c>
      <c r="B376" s="71">
        <v>805.5</v>
      </c>
      <c r="C376" s="71">
        <v>279.2</v>
      </c>
      <c r="D376" s="76" t="s">
        <v>784</v>
      </c>
      <c r="E376" s="71">
        <v>803.5</v>
      </c>
      <c r="F376" s="71">
        <v>2</v>
      </c>
      <c r="G376" s="71">
        <v>2</v>
      </c>
      <c r="H376" s="71">
        <v>277.2</v>
      </c>
      <c r="I376" s="71">
        <v>2</v>
      </c>
      <c r="J376" s="77">
        <v>2</v>
      </c>
      <c r="K376" s="71">
        <v>1</v>
      </c>
      <c r="L376" s="76"/>
      <c r="O376" s="71" t="s">
        <v>1864</v>
      </c>
      <c r="R376" s="77" t="s">
        <v>1864</v>
      </c>
      <c r="S376" s="71">
        <v>0</v>
      </c>
      <c r="T376" s="76"/>
      <c r="Z376" s="77"/>
      <c r="AB376" s="76"/>
      <c r="AH376" s="77"/>
      <c r="AJ376" s="12" t="b">
        <f t="shared" si="6"/>
        <v>0</v>
      </c>
      <c r="AK376" s="12"/>
    </row>
    <row r="377" spans="1:37" x14ac:dyDescent="0.25">
      <c r="A377" s="71" t="s">
        <v>785</v>
      </c>
      <c r="B377" s="71">
        <v>835.5</v>
      </c>
      <c r="C377" s="71">
        <v>309.3</v>
      </c>
      <c r="D377" s="76" t="s">
        <v>786</v>
      </c>
      <c r="E377" s="71">
        <v>833.5</v>
      </c>
      <c r="F377" s="71">
        <v>2</v>
      </c>
      <c r="G377" s="71">
        <v>2</v>
      </c>
      <c r="H377" s="71">
        <v>307.3</v>
      </c>
      <c r="I377" s="71">
        <v>2</v>
      </c>
      <c r="J377" s="77">
        <v>2</v>
      </c>
      <c r="K377" s="71">
        <v>1</v>
      </c>
      <c r="L377" s="76"/>
      <c r="O377" s="71" t="s">
        <v>1864</v>
      </c>
      <c r="R377" s="77" t="s">
        <v>1864</v>
      </c>
      <c r="S377" s="71">
        <v>0</v>
      </c>
      <c r="T377" s="76"/>
      <c r="Z377" s="77"/>
      <c r="AB377" s="76"/>
      <c r="AH377" s="77"/>
      <c r="AJ377" s="12" t="b">
        <f t="shared" si="6"/>
        <v>0</v>
      </c>
      <c r="AK377" s="12"/>
    </row>
    <row r="378" spans="1:37" x14ac:dyDescent="0.25">
      <c r="A378" s="71" t="s">
        <v>786</v>
      </c>
      <c r="B378" s="71">
        <v>833.5</v>
      </c>
      <c r="C378" s="71">
        <v>307.3</v>
      </c>
      <c r="D378" s="76" t="s">
        <v>787</v>
      </c>
      <c r="E378" s="71">
        <v>831.5</v>
      </c>
      <c r="F378" s="71">
        <v>2</v>
      </c>
      <c r="G378" s="71">
        <v>2</v>
      </c>
      <c r="H378" s="71">
        <v>305.2</v>
      </c>
      <c r="I378" s="71">
        <v>2</v>
      </c>
      <c r="J378" s="77">
        <v>2.1000000000000227</v>
      </c>
      <c r="K378" s="71">
        <v>1</v>
      </c>
      <c r="L378" s="76"/>
      <c r="O378" s="71" t="s">
        <v>1864</v>
      </c>
      <c r="R378" s="77" t="s">
        <v>1864</v>
      </c>
      <c r="S378" s="71">
        <v>0</v>
      </c>
      <c r="T378" s="76"/>
      <c r="Z378" s="77"/>
      <c r="AB378" s="76"/>
      <c r="AH378" s="77"/>
      <c r="AJ378" s="12" t="b">
        <f t="shared" si="6"/>
        <v>0</v>
      </c>
      <c r="AK378" s="12"/>
    </row>
    <row r="379" spans="1:37" x14ac:dyDescent="0.25">
      <c r="A379" s="71" t="s">
        <v>787</v>
      </c>
      <c r="B379" s="71">
        <v>831.5</v>
      </c>
      <c r="C379" s="71">
        <v>305.2</v>
      </c>
      <c r="D379" s="76" t="s">
        <v>788</v>
      </c>
      <c r="E379" s="71">
        <v>829.5</v>
      </c>
      <c r="F379" s="71">
        <v>2</v>
      </c>
      <c r="G379" s="71">
        <v>2</v>
      </c>
      <c r="H379" s="71">
        <v>303.2</v>
      </c>
      <c r="I379" s="71">
        <v>2</v>
      </c>
      <c r="J379" s="77">
        <v>2</v>
      </c>
      <c r="K379" s="71">
        <v>1</v>
      </c>
      <c r="L379" s="76"/>
      <c r="O379" s="71" t="s">
        <v>1864</v>
      </c>
      <c r="R379" s="77" t="s">
        <v>1864</v>
      </c>
      <c r="S379" s="71">
        <v>0</v>
      </c>
      <c r="T379" s="76"/>
      <c r="Z379" s="77"/>
      <c r="AB379" s="76"/>
      <c r="AH379" s="77"/>
      <c r="AJ379" s="12" t="b">
        <f t="shared" si="6"/>
        <v>0</v>
      </c>
      <c r="AK379" s="4" t="b">
        <v>1</v>
      </c>
    </row>
    <row r="380" spans="1:37" x14ac:dyDescent="0.25">
      <c r="A380" s="71" t="s">
        <v>788</v>
      </c>
      <c r="B380" s="71">
        <v>829.5</v>
      </c>
      <c r="C380" s="71">
        <v>303.2</v>
      </c>
      <c r="D380" s="76" t="s">
        <v>789</v>
      </c>
      <c r="E380" s="71">
        <v>827.5</v>
      </c>
      <c r="F380" s="71">
        <v>2</v>
      </c>
      <c r="G380" s="71">
        <v>2</v>
      </c>
      <c r="H380" s="71">
        <v>301.2</v>
      </c>
      <c r="I380" s="71">
        <v>2</v>
      </c>
      <c r="J380" s="77">
        <v>2</v>
      </c>
      <c r="K380" s="71">
        <v>1</v>
      </c>
      <c r="L380" s="76"/>
      <c r="O380" s="71" t="s">
        <v>1864</v>
      </c>
      <c r="R380" s="77" t="s">
        <v>1864</v>
      </c>
      <c r="S380" s="71">
        <v>0</v>
      </c>
      <c r="T380" s="76"/>
      <c r="Z380" s="77"/>
      <c r="AB380" s="76"/>
      <c r="AH380" s="77"/>
      <c r="AJ380" s="4" t="b">
        <f t="shared" si="6"/>
        <v>0</v>
      </c>
      <c r="AK380" s="12"/>
    </row>
    <row r="381" spans="1:37" x14ac:dyDescent="0.25">
      <c r="A381" s="71" t="s">
        <v>790</v>
      </c>
      <c r="B381" s="71">
        <v>857.5</v>
      </c>
      <c r="C381" s="71">
        <v>331.3</v>
      </c>
      <c r="D381" s="76" t="s">
        <v>791</v>
      </c>
      <c r="E381" s="71">
        <v>855.5</v>
      </c>
      <c r="F381" s="71">
        <v>2</v>
      </c>
      <c r="G381" s="71">
        <v>2</v>
      </c>
      <c r="H381" s="71">
        <v>329.2</v>
      </c>
      <c r="I381" s="71">
        <v>2</v>
      </c>
      <c r="J381" s="77">
        <v>2.1000000000000227</v>
      </c>
      <c r="K381" s="71">
        <v>1</v>
      </c>
      <c r="L381" s="76"/>
      <c r="O381" s="71" t="s">
        <v>1864</v>
      </c>
      <c r="R381" s="77" t="s">
        <v>1864</v>
      </c>
      <c r="S381" s="71">
        <v>0</v>
      </c>
      <c r="T381" s="76"/>
      <c r="Z381" s="77"/>
      <c r="AB381" s="76"/>
      <c r="AH381" s="77"/>
      <c r="AJ381" s="12" t="b">
        <f t="shared" si="6"/>
        <v>0</v>
      </c>
      <c r="AK381" s="12"/>
    </row>
    <row r="382" spans="1:37" x14ac:dyDescent="0.25">
      <c r="A382" s="71" t="s">
        <v>791</v>
      </c>
      <c r="B382" s="71">
        <v>855.5</v>
      </c>
      <c r="C382" s="71">
        <v>329.2</v>
      </c>
      <c r="D382" s="76" t="s">
        <v>792</v>
      </c>
      <c r="E382" s="71">
        <v>853.5</v>
      </c>
      <c r="F382" s="71">
        <v>2</v>
      </c>
      <c r="G382" s="71">
        <v>2</v>
      </c>
      <c r="H382" s="71">
        <v>327.2</v>
      </c>
      <c r="I382" s="71">
        <v>2</v>
      </c>
      <c r="J382" s="77">
        <v>2</v>
      </c>
      <c r="K382" s="71">
        <v>1</v>
      </c>
      <c r="L382" s="76"/>
      <c r="O382" s="71" t="s">
        <v>1864</v>
      </c>
      <c r="R382" s="77" t="s">
        <v>1864</v>
      </c>
      <c r="S382" s="71">
        <v>0</v>
      </c>
      <c r="T382" s="76"/>
      <c r="Z382" s="77"/>
      <c r="AB382" s="76"/>
      <c r="AH382" s="77"/>
      <c r="AJ382" s="12" t="b">
        <f t="shared" si="6"/>
        <v>0</v>
      </c>
      <c r="AK382" s="12"/>
    </row>
    <row r="383" spans="1:37" x14ac:dyDescent="0.25">
      <c r="A383" s="71" t="s">
        <v>869</v>
      </c>
      <c r="B383" s="71">
        <v>795.5</v>
      </c>
      <c r="C383" s="71">
        <v>241.2</v>
      </c>
      <c r="D383" s="76" t="s">
        <v>870</v>
      </c>
      <c r="E383" s="71">
        <v>793.5</v>
      </c>
      <c r="F383" s="71">
        <v>2</v>
      </c>
      <c r="G383" s="71">
        <v>2</v>
      </c>
      <c r="H383" s="71">
        <v>241.2</v>
      </c>
      <c r="I383" s="71">
        <v>0</v>
      </c>
      <c r="J383" s="77">
        <v>0</v>
      </c>
      <c r="K383" s="71">
        <v>2</v>
      </c>
      <c r="L383" s="76"/>
      <c r="O383" s="71" t="s">
        <v>1864</v>
      </c>
      <c r="R383" s="77" t="s">
        <v>1864</v>
      </c>
      <c r="S383" s="71">
        <v>0</v>
      </c>
      <c r="T383" s="76"/>
      <c r="Z383" s="77"/>
      <c r="AB383" s="76"/>
      <c r="AH383" s="77"/>
      <c r="AJ383" s="12" t="b">
        <f t="shared" si="6"/>
        <v>0</v>
      </c>
      <c r="AK383" s="4" t="b">
        <v>0</v>
      </c>
    </row>
    <row r="384" spans="1:37" x14ac:dyDescent="0.25">
      <c r="A384" s="71" t="s">
        <v>871</v>
      </c>
      <c r="B384" s="71">
        <v>823.5</v>
      </c>
      <c r="C384" s="71">
        <v>241.2</v>
      </c>
      <c r="D384" s="76" t="s">
        <v>872</v>
      </c>
      <c r="E384" s="71">
        <v>821.5</v>
      </c>
      <c r="F384" s="71">
        <v>2</v>
      </c>
      <c r="G384" s="71">
        <v>2</v>
      </c>
      <c r="H384" s="71">
        <v>241.2</v>
      </c>
      <c r="I384" s="71">
        <v>0</v>
      </c>
      <c r="J384" s="77">
        <v>0</v>
      </c>
      <c r="K384" s="71">
        <v>2</v>
      </c>
      <c r="L384" s="76"/>
      <c r="O384" s="71" t="s">
        <v>1864</v>
      </c>
      <c r="R384" s="77" t="s">
        <v>1864</v>
      </c>
      <c r="S384" s="71">
        <v>0</v>
      </c>
      <c r="T384" s="76"/>
      <c r="Z384" s="77"/>
      <c r="AB384" s="76"/>
      <c r="AH384" s="77"/>
      <c r="AJ384" s="4" t="b">
        <f t="shared" si="6"/>
        <v>0</v>
      </c>
      <c r="AK384" s="12"/>
    </row>
    <row r="385" spans="1:37" x14ac:dyDescent="0.25">
      <c r="A385" s="71" t="s">
        <v>872</v>
      </c>
      <c r="B385" s="71">
        <v>821.5</v>
      </c>
      <c r="C385" s="71">
        <v>241.2</v>
      </c>
      <c r="D385" s="76" t="s">
        <v>873</v>
      </c>
      <c r="E385" s="71">
        <v>819.5</v>
      </c>
      <c r="F385" s="71">
        <v>2</v>
      </c>
      <c r="G385" s="71">
        <v>2</v>
      </c>
      <c r="H385" s="71">
        <v>241.2</v>
      </c>
      <c r="I385" s="71">
        <v>0</v>
      </c>
      <c r="J385" s="77">
        <v>0</v>
      </c>
      <c r="K385" s="71">
        <v>2</v>
      </c>
      <c r="L385" s="76"/>
      <c r="O385" s="71" t="s">
        <v>1864</v>
      </c>
      <c r="R385" s="77" t="s">
        <v>1864</v>
      </c>
      <c r="S385" s="71">
        <v>0</v>
      </c>
      <c r="T385" s="76"/>
      <c r="Z385" s="77"/>
      <c r="AB385" s="76"/>
      <c r="AH385" s="77"/>
      <c r="AJ385" s="12" t="b">
        <f t="shared" si="6"/>
        <v>0</v>
      </c>
      <c r="AK385" s="4" t="b">
        <v>1</v>
      </c>
    </row>
    <row r="386" spans="1:37" x14ac:dyDescent="0.25">
      <c r="A386" s="71" t="s">
        <v>874</v>
      </c>
      <c r="B386" s="71">
        <v>851.6</v>
      </c>
      <c r="C386" s="71">
        <v>241.2</v>
      </c>
      <c r="D386" s="76" t="s">
        <v>875</v>
      </c>
      <c r="E386" s="71">
        <v>849.5</v>
      </c>
      <c r="F386" s="71">
        <v>2</v>
      </c>
      <c r="G386" s="71">
        <v>2.1000000000000227</v>
      </c>
      <c r="H386" s="71">
        <v>241.2</v>
      </c>
      <c r="I386" s="71">
        <v>0</v>
      </c>
      <c r="J386" s="77">
        <v>0</v>
      </c>
      <c r="K386" s="71">
        <v>2</v>
      </c>
      <c r="L386" s="76"/>
      <c r="O386" s="71" t="s">
        <v>1864</v>
      </c>
      <c r="R386" s="77" t="s">
        <v>1864</v>
      </c>
      <c r="S386" s="71">
        <v>0</v>
      </c>
      <c r="T386" s="76"/>
      <c r="Z386" s="77"/>
      <c r="AB386" s="76"/>
      <c r="AH386" s="77"/>
      <c r="AJ386" s="4" t="b">
        <f t="shared" si="6"/>
        <v>0</v>
      </c>
      <c r="AK386" s="12"/>
    </row>
    <row r="387" spans="1:37" x14ac:dyDescent="0.25">
      <c r="A387" s="71" t="s">
        <v>875</v>
      </c>
      <c r="B387" s="71">
        <v>849.5</v>
      </c>
      <c r="C387" s="71">
        <v>241.2</v>
      </c>
      <c r="D387" s="76" t="s">
        <v>876</v>
      </c>
      <c r="E387" s="71">
        <v>847.5</v>
      </c>
      <c r="F387" s="71">
        <v>2</v>
      </c>
      <c r="G387" s="71">
        <v>2</v>
      </c>
      <c r="H387" s="71">
        <v>241.2</v>
      </c>
      <c r="I387" s="71">
        <v>0</v>
      </c>
      <c r="J387" s="77">
        <v>0</v>
      </c>
      <c r="K387" s="71">
        <v>2</v>
      </c>
      <c r="L387" s="76"/>
      <c r="O387" s="71" t="s">
        <v>1864</v>
      </c>
      <c r="R387" s="77" t="s">
        <v>1864</v>
      </c>
      <c r="S387" s="71">
        <v>0</v>
      </c>
      <c r="T387" s="76"/>
      <c r="Z387" s="77"/>
      <c r="AB387" s="76"/>
      <c r="AH387" s="77"/>
      <c r="AJ387" s="12" t="b">
        <f t="shared" si="6"/>
        <v>0</v>
      </c>
      <c r="AK387" s="12"/>
    </row>
    <row r="388" spans="1:37" x14ac:dyDescent="0.25">
      <c r="A388" s="71" t="s">
        <v>876</v>
      </c>
      <c r="B388" s="71">
        <v>847.5</v>
      </c>
      <c r="C388" s="71">
        <v>241.2</v>
      </c>
      <c r="D388" s="76" t="s">
        <v>877</v>
      </c>
      <c r="E388" s="71">
        <v>845.5</v>
      </c>
      <c r="F388" s="71">
        <v>2</v>
      </c>
      <c r="G388" s="71">
        <v>2</v>
      </c>
      <c r="H388" s="71">
        <v>241.2</v>
      </c>
      <c r="I388" s="71">
        <v>0</v>
      </c>
      <c r="J388" s="77">
        <v>0</v>
      </c>
      <c r="K388" s="71">
        <v>2</v>
      </c>
      <c r="L388" s="76"/>
      <c r="O388" s="71" t="s">
        <v>1864</v>
      </c>
      <c r="R388" s="77" t="s">
        <v>1864</v>
      </c>
      <c r="S388" s="71">
        <v>0</v>
      </c>
      <c r="T388" s="76"/>
      <c r="Z388" s="77"/>
      <c r="AB388" s="76"/>
      <c r="AH388" s="77"/>
      <c r="AJ388" s="12" t="b">
        <f t="shared" si="6"/>
        <v>0</v>
      </c>
      <c r="AK388" s="12"/>
    </row>
    <row r="389" spans="1:37" x14ac:dyDescent="0.25">
      <c r="A389" s="71" t="s">
        <v>877</v>
      </c>
      <c r="B389" s="71">
        <v>845.5</v>
      </c>
      <c r="C389" s="71">
        <v>241.2</v>
      </c>
      <c r="D389" s="76" t="s">
        <v>878</v>
      </c>
      <c r="E389" s="71">
        <v>843.5</v>
      </c>
      <c r="F389" s="71">
        <v>2</v>
      </c>
      <c r="G389" s="71">
        <v>2</v>
      </c>
      <c r="H389" s="71">
        <v>241.2</v>
      </c>
      <c r="I389" s="71">
        <v>0</v>
      </c>
      <c r="J389" s="77">
        <v>0</v>
      </c>
      <c r="K389" s="71">
        <v>2</v>
      </c>
      <c r="L389" s="76"/>
      <c r="O389" s="71" t="s">
        <v>1864</v>
      </c>
      <c r="R389" s="77" t="s">
        <v>1864</v>
      </c>
      <c r="S389" s="71">
        <v>0</v>
      </c>
      <c r="T389" s="76"/>
      <c r="Z389" s="77"/>
      <c r="AB389" s="76"/>
      <c r="AH389" s="77"/>
      <c r="AJ389" s="12" t="b">
        <f t="shared" si="6"/>
        <v>0</v>
      </c>
      <c r="AK389" s="12"/>
    </row>
    <row r="390" spans="1:37" x14ac:dyDescent="0.25">
      <c r="A390" s="71" t="s">
        <v>879</v>
      </c>
      <c r="B390" s="71">
        <v>879.6</v>
      </c>
      <c r="C390" s="71">
        <v>241.2</v>
      </c>
      <c r="D390" s="76" t="s">
        <v>880</v>
      </c>
      <c r="E390" s="71">
        <v>877.6</v>
      </c>
      <c r="F390" s="71">
        <v>2</v>
      </c>
      <c r="G390" s="71">
        <v>2</v>
      </c>
      <c r="H390" s="71">
        <v>241.2</v>
      </c>
      <c r="I390" s="71">
        <v>0</v>
      </c>
      <c r="J390" s="77">
        <v>0</v>
      </c>
      <c r="K390" s="71">
        <v>2</v>
      </c>
      <c r="L390" s="76"/>
      <c r="O390" s="71" t="s">
        <v>1864</v>
      </c>
      <c r="R390" s="77" t="s">
        <v>1864</v>
      </c>
      <c r="S390" s="71">
        <v>0</v>
      </c>
      <c r="T390" s="76"/>
      <c r="Z390" s="77"/>
      <c r="AB390" s="76"/>
      <c r="AH390" s="77"/>
      <c r="AJ390" s="12" t="b">
        <f t="shared" si="6"/>
        <v>0</v>
      </c>
      <c r="AK390" s="12"/>
    </row>
    <row r="391" spans="1:37" x14ac:dyDescent="0.25">
      <c r="A391" s="71" t="s">
        <v>880</v>
      </c>
      <c r="B391" s="71">
        <v>877.6</v>
      </c>
      <c r="C391" s="71">
        <v>241.2</v>
      </c>
      <c r="D391" s="76" t="s">
        <v>881</v>
      </c>
      <c r="E391" s="71">
        <v>875.6</v>
      </c>
      <c r="F391" s="71">
        <v>2</v>
      </c>
      <c r="G391" s="71">
        <v>2</v>
      </c>
      <c r="H391" s="71">
        <v>241.2</v>
      </c>
      <c r="I391" s="71">
        <v>0</v>
      </c>
      <c r="J391" s="77">
        <v>0</v>
      </c>
      <c r="K391" s="71">
        <v>2</v>
      </c>
      <c r="L391" s="76"/>
      <c r="O391" s="71" t="s">
        <v>1864</v>
      </c>
      <c r="R391" s="77" t="s">
        <v>1864</v>
      </c>
      <c r="S391" s="71">
        <v>0</v>
      </c>
      <c r="T391" s="76"/>
      <c r="Z391" s="77"/>
      <c r="AB391" s="76"/>
      <c r="AH391" s="77"/>
      <c r="AJ391" s="12" t="b">
        <f t="shared" si="6"/>
        <v>0</v>
      </c>
      <c r="AK391" s="12"/>
    </row>
    <row r="392" spans="1:37" x14ac:dyDescent="0.25">
      <c r="A392" s="71" t="s">
        <v>882</v>
      </c>
      <c r="B392" s="71">
        <v>871.5</v>
      </c>
      <c r="C392" s="71">
        <v>241.2</v>
      </c>
      <c r="D392" s="76" t="s">
        <v>883</v>
      </c>
      <c r="E392" s="71">
        <v>869.5</v>
      </c>
      <c r="F392" s="71">
        <v>2</v>
      </c>
      <c r="G392" s="71">
        <v>2</v>
      </c>
      <c r="H392" s="71">
        <v>241.2</v>
      </c>
      <c r="I392" s="71">
        <v>0</v>
      </c>
      <c r="J392" s="77">
        <v>0</v>
      </c>
      <c r="K392" s="71">
        <v>2</v>
      </c>
      <c r="L392" s="76"/>
      <c r="O392" s="71" t="s">
        <v>1864</v>
      </c>
      <c r="R392" s="77" t="s">
        <v>1864</v>
      </c>
      <c r="S392" s="71">
        <v>0</v>
      </c>
      <c r="T392" s="76"/>
      <c r="Z392" s="77"/>
      <c r="AB392" s="76"/>
      <c r="AH392" s="77"/>
      <c r="AJ392" s="12" t="b">
        <f t="shared" si="6"/>
        <v>0</v>
      </c>
      <c r="AK392" s="12"/>
    </row>
    <row r="393" spans="1:37" x14ac:dyDescent="0.25">
      <c r="A393" s="71" t="s">
        <v>883</v>
      </c>
      <c r="B393" s="71">
        <v>869.5</v>
      </c>
      <c r="C393" s="71">
        <v>241.2</v>
      </c>
      <c r="D393" s="76" t="s">
        <v>884</v>
      </c>
      <c r="E393" s="71">
        <v>867.5</v>
      </c>
      <c r="F393" s="71">
        <v>2</v>
      </c>
      <c r="G393" s="71">
        <v>2</v>
      </c>
      <c r="H393" s="71">
        <v>241.2</v>
      </c>
      <c r="I393" s="71">
        <v>0</v>
      </c>
      <c r="J393" s="77">
        <v>0</v>
      </c>
      <c r="K393" s="71">
        <v>2</v>
      </c>
      <c r="L393" s="76"/>
      <c r="O393" s="71" t="s">
        <v>1864</v>
      </c>
      <c r="R393" s="77" t="s">
        <v>1864</v>
      </c>
      <c r="S393" s="71">
        <v>0</v>
      </c>
      <c r="T393" s="76"/>
      <c r="Z393" s="77"/>
      <c r="AB393" s="76"/>
      <c r="AH393" s="77"/>
      <c r="AJ393" s="12" t="b">
        <f t="shared" si="6"/>
        <v>0</v>
      </c>
      <c r="AK393" s="4" t="b">
        <v>0</v>
      </c>
    </row>
    <row r="394" spans="1:37" x14ac:dyDescent="0.25">
      <c r="A394" s="71" t="s">
        <v>795</v>
      </c>
      <c r="B394" s="71">
        <v>809.5</v>
      </c>
      <c r="C394" s="71">
        <v>255.2</v>
      </c>
      <c r="D394" s="76" t="s">
        <v>987</v>
      </c>
      <c r="E394" s="71">
        <v>807.5</v>
      </c>
      <c r="F394" s="71">
        <v>2</v>
      </c>
      <c r="G394" s="71">
        <v>2</v>
      </c>
      <c r="H394" s="71">
        <v>255.2</v>
      </c>
      <c r="I394" s="71">
        <v>0</v>
      </c>
      <c r="J394" s="77">
        <v>0</v>
      </c>
      <c r="K394" s="71">
        <v>2</v>
      </c>
      <c r="L394" s="76" t="s">
        <v>796</v>
      </c>
      <c r="M394" s="71">
        <v>807.5</v>
      </c>
      <c r="N394" s="71">
        <v>2</v>
      </c>
      <c r="O394" s="71">
        <v>2</v>
      </c>
      <c r="P394" s="71">
        <v>253.2</v>
      </c>
      <c r="Q394" s="71">
        <v>2</v>
      </c>
      <c r="R394" s="77">
        <v>2</v>
      </c>
      <c r="S394" s="71">
        <v>1</v>
      </c>
      <c r="T394" s="76"/>
      <c r="Z394" s="77"/>
      <c r="AB394" s="76"/>
      <c r="AH394" s="77"/>
      <c r="AJ394" s="4" t="b">
        <f t="shared" si="6"/>
        <v>0</v>
      </c>
      <c r="AK394" s="12"/>
    </row>
    <row r="395" spans="1:37" x14ac:dyDescent="0.25">
      <c r="A395" s="71" t="s">
        <v>886</v>
      </c>
      <c r="B395" s="71">
        <v>823.5</v>
      </c>
      <c r="C395" s="71">
        <v>269.3</v>
      </c>
      <c r="D395" s="76" t="s">
        <v>887</v>
      </c>
      <c r="E395" s="71">
        <v>821.5</v>
      </c>
      <c r="F395" s="71">
        <v>2</v>
      </c>
      <c r="G395" s="71">
        <v>2</v>
      </c>
      <c r="H395" s="71">
        <v>269.3</v>
      </c>
      <c r="I395" s="71">
        <v>0</v>
      </c>
      <c r="J395" s="77">
        <v>0</v>
      </c>
      <c r="K395" s="71">
        <v>2</v>
      </c>
      <c r="L395" s="76"/>
      <c r="O395" s="71" t="s">
        <v>1864</v>
      </c>
      <c r="R395" s="77" t="s">
        <v>1864</v>
      </c>
      <c r="S395" s="71">
        <v>0</v>
      </c>
      <c r="T395" s="76"/>
      <c r="Z395" s="77"/>
      <c r="AB395" s="76"/>
      <c r="AH395" s="77"/>
      <c r="AJ395" s="12" t="b">
        <f t="shared" si="6"/>
        <v>0</v>
      </c>
      <c r="AK395" s="12"/>
    </row>
    <row r="396" spans="1:37" x14ac:dyDescent="0.25">
      <c r="A396" s="71" t="s">
        <v>797</v>
      </c>
      <c r="B396" s="71">
        <v>837.6</v>
      </c>
      <c r="C396" s="71">
        <v>283.3</v>
      </c>
      <c r="D396" s="76" t="s">
        <v>988</v>
      </c>
      <c r="E396" s="71">
        <v>835.5</v>
      </c>
      <c r="F396" s="71">
        <v>2</v>
      </c>
      <c r="G396" s="71">
        <v>2.1000000000000227</v>
      </c>
      <c r="H396" s="71">
        <v>283.2</v>
      </c>
      <c r="I396" s="71">
        <v>0</v>
      </c>
      <c r="J396" s="77">
        <v>0.10000000000002274</v>
      </c>
      <c r="K396" s="71">
        <v>2</v>
      </c>
      <c r="L396" s="76" t="s">
        <v>798</v>
      </c>
      <c r="M396" s="71">
        <v>835.5</v>
      </c>
      <c r="N396" s="71">
        <v>2</v>
      </c>
      <c r="O396" s="71">
        <v>2.1000000000000227</v>
      </c>
      <c r="P396" s="71">
        <v>281.2</v>
      </c>
      <c r="Q396" s="71">
        <v>2</v>
      </c>
      <c r="R396" s="77">
        <v>2.1000000000000227</v>
      </c>
      <c r="S396" s="71">
        <v>1</v>
      </c>
      <c r="T396" s="76"/>
      <c r="Z396" s="77"/>
      <c r="AB396" s="76"/>
      <c r="AH396" s="77"/>
      <c r="AJ396" s="12" t="b">
        <f t="shared" si="6"/>
        <v>0</v>
      </c>
      <c r="AK396" s="12"/>
    </row>
    <row r="397" spans="1:37" x14ac:dyDescent="0.25">
      <c r="A397" s="71" t="s">
        <v>798</v>
      </c>
      <c r="B397" s="71">
        <v>835.5</v>
      </c>
      <c r="C397" s="71">
        <v>281.2</v>
      </c>
      <c r="D397" s="76" t="s">
        <v>799</v>
      </c>
      <c r="E397" s="71">
        <v>833.5</v>
      </c>
      <c r="F397" s="71">
        <v>2</v>
      </c>
      <c r="G397" s="71">
        <v>2</v>
      </c>
      <c r="H397" s="71">
        <v>279.2</v>
      </c>
      <c r="I397" s="71">
        <v>2</v>
      </c>
      <c r="J397" s="77">
        <v>2</v>
      </c>
      <c r="K397" s="71">
        <v>1</v>
      </c>
      <c r="L397" s="76" t="s">
        <v>824</v>
      </c>
      <c r="M397" s="71">
        <v>833.5</v>
      </c>
      <c r="N397" s="71">
        <v>2</v>
      </c>
      <c r="O397" s="71">
        <v>2</v>
      </c>
      <c r="P397" s="71">
        <v>281.2</v>
      </c>
      <c r="Q397" s="71">
        <v>0</v>
      </c>
      <c r="R397" s="77">
        <v>0</v>
      </c>
      <c r="S397" s="71">
        <v>2</v>
      </c>
      <c r="T397" s="76"/>
      <c r="Z397" s="77"/>
      <c r="AB397" s="76"/>
      <c r="AH397" s="77"/>
      <c r="AJ397" s="12" t="b">
        <f t="shared" si="6"/>
        <v>0</v>
      </c>
      <c r="AK397" s="12"/>
    </row>
    <row r="398" spans="1:37" x14ac:dyDescent="0.25">
      <c r="A398" s="71" t="s">
        <v>799</v>
      </c>
      <c r="B398" s="71">
        <v>833.5</v>
      </c>
      <c r="C398" s="71">
        <v>279.2</v>
      </c>
      <c r="D398" s="76" t="s">
        <v>800</v>
      </c>
      <c r="E398" s="71">
        <v>831.5</v>
      </c>
      <c r="F398" s="71">
        <v>2</v>
      </c>
      <c r="G398" s="71">
        <v>2</v>
      </c>
      <c r="H398" s="71">
        <v>277.2</v>
      </c>
      <c r="I398" s="71">
        <v>2</v>
      </c>
      <c r="J398" s="77">
        <v>2</v>
      </c>
      <c r="K398" s="71">
        <v>1</v>
      </c>
      <c r="L398" s="76" t="s">
        <v>836</v>
      </c>
      <c r="M398" s="71">
        <v>831.5</v>
      </c>
      <c r="N398" s="71">
        <v>2</v>
      </c>
      <c r="O398" s="71">
        <v>2</v>
      </c>
      <c r="P398" s="71">
        <v>279.2</v>
      </c>
      <c r="Q398" s="71">
        <v>0</v>
      </c>
      <c r="R398" s="77">
        <v>0</v>
      </c>
      <c r="S398" s="71">
        <v>2</v>
      </c>
      <c r="T398" s="76"/>
      <c r="Z398" s="77"/>
      <c r="AB398" s="76"/>
      <c r="AH398" s="77"/>
      <c r="AJ398" s="12" t="b">
        <f t="shared" si="6"/>
        <v>0</v>
      </c>
      <c r="AK398" s="12"/>
    </row>
    <row r="399" spans="1:37" x14ac:dyDescent="0.25">
      <c r="A399" s="71" t="s">
        <v>801</v>
      </c>
      <c r="B399" s="71">
        <v>863.6</v>
      </c>
      <c r="C399" s="71">
        <v>309.3</v>
      </c>
      <c r="D399" s="76" t="s">
        <v>802</v>
      </c>
      <c r="E399" s="71">
        <v>861.6</v>
      </c>
      <c r="F399" s="71">
        <v>2</v>
      </c>
      <c r="G399" s="71">
        <v>2</v>
      </c>
      <c r="H399" s="71">
        <v>307.3</v>
      </c>
      <c r="I399" s="71">
        <v>2</v>
      </c>
      <c r="J399" s="77">
        <v>2</v>
      </c>
      <c r="K399" s="71">
        <v>1</v>
      </c>
      <c r="L399" s="76"/>
      <c r="O399" s="71" t="s">
        <v>1864</v>
      </c>
      <c r="R399" s="77" t="s">
        <v>1864</v>
      </c>
      <c r="S399" s="71">
        <v>0</v>
      </c>
      <c r="T399" s="76"/>
      <c r="Z399" s="77"/>
      <c r="AB399" s="76"/>
      <c r="AH399" s="77"/>
      <c r="AJ399" s="12" t="b">
        <f t="shared" si="6"/>
        <v>0</v>
      </c>
      <c r="AK399" s="12"/>
    </row>
    <row r="400" spans="1:37" x14ac:dyDescent="0.25">
      <c r="A400" s="71" t="s">
        <v>802</v>
      </c>
      <c r="B400" s="71">
        <v>861.6</v>
      </c>
      <c r="C400" s="71">
        <v>307.3</v>
      </c>
      <c r="D400" s="76" t="s">
        <v>803</v>
      </c>
      <c r="E400" s="71">
        <v>859.5</v>
      </c>
      <c r="F400" s="71">
        <v>2</v>
      </c>
      <c r="G400" s="71">
        <v>2.1000000000000227</v>
      </c>
      <c r="H400" s="71">
        <v>305.2</v>
      </c>
      <c r="I400" s="71">
        <v>2</v>
      </c>
      <c r="J400" s="77">
        <v>2.1000000000000227</v>
      </c>
      <c r="K400" s="71">
        <v>1</v>
      </c>
      <c r="L400" s="76"/>
      <c r="O400" s="71" t="s">
        <v>1864</v>
      </c>
      <c r="R400" s="77" t="s">
        <v>1864</v>
      </c>
      <c r="S400" s="71">
        <v>0</v>
      </c>
      <c r="T400" s="76"/>
      <c r="Z400" s="77"/>
      <c r="AB400" s="76"/>
      <c r="AH400" s="77"/>
      <c r="AJ400" s="12" t="b">
        <f t="shared" si="6"/>
        <v>0</v>
      </c>
      <c r="AK400" s="12"/>
    </row>
    <row r="401" spans="1:38" x14ac:dyDescent="0.25">
      <c r="A401" s="71" t="s">
        <v>803</v>
      </c>
      <c r="B401" s="71">
        <v>859.5</v>
      </c>
      <c r="C401" s="71">
        <v>305.2</v>
      </c>
      <c r="D401" s="76" t="s">
        <v>804</v>
      </c>
      <c r="E401" s="71">
        <v>857.5</v>
      </c>
      <c r="F401" s="71">
        <v>2</v>
      </c>
      <c r="G401" s="71">
        <v>2</v>
      </c>
      <c r="H401" s="71">
        <v>303.2</v>
      </c>
      <c r="I401" s="71">
        <v>2</v>
      </c>
      <c r="J401" s="77">
        <v>2</v>
      </c>
      <c r="K401" s="71">
        <v>1</v>
      </c>
      <c r="L401" s="76"/>
      <c r="O401" s="71" t="s">
        <v>1864</v>
      </c>
      <c r="R401" s="77" t="s">
        <v>1864</v>
      </c>
      <c r="S401" s="71">
        <v>0</v>
      </c>
      <c r="T401" s="76"/>
      <c r="Z401" s="77"/>
      <c r="AB401" s="76"/>
      <c r="AH401" s="77"/>
      <c r="AJ401" s="12" t="b">
        <f t="shared" si="6"/>
        <v>0</v>
      </c>
      <c r="AK401" s="12"/>
    </row>
    <row r="402" spans="1:38" x14ac:dyDescent="0.25">
      <c r="A402" s="71" t="s">
        <v>804</v>
      </c>
      <c r="B402" s="71">
        <v>857.5</v>
      </c>
      <c r="C402" s="71">
        <v>303.2</v>
      </c>
      <c r="D402" s="76" t="s">
        <v>805</v>
      </c>
      <c r="E402" s="71">
        <v>855.5</v>
      </c>
      <c r="F402" s="71">
        <v>2</v>
      </c>
      <c r="G402" s="71">
        <v>2</v>
      </c>
      <c r="H402" s="71">
        <v>301.2</v>
      </c>
      <c r="I402" s="71">
        <v>2</v>
      </c>
      <c r="J402" s="77">
        <v>2</v>
      </c>
      <c r="K402" s="71">
        <v>1</v>
      </c>
      <c r="L402" s="76"/>
      <c r="O402" s="71" t="s">
        <v>1864</v>
      </c>
      <c r="R402" s="77" t="s">
        <v>1864</v>
      </c>
      <c r="S402" s="71">
        <v>0</v>
      </c>
      <c r="T402" s="76"/>
      <c r="Z402" s="77"/>
      <c r="AB402" s="76"/>
      <c r="AH402" s="77"/>
      <c r="AJ402" s="12" t="b">
        <f t="shared" si="6"/>
        <v>0</v>
      </c>
      <c r="AK402" s="4" t="b">
        <v>0</v>
      </c>
    </row>
    <row r="403" spans="1:38" x14ac:dyDescent="0.25">
      <c r="A403" s="71" t="s">
        <v>806</v>
      </c>
      <c r="B403" s="71">
        <v>885.6</v>
      </c>
      <c r="C403" s="71">
        <v>331.3</v>
      </c>
      <c r="D403" s="76" t="s">
        <v>807</v>
      </c>
      <c r="E403" s="71">
        <v>883.5</v>
      </c>
      <c r="F403" s="71">
        <v>2</v>
      </c>
      <c r="G403" s="71">
        <v>2.1000000000000227</v>
      </c>
      <c r="H403" s="71">
        <v>329.2</v>
      </c>
      <c r="I403" s="71">
        <v>2</v>
      </c>
      <c r="J403" s="77">
        <v>2.1000000000000227</v>
      </c>
      <c r="K403" s="71">
        <v>1</v>
      </c>
      <c r="L403" s="76"/>
      <c r="O403" s="71" t="s">
        <v>1864</v>
      </c>
      <c r="R403" s="77" t="s">
        <v>1864</v>
      </c>
      <c r="S403" s="71">
        <v>0</v>
      </c>
      <c r="T403" s="76"/>
      <c r="Z403" s="77"/>
      <c r="AB403" s="76"/>
      <c r="AH403" s="77"/>
      <c r="AJ403" s="4" t="b">
        <f t="shared" si="6"/>
        <v>0</v>
      </c>
      <c r="AK403" s="12"/>
    </row>
    <row r="404" spans="1:38" x14ac:dyDescent="0.25">
      <c r="A404" s="71" t="s">
        <v>807</v>
      </c>
      <c r="B404" s="71">
        <v>883.5</v>
      </c>
      <c r="C404" s="71">
        <v>329.2</v>
      </c>
      <c r="D404" s="76" t="s">
        <v>808</v>
      </c>
      <c r="E404" s="71">
        <v>881.5</v>
      </c>
      <c r="F404" s="71">
        <v>2</v>
      </c>
      <c r="G404" s="71">
        <v>2</v>
      </c>
      <c r="H404" s="71">
        <v>327.2</v>
      </c>
      <c r="I404" s="71">
        <v>2</v>
      </c>
      <c r="J404" s="77">
        <v>2</v>
      </c>
      <c r="K404" s="71">
        <v>1</v>
      </c>
      <c r="L404" s="76"/>
      <c r="O404" s="71" t="s">
        <v>1864</v>
      </c>
      <c r="R404" s="77" t="s">
        <v>1864</v>
      </c>
      <c r="S404" s="71">
        <v>0</v>
      </c>
      <c r="T404" s="76"/>
      <c r="Z404" s="77"/>
      <c r="AB404" s="76"/>
      <c r="AH404" s="77"/>
      <c r="AJ404" s="12" t="b">
        <f t="shared" si="6"/>
        <v>0</v>
      </c>
      <c r="AK404" s="4" t="b">
        <v>0</v>
      </c>
    </row>
    <row r="405" spans="1:38" x14ac:dyDescent="0.25">
      <c r="A405" s="71" t="s">
        <v>810</v>
      </c>
      <c r="B405" s="71">
        <v>835.5</v>
      </c>
      <c r="C405" s="71">
        <v>253.2</v>
      </c>
      <c r="D405" s="76" t="s">
        <v>990</v>
      </c>
      <c r="E405" s="71">
        <v>833.5</v>
      </c>
      <c r="F405" s="71">
        <v>2</v>
      </c>
      <c r="G405" s="71">
        <v>2</v>
      </c>
      <c r="H405" s="71">
        <v>253.2</v>
      </c>
      <c r="I405" s="71">
        <v>0</v>
      </c>
      <c r="J405" s="77">
        <v>0</v>
      </c>
      <c r="K405" s="71">
        <v>2</v>
      </c>
      <c r="L405" s="76"/>
      <c r="O405" s="71" t="s">
        <v>1864</v>
      </c>
      <c r="R405" s="77" t="s">
        <v>1864</v>
      </c>
      <c r="S405" s="71">
        <v>0</v>
      </c>
      <c r="T405" s="76"/>
      <c r="Z405" s="77"/>
      <c r="AB405" s="76"/>
      <c r="AH405" s="77"/>
      <c r="AJ405" s="4" t="b">
        <f t="shared" si="6"/>
        <v>0</v>
      </c>
      <c r="AK405" s="12"/>
    </row>
    <row r="406" spans="1:38" x14ac:dyDescent="0.25">
      <c r="A406" s="71" t="s">
        <v>988</v>
      </c>
      <c r="B406" s="71">
        <v>835.5</v>
      </c>
      <c r="C406" s="71">
        <v>283.2</v>
      </c>
      <c r="D406" s="76" t="s">
        <v>824</v>
      </c>
      <c r="E406" s="71">
        <v>833.5</v>
      </c>
      <c r="F406" s="71">
        <v>2</v>
      </c>
      <c r="G406" s="71">
        <v>2</v>
      </c>
      <c r="H406" s="71">
        <v>281.2</v>
      </c>
      <c r="I406" s="71">
        <v>2</v>
      </c>
      <c r="J406" s="77">
        <v>2</v>
      </c>
      <c r="K406" s="71">
        <v>1</v>
      </c>
      <c r="L406" s="76"/>
      <c r="O406" s="71" t="s">
        <v>1864</v>
      </c>
      <c r="R406" s="77" t="s">
        <v>1864</v>
      </c>
      <c r="S406" s="71">
        <v>0</v>
      </c>
      <c r="T406" s="76"/>
      <c r="Z406" s="77"/>
      <c r="AB406" s="76"/>
      <c r="AH406" s="77"/>
      <c r="AJ406" s="12" t="b">
        <f t="shared" si="6"/>
        <v>0</v>
      </c>
      <c r="AK406" s="4" t="b">
        <v>1</v>
      </c>
      <c r="AL406" s="4" t="b">
        <v>0</v>
      </c>
    </row>
    <row r="407" spans="1:38" x14ac:dyDescent="0.25">
      <c r="A407" s="71" t="s">
        <v>824</v>
      </c>
      <c r="B407" s="71">
        <v>833.5</v>
      </c>
      <c r="C407" s="71">
        <v>281.2</v>
      </c>
      <c r="D407" s="76" t="s">
        <v>836</v>
      </c>
      <c r="E407" s="71">
        <v>831.5</v>
      </c>
      <c r="F407" s="71">
        <v>2</v>
      </c>
      <c r="G407" s="71">
        <v>2</v>
      </c>
      <c r="H407" s="71">
        <v>279.2</v>
      </c>
      <c r="I407" s="71">
        <v>2</v>
      </c>
      <c r="J407" s="77">
        <v>2</v>
      </c>
      <c r="K407" s="71">
        <v>1</v>
      </c>
      <c r="L407" s="76"/>
      <c r="O407" s="71" t="s">
        <v>1864</v>
      </c>
      <c r="R407" s="77" t="s">
        <v>1864</v>
      </c>
      <c r="S407" s="71">
        <v>0</v>
      </c>
      <c r="T407" s="76"/>
      <c r="Z407" s="77"/>
      <c r="AB407" s="76"/>
      <c r="AH407" s="77"/>
      <c r="AJ407" s="4" t="b">
        <f t="shared" si="6"/>
        <v>0</v>
      </c>
      <c r="AK407" s="4" t="b">
        <v>0</v>
      </c>
    </row>
    <row r="408" spans="1:38" x14ac:dyDescent="0.25">
      <c r="A408" s="71" t="s">
        <v>888</v>
      </c>
      <c r="B408" s="71">
        <v>851.6</v>
      </c>
      <c r="C408" s="71">
        <v>269.3</v>
      </c>
      <c r="D408" s="76" t="s">
        <v>889</v>
      </c>
      <c r="E408" s="71">
        <v>849.5</v>
      </c>
      <c r="F408" s="71">
        <v>2</v>
      </c>
      <c r="G408" s="71">
        <v>2.1000000000000227</v>
      </c>
      <c r="H408" s="71">
        <v>269.3</v>
      </c>
      <c r="I408" s="71">
        <v>0</v>
      </c>
      <c r="J408" s="77">
        <v>0</v>
      </c>
      <c r="K408" s="71">
        <v>2</v>
      </c>
      <c r="L408" s="76"/>
      <c r="O408" s="71" t="s">
        <v>1864</v>
      </c>
      <c r="R408" s="77" t="s">
        <v>1864</v>
      </c>
      <c r="S408" s="71">
        <v>0</v>
      </c>
      <c r="T408" s="76"/>
      <c r="Z408" s="77"/>
      <c r="AB408" s="76"/>
      <c r="AH408" s="77"/>
      <c r="AJ408" s="4" t="b">
        <f t="shared" si="6"/>
        <v>0</v>
      </c>
      <c r="AK408" s="12"/>
    </row>
    <row r="409" spans="1:38" x14ac:dyDescent="0.25">
      <c r="A409" s="71" t="s">
        <v>889</v>
      </c>
      <c r="B409" s="71">
        <v>849.5</v>
      </c>
      <c r="C409" s="71">
        <v>269.3</v>
      </c>
      <c r="D409" s="76" t="s">
        <v>890</v>
      </c>
      <c r="E409" s="71">
        <v>847.5</v>
      </c>
      <c r="F409" s="71">
        <v>2</v>
      </c>
      <c r="G409" s="71">
        <v>2</v>
      </c>
      <c r="H409" s="71">
        <v>269.3</v>
      </c>
      <c r="I409" s="71">
        <v>0</v>
      </c>
      <c r="J409" s="77">
        <v>0</v>
      </c>
      <c r="K409" s="71">
        <v>2</v>
      </c>
      <c r="L409" s="76"/>
      <c r="O409" s="71" t="s">
        <v>1864</v>
      </c>
      <c r="R409" s="77" t="s">
        <v>1864</v>
      </c>
      <c r="S409" s="71">
        <v>0</v>
      </c>
      <c r="T409" s="76"/>
      <c r="Z409" s="77"/>
      <c r="AB409" s="76"/>
      <c r="AH409" s="77"/>
      <c r="AJ409" s="12" t="b">
        <f t="shared" si="6"/>
        <v>0</v>
      </c>
      <c r="AK409" s="12"/>
    </row>
    <row r="410" spans="1:38" x14ac:dyDescent="0.25">
      <c r="A410" s="71" t="s">
        <v>891</v>
      </c>
      <c r="B410" s="71">
        <v>879.6</v>
      </c>
      <c r="C410" s="71">
        <v>269.3</v>
      </c>
      <c r="D410" s="76" t="s">
        <v>892</v>
      </c>
      <c r="E410" s="71">
        <v>877.6</v>
      </c>
      <c r="F410" s="71">
        <v>2</v>
      </c>
      <c r="G410" s="71">
        <v>2</v>
      </c>
      <c r="H410" s="71">
        <v>269.3</v>
      </c>
      <c r="I410" s="71">
        <v>0</v>
      </c>
      <c r="J410" s="77">
        <v>0</v>
      </c>
      <c r="K410" s="71">
        <v>2</v>
      </c>
      <c r="L410" s="76" t="s">
        <v>866</v>
      </c>
      <c r="M410" s="71">
        <v>878.5</v>
      </c>
      <c r="N410" s="71">
        <v>1</v>
      </c>
      <c r="O410" s="71">
        <v>1.1000000000000227</v>
      </c>
      <c r="P410" s="71">
        <v>269.2</v>
      </c>
      <c r="Q410" s="71">
        <v>0</v>
      </c>
      <c r="R410" s="77">
        <v>0.10000000000002274</v>
      </c>
      <c r="S410" s="71">
        <v>4</v>
      </c>
      <c r="T410" s="76"/>
      <c r="Z410" s="77"/>
      <c r="AB410" s="76"/>
      <c r="AH410" s="77"/>
      <c r="AJ410" s="12" t="b">
        <f t="shared" si="6"/>
        <v>0</v>
      </c>
      <c r="AK410" s="4" t="b">
        <v>1</v>
      </c>
      <c r="AL410" s="4" t="b">
        <v>0</v>
      </c>
    </row>
    <row r="411" spans="1:38" x14ac:dyDescent="0.25">
      <c r="A411" s="71" t="s">
        <v>892</v>
      </c>
      <c r="B411" s="71">
        <v>877.6</v>
      </c>
      <c r="C411" s="71">
        <v>269.3</v>
      </c>
      <c r="D411" s="76" t="s">
        <v>893</v>
      </c>
      <c r="E411" s="71">
        <v>875.6</v>
      </c>
      <c r="F411" s="71">
        <v>2</v>
      </c>
      <c r="G411" s="71">
        <v>2</v>
      </c>
      <c r="H411" s="71">
        <v>269.3</v>
      </c>
      <c r="I411" s="71">
        <v>0</v>
      </c>
      <c r="J411" s="77">
        <v>0</v>
      </c>
      <c r="K411" s="71">
        <v>2</v>
      </c>
      <c r="L411" s="76"/>
      <c r="O411" s="71" t="s">
        <v>1864</v>
      </c>
      <c r="R411" s="77" t="s">
        <v>1864</v>
      </c>
      <c r="S411" s="71">
        <v>0</v>
      </c>
      <c r="T411" s="76"/>
      <c r="Z411" s="77"/>
      <c r="AB411" s="76"/>
      <c r="AH411" s="77"/>
      <c r="AJ411" s="4" t="b">
        <f t="shared" si="6"/>
        <v>0</v>
      </c>
      <c r="AK411" s="4" t="b">
        <v>0</v>
      </c>
    </row>
    <row r="412" spans="1:38" x14ac:dyDescent="0.25">
      <c r="A412" s="71" t="s">
        <v>893</v>
      </c>
      <c r="B412" s="71">
        <v>875.6</v>
      </c>
      <c r="C412" s="71">
        <v>269.3</v>
      </c>
      <c r="D412" s="76" t="s">
        <v>894</v>
      </c>
      <c r="E412" s="71">
        <v>873.5</v>
      </c>
      <c r="F412" s="71">
        <v>2</v>
      </c>
      <c r="G412" s="71">
        <v>2.1000000000000227</v>
      </c>
      <c r="H412" s="71">
        <v>269.3</v>
      </c>
      <c r="I412" s="71">
        <v>0</v>
      </c>
      <c r="J412" s="77">
        <v>0</v>
      </c>
      <c r="K412" s="71">
        <v>2</v>
      </c>
      <c r="L412" s="76"/>
      <c r="O412" s="71" t="s">
        <v>1864</v>
      </c>
      <c r="R412" s="77" t="s">
        <v>1864</v>
      </c>
      <c r="S412" s="71">
        <v>0</v>
      </c>
      <c r="T412" s="76"/>
      <c r="Z412" s="77"/>
      <c r="AB412" s="76"/>
      <c r="AH412" s="77"/>
      <c r="AJ412" s="4" t="b">
        <f t="shared" si="6"/>
        <v>0</v>
      </c>
      <c r="AK412" s="12"/>
    </row>
    <row r="413" spans="1:38" x14ac:dyDescent="0.25">
      <c r="A413" s="71" t="s">
        <v>894</v>
      </c>
      <c r="B413" s="71">
        <v>873.5</v>
      </c>
      <c r="C413" s="71">
        <v>269.3</v>
      </c>
      <c r="D413" s="76" t="s">
        <v>895</v>
      </c>
      <c r="E413" s="71">
        <v>871.5</v>
      </c>
      <c r="F413" s="71">
        <v>2</v>
      </c>
      <c r="G413" s="71">
        <v>2</v>
      </c>
      <c r="H413" s="71">
        <v>269.3</v>
      </c>
      <c r="I413" s="71">
        <v>0</v>
      </c>
      <c r="J413" s="77">
        <v>0</v>
      </c>
      <c r="K413" s="71">
        <v>2</v>
      </c>
      <c r="L413" s="76"/>
      <c r="O413" s="71" t="s">
        <v>1864</v>
      </c>
      <c r="R413" s="77" t="s">
        <v>1864</v>
      </c>
      <c r="S413" s="71">
        <v>0</v>
      </c>
      <c r="T413" s="76"/>
      <c r="Z413" s="77"/>
      <c r="AB413" s="76"/>
      <c r="AH413" s="77"/>
      <c r="AJ413" s="12" t="b">
        <f t="shared" si="6"/>
        <v>0</v>
      </c>
      <c r="AK413" s="4" t="b">
        <v>1</v>
      </c>
    </row>
    <row r="414" spans="1:38" x14ac:dyDescent="0.25">
      <c r="A414" s="71" t="s">
        <v>896</v>
      </c>
      <c r="B414" s="71">
        <v>907.6</v>
      </c>
      <c r="C414" s="71">
        <v>269.3</v>
      </c>
      <c r="D414" s="76" t="s">
        <v>897</v>
      </c>
      <c r="E414" s="71">
        <v>905.6</v>
      </c>
      <c r="F414" s="71">
        <v>2</v>
      </c>
      <c r="G414" s="71">
        <v>2</v>
      </c>
      <c r="H414" s="71">
        <v>269.3</v>
      </c>
      <c r="I414" s="71">
        <v>0</v>
      </c>
      <c r="J414" s="77">
        <v>0</v>
      </c>
      <c r="K414" s="71">
        <v>2</v>
      </c>
      <c r="L414" s="76"/>
      <c r="O414" s="71" t="s">
        <v>1864</v>
      </c>
      <c r="R414" s="77" t="s">
        <v>1864</v>
      </c>
      <c r="S414" s="71">
        <v>0</v>
      </c>
      <c r="T414" s="76"/>
      <c r="Z414" s="77"/>
      <c r="AB414" s="76"/>
      <c r="AH414" s="77"/>
      <c r="AJ414" s="4" t="b">
        <f t="shared" si="6"/>
        <v>0</v>
      </c>
      <c r="AK414" s="12"/>
    </row>
    <row r="415" spans="1:38" x14ac:dyDescent="0.25">
      <c r="A415" s="71" t="s">
        <v>897</v>
      </c>
      <c r="B415" s="71">
        <v>905.6</v>
      </c>
      <c r="C415" s="71">
        <v>269.3</v>
      </c>
      <c r="D415" s="76" t="s">
        <v>898</v>
      </c>
      <c r="E415" s="71">
        <v>903.6</v>
      </c>
      <c r="F415" s="71">
        <v>2</v>
      </c>
      <c r="G415" s="71">
        <v>2</v>
      </c>
      <c r="H415" s="71">
        <v>269.3</v>
      </c>
      <c r="I415" s="71">
        <v>0</v>
      </c>
      <c r="J415" s="77">
        <v>0</v>
      </c>
      <c r="K415" s="71">
        <v>2</v>
      </c>
      <c r="L415" s="76" t="s">
        <v>867</v>
      </c>
      <c r="M415" s="71">
        <v>904.6</v>
      </c>
      <c r="N415" s="71">
        <v>1</v>
      </c>
      <c r="O415" s="71">
        <v>1</v>
      </c>
      <c r="P415" s="71">
        <v>269.2</v>
      </c>
      <c r="Q415" s="71">
        <v>0</v>
      </c>
      <c r="R415" s="77">
        <v>0.10000000000002274</v>
      </c>
      <c r="S415" s="71">
        <v>4</v>
      </c>
      <c r="T415" s="76"/>
      <c r="Z415" s="77"/>
      <c r="AB415" s="76"/>
      <c r="AH415" s="77"/>
      <c r="AJ415" s="12" t="b">
        <f t="shared" si="6"/>
        <v>0</v>
      </c>
      <c r="AK415" s="12"/>
    </row>
    <row r="416" spans="1:38" x14ac:dyDescent="0.25">
      <c r="A416" s="71" t="s">
        <v>899</v>
      </c>
      <c r="B416" s="71">
        <v>899.6</v>
      </c>
      <c r="C416" s="71">
        <v>269.3</v>
      </c>
      <c r="D416" s="76" t="s">
        <v>900</v>
      </c>
      <c r="E416" s="71">
        <v>897.5</v>
      </c>
      <c r="F416" s="71">
        <v>2</v>
      </c>
      <c r="G416" s="71">
        <v>2.1000000000000227</v>
      </c>
      <c r="H416" s="71">
        <v>269.3</v>
      </c>
      <c r="I416" s="71">
        <v>0</v>
      </c>
      <c r="J416" s="77">
        <v>0</v>
      </c>
      <c r="K416" s="71">
        <v>2</v>
      </c>
      <c r="L416" s="76"/>
      <c r="O416" s="71" t="s">
        <v>1864</v>
      </c>
      <c r="R416" s="77" t="s">
        <v>1864</v>
      </c>
      <c r="S416" s="71">
        <v>0</v>
      </c>
      <c r="T416" s="76"/>
      <c r="Z416" s="77"/>
      <c r="AB416" s="76"/>
      <c r="AH416" s="77"/>
      <c r="AJ416" s="12" t="b">
        <f t="shared" ref="AJ416:AJ428" si="7">ABS(F416-H416-2)&lt;0.5</f>
        <v>0</v>
      </c>
      <c r="AK416" s="4" t="b">
        <v>1</v>
      </c>
      <c r="AL416" s="4" t="b">
        <v>0</v>
      </c>
    </row>
    <row r="417" spans="1:37" x14ac:dyDescent="0.25">
      <c r="A417" s="71" t="s">
        <v>900</v>
      </c>
      <c r="B417" s="71">
        <v>897.5</v>
      </c>
      <c r="C417" s="71">
        <v>269.3</v>
      </c>
      <c r="D417" s="76" t="s">
        <v>901</v>
      </c>
      <c r="E417" s="71">
        <v>895.5</v>
      </c>
      <c r="F417" s="71">
        <v>2</v>
      </c>
      <c r="G417" s="71">
        <v>2</v>
      </c>
      <c r="H417" s="71">
        <v>269.3</v>
      </c>
      <c r="I417" s="71">
        <v>0</v>
      </c>
      <c r="J417" s="77">
        <v>0</v>
      </c>
      <c r="K417" s="71">
        <v>2</v>
      </c>
      <c r="L417" s="76"/>
      <c r="O417" s="71" t="s">
        <v>1864</v>
      </c>
      <c r="R417" s="77" t="s">
        <v>1864</v>
      </c>
      <c r="S417" s="71">
        <v>0</v>
      </c>
      <c r="T417" s="76"/>
      <c r="Z417" s="77"/>
      <c r="AB417" s="76"/>
      <c r="AH417" s="77"/>
      <c r="AJ417" s="4" t="b">
        <f t="shared" si="7"/>
        <v>0</v>
      </c>
      <c r="AK417" s="4" t="b">
        <v>0</v>
      </c>
    </row>
    <row r="418" spans="1:37" x14ac:dyDescent="0.25">
      <c r="A418" s="71" t="s">
        <v>811</v>
      </c>
      <c r="B418" s="71">
        <v>865.6</v>
      </c>
      <c r="C418" s="71">
        <v>283.3</v>
      </c>
      <c r="D418" s="76" t="s">
        <v>991</v>
      </c>
      <c r="E418" s="71">
        <v>863.6</v>
      </c>
      <c r="F418" s="71">
        <v>2</v>
      </c>
      <c r="G418" s="71">
        <v>2</v>
      </c>
      <c r="H418" s="71">
        <v>283.3</v>
      </c>
      <c r="I418" s="71">
        <v>0</v>
      </c>
      <c r="J418" s="77">
        <v>0</v>
      </c>
      <c r="K418" s="71">
        <v>2</v>
      </c>
      <c r="L418" s="76" t="s">
        <v>812</v>
      </c>
      <c r="M418" s="71">
        <v>863.6</v>
      </c>
      <c r="N418" s="71">
        <v>2</v>
      </c>
      <c r="O418" s="71">
        <v>2</v>
      </c>
      <c r="P418" s="71">
        <v>281.2</v>
      </c>
      <c r="Q418" s="71">
        <v>2</v>
      </c>
      <c r="R418" s="77">
        <v>2.1000000000000227</v>
      </c>
      <c r="S418" s="71">
        <v>1</v>
      </c>
      <c r="T418" s="76"/>
      <c r="Z418" s="77"/>
      <c r="AB418" s="76"/>
      <c r="AH418" s="77"/>
      <c r="AJ418" s="4" t="b">
        <f t="shared" si="7"/>
        <v>0</v>
      </c>
      <c r="AK418" s="12"/>
    </row>
    <row r="419" spans="1:37" x14ac:dyDescent="0.25">
      <c r="A419" s="71" t="s">
        <v>812</v>
      </c>
      <c r="B419" s="71">
        <v>863.6</v>
      </c>
      <c r="C419" s="71">
        <v>281.2</v>
      </c>
      <c r="D419" s="76" t="s">
        <v>813</v>
      </c>
      <c r="E419" s="71">
        <v>861.6</v>
      </c>
      <c r="F419" s="71">
        <v>2</v>
      </c>
      <c r="G419" s="71">
        <v>2</v>
      </c>
      <c r="H419" s="71">
        <v>279.2</v>
      </c>
      <c r="I419" s="71">
        <v>2</v>
      </c>
      <c r="J419" s="77">
        <v>2</v>
      </c>
      <c r="K419" s="71">
        <v>1</v>
      </c>
      <c r="L419" s="76" t="s">
        <v>825</v>
      </c>
      <c r="M419" s="71">
        <v>861.6</v>
      </c>
      <c r="N419" s="71">
        <v>2</v>
      </c>
      <c r="O419" s="71">
        <v>2</v>
      </c>
      <c r="P419" s="71">
        <v>281.2</v>
      </c>
      <c r="Q419" s="71">
        <v>0</v>
      </c>
      <c r="R419" s="77">
        <v>0</v>
      </c>
      <c r="S419" s="71">
        <v>2</v>
      </c>
      <c r="T419" s="76"/>
      <c r="Z419" s="77"/>
      <c r="AB419" s="76"/>
      <c r="AH419" s="77"/>
      <c r="AJ419" s="12" t="b">
        <f t="shared" si="7"/>
        <v>0</v>
      </c>
      <c r="AK419" s="12"/>
    </row>
    <row r="420" spans="1:37" x14ac:dyDescent="0.25">
      <c r="A420" s="71" t="s">
        <v>991</v>
      </c>
      <c r="B420" s="71">
        <v>863.6</v>
      </c>
      <c r="C420" s="71">
        <v>283.3</v>
      </c>
      <c r="D420" s="76" t="s">
        <v>825</v>
      </c>
      <c r="E420" s="71">
        <v>861.6</v>
      </c>
      <c r="F420" s="71">
        <v>2</v>
      </c>
      <c r="G420" s="71">
        <v>2</v>
      </c>
      <c r="H420" s="71">
        <v>281.2</v>
      </c>
      <c r="I420" s="71">
        <v>2</v>
      </c>
      <c r="J420" s="77">
        <v>2.1000000000000227</v>
      </c>
      <c r="K420" s="71">
        <v>1</v>
      </c>
      <c r="L420" s="76"/>
      <c r="O420" s="71" t="s">
        <v>1864</v>
      </c>
      <c r="R420" s="77" t="s">
        <v>1864</v>
      </c>
      <c r="S420" s="71">
        <v>0</v>
      </c>
      <c r="T420" s="76"/>
      <c r="Z420" s="77"/>
      <c r="AB420" s="76"/>
      <c r="AH420" s="77"/>
      <c r="AJ420" s="12" t="b">
        <f t="shared" si="7"/>
        <v>0</v>
      </c>
      <c r="AK420" s="12"/>
    </row>
    <row r="421" spans="1:37" x14ac:dyDescent="0.25">
      <c r="A421" s="71" t="s">
        <v>813</v>
      </c>
      <c r="B421" s="71">
        <v>861.6</v>
      </c>
      <c r="C421" s="71">
        <v>279.2</v>
      </c>
      <c r="D421" s="76" t="s">
        <v>814</v>
      </c>
      <c r="E421" s="71">
        <v>859.5</v>
      </c>
      <c r="F421" s="71">
        <v>2</v>
      </c>
      <c r="G421" s="71">
        <v>2.1000000000000227</v>
      </c>
      <c r="H421" s="71">
        <v>277.2</v>
      </c>
      <c r="I421" s="71">
        <v>2</v>
      </c>
      <c r="J421" s="77">
        <v>2</v>
      </c>
      <c r="K421" s="71">
        <v>1</v>
      </c>
      <c r="L421" s="76" t="s">
        <v>826</v>
      </c>
      <c r="M421" s="71">
        <v>859.5</v>
      </c>
      <c r="N421" s="71">
        <v>2</v>
      </c>
      <c r="O421" s="71">
        <v>2.1000000000000227</v>
      </c>
      <c r="P421" s="71">
        <v>279.2</v>
      </c>
      <c r="Q421" s="71">
        <v>0</v>
      </c>
      <c r="R421" s="77">
        <v>0</v>
      </c>
      <c r="S421" s="71">
        <v>2</v>
      </c>
      <c r="T421" s="76"/>
      <c r="Z421" s="77"/>
      <c r="AB421" s="76"/>
      <c r="AH421" s="77"/>
      <c r="AJ421" s="12" t="b">
        <f t="shared" si="7"/>
        <v>0</v>
      </c>
      <c r="AK421" s="12"/>
    </row>
    <row r="422" spans="1:37" x14ac:dyDescent="0.25">
      <c r="A422" s="71" t="s">
        <v>814</v>
      </c>
      <c r="B422" s="71">
        <v>859.5</v>
      </c>
      <c r="C422" s="71">
        <v>277.2</v>
      </c>
      <c r="D422" s="76" t="s">
        <v>827</v>
      </c>
      <c r="E422" s="71">
        <v>857.5</v>
      </c>
      <c r="F422" s="71">
        <v>2</v>
      </c>
      <c r="G422" s="71">
        <v>2</v>
      </c>
      <c r="H422" s="71">
        <v>277.2</v>
      </c>
      <c r="I422" s="71">
        <v>0</v>
      </c>
      <c r="J422" s="77">
        <v>0</v>
      </c>
      <c r="K422" s="71">
        <v>2</v>
      </c>
      <c r="L422" s="76"/>
      <c r="O422" s="71" t="s">
        <v>1864</v>
      </c>
      <c r="R422" s="77" t="s">
        <v>1864</v>
      </c>
      <c r="S422" s="71">
        <v>0</v>
      </c>
      <c r="T422" s="76"/>
      <c r="Z422" s="77"/>
      <c r="AB422" s="76"/>
      <c r="AH422" s="77"/>
      <c r="AJ422" s="12" t="b">
        <f t="shared" si="7"/>
        <v>0</v>
      </c>
      <c r="AK422" s="4" t="b">
        <v>0</v>
      </c>
    </row>
    <row r="423" spans="1:37" x14ac:dyDescent="0.25">
      <c r="A423" s="71" t="s">
        <v>815</v>
      </c>
      <c r="B423" s="71">
        <v>893.6</v>
      </c>
      <c r="C423" s="71">
        <v>283.3</v>
      </c>
      <c r="D423" s="76" t="s">
        <v>992</v>
      </c>
      <c r="E423" s="71">
        <v>891.6</v>
      </c>
      <c r="F423" s="71">
        <v>2</v>
      </c>
      <c r="G423" s="71">
        <v>2</v>
      </c>
      <c r="H423" s="71">
        <v>283.2</v>
      </c>
      <c r="I423" s="71">
        <v>0</v>
      </c>
      <c r="J423" s="77">
        <v>0.10000000000002274</v>
      </c>
      <c r="K423" s="71">
        <v>2</v>
      </c>
      <c r="L423" s="76" t="s">
        <v>848</v>
      </c>
      <c r="M423" s="71">
        <v>891.6</v>
      </c>
      <c r="N423" s="71">
        <v>2</v>
      </c>
      <c r="O423" s="71">
        <v>2</v>
      </c>
      <c r="P423" s="71">
        <v>281.2</v>
      </c>
      <c r="Q423" s="71">
        <v>2</v>
      </c>
      <c r="R423" s="77">
        <v>2.1000000000000227</v>
      </c>
      <c r="S423" s="71">
        <v>1</v>
      </c>
      <c r="T423" s="76"/>
      <c r="Z423" s="77"/>
      <c r="AB423" s="76"/>
      <c r="AH423" s="77"/>
      <c r="AJ423" s="4" t="b">
        <f t="shared" si="7"/>
        <v>0</v>
      </c>
      <c r="AK423" s="12"/>
    </row>
    <row r="424" spans="1:37" x14ac:dyDescent="0.25">
      <c r="A424" s="71" t="s">
        <v>816</v>
      </c>
      <c r="B424" s="71">
        <v>891.6</v>
      </c>
      <c r="C424" s="71">
        <v>309.3</v>
      </c>
      <c r="D424" s="76" t="s">
        <v>828</v>
      </c>
      <c r="E424" s="71">
        <v>889.6</v>
      </c>
      <c r="F424" s="71">
        <v>2</v>
      </c>
      <c r="G424" s="71">
        <v>2</v>
      </c>
      <c r="H424" s="71">
        <v>309.3</v>
      </c>
      <c r="I424" s="71">
        <v>0</v>
      </c>
      <c r="J424" s="77">
        <v>0</v>
      </c>
      <c r="K424" s="71">
        <v>2</v>
      </c>
      <c r="L424" s="76" t="s">
        <v>817</v>
      </c>
      <c r="M424" s="71">
        <v>889.6</v>
      </c>
      <c r="N424" s="71">
        <v>2</v>
      </c>
      <c r="O424" s="71">
        <v>2</v>
      </c>
      <c r="P424" s="71">
        <v>307.3</v>
      </c>
      <c r="Q424" s="71">
        <v>2</v>
      </c>
      <c r="R424" s="77">
        <v>2</v>
      </c>
      <c r="S424" s="71">
        <v>1</v>
      </c>
      <c r="T424" s="76"/>
      <c r="Z424" s="77"/>
      <c r="AB424" s="76"/>
      <c r="AH424" s="77"/>
      <c r="AJ424" s="12" t="b">
        <f t="shared" si="7"/>
        <v>0</v>
      </c>
      <c r="AK424" s="12"/>
    </row>
    <row r="425" spans="1:37" x14ac:dyDescent="0.25">
      <c r="A425" s="71" t="s">
        <v>992</v>
      </c>
      <c r="B425" s="71">
        <v>891.6</v>
      </c>
      <c r="C425" s="71">
        <v>283.2</v>
      </c>
      <c r="D425" s="76" t="s">
        <v>998</v>
      </c>
      <c r="E425" s="71">
        <v>889.6</v>
      </c>
      <c r="F425" s="71">
        <v>2</v>
      </c>
      <c r="G425" s="71">
        <v>2</v>
      </c>
      <c r="H425" s="71">
        <v>281.2</v>
      </c>
      <c r="I425" s="71">
        <v>2</v>
      </c>
      <c r="J425" s="77">
        <v>2</v>
      </c>
      <c r="K425" s="71">
        <v>1</v>
      </c>
      <c r="L425" s="76"/>
      <c r="O425" s="71" t="s">
        <v>1864</v>
      </c>
      <c r="R425" s="77" t="s">
        <v>1864</v>
      </c>
      <c r="S425" s="71">
        <v>0</v>
      </c>
      <c r="T425" s="76"/>
      <c r="Z425" s="77"/>
      <c r="AB425" s="76"/>
      <c r="AH425" s="77"/>
      <c r="AJ425" s="12" t="b">
        <f t="shared" si="7"/>
        <v>0</v>
      </c>
      <c r="AK425" s="12"/>
    </row>
    <row r="426" spans="1:37" x14ac:dyDescent="0.25">
      <c r="A426" s="71" t="s">
        <v>817</v>
      </c>
      <c r="B426" s="71">
        <v>889.6</v>
      </c>
      <c r="C426" s="71">
        <v>307.3</v>
      </c>
      <c r="D426" s="76" t="s">
        <v>818</v>
      </c>
      <c r="E426" s="71">
        <v>887.6</v>
      </c>
      <c r="F426" s="71">
        <v>2</v>
      </c>
      <c r="G426" s="71">
        <v>2</v>
      </c>
      <c r="H426" s="71">
        <v>305.2</v>
      </c>
      <c r="I426" s="71">
        <v>2</v>
      </c>
      <c r="J426" s="77">
        <v>2.1000000000000227</v>
      </c>
      <c r="K426" s="71">
        <v>1</v>
      </c>
      <c r="L426" s="76" t="s">
        <v>829</v>
      </c>
      <c r="M426" s="71">
        <v>887.6</v>
      </c>
      <c r="N426" s="71">
        <v>2</v>
      </c>
      <c r="O426" s="71">
        <v>2</v>
      </c>
      <c r="P426" s="71">
        <v>307.3</v>
      </c>
      <c r="Q426" s="71">
        <v>0</v>
      </c>
      <c r="R426" s="77">
        <v>0</v>
      </c>
      <c r="S426" s="71">
        <v>2</v>
      </c>
      <c r="T426" s="76"/>
      <c r="Z426" s="77"/>
      <c r="AB426" s="76"/>
      <c r="AH426" s="77"/>
      <c r="AJ426" s="12" t="b">
        <f t="shared" si="7"/>
        <v>0</v>
      </c>
      <c r="AK426" s="12"/>
    </row>
    <row r="427" spans="1:37" x14ac:dyDescent="0.25">
      <c r="A427" s="71" t="s">
        <v>818</v>
      </c>
      <c r="B427" s="71">
        <v>887.6</v>
      </c>
      <c r="C427" s="71">
        <v>305.2</v>
      </c>
      <c r="D427" s="76" t="s">
        <v>993</v>
      </c>
      <c r="E427" s="71">
        <v>885.6</v>
      </c>
      <c r="F427" s="71">
        <v>2</v>
      </c>
      <c r="G427" s="71">
        <v>2</v>
      </c>
      <c r="H427" s="71">
        <v>303.2</v>
      </c>
      <c r="I427" s="71">
        <v>2</v>
      </c>
      <c r="J427" s="77">
        <v>2</v>
      </c>
      <c r="K427" s="71">
        <v>1</v>
      </c>
      <c r="L427" s="76" t="s">
        <v>830</v>
      </c>
      <c r="M427" s="71">
        <v>885.6</v>
      </c>
      <c r="N427" s="71">
        <v>2</v>
      </c>
      <c r="O427" s="71">
        <v>2</v>
      </c>
      <c r="P427" s="71">
        <v>305.2</v>
      </c>
      <c r="Q427" s="71">
        <v>0</v>
      </c>
      <c r="R427" s="77">
        <v>0</v>
      </c>
      <c r="S427" s="71">
        <v>2</v>
      </c>
      <c r="T427" s="76"/>
      <c r="Z427" s="77"/>
      <c r="AB427" s="76"/>
      <c r="AH427" s="77"/>
      <c r="AJ427" s="12" t="b">
        <f t="shared" si="7"/>
        <v>0</v>
      </c>
      <c r="AK427" s="12"/>
    </row>
    <row r="428" spans="1:37" x14ac:dyDescent="0.25">
      <c r="A428" s="71" t="s">
        <v>819</v>
      </c>
      <c r="B428" s="71">
        <v>885.6</v>
      </c>
      <c r="C428" s="71">
        <v>283.3</v>
      </c>
      <c r="D428" s="76" t="s">
        <v>995</v>
      </c>
      <c r="E428" s="71">
        <v>883.5</v>
      </c>
      <c r="F428" s="71">
        <v>2</v>
      </c>
      <c r="G428" s="71">
        <v>2.1000000000000227</v>
      </c>
      <c r="H428" s="71">
        <v>281.2</v>
      </c>
      <c r="I428" s="71">
        <v>2</v>
      </c>
      <c r="J428" s="77">
        <v>2.1000000000000227</v>
      </c>
      <c r="K428" s="71">
        <v>1</v>
      </c>
      <c r="L428" s="76" t="s">
        <v>994</v>
      </c>
      <c r="M428" s="71">
        <v>883.5</v>
      </c>
      <c r="N428" s="71">
        <v>2</v>
      </c>
      <c r="O428" s="71">
        <v>2.1000000000000227</v>
      </c>
      <c r="P428" s="71">
        <v>283.2</v>
      </c>
      <c r="Q428" s="71">
        <v>0</v>
      </c>
      <c r="R428" s="77">
        <v>0.10000000000002274</v>
      </c>
      <c r="S428" s="71">
        <v>2</v>
      </c>
      <c r="T428" s="76"/>
      <c r="Z428" s="77"/>
      <c r="AB428" s="76"/>
      <c r="AH428" s="77"/>
      <c r="AJ428" s="12" t="b">
        <f t="shared" si="7"/>
        <v>0</v>
      </c>
      <c r="AK428" s="12"/>
    </row>
    <row r="429" spans="1:37" x14ac:dyDescent="0.25">
      <c r="A429" s="71" t="s">
        <v>993</v>
      </c>
      <c r="B429" s="71">
        <v>885.6</v>
      </c>
      <c r="C429" s="71">
        <v>303.2</v>
      </c>
      <c r="D429" s="76" t="s">
        <v>820</v>
      </c>
      <c r="E429" s="71">
        <v>883.5</v>
      </c>
      <c r="F429" s="71">
        <v>2</v>
      </c>
      <c r="G429" s="71">
        <v>2.1000000000000227</v>
      </c>
      <c r="H429" s="71">
        <v>301.2</v>
      </c>
      <c r="I429" s="71">
        <v>2</v>
      </c>
      <c r="J429" s="77">
        <v>2</v>
      </c>
      <c r="K429" s="71">
        <v>1</v>
      </c>
      <c r="L429" s="76" t="s">
        <v>831</v>
      </c>
      <c r="M429" s="71">
        <v>883.5</v>
      </c>
      <c r="N429" s="71">
        <v>2</v>
      </c>
      <c r="O429" s="71">
        <v>2.1000000000000227</v>
      </c>
      <c r="P429" s="71">
        <v>303.2</v>
      </c>
      <c r="Q429" s="71">
        <v>0</v>
      </c>
      <c r="R429" s="77">
        <v>0</v>
      </c>
      <c r="S429" s="71">
        <v>2</v>
      </c>
      <c r="T429" s="76"/>
      <c r="Z429" s="77"/>
      <c r="AB429" s="76"/>
      <c r="AH429" s="77"/>
      <c r="AJ429" s="12" t="s">
        <v>1909</v>
      </c>
      <c r="AK429" s="12"/>
    </row>
    <row r="430" spans="1:37" x14ac:dyDescent="0.25">
      <c r="A430" s="71" t="s">
        <v>820</v>
      </c>
      <c r="B430" s="71">
        <v>883.5</v>
      </c>
      <c r="C430" s="71">
        <v>301.2</v>
      </c>
      <c r="D430" s="76" t="s">
        <v>832</v>
      </c>
      <c r="E430" s="71">
        <v>881.5</v>
      </c>
      <c r="F430" s="71">
        <v>2</v>
      </c>
      <c r="G430" s="71">
        <v>2</v>
      </c>
      <c r="H430" s="71">
        <v>301.2</v>
      </c>
      <c r="I430" s="71">
        <v>0</v>
      </c>
      <c r="J430" s="77">
        <v>0</v>
      </c>
      <c r="K430" s="71">
        <v>2</v>
      </c>
      <c r="L430" s="76"/>
      <c r="O430" s="71" t="s">
        <v>1864</v>
      </c>
      <c r="R430" s="77" t="s">
        <v>1864</v>
      </c>
      <c r="S430" s="71">
        <v>0</v>
      </c>
      <c r="T430" s="76"/>
      <c r="Z430" s="77"/>
      <c r="AB430" s="76"/>
      <c r="AH430" s="77"/>
      <c r="AJ430" s="12" t="b">
        <f t="shared" ref="AJ430:AJ445" si="8">ABS(F430-H430-2)&lt;0.5</f>
        <v>0</v>
      </c>
      <c r="AK430" s="12"/>
    </row>
    <row r="431" spans="1:37" x14ac:dyDescent="0.25">
      <c r="A431" s="71" t="s">
        <v>821</v>
      </c>
      <c r="B431" s="71">
        <v>913.6</v>
      </c>
      <c r="C431" s="71">
        <v>331.3</v>
      </c>
      <c r="D431" s="76" t="s">
        <v>833</v>
      </c>
      <c r="E431" s="71">
        <v>911.6</v>
      </c>
      <c r="F431" s="71">
        <v>2</v>
      </c>
      <c r="G431" s="71">
        <v>2</v>
      </c>
      <c r="H431" s="71">
        <v>331.3</v>
      </c>
      <c r="I431" s="71">
        <v>0</v>
      </c>
      <c r="J431" s="77">
        <v>0</v>
      </c>
      <c r="K431" s="71">
        <v>2</v>
      </c>
      <c r="L431" s="76" t="s">
        <v>822</v>
      </c>
      <c r="M431" s="71">
        <v>911.6</v>
      </c>
      <c r="N431" s="71">
        <v>2</v>
      </c>
      <c r="O431" s="71">
        <v>2</v>
      </c>
      <c r="P431" s="71">
        <v>329.2</v>
      </c>
      <c r="Q431" s="71">
        <v>2</v>
      </c>
      <c r="R431" s="77">
        <v>2.1000000000000227</v>
      </c>
      <c r="S431" s="71">
        <v>1</v>
      </c>
      <c r="T431" s="76"/>
      <c r="Z431" s="77"/>
      <c r="AB431" s="76"/>
      <c r="AH431" s="77"/>
      <c r="AJ431" s="12" t="b">
        <f t="shared" si="8"/>
        <v>0</v>
      </c>
      <c r="AK431" s="12"/>
    </row>
    <row r="432" spans="1:37" x14ac:dyDescent="0.25">
      <c r="A432" s="71" t="s">
        <v>822</v>
      </c>
      <c r="B432" s="71">
        <v>911.6</v>
      </c>
      <c r="C432" s="71">
        <v>329.2</v>
      </c>
      <c r="D432" s="76" t="s">
        <v>834</v>
      </c>
      <c r="E432" s="71">
        <v>909.6</v>
      </c>
      <c r="F432" s="71">
        <v>2</v>
      </c>
      <c r="G432" s="71">
        <v>2</v>
      </c>
      <c r="H432" s="71">
        <v>329.2</v>
      </c>
      <c r="I432" s="71">
        <v>0</v>
      </c>
      <c r="J432" s="77">
        <v>0</v>
      </c>
      <c r="K432" s="71">
        <v>2</v>
      </c>
      <c r="L432" s="76" t="s">
        <v>823</v>
      </c>
      <c r="M432" s="71">
        <v>909.6</v>
      </c>
      <c r="N432" s="71">
        <v>2</v>
      </c>
      <c r="O432" s="71">
        <v>2</v>
      </c>
      <c r="P432" s="71">
        <v>327.2</v>
      </c>
      <c r="Q432" s="71">
        <v>2</v>
      </c>
      <c r="R432" s="77">
        <v>2</v>
      </c>
      <c r="S432" s="71">
        <v>1</v>
      </c>
      <c r="T432" s="76"/>
      <c r="Z432" s="77"/>
      <c r="AB432" s="76"/>
      <c r="AH432" s="77"/>
      <c r="AJ432" s="12" t="b">
        <f t="shared" si="8"/>
        <v>0</v>
      </c>
      <c r="AK432" s="4" t="b">
        <v>0</v>
      </c>
    </row>
    <row r="433" spans="1:37" x14ac:dyDescent="0.25">
      <c r="A433" s="71" t="s">
        <v>823</v>
      </c>
      <c r="B433" s="71">
        <v>909.6</v>
      </c>
      <c r="C433" s="71">
        <v>327.2</v>
      </c>
      <c r="D433" s="76" t="s">
        <v>835</v>
      </c>
      <c r="E433" s="71">
        <v>907.5</v>
      </c>
      <c r="F433" s="71">
        <v>2</v>
      </c>
      <c r="G433" s="71">
        <v>2.1000000000000227</v>
      </c>
      <c r="H433" s="71">
        <v>327.2</v>
      </c>
      <c r="I433" s="71">
        <v>0</v>
      </c>
      <c r="J433" s="77">
        <v>0</v>
      </c>
      <c r="K433" s="71">
        <v>2</v>
      </c>
      <c r="L433" s="76"/>
      <c r="O433" s="71" t="s">
        <v>1864</v>
      </c>
      <c r="R433" s="77" t="s">
        <v>1864</v>
      </c>
      <c r="S433" s="71">
        <v>0</v>
      </c>
      <c r="T433" s="76"/>
      <c r="Z433" s="77"/>
      <c r="AB433" s="76"/>
      <c r="AH433" s="77"/>
      <c r="AJ433" s="4" t="b">
        <f t="shared" si="8"/>
        <v>0</v>
      </c>
      <c r="AK433" s="12"/>
    </row>
    <row r="434" spans="1:37" x14ac:dyDescent="0.25">
      <c r="A434" s="71" t="s">
        <v>825</v>
      </c>
      <c r="B434" s="71">
        <v>861.6</v>
      </c>
      <c r="C434" s="71">
        <v>281.2</v>
      </c>
      <c r="D434" s="76" t="s">
        <v>996</v>
      </c>
      <c r="E434" s="71">
        <v>859.5</v>
      </c>
      <c r="F434" s="71">
        <v>2</v>
      </c>
      <c r="G434" s="71">
        <v>2.1000000000000227</v>
      </c>
      <c r="H434" s="71">
        <v>281.2</v>
      </c>
      <c r="I434" s="71">
        <v>0</v>
      </c>
      <c r="J434" s="77">
        <v>0</v>
      </c>
      <c r="K434" s="71">
        <v>2</v>
      </c>
      <c r="L434" s="76" t="s">
        <v>826</v>
      </c>
      <c r="M434" s="71">
        <v>859.5</v>
      </c>
      <c r="N434" s="71">
        <v>2</v>
      </c>
      <c r="O434" s="71">
        <v>2.1000000000000227</v>
      </c>
      <c r="P434" s="71">
        <v>279.2</v>
      </c>
      <c r="Q434" s="71">
        <v>2</v>
      </c>
      <c r="R434" s="77">
        <v>2</v>
      </c>
      <c r="S434" s="71">
        <v>1</v>
      </c>
      <c r="T434" s="76"/>
      <c r="Z434" s="77"/>
      <c r="AB434" s="76"/>
      <c r="AH434" s="77"/>
      <c r="AJ434" s="12" t="b">
        <f t="shared" si="8"/>
        <v>0</v>
      </c>
      <c r="AK434" s="12"/>
    </row>
    <row r="435" spans="1:37" x14ac:dyDescent="0.25">
      <c r="A435" s="71" t="s">
        <v>826</v>
      </c>
      <c r="B435" s="71">
        <v>859.5</v>
      </c>
      <c r="C435" s="71">
        <v>279.2</v>
      </c>
      <c r="D435" s="76" t="s">
        <v>837</v>
      </c>
      <c r="E435" s="71">
        <v>857.5</v>
      </c>
      <c r="F435" s="71">
        <v>2</v>
      </c>
      <c r="G435" s="71">
        <v>2</v>
      </c>
      <c r="H435" s="71">
        <v>279.2</v>
      </c>
      <c r="I435" s="71">
        <v>0</v>
      </c>
      <c r="J435" s="77">
        <v>0</v>
      </c>
      <c r="K435" s="71">
        <v>2</v>
      </c>
      <c r="L435" s="76" t="s">
        <v>827</v>
      </c>
      <c r="M435" s="71">
        <v>857.5</v>
      </c>
      <c r="N435" s="71">
        <v>2</v>
      </c>
      <c r="O435" s="71">
        <v>2</v>
      </c>
      <c r="P435" s="71">
        <v>277.2</v>
      </c>
      <c r="Q435" s="71">
        <v>2</v>
      </c>
      <c r="R435" s="77">
        <v>2</v>
      </c>
      <c r="S435" s="71">
        <v>1</v>
      </c>
      <c r="T435" s="76"/>
      <c r="Z435" s="77"/>
      <c r="AB435" s="76"/>
      <c r="AH435" s="77"/>
      <c r="AJ435" s="12" t="b">
        <f t="shared" si="8"/>
        <v>0</v>
      </c>
      <c r="AK435" s="12"/>
    </row>
    <row r="436" spans="1:37" x14ac:dyDescent="0.25">
      <c r="A436" s="71" t="s">
        <v>996</v>
      </c>
      <c r="B436" s="71">
        <v>859.5</v>
      </c>
      <c r="C436" s="71">
        <v>281.2</v>
      </c>
      <c r="D436" s="76" t="s">
        <v>837</v>
      </c>
      <c r="E436" s="71">
        <v>857.5</v>
      </c>
      <c r="F436" s="71">
        <v>2</v>
      </c>
      <c r="G436" s="71">
        <v>2</v>
      </c>
      <c r="H436" s="71">
        <v>279.2</v>
      </c>
      <c r="I436" s="71">
        <v>2</v>
      </c>
      <c r="J436" s="77">
        <v>2</v>
      </c>
      <c r="K436" s="71">
        <v>1</v>
      </c>
      <c r="L436" s="76"/>
      <c r="O436" s="71" t="s">
        <v>1864</v>
      </c>
      <c r="R436" s="77" t="s">
        <v>1864</v>
      </c>
      <c r="S436" s="71">
        <v>0</v>
      </c>
      <c r="T436" s="76"/>
      <c r="Z436" s="77"/>
      <c r="AB436" s="76"/>
      <c r="AH436" s="77"/>
      <c r="AJ436" s="12" t="b">
        <f t="shared" si="8"/>
        <v>0</v>
      </c>
      <c r="AK436" s="4" t="b">
        <v>1</v>
      </c>
    </row>
    <row r="437" spans="1:37" x14ac:dyDescent="0.25">
      <c r="A437" s="71" t="s">
        <v>827</v>
      </c>
      <c r="B437" s="71">
        <v>857.5</v>
      </c>
      <c r="C437" s="71">
        <v>277.2</v>
      </c>
      <c r="D437" s="76" t="s">
        <v>838</v>
      </c>
      <c r="E437" s="71">
        <v>855.5</v>
      </c>
      <c r="F437" s="71">
        <v>2</v>
      </c>
      <c r="G437" s="71">
        <v>2</v>
      </c>
      <c r="H437" s="71">
        <v>277.2</v>
      </c>
      <c r="I437" s="71">
        <v>0</v>
      </c>
      <c r="J437" s="77">
        <v>0</v>
      </c>
      <c r="K437" s="71">
        <v>2</v>
      </c>
      <c r="L437" s="76"/>
      <c r="O437" s="71" t="s">
        <v>1864</v>
      </c>
      <c r="R437" s="77" t="s">
        <v>1864</v>
      </c>
      <c r="S437" s="71">
        <v>0</v>
      </c>
      <c r="T437" s="76"/>
      <c r="Z437" s="77"/>
      <c r="AB437" s="76"/>
      <c r="AH437" s="77"/>
      <c r="AJ437" s="4" t="b">
        <f t="shared" si="8"/>
        <v>0</v>
      </c>
      <c r="AK437" s="12"/>
    </row>
    <row r="438" spans="1:37" x14ac:dyDescent="0.25">
      <c r="A438" s="71" t="s">
        <v>848</v>
      </c>
      <c r="B438" s="71">
        <v>891.6</v>
      </c>
      <c r="C438" s="71">
        <v>281.2</v>
      </c>
      <c r="D438" s="76" t="s">
        <v>849</v>
      </c>
      <c r="E438" s="71">
        <v>889.6</v>
      </c>
      <c r="F438" s="71">
        <v>2</v>
      </c>
      <c r="G438" s="71">
        <v>2</v>
      </c>
      <c r="H438" s="71">
        <v>279.2</v>
      </c>
      <c r="I438" s="71">
        <v>2</v>
      </c>
      <c r="J438" s="77">
        <v>2</v>
      </c>
      <c r="K438" s="71">
        <v>1</v>
      </c>
      <c r="L438" s="76" t="s">
        <v>998</v>
      </c>
      <c r="M438" s="71">
        <v>889.6</v>
      </c>
      <c r="N438" s="71">
        <v>2</v>
      </c>
      <c r="O438" s="71">
        <v>2</v>
      </c>
      <c r="P438" s="71">
        <v>281.2</v>
      </c>
      <c r="Q438" s="71">
        <v>0</v>
      </c>
      <c r="R438" s="77">
        <v>0</v>
      </c>
      <c r="S438" s="71">
        <v>2</v>
      </c>
      <c r="T438" s="76"/>
      <c r="Z438" s="77"/>
      <c r="AB438" s="76"/>
      <c r="AH438" s="77"/>
      <c r="AJ438" s="12" t="b">
        <f t="shared" si="8"/>
        <v>0</v>
      </c>
      <c r="AK438" s="12"/>
    </row>
    <row r="439" spans="1:37" x14ac:dyDescent="0.25">
      <c r="A439" s="71" t="s">
        <v>828</v>
      </c>
      <c r="B439" s="71">
        <v>889.6</v>
      </c>
      <c r="C439" s="71">
        <v>309.3</v>
      </c>
      <c r="D439" s="76" t="s">
        <v>839</v>
      </c>
      <c r="E439" s="71">
        <v>887.6</v>
      </c>
      <c r="F439" s="71">
        <v>2</v>
      </c>
      <c r="G439" s="71">
        <v>2</v>
      </c>
      <c r="H439" s="71">
        <v>309.3</v>
      </c>
      <c r="I439" s="71">
        <v>0</v>
      </c>
      <c r="J439" s="77">
        <v>0</v>
      </c>
      <c r="K439" s="71">
        <v>2</v>
      </c>
      <c r="L439" s="76" t="s">
        <v>829</v>
      </c>
      <c r="M439" s="71">
        <v>887.6</v>
      </c>
      <c r="N439" s="71">
        <v>2</v>
      </c>
      <c r="O439" s="71">
        <v>2</v>
      </c>
      <c r="P439" s="71">
        <v>307.3</v>
      </c>
      <c r="Q439" s="71">
        <v>2</v>
      </c>
      <c r="R439" s="77">
        <v>2</v>
      </c>
      <c r="S439" s="71">
        <v>1</v>
      </c>
      <c r="T439" s="76"/>
      <c r="Z439" s="77"/>
      <c r="AB439" s="76"/>
      <c r="AH439" s="77"/>
      <c r="AJ439" s="12" t="b">
        <f t="shared" si="8"/>
        <v>0</v>
      </c>
      <c r="AK439" s="12"/>
    </row>
    <row r="440" spans="1:37" x14ac:dyDescent="0.25">
      <c r="A440" s="71" t="s">
        <v>998</v>
      </c>
      <c r="B440" s="71">
        <v>889.6</v>
      </c>
      <c r="C440" s="71">
        <v>281.2</v>
      </c>
      <c r="D440" s="76" t="s">
        <v>999</v>
      </c>
      <c r="E440" s="71">
        <v>887.6</v>
      </c>
      <c r="F440" s="71">
        <v>2</v>
      </c>
      <c r="G440" s="71">
        <v>2</v>
      </c>
      <c r="H440" s="71">
        <v>279.2</v>
      </c>
      <c r="I440" s="71">
        <v>2</v>
      </c>
      <c r="J440" s="77">
        <v>2</v>
      </c>
      <c r="K440" s="71">
        <v>1</v>
      </c>
      <c r="L440" s="76"/>
      <c r="O440" s="71" t="s">
        <v>1864</v>
      </c>
      <c r="R440" s="77" t="s">
        <v>1864</v>
      </c>
      <c r="S440" s="71">
        <v>0</v>
      </c>
      <c r="T440" s="76"/>
      <c r="Z440" s="77"/>
      <c r="AB440" s="76"/>
      <c r="AH440" s="77"/>
      <c r="AJ440" s="12" t="b">
        <f t="shared" si="8"/>
        <v>0</v>
      </c>
      <c r="AK440" s="4" t="b">
        <v>1</v>
      </c>
    </row>
    <row r="441" spans="1:37" x14ac:dyDescent="0.25">
      <c r="A441" s="71" t="s">
        <v>829</v>
      </c>
      <c r="B441" s="71">
        <v>887.6</v>
      </c>
      <c r="C441" s="71">
        <v>307.3</v>
      </c>
      <c r="D441" s="76" t="s">
        <v>830</v>
      </c>
      <c r="E441" s="71">
        <v>885.6</v>
      </c>
      <c r="F441" s="71">
        <v>2</v>
      </c>
      <c r="G441" s="71">
        <v>2</v>
      </c>
      <c r="H441" s="71">
        <v>305.2</v>
      </c>
      <c r="I441" s="71">
        <v>2</v>
      </c>
      <c r="J441" s="77">
        <v>2.1000000000000227</v>
      </c>
      <c r="K441" s="71">
        <v>1</v>
      </c>
      <c r="L441" s="76" t="s">
        <v>840</v>
      </c>
      <c r="M441" s="71">
        <v>885.6</v>
      </c>
      <c r="N441" s="71">
        <v>2</v>
      </c>
      <c r="O441" s="71">
        <v>2</v>
      </c>
      <c r="P441" s="71">
        <v>307.3</v>
      </c>
      <c r="Q441" s="71">
        <v>0</v>
      </c>
      <c r="R441" s="77">
        <v>0</v>
      </c>
      <c r="S441" s="71">
        <v>2</v>
      </c>
      <c r="T441" s="76"/>
      <c r="Z441" s="77"/>
      <c r="AB441" s="76"/>
      <c r="AH441" s="77"/>
      <c r="AJ441" s="4" t="b">
        <f t="shared" si="8"/>
        <v>0</v>
      </c>
      <c r="AK441" s="12"/>
    </row>
    <row r="442" spans="1:37" x14ac:dyDescent="0.25">
      <c r="A442" s="71" t="s">
        <v>830</v>
      </c>
      <c r="B442" s="71">
        <v>885.6</v>
      </c>
      <c r="C442" s="71">
        <v>305.2</v>
      </c>
      <c r="D442" s="76" t="s">
        <v>831</v>
      </c>
      <c r="E442" s="71">
        <v>883.5</v>
      </c>
      <c r="F442" s="71">
        <v>2</v>
      </c>
      <c r="G442" s="71">
        <v>2.1000000000000227</v>
      </c>
      <c r="H442" s="71">
        <v>303.2</v>
      </c>
      <c r="I442" s="71">
        <v>2</v>
      </c>
      <c r="J442" s="77">
        <v>2</v>
      </c>
      <c r="K442" s="71">
        <v>1</v>
      </c>
      <c r="L442" s="76" t="s">
        <v>841</v>
      </c>
      <c r="M442" s="71">
        <v>883.5</v>
      </c>
      <c r="N442" s="71">
        <v>2</v>
      </c>
      <c r="O442" s="71">
        <v>2.1000000000000227</v>
      </c>
      <c r="P442" s="71">
        <v>305.2</v>
      </c>
      <c r="Q442" s="71">
        <v>0</v>
      </c>
      <c r="R442" s="77">
        <v>0</v>
      </c>
      <c r="S442" s="71">
        <v>2</v>
      </c>
      <c r="T442" s="76"/>
      <c r="Z442" s="77"/>
      <c r="AB442" s="76"/>
      <c r="AH442" s="77"/>
      <c r="AJ442" s="12" t="b">
        <f t="shared" si="8"/>
        <v>0</v>
      </c>
      <c r="AK442" s="12"/>
    </row>
    <row r="443" spans="1:37" x14ac:dyDescent="0.25">
      <c r="A443" s="71" t="s">
        <v>831</v>
      </c>
      <c r="B443" s="71">
        <v>883.5</v>
      </c>
      <c r="C443" s="71">
        <v>303.2</v>
      </c>
      <c r="D443" s="76" t="s">
        <v>832</v>
      </c>
      <c r="E443" s="71">
        <v>881.5</v>
      </c>
      <c r="F443" s="71">
        <v>2</v>
      </c>
      <c r="G443" s="71">
        <v>2</v>
      </c>
      <c r="H443" s="71">
        <v>301.2</v>
      </c>
      <c r="I443" s="71">
        <v>2</v>
      </c>
      <c r="J443" s="77">
        <v>2</v>
      </c>
      <c r="K443" s="71">
        <v>1</v>
      </c>
      <c r="L443" s="76" t="s">
        <v>842</v>
      </c>
      <c r="M443" s="71">
        <v>881.5</v>
      </c>
      <c r="N443" s="71">
        <v>2</v>
      </c>
      <c r="O443" s="71">
        <v>2</v>
      </c>
      <c r="P443" s="71">
        <v>303.2</v>
      </c>
      <c r="Q443" s="71">
        <v>0</v>
      </c>
      <c r="R443" s="77">
        <v>0</v>
      </c>
      <c r="S443" s="71">
        <v>2</v>
      </c>
      <c r="T443" s="76"/>
      <c r="Z443" s="77"/>
      <c r="AB443" s="76"/>
      <c r="AH443" s="77"/>
      <c r="AJ443" s="12" t="b">
        <f t="shared" si="8"/>
        <v>0</v>
      </c>
      <c r="AK443" s="12"/>
    </row>
    <row r="444" spans="1:37" x14ac:dyDescent="0.25">
      <c r="A444" s="71" t="s">
        <v>832</v>
      </c>
      <c r="B444" s="71">
        <v>881.5</v>
      </c>
      <c r="C444" s="71">
        <v>301.2</v>
      </c>
      <c r="D444" s="76" t="s">
        <v>843</v>
      </c>
      <c r="E444" s="71">
        <v>879.5</v>
      </c>
      <c r="F444" s="71">
        <v>2</v>
      </c>
      <c r="G444" s="71">
        <v>2</v>
      </c>
      <c r="H444" s="71">
        <v>301.2</v>
      </c>
      <c r="I444" s="71">
        <v>0</v>
      </c>
      <c r="J444" s="77">
        <v>0</v>
      </c>
      <c r="K444" s="71">
        <v>2</v>
      </c>
      <c r="L444" s="76"/>
      <c r="O444" s="71" t="s">
        <v>1864</v>
      </c>
      <c r="R444" s="77" t="s">
        <v>1864</v>
      </c>
      <c r="S444" s="71">
        <v>0</v>
      </c>
      <c r="T444" s="76"/>
      <c r="Z444" s="77"/>
      <c r="AB444" s="76"/>
      <c r="AH444" s="77"/>
      <c r="AJ444" s="12" t="b">
        <f t="shared" si="8"/>
        <v>0</v>
      </c>
      <c r="AK444" s="12"/>
    </row>
    <row r="445" spans="1:37" ht="15.75" thickBot="1" x14ac:dyDescent="0.3">
      <c r="A445" s="71" t="s">
        <v>833</v>
      </c>
      <c r="B445" s="71">
        <v>911.6</v>
      </c>
      <c r="C445" s="71">
        <v>331.3</v>
      </c>
      <c r="D445" s="76" t="s">
        <v>844</v>
      </c>
      <c r="E445" s="71">
        <v>909.6</v>
      </c>
      <c r="F445" s="71">
        <v>2</v>
      </c>
      <c r="G445" s="71">
        <v>2</v>
      </c>
      <c r="H445" s="71">
        <v>331.3</v>
      </c>
      <c r="I445" s="71">
        <v>0</v>
      </c>
      <c r="J445" s="77">
        <v>0</v>
      </c>
      <c r="K445" s="71">
        <v>2</v>
      </c>
      <c r="L445" s="76" t="s">
        <v>834</v>
      </c>
      <c r="M445" s="71">
        <v>909.6</v>
      </c>
      <c r="N445" s="71">
        <v>2</v>
      </c>
      <c r="O445" s="71">
        <v>2</v>
      </c>
      <c r="P445" s="71">
        <v>329.2</v>
      </c>
      <c r="Q445" s="71">
        <v>2</v>
      </c>
      <c r="R445" s="77">
        <v>2.1000000000000227</v>
      </c>
      <c r="S445" s="71">
        <v>1</v>
      </c>
      <c r="T445" s="76"/>
      <c r="Z445" s="77"/>
      <c r="AB445" s="78"/>
      <c r="AC445" s="79"/>
      <c r="AD445" s="79"/>
      <c r="AE445" s="79"/>
      <c r="AF445" s="79"/>
      <c r="AG445" s="79"/>
      <c r="AH445" s="80"/>
      <c r="AJ445" s="12" t="b">
        <f t="shared" si="8"/>
        <v>0</v>
      </c>
      <c r="AK445" s="4" t="b">
        <v>1</v>
      </c>
    </row>
    <row r="446" spans="1:37" x14ac:dyDescent="0.25">
      <c r="A446" s="71" t="s">
        <v>834</v>
      </c>
      <c r="B446" s="71">
        <v>909.6</v>
      </c>
      <c r="C446" s="71">
        <v>329.2</v>
      </c>
      <c r="D446" s="76" t="s">
        <v>835</v>
      </c>
      <c r="E446" s="71">
        <v>907.5</v>
      </c>
      <c r="F446" s="71">
        <v>2</v>
      </c>
      <c r="G446" s="71">
        <v>2.1000000000000227</v>
      </c>
      <c r="H446" s="71">
        <v>327.2</v>
      </c>
      <c r="I446" s="71">
        <v>2</v>
      </c>
      <c r="J446" s="77">
        <v>2</v>
      </c>
      <c r="K446" s="71">
        <v>1</v>
      </c>
      <c r="L446" s="76" t="s">
        <v>845</v>
      </c>
      <c r="M446" s="71">
        <v>907.5</v>
      </c>
      <c r="N446" s="71">
        <v>2</v>
      </c>
      <c r="O446" s="71">
        <v>2.1000000000000227</v>
      </c>
      <c r="P446" s="71">
        <v>329.2</v>
      </c>
      <c r="Q446" s="71">
        <v>0</v>
      </c>
      <c r="R446" s="77">
        <v>0</v>
      </c>
      <c r="S446" s="71">
        <v>2</v>
      </c>
      <c r="T446" s="76"/>
      <c r="Z446" s="77"/>
      <c r="AB446" s="76"/>
      <c r="AH446" s="77"/>
    </row>
    <row r="447" spans="1:37" x14ac:dyDescent="0.25">
      <c r="A447" s="71" t="s">
        <v>835</v>
      </c>
      <c r="B447" s="71">
        <v>907.5</v>
      </c>
      <c r="C447" s="71">
        <v>327.2</v>
      </c>
      <c r="D447" s="76" t="s">
        <v>846</v>
      </c>
      <c r="E447" s="71">
        <v>905.5</v>
      </c>
      <c r="F447" s="71">
        <v>2</v>
      </c>
      <c r="G447" s="71">
        <v>2</v>
      </c>
      <c r="H447" s="71">
        <v>327.2</v>
      </c>
      <c r="I447" s="71">
        <v>0</v>
      </c>
      <c r="J447" s="77">
        <v>0</v>
      </c>
      <c r="K447" s="71">
        <v>2</v>
      </c>
      <c r="L447" s="76"/>
      <c r="O447" s="71" t="s">
        <v>1864</v>
      </c>
      <c r="R447" s="77" t="s">
        <v>1864</v>
      </c>
      <c r="S447" s="71">
        <v>0</v>
      </c>
      <c r="T447" s="76"/>
      <c r="Z447" s="77"/>
      <c r="AB447" s="76"/>
      <c r="AH447" s="77"/>
    </row>
    <row r="448" spans="1:37" x14ac:dyDescent="0.25">
      <c r="A448" s="71" t="s">
        <v>837</v>
      </c>
      <c r="B448" s="71">
        <v>857.5</v>
      </c>
      <c r="C448" s="71">
        <v>279.2</v>
      </c>
      <c r="D448" s="76" t="s">
        <v>838</v>
      </c>
      <c r="E448" s="71">
        <v>855.5</v>
      </c>
      <c r="F448" s="71">
        <v>2</v>
      </c>
      <c r="G448" s="71">
        <v>2</v>
      </c>
      <c r="H448" s="71">
        <v>277.2</v>
      </c>
      <c r="I448" s="71">
        <v>2</v>
      </c>
      <c r="J448" s="77">
        <v>2</v>
      </c>
      <c r="K448" s="71">
        <v>1</v>
      </c>
      <c r="L448" s="76" t="s">
        <v>997</v>
      </c>
      <c r="M448" s="71">
        <v>855.5</v>
      </c>
      <c r="N448" s="71">
        <v>2</v>
      </c>
      <c r="O448" s="71">
        <v>2</v>
      </c>
      <c r="P448" s="71">
        <v>279.2</v>
      </c>
      <c r="Q448" s="71">
        <v>0</v>
      </c>
      <c r="R448" s="77">
        <v>0</v>
      </c>
      <c r="S448" s="71">
        <v>2</v>
      </c>
      <c r="T448" s="76"/>
      <c r="Z448" s="77"/>
      <c r="AB448" s="76"/>
      <c r="AH448" s="77"/>
    </row>
    <row r="449" spans="1:34" x14ac:dyDescent="0.25">
      <c r="A449" s="71" t="s">
        <v>849</v>
      </c>
      <c r="B449" s="71">
        <v>889.6</v>
      </c>
      <c r="C449" s="71">
        <v>279.2</v>
      </c>
      <c r="D449" s="76" t="s">
        <v>850</v>
      </c>
      <c r="E449" s="71">
        <v>887.6</v>
      </c>
      <c r="F449" s="71">
        <v>2</v>
      </c>
      <c r="G449" s="71">
        <v>2</v>
      </c>
      <c r="H449" s="71">
        <v>277.2</v>
      </c>
      <c r="I449" s="71">
        <v>2</v>
      </c>
      <c r="J449" s="77">
        <v>2</v>
      </c>
      <c r="K449" s="71">
        <v>1</v>
      </c>
      <c r="L449" s="76" t="s">
        <v>999</v>
      </c>
      <c r="M449" s="71">
        <v>887.6</v>
      </c>
      <c r="N449" s="71">
        <v>2</v>
      </c>
      <c r="O449" s="71">
        <v>2</v>
      </c>
      <c r="P449" s="71">
        <v>279.2</v>
      </c>
      <c r="Q449" s="71">
        <v>0</v>
      </c>
      <c r="R449" s="77">
        <v>0</v>
      </c>
      <c r="S449" s="71">
        <v>2</v>
      </c>
      <c r="T449" s="76"/>
      <c r="Z449" s="77"/>
      <c r="AB449" s="76"/>
      <c r="AH449" s="77"/>
    </row>
    <row r="450" spans="1:34" x14ac:dyDescent="0.25">
      <c r="A450" s="71" t="s">
        <v>839</v>
      </c>
      <c r="B450" s="71">
        <v>887.6</v>
      </c>
      <c r="C450" s="71">
        <v>309.3</v>
      </c>
      <c r="D450" s="76" t="s">
        <v>840</v>
      </c>
      <c r="E450" s="71">
        <v>885.6</v>
      </c>
      <c r="F450" s="71">
        <v>2</v>
      </c>
      <c r="G450" s="71">
        <v>2</v>
      </c>
      <c r="H450" s="71">
        <v>307.3</v>
      </c>
      <c r="I450" s="71">
        <v>2</v>
      </c>
      <c r="J450" s="77">
        <v>2</v>
      </c>
      <c r="K450" s="71">
        <v>1</v>
      </c>
      <c r="L450" s="76"/>
      <c r="O450" s="71" t="s">
        <v>1864</v>
      </c>
      <c r="R450" s="77" t="s">
        <v>1864</v>
      </c>
      <c r="S450" s="71">
        <v>0</v>
      </c>
      <c r="T450" s="76"/>
      <c r="Z450" s="77"/>
      <c r="AB450" s="76"/>
      <c r="AH450" s="77"/>
    </row>
    <row r="451" spans="1:34" x14ac:dyDescent="0.25">
      <c r="A451" s="71" t="s">
        <v>840</v>
      </c>
      <c r="B451" s="71">
        <v>885.6</v>
      </c>
      <c r="C451" s="71">
        <v>307.3</v>
      </c>
      <c r="D451" s="76" t="s">
        <v>841</v>
      </c>
      <c r="E451" s="71">
        <v>883.5</v>
      </c>
      <c r="F451" s="71">
        <v>2</v>
      </c>
      <c r="G451" s="71">
        <v>2.1000000000000227</v>
      </c>
      <c r="H451" s="71">
        <v>305.2</v>
      </c>
      <c r="I451" s="71">
        <v>2</v>
      </c>
      <c r="J451" s="77">
        <v>2.1000000000000227</v>
      </c>
      <c r="K451" s="71">
        <v>1</v>
      </c>
      <c r="L451" s="76"/>
      <c r="O451" s="71" t="s">
        <v>1864</v>
      </c>
      <c r="R451" s="77" t="s">
        <v>1864</v>
      </c>
      <c r="S451" s="71">
        <v>0</v>
      </c>
      <c r="T451" s="76"/>
      <c r="Z451" s="77"/>
      <c r="AB451" s="76"/>
      <c r="AH451" s="77"/>
    </row>
    <row r="452" spans="1:34" x14ac:dyDescent="0.25">
      <c r="A452" s="71" t="s">
        <v>841</v>
      </c>
      <c r="B452" s="71">
        <v>883.5</v>
      </c>
      <c r="C452" s="71">
        <v>305.2</v>
      </c>
      <c r="D452" s="76" t="s">
        <v>842</v>
      </c>
      <c r="E452" s="71">
        <v>881.5</v>
      </c>
      <c r="F452" s="71">
        <v>2</v>
      </c>
      <c r="G452" s="71">
        <v>2</v>
      </c>
      <c r="H452" s="71">
        <v>303.2</v>
      </c>
      <c r="I452" s="71">
        <v>2</v>
      </c>
      <c r="J452" s="77">
        <v>2</v>
      </c>
      <c r="K452" s="71">
        <v>1</v>
      </c>
      <c r="L452" s="76"/>
      <c r="O452" s="71" t="s">
        <v>1864</v>
      </c>
      <c r="R452" s="77" t="s">
        <v>1864</v>
      </c>
      <c r="S452" s="71">
        <v>0</v>
      </c>
      <c r="T452" s="76"/>
      <c r="Z452" s="77"/>
      <c r="AB452" s="76"/>
      <c r="AH452" s="77"/>
    </row>
    <row r="453" spans="1:34" x14ac:dyDescent="0.25">
      <c r="A453" s="71" t="s">
        <v>842</v>
      </c>
      <c r="B453" s="71">
        <v>881.5</v>
      </c>
      <c r="C453" s="71">
        <v>303.2</v>
      </c>
      <c r="D453" s="76" t="s">
        <v>843</v>
      </c>
      <c r="E453" s="71">
        <v>879.5</v>
      </c>
      <c r="F453" s="71">
        <v>2</v>
      </c>
      <c r="G453" s="71">
        <v>2</v>
      </c>
      <c r="H453" s="71">
        <v>301.2</v>
      </c>
      <c r="I453" s="71">
        <v>2</v>
      </c>
      <c r="J453" s="77">
        <v>2</v>
      </c>
      <c r="K453" s="71">
        <v>1</v>
      </c>
      <c r="L453" s="76"/>
      <c r="O453" s="71" t="s">
        <v>1864</v>
      </c>
      <c r="R453" s="77" t="s">
        <v>1864</v>
      </c>
      <c r="S453" s="71">
        <v>0</v>
      </c>
      <c r="T453" s="76"/>
      <c r="Z453" s="77"/>
      <c r="AB453" s="76"/>
      <c r="AH453" s="77"/>
    </row>
    <row r="454" spans="1:34" x14ac:dyDescent="0.25">
      <c r="A454" s="71" t="s">
        <v>844</v>
      </c>
      <c r="B454" s="71">
        <v>909.6</v>
      </c>
      <c r="C454" s="71">
        <v>331.3</v>
      </c>
      <c r="D454" s="76" t="s">
        <v>845</v>
      </c>
      <c r="E454" s="71">
        <v>907.5</v>
      </c>
      <c r="F454" s="71">
        <v>2</v>
      </c>
      <c r="G454" s="71">
        <v>2.1000000000000227</v>
      </c>
      <c r="H454" s="71">
        <v>329.2</v>
      </c>
      <c r="I454" s="71">
        <v>2</v>
      </c>
      <c r="J454" s="77">
        <v>2.1000000000000227</v>
      </c>
      <c r="K454" s="71">
        <v>1</v>
      </c>
      <c r="L454" s="76"/>
      <c r="O454" s="71" t="s">
        <v>1864</v>
      </c>
      <c r="R454" s="77" t="s">
        <v>1864</v>
      </c>
      <c r="S454" s="71">
        <v>0</v>
      </c>
      <c r="T454" s="76"/>
      <c r="Z454" s="77"/>
      <c r="AB454" s="76"/>
      <c r="AH454" s="77"/>
    </row>
    <row r="455" spans="1:34" x14ac:dyDescent="0.25">
      <c r="A455" s="71" t="s">
        <v>845</v>
      </c>
      <c r="B455" s="71">
        <v>907.5</v>
      </c>
      <c r="C455" s="71">
        <v>329.2</v>
      </c>
      <c r="D455" s="76" t="s">
        <v>846</v>
      </c>
      <c r="E455" s="71">
        <v>905.5</v>
      </c>
      <c r="F455" s="71">
        <v>2</v>
      </c>
      <c r="G455" s="71">
        <v>2</v>
      </c>
      <c r="H455" s="71">
        <v>327.2</v>
      </c>
      <c r="I455" s="71">
        <v>2</v>
      </c>
      <c r="J455" s="77">
        <v>2</v>
      </c>
      <c r="K455" s="71">
        <v>1</v>
      </c>
      <c r="L455" s="76"/>
      <c r="O455" s="71" t="s">
        <v>1864</v>
      </c>
      <c r="R455" s="77" t="s">
        <v>1864</v>
      </c>
      <c r="S455" s="71">
        <v>0</v>
      </c>
      <c r="T455" s="76"/>
      <c r="Z455" s="77"/>
      <c r="AB455" s="76"/>
      <c r="AH455" s="77"/>
    </row>
    <row r="456" spans="1:34" x14ac:dyDescent="0.25">
      <c r="A456" s="71" t="s">
        <v>851</v>
      </c>
      <c r="B456" s="71">
        <v>919.6</v>
      </c>
      <c r="C456" s="71">
        <v>309.3</v>
      </c>
      <c r="D456" s="76" t="s">
        <v>852</v>
      </c>
      <c r="E456" s="71">
        <v>917.6</v>
      </c>
      <c r="F456" s="71">
        <v>2</v>
      </c>
      <c r="G456" s="71">
        <v>2</v>
      </c>
      <c r="H456" s="71">
        <v>307.3</v>
      </c>
      <c r="I456" s="71">
        <v>2</v>
      </c>
      <c r="J456" s="77">
        <v>2</v>
      </c>
      <c r="K456" s="71">
        <v>1</v>
      </c>
      <c r="L456" s="76"/>
      <c r="O456" s="71" t="s">
        <v>1864</v>
      </c>
      <c r="R456" s="77" t="s">
        <v>1864</v>
      </c>
      <c r="S456" s="71">
        <v>0</v>
      </c>
      <c r="T456" s="76"/>
      <c r="Z456" s="77"/>
      <c r="AB456" s="76"/>
      <c r="AH456" s="77"/>
    </row>
    <row r="457" spans="1:34" x14ac:dyDescent="0.25">
      <c r="A457" s="71" t="s">
        <v>852</v>
      </c>
      <c r="B457" s="71">
        <v>917.6</v>
      </c>
      <c r="C457" s="71">
        <v>307.3</v>
      </c>
      <c r="D457" s="76" t="s">
        <v>853</v>
      </c>
      <c r="E457" s="71">
        <v>915.6</v>
      </c>
      <c r="F457" s="71">
        <v>2</v>
      </c>
      <c r="G457" s="71">
        <v>2</v>
      </c>
      <c r="H457" s="71">
        <v>305.2</v>
      </c>
      <c r="I457" s="71">
        <v>2</v>
      </c>
      <c r="J457" s="77">
        <v>2.1000000000000227</v>
      </c>
      <c r="K457" s="71">
        <v>1</v>
      </c>
      <c r="L457" s="76"/>
      <c r="O457" s="71" t="s">
        <v>1864</v>
      </c>
      <c r="R457" s="77" t="s">
        <v>1864</v>
      </c>
      <c r="S457" s="71">
        <v>0</v>
      </c>
      <c r="T457" s="76"/>
      <c r="Z457" s="77"/>
      <c r="AB457" s="76"/>
      <c r="AH457" s="77"/>
    </row>
    <row r="458" spans="1:34" x14ac:dyDescent="0.25">
      <c r="A458" s="71" t="s">
        <v>853</v>
      </c>
      <c r="B458" s="71">
        <v>915.6</v>
      </c>
      <c r="C458" s="71">
        <v>305.2</v>
      </c>
      <c r="D458" s="76" t="s">
        <v>854</v>
      </c>
      <c r="E458" s="71">
        <v>913.6</v>
      </c>
      <c r="F458" s="71">
        <v>2</v>
      </c>
      <c r="G458" s="71">
        <v>2</v>
      </c>
      <c r="H458" s="71">
        <v>303.2</v>
      </c>
      <c r="I458" s="71">
        <v>2</v>
      </c>
      <c r="J458" s="77">
        <v>2</v>
      </c>
      <c r="K458" s="71">
        <v>1</v>
      </c>
      <c r="L458" s="76"/>
      <c r="O458" s="71" t="s">
        <v>1864</v>
      </c>
      <c r="R458" s="77" t="s">
        <v>1864</v>
      </c>
      <c r="S458" s="71">
        <v>0</v>
      </c>
      <c r="T458" s="76"/>
      <c r="Z458" s="77"/>
      <c r="AB458" s="76"/>
      <c r="AH458" s="77"/>
    </row>
    <row r="459" spans="1:34" x14ac:dyDescent="0.25">
      <c r="A459" s="71" t="s">
        <v>854</v>
      </c>
      <c r="B459" s="71">
        <v>913.6</v>
      </c>
      <c r="C459" s="71">
        <v>303.2</v>
      </c>
      <c r="D459" s="76" t="s">
        <v>855</v>
      </c>
      <c r="E459" s="71">
        <v>911.6</v>
      </c>
      <c r="F459" s="71">
        <v>2</v>
      </c>
      <c r="G459" s="71">
        <v>2</v>
      </c>
      <c r="H459" s="71">
        <v>301.2</v>
      </c>
      <c r="I459" s="71">
        <v>2</v>
      </c>
      <c r="J459" s="77">
        <v>2</v>
      </c>
      <c r="K459" s="71">
        <v>1</v>
      </c>
      <c r="L459" s="76"/>
      <c r="O459" s="71" t="s">
        <v>1864</v>
      </c>
      <c r="R459" s="77" t="s">
        <v>1864</v>
      </c>
      <c r="S459" s="71">
        <v>0</v>
      </c>
      <c r="T459" s="76"/>
      <c r="Z459" s="77"/>
      <c r="AB459" s="76"/>
      <c r="AH459" s="77"/>
    </row>
    <row r="460" spans="1:34" x14ac:dyDescent="0.25">
      <c r="A460" s="71" t="s">
        <v>856</v>
      </c>
      <c r="B460" s="71">
        <v>939.6</v>
      </c>
      <c r="C460" s="71">
        <v>329.2</v>
      </c>
      <c r="D460" s="76" t="s">
        <v>857</v>
      </c>
      <c r="E460" s="71">
        <v>937.6</v>
      </c>
      <c r="F460" s="71">
        <v>2</v>
      </c>
      <c r="G460" s="71">
        <v>2</v>
      </c>
      <c r="H460" s="71">
        <v>327.2</v>
      </c>
      <c r="I460" s="71">
        <v>2</v>
      </c>
      <c r="J460" s="77">
        <v>2</v>
      </c>
      <c r="K460" s="71">
        <v>1</v>
      </c>
      <c r="L460" s="76"/>
      <c r="O460" s="71" t="s">
        <v>1864</v>
      </c>
      <c r="R460" s="77" t="s">
        <v>1864</v>
      </c>
      <c r="S460" s="71">
        <v>0</v>
      </c>
      <c r="T460" s="76"/>
      <c r="Z460" s="77"/>
      <c r="AB460" s="76"/>
      <c r="AH460" s="77"/>
    </row>
    <row r="461" spans="1:34" x14ac:dyDescent="0.25">
      <c r="A461" s="71" t="s">
        <v>687</v>
      </c>
      <c r="B461" s="71">
        <v>734.5</v>
      </c>
      <c r="C461" s="71">
        <v>227.2</v>
      </c>
      <c r="D461" s="76" t="s">
        <v>979</v>
      </c>
      <c r="E461" s="71">
        <v>732.5</v>
      </c>
      <c r="F461" s="71">
        <v>2</v>
      </c>
      <c r="G461" s="71">
        <v>2</v>
      </c>
      <c r="H461" s="71">
        <v>227.3</v>
      </c>
      <c r="I461" s="71">
        <v>0</v>
      </c>
      <c r="J461" s="77">
        <v>0.10000000000002274</v>
      </c>
      <c r="K461" s="71">
        <v>2</v>
      </c>
      <c r="L461" s="76"/>
      <c r="O461" s="71" t="s">
        <v>1864</v>
      </c>
      <c r="R461" s="77" t="s">
        <v>1864</v>
      </c>
      <c r="S461" s="71">
        <v>0</v>
      </c>
      <c r="T461" s="76"/>
      <c r="Z461" s="77"/>
      <c r="AB461" s="76"/>
      <c r="AH461" s="77"/>
    </row>
    <row r="462" spans="1:34" x14ac:dyDescent="0.25">
      <c r="A462" s="71" t="s">
        <v>660</v>
      </c>
      <c r="B462" s="71">
        <v>732.5</v>
      </c>
      <c r="C462" s="71">
        <v>281.2</v>
      </c>
      <c r="D462" s="76" t="s">
        <v>661</v>
      </c>
      <c r="E462" s="71">
        <v>730.5</v>
      </c>
      <c r="F462" s="71">
        <v>2</v>
      </c>
      <c r="G462" s="71">
        <v>2</v>
      </c>
      <c r="H462" s="71">
        <v>279.2</v>
      </c>
      <c r="I462" s="71">
        <v>2</v>
      </c>
      <c r="J462" s="77">
        <v>2</v>
      </c>
      <c r="K462" s="71">
        <v>1</v>
      </c>
      <c r="L462" s="76"/>
      <c r="O462" s="71" t="s">
        <v>1864</v>
      </c>
      <c r="R462" s="77" t="s">
        <v>1864</v>
      </c>
      <c r="S462" s="71">
        <v>0</v>
      </c>
      <c r="T462" s="76"/>
      <c r="Z462" s="77"/>
      <c r="AB462" s="76"/>
      <c r="AH462" s="77"/>
    </row>
    <row r="463" spans="1:34" x14ac:dyDescent="0.25">
      <c r="A463" s="71" t="s">
        <v>661</v>
      </c>
      <c r="B463" s="71">
        <v>730.5</v>
      </c>
      <c r="C463" s="71">
        <v>279.2</v>
      </c>
      <c r="D463" s="76" t="s">
        <v>662</v>
      </c>
      <c r="E463" s="71">
        <v>728.5</v>
      </c>
      <c r="F463" s="71">
        <v>2</v>
      </c>
      <c r="G463" s="71">
        <v>2</v>
      </c>
      <c r="H463" s="71">
        <v>277.2</v>
      </c>
      <c r="I463" s="71">
        <v>2</v>
      </c>
      <c r="J463" s="77">
        <v>2</v>
      </c>
      <c r="K463" s="71">
        <v>1</v>
      </c>
      <c r="L463" s="76"/>
      <c r="O463" s="71" t="s">
        <v>1864</v>
      </c>
      <c r="R463" s="77" t="s">
        <v>1864</v>
      </c>
      <c r="S463" s="71">
        <v>0</v>
      </c>
      <c r="T463" s="76"/>
      <c r="Z463" s="77"/>
      <c r="AB463" s="76"/>
      <c r="AH463" s="77"/>
    </row>
    <row r="464" spans="1:34" x14ac:dyDescent="0.25">
      <c r="A464" s="71" t="s">
        <v>663</v>
      </c>
      <c r="B464" s="71">
        <v>760.5</v>
      </c>
      <c r="C464" s="71">
        <v>309.3</v>
      </c>
      <c r="D464" s="76" t="s">
        <v>664</v>
      </c>
      <c r="E464" s="71">
        <v>758.5</v>
      </c>
      <c r="F464" s="71">
        <v>2</v>
      </c>
      <c r="G464" s="71">
        <v>2</v>
      </c>
      <c r="H464" s="71">
        <v>307.3</v>
      </c>
      <c r="I464" s="71">
        <v>2</v>
      </c>
      <c r="J464" s="77">
        <v>2</v>
      </c>
      <c r="K464" s="71">
        <v>1</v>
      </c>
      <c r="L464" s="76"/>
      <c r="O464" s="71" t="s">
        <v>1864</v>
      </c>
      <c r="R464" s="77" t="s">
        <v>1864</v>
      </c>
      <c r="S464" s="71">
        <v>0</v>
      </c>
      <c r="T464" s="76"/>
      <c r="Z464" s="77"/>
      <c r="AB464" s="76"/>
      <c r="AH464" s="77"/>
    </row>
    <row r="465" spans="1:34" x14ac:dyDescent="0.25">
      <c r="A465" s="71" t="s">
        <v>664</v>
      </c>
      <c r="B465" s="71">
        <v>758.5</v>
      </c>
      <c r="C465" s="71">
        <v>307.3</v>
      </c>
      <c r="D465" s="76" t="s">
        <v>665</v>
      </c>
      <c r="E465" s="71">
        <v>756.5</v>
      </c>
      <c r="F465" s="71">
        <v>2</v>
      </c>
      <c r="G465" s="71">
        <v>2</v>
      </c>
      <c r="H465" s="71">
        <v>305.2</v>
      </c>
      <c r="I465" s="71">
        <v>2</v>
      </c>
      <c r="J465" s="77">
        <v>2.1000000000000227</v>
      </c>
      <c r="K465" s="71">
        <v>1</v>
      </c>
      <c r="L465" s="76"/>
      <c r="O465" s="71" t="s">
        <v>1864</v>
      </c>
      <c r="R465" s="77" t="s">
        <v>1864</v>
      </c>
      <c r="S465" s="71">
        <v>0</v>
      </c>
      <c r="T465" s="76"/>
      <c r="Z465" s="77"/>
      <c r="AB465" s="76"/>
      <c r="AH465" s="77"/>
    </row>
    <row r="466" spans="1:34" x14ac:dyDescent="0.25">
      <c r="A466" s="71" t="s">
        <v>665</v>
      </c>
      <c r="B466" s="71">
        <v>756.5</v>
      </c>
      <c r="C466" s="71">
        <v>305.2</v>
      </c>
      <c r="D466" s="76" t="s">
        <v>666</v>
      </c>
      <c r="E466" s="71">
        <v>754.5</v>
      </c>
      <c r="F466" s="71">
        <v>2</v>
      </c>
      <c r="G466" s="71">
        <v>2</v>
      </c>
      <c r="H466" s="71">
        <v>303.2</v>
      </c>
      <c r="I466" s="71">
        <v>2</v>
      </c>
      <c r="J466" s="77">
        <v>2</v>
      </c>
      <c r="K466" s="71">
        <v>1</v>
      </c>
      <c r="L466" s="76"/>
      <c r="O466" s="71" t="s">
        <v>1864</v>
      </c>
      <c r="R466" s="77" t="s">
        <v>1864</v>
      </c>
      <c r="S466" s="71">
        <v>0</v>
      </c>
      <c r="T466" s="76"/>
      <c r="Z466" s="77"/>
      <c r="AB466" s="76"/>
      <c r="AH466" s="77"/>
    </row>
    <row r="467" spans="1:34" x14ac:dyDescent="0.25">
      <c r="A467" s="71" t="s">
        <v>666</v>
      </c>
      <c r="B467" s="71">
        <v>754.5</v>
      </c>
      <c r="C467" s="71">
        <v>303.2</v>
      </c>
      <c r="D467" s="76" t="s">
        <v>667</v>
      </c>
      <c r="E467" s="71">
        <v>752.5</v>
      </c>
      <c r="F467" s="71">
        <v>2</v>
      </c>
      <c r="G467" s="71">
        <v>2</v>
      </c>
      <c r="H467" s="71">
        <v>301.2</v>
      </c>
      <c r="I467" s="71">
        <v>2</v>
      </c>
      <c r="J467" s="77">
        <v>2</v>
      </c>
      <c r="K467" s="71">
        <v>1</v>
      </c>
      <c r="L467" s="76"/>
      <c r="O467" s="71" t="s">
        <v>1864</v>
      </c>
      <c r="R467" s="77" t="s">
        <v>1864</v>
      </c>
      <c r="S467" s="71">
        <v>0</v>
      </c>
      <c r="T467" s="76"/>
      <c r="Z467" s="77"/>
      <c r="AB467" s="76"/>
      <c r="AH467" s="77"/>
    </row>
    <row r="468" spans="1:34" x14ac:dyDescent="0.25">
      <c r="A468" s="71" t="s">
        <v>668</v>
      </c>
      <c r="B468" s="71">
        <v>782.5</v>
      </c>
      <c r="C468" s="71">
        <v>331.3</v>
      </c>
      <c r="D468" s="76" t="s">
        <v>669</v>
      </c>
      <c r="E468" s="71">
        <v>780.5</v>
      </c>
      <c r="F468" s="71">
        <v>2</v>
      </c>
      <c r="G468" s="71">
        <v>2</v>
      </c>
      <c r="H468" s="71">
        <v>329.2</v>
      </c>
      <c r="I468" s="71">
        <v>2</v>
      </c>
      <c r="J468" s="77">
        <v>2.1000000000000227</v>
      </c>
      <c r="K468" s="71">
        <v>1</v>
      </c>
      <c r="L468" s="76"/>
      <c r="O468" s="71" t="s">
        <v>1864</v>
      </c>
      <c r="R468" s="77" t="s">
        <v>1864</v>
      </c>
      <c r="S468" s="71">
        <v>0</v>
      </c>
      <c r="T468" s="76"/>
      <c r="Z468" s="77"/>
      <c r="AB468" s="76"/>
      <c r="AH468" s="77"/>
    </row>
    <row r="469" spans="1:34" x14ac:dyDescent="0.25">
      <c r="A469" s="71" t="s">
        <v>669</v>
      </c>
      <c r="B469" s="71">
        <v>780.5</v>
      </c>
      <c r="C469" s="71">
        <v>329.2</v>
      </c>
      <c r="D469" s="76" t="s">
        <v>670</v>
      </c>
      <c r="E469" s="71">
        <v>778.5</v>
      </c>
      <c r="F469" s="71">
        <v>2</v>
      </c>
      <c r="G469" s="71">
        <v>2</v>
      </c>
      <c r="H469" s="71">
        <v>327.2</v>
      </c>
      <c r="I469" s="71">
        <v>2</v>
      </c>
      <c r="J469" s="77">
        <v>2</v>
      </c>
      <c r="K469" s="71">
        <v>1</v>
      </c>
      <c r="L469" s="76"/>
      <c r="O469" s="71" t="s">
        <v>1864</v>
      </c>
      <c r="R469" s="77" t="s">
        <v>1864</v>
      </c>
      <c r="S469" s="71">
        <v>0</v>
      </c>
      <c r="T469" s="76"/>
      <c r="Z469" s="77"/>
      <c r="AB469" s="76"/>
      <c r="AH469" s="77"/>
    </row>
    <row r="470" spans="1:34" x14ac:dyDescent="0.25">
      <c r="A470" s="71" t="s">
        <v>748</v>
      </c>
      <c r="B470" s="71">
        <v>720.5</v>
      </c>
      <c r="C470" s="71">
        <v>241.2</v>
      </c>
      <c r="D470" s="76" t="s">
        <v>749</v>
      </c>
      <c r="E470" s="71">
        <v>718.5</v>
      </c>
      <c r="F470" s="71">
        <v>2</v>
      </c>
      <c r="G470" s="71">
        <v>2</v>
      </c>
      <c r="H470" s="71">
        <v>241.2</v>
      </c>
      <c r="I470" s="71">
        <v>0</v>
      </c>
      <c r="J470" s="77">
        <v>0</v>
      </c>
      <c r="K470" s="71">
        <v>2</v>
      </c>
      <c r="L470" s="76"/>
      <c r="O470" s="71" t="s">
        <v>1864</v>
      </c>
      <c r="R470" s="77" t="s">
        <v>1864</v>
      </c>
      <c r="S470" s="71">
        <v>0</v>
      </c>
      <c r="T470" s="76"/>
      <c r="Z470" s="77"/>
      <c r="AB470" s="76"/>
      <c r="AH470" s="77"/>
    </row>
    <row r="471" spans="1:34" x14ac:dyDescent="0.25">
      <c r="A471" s="71" t="s">
        <v>750</v>
      </c>
      <c r="B471" s="71">
        <v>748.5</v>
      </c>
      <c r="C471" s="71">
        <v>241.2</v>
      </c>
      <c r="D471" s="76" t="s">
        <v>751</v>
      </c>
      <c r="E471" s="71">
        <v>746.5</v>
      </c>
      <c r="F471" s="71">
        <v>2</v>
      </c>
      <c r="G471" s="71">
        <v>2</v>
      </c>
      <c r="H471" s="71">
        <v>241.2</v>
      </c>
      <c r="I471" s="71">
        <v>0</v>
      </c>
      <c r="J471" s="77">
        <v>0</v>
      </c>
      <c r="K471" s="71">
        <v>2</v>
      </c>
      <c r="L471" s="76"/>
      <c r="O471" s="71" t="s">
        <v>1864</v>
      </c>
      <c r="R471" s="77" t="s">
        <v>1864</v>
      </c>
      <c r="S471" s="71">
        <v>0</v>
      </c>
      <c r="T471" s="76"/>
      <c r="Z471" s="77"/>
      <c r="AB471" s="76"/>
      <c r="AH471" s="77"/>
    </row>
    <row r="472" spans="1:34" x14ac:dyDescent="0.25">
      <c r="A472" s="71" t="s">
        <v>751</v>
      </c>
      <c r="B472" s="71">
        <v>746.5</v>
      </c>
      <c r="C472" s="71">
        <v>241.2</v>
      </c>
      <c r="D472" s="76" t="s">
        <v>752</v>
      </c>
      <c r="E472" s="71">
        <v>744.5</v>
      </c>
      <c r="F472" s="71">
        <v>2</v>
      </c>
      <c r="G472" s="71">
        <v>2</v>
      </c>
      <c r="H472" s="71">
        <v>241.2</v>
      </c>
      <c r="I472" s="71">
        <v>0</v>
      </c>
      <c r="J472" s="77">
        <v>0</v>
      </c>
      <c r="K472" s="71">
        <v>2</v>
      </c>
      <c r="L472" s="76"/>
      <c r="O472" s="71" t="s">
        <v>1864</v>
      </c>
      <c r="R472" s="77" t="s">
        <v>1864</v>
      </c>
      <c r="S472" s="71">
        <v>0</v>
      </c>
      <c r="T472" s="76"/>
      <c r="Z472" s="77"/>
      <c r="AB472" s="76"/>
      <c r="AH472" s="77"/>
    </row>
    <row r="473" spans="1:34" x14ac:dyDescent="0.25">
      <c r="A473" s="71" t="s">
        <v>753</v>
      </c>
      <c r="B473" s="71">
        <v>776.5</v>
      </c>
      <c r="C473" s="71">
        <v>241.2</v>
      </c>
      <c r="D473" s="76" t="s">
        <v>754</v>
      </c>
      <c r="E473" s="71">
        <v>774.5</v>
      </c>
      <c r="F473" s="71">
        <v>2</v>
      </c>
      <c r="G473" s="71">
        <v>2</v>
      </c>
      <c r="H473" s="71">
        <v>241.2</v>
      </c>
      <c r="I473" s="71">
        <v>0</v>
      </c>
      <c r="J473" s="77">
        <v>0</v>
      </c>
      <c r="K473" s="71">
        <v>2</v>
      </c>
      <c r="L473" s="76"/>
      <c r="O473" s="71" t="s">
        <v>1864</v>
      </c>
      <c r="R473" s="77" t="s">
        <v>1864</v>
      </c>
      <c r="S473" s="71">
        <v>0</v>
      </c>
      <c r="T473" s="76"/>
      <c r="Z473" s="77"/>
      <c r="AB473" s="76"/>
      <c r="AH473" s="77"/>
    </row>
    <row r="474" spans="1:34" x14ac:dyDescent="0.25">
      <c r="A474" s="71" t="s">
        <v>754</v>
      </c>
      <c r="B474" s="71">
        <v>774.5</v>
      </c>
      <c r="C474" s="71">
        <v>241.2</v>
      </c>
      <c r="D474" s="76" t="s">
        <v>755</v>
      </c>
      <c r="E474" s="71">
        <v>772.5</v>
      </c>
      <c r="F474" s="71">
        <v>2</v>
      </c>
      <c r="G474" s="71">
        <v>2</v>
      </c>
      <c r="H474" s="71">
        <v>241.2</v>
      </c>
      <c r="I474" s="71">
        <v>0</v>
      </c>
      <c r="J474" s="77">
        <v>0</v>
      </c>
      <c r="K474" s="71">
        <v>2</v>
      </c>
      <c r="L474" s="76"/>
      <c r="O474" s="71" t="s">
        <v>1864</v>
      </c>
      <c r="R474" s="77" t="s">
        <v>1864</v>
      </c>
      <c r="S474" s="71">
        <v>0</v>
      </c>
      <c r="T474" s="76"/>
      <c r="Z474" s="77"/>
      <c r="AB474" s="76"/>
      <c r="AH474" s="77"/>
    </row>
    <row r="475" spans="1:34" x14ac:dyDescent="0.25">
      <c r="A475" s="71" t="s">
        <v>755</v>
      </c>
      <c r="B475" s="71">
        <v>772.5</v>
      </c>
      <c r="C475" s="71">
        <v>241.2</v>
      </c>
      <c r="D475" s="76" t="s">
        <v>756</v>
      </c>
      <c r="E475" s="71">
        <v>770.5</v>
      </c>
      <c r="F475" s="71">
        <v>2</v>
      </c>
      <c r="G475" s="71">
        <v>2</v>
      </c>
      <c r="H475" s="71">
        <v>241.2</v>
      </c>
      <c r="I475" s="71">
        <v>0</v>
      </c>
      <c r="J475" s="77">
        <v>0</v>
      </c>
      <c r="K475" s="71">
        <v>2</v>
      </c>
      <c r="L475" s="76"/>
      <c r="O475" s="71" t="s">
        <v>1864</v>
      </c>
      <c r="R475" s="77" t="s">
        <v>1864</v>
      </c>
      <c r="S475" s="71">
        <v>0</v>
      </c>
      <c r="T475" s="76"/>
      <c r="Z475" s="77"/>
      <c r="AB475" s="76"/>
      <c r="AH475" s="77"/>
    </row>
    <row r="476" spans="1:34" x14ac:dyDescent="0.25">
      <c r="A476" s="71" t="s">
        <v>756</v>
      </c>
      <c r="B476" s="71">
        <v>770.5</v>
      </c>
      <c r="C476" s="71">
        <v>241.2</v>
      </c>
      <c r="D476" s="76" t="s">
        <v>757</v>
      </c>
      <c r="E476" s="71">
        <v>768.5</v>
      </c>
      <c r="F476" s="71">
        <v>2</v>
      </c>
      <c r="G476" s="71">
        <v>2</v>
      </c>
      <c r="H476" s="71">
        <v>241.2</v>
      </c>
      <c r="I476" s="71">
        <v>0</v>
      </c>
      <c r="J476" s="77">
        <v>0</v>
      </c>
      <c r="K476" s="71">
        <v>2</v>
      </c>
      <c r="L476" s="76"/>
      <c r="O476" s="71" t="s">
        <v>1864</v>
      </c>
      <c r="R476" s="77" t="s">
        <v>1864</v>
      </c>
      <c r="S476" s="71">
        <v>0</v>
      </c>
      <c r="T476" s="76"/>
      <c r="Z476" s="77"/>
      <c r="AB476" s="76"/>
      <c r="AH476" s="77"/>
    </row>
    <row r="477" spans="1:34" x14ac:dyDescent="0.25">
      <c r="A477" s="71" t="s">
        <v>758</v>
      </c>
      <c r="B477" s="71">
        <v>804.6</v>
      </c>
      <c r="C477" s="71">
        <v>241.2</v>
      </c>
      <c r="D477" s="76" t="s">
        <v>759</v>
      </c>
      <c r="E477" s="71">
        <v>802.6</v>
      </c>
      <c r="F477" s="71">
        <v>2</v>
      </c>
      <c r="G477" s="71">
        <v>2</v>
      </c>
      <c r="H477" s="71">
        <v>241.2</v>
      </c>
      <c r="I477" s="71">
        <v>0</v>
      </c>
      <c r="J477" s="77">
        <v>0</v>
      </c>
      <c r="K477" s="71">
        <v>2</v>
      </c>
      <c r="L477" s="76"/>
      <c r="O477" s="71" t="s">
        <v>1864</v>
      </c>
      <c r="R477" s="77" t="s">
        <v>1864</v>
      </c>
      <c r="S477" s="71">
        <v>0</v>
      </c>
      <c r="T477" s="76"/>
      <c r="Z477" s="77"/>
      <c r="AB477" s="76"/>
      <c r="AH477" s="77"/>
    </row>
    <row r="478" spans="1:34" x14ac:dyDescent="0.25">
      <c r="A478" s="71" t="s">
        <v>759</v>
      </c>
      <c r="B478" s="71">
        <v>802.6</v>
      </c>
      <c r="C478" s="71">
        <v>241.2</v>
      </c>
      <c r="D478" s="76" t="s">
        <v>760</v>
      </c>
      <c r="E478" s="71">
        <v>800.5</v>
      </c>
      <c r="F478" s="71">
        <v>2</v>
      </c>
      <c r="G478" s="71">
        <v>2.1000000000000227</v>
      </c>
      <c r="H478" s="71">
        <v>241.2</v>
      </c>
      <c r="I478" s="71">
        <v>0</v>
      </c>
      <c r="J478" s="77">
        <v>0</v>
      </c>
      <c r="K478" s="71">
        <v>2</v>
      </c>
      <c r="L478" s="76"/>
      <c r="O478" s="71" t="s">
        <v>1864</v>
      </c>
      <c r="R478" s="77" t="s">
        <v>1864</v>
      </c>
      <c r="S478" s="71">
        <v>0</v>
      </c>
      <c r="T478" s="76"/>
      <c r="Z478" s="77"/>
      <c r="AB478" s="76"/>
      <c r="AH478" s="77"/>
    </row>
    <row r="479" spans="1:34" x14ac:dyDescent="0.25">
      <c r="A479" s="71" t="s">
        <v>761</v>
      </c>
      <c r="B479" s="71">
        <v>796.5</v>
      </c>
      <c r="C479" s="71">
        <v>241.2</v>
      </c>
      <c r="D479" s="76" t="s">
        <v>762</v>
      </c>
      <c r="E479" s="71">
        <v>794.5</v>
      </c>
      <c r="F479" s="71">
        <v>2</v>
      </c>
      <c r="G479" s="71">
        <v>2</v>
      </c>
      <c r="H479" s="71">
        <v>241.2</v>
      </c>
      <c r="I479" s="71">
        <v>0</v>
      </c>
      <c r="J479" s="77">
        <v>0</v>
      </c>
      <c r="K479" s="71">
        <v>2</v>
      </c>
      <c r="L479" s="76"/>
      <c r="O479" s="71" t="s">
        <v>1864</v>
      </c>
      <c r="R479" s="77" t="s">
        <v>1864</v>
      </c>
      <c r="S479" s="71">
        <v>0</v>
      </c>
      <c r="T479" s="76"/>
      <c r="Z479" s="77"/>
      <c r="AB479" s="76"/>
      <c r="AH479" s="77"/>
    </row>
    <row r="480" spans="1:34" x14ac:dyDescent="0.25">
      <c r="A480" s="71" t="s">
        <v>762</v>
      </c>
      <c r="B480" s="71">
        <v>794.5</v>
      </c>
      <c r="C480" s="71">
        <v>241.2</v>
      </c>
      <c r="D480" s="76" t="s">
        <v>763</v>
      </c>
      <c r="E480" s="71">
        <v>792.5</v>
      </c>
      <c r="F480" s="71">
        <v>2</v>
      </c>
      <c r="G480" s="71">
        <v>2</v>
      </c>
      <c r="H480" s="71">
        <v>241.2</v>
      </c>
      <c r="I480" s="71">
        <v>0</v>
      </c>
      <c r="J480" s="77">
        <v>0</v>
      </c>
      <c r="K480" s="71">
        <v>2</v>
      </c>
      <c r="L480" s="76"/>
      <c r="O480" s="71" t="s">
        <v>1864</v>
      </c>
      <c r="R480" s="77" t="s">
        <v>1864</v>
      </c>
      <c r="S480" s="71">
        <v>0</v>
      </c>
      <c r="T480" s="76"/>
      <c r="Z480" s="77"/>
      <c r="AB480" s="76"/>
      <c r="AH480" s="77"/>
    </row>
    <row r="481" spans="1:34" x14ac:dyDescent="0.25">
      <c r="A481" s="71" t="s">
        <v>673</v>
      </c>
      <c r="B481" s="71">
        <v>734.5</v>
      </c>
      <c r="C481" s="71">
        <v>255.2</v>
      </c>
      <c r="D481" s="76" t="s">
        <v>674</v>
      </c>
      <c r="E481" s="71">
        <v>732.5</v>
      </c>
      <c r="F481" s="71">
        <v>2</v>
      </c>
      <c r="G481" s="71">
        <v>2</v>
      </c>
      <c r="H481" s="71">
        <v>253.2</v>
      </c>
      <c r="I481" s="71">
        <v>2</v>
      </c>
      <c r="J481" s="77">
        <v>2</v>
      </c>
      <c r="K481" s="71">
        <v>1</v>
      </c>
      <c r="L481" s="76" t="s">
        <v>977</v>
      </c>
      <c r="M481" s="71">
        <v>732.5</v>
      </c>
      <c r="N481" s="71">
        <v>2</v>
      </c>
      <c r="O481" s="71">
        <v>2</v>
      </c>
      <c r="P481" s="71">
        <v>255.3</v>
      </c>
      <c r="Q481" s="71">
        <v>0</v>
      </c>
      <c r="R481" s="77">
        <v>0.10000000000002274</v>
      </c>
      <c r="S481" s="71">
        <v>2</v>
      </c>
      <c r="T481" s="76"/>
      <c r="Z481" s="77"/>
      <c r="AB481" s="76"/>
      <c r="AH481" s="77"/>
    </row>
    <row r="482" spans="1:34" x14ac:dyDescent="0.25">
      <c r="A482" s="71" t="s">
        <v>765</v>
      </c>
      <c r="B482" s="71">
        <v>748.5</v>
      </c>
      <c r="C482" s="71">
        <v>269.3</v>
      </c>
      <c r="D482" s="76" t="s">
        <v>766</v>
      </c>
      <c r="E482" s="71">
        <v>746.5</v>
      </c>
      <c r="F482" s="71">
        <v>2</v>
      </c>
      <c r="G482" s="71">
        <v>2</v>
      </c>
      <c r="H482" s="71">
        <v>269.3</v>
      </c>
      <c r="I482" s="71">
        <v>0</v>
      </c>
      <c r="J482" s="77">
        <v>0</v>
      </c>
      <c r="K482" s="71">
        <v>2</v>
      </c>
      <c r="L482" s="76"/>
      <c r="O482" s="71" t="s">
        <v>1864</v>
      </c>
      <c r="R482" s="77" t="s">
        <v>1864</v>
      </c>
      <c r="S482" s="71">
        <v>0</v>
      </c>
      <c r="T482" s="76"/>
      <c r="Z482" s="77"/>
      <c r="AB482" s="76"/>
      <c r="AH482" s="77"/>
    </row>
    <row r="483" spans="1:34" x14ac:dyDescent="0.25">
      <c r="A483" s="71" t="s">
        <v>675</v>
      </c>
      <c r="B483" s="71">
        <v>762.5</v>
      </c>
      <c r="C483" s="71">
        <v>283.3</v>
      </c>
      <c r="D483" s="76" t="s">
        <v>978</v>
      </c>
      <c r="E483" s="71">
        <v>760.5</v>
      </c>
      <c r="F483" s="71">
        <v>2</v>
      </c>
      <c r="G483" s="71">
        <v>2</v>
      </c>
      <c r="H483" s="71">
        <v>283.3</v>
      </c>
      <c r="I483" s="71">
        <v>0</v>
      </c>
      <c r="J483" s="77">
        <v>0</v>
      </c>
      <c r="K483" s="71">
        <v>2</v>
      </c>
      <c r="L483" s="76" t="s">
        <v>676</v>
      </c>
      <c r="M483" s="71">
        <v>760.5</v>
      </c>
      <c r="N483" s="71">
        <v>2</v>
      </c>
      <c r="O483" s="71">
        <v>2</v>
      </c>
      <c r="P483" s="71">
        <v>281.2</v>
      </c>
      <c r="Q483" s="71">
        <v>2</v>
      </c>
      <c r="R483" s="77">
        <v>2.1000000000000227</v>
      </c>
      <c r="S483" s="71">
        <v>1</v>
      </c>
      <c r="T483" s="76"/>
      <c r="Z483" s="77"/>
      <c r="AB483" s="76"/>
      <c r="AH483" s="77"/>
    </row>
    <row r="484" spans="1:34" x14ac:dyDescent="0.25">
      <c r="A484" s="71" t="s">
        <v>676</v>
      </c>
      <c r="B484" s="71">
        <v>760.5</v>
      </c>
      <c r="C484" s="71">
        <v>281.2</v>
      </c>
      <c r="D484" s="76" t="s">
        <v>702</v>
      </c>
      <c r="E484" s="71">
        <v>758.5</v>
      </c>
      <c r="F484" s="71">
        <v>2</v>
      </c>
      <c r="G484" s="71">
        <v>2</v>
      </c>
      <c r="H484" s="71">
        <v>281.2</v>
      </c>
      <c r="I484" s="71">
        <v>0</v>
      </c>
      <c r="J484" s="77">
        <v>0</v>
      </c>
      <c r="K484" s="71">
        <v>2</v>
      </c>
      <c r="L484" s="76" t="s">
        <v>677</v>
      </c>
      <c r="M484" s="71">
        <v>758.5</v>
      </c>
      <c r="N484" s="71">
        <v>2</v>
      </c>
      <c r="O484" s="71">
        <v>2</v>
      </c>
      <c r="P484" s="71">
        <v>279.2</v>
      </c>
      <c r="Q484" s="71">
        <v>2</v>
      </c>
      <c r="R484" s="77">
        <v>2</v>
      </c>
      <c r="S484" s="71">
        <v>1</v>
      </c>
      <c r="T484" s="76"/>
      <c r="Z484" s="77"/>
      <c r="AB484" s="76"/>
      <c r="AH484" s="77"/>
    </row>
    <row r="485" spans="1:34" x14ac:dyDescent="0.25">
      <c r="A485" s="71" t="s">
        <v>677</v>
      </c>
      <c r="B485" s="71">
        <v>758.5</v>
      </c>
      <c r="C485" s="71">
        <v>279.2</v>
      </c>
      <c r="D485" s="76" t="s">
        <v>714</v>
      </c>
      <c r="E485" s="71">
        <v>756.5</v>
      </c>
      <c r="F485" s="71">
        <v>2</v>
      </c>
      <c r="G485" s="71">
        <v>2</v>
      </c>
      <c r="H485" s="71">
        <v>279.2</v>
      </c>
      <c r="I485" s="71">
        <v>0</v>
      </c>
      <c r="J485" s="77">
        <v>0</v>
      </c>
      <c r="K485" s="71">
        <v>2</v>
      </c>
      <c r="L485" s="76" t="s">
        <v>678</v>
      </c>
      <c r="M485" s="71">
        <v>756.5</v>
      </c>
      <c r="N485" s="71">
        <v>2</v>
      </c>
      <c r="O485" s="71">
        <v>2</v>
      </c>
      <c r="P485" s="71">
        <v>277.2</v>
      </c>
      <c r="Q485" s="71">
        <v>2</v>
      </c>
      <c r="R485" s="77">
        <v>2</v>
      </c>
      <c r="S485" s="71">
        <v>1</v>
      </c>
      <c r="T485" s="76"/>
      <c r="Z485" s="77"/>
      <c r="AB485" s="76"/>
      <c r="AH485" s="77"/>
    </row>
    <row r="486" spans="1:34" x14ac:dyDescent="0.25">
      <c r="A486" s="71" t="s">
        <v>679</v>
      </c>
      <c r="B486" s="71">
        <v>788.5</v>
      </c>
      <c r="C486" s="71">
        <v>309.3</v>
      </c>
      <c r="D486" s="76" t="s">
        <v>680</v>
      </c>
      <c r="E486" s="71">
        <v>786.5</v>
      </c>
      <c r="F486" s="71">
        <v>2</v>
      </c>
      <c r="G486" s="71">
        <v>2</v>
      </c>
      <c r="H486" s="71">
        <v>307.3</v>
      </c>
      <c r="I486" s="71">
        <v>2</v>
      </c>
      <c r="J486" s="77">
        <v>2</v>
      </c>
      <c r="K486" s="71">
        <v>1</v>
      </c>
      <c r="L486" s="76"/>
      <c r="O486" s="71" t="s">
        <v>1864</v>
      </c>
      <c r="R486" s="77" t="s">
        <v>1864</v>
      </c>
      <c r="S486" s="71">
        <v>0</v>
      </c>
      <c r="T486" s="76"/>
      <c r="Z486" s="77"/>
      <c r="AB486" s="76"/>
      <c r="AH486" s="77"/>
    </row>
    <row r="487" spans="1:34" x14ac:dyDescent="0.25">
      <c r="A487" s="71" t="s">
        <v>680</v>
      </c>
      <c r="B487" s="71">
        <v>786.5</v>
      </c>
      <c r="C487" s="71">
        <v>307.3</v>
      </c>
      <c r="D487" s="76" t="s">
        <v>681</v>
      </c>
      <c r="E487" s="71">
        <v>784.5</v>
      </c>
      <c r="F487" s="71">
        <v>2</v>
      </c>
      <c r="G487" s="71">
        <v>2</v>
      </c>
      <c r="H487" s="71">
        <v>305.2</v>
      </c>
      <c r="I487" s="71">
        <v>2</v>
      </c>
      <c r="J487" s="77">
        <v>2.1000000000000227</v>
      </c>
      <c r="K487" s="71">
        <v>1</v>
      </c>
      <c r="L487" s="76"/>
      <c r="O487" s="71" t="s">
        <v>1864</v>
      </c>
      <c r="R487" s="77" t="s">
        <v>1864</v>
      </c>
      <c r="S487" s="71">
        <v>0</v>
      </c>
      <c r="T487" s="76"/>
      <c r="Z487" s="77"/>
      <c r="AB487" s="76"/>
      <c r="AH487" s="77"/>
    </row>
    <row r="488" spans="1:34" x14ac:dyDescent="0.25">
      <c r="A488" s="71" t="s">
        <v>681</v>
      </c>
      <c r="B488" s="71">
        <v>784.5</v>
      </c>
      <c r="C488" s="71">
        <v>305.2</v>
      </c>
      <c r="D488" s="76" t="s">
        <v>682</v>
      </c>
      <c r="E488" s="71">
        <v>782.5</v>
      </c>
      <c r="F488" s="71">
        <v>2</v>
      </c>
      <c r="G488" s="71">
        <v>2</v>
      </c>
      <c r="H488" s="71">
        <v>303.2</v>
      </c>
      <c r="I488" s="71">
        <v>2</v>
      </c>
      <c r="J488" s="77">
        <v>2</v>
      </c>
      <c r="K488" s="71">
        <v>1</v>
      </c>
      <c r="L488" s="76"/>
      <c r="O488" s="71" t="s">
        <v>1864</v>
      </c>
      <c r="R488" s="77" t="s">
        <v>1864</v>
      </c>
      <c r="S488" s="71">
        <v>0</v>
      </c>
      <c r="T488" s="76"/>
      <c r="Z488" s="77"/>
      <c r="AB488" s="76"/>
      <c r="AH488" s="77"/>
    </row>
    <row r="489" spans="1:34" x14ac:dyDescent="0.25">
      <c r="A489" s="71" t="s">
        <v>682</v>
      </c>
      <c r="B489" s="71">
        <v>782.5</v>
      </c>
      <c r="C489" s="71">
        <v>303.2</v>
      </c>
      <c r="D489" s="76" t="s">
        <v>683</v>
      </c>
      <c r="E489" s="71">
        <v>780.5</v>
      </c>
      <c r="F489" s="71">
        <v>2</v>
      </c>
      <c r="G489" s="71">
        <v>2</v>
      </c>
      <c r="H489" s="71">
        <v>301.2</v>
      </c>
      <c r="I489" s="71">
        <v>2</v>
      </c>
      <c r="J489" s="77">
        <v>2</v>
      </c>
      <c r="K489" s="71">
        <v>1</v>
      </c>
      <c r="L489" s="76"/>
      <c r="O489" s="71" t="s">
        <v>1864</v>
      </c>
      <c r="R489" s="77" t="s">
        <v>1864</v>
      </c>
      <c r="S489" s="71">
        <v>0</v>
      </c>
      <c r="T489" s="76"/>
      <c r="Z489" s="77"/>
      <c r="AB489" s="76"/>
      <c r="AH489" s="77"/>
    </row>
    <row r="490" spans="1:34" x14ac:dyDescent="0.25">
      <c r="A490" s="71" t="s">
        <v>684</v>
      </c>
      <c r="B490" s="71">
        <v>810.5</v>
      </c>
      <c r="C490" s="71">
        <v>331.3</v>
      </c>
      <c r="D490" s="76" t="s">
        <v>685</v>
      </c>
      <c r="E490" s="71">
        <v>808.5</v>
      </c>
      <c r="F490" s="71">
        <v>2</v>
      </c>
      <c r="G490" s="71">
        <v>2</v>
      </c>
      <c r="H490" s="71">
        <v>329.2</v>
      </c>
      <c r="I490" s="71">
        <v>2</v>
      </c>
      <c r="J490" s="77">
        <v>2.1000000000000227</v>
      </c>
      <c r="K490" s="71">
        <v>1</v>
      </c>
      <c r="L490" s="76"/>
      <c r="O490" s="71" t="s">
        <v>1864</v>
      </c>
      <c r="R490" s="77" t="s">
        <v>1864</v>
      </c>
      <c r="S490" s="71">
        <v>0</v>
      </c>
      <c r="T490" s="76"/>
      <c r="Z490" s="77"/>
      <c r="AB490" s="76"/>
      <c r="AH490" s="77"/>
    </row>
    <row r="491" spans="1:34" x14ac:dyDescent="0.25">
      <c r="A491" s="71" t="s">
        <v>685</v>
      </c>
      <c r="B491" s="71">
        <v>808.5</v>
      </c>
      <c r="C491" s="71">
        <v>329.2</v>
      </c>
      <c r="D491" s="76" t="s">
        <v>686</v>
      </c>
      <c r="E491" s="71">
        <v>806.5</v>
      </c>
      <c r="F491" s="71">
        <v>2</v>
      </c>
      <c r="G491" s="71">
        <v>2</v>
      </c>
      <c r="H491" s="71">
        <v>327.2</v>
      </c>
      <c r="I491" s="71">
        <v>2</v>
      </c>
      <c r="J491" s="77">
        <v>2</v>
      </c>
      <c r="K491" s="71">
        <v>1</v>
      </c>
      <c r="L491" s="76"/>
      <c r="O491" s="71" t="s">
        <v>1864</v>
      </c>
      <c r="R491" s="77" t="s">
        <v>1864</v>
      </c>
      <c r="S491" s="71">
        <v>0</v>
      </c>
      <c r="T491" s="76"/>
      <c r="Z491" s="77"/>
      <c r="AB491" s="76"/>
      <c r="AH491" s="77"/>
    </row>
    <row r="492" spans="1:34" x14ac:dyDescent="0.25">
      <c r="A492" s="71" t="s">
        <v>688</v>
      </c>
      <c r="B492" s="71">
        <v>760.5</v>
      </c>
      <c r="C492" s="71">
        <v>253.2</v>
      </c>
      <c r="D492" s="76" t="s">
        <v>980</v>
      </c>
      <c r="E492" s="71">
        <v>758.5</v>
      </c>
      <c r="F492" s="71">
        <v>2</v>
      </c>
      <c r="G492" s="71">
        <v>2</v>
      </c>
      <c r="H492" s="71">
        <v>253.3</v>
      </c>
      <c r="I492" s="71">
        <v>0</v>
      </c>
      <c r="J492" s="77">
        <v>0.10000000000002274</v>
      </c>
      <c r="K492" s="71">
        <v>2</v>
      </c>
      <c r="L492" s="76"/>
      <c r="O492" s="71" t="s">
        <v>1864</v>
      </c>
      <c r="R492" s="77" t="s">
        <v>1864</v>
      </c>
      <c r="S492" s="71">
        <v>0</v>
      </c>
      <c r="T492" s="76"/>
      <c r="Z492" s="77"/>
      <c r="AB492" s="76"/>
      <c r="AH492" s="77"/>
    </row>
    <row r="493" spans="1:34" x14ac:dyDescent="0.25">
      <c r="A493" s="71" t="s">
        <v>978</v>
      </c>
      <c r="B493" s="71">
        <v>760.5</v>
      </c>
      <c r="C493" s="71">
        <v>283.3</v>
      </c>
      <c r="D493" s="76" t="s">
        <v>702</v>
      </c>
      <c r="E493" s="71">
        <v>758.5</v>
      </c>
      <c r="F493" s="71">
        <v>2</v>
      </c>
      <c r="G493" s="71">
        <v>2</v>
      </c>
      <c r="H493" s="71">
        <v>281.2</v>
      </c>
      <c r="I493" s="71">
        <v>2</v>
      </c>
      <c r="J493" s="77">
        <v>2.1000000000000227</v>
      </c>
      <c r="K493" s="71">
        <v>1</v>
      </c>
      <c r="L493" s="76"/>
      <c r="O493" s="71" t="s">
        <v>1864</v>
      </c>
      <c r="R493" s="77" t="s">
        <v>1864</v>
      </c>
      <c r="S493" s="71">
        <v>0</v>
      </c>
      <c r="T493" s="76"/>
      <c r="Z493" s="77"/>
      <c r="AB493" s="76"/>
      <c r="AH493" s="77"/>
    </row>
    <row r="494" spans="1:34" x14ac:dyDescent="0.25">
      <c r="A494" s="71" t="s">
        <v>702</v>
      </c>
      <c r="B494" s="71">
        <v>758.5</v>
      </c>
      <c r="C494" s="71">
        <v>281.2</v>
      </c>
      <c r="D494" s="76" t="s">
        <v>714</v>
      </c>
      <c r="E494" s="71">
        <v>756.5</v>
      </c>
      <c r="F494" s="71">
        <v>2</v>
      </c>
      <c r="G494" s="71">
        <v>2</v>
      </c>
      <c r="H494" s="71">
        <v>279.2</v>
      </c>
      <c r="I494" s="71">
        <v>2</v>
      </c>
      <c r="J494" s="77">
        <v>2</v>
      </c>
      <c r="K494" s="71">
        <v>1</v>
      </c>
      <c r="L494" s="76"/>
      <c r="O494" s="71" t="s">
        <v>1864</v>
      </c>
      <c r="R494" s="77" t="s">
        <v>1864</v>
      </c>
      <c r="S494" s="71">
        <v>0</v>
      </c>
      <c r="T494" s="76"/>
      <c r="Z494" s="77"/>
      <c r="AB494" s="76"/>
      <c r="AH494" s="77"/>
    </row>
    <row r="495" spans="1:34" x14ac:dyDescent="0.25">
      <c r="A495" s="71" t="s">
        <v>767</v>
      </c>
      <c r="B495" s="71">
        <v>776.5</v>
      </c>
      <c r="C495" s="71">
        <v>269.3</v>
      </c>
      <c r="D495" s="76" t="s">
        <v>768</v>
      </c>
      <c r="E495" s="71">
        <v>774.5</v>
      </c>
      <c r="F495" s="71">
        <v>2</v>
      </c>
      <c r="G495" s="71">
        <v>2</v>
      </c>
      <c r="H495" s="71">
        <v>269.3</v>
      </c>
      <c r="I495" s="71">
        <v>0</v>
      </c>
      <c r="J495" s="77">
        <v>0</v>
      </c>
      <c r="K495" s="71">
        <v>2</v>
      </c>
      <c r="L495" s="76"/>
      <c r="O495" s="71" t="s">
        <v>1864</v>
      </c>
      <c r="R495" s="77" t="s">
        <v>1864</v>
      </c>
      <c r="S495" s="71">
        <v>0</v>
      </c>
      <c r="T495" s="76"/>
      <c r="Z495" s="77"/>
      <c r="AB495" s="76"/>
      <c r="AH495" s="77"/>
    </row>
    <row r="496" spans="1:34" x14ac:dyDescent="0.25">
      <c r="A496" s="71" t="s">
        <v>768</v>
      </c>
      <c r="B496" s="71">
        <v>774.5</v>
      </c>
      <c r="C496" s="71">
        <v>269.3</v>
      </c>
      <c r="D496" s="76" t="s">
        <v>769</v>
      </c>
      <c r="E496" s="71">
        <v>772.5</v>
      </c>
      <c r="F496" s="71">
        <v>2</v>
      </c>
      <c r="G496" s="71">
        <v>2</v>
      </c>
      <c r="H496" s="71">
        <v>269.3</v>
      </c>
      <c r="I496" s="71">
        <v>0</v>
      </c>
      <c r="J496" s="77">
        <v>0</v>
      </c>
      <c r="K496" s="71">
        <v>2</v>
      </c>
      <c r="L496" s="76"/>
      <c r="O496" s="71" t="s">
        <v>1864</v>
      </c>
      <c r="R496" s="77" t="s">
        <v>1864</v>
      </c>
      <c r="S496" s="71">
        <v>0</v>
      </c>
      <c r="T496" s="76"/>
      <c r="Z496" s="77"/>
      <c r="AB496" s="76"/>
      <c r="AH496" s="77"/>
    </row>
    <row r="497" spans="1:34" x14ac:dyDescent="0.25">
      <c r="A497" s="71" t="s">
        <v>770</v>
      </c>
      <c r="B497" s="71">
        <v>804.6</v>
      </c>
      <c r="C497" s="71">
        <v>269.3</v>
      </c>
      <c r="D497" s="76" t="s">
        <v>771</v>
      </c>
      <c r="E497" s="71">
        <v>802.6</v>
      </c>
      <c r="F497" s="71">
        <v>2</v>
      </c>
      <c r="G497" s="71">
        <v>2</v>
      </c>
      <c r="H497" s="71">
        <v>269.3</v>
      </c>
      <c r="I497" s="71">
        <v>0</v>
      </c>
      <c r="J497" s="77">
        <v>0</v>
      </c>
      <c r="K497" s="71">
        <v>2</v>
      </c>
      <c r="L497" s="76" t="s">
        <v>745</v>
      </c>
      <c r="M497" s="71">
        <v>803.5</v>
      </c>
      <c r="N497" s="71">
        <v>1</v>
      </c>
      <c r="O497" s="71">
        <v>1.1000000000000227</v>
      </c>
      <c r="P497" s="71">
        <v>269.2</v>
      </c>
      <c r="Q497" s="71">
        <v>0</v>
      </c>
      <c r="R497" s="77">
        <v>0.10000000000002274</v>
      </c>
      <c r="S497" s="71">
        <v>4</v>
      </c>
      <c r="T497" s="76"/>
      <c r="Z497" s="77"/>
      <c r="AB497" s="76"/>
      <c r="AH497" s="77"/>
    </row>
    <row r="498" spans="1:34" x14ac:dyDescent="0.25">
      <c r="A498" s="71" t="s">
        <v>771</v>
      </c>
      <c r="B498" s="71">
        <v>802.6</v>
      </c>
      <c r="C498" s="71">
        <v>269.3</v>
      </c>
      <c r="D498" s="76" t="s">
        <v>772</v>
      </c>
      <c r="E498" s="71">
        <v>800.5</v>
      </c>
      <c r="F498" s="71">
        <v>2</v>
      </c>
      <c r="G498" s="71">
        <v>2.1000000000000227</v>
      </c>
      <c r="H498" s="71">
        <v>269.3</v>
      </c>
      <c r="I498" s="71">
        <v>0</v>
      </c>
      <c r="J498" s="77">
        <v>0</v>
      </c>
      <c r="K498" s="71">
        <v>2</v>
      </c>
      <c r="L498" s="76"/>
      <c r="O498" s="71" t="s">
        <v>1864</v>
      </c>
      <c r="R498" s="77" t="s">
        <v>1864</v>
      </c>
      <c r="S498" s="71">
        <v>0</v>
      </c>
      <c r="T498" s="76"/>
      <c r="Z498" s="77"/>
      <c r="AB498" s="76"/>
      <c r="AH498" s="77"/>
    </row>
    <row r="499" spans="1:34" x14ac:dyDescent="0.25">
      <c r="A499" s="71" t="s">
        <v>772</v>
      </c>
      <c r="B499" s="71">
        <v>800.5</v>
      </c>
      <c r="C499" s="71">
        <v>269.3</v>
      </c>
      <c r="D499" s="76" t="s">
        <v>773</v>
      </c>
      <c r="E499" s="71">
        <v>798.5</v>
      </c>
      <c r="F499" s="71">
        <v>2</v>
      </c>
      <c r="G499" s="71">
        <v>2</v>
      </c>
      <c r="H499" s="71">
        <v>269.3</v>
      </c>
      <c r="I499" s="71">
        <v>0</v>
      </c>
      <c r="J499" s="77">
        <v>0</v>
      </c>
      <c r="K499" s="71">
        <v>2</v>
      </c>
      <c r="L499" s="76"/>
      <c r="O499" s="71" t="s">
        <v>1864</v>
      </c>
      <c r="R499" s="77" t="s">
        <v>1864</v>
      </c>
      <c r="S499" s="71">
        <v>0</v>
      </c>
      <c r="T499" s="76"/>
      <c r="Z499" s="77"/>
      <c r="AB499" s="76"/>
      <c r="AH499" s="77"/>
    </row>
    <row r="500" spans="1:34" x14ac:dyDescent="0.25">
      <c r="A500" s="71" t="s">
        <v>773</v>
      </c>
      <c r="B500" s="71">
        <v>798.5</v>
      </c>
      <c r="C500" s="71">
        <v>269.3</v>
      </c>
      <c r="D500" s="76" t="s">
        <v>774</v>
      </c>
      <c r="E500" s="71">
        <v>796.5</v>
      </c>
      <c r="F500" s="71">
        <v>2</v>
      </c>
      <c r="G500" s="71">
        <v>2</v>
      </c>
      <c r="H500" s="71">
        <v>269.3</v>
      </c>
      <c r="I500" s="71">
        <v>0</v>
      </c>
      <c r="J500" s="77">
        <v>0</v>
      </c>
      <c r="K500" s="71">
        <v>2</v>
      </c>
      <c r="L500" s="76"/>
      <c r="O500" s="71" t="s">
        <v>1864</v>
      </c>
      <c r="R500" s="77" t="s">
        <v>1864</v>
      </c>
      <c r="S500" s="71">
        <v>0</v>
      </c>
      <c r="T500" s="76"/>
      <c r="Z500" s="77"/>
      <c r="AB500" s="76"/>
      <c r="AH500" s="77"/>
    </row>
    <row r="501" spans="1:34" x14ac:dyDescent="0.25">
      <c r="A501" s="71" t="s">
        <v>775</v>
      </c>
      <c r="B501" s="71">
        <v>832.6</v>
      </c>
      <c r="C501" s="71">
        <v>269.3</v>
      </c>
      <c r="D501" s="76" t="s">
        <v>776</v>
      </c>
      <c r="E501" s="71">
        <v>830.6</v>
      </c>
      <c r="F501" s="71">
        <v>2</v>
      </c>
      <c r="G501" s="71">
        <v>2</v>
      </c>
      <c r="H501" s="71">
        <v>269.3</v>
      </c>
      <c r="I501" s="71">
        <v>0</v>
      </c>
      <c r="J501" s="77">
        <v>0</v>
      </c>
      <c r="K501" s="71">
        <v>2</v>
      </c>
      <c r="L501" s="76"/>
      <c r="O501" s="71" t="s">
        <v>1864</v>
      </c>
      <c r="R501" s="77" t="s">
        <v>1864</v>
      </c>
      <c r="S501" s="71">
        <v>0</v>
      </c>
      <c r="T501" s="76"/>
      <c r="Z501" s="77"/>
      <c r="AB501" s="76"/>
      <c r="AH501" s="77"/>
    </row>
    <row r="502" spans="1:34" x14ac:dyDescent="0.25">
      <c r="A502" s="71" t="s">
        <v>776</v>
      </c>
      <c r="B502" s="71">
        <v>830.6</v>
      </c>
      <c r="C502" s="71">
        <v>269.3</v>
      </c>
      <c r="D502" s="76" t="s">
        <v>777</v>
      </c>
      <c r="E502" s="71">
        <v>828.6</v>
      </c>
      <c r="F502" s="71">
        <v>2</v>
      </c>
      <c r="G502" s="71">
        <v>2</v>
      </c>
      <c r="H502" s="71">
        <v>269.3</v>
      </c>
      <c r="I502" s="71">
        <v>0</v>
      </c>
      <c r="J502" s="77">
        <v>0</v>
      </c>
      <c r="K502" s="71">
        <v>2</v>
      </c>
      <c r="L502" s="76" t="s">
        <v>746</v>
      </c>
      <c r="M502" s="71">
        <v>829.5</v>
      </c>
      <c r="N502" s="71">
        <v>1</v>
      </c>
      <c r="O502" s="71">
        <v>1.1000000000000227</v>
      </c>
      <c r="P502" s="71">
        <v>269.2</v>
      </c>
      <c r="Q502" s="71">
        <v>0</v>
      </c>
      <c r="R502" s="77">
        <v>0.10000000000002274</v>
      </c>
      <c r="S502" s="71">
        <v>4</v>
      </c>
      <c r="T502" s="76"/>
      <c r="Z502" s="77"/>
      <c r="AB502" s="76"/>
      <c r="AH502" s="77"/>
    </row>
    <row r="503" spans="1:34" x14ac:dyDescent="0.25">
      <c r="A503" s="71" t="s">
        <v>778</v>
      </c>
      <c r="B503" s="71">
        <v>824.5</v>
      </c>
      <c r="C503" s="71">
        <v>269.3</v>
      </c>
      <c r="D503" s="76" t="s">
        <v>779</v>
      </c>
      <c r="E503" s="71">
        <v>822.5</v>
      </c>
      <c r="F503" s="71">
        <v>2</v>
      </c>
      <c r="G503" s="71">
        <v>2</v>
      </c>
      <c r="H503" s="71">
        <v>269.3</v>
      </c>
      <c r="I503" s="71">
        <v>0</v>
      </c>
      <c r="J503" s="77">
        <v>0</v>
      </c>
      <c r="K503" s="71">
        <v>2</v>
      </c>
      <c r="L503" s="76"/>
      <c r="O503" s="71" t="s">
        <v>1864</v>
      </c>
      <c r="R503" s="77" t="s">
        <v>1864</v>
      </c>
      <c r="S503" s="71">
        <v>0</v>
      </c>
      <c r="T503" s="76"/>
      <c r="Z503" s="77"/>
      <c r="AB503" s="76"/>
      <c r="AH503" s="77"/>
    </row>
    <row r="504" spans="1:34" x14ac:dyDescent="0.25">
      <c r="A504" s="71" t="s">
        <v>779</v>
      </c>
      <c r="B504" s="71">
        <v>822.5</v>
      </c>
      <c r="C504" s="71">
        <v>269.3</v>
      </c>
      <c r="D504" s="76" t="s">
        <v>780</v>
      </c>
      <c r="E504" s="71">
        <v>820.5</v>
      </c>
      <c r="F504" s="71">
        <v>2</v>
      </c>
      <c r="G504" s="71">
        <v>2</v>
      </c>
      <c r="H504" s="71">
        <v>269.3</v>
      </c>
      <c r="I504" s="71">
        <v>0</v>
      </c>
      <c r="J504" s="77">
        <v>0</v>
      </c>
      <c r="K504" s="71">
        <v>2</v>
      </c>
      <c r="L504" s="76"/>
      <c r="O504" s="71" t="s">
        <v>1864</v>
      </c>
      <c r="R504" s="77" t="s">
        <v>1864</v>
      </c>
      <c r="S504" s="71">
        <v>0</v>
      </c>
      <c r="T504" s="76"/>
      <c r="Z504" s="77"/>
      <c r="AB504" s="76"/>
      <c r="AH504" s="77"/>
    </row>
    <row r="505" spans="1:34" x14ac:dyDescent="0.25">
      <c r="A505" s="71" t="s">
        <v>689</v>
      </c>
      <c r="B505" s="71">
        <v>790.6</v>
      </c>
      <c r="C505" s="71">
        <v>283.3</v>
      </c>
      <c r="D505" s="76" t="s">
        <v>981</v>
      </c>
      <c r="E505" s="71">
        <v>788.5</v>
      </c>
      <c r="F505" s="71">
        <v>2</v>
      </c>
      <c r="G505" s="71">
        <v>2.1000000000000227</v>
      </c>
      <c r="H505" s="71">
        <v>283.3</v>
      </c>
      <c r="I505" s="71">
        <v>0</v>
      </c>
      <c r="J505" s="77">
        <v>0</v>
      </c>
      <c r="K505" s="71">
        <v>2</v>
      </c>
      <c r="L505" s="76" t="s">
        <v>690</v>
      </c>
      <c r="M505" s="71">
        <v>788.5</v>
      </c>
      <c r="N505" s="71">
        <v>2</v>
      </c>
      <c r="O505" s="71">
        <v>2.1000000000000227</v>
      </c>
      <c r="P505" s="71">
        <v>281.2</v>
      </c>
      <c r="Q505" s="71">
        <v>2</v>
      </c>
      <c r="R505" s="77">
        <v>2.1000000000000227</v>
      </c>
      <c r="S505" s="71">
        <v>1</v>
      </c>
      <c r="T505" s="76"/>
      <c r="Z505" s="77"/>
      <c r="AB505" s="76"/>
      <c r="AH505" s="77"/>
    </row>
    <row r="506" spans="1:34" x14ac:dyDescent="0.25">
      <c r="A506" s="71" t="s">
        <v>690</v>
      </c>
      <c r="B506" s="71">
        <v>788.5</v>
      </c>
      <c r="C506" s="71">
        <v>281.2</v>
      </c>
      <c r="D506" s="76" t="s">
        <v>691</v>
      </c>
      <c r="E506" s="71">
        <v>786.5</v>
      </c>
      <c r="F506" s="71">
        <v>2</v>
      </c>
      <c r="G506" s="71">
        <v>2</v>
      </c>
      <c r="H506" s="71">
        <v>279.2</v>
      </c>
      <c r="I506" s="71">
        <v>2</v>
      </c>
      <c r="J506" s="77">
        <v>2</v>
      </c>
      <c r="K506" s="71">
        <v>1</v>
      </c>
      <c r="L506" s="76" t="s">
        <v>703</v>
      </c>
      <c r="M506" s="71">
        <v>786.5</v>
      </c>
      <c r="N506" s="71">
        <v>2</v>
      </c>
      <c r="O506" s="71">
        <v>2</v>
      </c>
      <c r="P506" s="71">
        <v>281.2</v>
      </c>
      <c r="Q506" s="71">
        <v>0</v>
      </c>
      <c r="R506" s="77">
        <v>0</v>
      </c>
      <c r="S506" s="71">
        <v>2</v>
      </c>
      <c r="T506" s="76"/>
      <c r="Z506" s="77"/>
      <c r="AB506" s="76"/>
      <c r="AH506" s="77"/>
    </row>
    <row r="507" spans="1:34" x14ac:dyDescent="0.25">
      <c r="A507" s="71" t="s">
        <v>981</v>
      </c>
      <c r="B507" s="71">
        <v>788.5</v>
      </c>
      <c r="C507" s="71">
        <v>283.3</v>
      </c>
      <c r="D507" s="76" t="s">
        <v>703</v>
      </c>
      <c r="E507" s="71">
        <v>786.5</v>
      </c>
      <c r="F507" s="71">
        <v>2</v>
      </c>
      <c r="G507" s="71">
        <v>2</v>
      </c>
      <c r="H507" s="71">
        <v>281.2</v>
      </c>
      <c r="I507" s="71">
        <v>2</v>
      </c>
      <c r="J507" s="77">
        <v>2.1000000000000227</v>
      </c>
      <c r="K507" s="71">
        <v>1</v>
      </c>
      <c r="L507" s="76"/>
      <c r="O507" s="71" t="s">
        <v>1864</v>
      </c>
      <c r="R507" s="77" t="s">
        <v>1864</v>
      </c>
      <c r="S507" s="71">
        <v>0</v>
      </c>
      <c r="T507" s="76"/>
      <c r="Z507" s="77"/>
      <c r="AB507" s="76"/>
      <c r="AH507" s="77"/>
    </row>
    <row r="508" spans="1:34" x14ac:dyDescent="0.25">
      <c r="A508" s="71" t="s">
        <v>691</v>
      </c>
      <c r="B508" s="71">
        <v>786.5</v>
      </c>
      <c r="C508" s="71">
        <v>279.2</v>
      </c>
      <c r="D508" s="76" t="s">
        <v>692</v>
      </c>
      <c r="E508" s="71">
        <v>784.5</v>
      </c>
      <c r="F508" s="71">
        <v>2</v>
      </c>
      <c r="G508" s="71">
        <v>2</v>
      </c>
      <c r="H508" s="71">
        <v>277.2</v>
      </c>
      <c r="I508" s="71">
        <v>2</v>
      </c>
      <c r="J508" s="77">
        <v>2</v>
      </c>
      <c r="K508" s="71">
        <v>1</v>
      </c>
      <c r="L508" s="76" t="s">
        <v>704</v>
      </c>
      <c r="M508" s="71">
        <v>784.5</v>
      </c>
      <c r="N508" s="71">
        <v>2</v>
      </c>
      <c r="O508" s="71">
        <v>2</v>
      </c>
      <c r="P508" s="71">
        <v>279.2</v>
      </c>
      <c r="Q508" s="71">
        <v>0</v>
      </c>
      <c r="R508" s="77">
        <v>0</v>
      </c>
      <c r="S508" s="71">
        <v>2</v>
      </c>
      <c r="T508" s="76"/>
      <c r="Z508" s="77"/>
      <c r="AB508" s="76"/>
      <c r="AH508" s="77"/>
    </row>
    <row r="509" spans="1:34" x14ac:dyDescent="0.25">
      <c r="A509" s="71" t="s">
        <v>692</v>
      </c>
      <c r="B509" s="71">
        <v>784.5</v>
      </c>
      <c r="C509" s="71">
        <v>277.2</v>
      </c>
      <c r="D509" s="76" t="s">
        <v>705</v>
      </c>
      <c r="E509" s="71">
        <v>782.5</v>
      </c>
      <c r="F509" s="71">
        <v>2</v>
      </c>
      <c r="G509" s="71">
        <v>2</v>
      </c>
      <c r="H509" s="71">
        <v>277.2</v>
      </c>
      <c r="I509" s="71">
        <v>0</v>
      </c>
      <c r="J509" s="77">
        <v>0</v>
      </c>
      <c r="K509" s="71">
        <v>2</v>
      </c>
      <c r="L509" s="76"/>
      <c r="O509" s="71" t="s">
        <v>1864</v>
      </c>
      <c r="R509" s="77" t="s">
        <v>1864</v>
      </c>
      <c r="S509" s="71">
        <v>0</v>
      </c>
      <c r="T509" s="76"/>
      <c r="Z509" s="77"/>
      <c r="AB509" s="76"/>
      <c r="AH509" s="77"/>
    </row>
    <row r="510" spans="1:34" x14ac:dyDescent="0.25">
      <c r="A510" s="71" t="s">
        <v>693</v>
      </c>
      <c r="B510" s="71">
        <v>818.6</v>
      </c>
      <c r="C510" s="71">
        <v>283.3</v>
      </c>
      <c r="D510" s="76" t="s">
        <v>726</v>
      </c>
      <c r="E510" s="71">
        <v>816.6</v>
      </c>
      <c r="F510" s="71">
        <v>2</v>
      </c>
      <c r="G510" s="71">
        <v>2</v>
      </c>
      <c r="H510" s="71">
        <v>281.2</v>
      </c>
      <c r="I510" s="71">
        <v>2</v>
      </c>
      <c r="J510" s="77">
        <v>2.1000000000000227</v>
      </c>
      <c r="K510" s="71">
        <v>1</v>
      </c>
      <c r="L510" s="76" t="s">
        <v>982</v>
      </c>
      <c r="M510" s="71">
        <v>816.6</v>
      </c>
      <c r="N510" s="71">
        <v>2</v>
      </c>
      <c r="O510" s="71">
        <v>2</v>
      </c>
      <c r="P510" s="71">
        <v>283.3</v>
      </c>
      <c r="Q510" s="71">
        <v>0</v>
      </c>
      <c r="R510" s="77">
        <v>0</v>
      </c>
      <c r="S510" s="71">
        <v>2</v>
      </c>
      <c r="T510" s="76"/>
      <c r="Z510" s="77"/>
      <c r="AB510" s="76"/>
      <c r="AH510" s="77"/>
    </row>
    <row r="511" spans="1:34" x14ac:dyDescent="0.25">
      <c r="A511" s="71" t="s">
        <v>694</v>
      </c>
      <c r="B511" s="71">
        <v>816.6</v>
      </c>
      <c r="C511" s="71">
        <v>309.3</v>
      </c>
      <c r="D511" s="76" t="s">
        <v>695</v>
      </c>
      <c r="E511" s="71">
        <v>814.6</v>
      </c>
      <c r="F511" s="71">
        <v>2</v>
      </c>
      <c r="G511" s="71">
        <v>2</v>
      </c>
      <c r="H511" s="71">
        <v>307.3</v>
      </c>
      <c r="I511" s="71">
        <v>2</v>
      </c>
      <c r="J511" s="77">
        <v>2</v>
      </c>
      <c r="K511" s="71">
        <v>1</v>
      </c>
      <c r="L511" s="76" t="s">
        <v>706</v>
      </c>
      <c r="M511" s="71">
        <v>814.6</v>
      </c>
      <c r="N511" s="71">
        <v>2</v>
      </c>
      <c r="O511" s="71">
        <v>2</v>
      </c>
      <c r="P511" s="71">
        <v>309.3</v>
      </c>
      <c r="Q511" s="71">
        <v>0</v>
      </c>
      <c r="R511" s="77">
        <v>0</v>
      </c>
      <c r="S511" s="71">
        <v>2</v>
      </c>
      <c r="T511" s="76"/>
      <c r="Z511" s="77"/>
      <c r="AB511" s="76"/>
      <c r="AH511" s="77"/>
    </row>
    <row r="512" spans="1:34" x14ac:dyDescent="0.25">
      <c r="A512" s="71" t="s">
        <v>982</v>
      </c>
      <c r="B512" s="71">
        <v>816.6</v>
      </c>
      <c r="C512" s="71">
        <v>283.3</v>
      </c>
      <c r="D512" s="76" t="s">
        <v>985</v>
      </c>
      <c r="E512" s="71">
        <v>814.6</v>
      </c>
      <c r="F512" s="71">
        <v>2</v>
      </c>
      <c r="G512" s="71">
        <v>2</v>
      </c>
      <c r="H512" s="71">
        <v>281.3</v>
      </c>
      <c r="I512" s="71">
        <v>2</v>
      </c>
      <c r="J512" s="77">
        <v>2</v>
      </c>
      <c r="K512" s="71">
        <v>1</v>
      </c>
      <c r="L512" s="76"/>
      <c r="O512" s="71" t="s">
        <v>1864</v>
      </c>
      <c r="R512" s="77" t="s">
        <v>1864</v>
      </c>
      <c r="S512" s="71">
        <v>0</v>
      </c>
      <c r="T512" s="76"/>
      <c r="Z512" s="77"/>
      <c r="AB512" s="76"/>
      <c r="AH512" s="77"/>
    </row>
    <row r="513" spans="1:34" x14ac:dyDescent="0.25">
      <c r="A513" s="71" t="s">
        <v>695</v>
      </c>
      <c r="B513" s="71">
        <v>814.6</v>
      </c>
      <c r="C513" s="71">
        <v>307.3</v>
      </c>
      <c r="D513" s="76" t="s">
        <v>696</v>
      </c>
      <c r="E513" s="71">
        <v>812.5</v>
      </c>
      <c r="F513" s="71">
        <v>2</v>
      </c>
      <c r="G513" s="71">
        <v>2.1000000000000227</v>
      </c>
      <c r="H513" s="71">
        <v>305.2</v>
      </c>
      <c r="I513" s="71">
        <v>2</v>
      </c>
      <c r="J513" s="77">
        <v>2.1000000000000227</v>
      </c>
      <c r="K513" s="71">
        <v>1</v>
      </c>
      <c r="L513" s="76" t="s">
        <v>707</v>
      </c>
      <c r="M513" s="71">
        <v>812.5</v>
      </c>
      <c r="N513" s="71">
        <v>2</v>
      </c>
      <c r="O513" s="71">
        <v>2.1000000000000227</v>
      </c>
      <c r="P513" s="71">
        <v>307.3</v>
      </c>
      <c r="Q513" s="71">
        <v>0</v>
      </c>
      <c r="R513" s="77">
        <v>0</v>
      </c>
      <c r="S513" s="71">
        <v>2</v>
      </c>
      <c r="T513" s="76"/>
      <c r="Z513" s="77"/>
      <c r="AB513" s="76"/>
      <c r="AH513" s="77"/>
    </row>
    <row r="514" spans="1:34" x14ac:dyDescent="0.25">
      <c r="A514" s="71" t="s">
        <v>696</v>
      </c>
      <c r="B514" s="71">
        <v>812.5</v>
      </c>
      <c r="C514" s="71">
        <v>305.2</v>
      </c>
      <c r="D514" s="76" t="s">
        <v>708</v>
      </c>
      <c r="E514" s="71">
        <v>810.5</v>
      </c>
      <c r="F514" s="71">
        <v>2</v>
      </c>
      <c r="G514" s="71">
        <v>2</v>
      </c>
      <c r="H514" s="71">
        <v>305.2</v>
      </c>
      <c r="I514" s="71">
        <v>0</v>
      </c>
      <c r="J514" s="77">
        <v>0</v>
      </c>
      <c r="K514" s="71">
        <v>2</v>
      </c>
      <c r="L514" s="76" t="s">
        <v>697</v>
      </c>
      <c r="M514" s="71">
        <v>810.5</v>
      </c>
      <c r="N514" s="71">
        <v>2</v>
      </c>
      <c r="O514" s="71">
        <v>2</v>
      </c>
      <c r="P514" s="71">
        <v>303.2</v>
      </c>
      <c r="Q514" s="71">
        <v>2</v>
      </c>
      <c r="R514" s="77">
        <v>2</v>
      </c>
      <c r="S514" s="71">
        <v>1</v>
      </c>
      <c r="T514" s="76"/>
      <c r="Z514" s="77"/>
      <c r="AB514" s="76"/>
      <c r="AH514" s="77"/>
    </row>
    <row r="515" spans="1:34" x14ac:dyDescent="0.25">
      <c r="A515" s="71" t="s">
        <v>697</v>
      </c>
      <c r="B515" s="71">
        <v>810.5</v>
      </c>
      <c r="C515" s="71">
        <v>303.2</v>
      </c>
      <c r="D515" s="76" t="s">
        <v>698</v>
      </c>
      <c r="E515" s="71">
        <v>808.5</v>
      </c>
      <c r="F515" s="71">
        <v>2</v>
      </c>
      <c r="G515" s="71">
        <v>2</v>
      </c>
      <c r="H515" s="71">
        <v>301.2</v>
      </c>
      <c r="I515" s="71">
        <v>2</v>
      </c>
      <c r="J515" s="77">
        <v>2</v>
      </c>
      <c r="K515" s="71">
        <v>1</v>
      </c>
      <c r="L515" s="76" t="s">
        <v>709</v>
      </c>
      <c r="M515" s="71">
        <v>808.5</v>
      </c>
      <c r="N515" s="71">
        <v>2</v>
      </c>
      <c r="O515" s="71">
        <v>2</v>
      </c>
      <c r="P515" s="71">
        <v>303.2</v>
      </c>
      <c r="Q515" s="71">
        <v>0</v>
      </c>
      <c r="R515" s="77">
        <v>0</v>
      </c>
      <c r="S515" s="71">
        <v>2</v>
      </c>
      <c r="T515" s="76"/>
      <c r="Z515" s="77"/>
      <c r="AB515" s="76"/>
      <c r="AH515" s="77"/>
    </row>
    <row r="516" spans="1:34" x14ac:dyDescent="0.25">
      <c r="A516" s="71" t="s">
        <v>698</v>
      </c>
      <c r="B516" s="71">
        <v>808.5</v>
      </c>
      <c r="C516" s="71">
        <v>301.2</v>
      </c>
      <c r="D516" s="76" t="s">
        <v>710</v>
      </c>
      <c r="E516" s="71">
        <v>806.5</v>
      </c>
      <c r="F516" s="71">
        <v>2</v>
      </c>
      <c r="G516" s="71">
        <v>2</v>
      </c>
      <c r="H516" s="71">
        <v>301.2</v>
      </c>
      <c r="I516" s="71">
        <v>0</v>
      </c>
      <c r="J516" s="77">
        <v>0</v>
      </c>
      <c r="K516" s="71">
        <v>2</v>
      </c>
      <c r="L516" s="76"/>
      <c r="O516" s="71" t="s">
        <v>1864</v>
      </c>
      <c r="R516" s="77" t="s">
        <v>1864</v>
      </c>
      <c r="S516" s="71">
        <v>0</v>
      </c>
      <c r="T516" s="76"/>
      <c r="Z516" s="77"/>
      <c r="AB516" s="76"/>
      <c r="AH516" s="77"/>
    </row>
    <row r="517" spans="1:34" x14ac:dyDescent="0.25">
      <c r="A517" s="71" t="s">
        <v>699</v>
      </c>
      <c r="B517" s="71">
        <v>838.6</v>
      </c>
      <c r="C517" s="71">
        <v>331.3</v>
      </c>
      <c r="D517" s="76" t="s">
        <v>711</v>
      </c>
      <c r="E517" s="71">
        <v>836.5</v>
      </c>
      <c r="F517" s="71">
        <v>2</v>
      </c>
      <c r="G517" s="71">
        <v>2.1000000000000227</v>
      </c>
      <c r="H517" s="71">
        <v>331.3</v>
      </c>
      <c r="I517" s="71">
        <v>0</v>
      </c>
      <c r="J517" s="77">
        <v>0</v>
      </c>
      <c r="K517" s="71">
        <v>2</v>
      </c>
      <c r="L517" s="76" t="s">
        <v>700</v>
      </c>
      <c r="M517" s="71">
        <v>836.5</v>
      </c>
      <c r="N517" s="71">
        <v>2</v>
      </c>
      <c r="O517" s="71">
        <v>2.1000000000000227</v>
      </c>
      <c r="P517" s="71">
        <v>329.2</v>
      </c>
      <c r="Q517" s="71">
        <v>2</v>
      </c>
      <c r="R517" s="77">
        <v>2.1000000000000227</v>
      </c>
      <c r="S517" s="71">
        <v>1</v>
      </c>
      <c r="T517" s="76"/>
      <c r="Z517" s="77"/>
      <c r="AB517" s="76"/>
      <c r="AH517" s="77"/>
    </row>
    <row r="518" spans="1:34" x14ac:dyDescent="0.25">
      <c r="A518" s="71" t="s">
        <v>700</v>
      </c>
      <c r="B518" s="71">
        <v>836.5</v>
      </c>
      <c r="C518" s="71">
        <v>329.2</v>
      </c>
      <c r="D518" s="76" t="s">
        <v>701</v>
      </c>
      <c r="E518" s="71">
        <v>834.5</v>
      </c>
      <c r="F518" s="71">
        <v>2</v>
      </c>
      <c r="G518" s="71">
        <v>2</v>
      </c>
      <c r="H518" s="71">
        <v>327.2</v>
      </c>
      <c r="I518" s="71">
        <v>2</v>
      </c>
      <c r="J518" s="77">
        <v>2</v>
      </c>
      <c r="K518" s="71">
        <v>1</v>
      </c>
      <c r="L518" s="76" t="s">
        <v>712</v>
      </c>
      <c r="M518" s="71">
        <v>834.5</v>
      </c>
      <c r="N518" s="71">
        <v>2</v>
      </c>
      <c r="O518" s="71">
        <v>2</v>
      </c>
      <c r="P518" s="71">
        <v>329.2</v>
      </c>
      <c r="Q518" s="71">
        <v>0</v>
      </c>
      <c r="R518" s="77">
        <v>0</v>
      </c>
      <c r="S518" s="71">
        <v>2</v>
      </c>
      <c r="T518" s="76"/>
      <c r="Z518" s="77"/>
      <c r="AB518" s="76"/>
      <c r="AH518" s="77"/>
    </row>
    <row r="519" spans="1:34" x14ac:dyDescent="0.25">
      <c r="A519" s="71" t="s">
        <v>701</v>
      </c>
      <c r="B519" s="71">
        <v>834.5</v>
      </c>
      <c r="C519" s="71">
        <v>327.2</v>
      </c>
      <c r="D519" s="76" t="s">
        <v>713</v>
      </c>
      <c r="E519" s="71">
        <v>832.5</v>
      </c>
      <c r="F519" s="71">
        <v>2</v>
      </c>
      <c r="G519" s="71">
        <v>2</v>
      </c>
      <c r="H519" s="71">
        <v>327.2</v>
      </c>
      <c r="I519" s="71">
        <v>0</v>
      </c>
      <c r="J519" s="77">
        <v>0</v>
      </c>
      <c r="K519" s="71">
        <v>2</v>
      </c>
      <c r="L519" s="76"/>
      <c r="O519" s="71" t="s">
        <v>1864</v>
      </c>
      <c r="R519" s="77" t="s">
        <v>1864</v>
      </c>
      <c r="S519" s="71">
        <v>0</v>
      </c>
      <c r="T519" s="76"/>
      <c r="Z519" s="77"/>
      <c r="AB519" s="76"/>
      <c r="AH519" s="77"/>
    </row>
    <row r="520" spans="1:34" x14ac:dyDescent="0.25">
      <c r="A520" s="71" t="s">
        <v>703</v>
      </c>
      <c r="B520" s="71">
        <v>786.5</v>
      </c>
      <c r="C520" s="71">
        <v>281.2</v>
      </c>
      <c r="D520" s="76" t="s">
        <v>983</v>
      </c>
      <c r="E520" s="71">
        <v>784.5</v>
      </c>
      <c r="F520" s="71">
        <v>2</v>
      </c>
      <c r="G520" s="71">
        <v>2</v>
      </c>
      <c r="H520" s="71">
        <v>281.3</v>
      </c>
      <c r="I520" s="71">
        <v>0</v>
      </c>
      <c r="J520" s="77">
        <v>0.10000000000002274</v>
      </c>
      <c r="K520" s="71">
        <v>2</v>
      </c>
      <c r="L520" s="76" t="s">
        <v>704</v>
      </c>
      <c r="M520" s="71">
        <v>784.5</v>
      </c>
      <c r="N520" s="71">
        <v>2</v>
      </c>
      <c r="O520" s="71">
        <v>2</v>
      </c>
      <c r="P520" s="71">
        <v>279.2</v>
      </c>
      <c r="Q520" s="71">
        <v>2</v>
      </c>
      <c r="R520" s="77">
        <v>2</v>
      </c>
      <c r="S520" s="71">
        <v>1</v>
      </c>
      <c r="T520" s="76"/>
      <c r="Z520" s="77"/>
      <c r="AB520" s="76"/>
      <c r="AH520" s="77"/>
    </row>
    <row r="521" spans="1:34" x14ac:dyDescent="0.25">
      <c r="A521" s="71" t="s">
        <v>704</v>
      </c>
      <c r="B521" s="71">
        <v>784.5</v>
      </c>
      <c r="C521" s="71">
        <v>279.2</v>
      </c>
      <c r="D521" s="76" t="s">
        <v>715</v>
      </c>
      <c r="E521" s="71">
        <v>782.5</v>
      </c>
      <c r="F521" s="71">
        <v>2</v>
      </c>
      <c r="G521" s="71">
        <v>2</v>
      </c>
      <c r="H521" s="71">
        <v>279.2</v>
      </c>
      <c r="I521" s="71">
        <v>0</v>
      </c>
      <c r="J521" s="77">
        <v>0</v>
      </c>
      <c r="K521" s="71">
        <v>2</v>
      </c>
      <c r="L521" s="76" t="s">
        <v>705</v>
      </c>
      <c r="M521" s="71">
        <v>782.5</v>
      </c>
      <c r="N521" s="71">
        <v>2</v>
      </c>
      <c r="O521" s="71">
        <v>2</v>
      </c>
      <c r="P521" s="71">
        <v>277.2</v>
      </c>
      <c r="Q521" s="71">
        <v>2</v>
      </c>
      <c r="R521" s="77">
        <v>2</v>
      </c>
      <c r="S521" s="71">
        <v>1</v>
      </c>
      <c r="T521" s="76"/>
      <c r="Z521" s="77"/>
      <c r="AB521" s="76"/>
      <c r="AH521" s="77"/>
    </row>
    <row r="522" spans="1:34" x14ac:dyDescent="0.25">
      <c r="A522" s="71" t="s">
        <v>983</v>
      </c>
      <c r="B522" s="71">
        <v>784.5</v>
      </c>
      <c r="C522" s="71">
        <v>281.3</v>
      </c>
      <c r="D522" s="76" t="s">
        <v>715</v>
      </c>
      <c r="E522" s="71">
        <v>782.5</v>
      </c>
      <c r="F522" s="71">
        <v>2</v>
      </c>
      <c r="G522" s="71">
        <v>2</v>
      </c>
      <c r="H522" s="71">
        <v>279.2</v>
      </c>
      <c r="I522" s="71">
        <v>2</v>
      </c>
      <c r="J522" s="77">
        <v>2.1000000000000227</v>
      </c>
      <c r="K522" s="71">
        <v>1</v>
      </c>
      <c r="L522" s="76"/>
      <c r="O522" s="71" t="s">
        <v>1864</v>
      </c>
      <c r="R522" s="77" t="s">
        <v>1864</v>
      </c>
      <c r="S522" s="71">
        <v>0</v>
      </c>
      <c r="T522" s="76"/>
      <c r="Z522" s="77"/>
      <c r="AB522" s="76"/>
      <c r="AH522" s="77"/>
    </row>
    <row r="523" spans="1:34" x14ac:dyDescent="0.25">
      <c r="A523" s="71" t="s">
        <v>705</v>
      </c>
      <c r="B523" s="71">
        <v>782.5</v>
      </c>
      <c r="C523" s="71">
        <v>277.2</v>
      </c>
      <c r="D523" s="76" t="s">
        <v>716</v>
      </c>
      <c r="E523" s="71">
        <v>780.5</v>
      </c>
      <c r="F523" s="71">
        <v>2</v>
      </c>
      <c r="G523" s="71">
        <v>2</v>
      </c>
      <c r="H523" s="71">
        <v>277.2</v>
      </c>
      <c r="I523" s="71">
        <v>0</v>
      </c>
      <c r="J523" s="77">
        <v>0</v>
      </c>
      <c r="K523" s="71">
        <v>2</v>
      </c>
      <c r="L523" s="76"/>
      <c r="O523" s="71" t="s">
        <v>1864</v>
      </c>
      <c r="R523" s="77" t="s">
        <v>1864</v>
      </c>
      <c r="S523" s="71">
        <v>0</v>
      </c>
      <c r="T523" s="76"/>
      <c r="Z523" s="77"/>
      <c r="AB523" s="76"/>
      <c r="AH523" s="77"/>
    </row>
    <row r="524" spans="1:34" x14ac:dyDescent="0.25">
      <c r="A524" s="71" t="s">
        <v>726</v>
      </c>
      <c r="B524" s="71">
        <v>816.6</v>
      </c>
      <c r="C524" s="71">
        <v>281.2</v>
      </c>
      <c r="D524" s="76" t="s">
        <v>985</v>
      </c>
      <c r="E524" s="71">
        <v>814.6</v>
      </c>
      <c r="F524" s="71">
        <v>2</v>
      </c>
      <c r="G524" s="71">
        <v>2</v>
      </c>
      <c r="H524" s="71">
        <v>281.3</v>
      </c>
      <c r="I524" s="71">
        <v>0</v>
      </c>
      <c r="J524" s="77">
        <v>0.10000000000002274</v>
      </c>
      <c r="K524" s="71">
        <v>2</v>
      </c>
      <c r="L524" s="76" t="s">
        <v>727</v>
      </c>
      <c r="M524" s="71">
        <v>814.6</v>
      </c>
      <c r="N524" s="71">
        <v>2</v>
      </c>
      <c r="O524" s="71">
        <v>2</v>
      </c>
      <c r="P524" s="71">
        <v>279.2</v>
      </c>
      <c r="Q524" s="71">
        <v>2</v>
      </c>
      <c r="R524" s="77">
        <v>2</v>
      </c>
      <c r="S524" s="71">
        <v>1</v>
      </c>
      <c r="T524" s="76"/>
      <c r="Z524" s="77"/>
      <c r="AB524" s="76"/>
      <c r="AH524" s="77"/>
    </row>
    <row r="525" spans="1:34" x14ac:dyDescent="0.25">
      <c r="A525" s="71" t="s">
        <v>706</v>
      </c>
      <c r="B525" s="71">
        <v>814.6</v>
      </c>
      <c r="C525" s="71">
        <v>309.3</v>
      </c>
      <c r="D525" s="76" t="s">
        <v>717</v>
      </c>
      <c r="E525" s="71">
        <v>812.5</v>
      </c>
      <c r="F525" s="71">
        <v>2</v>
      </c>
      <c r="G525" s="71">
        <v>2.1000000000000227</v>
      </c>
      <c r="H525" s="71">
        <v>309.3</v>
      </c>
      <c r="I525" s="71">
        <v>0</v>
      </c>
      <c r="J525" s="77">
        <v>0</v>
      </c>
      <c r="K525" s="71">
        <v>2</v>
      </c>
      <c r="L525" s="76" t="s">
        <v>707</v>
      </c>
      <c r="M525" s="71">
        <v>812.5</v>
      </c>
      <c r="N525" s="71">
        <v>2</v>
      </c>
      <c r="O525" s="71">
        <v>2.1000000000000227</v>
      </c>
      <c r="P525" s="71">
        <v>307.3</v>
      </c>
      <c r="Q525" s="71">
        <v>2</v>
      </c>
      <c r="R525" s="77">
        <v>2</v>
      </c>
      <c r="S525" s="71">
        <v>1</v>
      </c>
      <c r="T525" s="76"/>
      <c r="Z525" s="77"/>
      <c r="AB525" s="76"/>
      <c r="AH525" s="77"/>
    </row>
    <row r="526" spans="1:34" x14ac:dyDescent="0.25">
      <c r="A526" s="71" t="s">
        <v>985</v>
      </c>
      <c r="B526" s="71">
        <v>814.6</v>
      </c>
      <c r="C526" s="71">
        <v>281.3</v>
      </c>
      <c r="D526" s="76" t="s">
        <v>986</v>
      </c>
      <c r="E526" s="71">
        <v>812.5</v>
      </c>
      <c r="F526" s="71">
        <v>2</v>
      </c>
      <c r="G526" s="71">
        <v>2.1000000000000227</v>
      </c>
      <c r="H526" s="71">
        <v>279.2</v>
      </c>
      <c r="I526" s="71">
        <v>2</v>
      </c>
      <c r="J526" s="77">
        <v>2.1000000000000227</v>
      </c>
      <c r="K526" s="71">
        <v>1</v>
      </c>
      <c r="L526" s="76"/>
      <c r="O526" s="71" t="s">
        <v>1864</v>
      </c>
      <c r="R526" s="77" t="s">
        <v>1864</v>
      </c>
      <c r="S526" s="71">
        <v>0</v>
      </c>
      <c r="T526" s="76"/>
      <c r="Z526" s="77"/>
      <c r="AB526" s="76"/>
      <c r="AH526" s="77"/>
    </row>
    <row r="527" spans="1:34" x14ac:dyDescent="0.25">
      <c r="A527" s="71" t="s">
        <v>707</v>
      </c>
      <c r="B527" s="71">
        <v>812.5</v>
      </c>
      <c r="C527" s="71">
        <v>307.3</v>
      </c>
      <c r="D527" s="76" t="s">
        <v>708</v>
      </c>
      <c r="E527" s="71">
        <v>810.5</v>
      </c>
      <c r="F527" s="71">
        <v>2</v>
      </c>
      <c r="G527" s="71">
        <v>2</v>
      </c>
      <c r="H527" s="71">
        <v>305.2</v>
      </c>
      <c r="I527" s="71">
        <v>2</v>
      </c>
      <c r="J527" s="77">
        <v>2.1000000000000227</v>
      </c>
      <c r="K527" s="71">
        <v>1</v>
      </c>
      <c r="L527" s="76" t="s">
        <v>718</v>
      </c>
      <c r="M527" s="71">
        <v>810.5</v>
      </c>
      <c r="N527" s="71">
        <v>2</v>
      </c>
      <c r="O527" s="71">
        <v>2</v>
      </c>
      <c r="P527" s="71">
        <v>307.3</v>
      </c>
      <c r="Q527" s="71">
        <v>0</v>
      </c>
      <c r="R527" s="77">
        <v>0</v>
      </c>
      <c r="S527" s="71">
        <v>2</v>
      </c>
      <c r="T527" s="76"/>
      <c r="Z527" s="77"/>
      <c r="AB527" s="76"/>
      <c r="AH527" s="77"/>
    </row>
    <row r="528" spans="1:34" x14ac:dyDescent="0.25">
      <c r="A528" s="71" t="s">
        <v>708</v>
      </c>
      <c r="B528" s="71">
        <v>810.5</v>
      </c>
      <c r="C528" s="71">
        <v>305.2</v>
      </c>
      <c r="D528" s="76" t="s">
        <v>719</v>
      </c>
      <c r="E528" s="71">
        <v>808.5</v>
      </c>
      <c r="F528" s="71">
        <v>2</v>
      </c>
      <c r="G528" s="71">
        <v>2</v>
      </c>
      <c r="H528" s="71">
        <v>305.2</v>
      </c>
      <c r="I528" s="71">
        <v>0</v>
      </c>
      <c r="J528" s="77">
        <v>0</v>
      </c>
      <c r="K528" s="71">
        <v>2</v>
      </c>
      <c r="L528" s="76" t="s">
        <v>709</v>
      </c>
      <c r="M528" s="71">
        <v>808.5</v>
      </c>
      <c r="N528" s="71">
        <v>2</v>
      </c>
      <c r="O528" s="71">
        <v>2</v>
      </c>
      <c r="P528" s="71">
        <v>303.2</v>
      </c>
      <c r="Q528" s="71">
        <v>2</v>
      </c>
      <c r="R528" s="77">
        <v>2</v>
      </c>
      <c r="S528" s="71">
        <v>1</v>
      </c>
      <c r="T528" s="76"/>
      <c r="Z528" s="77"/>
      <c r="AB528" s="76"/>
      <c r="AH528" s="77"/>
    </row>
    <row r="529" spans="1:34" x14ac:dyDescent="0.25">
      <c r="A529" s="71" t="s">
        <v>709</v>
      </c>
      <c r="B529" s="71">
        <v>808.5</v>
      </c>
      <c r="C529" s="71">
        <v>303.2</v>
      </c>
      <c r="D529" s="76" t="s">
        <v>720</v>
      </c>
      <c r="E529" s="71">
        <v>806.5</v>
      </c>
      <c r="F529" s="71">
        <v>2</v>
      </c>
      <c r="G529" s="71">
        <v>2</v>
      </c>
      <c r="H529" s="71">
        <v>303.2</v>
      </c>
      <c r="I529" s="71">
        <v>0</v>
      </c>
      <c r="J529" s="77">
        <v>0</v>
      </c>
      <c r="K529" s="71">
        <v>2</v>
      </c>
      <c r="L529" s="76" t="s">
        <v>710</v>
      </c>
      <c r="M529" s="71">
        <v>806.5</v>
      </c>
      <c r="N529" s="71">
        <v>2</v>
      </c>
      <c r="O529" s="71">
        <v>2</v>
      </c>
      <c r="P529" s="71">
        <v>301.2</v>
      </c>
      <c r="Q529" s="71">
        <v>2</v>
      </c>
      <c r="R529" s="77">
        <v>2</v>
      </c>
      <c r="S529" s="71">
        <v>1</v>
      </c>
      <c r="T529" s="76"/>
      <c r="Z529" s="77"/>
      <c r="AB529" s="76"/>
      <c r="AH529" s="77"/>
    </row>
    <row r="530" spans="1:34" x14ac:dyDescent="0.25">
      <c r="A530" s="71" t="s">
        <v>710</v>
      </c>
      <c r="B530" s="71">
        <v>806.5</v>
      </c>
      <c r="C530" s="71">
        <v>301.2</v>
      </c>
      <c r="D530" s="76" t="s">
        <v>721</v>
      </c>
      <c r="E530" s="71">
        <v>804.5</v>
      </c>
      <c r="F530" s="71">
        <v>2</v>
      </c>
      <c r="G530" s="71">
        <v>2</v>
      </c>
      <c r="H530" s="71">
        <v>301.2</v>
      </c>
      <c r="I530" s="71">
        <v>0</v>
      </c>
      <c r="J530" s="77">
        <v>0</v>
      </c>
      <c r="K530" s="71">
        <v>2</v>
      </c>
      <c r="L530" s="76"/>
      <c r="O530" s="71" t="s">
        <v>1864</v>
      </c>
      <c r="R530" s="77" t="s">
        <v>1864</v>
      </c>
      <c r="S530" s="71">
        <v>0</v>
      </c>
      <c r="T530" s="76"/>
      <c r="Z530" s="77"/>
      <c r="AB530" s="76"/>
      <c r="AH530" s="77"/>
    </row>
    <row r="531" spans="1:34" x14ac:dyDescent="0.25">
      <c r="A531" s="71" t="s">
        <v>711</v>
      </c>
      <c r="B531" s="71">
        <v>836.5</v>
      </c>
      <c r="C531" s="71">
        <v>331.3</v>
      </c>
      <c r="D531" s="76" t="s">
        <v>712</v>
      </c>
      <c r="E531" s="71">
        <v>834.5</v>
      </c>
      <c r="F531" s="71">
        <v>2</v>
      </c>
      <c r="G531" s="71">
        <v>2</v>
      </c>
      <c r="H531" s="71">
        <v>329.2</v>
      </c>
      <c r="I531" s="71">
        <v>2</v>
      </c>
      <c r="J531" s="77">
        <v>2.1000000000000227</v>
      </c>
      <c r="K531" s="71">
        <v>1</v>
      </c>
      <c r="L531" s="76" t="s">
        <v>722</v>
      </c>
      <c r="M531" s="71">
        <v>834.5</v>
      </c>
      <c r="N531" s="71">
        <v>2</v>
      </c>
      <c r="O531" s="71">
        <v>2</v>
      </c>
      <c r="P531" s="71">
        <v>331.3</v>
      </c>
      <c r="Q531" s="71">
        <v>0</v>
      </c>
      <c r="R531" s="77">
        <v>0</v>
      </c>
      <c r="S531" s="71">
        <v>2</v>
      </c>
      <c r="T531" s="76"/>
      <c r="Z531" s="77"/>
      <c r="AB531" s="76"/>
      <c r="AH531" s="77"/>
    </row>
    <row r="532" spans="1:34" x14ac:dyDescent="0.25">
      <c r="A532" s="71" t="s">
        <v>712</v>
      </c>
      <c r="B532" s="71">
        <v>834.5</v>
      </c>
      <c r="C532" s="71">
        <v>329.2</v>
      </c>
      <c r="D532" s="76" t="s">
        <v>723</v>
      </c>
      <c r="E532" s="71">
        <v>832.5</v>
      </c>
      <c r="F532" s="71">
        <v>2</v>
      </c>
      <c r="G532" s="71">
        <v>2</v>
      </c>
      <c r="H532" s="71">
        <v>329.2</v>
      </c>
      <c r="I532" s="71">
        <v>0</v>
      </c>
      <c r="J532" s="77">
        <v>0</v>
      </c>
      <c r="K532" s="71">
        <v>2</v>
      </c>
      <c r="L532" s="76" t="s">
        <v>713</v>
      </c>
      <c r="M532" s="71">
        <v>832.5</v>
      </c>
      <c r="N532" s="71">
        <v>2</v>
      </c>
      <c r="O532" s="71">
        <v>2</v>
      </c>
      <c r="P532" s="71">
        <v>327.2</v>
      </c>
      <c r="Q532" s="71">
        <v>2</v>
      </c>
      <c r="R532" s="77">
        <v>2</v>
      </c>
      <c r="S532" s="71">
        <v>1</v>
      </c>
      <c r="T532" s="76"/>
      <c r="Z532" s="77"/>
      <c r="AB532" s="76"/>
      <c r="AH532" s="77"/>
    </row>
    <row r="533" spans="1:34" x14ac:dyDescent="0.25">
      <c r="A533" s="71" t="s">
        <v>713</v>
      </c>
      <c r="B533" s="71">
        <v>832.5</v>
      </c>
      <c r="C533" s="71">
        <v>327.2</v>
      </c>
      <c r="D533" s="76" t="s">
        <v>724</v>
      </c>
      <c r="E533" s="71">
        <v>830.5</v>
      </c>
      <c r="F533" s="71">
        <v>2</v>
      </c>
      <c r="G533" s="71">
        <v>2</v>
      </c>
      <c r="H533" s="71">
        <v>327.2</v>
      </c>
      <c r="I533" s="71">
        <v>0</v>
      </c>
      <c r="J533" s="77">
        <v>0</v>
      </c>
      <c r="K533" s="71">
        <v>2</v>
      </c>
      <c r="L533" s="76"/>
      <c r="O533" s="71" t="s">
        <v>1864</v>
      </c>
      <c r="R533" s="77" t="s">
        <v>1864</v>
      </c>
      <c r="S533" s="71">
        <v>0</v>
      </c>
      <c r="T533" s="76"/>
      <c r="Z533" s="77"/>
      <c r="AB533" s="76"/>
      <c r="AH533" s="77"/>
    </row>
    <row r="534" spans="1:34" x14ac:dyDescent="0.25">
      <c r="A534" s="71" t="s">
        <v>715</v>
      </c>
      <c r="B534" s="71">
        <v>782.5</v>
      </c>
      <c r="C534" s="71">
        <v>279.2</v>
      </c>
      <c r="D534" s="76" t="s">
        <v>716</v>
      </c>
      <c r="E534" s="71">
        <v>780.5</v>
      </c>
      <c r="F534" s="71">
        <v>2</v>
      </c>
      <c r="G534" s="71">
        <v>2</v>
      </c>
      <c r="H534" s="71">
        <v>277.2</v>
      </c>
      <c r="I534" s="71">
        <v>2</v>
      </c>
      <c r="J534" s="77">
        <v>2</v>
      </c>
      <c r="K534" s="71">
        <v>1</v>
      </c>
      <c r="L534" s="76" t="s">
        <v>984</v>
      </c>
      <c r="M534" s="71">
        <v>780.5</v>
      </c>
      <c r="N534" s="71">
        <v>2</v>
      </c>
      <c r="O534" s="71">
        <v>2</v>
      </c>
      <c r="P534" s="71">
        <v>279.3</v>
      </c>
      <c r="Q534" s="71">
        <v>0</v>
      </c>
      <c r="R534" s="77">
        <v>0.10000000000002274</v>
      </c>
      <c r="S534" s="71">
        <v>2</v>
      </c>
      <c r="T534" s="76"/>
      <c r="Z534" s="77"/>
      <c r="AB534" s="76"/>
      <c r="AH534" s="77"/>
    </row>
    <row r="535" spans="1:34" x14ac:dyDescent="0.25">
      <c r="A535" s="71" t="s">
        <v>727</v>
      </c>
      <c r="B535" s="71">
        <v>814.6</v>
      </c>
      <c r="C535" s="71">
        <v>279.2</v>
      </c>
      <c r="D535" s="76" t="s">
        <v>986</v>
      </c>
      <c r="E535" s="71">
        <v>812.5</v>
      </c>
      <c r="F535" s="71">
        <v>2</v>
      </c>
      <c r="G535" s="71">
        <v>2.1000000000000227</v>
      </c>
      <c r="H535" s="71">
        <v>279.2</v>
      </c>
      <c r="I535" s="71">
        <v>0</v>
      </c>
      <c r="J535" s="77">
        <v>0</v>
      </c>
      <c r="K535" s="71">
        <v>2</v>
      </c>
      <c r="L535" s="76" t="s">
        <v>728</v>
      </c>
      <c r="M535" s="71">
        <v>812.5</v>
      </c>
      <c r="N535" s="71">
        <v>2</v>
      </c>
      <c r="O535" s="71">
        <v>2.1000000000000227</v>
      </c>
      <c r="P535" s="71">
        <v>277.2</v>
      </c>
      <c r="Q535" s="71">
        <v>2</v>
      </c>
      <c r="R535" s="77">
        <v>2</v>
      </c>
      <c r="S535" s="71">
        <v>1</v>
      </c>
      <c r="T535" s="76"/>
      <c r="Z535" s="77"/>
      <c r="AB535" s="76"/>
      <c r="AH535" s="77"/>
    </row>
    <row r="536" spans="1:34" x14ac:dyDescent="0.25">
      <c r="A536" s="71" t="s">
        <v>717</v>
      </c>
      <c r="B536" s="71">
        <v>812.5</v>
      </c>
      <c r="C536" s="71">
        <v>309.3</v>
      </c>
      <c r="D536" s="76" t="s">
        <v>718</v>
      </c>
      <c r="E536" s="71">
        <v>810.5</v>
      </c>
      <c r="F536" s="71">
        <v>2</v>
      </c>
      <c r="G536" s="71">
        <v>2</v>
      </c>
      <c r="H536" s="71">
        <v>307.3</v>
      </c>
      <c r="I536" s="71">
        <v>2</v>
      </c>
      <c r="J536" s="77">
        <v>2</v>
      </c>
      <c r="K536" s="71">
        <v>1</v>
      </c>
      <c r="L536" s="76"/>
      <c r="O536" s="71" t="s">
        <v>1864</v>
      </c>
      <c r="R536" s="77" t="s">
        <v>1864</v>
      </c>
      <c r="S536" s="71">
        <v>0</v>
      </c>
      <c r="T536" s="76"/>
      <c r="Z536" s="77"/>
      <c r="AB536" s="76"/>
      <c r="AH536" s="77"/>
    </row>
    <row r="537" spans="1:34" x14ac:dyDescent="0.25">
      <c r="A537" s="71" t="s">
        <v>718</v>
      </c>
      <c r="B537" s="71">
        <v>810.5</v>
      </c>
      <c r="C537" s="71">
        <v>307.3</v>
      </c>
      <c r="D537" s="76" t="s">
        <v>719</v>
      </c>
      <c r="E537" s="71">
        <v>808.5</v>
      </c>
      <c r="F537" s="71">
        <v>2</v>
      </c>
      <c r="G537" s="71">
        <v>2</v>
      </c>
      <c r="H537" s="71">
        <v>305.2</v>
      </c>
      <c r="I537" s="71">
        <v>2</v>
      </c>
      <c r="J537" s="77">
        <v>2.1000000000000227</v>
      </c>
      <c r="K537" s="71">
        <v>1</v>
      </c>
      <c r="L537" s="76"/>
      <c r="O537" s="71" t="s">
        <v>1864</v>
      </c>
      <c r="R537" s="77" t="s">
        <v>1864</v>
      </c>
      <c r="S537" s="71">
        <v>0</v>
      </c>
      <c r="T537" s="76"/>
      <c r="Z537" s="77"/>
      <c r="AB537" s="76"/>
      <c r="AH537" s="77"/>
    </row>
    <row r="538" spans="1:34" x14ac:dyDescent="0.25">
      <c r="A538" s="71" t="s">
        <v>719</v>
      </c>
      <c r="B538" s="71">
        <v>808.5</v>
      </c>
      <c r="C538" s="71">
        <v>305.2</v>
      </c>
      <c r="D538" s="76" t="s">
        <v>720</v>
      </c>
      <c r="E538" s="71">
        <v>806.5</v>
      </c>
      <c r="F538" s="71">
        <v>2</v>
      </c>
      <c r="G538" s="71">
        <v>2</v>
      </c>
      <c r="H538" s="71">
        <v>303.2</v>
      </c>
      <c r="I538" s="71">
        <v>2</v>
      </c>
      <c r="J538" s="77">
        <v>2</v>
      </c>
      <c r="K538" s="71">
        <v>1</v>
      </c>
      <c r="L538" s="76"/>
      <c r="O538" s="71" t="s">
        <v>1864</v>
      </c>
      <c r="R538" s="77" t="s">
        <v>1864</v>
      </c>
      <c r="S538" s="71">
        <v>0</v>
      </c>
      <c r="T538" s="76"/>
      <c r="Z538" s="77"/>
      <c r="AB538" s="76"/>
      <c r="AH538" s="77"/>
    </row>
    <row r="539" spans="1:34" x14ac:dyDescent="0.25">
      <c r="A539" s="71" t="s">
        <v>720</v>
      </c>
      <c r="B539" s="71">
        <v>806.5</v>
      </c>
      <c r="C539" s="71">
        <v>303.2</v>
      </c>
      <c r="D539" s="76" t="s">
        <v>721</v>
      </c>
      <c r="E539" s="71">
        <v>804.5</v>
      </c>
      <c r="F539" s="71">
        <v>2</v>
      </c>
      <c r="G539" s="71">
        <v>2</v>
      </c>
      <c r="H539" s="71">
        <v>301.2</v>
      </c>
      <c r="I539" s="71">
        <v>2</v>
      </c>
      <c r="J539" s="77">
        <v>2</v>
      </c>
      <c r="K539" s="71">
        <v>1</v>
      </c>
      <c r="L539" s="76"/>
      <c r="O539" s="71" t="s">
        <v>1864</v>
      </c>
      <c r="R539" s="77" t="s">
        <v>1864</v>
      </c>
      <c r="S539" s="71">
        <v>0</v>
      </c>
      <c r="T539" s="76"/>
      <c r="Z539" s="77"/>
      <c r="AB539" s="76"/>
      <c r="AH539" s="77"/>
    </row>
    <row r="540" spans="1:34" x14ac:dyDescent="0.25">
      <c r="A540" s="71" t="s">
        <v>722</v>
      </c>
      <c r="B540" s="71">
        <v>834.5</v>
      </c>
      <c r="C540" s="71">
        <v>331.3</v>
      </c>
      <c r="D540" s="76" t="s">
        <v>723</v>
      </c>
      <c r="E540" s="71">
        <v>832.5</v>
      </c>
      <c r="F540" s="71">
        <v>2</v>
      </c>
      <c r="G540" s="71">
        <v>2</v>
      </c>
      <c r="H540" s="71">
        <v>329.2</v>
      </c>
      <c r="I540" s="71">
        <v>2</v>
      </c>
      <c r="J540" s="77">
        <v>2.1000000000000227</v>
      </c>
      <c r="K540" s="71">
        <v>1</v>
      </c>
      <c r="L540" s="76"/>
      <c r="O540" s="71" t="s">
        <v>1864</v>
      </c>
      <c r="R540" s="77" t="s">
        <v>1864</v>
      </c>
      <c r="S540" s="71">
        <v>0</v>
      </c>
      <c r="T540" s="76"/>
      <c r="Z540" s="77"/>
      <c r="AB540" s="76"/>
      <c r="AH540" s="77"/>
    </row>
    <row r="541" spans="1:34" x14ac:dyDescent="0.25">
      <c r="A541" s="71" t="s">
        <v>723</v>
      </c>
      <c r="B541" s="71">
        <v>832.5</v>
      </c>
      <c r="C541" s="71">
        <v>329.2</v>
      </c>
      <c r="D541" s="76" t="s">
        <v>724</v>
      </c>
      <c r="E541" s="71">
        <v>830.5</v>
      </c>
      <c r="F541" s="71">
        <v>2</v>
      </c>
      <c r="G541" s="71">
        <v>2</v>
      </c>
      <c r="H541" s="71">
        <v>327.2</v>
      </c>
      <c r="I541" s="71">
        <v>2</v>
      </c>
      <c r="J541" s="77">
        <v>2</v>
      </c>
      <c r="K541" s="71">
        <v>1</v>
      </c>
      <c r="L541" s="76"/>
      <c r="O541" s="71" t="s">
        <v>1864</v>
      </c>
      <c r="R541" s="77" t="s">
        <v>1864</v>
      </c>
      <c r="S541" s="71">
        <v>0</v>
      </c>
      <c r="T541" s="76"/>
      <c r="Z541" s="77"/>
      <c r="AB541" s="76"/>
      <c r="AH541" s="77"/>
    </row>
    <row r="542" spans="1:34" x14ac:dyDescent="0.25">
      <c r="A542" s="71" t="s">
        <v>729</v>
      </c>
      <c r="B542" s="71">
        <v>844.6</v>
      </c>
      <c r="C542" s="71">
        <v>309.3</v>
      </c>
      <c r="D542" s="76" t="s">
        <v>730</v>
      </c>
      <c r="E542" s="71">
        <v>842.6</v>
      </c>
      <c r="F542" s="71">
        <v>2</v>
      </c>
      <c r="G542" s="71">
        <v>2</v>
      </c>
      <c r="H542" s="71">
        <v>307.3</v>
      </c>
      <c r="I542" s="71">
        <v>2</v>
      </c>
      <c r="J542" s="77">
        <v>2</v>
      </c>
      <c r="K542" s="71">
        <v>1</v>
      </c>
      <c r="L542" s="76"/>
      <c r="O542" s="71" t="s">
        <v>1864</v>
      </c>
      <c r="R542" s="77" t="s">
        <v>1864</v>
      </c>
      <c r="S542" s="71">
        <v>0</v>
      </c>
      <c r="T542" s="76"/>
      <c r="Z542" s="77"/>
      <c r="AB542" s="76"/>
      <c r="AH542" s="77"/>
    </row>
    <row r="543" spans="1:34" x14ac:dyDescent="0.25">
      <c r="A543" s="71" t="s">
        <v>730</v>
      </c>
      <c r="B543" s="71">
        <v>842.6</v>
      </c>
      <c r="C543" s="71">
        <v>307.3</v>
      </c>
      <c r="D543" s="76" t="s">
        <v>731</v>
      </c>
      <c r="E543" s="71">
        <v>840.6</v>
      </c>
      <c r="F543" s="71">
        <v>2</v>
      </c>
      <c r="G543" s="71">
        <v>2</v>
      </c>
      <c r="H543" s="71">
        <v>305.2</v>
      </c>
      <c r="I543" s="71">
        <v>2</v>
      </c>
      <c r="J543" s="77">
        <v>2.1000000000000227</v>
      </c>
      <c r="K543" s="71">
        <v>1</v>
      </c>
      <c r="L543" s="76"/>
      <c r="O543" s="71" t="s">
        <v>1864</v>
      </c>
      <c r="R543" s="77" t="s">
        <v>1864</v>
      </c>
      <c r="S543" s="71">
        <v>0</v>
      </c>
      <c r="T543" s="76"/>
      <c r="Z543" s="77"/>
      <c r="AB543" s="76"/>
      <c r="AH543" s="77"/>
    </row>
    <row r="544" spans="1:34" x14ac:dyDescent="0.25">
      <c r="A544" s="71" t="s">
        <v>731</v>
      </c>
      <c r="B544" s="71">
        <v>840.6</v>
      </c>
      <c r="C544" s="71">
        <v>305.2</v>
      </c>
      <c r="D544" s="76" t="s">
        <v>732</v>
      </c>
      <c r="E544" s="71">
        <v>838.6</v>
      </c>
      <c r="F544" s="71">
        <v>2</v>
      </c>
      <c r="G544" s="71">
        <v>2</v>
      </c>
      <c r="H544" s="71">
        <v>303.2</v>
      </c>
      <c r="I544" s="71">
        <v>2</v>
      </c>
      <c r="J544" s="77">
        <v>2</v>
      </c>
      <c r="K544" s="71">
        <v>1</v>
      </c>
      <c r="L544" s="76"/>
      <c r="O544" s="71" t="s">
        <v>1864</v>
      </c>
      <c r="R544" s="77" t="s">
        <v>1864</v>
      </c>
      <c r="S544" s="71">
        <v>0</v>
      </c>
      <c r="T544" s="76"/>
      <c r="Z544" s="77"/>
      <c r="AB544" s="76"/>
      <c r="AH544" s="77"/>
    </row>
    <row r="545" spans="1:34" x14ac:dyDescent="0.25">
      <c r="A545" s="71" t="s">
        <v>732</v>
      </c>
      <c r="B545" s="71">
        <v>838.6</v>
      </c>
      <c r="C545" s="71">
        <v>303.2</v>
      </c>
      <c r="D545" s="76" t="s">
        <v>733</v>
      </c>
      <c r="E545" s="71">
        <v>836.5</v>
      </c>
      <c r="F545" s="71">
        <v>2</v>
      </c>
      <c r="G545" s="71">
        <v>2.1000000000000227</v>
      </c>
      <c r="H545" s="71">
        <v>301.2</v>
      </c>
      <c r="I545" s="71">
        <v>2</v>
      </c>
      <c r="J545" s="77">
        <v>2</v>
      </c>
      <c r="K545" s="71">
        <v>1</v>
      </c>
      <c r="L545" s="76"/>
      <c r="O545" s="71" t="s">
        <v>1864</v>
      </c>
      <c r="R545" s="77" t="s">
        <v>1864</v>
      </c>
      <c r="S545" s="71">
        <v>0</v>
      </c>
      <c r="T545" s="76"/>
      <c r="Z545" s="77"/>
      <c r="AB545" s="76"/>
      <c r="AH545" s="77"/>
    </row>
    <row r="546" spans="1:34" x14ac:dyDescent="0.25">
      <c r="A546" s="71" t="s">
        <v>734</v>
      </c>
      <c r="B546" s="71">
        <v>866.6</v>
      </c>
      <c r="C546" s="71">
        <v>331.3</v>
      </c>
      <c r="D546" s="76" t="s">
        <v>735</v>
      </c>
      <c r="E546" s="71">
        <v>864.6</v>
      </c>
      <c r="F546" s="71">
        <v>2</v>
      </c>
      <c r="G546" s="71">
        <v>2</v>
      </c>
      <c r="H546" s="71">
        <v>329.2</v>
      </c>
      <c r="I546" s="71">
        <v>2</v>
      </c>
      <c r="J546" s="77">
        <v>2.1000000000000227</v>
      </c>
      <c r="K546" s="71">
        <v>1</v>
      </c>
      <c r="L546" s="76"/>
      <c r="O546" s="71" t="s">
        <v>1864</v>
      </c>
      <c r="R546" s="77" t="s">
        <v>1864</v>
      </c>
      <c r="S546" s="71">
        <v>0</v>
      </c>
      <c r="T546" s="76"/>
      <c r="Z546" s="77"/>
      <c r="AB546" s="76"/>
      <c r="AH546" s="77"/>
    </row>
    <row r="547" spans="1:34" x14ac:dyDescent="0.25">
      <c r="A547" s="71" t="s">
        <v>735</v>
      </c>
      <c r="B547" s="71">
        <v>864.6</v>
      </c>
      <c r="C547" s="71">
        <v>329.2</v>
      </c>
      <c r="D547" s="76" t="s">
        <v>736</v>
      </c>
      <c r="E547" s="71">
        <v>862.6</v>
      </c>
      <c r="F547" s="71">
        <v>2</v>
      </c>
      <c r="G547" s="71">
        <v>2</v>
      </c>
      <c r="H547" s="71">
        <v>327.2</v>
      </c>
      <c r="I547" s="71">
        <v>2</v>
      </c>
      <c r="J547" s="77">
        <v>2</v>
      </c>
      <c r="K547" s="71">
        <v>1</v>
      </c>
      <c r="L547" s="76"/>
      <c r="O547" s="71" t="s">
        <v>1864</v>
      </c>
      <c r="R547" s="77" t="s">
        <v>1864</v>
      </c>
      <c r="S547" s="71">
        <v>0</v>
      </c>
      <c r="T547" s="76"/>
      <c r="Z547" s="77"/>
      <c r="AB547" s="76"/>
      <c r="AH547" s="77"/>
    </row>
    <row r="548" spans="1:34" x14ac:dyDescent="0.25">
      <c r="A548" s="71" t="s">
        <v>904</v>
      </c>
      <c r="B548" s="71">
        <v>731.6</v>
      </c>
      <c r="C548" s="71">
        <v>184.1</v>
      </c>
      <c r="D548" s="76" t="s">
        <v>905</v>
      </c>
      <c r="E548" s="71">
        <v>729.6</v>
      </c>
      <c r="F548" s="71">
        <v>2</v>
      </c>
      <c r="G548" s="71">
        <v>2</v>
      </c>
      <c r="H548" s="71">
        <v>184.1</v>
      </c>
      <c r="I548" s="71">
        <v>0</v>
      </c>
      <c r="J548" s="77">
        <v>0</v>
      </c>
      <c r="K548" s="71">
        <v>2</v>
      </c>
      <c r="L548" s="76"/>
      <c r="O548" s="71" t="s">
        <v>1864</v>
      </c>
      <c r="R548" s="77" t="s">
        <v>1864</v>
      </c>
      <c r="S548" s="71">
        <v>0</v>
      </c>
      <c r="T548" s="76"/>
      <c r="Z548" s="77"/>
      <c r="AB548" s="76"/>
      <c r="AH548" s="77"/>
    </row>
    <row r="549" spans="1:34" x14ac:dyDescent="0.25">
      <c r="A549" s="71" t="s">
        <v>906</v>
      </c>
      <c r="B549" s="71">
        <v>759.6</v>
      </c>
      <c r="C549" s="71">
        <v>184.1</v>
      </c>
      <c r="D549" s="76" t="s">
        <v>907</v>
      </c>
      <c r="E549" s="71">
        <v>757.6</v>
      </c>
      <c r="F549" s="71">
        <v>2</v>
      </c>
      <c r="G549" s="71">
        <v>2</v>
      </c>
      <c r="H549" s="71">
        <v>184.1</v>
      </c>
      <c r="I549" s="71">
        <v>0</v>
      </c>
      <c r="J549" s="77">
        <v>0</v>
      </c>
      <c r="K549" s="71">
        <v>2</v>
      </c>
      <c r="L549" s="76"/>
      <c r="O549" s="71" t="s">
        <v>1864</v>
      </c>
      <c r="R549" s="77" t="s">
        <v>1864</v>
      </c>
      <c r="S549" s="71">
        <v>0</v>
      </c>
      <c r="T549" s="76"/>
      <c r="Z549" s="77"/>
      <c r="AB549" s="76"/>
      <c r="AH549" s="77"/>
    </row>
    <row r="550" spans="1:34" x14ac:dyDescent="0.25">
      <c r="A550" s="71" t="s">
        <v>908</v>
      </c>
      <c r="B550" s="71">
        <v>787.7</v>
      </c>
      <c r="C550" s="71">
        <v>184.1</v>
      </c>
      <c r="D550" s="76" t="s">
        <v>909</v>
      </c>
      <c r="E550" s="71">
        <v>785.7</v>
      </c>
      <c r="F550" s="71">
        <v>2</v>
      </c>
      <c r="G550" s="71">
        <v>2</v>
      </c>
      <c r="H550" s="71">
        <v>184.1</v>
      </c>
      <c r="I550" s="71">
        <v>0</v>
      </c>
      <c r="J550" s="77">
        <v>0</v>
      </c>
      <c r="K550" s="71">
        <v>2</v>
      </c>
      <c r="L550" s="76"/>
      <c r="O550" s="71" t="s">
        <v>1864</v>
      </c>
      <c r="R550" s="77" t="s">
        <v>1864</v>
      </c>
      <c r="S550" s="71">
        <v>0</v>
      </c>
      <c r="T550" s="76"/>
      <c r="Z550" s="77"/>
      <c r="AB550" s="76"/>
      <c r="AH550" s="77"/>
    </row>
    <row r="551" spans="1:34" x14ac:dyDescent="0.25">
      <c r="A551" s="71" t="s">
        <v>910</v>
      </c>
      <c r="B551" s="71">
        <v>815.7</v>
      </c>
      <c r="C551" s="71">
        <v>184.1</v>
      </c>
      <c r="D551" s="76" t="s">
        <v>911</v>
      </c>
      <c r="E551" s="71">
        <v>813.7</v>
      </c>
      <c r="F551" s="71">
        <v>2</v>
      </c>
      <c r="G551" s="71">
        <v>2</v>
      </c>
      <c r="H551" s="71">
        <v>184.1</v>
      </c>
      <c r="I551" s="71">
        <v>0</v>
      </c>
      <c r="J551" s="77">
        <v>0</v>
      </c>
      <c r="K551" s="71">
        <v>2</v>
      </c>
      <c r="L551" s="76"/>
      <c r="O551" s="71" t="s">
        <v>1864</v>
      </c>
      <c r="R551" s="77" t="s">
        <v>1864</v>
      </c>
      <c r="S551" s="71">
        <v>0</v>
      </c>
      <c r="T551" s="76"/>
      <c r="Z551" s="77"/>
      <c r="AB551" s="76"/>
      <c r="AH551" s="77"/>
    </row>
    <row r="552" spans="1:34" x14ac:dyDescent="0.25">
      <c r="A552" s="71" t="s">
        <v>912</v>
      </c>
      <c r="B552" s="71">
        <v>843.7</v>
      </c>
      <c r="C552" s="71">
        <v>184.1</v>
      </c>
      <c r="D552" s="76" t="s">
        <v>913</v>
      </c>
      <c r="E552" s="71">
        <v>841.7</v>
      </c>
      <c r="F552" s="71">
        <v>2</v>
      </c>
      <c r="G552" s="71">
        <v>2</v>
      </c>
      <c r="H552" s="71">
        <v>184.1</v>
      </c>
      <c r="I552" s="71">
        <v>0</v>
      </c>
      <c r="J552" s="77">
        <v>0</v>
      </c>
      <c r="K552" s="71">
        <v>2</v>
      </c>
      <c r="L552" s="76"/>
      <c r="O552" s="71" t="s">
        <v>1864</v>
      </c>
      <c r="R552" s="77" t="s">
        <v>1864</v>
      </c>
      <c r="S552" s="71">
        <v>0</v>
      </c>
      <c r="T552" s="76"/>
      <c r="Z552" s="77"/>
      <c r="AB552" s="76"/>
      <c r="AH552" s="77"/>
    </row>
    <row r="553" spans="1:34" x14ac:dyDescent="0.25">
      <c r="A553" s="71" t="s">
        <v>293</v>
      </c>
      <c r="B553" s="71">
        <v>837.6</v>
      </c>
      <c r="C553" s="71">
        <v>281.2</v>
      </c>
      <c r="D553" s="76" t="s">
        <v>294</v>
      </c>
      <c r="E553" s="71">
        <v>835.6</v>
      </c>
      <c r="F553" s="71">
        <v>2</v>
      </c>
      <c r="G553" s="71">
        <v>2</v>
      </c>
      <c r="H553" s="71">
        <v>279.2</v>
      </c>
      <c r="I553" s="71">
        <v>2</v>
      </c>
      <c r="J553" s="77">
        <v>2</v>
      </c>
      <c r="K553" s="71">
        <v>1</v>
      </c>
      <c r="L553" s="76"/>
      <c r="O553" s="71" t="s">
        <v>1864</v>
      </c>
      <c r="R553" s="77" t="s">
        <v>1864</v>
      </c>
      <c r="S553" s="71">
        <v>0</v>
      </c>
      <c r="T553" s="76"/>
      <c r="Z553" s="77"/>
      <c r="AB553" s="76"/>
      <c r="AH553" s="77"/>
    </row>
    <row r="554" spans="1:34" x14ac:dyDescent="0.25">
      <c r="A554" s="71" t="s">
        <v>300</v>
      </c>
      <c r="B554" s="71">
        <v>837.6</v>
      </c>
      <c r="C554" s="71">
        <v>269.2</v>
      </c>
      <c r="D554" s="76" t="s">
        <v>301</v>
      </c>
      <c r="E554" s="71">
        <v>835.6</v>
      </c>
      <c r="F554" s="71">
        <v>2</v>
      </c>
      <c r="G554" s="71">
        <v>2</v>
      </c>
      <c r="H554" s="71">
        <v>269.2</v>
      </c>
      <c r="I554" s="71">
        <v>0</v>
      </c>
      <c r="J554" s="77">
        <v>0</v>
      </c>
      <c r="K554" s="71">
        <v>2</v>
      </c>
      <c r="L554" s="76"/>
      <c r="O554" s="71" t="s">
        <v>1864</v>
      </c>
      <c r="R554" s="77" t="s">
        <v>1864</v>
      </c>
      <c r="S554" s="71">
        <v>0</v>
      </c>
      <c r="T554" s="76"/>
      <c r="Z554" s="77"/>
      <c r="AB554" s="76"/>
      <c r="AH554" s="77"/>
    </row>
    <row r="555" spans="1:34" x14ac:dyDescent="0.25">
      <c r="A555" s="71" t="s">
        <v>301</v>
      </c>
      <c r="B555" s="71">
        <v>835.6</v>
      </c>
      <c r="C555" s="71">
        <v>269.2</v>
      </c>
      <c r="D555" s="76" t="s">
        <v>286</v>
      </c>
      <c r="E555" s="71">
        <v>834.6</v>
      </c>
      <c r="F555" s="71">
        <v>1</v>
      </c>
      <c r="G555" s="71">
        <v>1</v>
      </c>
      <c r="H555" s="71">
        <v>269.2</v>
      </c>
      <c r="I555" s="71">
        <v>0</v>
      </c>
      <c r="J555" s="77">
        <v>0</v>
      </c>
      <c r="K555" s="71">
        <v>4</v>
      </c>
      <c r="L555" s="76"/>
      <c r="O555" s="71" t="s">
        <v>1864</v>
      </c>
      <c r="R555" s="77" t="s">
        <v>1864</v>
      </c>
      <c r="S555" s="71">
        <v>0</v>
      </c>
      <c r="T555" s="76"/>
      <c r="Z555" s="77"/>
      <c r="AB555" s="76"/>
      <c r="AH555" s="77"/>
    </row>
    <row r="556" spans="1:34" x14ac:dyDescent="0.25">
      <c r="A556" s="71" t="s">
        <v>302</v>
      </c>
      <c r="B556" s="71">
        <v>861.6</v>
      </c>
      <c r="C556" s="71">
        <v>269.2</v>
      </c>
      <c r="D556" s="76" t="s">
        <v>288</v>
      </c>
      <c r="E556" s="71">
        <v>860.6</v>
      </c>
      <c r="F556" s="71">
        <v>1</v>
      </c>
      <c r="G556" s="71">
        <v>1</v>
      </c>
      <c r="H556" s="71">
        <v>269.2</v>
      </c>
      <c r="I556" s="71">
        <v>0</v>
      </c>
      <c r="J556" s="77">
        <v>0</v>
      </c>
      <c r="K556" s="71">
        <v>4</v>
      </c>
      <c r="L556" s="76"/>
      <c r="O556" s="71" t="s">
        <v>1864</v>
      </c>
      <c r="R556" s="77" t="s">
        <v>1864</v>
      </c>
      <c r="S556" s="71">
        <v>0</v>
      </c>
      <c r="T556" s="76"/>
      <c r="Z556" s="77"/>
      <c r="AB556" s="76"/>
      <c r="AH556" s="77"/>
    </row>
    <row r="557" spans="1:34" x14ac:dyDescent="0.25">
      <c r="A557" s="71" t="s">
        <v>303</v>
      </c>
      <c r="B557" s="71">
        <v>887.7</v>
      </c>
      <c r="C557" s="71">
        <v>269.2</v>
      </c>
      <c r="D557" s="76" t="s">
        <v>290</v>
      </c>
      <c r="E557" s="71">
        <v>886.6</v>
      </c>
      <c r="F557" s="71">
        <v>1</v>
      </c>
      <c r="G557" s="71">
        <v>1.1000000000000227</v>
      </c>
      <c r="H557" s="71">
        <v>269.2</v>
      </c>
      <c r="I557" s="71">
        <v>0</v>
      </c>
      <c r="J557" s="77">
        <v>0</v>
      </c>
      <c r="K557" s="71">
        <v>4</v>
      </c>
      <c r="L557" s="76"/>
      <c r="O557" s="71" t="s">
        <v>1864</v>
      </c>
      <c r="R557" s="77" t="s">
        <v>1864</v>
      </c>
      <c r="S557" s="71">
        <v>0</v>
      </c>
      <c r="T557" s="76"/>
      <c r="Z557" s="77"/>
      <c r="AB557" s="76"/>
      <c r="AH557" s="77"/>
    </row>
    <row r="558" spans="1:34" x14ac:dyDescent="0.25">
      <c r="A558" s="71" t="s">
        <v>304</v>
      </c>
      <c r="B558" s="71">
        <v>883.7</v>
      </c>
      <c r="C558" s="71">
        <v>269.2</v>
      </c>
      <c r="D558" s="76" t="s">
        <v>179</v>
      </c>
      <c r="E558" s="71">
        <v>882.6</v>
      </c>
      <c r="F558" s="71">
        <v>1</v>
      </c>
      <c r="G558" s="71">
        <v>1.1000000000000227</v>
      </c>
      <c r="H558" s="71">
        <v>269.2</v>
      </c>
      <c r="I558" s="71">
        <v>0</v>
      </c>
      <c r="J558" s="77">
        <v>0</v>
      </c>
      <c r="K558" s="71">
        <v>4</v>
      </c>
      <c r="L558" s="76"/>
      <c r="O558" s="71" t="s">
        <v>1864</v>
      </c>
      <c r="R558" s="77" t="s">
        <v>1864</v>
      </c>
      <c r="S558" s="71">
        <v>0</v>
      </c>
      <c r="T558" s="76"/>
      <c r="Z558" s="77"/>
      <c r="AB558" s="76"/>
      <c r="AH558" s="77"/>
    </row>
    <row r="559" spans="1:34" x14ac:dyDescent="0.25">
      <c r="A559" s="71" t="s">
        <v>525</v>
      </c>
      <c r="B559" s="71">
        <v>735.6</v>
      </c>
      <c r="C559" s="71">
        <v>281.2</v>
      </c>
      <c r="D559" s="76" t="s">
        <v>526</v>
      </c>
      <c r="E559" s="71">
        <v>733.6</v>
      </c>
      <c r="F559" s="71">
        <v>2</v>
      </c>
      <c r="G559" s="71">
        <v>2</v>
      </c>
      <c r="H559" s="71">
        <v>279.2</v>
      </c>
      <c r="I559" s="71">
        <v>2</v>
      </c>
      <c r="J559" s="77">
        <v>2</v>
      </c>
      <c r="K559" s="71">
        <v>1</v>
      </c>
      <c r="L559" s="76"/>
      <c r="O559" s="71" t="s">
        <v>1864</v>
      </c>
      <c r="R559" s="77" t="s">
        <v>1864</v>
      </c>
      <c r="S559" s="71">
        <v>0</v>
      </c>
      <c r="T559" s="76"/>
      <c r="Z559" s="77"/>
      <c r="AB559" s="76"/>
      <c r="AH559" s="77"/>
    </row>
    <row r="560" spans="1:34" x14ac:dyDescent="0.25">
      <c r="A560" s="71" t="s">
        <v>532</v>
      </c>
      <c r="B560" s="71">
        <v>735.6</v>
      </c>
      <c r="C560" s="71">
        <v>269.2</v>
      </c>
      <c r="D560" s="76" t="s">
        <v>533</v>
      </c>
      <c r="E560" s="71">
        <v>733.5</v>
      </c>
      <c r="F560" s="71">
        <v>2</v>
      </c>
      <c r="G560" s="71">
        <v>2.1000000000000227</v>
      </c>
      <c r="H560" s="71">
        <v>269.2</v>
      </c>
      <c r="I560" s="71">
        <v>0</v>
      </c>
      <c r="J560" s="77">
        <v>0</v>
      </c>
      <c r="K560" s="71">
        <v>2</v>
      </c>
      <c r="L560" s="76"/>
      <c r="O560" s="71" t="s">
        <v>1864</v>
      </c>
      <c r="R560" s="77" t="s">
        <v>1864</v>
      </c>
      <c r="S560" s="71">
        <v>0</v>
      </c>
      <c r="T560" s="76"/>
      <c r="Z560" s="77"/>
      <c r="AB560" s="76"/>
      <c r="AH560" s="77"/>
    </row>
    <row r="561" spans="1:34" x14ac:dyDescent="0.25">
      <c r="A561" s="71" t="s">
        <v>533</v>
      </c>
      <c r="B561" s="71">
        <v>733.5</v>
      </c>
      <c r="C561" s="71">
        <v>269.2</v>
      </c>
      <c r="D561" s="76" t="s">
        <v>367</v>
      </c>
      <c r="E561" s="71">
        <v>732.6</v>
      </c>
      <c r="F561" s="71">
        <v>1</v>
      </c>
      <c r="G561" s="71">
        <v>0.89999999999997726</v>
      </c>
      <c r="H561" s="71">
        <v>269.2</v>
      </c>
      <c r="I561" s="71">
        <v>0</v>
      </c>
      <c r="J561" s="77">
        <v>0</v>
      </c>
      <c r="K561" s="71">
        <v>4</v>
      </c>
      <c r="L561" s="76"/>
      <c r="O561" s="71" t="s">
        <v>1864</v>
      </c>
      <c r="R561" s="77" t="s">
        <v>1864</v>
      </c>
      <c r="S561" s="71">
        <v>0</v>
      </c>
      <c r="T561" s="76"/>
      <c r="Z561" s="77"/>
      <c r="AB561" s="76"/>
      <c r="AH561" s="77"/>
    </row>
    <row r="562" spans="1:34" x14ac:dyDescent="0.25">
      <c r="A562" s="71" t="s">
        <v>534</v>
      </c>
      <c r="B562" s="71">
        <v>759.6</v>
      </c>
      <c r="C562" s="71">
        <v>269.2</v>
      </c>
      <c r="D562" s="76" t="s">
        <v>522</v>
      </c>
      <c r="E562" s="71">
        <v>758.6</v>
      </c>
      <c r="F562" s="71">
        <v>1</v>
      </c>
      <c r="G562" s="71">
        <v>1</v>
      </c>
      <c r="H562" s="71">
        <v>269.2</v>
      </c>
      <c r="I562" s="71">
        <v>0</v>
      </c>
      <c r="J562" s="77">
        <v>0</v>
      </c>
      <c r="K562" s="71">
        <v>4</v>
      </c>
      <c r="L562" s="76"/>
      <c r="O562" s="71" t="s">
        <v>1864</v>
      </c>
      <c r="R562" s="77" t="s">
        <v>1864</v>
      </c>
      <c r="S562" s="71">
        <v>0</v>
      </c>
      <c r="T562" s="76"/>
      <c r="Z562" s="77"/>
      <c r="AB562" s="76"/>
      <c r="AH562" s="77"/>
    </row>
    <row r="563" spans="1:34" x14ac:dyDescent="0.25">
      <c r="A563" s="71" t="s">
        <v>535</v>
      </c>
      <c r="B563" s="71">
        <v>785.6</v>
      </c>
      <c r="C563" s="71">
        <v>269.2</v>
      </c>
      <c r="D563" s="76" t="s">
        <v>377</v>
      </c>
      <c r="E563" s="71">
        <v>784.6</v>
      </c>
      <c r="F563" s="71">
        <v>1</v>
      </c>
      <c r="G563" s="71">
        <v>1</v>
      </c>
      <c r="H563" s="71">
        <v>269.2</v>
      </c>
      <c r="I563" s="71">
        <v>0</v>
      </c>
      <c r="J563" s="77">
        <v>0</v>
      </c>
      <c r="K563" s="71">
        <v>4</v>
      </c>
      <c r="L563" s="76"/>
      <c r="O563" s="71" t="s">
        <v>1864</v>
      </c>
      <c r="R563" s="77" t="s">
        <v>1864</v>
      </c>
      <c r="S563" s="71">
        <v>0</v>
      </c>
      <c r="T563" s="76"/>
      <c r="Z563" s="77"/>
      <c r="AB563" s="76"/>
      <c r="AH563" s="77"/>
    </row>
    <row r="564" spans="1:34" x14ac:dyDescent="0.25">
      <c r="A564" s="71" t="s">
        <v>536</v>
      </c>
      <c r="B564" s="71">
        <v>781.5</v>
      </c>
      <c r="C564" s="71">
        <v>269.2</v>
      </c>
      <c r="D564" s="76" t="s">
        <v>378</v>
      </c>
      <c r="E564" s="71">
        <v>780.6</v>
      </c>
      <c r="F564" s="71">
        <v>1</v>
      </c>
      <c r="G564" s="71">
        <v>0.89999999999997726</v>
      </c>
      <c r="H564" s="71">
        <v>269.2</v>
      </c>
      <c r="I564" s="71">
        <v>0</v>
      </c>
      <c r="J564" s="77">
        <v>0</v>
      </c>
      <c r="K564" s="71">
        <v>4</v>
      </c>
      <c r="L564" s="76"/>
      <c r="O564" s="71" t="s">
        <v>1864</v>
      </c>
      <c r="R564" s="77" t="s">
        <v>1864</v>
      </c>
      <c r="S564" s="71">
        <v>0</v>
      </c>
      <c r="T564" s="76"/>
      <c r="Z564" s="77"/>
      <c r="AB564" s="76"/>
      <c r="AH564" s="77"/>
    </row>
    <row r="565" spans="1:34" x14ac:dyDescent="0.25">
      <c r="A565" s="71" t="s">
        <v>623</v>
      </c>
      <c r="B565" s="71">
        <v>790.5</v>
      </c>
      <c r="C565" s="71">
        <v>269.2</v>
      </c>
      <c r="D565" s="76" t="s">
        <v>649</v>
      </c>
      <c r="E565" s="71">
        <v>789.6</v>
      </c>
      <c r="F565" s="71">
        <v>1</v>
      </c>
      <c r="G565" s="71">
        <v>0.89999999999997726</v>
      </c>
      <c r="H565" s="71">
        <v>269.2</v>
      </c>
      <c r="I565" s="71">
        <v>0</v>
      </c>
      <c r="J565" s="77">
        <v>0</v>
      </c>
      <c r="K565" s="71">
        <v>4</v>
      </c>
      <c r="L565" s="76"/>
      <c r="O565" s="71" t="s">
        <v>1864</v>
      </c>
      <c r="R565" s="77" t="s">
        <v>1864</v>
      </c>
      <c r="S565" s="71">
        <v>0</v>
      </c>
      <c r="T565" s="76"/>
      <c r="Z565" s="77"/>
      <c r="AB565" s="76"/>
      <c r="AH565" s="77"/>
    </row>
    <row r="566" spans="1:34" x14ac:dyDescent="0.25">
      <c r="A566" s="71" t="s">
        <v>624</v>
      </c>
      <c r="B566" s="71">
        <v>816.5</v>
      </c>
      <c r="C566" s="71">
        <v>269.2</v>
      </c>
      <c r="D566" s="76" t="s">
        <v>655</v>
      </c>
      <c r="E566" s="71">
        <v>815.6</v>
      </c>
      <c r="F566" s="71">
        <v>1</v>
      </c>
      <c r="G566" s="71">
        <v>0.89999999999997726</v>
      </c>
      <c r="H566" s="71">
        <v>269.2</v>
      </c>
      <c r="I566" s="71">
        <v>0</v>
      </c>
      <c r="J566" s="77">
        <v>0</v>
      </c>
      <c r="K566" s="71">
        <v>4</v>
      </c>
      <c r="L566" s="76"/>
      <c r="O566" s="71" t="s">
        <v>1864</v>
      </c>
      <c r="R566" s="77" t="s">
        <v>1864</v>
      </c>
      <c r="S566" s="71">
        <v>0</v>
      </c>
      <c r="T566" s="76"/>
      <c r="Z566" s="77"/>
      <c r="AB566" s="76"/>
      <c r="AH566" s="77"/>
    </row>
    <row r="567" spans="1:34" x14ac:dyDescent="0.25">
      <c r="A567" s="71" t="s">
        <v>866</v>
      </c>
      <c r="B567" s="71">
        <v>878.5</v>
      </c>
      <c r="C567" s="71">
        <v>269.2</v>
      </c>
      <c r="D567" s="76" t="s">
        <v>892</v>
      </c>
      <c r="E567" s="71">
        <v>877.6</v>
      </c>
      <c r="F567" s="71">
        <v>1</v>
      </c>
      <c r="G567" s="71">
        <v>0.89999999999997726</v>
      </c>
      <c r="H567" s="71">
        <v>269.3</v>
      </c>
      <c r="I567" s="71">
        <v>0</v>
      </c>
      <c r="J567" s="77">
        <v>0.10000000000002274</v>
      </c>
      <c r="K567" s="71">
        <v>4</v>
      </c>
      <c r="L567" s="76"/>
      <c r="O567" s="71" t="s">
        <v>1864</v>
      </c>
      <c r="R567" s="77" t="s">
        <v>1864</v>
      </c>
      <c r="S567" s="71">
        <v>0</v>
      </c>
      <c r="T567" s="76"/>
      <c r="Z567" s="77"/>
      <c r="AB567" s="76"/>
      <c r="AH567" s="77"/>
    </row>
    <row r="568" spans="1:34" x14ac:dyDescent="0.25">
      <c r="A568" s="71" t="s">
        <v>867</v>
      </c>
      <c r="B568" s="71">
        <v>904.6</v>
      </c>
      <c r="C568" s="71">
        <v>269.2</v>
      </c>
      <c r="D568" s="76" t="s">
        <v>898</v>
      </c>
      <c r="E568" s="71">
        <v>903.6</v>
      </c>
      <c r="F568" s="71">
        <v>1</v>
      </c>
      <c r="G568" s="71">
        <v>1</v>
      </c>
      <c r="H568" s="71">
        <v>269.3</v>
      </c>
      <c r="I568" s="71">
        <v>0</v>
      </c>
      <c r="J568" s="77">
        <v>0.10000000000002274</v>
      </c>
      <c r="K568" s="71">
        <v>4</v>
      </c>
      <c r="L568" s="76"/>
      <c r="O568" s="71" t="s">
        <v>1864</v>
      </c>
      <c r="R568" s="77" t="s">
        <v>1864</v>
      </c>
      <c r="S568" s="71">
        <v>0</v>
      </c>
      <c r="T568" s="76"/>
      <c r="Z568" s="77"/>
      <c r="AB568" s="76"/>
      <c r="AH568" s="77"/>
    </row>
    <row r="569" spans="1:34" x14ac:dyDescent="0.25">
      <c r="A569" s="71" t="s">
        <v>745</v>
      </c>
      <c r="B569" s="71">
        <v>803.5</v>
      </c>
      <c r="C569" s="71">
        <v>269.2</v>
      </c>
      <c r="D569" s="76" t="s">
        <v>771</v>
      </c>
      <c r="E569" s="71">
        <v>802.6</v>
      </c>
      <c r="F569" s="71">
        <v>1</v>
      </c>
      <c r="G569" s="71">
        <v>0.89999999999997726</v>
      </c>
      <c r="H569" s="71">
        <v>269.3</v>
      </c>
      <c r="I569" s="71">
        <v>0</v>
      </c>
      <c r="J569" s="77">
        <v>0.10000000000002274</v>
      </c>
      <c r="K569" s="71">
        <v>4</v>
      </c>
      <c r="L569" s="76"/>
      <c r="O569" s="71" t="s">
        <v>1864</v>
      </c>
      <c r="R569" s="77" t="s">
        <v>1864</v>
      </c>
      <c r="S569" s="71">
        <v>0</v>
      </c>
      <c r="T569" s="76"/>
      <c r="Z569" s="77"/>
      <c r="AB569" s="76"/>
      <c r="AH569" s="77"/>
    </row>
    <row r="570" spans="1:34" ht="15.75" thickBot="1" x14ac:dyDescent="0.3">
      <c r="A570" s="71" t="s">
        <v>746</v>
      </c>
      <c r="B570" s="71">
        <v>829.5</v>
      </c>
      <c r="C570" s="71">
        <v>269.2</v>
      </c>
      <c r="D570" s="78" t="s">
        <v>777</v>
      </c>
      <c r="E570" s="79">
        <v>828.6</v>
      </c>
      <c r="F570" s="79">
        <v>1</v>
      </c>
      <c r="G570" s="79">
        <v>0.89999999999997726</v>
      </c>
      <c r="H570" s="79">
        <v>269.3</v>
      </c>
      <c r="I570" s="79">
        <v>0</v>
      </c>
      <c r="J570" s="80">
        <v>0.10000000000002274</v>
      </c>
      <c r="K570" s="71">
        <v>4</v>
      </c>
      <c r="L570" s="78"/>
      <c r="M570" s="79"/>
      <c r="N570" s="79"/>
      <c r="O570" s="79" t="s">
        <v>1864</v>
      </c>
      <c r="P570" s="79"/>
      <c r="Q570" s="79"/>
      <c r="R570" s="80" t="s">
        <v>1864</v>
      </c>
      <c r="S570" s="71">
        <v>0</v>
      </c>
      <c r="T570" s="78"/>
      <c r="U570" s="79"/>
      <c r="V570" s="79"/>
      <c r="W570" s="79"/>
      <c r="X570" s="79"/>
      <c r="Y570" s="79"/>
      <c r="Z570" s="80"/>
      <c r="AB570" s="78"/>
      <c r="AC570" s="79"/>
      <c r="AD570" s="79"/>
      <c r="AE570" s="79"/>
      <c r="AF570" s="79"/>
      <c r="AG570" s="79"/>
      <c r="AH570" s="80"/>
    </row>
  </sheetData>
  <autoFilter ref="A1:AL445"/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7"/>
  <sheetViews>
    <sheetView topLeftCell="H1" workbookViewId="0">
      <pane ySplit="1" topLeftCell="A605" activePane="bottomLeft" state="frozen"/>
      <selection activeCell="H1" sqref="H1"/>
      <selection pane="bottomLeft" activeCell="T625" sqref="T625"/>
    </sheetView>
  </sheetViews>
  <sheetFormatPr defaultRowHeight="15" x14ac:dyDescent="0.25"/>
  <cols>
    <col min="1" max="1" width="17.5703125" bestFit="1" customWidth="1"/>
    <col min="4" max="4" width="17.5703125" bestFit="1" customWidth="1"/>
    <col min="28" max="28" width="15.140625" bestFit="1" customWidth="1"/>
  </cols>
  <sheetData>
    <row r="1" spans="1:35" x14ac:dyDescent="0.25">
      <c r="A1" s="95" t="s">
        <v>2</v>
      </c>
      <c r="B1" s="96" t="s">
        <v>1912</v>
      </c>
      <c r="C1" s="97" t="s">
        <v>1856</v>
      </c>
      <c r="D1" s="72" t="s">
        <v>1853</v>
      </c>
      <c r="E1" s="73" t="s">
        <v>1905</v>
      </c>
      <c r="F1" s="73" t="s">
        <v>1854</v>
      </c>
      <c r="G1" s="73" t="s">
        <v>1855</v>
      </c>
      <c r="H1" s="74" t="s">
        <v>1906</v>
      </c>
      <c r="I1" s="74" t="s">
        <v>1857</v>
      </c>
      <c r="J1" s="74" t="s">
        <v>1858</v>
      </c>
      <c r="K1" s="105" t="s">
        <v>1879</v>
      </c>
      <c r="L1" s="81" t="s">
        <v>1859</v>
      </c>
      <c r="M1" s="82" t="s">
        <v>1907</v>
      </c>
      <c r="N1" s="82" t="s">
        <v>1860</v>
      </c>
      <c r="O1" s="82" t="s">
        <v>1861</v>
      </c>
      <c r="P1" s="83" t="s">
        <v>1908</v>
      </c>
      <c r="Q1" s="83" t="s">
        <v>1862</v>
      </c>
      <c r="R1" s="83" t="s">
        <v>1863</v>
      </c>
      <c r="S1" s="107" t="s">
        <v>1880</v>
      </c>
      <c r="T1" s="98" t="s">
        <v>1865</v>
      </c>
      <c r="U1" s="99" t="s">
        <v>1913</v>
      </c>
      <c r="V1" s="99" t="s">
        <v>1867</v>
      </c>
      <c r="W1" s="99" t="s">
        <v>1868</v>
      </c>
      <c r="X1" s="100" t="s">
        <v>1914</v>
      </c>
      <c r="Y1" s="100" t="s">
        <v>1870</v>
      </c>
      <c r="Z1" s="100" t="s">
        <v>1871</v>
      </c>
      <c r="AA1" s="108" t="s">
        <v>1910</v>
      </c>
      <c r="AB1" s="101" t="s">
        <v>1872</v>
      </c>
      <c r="AC1" s="102" t="s">
        <v>1915</v>
      </c>
      <c r="AD1" s="102" t="s">
        <v>1874</v>
      </c>
      <c r="AE1" s="102" t="s">
        <v>1875</v>
      </c>
      <c r="AF1" s="103" t="s">
        <v>1916</v>
      </c>
      <c r="AG1" s="103" t="s">
        <v>1877</v>
      </c>
      <c r="AH1" s="103" t="s">
        <v>1878</v>
      </c>
      <c r="AI1" s="109" t="s">
        <v>1911</v>
      </c>
    </row>
    <row r="2" spans="1:35" x14ac:dyDescent="0.25">
      <c r="A2" s="76" t="s">
        <v>1565</v>
      </c>
      <c r="B2" s="71">
        <v>614.6</v>
      </c>
      <c r="C2" s="77">
        <v>369.4</v>
      </c>
      <c r="D2" s="76" t="s">
        <v>1566</v>
      </c>
      <c r="E2" s="71">
        <v>612.6</v>
      </c>
      <c r="F2" s="71">
        <v>2</v>
      </c>
      <c r="G2" s="71">
        <v>2</v>
      </c>
      <c r="H2" s="71">
        <v>369.4</v>
      </c>
      <c r="I2" s="71">
        <v>0</v>
      </c>
      <c r="J2" s="71">
        <v>0</v>
      </c>
      <c r="K2" s="106">
        <v>2</v>
      </c>
      <c r="L2" s="76"/>
      <c r="M2" s="71"/>
      <c r="N2" s="71"/>
      <c r="O2" s="71" t="s">
        <v>1864</v>
      </c>
      <c r="P2" s="71"/>
      <c r="Q2" s="71"/>
      <c r="R2" s="71" t="s">
        <v>1864</v>
      </c>
      <c r="S2" s="106">
        <v>0</v>
      </c>
      <c r="T2" s="76"/>
      <c r="U2" s="71"/>
      <c r="V2" s="71"/>
      <c r="W2" s="71" t="s">
        <v>1864</v>
      </c>
      <c r="X2" s="71"/>
      <c r="Y2" s="71"/>
      <c r="Z2" s="71" t="s">
        <v>1864</v>
      </c>
      <c r="AA2" s="106">
        <v>0</v>
      </c>
      <c r="AB2" s="76"/>
      <c r="AC2" s="71"/>
      <c r="AD2" s="71"/>
      <c r="AE2" s="71" t="s">
        <v>1864</v>
      </c>
      <c r="AF2" s="71"/>
      <c r="AG2" s="71"/>
      <c r="AH2" s="71" t="s">
        <v>1864</v>
      </c>
      <c r="AI2" s="106">
        <v>0</v>
      </c>
    </row>
    <row r="3" spans="1:35" x14ac:dyDescent="0.25">
      <c r="A3" s="76" t="s">
        <v>1568</v>
      </c>
      <c r="B3" s="71">
        <v>642.6</v>
      </c>
      <c r="C3" s="77">
        <v>369.4</v>
      </c>
      <c r="D3" s="76" t="s">
        <v>1569</v>
      </c>
      <c r="E3" s="71">
        <v>640.6</v>
      </c>
      <c r="F3" s="71">
        <v>2</v>
      </c>
      <c r="G3" s="71">
        <v>2</v>
      </c>
      <c r="H3" s="71">
        <v>369.4</v>
      </c>
      <c r="I3" s="71">
        <v>0</v>
      </c>
      <c r="J3" s="71">
        <v>0</v>
      </c>
      <c r="K3" s="106">
        <v>2</v>
      </c>
      <c r="L3" s="76"/>
      <c r="M3" s="71"/>
      <c r="N3" s="71"/>
      <c r="O3" s="71" t="s">
        <v>1864</v>
      </c>
      <c r="P3" s="71"/>
      <c r="Q3" s="71"/>
      <c r="R3" s="71" t="s">
        <v>1864</v>
      </c>
      <c r="S3" s="106">
        <v>0</v>
      </c>
      <c r="T3" s="76"/>
      <c r="U3" s="71"/>
      <c r="V3" s="71"/>
      <c r="W3" s="71" t="s">
        <v>1864</v>
      </c>
      <c r="X3" s="71"/>
      <c r="Y3" s="71"/>
      <c r="Z3" s="71" t="s">
        <v>1864</v>
      </c>
      <c r="AA3" s="106">
        <v>0</v>
      </c>
      <c r="AB3" s="76"/>
      <c r="AC3" s="71"/>
      <c r="AD3" s="71"/>
      <c r="AE3" s="71" t="s">
        <v>1864</v>
      </c>
      <c r="AF3" s="71"/>
      <c r="AG3" s="71"/>
      <c r="AH3" s="71" t="s">
        <v>1864</v>
      </c>
      <c r="AI3" s="106">
        <v>0</v>
      </c>
    </row>
    <row r="4" spans="1:35" x14ac:dyDescent="0.25">
      <c r="A4" s="76" t="s">
        <v>1570</v>
      </c>
      <c r="B4" s="71">
        <v>656.6</v>
      </c>
      <c r="C4" s="77">
        <v>369.4</v>
      </c>
      <c r="D4" s="76" t="s">
        <v>1663</v>
      </c>
      <c r="E4" s="71">
        <v>655.6</v>
      </c>
      <c r="F4" s="71">
        <v>1</v>
      </c>
      <c r="G4" s="71">
        <v>1</v>
      </c>
      <c r="H4" s="71">
        <v>368.4</v>
      </c>
      <c r="I4" s="71">
        <v>1</v>
      </c>
      <c r="J4" s="71">
        <v>1</v>
      </c>
      <c r="K4" s="106">
        <v>3</v>
      </c>
      <c r="L4" s="76"/>
      <c r="M4" s="71"/>
      <c r="N4" s="71"/>
      <c r="O4" s="71" t="s">
        <v>1864</v>
      </c>
      <c r="P4" s="71"/>
      <c r="Q4" s="71"/>
      <c r="R4" s="71" t="s">
        <v>1864</v>
      </c>
      <c r="S4" s="106">
        <v>0</v>
      </c>
      <c r="T4" s="76"/>
      <c r="U4" s="71"/>
      <c r="V4" s="71"/>
      <c r="W4" s="71" t="s">
        <v>1864</v>
      </c>
      <c r="X4" s="71"/>
      <c r="Y4" s="71"/>
      <c r="Z4" s="71" t="s">
        <v>1864</v>
      </c>
      <c r="AA4" s="106">
        <v>0</v>
      </c>
      <c r="AB4" s="76"/>
      <c r="AC4" s="71"/>
      <c r="AD4" s="71"/>
      <c r="AE4" s="71" t="s">
        <v>1864</v>
      </c>
      <c r="AF4" s="71"/>
      <c r="AG4" s="71"/>
      <c r="AH4" s="71" t="s">
        <v>1864</v>
      </c>
      <c r="AI4" s="106">
        <v>0</v>
      </c>
    </row>
    <row r="5" spans="1:35" x14ac:dyDescent="0.25">
      <c r="A5" s="76" t="s">
        <v>1571</v>
      </c>
      <c r="B5" s="71">
        <v>670.6</v>
      </c>
      <c r="C5" s="77">
        <v>369.4</v>
      </c>
      <c r="D5" s="76" t="s">
        <v>1572</v>
      </c>
      <c r="E5" s="71">
        <v>668.6</v>
      </c>
      <c r="F5" s="71">
        <v>2</v>
      </c>
      <c r="G5" s="71">
        <v>2</v>
      </c>
      <c r="H5" s="71">
        <v>369.4</v>
      </c>
      <c r="I5" s="71">
        <v>0</v>
      </c>
      <c r="J5" s="71">
        <v>0</v>
      </c>
      <c r="K5" s="106">
        <v>2</v>
      </c>
      <c r="L5" s="76"/>
      <c r="M5" s="71"/>
      <c r="N5" s="71"/>
      <c r="O5" s="71" t="s">
        <v>1864</v>
      </c>
      <c r="P5" s="71"/>
      <c r="Q5" s="71"/>
      <c r="R5" s="71" t="s">
        <v>1864</v>
      </c>
      <c r="S5" s="106">
        <v>0</v>
      </c>
      <c r="T5" s="76"/>
      <c r="U5" s="71"/>
      <c r="V5" s="71"/>
      <c r="W5" s="71" t="s">
        <v>1864</v>
      </c>
      <c r="X5" s="71"/>
      <c r="Y5" s="71"/>
      <c r="Z5" s="71" t="s">
        <v>1864</v>
      </c>
      <c r="AA5" s="106">
        <v>0</v>
      </c>
      <c r="AB5" s="76"/>
      <c r="AC5" s="71"/>
      <c r="AD5" s="71"/>
      <c r="AE5" s="71" t="s">
        <v>1864</v>
      </c>
      <c r="AF5" s="71"/>
      <c r="AG5" s="71"/>
      <c r="AH5" s="71" t="s">
        <v>1864</v>
      </c>
      <c r="AI5" s="106">
        <v>0</v>
      </c>
    </row>
    <row r="6" spans="1:35" x14ac:dyDescent="0.25">
      <c r="A6" s="76" t="s">
        <v>1572</v>
      </c>
      <c r="B6" s="71">
        <v>668.6</v>
      </c>
      <c r="C6" s="77">
        <v>369.4</v>
      </c>
      <c r="D6" s="76" t="s">
        <v>1652</v>
      </c>
      <c r="E6" s="71">
        <v>666.6</v>
      </c>
      <c r="F6" s="71">
        <v>2</v>
      </c>
      <c r="G6" s="71">
        <v>2</v>
      </c>
      <c r="H6" s="71">
        <v>367.3</v>
      </c>
      <c r="I6" s="71">
        <v>2</v>
      </c>
      <c r="J6" s="71">
        <v>2.0999999999999659</v>
      </c>
      <c r="K6" s="106">
        <v>1</v>
      </c>
      <c r="L6" s="76" t="s">
        <v>1573</v>
      </c>
      <c r="M6" s="71">
        <v>666.6</v>
      </c>
      <c r="N6" s="71">
        <v>2</v>
      </c>
      <c r="O6" s="71">
        <v>2</v>
      </c>
      <c r="P6" s="71">
        <v>369.4</v>
      </c>
      <c r="Q6" s="71">
        <v>0</v>
      </c>
      <c r="R6" s="71">
        <v>0</v>
      </c>
      <c r="S6" s="106">
        <v>2</v>
      </c>
      <c r="T6" s="76"/>
      <c r="U6" s="71"/>
      <c r="V6" s="71"/>
      <c r="W6" s="71" t="s">
        <v>1864</v>
      </c>
      <c r="X6" s="71"/>
      <c r="Y6" s="71"/>
      <c r="Z6" s="71" t="s">
        <v>1864</v>
      </c>
      <c r="AA6" s="106">
        <v>0</v>
      </c>
      <c r="AB6" s="76"/>
      <c r="AC6" s="71"/>
      <c r="AD6" s="71"/>
      <c r="AE6" s="71" t="s">
        <v>1864</v>
      </c>
      <c r="AF6" s="71"/>
      <c r="AG6" s="71"/>
      <c r="AH6" s="71" t="s">
        <v>1864</v>
      </c>
      <c r="AI6" s="106">
        <v>0</v>
      </c>
    </row>
    <row r="7" spans="1:35" x14ac:dyDescent="0.25">
      <c r="A7" s="76" t="s">
        <v>1573</v>
      </c>
      <c r="B7" s="71">
        <v>666.6</v>
      </c>
      <c r="C7" s="77">
        <v>369.4</v>
      </c>
      <c r="D7" s="76" t="s">
        <v>1574</v>
      </c>
      <c r="E7" s="71">
        <v>664.6</v>
      </c>
      <c r="F7" s="71">
        <v>2</v>
      </c>
      <c r="G7" s="71">
        <v>2</v>
      </c>
      <c r="H7" s="71">
        <v>369.4</v>
      </c>
      <c r="I7" s="71">
        <v>0</v>
      </c>
      <c r="J7" s="71">
        <v>0</v>
      </c>
      <c r="K7" s="106">
        <v>2</v>
      </c>
      <c r="L7" s="76"/>
      <c r="M7" s="71"/>
      <c r="N7" s="71"/>
      <c r="O7" s="71" t="s">
        <v>1864</v>
      </c>
      <c r="P7" s="71"/>
      <c r="Q7" s="71"/>
      <c r="R7" s="71" t="s">
        <v>1864</v>
      </c>
      <c r="S7" s="106">
        <v>0</v>
      </c>
      <c r="T7" s="76"/>
      <c r="U7" s="71"/>
      <c r="V7" s="71"/>
      <c r="W7" s="71" t="s">
        <v>1864</v>
      </c>
      <c r="X7" s="71"/>
      <c r="Y7" s="71"/>
      <c r="Z7" s="71" t="s">
        <v>1864</v>
      </c>
      <c r="AA7" s="106">
        <v>0</v>
      </c>
      <c r="AB7" s="76"/>
      <c r="AC7" s="71"/>
      <c r="AD7" s="71"/>
      <c r="AE7" s="71" t="s">
        <v>1864</v>
      </c>
      <c r="AF7" s="71"/>
      <c r="AG7" s="71"/>
      <c r="AH7" s="71" t="s">
        <v>1864</v>
      </c>
      <c r="AI7" s="106">
        <v>0</v>
      </c>
    </row>
    <row r="8" spans="1:35" x14ac:dyDescent="0.25">
      <c r="A8" s="76" t="s">
        <v>1574</v>
      </c>
      <c r="B8" s="71">
        <v>664.6</v>
      </c>
      <c r="C8" s="77">
        <v>369.4</v>
      </c>
      <c r="D8" s="76" t="s">
        <v>1575</v>
      </c>
      <c r="E8" s="71">
        <v>662.6</v>
      </c>
      <c r="F8" s="71">
        <v>2</v>
      </c>
      <c r="G8" s="71">
        <v>2</v>
      </c>
      <c r="H8" s="71">
        <v>369.4</v>
      </c>
      <c r="I8" s="71">
        <v>0</v>
      </c>
      <c r="J8" s="71">
        <v>0</v>
      </c>
      <c r="K8" s="106">
        <v>2</v>
      </c>
      <c r="L8" s="76"/>
      <c r="M8" s="71"/>
      <c r="N8" s="71"/>
      <c r="O8" s="71" t="s">
        <v>1864</v>
      </c>
      <c r="P8" s="71"/>
      <c r="Q8" s="71"/>
      <c r="R8" s="71" t="s">
        <v>1864</v>
      </c>
      <c r="S8" s="106">
        <v>0</v>
      </c>
      <c r="T8" s="76"/>
      <c r="U8" s="71"/>
      <c r="V8" s="71"/>
      <c r="W8" s="71" t="s">
        <v>1864</v>
      </c>
      <c r="X8" s="71"/>
      <c r="Y8" s="71"/>
      <c r="Z8" s="71" t="s">
        <v>1864</v>
      </c>
      <c r="AA8" s="106">
        <v>0</v>
      </c>
      <c r="AB8" s="76"/>
      <c r="AC8" s="71"/>
      <c r="AD8" s="71"/>
      <c r="AE8" s="71" t="s">
        <v>1864</v>
      </c>
      <c r="AF8" s="71"/>
      <c r="AG8" s="71"/>
      <c r="AH8" s="71" t="s">
        <v>1864</v>
      </c>
      <c r="AI8" s="106">
        <v>0</v>
      </c>
    </row>
    <row r="9" spans="1:35" x14ac:dyDescent="0.25">
      <c r="A9" s="76" t="s">
        <v>1576</v>
      </c>
      <c r="B9" s="71">
        <v>698.7</v>
      </c>
      <c r="C9" s="77">
        <v>369.4</v>
      </c>
      <c r="D9" s="76" t="s">
        <v>1892</v>
      </c>
      <c r="E9" s="71">
        <v>696.6</v>
      </c>
      <c r="F9" s="71">
        <v>2</v>
      </c>
      <c r="G9" s="71">
        <v>2.1000000000000227</v>
      </c>
      <c r="H9" s="71">
        <v>367.3</v>
      </c>
      <c r="I9" s="71">
        <v>2</v>
      </c>
      <c r="J9" s="71">
        <v>2.0999999999999659</v>
      </c>
      <c r="K9" s="106">
        <v>1</v>
      </c>
      <c r="L9" s="76" t="s">
        <v>1577</v>
      </c>
      <c r="M9" s="71">
        <v>696.7</v>
      </c>
      <c r="N9" s="71">
        <v>2</v>
      </c>
      <c r="O9" s="71">
        <v>2</v>
      </c>
      <c r="P9" s="71">
        <v>369.4</v>
      </c>
      <c r="Q9" s="71">
        <v>0</v>
      </c>
      <c r="R9" s="71">
        <v>0</v>
      </c>
      <c r="S9" s="106">
        <v>2</v>
      </c>
      <c r="T9" s="76"/>
      <c r="U9" s="71"/>
      <c r="V9" s="71"/>
      <c r="W9" s="71" t="s">
        <v>1864</v>
      </c>
      <c r="X9" s="71"/>
      <c r="Y9" s="71"/>
      <c r="Z9" s="71" t="s">
        <v>1864</v>
      </c>
      <c r="AA9" s="106">
        <v>0</v>
      </c>
      <c r="AB9" s="76"/>
      <c r="AC9" s="71"/>
      <c r="AD9" s="71"/>
      <c r="AE9" s="71" t="s">
        <v>1864</v>
      </c>
      <c r="AF9" s="71"/>
      <c r="AG9" s="71"/>
      <c r="AH9" s="71" t="s">
        <v>1864</v>
      </c>
      <c r="AI9" s="106">
        <v>0</v>
      </c>
    </row>
    <row r="10" spans="1:35" x14ac:dyDescent="0.25">
      <c r="A10" s="76" t="s">
        <v>1577</v>
      </c>
      <c r="B10" s="71">
        <v>696.7</v>
      </c>
      <c r="C10" s="77">
        <v>369.4</v>
      </c>
      <c r="D10" s="76" t="s">
        <v>1578</v>
      </c>
      <c r="E10" s="71">
        <v>694.6</v>
      </c>
      <c r="F10" s="71">
        <v>2</v>
      </c>
      <c r="G10" s="71">
        <v>2.1000000000000227</v>
      </c>
      <c r="H10" s="71">
        <v>369.4</v>
      </c>
      <c r="I10" s="71">
        <v>0</v>
      </c>
      <c r="J10" s="71">
        <v>0</v>
      </c>
      <c r="K10" s="106">
        <v>2</v>
      </c>
      <c r="L10" s="76"/>
      <c r="M10" s="71"/>
      <c r="N10" s="71"/>
      <c r="O10" s="71" t="s">
        <v>1864</v>
      </c>
      <c r="P10" s="71"/>
      <c r="Q10" s="71"/>
      <c r="R10" s="71" t="s">
        <v>1864</v>
      </c>
      <c r="S10" s="106">
        <v>0</v>
      </c>
      <c r="T10" s="76"/>
      <c r="U10" s="71"/>
      <c r="V10" s="71"/>
      <c r="W10" s="71" t="s">
        <v>1864</v>
      </c>
      <c r="X10" s="71"/>
      <c r="Y10" s="71"/>
      <c r="Z10" s="71" t="s">
        <v>1864</v>
      </c>
      <c r="AA10" s="106">
        <v>0</v>
      </c>
      <c r="AB10" s="76"/>
      <c r="AC10" s="71"/>
      <c r="AD10" s="71"/>
      <c r="AE10" s="71" t="s">
        <v>1864</v>
      </c>
      <c r="AF10" s="71"/>
      <c r="AG10" s="71"/>
      <c r="AH10" s="71" t="s">
        <v>1864</v>
      </c>
      <c r="AI10" s="106">
        <v>0</v>
      </c>
    </row>
    <row r="11" spans="1:35" x14ac:dyDescent="0.25">
      <c r="A11" s="76" t="s">
        <v>1578</v>
      </c>
      <c r="B11" s="71">
        <v>694.6</v>
      </c>
      <c r="C11" s="77">
        <v>369.4</v>
      </c>
      <c r="D11" s="76" t="s">
        <v>1579</v>
      </c>
      <c r="E11" s="71">
        <v>692.6</v>
      </c>
      <c r="F11" s="71">
        <v>2</v>
      </c>
      <c r="G11" s="71">
        <v>2</v>
      </c>
      <c r="H11" s="71">
        <v>369.4</v>
      </c>
      <c r="I11" s="71">
        <v>0</v>
      </c>
      <c r="J11" s="71">
        <v>0</v>
      </c>
      <c r="K11" s="106">
        <v>2</v>
      </c>
      <c r="L11" s="76"/>
      <c r="M11" s="71"/>
      <c r="N11" s="71"/>
      <c r="O11" s="71" t="s">
        <v>1864</v>
      </c>
      <c r="P11" s="71"/>
      <c r="Q11" s="71"/>
      <c r="R11" s="71" t="s">
        <v>1864</v>
      </c>
      <c r="S11" s="106">
        <v>0</v>
      </c>
      <c r="T11" s="76"/>
      <c r="U11" s="71"/>
      <c r="V11" s="71"/>
      <c r="W11" s="71" t="s">
        <v>1864</v>
      </c>
      <c r="X11" s="71"/>
      <c r="Y11" s="71"/>
      <c r="Z11" s="71" t="s">
        <v>1864</v>
      </c>
      <c r="AA11" s="106">
        <v>0</v>
      </c>
      <c r="AB11" s="76"/>
      <c r="AC11" s="71"/>
      <c r="AD11" s="71"/>
      <c r="AE11" s="71" t="s">
        <v>1864</v>
      </c>
      <c r="AF11" s="71"/>
      <c r="AG11" s="71"/>
      <c r="AH11" s="71" t="s">
        <v>1864</v>
      </c>
      <c r="AI11" s="106">
        <v>0</v>
      </c>
    </row>
    <row r="12" spans="1:35" x14ac:dyDescent="0.25">
      <c r="A12" s="76" t="s">
        <v>1579</v>
      </c>
      <c r="B12" s="71">
        <v>692.6</v>
      </c>
      <c r="C12" s="77">
        <v>369.4</v>
      </c>
      <c r="D12" s="76" t="s">
        <v>1580</v>
      </c>
      <c r="E12" s="71">
        <v>690.6</v>
      </c>
      <c r="F12" s="71">
        <v>2</v>
      </c>
      <c r="G12" s="71">
        <v>2</v>
      </c>
      <c r="H12" s="71">
        <v>369.4</v>
      </c>
      <c r="I12" s="71">
        <v>0</v>
      </c>
      <c r="J12" s="71">
        <v>0</v>
      </c>
      <c r="K12" s="106">
        <v>2</v>
      </c>
      <c r="L12" s="76"/>
      <c r="M12" s="71"/>
      <c r="N12" s="71"/>
      <c r="O12" s="71" t="s">
        <v>1864</v>
      </c>
      <c r="P12" s="71"/>
      <c r="Q12" s="71"/>
      <c r="R12" s="71" t="s">
        <v>1864</v>
      </c>
      <c r="S12" s="106">
        <v>0</v>
      </c>
      <c r="T12" s="76"/>
      <c r="U12" s="71"/>
      <c r="V12" s="71"/>
      <c r="W12" s="71" t="s">
        <v>1864</v>
      </c>
      <c r="X12" s="71"/>
      <c r="Y12" s="71"/>
      <c r="Z12" s="71" t="s">
        <v>1864</v>
      </c>
      <c r="AA12" s="106">
        <v>0</v>
      </c>
      <c r="AB12" s="76"/>
      <c r="AC12" s="71"/>
      <c r="AD12" s="71"/>
      <c r="AE12" s="71" t="s">
        <v>1864</v>
      </c>
      <c r="AF12" s="71"/>
      <c r="AG12" s="71"/>
      <c r="AH12" s="71" t="s">
        <v>1864</v>
      </c>
      <c r="AI12" s="106">
        <v>0</v>
      </c>
    </row>
    <row r="13" spans="1:35" x14ac:dyDescent="0.25">
      <c r="A13" s="76" t="s">
        <v>1580</v>
      </c>
      <c r="B13" s="71">
        <v>690.6</v>
      </c>
      <c r="C13" s="77">
        <v>369.4</v>
      </c>
      <c r="D13" s="76" t="s">
        <v>1581</v>
      </c>
      <c r="E13" s="71">
        <v>688.6</v>
      </c>
      <c r="F13" s="71">
        <v>2</v>
      </c>
      <c r="G13" s="71">
        <v>2</v>
      </c>
      <c r="H13" s="71">
        <v>369.4</v>
      </c>
      <c r="I13" s="71">
        <v>0</v>
      </c>
      <c r="J13" s="71">
        <v>0</v>
      </c>
      <c r="K13" s="106">
        <v>2</v>
      </c>
      <c r="L13" s="76"/>
      <c r="M13" s="71"/>
      <c r="N13" s="71"/>
      <c r="O13" s="71" t="s">
        <v>1864</v>
      </c>
      <c r="P13" s="71"/>
      <c r="Q13" s="71"/>
      <c r="R13" s="71" t="s">
        <v>1864</v>
      </c>
      <c r="S13" s="106">
        <v>0</v>
      </c>
      <c r="T13" s="76"/>
      <c r="U13" s="71"/>
      <c r="V13" s="71"/>
      <c r="W13" s="71" t="s">
        <v>1864</v>
      </c>
      <c r="X13" s="71"/>
      <c r="Y13" s="71"/>
      <c r="Z13" s="71" t="s">
        <v>1864</v>
      </c>
      <c r="AA13" s="106">
        <v>0</v>
      </c>
      <c r="AB13" s="76"/>
      <c r="AC13" s="71"/>
      <c r="AD13" s="71"/>
      <c r="AE13" s="71" t="s">
        <v>1864</v>
      </c>
      <c r="AF13" s="71"/>
      <c r="AG13" s="71"/>
      <c r="AH13" s="71" t="s">
        <v>1864</v>
      </c>
      <c r="AI13" s="106">
        <v>0</v>
      </c>
    </row>
    <row r="14" spans="1:35" x14ac:dyDescent="0.25">
      <c r="A14" s="76" t="s">
        <v>1582</v>
      </c>
      <c r="B14" s="71">
        <v>726.7</v>
      </c>
      <c r="C14" s="77">
        <v>369.4</v>
      </c>
      <c r="D14" s="76" t="s">
        <v>1583</v>
      </c>
      <c r="E14" s="71">
        <v>724.7</v>
      </c>
      <c r="F14" s="71">
        <v>2</v>
      </c>
      <c r="G14" s="71">
        <v>2</v>
      </c>
      <c r="H14" s="71">
        <v>369.4</v>
      </c>
      <c r="I14" s="71">
        <v>0</v>
      </c>
      <c r="J14" s="71">
        <v>0</v>
      </c>
      <c r="K14" s="106">
        <v>2</v>
      </c>
      <c r="L14" s="76"/>
      <c r="M14" s="71"/>
      <c r="N14" s="71"/>
      <c r="O14" s="71" t="s">
        <v>1864</v>
      </c>
      <c r="P14" s="71"/>
      <c r="Q14" s="71"/>
      <c r="R14" s="71" t="s">
        <v>1864</v>
      </c>
      <c r="S14" s="106">
        <v>0</v>
      </c>
      <c r="T14" s="76"/>
      <c r="U14" s="71"/>
      <c r="V14" s="71"/>
      <c r="W14" s="71" t="s">
        <v>1864</v>
      </c>
      <c r="X14" s="71"/>
      <c r="Y14" s="71"/>
      <c r="Z14" s="71" t="s">
        <v>1864</v>
      </c>
      <c r="AA14" s="106">
        <v>0</v>
      </c>
      <c r="AB14" s="76"/>
      <c r="AC14" s="71"/>
      <c r="AD14" s="71"/>
      <c r="AE14" s="71" t="s">
        <v>1864</v>
      </c>
      <c r="AF14" s="71"/>
      <c r="AG14" s="71"/>
      <c r="AH14" s="71" t="s">
        <v>1864</v>
      </c>
      <c r="AI14" s="106">
        <v>0</v>
      </c>
    </row>
    <row r="15" spans="1:35" x14ac:dyDescent="0.25">
      <c r="A15" s="76" t="s">
        <v>1583</v>
      </c>
      <c r="B15" s="71">
        <v>724.7</v>
      </c>
      <c r="C15" s="77">
        <v>369.4</v>
      </c>
      <c r="D15" s="76" t="s">
        <v>1584</v>
      </c>
      <c r="E15" s="71">
        <v>722.7</v>
      </c>
      <c r="F15" s="71">
        <v>2</v>
      </c>
      <c r="G15" s="71">
        <v>2</v>
      </c>
      <c r="H15" s="71">
        <v>369.4</v>
      </c>
      <c r="I15" s="71">
        <v>0</v>
      </c>
      <c r="J15" s="71">
        <v>0</v>
      </c>
      <c r="K15" s="106">
        <v>2</v>
      </c>
      <c r="L15" s="76"/>
      <c r="M15" s="71"/>
      <c r="N15" s="71"/>
      <c r="O15" s="71" t="s">
        <v>1864</v>
      </c>
      <c r="P15" s="71"/>
      <c r="Q15" s="71"/>
      <c r="R15" s="71" t="s">
        <v>1864</v>
      </c>
      <c r="S15" s="106">
        <v>0</v>
      </c>
      <c r="T15" s="76"/>
      <c r="U15" s="71"/>
      <c r="V15" s="71"/>
      <c r="W15" s="71" t="s">
        <v>1864</v>
      </c>
      <c r="X15" s="71"/>
      <c r="Y15" s="71"/>
      <c r="Z15" s="71" t="s">
        <v>1864</v>
      </c>
      <c r="AA15" s="106">
        <v>0</v>
      </c>
      <c r="AB15" s="76"/>
      <c r="AC15" s="71"/>
      <c r="AD15" s="71"/>
      <c r="AE15" s="71" t="s">
        <v>1864</v>
      </c>
      <c r="AF15" s="71"/>
      <c r="AG15" s="71"/>
      <c r="AH15" s="71" t="s">
        <v>1864</v>
      </c>
      <c r="AI15" s="106">
        <v>0</v>
      </c>
    </row>
    <row r="16" spans="1:35" x14ac:dyDescent="0.25">
      <c r="A16" s="76" t="s">
        <v>1585</v>
      </c>
      <c r="B16" s="71">
        <v>718.6</v>
      </c>
      <c r="C16" s="77">
        <v>369.4</v>
      </c>
      <c r="D16" s="76" t="s">
        <v>1586</v>
      </c>
      <c r="E16" s="71">
        <v>716.6</v>
      </c>
      <c r="F16" s="71">
        <v>2</v>
      </c>
      <c r="G16" s="71">
        <v>2</v>
      </c>
      <c r="H16" s="71">
        <v>369.4</v>
      </c>
      <c r="I16" s="71">
        <v>0</v>
      </c>
      <c r="J16" s="71">
        <v>0</v>
      </c>
      <c r="K16" s="106">
        <v>2</v>
      </c>
      <c r="L16" s="76"/>
      <c r="M16" s="71"/>
      <c r="N16" s="71"/>
      <c r="O16" s="71" t="s">
        <v>1864</v>
      </c>
      <c r="P16" s="71"/>
      <c r="Q16" s="71"/>
      <c r="R16" s="71" t="s">
        <v>1864</v>
      </c>
      <c r="S16" s="106">
        <v>0</v>
      </c>
      <c r="T16" s="76"/>
      <c r="U16" s="71"/>
      <c r="V16" s="71"/>
      <c r="W16" s="71" t="s">
        <v>1864</v>
      </c>
      <c r="X16" s="71"/>
      <c r="Y16" s="71"/>
      <c r="Z16" s="71" t="s">
        <v>1864</v>
      </c>
      <c r="AA16" s="106">
        <v>0</v>
      </c>
      <c r="AB16" s="76"/>
      <c r="AC16" s="71"/>
      <c r="AD16" s="71"/>
      <c r="AE16" s="71" t="s">
        <v>1864</v>
      </c>
      <c r="AF16" s="71"/>
      <c r="AG16" s="71"/>
      <c r="AH16" s="71" t="s">
        <v>1864</v>
      </c>
      <c r="AI16" s="106">
        <v>0</v>
      </c>
    </row>
    <row r="17" spans="1:35" x14ac:dyDescent="0.25">
      <c r="A17" s="76" t="s">
        <v>1586</v>
      </c>
      <c r="B17" s="71">
        <v>716.6</v>
      </c>
      <c r="C17" s="77">
        <v>369.4</v>
      </c>
      <c r="D17" s="76" t="s">
        <v>1587</v>
      </c>
      <c r="E17" s="71">
        <v>714.6</v>
      </c>
      <c r="F17" s="71">
        <v>2</v>
      </c>
      <c r="G17" s="71">
        <v>2</v>
      </c>
      <c r="H17" s="71">
        <v>369.4</v>
      </c>
      <c r="I17" s="71">
        <v>0</v>
      </c>
      <c r="J17" s="71">
        <v>0</v>
      </c>
      <c r="K17" s="106">
        <v>2</v>
      </c>
      <c r="L17" s="76"/>
      <c r="M17" s="71"/>
      <c r="N17" s="71"/>
      <c r="O17" s="71" t="s">
        <v>1864</v>
      </c>
      <c r="P17" s="71"/>
      <c r="Q17" s="71"/>
      <c r="R17" s="71" t="s">
        <v>1864</v>
      </c>
      <c r="S17" s="106">
        <v>0</v>
      </c>
      <c r="T17" s="76"/>
      <c r="U17" s="71"/>
      <c r="V17" s="71"/>
      <c r="W17" s="71" t="s">
        <v>1864</v>
      </c>
      <c r="X17" s="71"/>
      <c r="Y17" s="71"/>
      <c r="Z17" s="71" t="s">
        <v>1864</v>
      </c>
      <c r="AA17" s="106">
        <v>0</v>
      </c>
      <c r="AB17" s="76"/>
      <c r="AC17" s="71"/>
      <c r="AD17" s="71"/>
      <c r="AE17" s="71" t="s">
        <v>1864</v>
      </c>
      <c r="AF17" s="71"/>
      <c r="AG17" s="71"/>
      <c r="AH17" s="71" t="s">
        <v>1864</v>
      </c>
      <c r="AI17" s="106">
        <v>0</v>
      </c>
    </row>
    <row r="18" spans="1:35" x14ac:dyDescent="0.25">
      <c r="A18" s="76" t="s">
        <v>1588</v>
      </c>
      <c r="B18" s="71">
        <v>754.7</v>
      </c>
      <c r="C18" s="77">
        <v>369.4</v>
      </c>
      <c r="D18" s="76" t="s">
        <v>1589</v>
      </c>
      <c r="E18" s="71">
        <v>752.7</v>
      </c>
      <c r="F18" s="71">
        <v>2</v>
      </c>
      <c r="G18" s="71">
        <v>2</v>
      </c>
      <c r="H18" s="71">
        <v>369.4</v>
      </c>
      <c r="I18" s="71">
        <v>0</v>
      </c>
      <c r="J18" s="71">
        <v>0</v>
      </c>
      <c r="K18" s="106">
        <v>2</v>
      </c>
      <c r="L18" s="76"/>
      <c r="M18" s="71"/>
      <c r="N18" s="71"/>
      <c r="O18" s="71" t="s">
        <v>1864</v>
      </c>
      <c r="P18" s="71"/>
      <c r="Q18" s="71"/>
      <c r="R18" s="71" t="s">
        <v>1864</v>
      </c>
      <c r="S18" s="106">
        <v>0</v>
      </c>
      <c r="T18" s="76"/>
      <c r="U18" s="71"/>
      <c r="V18" s="71"/>
      <c r="W18" s="71" t="s">
        <v>1864</v>
      </c>
      <c r="X18" s="71"/>
      <c r="Y18" s="71"/>
      <c r="Z18" s="71" t="s">
        <v>1864</v>
      </c>
      <c r="AA18" s="106">
        <v>0</v>
      </c>
      <c r="AB18" s="76"/>
      <c r="AC18" s="71"/>
      <c r="AD18" s="71"/>
      <c r="AE18" s="71" t="s">
        <v>1864</v>
      </c>
      <c r="AF18" s="71"/>
      <c r="AG18" s="71"/>
      <c r="AH18" s="71" t="s">
        <v>1864</v>
      </c>
      <c r="AI18" s="106">
        <v>0</v>
      </c>
    </row>
    <row r="19" spans="1:35" x14ac:dyDescent="0.25">
      <c r="A19" s="76" t="s">
        <v>1684</v>
      </c>
      <c r="B19" s="71">
        <v>512.5</v>
      </c>
      <c r="C19" s="77">
        <v>266.39999999999998</v>
      </c>
      <c r="D19" s="76" t="s">
        <v>1665</v>
      </c>
      <c r="E19" s="71">
        <v>510.5</v>
      </c>
      <c r="F19" s="71">
        <v>2</v>
      </c>
      <c r="G19" s="71">
        <v>2</v>
      </c>
      <c r="H19" s="71">
        <v>264.39999999999998</v>
      </c>
      <c r="I19" s="71">
        <v>2</v>
      </c>
      <c r="J19" s="71">
        <v>2</v>
      </c>
      <c r="K19" s="106">
        <v>1</v>
      </c>
      <c r="L19" s="76"/>
      <c r="M19" s="71"/>
      <c r="N19" s="71"/>
      <c r="O19" s="71" t="s">
        <v>1864</v>
      </c>
      <c r="P19" s="71"/>
      <c r="Q19" s="71"/>
      <c r="R19" s="71" t="s">
        <v>1864</v>
      </c>
      <c r="S19" s="106">
        <v>0</v>
      </c>
      <c r="T19" s="76"/>
      <c r="U19" s="71"/>
      <c r="V19" s="71"/>
      <c r="W19" s="71" t="s">
        <v>1864</v>
      </c>
      <c r="X19" s="71"/>
      <c r="Y19" s="71"/>
      <c r="Z19" s="71" t="s">
        <v>1864</v>
      </c>
      <c r="AA19" s="106">
        <v>0</v>
      </c>
      <c r="AB19" s="76"/>
      <c r="AC19" s="71"/>
      <c r="AD19" s="71"/>
      <c r="AE19" s="71" t="s">
        <v>1864</v>
      </c>
      <c r="AF19" s="71"/>
      <c r="AG19" s="71"/>
      <c r="AH19" s="71" t="s">
        <v>1864</v>
      </c>
      <c r="AI19" s="106">
        <v>0</v>
      </c>
    </row>
    <row r="20" spans="1:35" x14ac:dyDescent="0.25">
      <c r="A20" s="76" t="s">
        <v>1686</v>
      </c>
      <c r="B20" s="71">
        <v>540.5</v>
      </c>
      <c r="C20" s="77">
        <v>266.39999999999998</v>
      </c>
      <c r="D20" s="76" t="s">
        <v>1667</v>
      </c>
      <c r="E20" s="71">
        <v>538.5</v>
      </c>
      <c r="F20" s="71">
        <v>2</v>
      </c>
      <c r="G20" s="71">
        <v>2</v>
      </c>
      <c r="H20" s="71">
        <v>264.39999999999998</v>
      </c>
      <c r="I20" s="71">
        <v>2</v>
      </c>
      <c r="J20" s="71">
        <v>2</v>
      </c>
      <c r="K20" s="106">
        <v>1</v>
      </c>
      <c r="L20" s="76"/>
      <c r="M20" s="71"/>
      <c r="N20" s="71"/>
      <c r="O20" s="71" t="s">
        <v>1864</v>
      </c>
      <c r="P20" s="71"/>
      <c r="Q20" s="71"/>
      <c r="R20" s="71" t="s">
        <v>1864</v>
      </c>
      <c r="S20" s="106">
        <v>0</v>
      </c>
      <c r="T20" s="76"/>
      <c r="U20" s="71"/>
      <c r="V20" s="71"/>
      <c r="W20" s="71" t="s">
        <v>1864</v>
      </c>
      <c r="X20" s="71"/>
      <c r="Y20" s="71"/>
      <c r="Z20" s="71" t="s">
        <v>1864</v>
      </c>
      <c r="AA20" s="106">
        <v>0</v>
      </c>
      <c r="AB20" s="76"/>
      <c r="AC20" s="71"/>
      <c r="AD20" s="71"/>
      <c r="AE20" s="71" t="s">
        <v>1864</v>
      </c>
      <c r="AF20" s="71"/>
      <c r="AG20" s="71"/>
      <c r="AH20" s="71" t="s">
        <v>1864</v>
      </c>
      <c r="AI20" s="106">
        <v>0</v>
      </c>
    </row>
    <row r="21" spans="1:35" x14ac:dyDescent="0.25">
      <c r="A21" s="76" t="s">
        <v>1687</v>
      </c>
      <c r="B21" s="71">
        <v>568.6</v>
      </c>
      <c r="C21" s="77">
        <v>266.39999999999998</v>
      </c>
      <c r="D21" s="76" t="s">
        <v>1688</v>
      </c>
      <c r="E21" s="71">
        <v>566.6</v>
      </c>
      <c r="F21" s="71">
        <v>2</v>
      </c>
      <c r="G21" s="71">
        <v>2</v>
      </c>
      <c r="H21" s="71">
        <v>266.39999999999998</v>
      </c>
      <c r="I21" s="71">
        <v>0</v>
      </c>
      <c r="J21" s="71">
        <v>0</v>
      </c>
      <c r="K21" s="106">
        <v>2</v>
      </c>
      <c r="L21" s="76" t="s">
        <v>1668</v>
      </c>
      <c r="M21" s="71">
        <v>566.6</v>
      </c>
      <c r="N21" s="71">
        <v>2</v>
      </c>
      <c r="O21" s="71">
        <v>2</v>
      </c>
      <c r="P21" s="71">
        <v>264.39999999999998</v>
      </c>
      <c r="Q21" s="71">
        <v>2</v>
      </c>
      <c r="R21" s="71">
        <v>2</v>
      </c>
      <c r="S21" s="106">
        <v>1</v>
      </c>
      <c r="T21" s="76"/>
      <c r="U21" s="71"/>
      <c r="V21" s="71"/>
      <c r="W21" s="71" t="s">
        <v>1864</v>
      </c>
      <c r="X21" s="71"/>
      <c r="Y21" s="71"/>
      <c r="Z21" s="71" t="s">
        <v>1864</v>
      </c>
      <c r="AA21" s="106">
        <v>0</v>
      </c>
      <c r="AB21" s="76"/>
      <c r="AC21" s="71"/>
      <c r="AD21" s="71"/>
      <c r="AE21" s="71" t="s">
        <v>1864</v>
      </c>
      <c r="AF21" s="71"/>
      <c r="AG21" s="71"/>
      <c r="AH21" s="71" t="s">
        <v>1864</v>
      </c>
      <c r="AI21" s="106">
        <v>0</v>
      </c>
    </row>
    <row r="22" spans="1:35" x14ac:dyDescent="0.25">
      <c r="A22" s="76" t="s">
        <v>1688</v>
      </c>
      <c r="B22" s="71">
        <v>566.6</v>
      </c>
      <c r="C22" s="77">
        <v>266.39999999999998</v>
      </c>
      <c r="D22" s="76" t="s">
        <v>1669</v>
      </c>
      <c r="E22" s="71">
        <v>564.6</v>
      </c>
      <c r="F22" s="71">
        <v>2</v>
      </c>
      <c r="G22" s="71">
        <v>2</v>
      </c>
      <c r="H22" s="71">
        <v>264.39999999999998</v>
      </c>
      <c r="I22" s="71">
        <v>2</v>
      </c>
      <c r="J22" s="71">
        <v>2</v>
      </c>
      <c r="K22" s="106">
        <v>1</v>
      </c>
      <c r="L22" s="76"/>
      <c r="M22" s="71"/>
      <c r="N22" s="71"/>
      <c r="O22" s="71" t="s">
        <v>1864</v>
      </c>
      <c r="P22" s="71"/>
      <c r="Q22" s="71"/>
      <c r="R22" s="71" t="s">
        <v>1864</v>
      </c>
      <c r="S22" s="106">
        <v>0</v>
      </c>
      <c r="T22" s="76"/>
      <c r="U22" s="71"/>
      <c r="V22" s="71"/>
      <c r="W22" s="71" t="s">
        <v>1864</v>
      </c>
      <c r="X22" s="71"/>
      <c r="Y22" s="71"/>
      <c r="Z22" s="71" t="s">
        <v>1864</v>
      </c>
      <c r="AA22" s="106">
        <v>0</v>
      </c>
      <c r="AB22" s="76"/>
      <c r="AC22" s="71"/>
      <c r="AD22" s="71"/>
      <c r="AE22" s="71" t="s">
        <v>1864</v>
      </c>
      <c r="AF22" s="71"/>
      <c r="AG22" s="71"/>
      <c r="AH22" s="71" t="s">
        <v>1864</v>
      </c>
      <c r="AI22" s="106">
        <v>0</v>
      </c>
    </row>
    <row r="23" spans="1:35" x14ac:dyDescent="0.25">
      <c r="A23" s="76" t="s">
        <v>1689</v>
      </c>
      <c r="B23" s="71">
        <v>596.6</v>
      </c>
      <c r="C23" s="77">
        <v>266.39999999999998</v>
      </c>
      <c r="D23" s="76" t="s">
        <v>1670</v>
      </c>
      <c r="E23" s="71">
        <v>594.6</v>
      </c>
      <c r="F23" s="71">
        <v>2</v>
      </c>
      <c r="G23" s="71">
        <v>2</v>
      </c>
      <c r="H23" s="71">
        <v>264.39999999999998</v>
      </c>
      <c r="I23" s="71">
        <v>2</v>
      </c>
      <c r="J23" s="71">
        <v>2</v>
      </c>
      <c r="K23" s="106">
        <v>1</v>
      </c>
      <c r="L23" s="76" t="s">
        <v>1690</v>
      </c>
      <c r="M23" s="71">
        <v>594.6</v>
      </c>
      <c r="N23" s="71">
        <v>2</v>
      </c>
      <c r="O23" s="71">
        <v>2</v>
      </c>
      <c r="P23" s="71">
        <v>266.39999999999998</v>
      </c>
      <c r="Q23" s="71">
        <v>0</v>
      </c>
      <c r="R23" s="71">
        <v>0</v>
      </c>
      <c r="S23" s="106">
        <v>2</v>
      </c>
      <c r="T23" s="76"/>
      <c r="U23" s="71"/>
      <c r="V23" s="71"/>
      <c r="W23" s="71" t="s">
        <v>1864</v>
      </c>
      <c r="X23" s="71"/>
      <c r="Y23" s="71"/>
      <c r="Z23" s="71" t="s">
        <v>1864</v>
      </c>
      <c r="AA23" s="106">
        <v>0</v>
      </c>
      <c r="AB23" s="76"/>
      <c r="AC23" s="71"/>
      <c r="AD23" s="71"/>
      <c r="AE23" s="71" t="s">
        <v>1864</v>
      </c>
      <c r="AF23" s="71"/>
      <c r="AG23" s="71"/>
      <c r="AH23" s="71" t="s">
        <v>1864</v>
      </c>
      <c r="AI23" s="106">
        <v>0</v>
      </c>
    </row>
    <row r="24" spans="1:35" x14ac:dyDescent="0.25">
      <c r="A24" s="76" t="s">
        <v>1690</v>
      </c>
      <c r="B24" s="71">
        <v>594.6</v>
      </c>
      <c r="C24" s="77">
        <v>266.39999999999998</v>
      </c>
      <c r="D24" s="76" t="s">
        <v>1671</v>
      </c>
      <c r="E24" s="71">
        <v>592.6</v>
      </c>
      <c r="F24" s="71">
        <v>2</v>
      </c>
      <c r="G24" s="71">
        <v>2</v>
      </c>
      <c r="H24" s="71">
        <v>264.39999999999998</v>
      </c>
      <c r="I24" s="71">
        <v>2</v>
      </c>
      <c r="J24" s="71">
        <v>2</v>
      </c>
      <c r="K24" s="106">
        <v>1</v>
      </c>
      <c r="L24" s="76"/>
      <c r="M24" s="71"/>
      <c r="N24" s="71"/>
      <c r="O24" s="71" t="s">
        <v>1864</v>
      </c>
      <c r="P24" s="71"/>
      <c r="Q24" s="71"/>
      <c r="R24" s="71" t="s">
        <v>1864</v>
      </c>
      <c r="S24" s="106">
        <v>0</v>
      </c>
      <c r="T24" s="76"/>
      <c r="U24" s="71"/>
      <c r="V24" s="71"/>
      <c r="W24" s="71" t="s">
        <v>1864</v>
      </c>
      <c r="X24" s="71"/>
      <c r="Y24" s="71"/>
      <c r="Z24" s="71" t="s">
        <v>1864</v>
      </c>
      <c r="AA24" s="106">
        <v>0</v>
      </c>
      <c r="AB24" s="76"/>
      <c r="AC24" s="71"/>
      <c r="AD24" s="71"/>
      <c r="AE24" s="71" t="s">
        <v>1864</v>
      </c>
      <c r="AF24" s="71"/>
      <c r="AG24" s="71"/>
      <c r="AH24" s="71" t="s">
        <v>1864</v>
      </c>
      <c r="AI24" s="106">
        <v>0</v>
      </c>
    </row>
    <row r="25" spans="1:35" x14ac:dyDescent="0.25">
      <c r="A25" s="76" t="s">
        <v>1691</v>
      </c>
      <c r="B25" s="71">
        <v>624.6</v>
      </c>
      <c r="C25" s="77">
        <v>266.39999999999998</v>
      </c>
      <c r="D25" s="76" t="s">
        <v>1692</v>
      </c>
      <c r="E25" s="71">
        <v>622.6</v>
      </c>
      <c r="F25" s="71">
        <v>2</v>
      </c>
      <c r="G25" s="71">
        <v>2</v>
      </c>
      <c r="H25" s="71">
        <v>266.39999999999998</v>
      </c>
      <c r="I25" s="71">
        <v>0</v>
      </c>
      <c r="J25" s="71">
        <v>0</v>
      </c>
      <c r="K25" s="106">
        <v>2</v>
      </c>
      <c r="L25" s="76" t="s">
        <v>1672</v>
      </c>
      <c r="M25" s="71">
        <v>622.6</v>
      </c>
      <c r="N25" s="71">
        <v>2</v>
      </c>
      <c r="O25" s="71">
        <v>2</v>
      </c>
      <c r="P25" s="71">
        <v>264.39999999999998</v>
      </c>
      <c r="Q25" s="71">
        <v>2</v>
      </c>
      <c r="R25" s="71">
        <v>2</v>
      </c>
      <c r="S25" s="106">
        <v>1</v>
      </c>
      <c r="T25" s="76"/>
      <c r="U25" s="71"/>
      <c r="V25" s="71"/>
      <c r="W25" s="71" t="s">
        <v>1864</v>
      </c>
      <c r="X25" s="71"/>
      <c r="Y25" s="71"/>
      <c r="Z25" s="71" t="s">
        <v>1864</v>
      </c>
      <c r="AA25" s="106">
        <v>0</v>
      </c>
      <c r="AB25" s="76"/>
      <c r="AC25" s="71"/>
      <c r="AD25" s="71"/>
      <c r="AE25" s="71" t="s">
        <v>1864</v>
      </c>
      <c r="AF25" s="71"/>
      <c r="AG25" s="71"/>
      <c r="AH25" s="71" t="s">
        <v>1864</v>
      </c>
      <c r="AI25" s="106">
        <v>0</v>
      </c>
    </row>
    <row r="26" spans="1:35" x14ac:dyDescent="0.25">
      <c r="A26" s="104" t="s">
        <v>1692</v>
      </c>
      <c r="B26" s="71">
        <v>622.6</v>
      </c>
      <c r="C26" s="77">
        <v>266.39999999999998</v>
      </c>
      <c r="D26" s="76" t="s">
        <v>1673</v>
      </c>
      <c r="E26" s="71">
        <v>620.6</v>
      </c>
      <c r="F26" s="71">
        <v>2</v>
      </c>
      <c r="G26" s="71">
        <v>2</v>
      </c>
      <c r="H26" s="71">
        <v>264.39999999999998</v>
      </c>
      <c r="I26" s="71">
        <v>2</v>
      </c>
      <c r="J26" s="71">
        <v>2</v>
      </c>
      <c r="K26" s="106">
        <v>1</v>
      </c>
      <c r="L26" s="76"/>
      <c r="M26" s="71"/>
      <c r="N26" s="71"/>
      <c r="O26" s="71" t="s">
        <v>1864</v>
      </c>
      <c r="P26" s="71"/>
      <c r="Q26" s="71"/>
      <c r="R26" s="71" t="s">
        <v>1864</v>
      </c>
      <c r="S26" s="106">
        <v>0</v>
      </c>
      <c r="T26" s="76"/>
      <c r="U26" s="71"/>
      <c r="V26" s="71"/>
      <c r="W26" s="71" t="s">
        <v>1864</v>
      </c>
      <c r="X26" s="71"/>
      <c r="Y26" s="71"/>
      <c r="Z26" s="71" t="s">
        <v>1864</v>
      </c>
      <c r="AA26" s="106">
        <v>0</v>
      </c>
      <c r="AB26" s="76"/>
      <c r="AC26" s="71"/>
      <c r="AD26" s="71"/>
      <c r="AE26" s="71" t="s">
        <v>1864</v>
      </c>
      <c r="AF26" s="71"/>
      <c r="AG26" s="71"/>
      <c r="AH26" s="71" t="s">
        <v>1864</v>
      </c>
      <c r="AI26" s="106">
        <v>0</v>
      </c>
    </row>
    <row r="27" spans="1:35" x14ac:dyDescent="0.25">
      <c r="A27" s="76" t="s">
        <v>1693</v>
      </c>
      <c r="B27" s="71">
        <v>652.70000000000005</v>
      </c>
      <c r="C27" s="77">
        <v>266.39999999999998</v>
      </c>
      <c r="D27" s="76" t="s">
        <v>1674</v>
      </c>
      <c r="E27" s="71">
        <v>650.6</v>
      </c>
      <c r="F27" s="71">
        <v>2</v>
      </c>
      <c r="G27" s="71">
        <v>2.1000000000000227</v>
      </c>
      <c r="H27" s="71">
        <v>264.39999999999998</v>
      </c>
      <c r="I27" s="71">
        <v>2</v>
      </c>
      <c r="J27" s="71">
        <v>2</v>
      </c>
      <c r="K27" s="106">
        <v>1</v>
      </c>
      <c r="L27" s="76" t="s">
        <v>1694</v>
      </c>
      <c r="M27" s="71">
        <v>650.70000000000005</v>
      </c>
      <c r="N27" s="71">
        <v>2</v>
      </c>
      <c r="O27" s="71">
        <v>2</v>
      </c>
      <c r="P27" s="71">
        <v>266.39999999999998</v>
      </c>
      <c r="Q27" s="71">
        <v>0</v>
      </c>
      <c r="R27" s="71">
        <v>0</v>
      </c>
      <c r="S27" s="106">
        <v>2</v>
      </c>
      <c r="T27" s="76"/>
      <c r="U27" s="71"/>
      <c r="V27" s="71"/>
      <c r="W27" s="71" t="s">
        <v>1864</v>
      </c>
      <c r="X27" s="71"/>
      <c r="Y27" s="71"/>
      <c r="Z27" s="71" t="s">
        <v>1864</v>
      </c>
      <c r="AA27" s="106">
        <v>0</v>
      </c>
      <c r="AB27" s="76"/>
      <c r="AC27" s="71"/>
      <c r="AD27" s="71"/>
      <c r="AE27" s="71" t="s">
        <v>1864</v>
      </c>
      <c r="AF27" s="71"/>
      <c r="AG27" s="71"/>
      <c r="AH27" s="71" t="s">
        <v>1864</v>
      </c>
      <c r="AI27" s="106">
        <v>0</v>
      </c>
    </row>
    <row r="28" spans="1:35" x14ac:dyDescent="0.25">
      <c r="A28" s="76" t="s">
        <v>1694</v>
      </c>
      <c r="B28" s="71">
        <v>650.70000000000005</v>
      </c>
      <c r="C28" s="77">
        <v>266.39999999999998</v>
      </c>
      <c r="D28" s="76" t="s">
        <v>1675</v>
      </c>
      <c r="E28" s="71">
        <v>648.6</v>
      </c>
      <c r="F28" s="71">
        <v>2</v>
      </c>
      <c r="G28" s="71">
        <v>2.1000000000000227</v>
      </c>
      <c r="H28" s="71">
        <v>264.39999999999998</v>
      </c>
      <c r="I28" s="71">
        <v>2</v>
      </c>
      <c r="J28" s="71">
        <v>2</v>
      </c>
      <c r="K28" s="106">
        <v>1</v>
      </c>
      <c r="L28" s="76"/>
      <c r="M28" s="71"/>
      <c r="N28" s="71"/>
      <c r="O28" s="71" t="s">
        <v>1864</v>
      </c>
      <c r="P28" s="71"/>
      <c r="Q28" s="71"/>
      <c r="R28" s="71" t="s">
        <v>1864</v>
      </c>
      <c r="S28" s="106">
        <v>0</v>
      </c>
      <c r="T28" s="76"/>
      <c r="U28" s="71"/>
      <c r="V28" s="71"/>
      <c r="W28" s="71" t="s">
        <v>1864</v>
      </c>
      <c r="X28" s="71"/>
      <c r="Y28" s="71"/>
      <c r="Z28" s="71" t="s">
        <v>1864</v>
      </c>
      <c r="AA28" s="106">
        <v>0</v>
      </c>
      <c r="AB28" s="76"/>
      <c r="AC28" s="71"/>
      <c r="AD28" s="71"/>
      <c r="AE28" s="71" t="s">
        <v>1864</v>
      </c>
      <c r="AF28" s="71"/>
      <c r="AG28" s="71"/>
      <c r="AH28" s="71" t="s">
        <v>1864</v>
      </c>
      <c r="AI28" s="106">
        <v>0</v>
      </c>
    </row>
    <row r="29" spans="1:35" x14ac:dyDescent="0.25">
      <c r="A29" s="76" t="s">
        <v>1695</v>
      </c>
      <c r="B29" s="71">
        <v>680.7</v>
      </c>
      <c r="C29" s="77">
        <v>266.39999999999998</v>
      </c>
      <c r="D29" s="76" t="s">
        <v>1676</v>
      </c>
      <c r="E29" s="71">
        <v>678.7</v>
      </c>
      <c r="F29" s="71">
        <v>2</v>
      </c>
      <c r="G29" s="71">
        <v>2</v>
      </c>
      <c r="H29" s="71">
        <v>264.39999999999998</v>
      </c>
      <c r="I29" s="71">
        <v>2</v>
      </c>
      <c r="J29" s="71">
        <v>2</v>
      </c>
      <c r="K29" s="106">
        <v>1</v>
      </c>
      <c r="L29" s="76" t="s">
        <v>1696</v>
      </c>
      <c r="M29" s="71">
        <v>678.7</v>
      </c>
      <c r="N29" s="71">
        <v>2</v>
      </c>
      <c r="O29" s="71">
        <v>2</v>
      </c>
      <c r="P29" s="71">
        <v>266.39999999999998</v>
      </c>
      <c r="Q29" s="71">
        <v>0</v>
      </c>
      <c r="R29" s="71">
        <v>0</v>
      </c>
      <c r="S29" s="106">
        <v>2</v>
      </c>
      <c r="T29" s="76"/>
      <c r="U29" s="71"/>
      <c r="V29" s="71"/>
      <c r="W29" s="71" t="s">
        <v>1864</v>
      </c>
      <c r="X29" s="71"/>
      <c r="Y29" s="71"/>
      <c r="Z29" s="71" t="s">
        <v>1864</v>
      </c>
      <c r="AA29" s="106">
        <v>0</v>
      </c>
      <c r="AB29" s="76"/>
      <c r="AC29" s="71"/>
      <c r="AD29" s="71"/>
      <c r="AE29" s="71" t="s">
        <v>1864</v>
      </c>
      <c r="AF29" s="71"/>
      <c r="AG29" s="71"/>
      <c r="AH29" s="71" t="s">
        <v>1864</v>
      </c>
      <c r="AI29" s="106">
        <v>0</v>
      </c>
    </row>
    <row r="30" spans="1:35" x14ac:dyDescent="0.25">
      <c r="A30" s="76" t="s">
        <v>1696</v>
      </c>
      <c r="B30" s="71">
        <v>678.7</v>
      </c>
      <c r="C30" s="77">
        <v>266.39999999999998</v>
      </c>
      <c r="D30" s="76" t="s">
        <v>1677</v>
      </c>
      <c r="E30" s="71">
        <v>676.7</v>
      </c>
      <c r="F30" s="71">
        <v>2</v>
      </c>
      <c r="G30" s="71">
        <v>2</v>
      </c>
      <c r="H30" s="71">
        <v>264.39999999999998</v>
      </c>
      <c r="I30" s="71">
        <v>2</v>
      </c>
      <c r="J30" s="71">
        <v>2</v>
      </c>
      <c r="K30" s="106">
        <v>1</v>
      </c>
      <c r="L30" s="76"/>
      <c r="M30" s="71"/>
      <c r="N30" s="71"/>
      <c r="O30" s="71" t="s">
        <v>1864</v>
      </c>
      <c r="P30" s="71"/>
      <c r="Q30" s="71"/>
      <c r="R30" s="71" t="s">
        <v>1864</v>
      </c>
      <c r="S30" s="106">
        <v>0</v>
      </c>
      <c r="T30" s="76"/>
      <c r="U30" s="71"/>
      <c r="V30" s="71"/>
      <c r="W30" s="71" t="s">
        <v>1864</v>
      </c>
      <c r="X30" s="71"/>
      <c r="Y30" s="71"/>
      <c r="Z30" s="71" t="s">
        <v>1864</v>
      </c>
      <c r="AA30" s="106">
        <v>0</v>
      </c>
      <c r="AB30" s="76"/>
      <c r="AC30" s="71"/>
      <c r="AD30" s="71"/>
      <c r="AE30" s="71" t="s">
        <v>1864</v>
      </c>
      <c r="AF30" s="71"/>
      <c r="AG30" s="71"/>
      <c r="AH30" s="71" t="s">
        <v>1864</v>
      </c>
      <c r="AI30" s="106">
        <v>0</v>
      </c>
    </row>
    <row r="31" spans="1:35" x14ac:dyDescent="0.25">
      <c r="A31" s="76" t="s">
        <v>1668</v>
      </c>
      <c r="B31" s="71">
        <v>566.6</v>
      </c>
      <c r="C31" s="77">
        <v>264.39999999999998</v>
      </c>
      <c r="D31" s="76" t="s">
        <v>1669</v>
      </c>
      <c r="E31" s="71">
        <v>564.6</v>
      </c>
      <c r="F31" s="71">
        <v>2</v>
      </c>
      <c r="G31" s="71">
        <v>2</v>
      </c>
      <c r="H31" s="71">
        <v>264.39999999999998</v>
      </c>
      <c r="I31" s="71">
        <v>0</v>
      </c>
      <c r="J31" s="71">
        <v>0</v>
      </c>
      <c r="K31" s="106">
        <v>2</v>
      </c>
      <c r="L31" s="76"/>
      <c r="M31" s="71"/>
      <c r="N31" s="71"/>
      <c r="O31" s="71" t="s">
        <v>1864</v>
      </c>
      <c r="P31" s="71"/>
      <c r="Q31" s="71"/>
      <c r="R31" s="71" t="s">
        <v>1864</v>
      </c>
      <c r="S31" s="106">
        <v>0</v>
      </c>
      <c r="T31" s="76"/>
      <c r="U31" s="71"/>
      <c r="V31" s="71"/>
      <c r="W31" s="71" t="s">
        <v>1864</v>
      </c>
      <c r="X31" s="71"/>
      <c r="Y31" s="71"/>
      <c r="Z31" s="71" t="s">
        <v>1864</v>
      </c>
      <c r="AA31" s="106">
        <v>0</v>
      </c>
      <c r="AB31" s="76"/>
      <c r="AC31" s="71"/>
      <c r="AD31" s="71"/>
      <c r="AE31" s="71" t="s">
        <v>1864</v>
      </c>
      <c r="AF31" s="71"/>
      <c r="AG31" s="71"/>
      <c r="AH31" s="71" t="s">
        <v>1864</v>
      </c>
      <c r="AI31" s="106">
        <v>0</v>
      </c>
    </row>
    <row r="32" spans="1:35" x14ac:dyDescent="0.25">
      <c r="A32" s="76" t="s">
        <v>1670</v>
      </c>
      <c r="B32" s="71">
        <v>594.6</v>
      </c>
      <c r="C32" s="77">
        <v>264.39999999999998</v>
      </c>
      <c r="D32" s="76" t="s">
        <v>1671</v>
      </c>
      <c r="E32" s="71">
        <v>592.6</v>
      </c>
      <c r="F32" s="71">
        <v>2</v>
      </c>
      <c r="G32" s="71">
        <v>2</v>
      </c>
      <c r="H32" s="71">
        <v>264.39999999999998</v>
      </c>
      <c r="I32" s="71">
        <v>0</v>
      </c>
      <c r="J32" s="71">
        <v>0</v>
      </c>
      <c r="K32" s="106">
        <v>2</v>
      </c>
      <c r="L32" s="76"/>
      <c r="M32" s="71"/>
      <c r="N32" s="71"/>
      <c r="O32" s="71" t="s">
        <v>1864</v>
      </c>
      <c r="P32" s="71"/>
      <c r="Q32" s="71"/>
      <c r="R32" s="71" t="s">
        <v>1864</v>
      </c>
      <c r="S32" s="106">
        <v>0</v>
      </c>
      <c r="T32" s="76"/>
      <c r="U32" s="71"/>
      <c r="V32" s="71"/>
      <c r="W32" s="71" t="s">
        <v>1864</v>
      </c>
      <c r="X32" s="71"/>
      <c r="Y32" s="71"/>
      <c r="Z32" s="71" t="s">
        <v>1864</v>
      </c>
      <c r="AA32" s="106">
        <v>0</v>
      </c>
      <c r="AB32" s="76"/>
      <c r="AC32" s="71"/>
      <c r="AD32" s="71"/>
      <c r="AE32" s="71" t="s">
        <v>1864</v>
      </c>
      <c r="AF32" s="71"/>
      <c r="AG32" s="71"/>
      <c r="AH32" s="71" t="s">
        <v>1864</v>
      </c>
      <c r="AI32" s="106">
        <v>0</v>
      </c>
    </row>
    <row r="33" spans="1:35" x14ac:dyDescent="0.25">
      <c r="A33" s="76" t="s">
        <v>1672</v>
      </c>
      <c r="B33" s="71">
        <v>622.6</v>
      </c>
      <c r="C33" s="77">
        <v>264.39999999999998</v>
      </c>
      <c r="D33" s="76" t="s">
        <v>1673</v>
      </c>
      <c r="E33" s="71">
        <v>620.6</v>
      </c>
      <c r="F33" s="71">
        <v>2</v>
      </c>
      <c r="G33" s="71">
        <v>2</v>
      </c>
      <c r="H33" s="71">
        <v>264.39999999999998</v>
      </c>
      <c r="I33" s="71">
        <v>0</v>
      </c>
      <c r="J33" s="71">
        <v>0</v>
      </c>
      <c r="K33" s="106">
        <v>2</v>
      </c>
      <c r="L33" s="76"/>
      <c r="M33" s="71"/>
      <c r="N33" s="71"/>
      <c r="O33" s="71" t="s">
        <v>1864</v>
      </c>
      <c r="P33" s="71"/>
      <c r="Q33" s="71"/>
      <c r="R33" s="71" t="s">
        <v>1864</v>
      </c>
      <c r="S33" s="106">
        <v>0</v>
      </c>
      <c r="T33" s="76"/>
      <c r="U33" s="71"/>
      <c r="V33" s="71"/>
      <c r="W33" s="71" t="s">
        <v>1864</v>
      </c>
      <c r="X33" s="71"/>
      <c r="Y33" s="71"/>
      <c r="Z33" s="71" t="s">
        <v>1864</v>
      </c>
      <c r="AA33" s="106">
        <v>0</v>
      </c>
      <c r="AB33" s="76"/>
      <c r="AC33" s="71"/>
      <c r="AD33" s="71"/>
      <c r="AE33" s="71" t="s">
        <v>1864</v>
      </c>
      <c r="AF33" s="71"/>
      <c r="AG33" s="71"/>
      <c r="AH33" s="71" t="s">
        <v>1864</v>
      </c>
      <c r="AI33" s="106">
        <v>0</v>
      </c>
    </row>
    <row r="34" spans="1:35" x14ac:dyDescent="0.25">
      <c r="A34" s="76" t="s">
        <v>1674</v>
      </c>
      <c r="B34" s="71">
        <v>650.6</v>
      </c>
      <c r="C34" s="77">
        <v>264.39999999999998</v>
      </c>
      <c r="D34" s="76" t="s">
        <v>1675</v>
      </c>
      <c r="E34" s="71">
        <v>648.6</v>
      </c>
      <c r="F34" s="71">
        <v>2</v>
      </c>
      <c r="G34" s="71">
        <v>2</v>
      </c>
      <c r="H34" s="71">
        <v>264.39999999999998</v>
      </c>
      <c r="I34" s="71">
        <v>0</v>
      </c>
      <c r="J34" s="71">
        <v>0</v>
      </c>
      <c r="K34" s="106">
        <v>2</v>
      </c>
      <c r="L34" s="76"/>
      <c r="M34" s="71"/>
      <c r="N34" s="71"/>
      <c r="O34" s="71" t="s">
        <v>1864</v>
      </c>
      <c r="P34" s="71"/>
      <c r="Q34" s="71"/>
      <c r="R34" s="71" t="s">
        <v>1864</v>
      </c>
      <c r="S34" s="106">
        <v>0</v>
      </c>
      <c r="T34" s="76"/>
      <c r="U34" s="71"/>
      <c r="V34" s="71"/>
      <c r="W34" s="71" t="s">
        <v>1864</v>
      </c>
      <c r="X34" s="71"/>
      <c r="Y34" s="71"/>
      <c r="Z34" s="71" t="s">
        <v>1864</v>
      </c>
      <c r="AA34" s="106">
        <v>0</v>
      </c>
      <c r="AB34" s="76"/>
      <c r="AC34" s="71"/>
      <c r="AD34" s="71"/>
      <c r="AE34" s="71" t="s">
        <v>1864</v>
      </c>
      <c r="AF34" s="71"/>
      <c r="AG34" s="71"/>
      <c r="AH34" s="71" t="s">
        <v>1864</v>
      </c>
      <c r="AI34" s="106">
        <v>0</v>
      </c>
    </row>
    <row r="35" spans="1:35" x14ac:dyDescent="0.25">
      <c r="A35" s="76" t="s">
        <v>1676</v>
      </c>
      <c r="B35" s="71">
        <v>678.7</v>
      </c>
      <c r="C35" s="77">
        <v>264.39999999999998</v>
      </c>
      <c r="D35" s="76" t="s">
        <v>1677</v>
      </c>
      <c r="E35" s="71">
        <v>676.7</v>
      </c>
      <c r="F35" s="71">
        <v>2</v>
      </c>
      <c r="G35" s="71">
        <v>2</v>
      </c>
      <c r="H35" s="71">
        <v>264.39999999999998</v>
      </c>
      <c r="I35" s="71">
        <v>0</v>
      </c>
      <c r="J35" s="71">
        <v>0</v>
      </c>
      <c r="K35" s="106">
        <v>2</v>
      </c>
      <c r="L35" s="76"/>
      <c r="M35" s="71"/>
      <c r="N35" s="71"/>
      <c r="O35" s="71" t="s">
        <v>1864</v>
      </c>
      <c r="P35" s="71"/>
      <c r="Q35" s="71"/>
      <c r="R35" s="71" t="s">
        <v>1864</v>
      </c>
      <c r="S35" s="106">
        <v>0</v>
      </c>
      <c r="T35" s="76"/>
      <c r="U35" s="71"/>
      <c r="V35" s="71"/>
      <c r="W35" s="71" t="s">
        <v>1864</v>
      </c>
      <c r="X35" s="71"/>
      <c r="Y35" s="71"/>
      <c r="Z35" s="71" t="s">
        <v>1864</v>
      </c>
      <c r="AA35" s="106">
        <v>0</v>
      </c>
      <c r="AB35" s="76"/>
      <c r="AC35" s="71"/>
      <c r="AD35" s="71"/>
      <c r="AE35" s="71" t="s">
        <v>1864</v>
      </c>
      <c r="AF35" s="71"/>
      <c r="AG35" s="71"/>
      <c r="AH35" s="71" t="s">
        <v>1864</v>
      </c>
      <c r="AI35" s="106">
        <v>0</v>
      </c>
    </row>
    <row r="36" spans="1:35" x14ac:dyDescent="0.25">
      <c r="A36" s="76" t="s">
        <v>1598</v>
      </c>
      <c r="B36" s="71">
        <v>558.5</v>
      </c>
      <c r="C36" s="77">
        <v>257.2</v>
      </c>
      <c r="D36" s="76" t="s">
        <v>1601</v>
      </c>
      <c r="E36" s="71">
        <v>556.5</v>
      </c>
      <c r="F36" s="71">
        <v>2</v>
      </c>
      <c r="G36" s="71">
        <v>2</v>
      </c>
      <c r="H36" s="71">
        <v>257.2</v>
      </c>
      <c r="I36" s="71">
        <v>0</v>
      </c>
      <c r="J36" s="71">
        <v>0</v>
      </c>
      <c r="K36" s="106">
        <v>2</v>
      </c>
      <c r="L36" s="76"/>
      <c r="M36" s="71"/>
      <c r="N36" s="71"/>
      <c r="O36" s="71" t="s">
        <v>1864</v>
      </c>
      <c r="P36" s="71"/>
      <c r="Q36" s="71"/>
      <c r="R36" s="71" t="s">
        <v>1864</v>
      </c>
      <c r="S36" s="106">
        <v>0</v>
      </c>
      <c r="T36" s="76"/>
      <c r="U36" s="71"/>
      <c r="V36" s="71"/>
      <c r="W36" s="71" t="s">
        <v>1864</v>
      </c>
      <c r="X36" s="71"/>
      <c r="Y36" s="71"/>
      <c r="Z36" s="71" t="s">
        <v>1864</v>
      </c>
      <c r="AA36" s="106">
        <v>0</v>
      </c>
      <c r="AB36" s="76"/>
      <c r="AC36" s="71"/>
      <c r="AD36" s="71"/>
      <c r="AE36" s="71" t="s">
        <v>1864</v>
      </c>
      <c r="AF36" s="71"/>
      <c r="AG36" s="71"/>
      <c r="AH36" s="71" t="s">
        <v>1864</v>
      </c>
      <c r="AI36" s="106">
        <v>0</v>
      </c>
    </row>
    <row r="37" spans="1:35" x14ac:dyDescent="0.25">
      <c r="A37" s="76" t="s">
        <v>1601</v>
      </c>
      <c r="B37" s="71">
        <v>556.5</v>
      </c>
      <c r="C37" s="77">
        <v>257.2</v>
      </c>
      <c r="D37" s="76" t="s">
        <v>1602</v>
      </c>
      <c r="E37" s="71">
        <v>554.4</v>
      </c>
      <c r="F37" s="71">
        <v>2</v>
      </c>
      <c r="G37" s="71">
        <v>2.1000000000000227</v>
      </c>
      <c r="H37" s="71">
        <v>257.2</v>
      </c>
      <c r="I37" s="71">
        <v>0</v>
      </c>
      <c r="J37" s="71">
        <v>0</v>
      </c>
      <c r="K37" s="106">
        <v>2</v>
      </c>
      <c r="L37" s="76"/>
      <c r="M37" s="71"/>
      <c r="N37" s="71"/>
      <c r="O37" s="71" t="s">
        <v>1864</v>
      </c>
      <c r="P37" s="71"/>
      <c r="Q37" s="71"/>
      <c r="R37" s="71" t="s">
        <v>1864</v>
      </c>
      <c r="S37" s="106">
        <v>0</v>
      </c>
      <c r="T37" s="76"/>
      <c r="U37" s="71"/>
      <c r="V37" s="71"/>
      <c r="W37" s="71" t="s">
        <v>1864</v>
      </c>
      <c r="X37" s="71"/>
      <c r="Y37" s="71"/>
      <c r="Z37" s="71" t="s">
        <v>1864</v>
      </c>
      <c r="AA37" s="106">
        <v>0</v>
      </c>
      <c r="AB37" s="76"/>
      <c r="AC37" s="71"/>
      <c r="AD37" s="71"/>
      <c r="AE37" s="71" t="s">
        <v>1864</v>
      </c>
      <c r="AF37" s="71"/>
      <c r="AG37" s="71"/>
      <c r="AH37" s="71" t="s">
        <v>1864</v>
      </c>
      <c r="AI37" s="106">
        <v>0</v>
      </c>
    </row>
    <row r="38" spans="1:35" x14ac:dyDescent="0.25">
      <c r="A38" s="76" t="s">
        <v>1597</v>
      </c>
      <c r="B38" s="71">
        <v>558.5</v>
      </c>
      <c r="C38" s="77">
        <v>285.2</v>
      </c>
      <c r="D38" s="76" t="s">
        <v>1600</v>
      </c>
      <c r="E38" s="71">
        <v>556.5</v>
      </c>
      <c r="F38" s="71">
        <v>2</v>
      </c>
      <c r="G38" s="71">
        <v>2</v>
      </c>
      <c r="H38" s="71">
        <v>285.2</v>
      </c>
      <c r="I38" s="71">
        <v>0</v>
      </c>
      <c r="J38" s="71">
        <v>0</v>
      </c>
      <c r="K38" s="106">
        <v>2</v>
      </c>
      <c r="L38" s="76" t="s">
        <v>1599</v>
      </c>
      <c r="M38" s="71">
        <v>556.5</v>
      </c>
      <c r="N38" s="71">
        <v>2</v>
      </c>
      <c r="O38" s="71">
        <v>2</v>
      </c>
      <c r="P38" s="71">
        <v>283.2</v>
      </c>
      <c r="Q38" s="71">
        <v>2</v>
      </c>
      <c r="R38" s="71">
        <v>2</v>
      </c>
      <c r="S38" s="106">
        <v>1</v>
      </c>
      <c r="T38" s="76"/>
      <c r="U38" s="71"/>
      <c r="V38" s="71"/>
      <c r="W38" s="71" t="s">
        <v>1864</v>
      </c>
      <c r="X38" s="71"/>
      <c r="Y38" s="71"/>
      <c r="Z38" s="71" t="s">
        <v>1864</v>
      </c>
      <c r="AA38" s="106">
        <v>0</v>
      </c>
      <c r="AB38" s="76"/>
      <c r="AC38" s="71"/>
      <c r="AD38" s="71"/>
      <c r="AE38" s="71" t="s">
        <v>1864</v>
      </c>
      <c r="AF38" s="71"/>
      <c r="AG38" s="71"/>
      <c r="AH38" s="71" t="s">
        <v>1864</v>
      </c>
      <c r="AI38" s="106">
        <v>0</v>
      </c>
    </row>
    <row r="39" spans="1:35" x14ac:dyDescent="0.25">
      <c r="A39" s="76" t="s">
        <v>1605</v>
      </c>
      <c r="B39" s="71">
        <v>584.4</v>
      </c>
      <c r="C39" s="77">
        <v>285.2</v>
      </c>
      <c r="D39" s="76" t="s">
        <v>1607</v>
      </c>
      <c r="E39" s="71">
        <v>582.4</v>
      </c>
      <c r="F39" s="71">
        <v>2</v>
      </c>
      <c r="G39" s="71">
        <v>2</v>
      </c>
      <c r="H39" s="71">
        <v>283.2</v>
      </c>
      <c r="I39" s="71">
        <v>2</v>
      </c>
      <c r="J39" s="71">
        <v>2</v>
      </c>
      <c r="K39" s="106">
        <v>1</v>
      </c>
      <c r="L39" s="76" t="s">
        <v>1608</v>
      </c>
      <c r="M39" s="71">
        <v>582.4</v>
      </c>
      <c r="N39" s="71">
        <v>2</v>
      </c>
      <c r="O39" s="71">
        <v>2</v>
      </c>
      <c r="P39" s="71">
        <v>285.2</v>
      </c>
      <c r="Q39" s="71">
        <v>0</v>
      </c>
      <c r="R39" s="71">
        <v>0</v>
      </c>
      <c r="S39" s="106">
        <v>2</v>
      </c>
      <c r="T39" s="76"/>
      <c r="U39" s="71"/>
      <c r="V39" s="71"/>
      <c r="W39" s="71" t="s">
        <v>1864</v>
      </c>
      <c r="X39" s="71"/>
      <c r="Y39" s="71"/>
      <c r="Z39" s="71" t="s">
        <v>1864</v>
      </c>
      <c r="AA39" s="106">
        <v>0</v>
      </c>
      <c r="AB39" s="76"/>
      <c r="AC39" s="71"/>
      <c r="AD39" s="71"/>
      <c r="AE39" s="71" t="s">
        <v>1864</v>
      </c>
      <c r="AF39" s="71"/>
      <c r="AG39" s="71"/>
      <c r="AH39" s="71" t="s">
        <v>1864</v>
      </c>
      <c r="AI39" s="106">
        <v>0</v>
      </c>
    </row>
    <row r="40" spans="1:35" x14ac:dyDescent="0.25">
      <c r="A40" s="76" t="s">
        <v>1608</v>
      </c>
      <c r="B40" s="71">
        <v>582.4</v>
      </c>
      <c r="C40" s="77">
        <v>285.2</v>
      </c>
      <c r="D40" s="76" t="s">
        <v>1609</v>
      </c>
      <c r="E40" s="71">
        <v>580.4</v>
      </c>
      <c r="F40" s="71">
        <v>2</v>
      </c>
      <c r="G40" s="71">
        <v>2</v>
      </c>
      <c r="H40" s="71">
        <v>285.2</v>
      </c>
      <c r="I40" s="71">
        <v>0</v>
      </c>
      <c r="J40" s="71">
        <v>0</v>
      </c>
      <c r="K40" s="106">
        <v>2</v>
      </c>
      <c r="L40" s="76"/>
      <c r="M40" s="71"/>
      <c r="N40" s="71"/>
      <c r="O40" s="71" t="s">
        <v>1864</v>
      </c>
      <c r="P40" s="71"/>
      <c r="Q40" s="71"/>
      <c r="R40" s="71" t="s">
        <v>1864</v>
      </c>
      <c r="S40" s="106">
        <v>0</v>
      </c>
      <c r="T40" s="76"/>
      <c r="U40" s="71"/>
      <c r="V40" s="71"/>
      <c r="W40" s="71" t="s">
        <v>1864</v>
      </c>
      <c r="X40" s="71"/>
      <c r="Y40" s="71"/>
      <c r="Z40" s="71" t="s">
        <v>1864</v>
      </c>
      <c r="AA40" s="106">
        <v>0</v>
      </c>
      <c r="AB40" s="76"/>
      <c r="AC40" s="71"/>
      <c r="AD40" s="71"/>
      <c r="AE40" s="71" t="s">
        <v>1864</v>
      </c>
      <c r="AF40" s="71"/>
      <c r="AG40" s="71"/>
      <c r="AH40" s="71" t="s">
        <v>1864</v>
      </c>
      <c r="AI40" s="106">
        <v>0</v>
      </c>
    </row>
    <row r="41" spans="1:35" x14ac:dyDescent="0.25">
      <c r="A41" s="76" t="s">
        <v>1882</v>
      </c>
      <c r="B41" s="71">
        <v>614.6</v>
      </c>
      <c r="C41" s="77">
        <v>285.2</v>
      </c>
      <c r="D41" s="76" t="s">
        <v>1883</v>
      </c>
      <c r="E41" s="71">
        <v>612.6</v>
      </c>
      <c r="F41" s="71">
        <v>2</v>
      </c>
      <c r="G41" s="71">
        <v>2</v>
      </c>
      <c r="H41" s="71">
        <v>283.2</v>
      </c>
      <c r="I41" s="71">
        <v>2</v>
      </c>
      <c r="J41" s="71">
        <v>2</v>
      </c>
      <c r="K41" s="106">
        <v>1</v>
      </c>
      <c r="L41" s="76"/>
      <c r="M41" s="71"/>
      <c r="N41" s="71"/>
      <c r="O41" s="71" t="s">
        <v>1864</v>
      </c>
      <c r="P41" s="71"/>
      <c r="Q41" s="71"/>
      <c r="R41" s="71" t="s">
        <v>1864</v>
      </c>
      <c r="S41" s="106">
        <v>0</v>
      </c>
      <c r="T41" s="76"/>
      <c r="U41" s="71"/>
      <c r="V41" s="71"/>
      <c r="W41" s="71" t="s">
        <v>1864</v>
      </c>
      <c r="X41" s="71"/>
      <c r="Y41" s="71"/>
      <c r="Z41" s="71" t="s">
        <v>1864</v>
      </c>
      <c r="AA41" s="106">
        <v>0</v>
      </c>
      <c r="AB41" s="76"/>
      <c r="AC41" s="71"/>
      <c r="AD41" s="71"/>
      <c r="AE41" s="71" t="s">
        <v>1864</v>
      </c>
      <c r="AF41" s="71"/>
      <c r="AG41" s="71"/>
      <c r="AH41" s="71" t="s">
        <v>1864</v>
      </c>
      <c r="AI41" s="106">
        <v>0</v>
      </c>
    </row>
    <row r="42" spans="1:35" x14ac:dyDescent="0.25">
      <c r="A42" s="76" t="s">
        <v>1610</v>
      </c>
      <c r="B42" s="71">
        <v>598.5</v>
      </c>
      <c r="C42" s="77">
        <v>299.3</v>
      </c>
      <c r="D42" s="76" t="s">
        <v>1611</v>
      </c>
      <c r="E42" s="71">
        <v>596.5</v>
      </c>
      <c r="F42" s="71">
        <v>2</v>
      </c>
      <c r="G42" s="71">
        <v>2</v>
      </c>
      <c r="H42" s="71">
        <v>299.3</v>
      </c>
      <c r="I42" s="71">
        <v>0</v>
      </c>
      <c r="J42" s="71">
        <v>0</v>
      </c>
      <c r="K42" s="106">
        <v>2</v>
      </c>
      <c r="L42" s="76"/>
      <c r="M42" s="71"/>
      <c r="N42" s="71"/>
      <c r="O42" s="71" t="s">
        <v>1864</v>
      </c>
      <c r="P42" s="71"/>
      <c r="Q42" s="71"/>
      <c r="R42" s="71" t="s">
        <v>1864</v>
      </c>
      <c r="S42" s="106">
        <v>0</v>
      </c>
      <c r="T42" s="76"/>
      <c r="U42" s="71"/>
      <c r="V42" s="71"/>
      <c r="W42" s="71" t="s">
        <v>1864</v>
      </c>
      <c r="X42" s="71"/>
      <c r="Y42" s="71"/>
      <c r="Z42" s="71" t="s">
        <v>1864</v>
      </c>
      <c r="AA42" s="106">
        <v>0</v>
      </c>
      <c r="AB42" s="76"/>
      <c r="AC42" s="71"/>
      <c r="AD42" s="71"/>
      <c r="AE42" s="71" t="s">
        <v>1864</v>
      </c>
      <c r="AF42" s="71"/>
      <c r="AG42" s="71"/>
      <c r="AH42" s="71" t="s">
        <v>1864</v>
      </c>
      <c r="AI42" s="106">
        <v>0</v>
      </c>
    </row>
    <row r="43" spans="1:35" x14ac:dyDescent="0.25">
      <c r="A43" s="76" t="s">
        <v>1603</v>
      </c>
      <c r="B43" s="71">
        <v>586.5</v>
      </c>
      <c r="C43" s="77">
        <v>313.3</v>
      </c>
      <c r="D43" s="76" t="s">
        <v>1653</v>
      </c>
      <c r="E43" s="71">
        <v>584.4</v>
      </c>
      <c r="F43" s="71">
        <v>2</v>
      </c>
      <c r="G43" s="71">
        <v>2.1000000000000227</v>
      </c>
      <c r="H43" s="71">
        <v>311.2</v>
      </c>
      <c r="I43" s="71">
        <v>2</v>
      </c>
      <c r="J43" s="71">
        <v>2.1000000000000227</v>
      </c>
      <c r="K43" s="106">
        <v>1</v>
      </c>
      <c r="L43" s="76" t="s">
        <v>1604</v>
      </c>
      <c r="M43" s="71">
        <v>584.4</v>
      </c>
      <c r="N43" s="71">
        <v>2</v>
      </c>
      <c r="O43" s="71">
        <v>2.1000000000000227</v>
      </c>
      <c r="P43" s="71">
        <v>313.2</v>
      </c>
      <c r="Q43" s="71">
        <v>0</v>
      </c>
      <c r="R43" s="71">
        <v>0.10000000000002274</v>
      </c>
      <c r="S43" s="106">
        <v>2</v>
      </c>
      <c r="T43" s="76"/>
      <c r="U43" s="71"/>
      <c r="V43" s="71"/>
      <c r="W43" s="71" t="s">
        <v>1864</v>
      </c>
      <c r="X43" s="71"/>
      <c r="Y43" s="71"/>
      <c r="Z43" s="71" t="s">
        <v>1864</v>
      </c>
      <c r="AA43" s="106">
        <v>0</v>
      </c>
      <c r="AB43" s="76"/>
      <c r="AC43" s="71"/>
      <c r="AD43" s="71"/>
      <c r="AE43" s="71" t="s">
        <v>1864</v>
      </c>
      <c r="AF43" s="71"/>
      <c r="AG43" s="71"/>
      <c r="AH43" s="71" t="s">
        <v>1864</v>
      </c>
      <c r="AI43" s="106">
        <v>0</v>
      </c>
    </row>
    <row r="44" spans="1:35" x14ac:dyDescent="0.25">
      <c r="A44" s="76" t="s">
        <v>1604</v>
      </c>
      <c r="B44" s="71">
        <v>584.4</v>
      </c>
      <c r="C44" s="77">
        <v>313.2</v>
      </c>
      <c r="D44" s="76" t="s">
        <v>1606</v>
      </c>
      <c r="E44" s="71">
        <v>582.4</v>
      </c>
      <c r="F44" s="71">
        <v>2</v>
      </c>
      <c r="G44" s="71">
        <v>2</v>
      </c>
      <c r="H44" s="71">
        <v>311.2</v>
      </c>
      <c r="I44" s="71">
        <v>2</v>
      </c>
      <c r="J44" s="71">
        <v>2</v>
      </c>
      <c r="K44" s="106">
        <v>1</v>
      </c>
      <c r="L44" s="76"/>
      <c r="M44" s="71"/>
      <c r="N44" s="71"/>
      <c r="O44" s="71" t="s">
        <v>1864</v>
      </c>
      <c r="P44" s="71"/>
      <c r="Q44" s="71"/>
      <c r="R44" s="71" t="s">
        <v>1864</v>
      </c>
      <c r="S44" s="106">
        <v>0</v>
      </c>
      <c r="T44" s="76"/>
      <c r="U44" s="71"/>
      <c r="V44" s="71"/>
      <c r="W44" s="71" t="s">
        <v>1864</v>
      </c>
      <c r="X44" s="71"/>
      <c r="Y44" s="71"/>
      <c r="Z44" s="71" t="s">
        <v>1864</v>
      </c>
      <c r="AA44" s="106">
        <v>0</v>
      </c>
      <c r="AB44" s="76"/>
      <c r="AC44" s="71"/>
      <c r="AD44" s="71"/>
      <c r="AE44" s="71" t="s">
        <v>1864</v>
      </c>
      <c r="AF44" s="71"/>
      <c r="AG44" s="71"/>
      <c r="AH44" s="71" t="s">
        <v>1864</v>
      </c>
      <c r="AI44" s="106">
        <v>0</v>
      </c>
    </row>
    <row r="45" spans="1:35" x14ac:dyDescent="0.25">
      <c r="A45" s="76" t="s">
        <v>1653</v>
      </c>
      <c r="B45" s="71">
        <v>584.4</v>
      </c>
      <c r="C45" s="77">
        <v>311.2</v>
      </c>
      <c r="D45" s="76" t="s">
        <v>1606</v>
      </c>
      <c r="E45" s="71">
        <v>582.4</v>
      </c>
      <c r="F45" s="71">
        <v>2</v>
      </c>
      <c r="G45" s="71">
        <v>2</v>
      </c>
      <c r="H45" s="71">
        <v>311.2</v>
      </c>
      <c r="I45" s="71">
        <v>0</v>
      </c>
      <c r="J45" s="71">
        <v>0</v>
      </c>
      <c r="K45" s="106">
        <v>2</v>
      </c>
      <c r="L45" s="76"/>
      <c r="M45" s="71"/>
      <c r="N45" s="71"/>
      <c r="O45" s="71" t="s">
        <v>1864</v>
      </c>
      <c r="P45" s="71"/>
      <c r="Q45" s="71"/>
      <c r="R45" s="71" t="s">
        <v>1864</v>
      </c>
      <c r="S45" s="106">
        <v>0</v>
      </c>
      <c r="T45" s="76"/>
      <c r="U45" s="71"/>
      <c r="V45" s="71"/>
      <c r="W45" s="71" t="s">
        <v>1864</v>
      </c>
      <c r="X45" s="71"/>
      <c r="Y45" s="71"/>
      <c r="Z45" s="71" t="s">
        <v>1864</v>
      </c>
      <c r="AA45" s="106">
        <v>0</v>
      </c>
      <c r="AB45" s="76"/>
      <c r="AC45" s="71"/>
      <c r="AD45" s="71"/>
      <c r="AE45" s="71" t="s">
        <v>1864</v>
      </c>
      <c r="AF45" s="71"/>
      <c r="AG45" s="71"/>
      <c r="AH45" s="71" t="s">
        <v>1864</v>
      </c>
      <c r="AI45" s="106">
        <v>0</v>
      </c>
    </row>
    <row r="46" spans="1:35" x14ac:dyDescent="0.25">
      <c r="A46" s="76" t="s">
        <v>1612</v>
      </c>
      <c r="B46" s="71">
        <v>614.4</v>
      </c>
      <c r="C46" s="77">
        <v>313.2</v>
      </c>
      <c r="D46" s="76" t="s">
        <v>1613</v>
      </c>
      <c r="E46" s="71">
        <v>612.6</v>
      </c>
      <c r="F46" s="71">
        <v>2</v>
      </c>
      <c r="G46" s="71">
        <v>1.7999999999999545</v>
      </c>
      <c r="H46" s="71">
        <v>311.3</v>
      </c>
      <c r="I46" s="71">
        <v>2</v>
      </c>
      <c r="J46" s="71">
        <v>1.8999999999999773</v>
      </c>
      <c r="K46" s="106">
        <v>1</v>
      </c>
      <c r="L46" s="76" t="s">
        <v>1614</v>
      </c>
      <c r="M46" s="71">
        <v>612.6</v>
      </c>
      <c r="N46" s="71">
        <v>2</v>
      </c>
      <c r="O46" s="71">
        <v>1.7999999999999545</v>
      </c>
      <c r="P46" s="71">
        <v>313.2</v>
      </c>
      <c r="Q46" s="71">
        <v>0</v>
      </c>
      <c r="R46" s="71">
        <v>0</v>
      </c>
      <c r="S46" s="106">
        <v>2</v>
      </c>
      <c r="T46" s="76"/>
      <c r="U46" s="71"/>
      <c r="V46" s="71"/>
      <c r="W46" s="71" t="s">
        <v>1864</v>
      </c>
      <c r="X46" s="71"/>
      <c r="Y46" s="71"/>
      <c r="Z46" s="71" t="s">
        <v>1864</v>
      </c>
      <c r="AA46" s="106">
        <v>0</v>
      </c>
      <c r="AB46" s="76"/>
      <c r="AC46" s="71"/>
      <c r="AD46" s="71"/>
      <c r="AE46" s="71" t="s">
        <v>1864</v>
      </c>
      <c r="AF46" s="71"/>
      <c r="AG46" s="71"/>
      <c r="AH46" s="71" t="s">
        <v>1864</v>
      </c>
      <c r="AI46" s="106">
        <v>0</v>
      </c>
    </row>
    <row r="47" spans="1:35" x14ac:dyDescent="0.25">
      <c r="A47" s="76" t="s">
        <v>1614</v>
      </c>
      <c r="B47" s="71">
        <v>612.6</v>
      </c>
      <c r="C47" s="77">
        <v>313.2</v>
      </c>
      <c r="D47" s="76" t="s">
        <v>1616</v>
      </c>
      <c r="E47" s="71">
        <v>610.4</v>
      </c>
      <c r="F47" s="71">
        <v>2</v>
      </c>
      <c r="G47" s="71">
        <v>2.2000000000000455</v>
      </c>
      <c r="H47" s="71">
        <v>313.2</v>
      </c>
      <c r="I47" s="71">
        <v>0</v>
      </c>
      <c r="J47" s="71">
        <v>0</v>
      </c>
      <c r="K47" s="106">
        <v>2</v>
      </c>
      <c r="L47" s="76" t="s">
        <v>1615</v>
      </c>
      <c r="M47" s="71">
        <v>610.4</v>
      </c>
      <c r="N47" s="71">
        <v>2</v>
      </c>
      <c r="O47" s="71">
        <v>2.2000000000000455</v>
      </c>
      <c r="P47" s="71">
        <v>311.2</v>
      </c>
      <c r="Q47" s="71">
        <v>2</v>
      </c>
      <c r="R47" s="71">
        <v>2</v>
      </c>
      <c r="S47" s="106">
        <v>1</v>
      </c>
      <c r="T47" s="76"/>
      <c r="U47" s="71"/>
      <c r="V47" s="71"/>
      <c r="W47" s="71" t="s">
        <v>1864</v>
      </c>
      <c r="X47" s="71"/>
      <c r="Y47" s="71"/>
      <c r="Z47" s="71" t="s">
        <v>1864</v>
      </c>
      <c r="AA47" s="106">
        <v>0</v>
      </c>
      <c r="AB47" s="76"/>
      <c r="AC47" s="71"/>
      <c r="AD47" s="71"/>
      <c r="AE47" s="71" t="s">
        <v>1864</v>
      </c>
      <c r="AF47" s="71"/>
      <c r="AG47" s="71"/>
      <c r="AH47" s="71" t="s">
        <v>1864</v>
      </c>
      <c r="AI47" s="106">
        <v>0</v>
      </c>
    </row>
    <row r="48" spans="1:35" x14ac:dyDescent="0.25">
      <c r="A48" s="76" t="s">
        <v>1616</v>
      </c>
      <c r="B48" s="71">
        <v>610.4</v>
      </c>
      <c r="C48" s="77">
        <v>313.2</v>
      </c>
      <c r="D48" s="76" t="s">
        <v>1618</v>
      </c>
      <c r="E48" s="71">
        <v>608.5</v>
      </c>
      <c r="F48" s="71">
        <v>2</v>
      </c>
      <c r="G48" s="71">
        <v>1.8999999999999773</v>
      </c>
      <c r="H48" s="71">
        <v>313.2</v>
      </c>
      <c r="I48" s="71">
        <v>0</v>
      </c>
      <c r="J48" s="71">
        <v>0</v>
      </c>
      <c r="K48" s="106">
        <v>2</v>
      </c>
      <c r="L48" s="76" t="s">
        <v>1617</v>
      </c>
      <c r="M48" s="71">
        <v>608.5</v>
      </c>
      <c r="N48" s="71">
        <v>2</v>
      </c>
      <c r="O48" s="71">
        <v>1.8999999999999773</v>
      </c>
      <c r="P48" s="71">
        <v>311.2</v>
      </c>
      <c r="Q48" s="71">
        <v>2</v>
      </c>
      <c r="R48" s="71">
        <v>2</v>
      </c>
      <c r="S48" s="106">
        <v>1</v>
      </c>
      <c r="T48" s="76"/>
      <c r="U48" s="71"/>
      <c r="V48" s="71"/>
      <c r="W48" s="71" t="s">
        <v>1864</v>
      </c>
      <c r="X48" s="71"/>
      <c r="Y48" s="71"/>
      <c r="Z48" s="71" t="s">
        <v>1864</v>
      </c>
      <c r="AA48" s="106">
        <v>0</v>
      </c>
      <c r="AB48" s="76"/>
      <c r="AC48" s="71"/>
      <c r="AD48" s="71"/>
      <c r="AE48" s="71" t="s">
        <v>1864</v>
      </c>
      <c r="AF48" s="71"/>
      <c r="AG48" s="71"/>
      <c r="AH48" s="71" t="s">
        <v>1864</v>
      </c>
      <c r="AI48" s="106">
        <v>0</v>
      </c>
    </row>
    <row r="49" spans="1:35" x14ac:dyDescent="0.25">
      <c r="A49" s="76" t="s">
        <v>1618</v>
      </c>
      <c r="B49" s="71">
        <v>608.5</v>
      </c>
      <c r="C49" s="77">
        <v>313.2</v>
      </c>
      <c r="D49" s="76" t="s">
        <v>1619</v>
      </c>
      <c r="E49" s="71">
        <v>606.4</v>
      </c>
      <c r="F49" s="71">
        <v>2</v>
      </c>
      <c r="G49" s="71">
        <v>2.1000000000000227</v>
      </c>
      <c r="H49" s="71">
        <v>311.2</v>
      </c>
      <c r="I49" s="71">
        <v>2</v>
      </c>
      <c r="J49" s="71">
        <v>2</v>
      </c>
      <c r="K49" s="106">
        <v>1</v>
      </c>
      <c r="L49" s="76"/>
      <c r="M49" s="71"/>
      <c r="N49" s="71"/>
      <c r="O49" s="71" t="s">
        <v>1864</v>
      </c>
      <c r="P49" s="71"/>
      <c r="Q49" s="71"/>
      <c r="R49" s="71" t="s">
        <v>1864</v>
      </c>
      <c r="S49" s="106">
        <v>0</v>
      </c>
      <c r="T49" s="76"/>
      <c r="U49" s="71"/>
      <c r="V49" s="71"/>
      <c r="W49" s="71" t="s">
        <v>1864</v>
      </c>
      <c r="X49" s="71"/>
      <c r="Y49" s="71"/>
      <c r="Z49" s="71" t="s">
        <v>1864</v>
      </c>
      <c r="AA49" s="106">
        <v>0</v>
      </c>
      <c r="AB49" s="76"/>
      <c r="AC49" s="71"/>
      <c r="AD49" s="71"/>
      <c r="AE49" s="71" t="s">
        <v>1864</v>
      </c>
      <c r="AF49" s="71"/>
      <c r="AG49" s="71"/>
      <c r="AH49" s="71" t="s">
        <v>1864</v>
      </c>
      <c r="AI49" s="106">
        <v>0</v>
      </c>
    </row>
    <row r="50" spans="1:35" x14ac:dyDescent="0.25">
      <c r="A50" s="76" t="s">
        <v>1885</v>
      </c>
      <c r="B50" s="71">
        <v>642.6</v>
      </c>
      <c r="C50" s="77">
        <v>313.2</v>
      </c>
      <c r="D50" s="76" t="s">
        <v>1621</v>
      </c>
      <c r="E50" s="71">
        <v>640.6</v>
      </c>
      <c r="F50" s="71">
        <v>2</v>
      </c>
      <c r="G50" s="71">
        <v>2</v>
      </c>
      <c r="H50" s="71">
        <v>311.2</v>
      </c>
      <c r="I50" s="71">
        <v>2</v>
      </c>
      <c r="J50" s="71">
        <v>2</v>
      </c>
      <c r="K50" s="106">
        <v>1</v>
      </c>
      <c r="L50" s="76"/>
      <c r="M50" s="71"/>
      <c r="N50" s="71"/>
      <c r="O50" s="71" t="s">
        <v>1864</v>
      </c>
      <c r="P50" s="71"/>
      <c r="Q50" s="71"/>
      <c r="R50" s="71" t="s">
        <v>1864</v>
      </c>
      <c r="S50" s="106">
        <v>0</v>
      </c>
      <c r="T50" s="76"/>
      <c r="U50" s="71"/>
      <c r="V50" s="71"/>
      <c r="W50" s="71" t="s">
        <v>1864</v>
      </c>
      <c r="X50" s="71"/>
      <c r="Y50" s="71"/>
      <c r="Z50" s="71" t="s">
        <v>1864</v>
      </c>
      <c r="AA50" s="106">
        <v>0</v>
      </c>
      <c r="AB50" s="76"/>
      <c r="AC50" s="71"/>
      <c r="AD50" s="71"/>
      <c r="AE50" s="71" t="s">
        <v>1864</v>
      </c>
      <c r="AF50" s="71"/>
      <c r="AG50" s="71"/>
      <c r="AH50" s="71" t="s">
        <v>1864</v>
      </c>
      <c r="AI50" s="106">
        <v>0</v>
      </c>
    </row>
    <row r="51" spans="1:35" x14ac:dyDescent="0.25">
      <c r="A51" s="76" t="s">
        <v>1628</v>
      </c>
      <c r="B51" s="71">
        <v>636.5</v>
      </c>
      <c r="C51" s="77">
        <v>313.3</v>
      </c>
      <c r="D51" s="76" t="s">
        <v>1629</v>
      </c>
      <c r="E51" s="71">
        <v>634.5</v>
      </c>
      <c r="F51" s="71">
        <v>2</v>
      </c>
      <c r="G51" s="71">
        <v>2</v>
      </c>
      <c r="H51" s="71">
        <v>313.3</v>
      </c>
      <c r="I51" s="71">
        <v>0</v>
      </c>
      <c r="J51" s="71">
        <v>0</v>
      </c>
      <c r="K51" s="106">
        <v>2</v>
      </c>
      <c r="L51" s="76"/>
      <c r="M51" s="71"/>
      <c r="N51" s="71"/>
      <c r="O51" s="71" t="s">
        <v>1864</v>
      </c>
      <c r="P51" s="71"/>
      <c r="Q51" s="71"/>
      <c r="R51" s="71" t="s">
        <v>1864</v>
      </c>
      <c r="S51" s="106">
        <v>0</v>
      </c>
      <c r="T51" s="76"/>
      <c r="U51" s="71"/>
      <c r="V51" s="71"/>
      <c r="W51" s="71" t="s">
        <v>1864</v>
      </c>
      <c r="X51" s="71"/>
      <c r="Y51" s="71"/>
      <c r="Z51" s="71" t="s">
        <v>1864</v>
      </c>
      <c r="AA51" s="106">
        <v>0</v>
      </c>
      <c r="AB51" s="76"/>
      <c r="AC51" s="71"/>
      <c r="AD51" s="71"/>
      <c r="AE51" s="71" t="s">
        <v>1864</v>
      </c>
      <c r="AF51" s="71"/>
      <c r="AG51" s="71"/>
      <c r="AH51" s="71" t="s">
        <v>1864</v>
      </c>
      <c r="AI51" s="106">
        <v>0</v>
      </c>
    </row>
    <row r="52" spans="1:35" x14ac:dyDescent="0.25">
      <c r="A52" s="76" t="s">
        <v>1629</v>
      </c>
      <c r="B52" s="71">
        <v>634.5</v>
      </c>
      <c r="C52" s="77">
        <v>313.3</v>
      </c>
      <c r="D52" s="76" t="s">
        <v>1632</v>
      </c>
      <c r="E52" s="71">
        <v>632.4</v>
      </c>
      <c r="F52" s="71">
        <v>2</v>
      </c>
      <c r="G52" s="71">
        <v>2.1000000000000227</v>
      </c>
      <c r="H52" s="71">
        <v>313.3</v>
      </c>
      <c r="I52" s="71">
        <v>0</v>
      </c>
      <c r="J52" s="71">
        <v>0</v>
      </c>
      <c r="K52" s="106">
        <v>2</v>
      </c>
      <c r="L52" s="76" t="s">
        <v>1631</v>
      </c>
      <c r="M52" s="71">
        <v>632.4</v>
      </c>
      <c r="N52" s="71">
        <v>2</v>
      </c>
      <c r="O52" s="71">
        <v>2.1000000000000227</v>
      </c>
      <c r="P52" s="71">
        <v>311.3</v>
      </c>
      <c r="Q52" s="71">
        <v>2</v>
      </c>
      <c r="R52" s="71">
        <v>2</v>
      </c>
      <c r="S52" s="106">
        <v>1</v>
      </c>
      <c r="T52" s="76"/>
      <c r="U52" s="71"/>
      <c r="V52" s="71"/>
      <c r="W52" s="71" t="s">
        <v>1864</v>
      </c>
      <c r="X52" s="71"/>
      <c r="Y52" s="71"/>
      <c r="Z52" s="71" t="s">
        <v>1864</v>
      </c>
      <c r="AA52" s="106">
        <v>0</v>
      </c>
      <c r="AB52" s="76"/>
      <c r="AC52" s="71"/>
      <c r="AD52" s="71"/>
      <c r="AE52" s="71" t="s">
        <v>1864</v>
      </c>
      <c r="AF52" s="71"/>
      <c r="AG52" s="71"/>
      <c r="AH52" s="71" t="s">
        <v>1864</v>
      </c>
      <c r="AI52" s="106">
        <v>0</v>
      </c>
    </row>
    <row r="53" spans="1:35" x14ac:dyDescent="0.25">
      <c r="A53" s="76" t="s">
        <v>1639</v>
      </c>
      <c r="B53" s="71">
        <v>660.5</v>
      </c>
      <c r="C53" s="77">
        <v>313.3</v>
      </c>
      <c r="D53" s="76" t="s">
        <v>1642</v>
      </c>
      <c r="E53" s="71">
        <v>658.5</v>
      </c>
      <c r="F53" s="71">
        <v>2</v>
      </c>
      <c r="G53" s="71">
        <v>2</v>
      </c>
      <c r="H53" s="71">
        <v>313.3</v>
      </c>
      <c r="I53" s="71">
        <v>0</v>
      </c>
      <c r="J53" s="71">
        <v>0</v>
      </c>
      <c r="K53" s="106">
        <v>2</v>
      </c>
      <c r="L53" s="76"/>
      <c r="M53" s="71"/>
      <c r="N53" s="71"/>
      <c r="O53" s="71" t="s">
        <v>1864</v>
      </c>
      <c r="P53" s="71"/>
      <c r="Q53" s="71"/>
      <c r="R53" s="71" t="s">
        <v>1864</v>
      </c>
      <c r="S53" s="106">
        <v>0</v>
      </c>
      <c r="T53" s="76"/>
      <c r="U53" s="71"/>
      <c r="V53" s="71"/>
      <c r="W53" s="71" t="s">
        <v>1864</v>
      </c>
      <c r="X53" s="71"/>
      <c r="Y53" s="71"/>
      <c r="Z53" s="71" t="s">
        <v>1864</v>
      </c>
      <c r="AA53" s="106">
        <v>0</v>
      </c>
      <c r="AB53" s="76"/>
      <c r="AC53" s="71"/>
      <c r="AD53" s="71"/>
      <c r="AE53" s="71" t="s">
        <v>1864</v>
      </c>
      <c r="AF53" s="71"/>
      <c r="AG53" s="71"/>
      <c r="AH53" s="71" t="s">
        <v>1864</v>
      </c>
      <c r="AI53" s="106">
        <v>0</v>
      </c>
    </row>
    <row r="54" spans="1:35" x14ac:dyDescent="0.25">
      <c r="A54" s="76" t="s">
        <v>1642</v>
      </c>
      <c r="B54" s="71">
        <v>658.5</v>
      </c>
      <c r="C54" s="77">
        <v>313.3</v>
      </c>
      <c r="D54" s="76" t="s">
        <v>1644</v>
      </c>
      <c r="E54" s="71">
        <v>656.5</v>
      </c>
      <c r="F54" s="71">
        <v>2</v>
      </c>
      <c r="G54" s="71">
        <v>2</v>
      </c>
      <c r="H54" s="71">
        <v>311.3</v>
      </c>
      <c r="I54" s="71">
        <v>2</v>
      </c>
      <c r="J54" s="71">
        <v>2</v>
      </c>
      <c r="K54" s="106">
        <v>1</v>
      </c>
      <c r="L54" s="76"/>
      <c r="M54" s="71"/>
      <c r="N54" s="71"/>
      <c r="O54" s="71" t="s">
        <v>1864</v>
      </c>
      <c r="P54" s="71"/>
      <c r="Q54" s="71"/>
      <c r="R54" s="71" t="s">
        <v>1864</v>
      </c>
      <c r="S54" s="106">
        <v>0</v>
      </c>
      <c r="T54" s="76"/>
      <c r="U54" s="71"/>
      <c r="V54" s="71"/>
      <c r="W54" s="71" t="s">
        <v>1864</v>
      </c>
      <c r="X54" s="71"/>
      <c r="Y54" s="71"/>
      <c r="Z54" s="71" t="s">
        <v>1864</v>
      </c>
      <c r="AA54" s="106">
        <v>0</v>
      </c>
      <c r="AB54" s="76"/>
      <c r="AC54" s="71"/>
      <c r="AD54" s="71"/>
      <c r="AE54" s="71" t="s">
        <v>1864</v>
      </c>
      <c r="AF54" s="71"/>
      <c r="AG54" s="71"/>
      <c r="AH54" s="71" t="s">
        <v>1864</v>
      </c>
      <c r="AI54" s="106">
        <v>0</v>
      </c>
    </row>
    <row r="55" spans="1:35" x14ac:dyDescent="0.25">
      <c r="A55" s="76" t="s">
        <v>1613</v>
      </c>
      <c r="B55" s="71">
        <v>612.6</v>
      </c>
      <c r="C55" s="77">
        <v>311.3</v>
      </c>
      <c r="D55" s="76" t="s">
        <v>1615</v>
      </c>
      <c r="E55" s="71">
        <v>610.4</v>
      </c>
      <c r="F55" s="71">
        <v>2</v>
      </c>
      <c r="G55" s="71">
        <v>2.2000000000000455</v>
      </c>
      <c r="H55" s="71">
        <v>311.2</v>
      </c>
      <c r="I55" s="71">
        <v>0</v>
      </c>
      <c r="J55" s="71">
        <v>0.10000000000002274</v>
      </c>
      <c r="K55" s="106">
        <v>2</v>
      </c>
      <c r="L55" s="76"/>
      <c r="M55" s="71"/>
      <c r="N55" s="71"/>
      <c r="O55" s="71" t="s">
        <v>1864</v>
      </c>
      <c r="P55" s="71"/>
      <c r="Q55" s="71"/>
      <c r="R55" s="71" t="s">
        <v>1864</v>
      </c>
      <c r="S55" s="106">
        <v>0</v>
      </c>
      <c r="T55" s="76"/>
      <c r="U55" s="71"/>
      <c r="V55" s="71"/>
      <c r="W55" s="71" t="s">
        <v>1864</v>
      </c>
      <c r="X55" s="71"/>
      <c r="Y55" s="71"/>
      <c r="Z55" s="71" t="s">
        <v>1864</v>
      </c>
      <c r="AA55" s="106">
        <v>0</v>
      </c>
      <c r="AB55" s="76"/>
      <c r="AC55" s="71"/>
      <c r="AD55" s="71"/>
      <c r="AE55" s="71" t="s">
        <v>1864</v>
      </c>
      <c r="AF55" s="71"/>
      <c r="AG55" s="71"/>
      <c r="AH55" s="71" t="s">
        <v>1864</v>
      </c>
      <c r="AI55" s="106">
        <v>0</v>
      </c>
    </row>
    <row r="56" spans="1:35" x14ac:dyDescent="0.25">
      <c r="A56" s="76" t="s">
        <v>1615</v>
      </c>
      <c r="B56" s="71">
        <v>610.4</v>
      </c>
      <c r="C56" s="77">
        <v>311.2</v>
      </c>
      <c r="D56" s="76" t="s">
        <v>1617</v>
      </c>
      <c r="E56" s="71">
        <v>608.5</v>
      </c>
      <c r="F56" s="71">
        <v>2</v>
      </c>
      <c r="G56" s="71">
        <v>1.8999999999999773</v>
      </c>
      <c r="H56" s="71">
        <v>311.2</v>
      </c>
      <c r="I56" s="71">
        <v>0</v>
      </c>
      <c r="J56" s="71">
        <v>0</v>
      </c>
      <c r="K56" s="106">
        <v>2</v>
      </c>
      <c r="L56" s="76"/>
      <c r="M56" s="71"/>
      <c r="N56" s="71"/>
      <c r="O56" s="71" t="s">
        <v>1864</v>
      </c>
      <c r="P56" s="71"/>
      <c r="Q56" s="71"/>
      <c r="R56" s="71" t="s">
        <v>1864</v>
      </c>
      <c r="S56" s="106">
        <v>0</v>
      </c>
      <c r="T56" s="76"/>
      <c r="U56" s="71"/>
      <c r="V56" s="71"/>
      <c r="W56" s="71" t="s">
        <v>1864</v>
      </c>
      <c r="X56" s="71"/>
      <c r="Y56" s="71"/>
      <c r="Z56" s="71" t="s">
        <v>1864</v>
      </c>
      <c r="AA56" s="106">
        <v>0</v>
      </c>
      <c r="AB56" s="76"/>
      <c r="AC56" s="71"/>
      <c r="AD56" s="71"/>
      <c r="AE56" s="71" t="s">
        <v>1864</v>
      </c>
      <c r="AF56" s="71"/>
      <c r="AG56" s="71"/>
      <c r="AH56" s="71" t="s">
        <v>1864</v>
      </c>
      <c r="AI56" s="106">
        <v>0</v>
      </c>
    </row>
    <row r="57" spans="1:35" x14ac:dyDescent="0.25">
      <c r="A57" s="76" t="s">
        <v>1617</v>
      </c>
      <c r="B57" s="71">
        <v>608.5</v>
      </c>
      <c r="C57" s="77">
        <v>311.2</v>
      </c>
      <c r="D57" s="76" t="s">
        <v>1619</v>
      </c>
      <c r="E57" s="71">
        <v>606.4</v>
      </c>
      <c r="F57" s="71">
        <v>2</v>
      </c>
      <c r="G57" s="71">
        <v>2.1000000000000227</v>
      </c>
      <c r="H57" s="71">
        <v>311.2</v>
      </c>
      <c r="I57" s="71">
        <v>0</v>
      </c>
      <c r="J57" s="71">
        <v>0</v>
      </c>
      <c r="K57" s="106">
        <v>2</v>
      </c>
      <c r="L57" s="76"/>
      <c r="M57" s="71"/>
      <c r="N57" s="71"/>
      <c r="O57" s="71" t="s">
        <v>1864</v>
      </c>
      <c r="P57" s="71"/>
      <c r="Q57" s="71"/>
      <c r="R57" s="71" t="s">
        <v>1864</v>
      </c>
      <c r="S57" s="106">
        <v>0</v>
      </c>
      <c r="T57" s="76"/>
      <c r="U57" s="71"/>
      <c r="V57" s="71"/>
      <c r="W57" s="71" t="s">
        <v>1864</v>
      </c>
      <c r="X57" s="71"/>
      <c r="Y57" s="71"/>
      <c r="Z57" s="71" t="s">
        <v>1864</v>
      </c>
      <c r="AA57" s="106">
        <v>0</v>
      </c>
      <c r="AB57" s="76"/>
      <c r="AC57" s="71"/>
      <c r="AD57" s="71"/>
      <c r="AE57" s="71" t="s">
        <v>1864</v>
      </c>
      <c r="AF57" s="71"/>
      <c r="AG57" s="71"/>
      <c r="AH57" s="71" t="s">
        <v>1864</v>
      </c>
      <c r="AI57" s="106">
        <v>0</v>
      </c>
    </row>
    <row r="58" spans="1:35" x14ac:dyDescent="0.25">
      <c r="A58" s="76" t="s">
        <v>1622</v>
      </c>
      <c r="B58" s="71">
        <v>640.4</v>
      </c>
      <c r="C58" s="77">
        <v>341.3</v>
      </c>
      <c r="D58" s="76" t="s">
        <v>1623</v>
      </c>
      <c r="E58" s="71">
        <v>638.4</v>
      </c>
      <c r="F58" s="71">
        <v>2</v>
      </c>
      <c r="G58" s="71">
        <v>2</v>
      </c>
      <c r="H58" s="71">
        <v>339.3</v>
      </c>
      <c r="I58" s="71">
        <v>2</v>
      </c>
      <c r="J58" s="71">
        <v>2</v>
      </c>
      <c r="K58" s="106">
        <v>1</v>
      </c>
      <c r="L58" s="76" t="s">
        <v>1624</v>
      </c>
      <c r="M58" s="71">
        <v>638.4</v>
      </c>
      <c r="N58" s="71">
        <v>2</v>
      </c>
      <c r="O58" s="71">
        <v>2</v>
      </c>
      <c r="P58" s="71">
        <v>341.3</v>
      </c>
      <c r="Q58" s="71">
        <v>0</v>
      </c>
      <c r="R58" s="71">
        <v>0</v>
      </c>
      <c r="S58" s="106">
        <v>2</v>
      </c>
      <c r="T58" s="76"/>
      <c r="U58" s="71"/>
      <c r="V58" s="71"/>
      <c r="W58" s="71" t="s">
        <v>1864</v>
      </c>
      <c r="X58" s="71"/>
      <c r="Y58" s="71"/>
      <c r="Z58" s="71" t="s">
        <v>1864</v>
      </c>
      <c r="AA58" s="106">
        <v>0</v>
      </c>
      <c r="AB58" s="76"/>
      <c r="AC58" s="71"/>
      <c r="AD58" s="71"/>
      <c r="AE58" s="71" t="s">
        <v>1864</v>
      </c>
      <c r="AF58" s="71"/>
      <c r="AG58" s="71"/>
      <c r="AH58" s="71" t="s">
        <v>1864</v>
      </c>
      <c r="AI58" s="106">
        <v>0</v>
      </c>
    </row>
    <row r="59" spans="1:35" x14ac:dyDescent="0.25">
      <c r="A59" s="76" t="s">
        <v>1624</v>
      </c>
      <c r="B59" s="71">
        <v>638.4</v>
      </c>
      <c r="C59" s="77">
        <v>341.3</v>
      </c>
      <c r="D59" s="76" t="s">
        <v>1626</v>
      </c>
      <c r="E59" s="71">
        <v>636.5</v>
      </c>
      <c r="F59" s="71">
        <v>2</v>
      </c>
      <c r="G59" s="71">
        <v>1.8999999999999773</v>
      </c>
      <c r="H59" s="71">
        <v>341.3</v>
      </c>
      <c r="I59" s="71">
        <v>0</v>
      </c>
      <c r="J59" s="71">
        <v>0</v>
      </c>
      <c r="K59" s="106">
        <v>2</v>
      </c>
      <c r="L59" s="76" t="s">
        <v>1625</v>
      </c>
      <c r="M59" s="71">
        <v>636.5</v>
      </c>
      <c r="N59" s="71">
        <v>2</v>
      </c>
      <c r="O59" s="71">
        <v>1.8999999999999773</v>
      </c>
      <c r="P59" s="71">
        <v>339.3</v>
      </c>
      <c r="Q59" s="71">
        <v>2</v>
      </c>
      <c r="R59" s="71">
        <v>2</v>
      </c>
      <c r="S59" s="106">
        <v>1</v>
      </c>
      <c r="T59" s="76"/>
      <c r="U59" s="71"/>
      <c r="V59" s="71"/>
      <c r="W59" s="71" t="s">
        <v>1864</v>
      </c>
      <c r="X59" s="71"/>
      <c r="Y59" s="71"/>
      <c r="Z59" s="71" t="s">
        <v>1864</v>
      </c>
      <c r="AA59" s="106">
        <v>0</v>
      </c>
      <c r="AB59" s="76"/>
      <c r="AC59" s="71"/>
      <c r="AD59" s="71"/>
      <c r="AE59" s="71" t="s">
        <v>1864</v>
      </c>
      <c r="AF59" s="71"/>
      <c r="AG59" s="71"/>
      <c r="AH59" s="71" t="s">
        <v>1864</v>
      </c>
      <c r="AI59" s="106">
        <v>0</v>
      </c>
    </row>
    <row r="60" spans="1:35" x14ac:dyDescent="0.25">
      <c r="A60" s="76" t="s">
        <v>1887</v>
      </c>
      <c r="B60" s="71">
        <v>670.6</v>
      </c>
      <c r="C60" s="77">
        <v>341.2</v>
      </c>
      <c r="D60" s="76" t="s">
        <v>1888</v>
      </c>
      <c r="E60" s="71">
        <v>668.6</v>
      </c>
      <c r="F60" s="71">
        <v>2</v>
      </c>
      <c r="G60" s="71">
        <v>2</v>
      </c>
      <c r="H60" s="71">
        <v>339.2</v>
      </c>
      <c r="I60" s="71">
        <v>2</v>
      </c>
      <c r="J60" s="71">
        <v>2</v>
      </c>
      <c r="K60" s="106">
        <v>1</v>
      </c>
      <c r="L60" s="76"/>
      <c r="M60" s="71"/>
      <c r="N60" s="71"/>
      <c r="O60" s="71" t="s">
        <v>1864</v>
      </c>
      <c r="P60" s="71"/>
      <c r="Q60" s="71"/>
      <c r="R60" s="71" t="s">
        <v>1864</v>
      </c>
      <c r="S60" s="106">
        <v>0</v>
      </c>
      <c r="T60" s="76"/>
      <c r="U60" s="71"/>
      <c r="V60" s="71"/>
      <c r="W60" s="71" t="s">
        <v>1864</v>
      </c>
      <c r="X60" s="71"/>
      <c r="Y60" s="71"/>
      <c r="Z60" s="71" t="s">
        <v>1864</v>
      </c>
      <c r="AA60" s="106">
        <v>0</v>
      </c>
      <c r="AB60" s="76"/>
      <c r="AC60" s="71"/>
      <c r="AD60" s="71"/>
      <c r="AE60" s="71" t="s">
        <v>1864</v>
      </c>
      <c r="AF60" s="71"/>
      <c r="AG60" s="71"/>
      <c r="AH60" s="71" t="s">
        <v>1864</v>
      </c>
      <c r="AI60" s="106">
        <v>0</v>
      </c>
    </row>
    <row r="61" spans="1:35" x14ac:dyDescent="0.25">
      <c r="A61" s="76" t="s">
        <v>1648</v>
      </c>
      <c r="B61" s="71">
        <v>686.6</v>
      </c>
      <c r="C61" s="77">
        <v>341.3</v>
      </c>
      <c r="D61" s="76" t="s">
        <v>1650</v>
      </c>
      <c r="E61" s="71">
        <v>684.6</v>
      </c>
      <c r="F61" s="71">
        <v>2</v>
      </c>
      <c r="G61" s="71">
        <v>2</v>
      </c>
      <c r="H61" s="71">
        <v>339.3</v>
      </c>
      <c r="I61" s="71">
        <v>2</v>
      </c>
      <c r="J61" s="71">
        <v>2</v>
      </c>
      <c r="K61" s="106">
        <v>1</v>
      </c>
      <c r="L61" s="76"/>
      <c r="M61" s="71"/>
      <c r="N61" s="71"/>
      <c r="O61" s="71" t="s">
        <v>1864</v>
      </c>
      <c r="P61" s="71"/>
      <c r="Q61" s="71"/>
      <c r="R61" s="71" t="s">
        <v>1864</v>
      </c>
      <c r="S61" s="106">
        <v>0</v>
      </c>
      <c r="T61" s="76"/>
      <c r="U61" s="71"/>
      <c r="V61" s="71"/>
      <c r="W61" s="71" t="s">
        <v>1864</v>
      </c>
      <c r="X61" s="71"/>
      <c r="Y61" s="71"/>
      <c r="Z61" s="71" t="s">
        <v>1864</v>
      </c>
      <c r="AA61" s="106">
        <v>0</v>
      </c>
      <c r="AB61" s="76"/>
      <c r="AC61" s="71"/>
      <c r="AD61" s="71"/>
      <c r="AE61" s="71" t="s">
        <v>1864</v>
      </c>
      <c r="AF61" s="71"/>
      <c r="AG61" s="71"/>
      <c r="AH61" s="71" t="s">
        <v>1864</v>
      </c>
      <c r="AI61" s="106">
        <v>0</v>
      </c>
    </row>
    <row r="62" spans="1:35" x14ac:dyDescent="0.25">
      <c r="A62" s="76" t="s">
        <v>1623</v>
      </c>
      <c r="B62" s="71">
        <v>638.4</v>
      </c>
      <c r="C62" s="77">
        <v>339.3</v>
      </c>
      <c r="D62" s="76" t="s">
        <v>1654</v>
      </c>
      <c r="E62" s="71">
        <v>636.5</v>
      </c>
      <c r="F62" s="71">
        <v>2</v>
      </c>
      <c r="G62" s="71">
        <v>1.8999999999999773</v>
      </c>
      <c r="H62" s="71">
        <v>337.2</v>
      </c>
      <c r="I62" s="71">
        <v>2</v>
      </c>
      <c r="J62" s="71">
        <v>2.1000000000000227</v>
      </c>
      <c r="K62" s="106">
        <v>1</v>
      </c>
      <c r="L62" s="76" t="s">
        <v>1625</v>
      </c>
      <c r="M62" s="71">
        <v>636.5</v>
      </c>
      <c r="N62" s="71">
        <v>2</v>
      </c>
      <c r="O62" s="71">
        <v>1.8999999999999773</v>
      </c>
      <c r="P62" s="71">
        <v>339.3</v>
      </c>
      <c r="Q62" s="71">
        <v>0</v>
      </c>
      <c r="R62" s="71">
        <v>0</v>
      </c>
      <c r="S62" s="106">
        <v>2</v>
      </c>
      <c r="T62" s="76"/>
      <c r="U62" s="71"/>
      <c r="V62" s="71"/>
      <c r="W62" s="71" t="s">
        <v>1864</v>
      </c>
      <c r="X62" s="71"/>
      <c r="Y62" s="71"/>
      <c r="Z62" s="71" t="s">
        <v>1864</v>
      </c>
      <c r="AA62" s="106">
        <v>0</v>
      </c>
      <c r="AB62" s="76"/>
      <c r="AC62" s="71"/>
      <c r="AD62" s="71"/>
      <c r="AE62" s="71" t="s">
        <v>1864</v>
      </c>
      <c r="AF62" s="71"/>
      <c r="AG62" s="71"/>
      <c r="AH62" s="71" t="s">
        <v>1864</v>
      </c>
      <c r="AI62" s="106">
        <v>0</v>
      </c>
    </row>
    <row r="63" spans="1:35" x14ac:dyDescent="0.25">
      <c r="A63" s="76" t="s">
        <v>1888</v>
      </c>
      <c r="B63" s="71">
        <v>668.6</v>
      </c>
      <c r="C63" s="77">
        <v>339.2</v>
      </c>
      <c r="D63" s="76" t="s">
        <v>1634</v>
      </c>
      <c r="E63" s="71">
        <v>666.6</v>
      </c>
      <c r="F63" s="71">
        <v>2</v>
      </c>
      <c r="G63" s="71">
        <v>2</v>
      </c>
      <c r="H63" s="71">
        <v>339.3</v>
      </c>
      <c r="I63" s="71">
        <v>0</v>
      </c>
      <c r="J63" s="71">
        <v>0.10000000000002274</v>
      </c>
      <c r="K63" s="106">
        <v>2</v>
      </c>
      <c r="L63" s="76" t="s">
        <v>1889</v>
      </c>
      <c r="M63" s="71">
        <v>666.6</v>
      </c>
      <c r="N63" s="71">
        <v>2</v>
      </c>
      <c r="O63" s="71">
        <v>2</v>
      </c>
      <c r="P63" s="71">
        <v>337.2</v>
      </c>
      <c r="Q63" s="71">
        <v>2</v>
      </c>
      <c r="R63" s="71">
        <v>2</v>
      </c>
      <c r="S63" s="106">
        <v>1</v>
      </c>
      <c r="T63" s="76"/>
      <c r="U63" s="71"/>
      <c r="V63" s="71"/>
      <c r="W63" s="71" t="s">
        <v>1864</v>
      </c>
      <c r="X63" s="71"/>
      <c r="Y63" s="71"/>
      <c r="Z63" s="71" t="s">
        <v>1864</v>
      </c>
      <c r="AA63" s="106">
        <v>0</v>
      </c>
      <c r="AB63" s="76"/>
      <c r="AC63" s="71"/>
      <c r="AD63" s="71"/>
      <c r="AE63" s="71" t="s">
        <v>1864</v>
      </c>
      <c r="AF63" s="71"/>
      <c r="AG63" s="71"/>
      <c r="AH63" s="71" t="s">
        <v>1864</v>
      </c>
      <c r="AI63" s="106">
        <v>0</v>
      </c>
    </row>
    <row r="64" spans="1:35" x14ac:dyDescent="0.25">
      <c r="A64" s="76" t="s">
        <v>1634</v>
      </c>
      <c r="B64" s="71">
        <v>666.6</v>
      </c>
      <c r="C64" s="77">
        <v>339.3</v>
      </c>
      <c r="D64" s="76" t="s">
        <v>1635</v>
      </c>
      <c r="E64" s="71">
        <v>664.6</v>
      </c>
      <c r="F64" s="71">
        <v>2</v>
      </c>
      <c r="G64" s="71">
        <v>2</v>
      </c>
      <c r="H64" s="71">
        <v>339.3</v>
      </c>
      <c r="I64" s="71">
        <v>0</v>
      </c>
      <c r="J64" s="71">
        <v>0</v>
      </c>
      <c r="K64" s="106">
        <v>2</v>
      </c>
      <c r="L64" s="76"/>
      <c r="M64" s="71"/>
      <c r="N64" s="71"/>
      <c r="O64" s="71" t="s">
        <v>1864</v>
      </c>
      <c r="P64" s="71"/>
      <c r="Q64" s="71"/>
      <c r="R64" s="71" t="s">
        <v>1864</v>
      </c>
      <c r="S64" s="106">
        <v>0</v>
      </c>
      <c r="T64" s="76"/>
      <c r="U64" s="71"/>
      <c r="V64" s="71"/>
      <c r="W64" s="71" t="s">
        <v>1864</v>
      </c>
      <c r="X64" s="71"/>
      <c r="Y64" s="71"/>
      <c r="Z64" s="71" t="s">
        <v>1864</v>
      </c>
      <c r="AA64" s="106">
        <v>0</v>
      </c>
      <c r="AB64" s="76"/>
      <c r="AC64" s="71"/>
      <c r="AD64" s="71"/>
      <c r="AE64" s="71" t="s">
        <v>1864</v>
      </c>
      <c r="AF64" s="71"/>
      <c r="AG64" s="71"/>
      <c r="AH64" s="71" t="s">
        <v>1864</v>
      </c>
      <c r="AI64" s="106">
        <v>0</v>
      </c>
    </row>
    <row r="65" spans="1:35" x14ac:dyDescent="0.25">
      <c r="A65" s="76" t="s">
        <v>1635</v>
      </c>
      <c r="B65" s="71">
        <v>664.6</v>
      </c>
      <c r="C65" s="77">
        <v>339.3</v>
      </c>
      <c r="D65" s="76" t="s">
        <v>1636</v>
      </c>
      <c r="E65" s="71">
        <v>662.6</v>
      </c>
      <c r="F65" s="71">
        <v>2</v>
      </c>
      <c r="G65" s="71">
        <v>2</v>
      </c>
      <c r="H65" s="71">
        <v>339.3</v>
      </c>
      <c r="I65" s="71">
        <v>0</v>
      </c>
      <c r="J65" s="71">
        <v>0</v>
      </c>
      <c r="K65" s="106">
        <v>2</v>
      </c>
      <c r="L65" s="76"/>
      <c r="M65" s="71"/>
      <c r="N65" s="71"/>
      <c r="O65" s="71" t="s">
        <v>1864</v>
      </c>
      <c r="P65" s="71"/>
      <c r="Q65" s="71"/>
      <c r="R65" s="71" t="s">
        <v>1864</v>
      </c>
      <c r="S65" s="106">
        <v>0</v>
      </c>
      <c r="T65" s="76"/>
      <c r="U65" s="71"/>
      <c r="V65" s="71"/>
      <c r="W65" s="71" t="s">
        <v>1864</v>
      </c>
      <c r="X65" s="71"/>
      <c r="Y65" s="71"/>
      <c r="Z65" s="71" t="s">
        <v>1864</v>
      </c>
      <c r="AA65" s="106">
        <v>0</v>
      </c>
      <c r="AB65" s="76"/>
      <c r="AC65" s="71"/>
      <c r="AD65" s="71"/>
      <c r="AE65" s="71" t="s">
        <v>1864</v>
      </c>
      <c r="AF65" s="71"/>
      <c r="AG65" s="71"/>
      <c r="AH65" s="71" t="s">
        <v>1864</v>
      </c>
      <c r="AI65" s="106">
        <v>0</v>
      </c>
    </row>
    <row r="66" spans="1:35" x14ac:dyDescent="0.25">
      <c r="A66" s="76" t="s">
        <v>1636</v>
      </c>
      <c r="B66" s="71">
        <v>662.6</v>
      </c>
      <c r="C66" s="77">
        <v>339.3</v>
      </c>
      <c r="D66" s="76" t="s">
        <v>1637</v>
      </c>
      <c r="E66" s="71">
        <v>660.5</v>
      </c>
      <c r="F66" s="71">
        <v>2</v>
      </c>
      <c r="G66" s="71">
        <v>2.1000000000000227</v>
      </c>
      <c r="H66" s="71">
        <v>337.3</v>
      </c>
      <c r="I66" s="71">
        <v>2</v>
      </c>
      <c r="J66" s="71">
        <v>2</v>
      </c>
      <c r="K66" s="106">
        <v>1</v>
      </c>
      <c r="L66" s="76" t="s">
        <v>1638</v>
      </c>
      <c r="M66" s="71">
        <v>660.5</v>
      </c>
      <c r="N66" s="71">
        <v>2</v>
      </c>
      <c r="O66" s="71">
        <v>2.1000000000000227</v>
      </c>
      <c r="P66" s="71">
        <v>339.3</v>
      </c>
      <c r="Q66" s="71">
        <v>0</v>
      </c>
      <c r="R66" s="71">
        <v>0</v>
      </c>
      <c r="S66" s="106">
        <v>2</v>
      </c>
      <c r="T66" s="76"/>
      <c r="U66" s="71"/>
      <c r="V66" s="71"/>
      <c r="W66" s="71" t="s">
        <v>1864</v>
      </c>
      <c r="X66" s="71"/>
      <c r="Y66" s="71"/>
      <c r="Z66" s="71" t="s">
        <v>1864</v>
      </c>
      <c r="AA66" s="106">
        <v>0</v>
      </c>
      <c r="AB66" s="76"/>
      <c r="AC66" s="71"/>
      <c r="AD66" s="71"/>
      <c r="AE66" s="71" t="s">
        <v>1864</v>
      </c>
      <c r="AF66" s="71"/>
      <c r="AG66" s="71"/>
      <c r="AH66" s="71" t="s">
        <v>1864</v>
      </c>
      <c r="AI66" s="106">
        <v>0</v>
      </c>
    </row>
    <row r="67" spans="1:35" x14ac:dyDescent="0.25">
      <c r="A67" s="76" t="s">
        <v>1638</v>
      </c>
      <c r="B67" s="71">
        <v>660.5</v>
      </c>
      <c r="C67" s="77">
        <v>339.3</v>
      </c>
      <c r="D67" s="76" t="s">
        <v>1640</v>
      </c>
      <c r="E67" s="71">
        <v>658.5</v>
      </c>
      <c r="F67" s="71">
        <v>2</v>
      </c>
      <c r="G67" s="71">
        <v>2</v>
      </c>
      <c r="H67" s="71">
        <v>337.3</v>
      </c>
      <c r="I67" s="71">
        <v>2</v>
      </c>
      <c r="J67" s="71">
        <v>2</v>
      </c>
      <c r="K67" s="106">
        <v>1</v>
      </c>
      <c r="L67" s="76" t="s">
        <v>1641</v>
      </c>
      <c r="M67" s="71">
        <v>658.5</v>
      </c>
      <c r="N67" s="71">
        <v>2</v>
      </c>
      <c r="O67" s="71">
        <v>2</v>
      </c>
      <c r="P67" s="71">
        <v>339.3</v>
      </c>
      <c r="Q67" s="71">
        <v>0</v>
      </c>
      <c r="R67" s="71">
        <v>0</v>
      </c>
      <c r="S67" s="106">
        <v>2</v>
      </c>
      <c r="T67" s="76"/>
      <c r="U67" s="71"/>
      <c r="V67" s="71"/>
      <c r="W67" s="71" t="s">
        <v>1864</v>
      </c>
      <c r="X67" s="71"/>
      <c r="Y67" s="71"/>
      <c r="Z67" s="71" t="s">
        <v>1864</v>
      </c>
      <c r="AA67" s="106">
        <v>0</v>
      </c>
      <c r="AB67" s="76"/>
      <c r="AC67" s="71"/>
      <c r="AD67" s="71"/>
      <c r="AE67" s="71" t="s">
        <v>1864</v>
      </c>
      <c r="AF67" s="71"/>
      <c r="AG67" s="71"/>
      <c r="AH67" s="71" t="s">
        <v>1864</v>
      </c>
      <c r="AI67" s="106">
        <v>0</v>
      </c>
    </row>
    <row r="68" spans="1:35" x14ac:dyDescent="0.25">
      <c r="A68" s="76" t="s">
        <v>1641</v>
      </c>
      <c r="B68" s="71">
        <v>658.5</v>
      </c>
      <c r="C68" s="77">
        <v>339.3</v>
      </c>
      <c r="D68" s="76" t="s">
        <v>1643</v>
      </c>
      <c r="E68" s="71">
        <v>656.5</v>
      </c>
      <c r="F68" s="71">
        <v>2</v>
      </c>
      <c r="G68" s="71">
        <v>2</v>
      </c>
      <c r="H68" s="71">
        <v>337.3</v>
      </c>
      <c r="I68" s="71">
        <v>2</v>
      </c>
      <c r="J68" s="71">
        <v>2</v>
      </c>
      <c r="K68" s="106">
        <v>1</v>
      </c>
      <c r="L68" s="76"/>
      <c r="M68" s="71"/>
      <c r="N68" s="71"/>
      <c r="O68" s="71" t="s">
        <v>1864</v>
      </c>
      <c r="P68" s="71"/>
      <c r="Q68" s="71"/>
      <c r="R68" s="71" t="s">
        <v>1864</v>
      </c>
      <c r="S68" s="106">
        <v>0</v>
      </c>
      <c r="T68" s="76"/>
      <c r="U68" s="71"/>
      <c r="V68" s="71"/>
      <c r="W68" s="71" t="s">
        <v>1864</v>
      </c>
      <c r="X68" s="71"/>
      <c r="Y68" s="71"/>
      <c r="Z68" s="71" t="s">
        <v>1864</v>
      </c>
      <c r="AA68" s="106">
        <v>0</v>
      </c>
      <c r="AB68" s="76"/>
      <c r="AC68" s="71"/>
      <c r="AD68" s="71"/>
      <c r="AE68" s="71" t="s">
        <v>1864</v>
      </c>
      <c r="AF68" s="71"/>
      <c r="AG68" s="71"/>
      <c r="AH68" s="71" t="s">
        <v>1864</v>
      </c>
      <c r="AI68" s="106">
        <v>0</v>
      </c>
    </row>
    <row r="69" spans="1:35" x14ac:dyDescent="0.25">
      <c r="A69" s="76" t="s">
        <v>1645</v>
      </c>
      <c r="B69" s="71">
        <v>688.6</v>
      </c>
      <c r="C69" s="77">
        <v>339.3</v>
      </c>
      <c r="D69" s="76" t="s">
        <v>1647</v>
      </c>
      <c r="E69" s="71">
        <v>686.6</v>
      </c>
      <c r="F69" s="71">
        <v>2</v>
      </c>
      <c r="G69" s="71">
        <v>2</v>
      </c>
      <c r="H69" s="71">
        <v>339.3</v>
      </c>
      <c r="I69" s="71">
        <v>0</v>
      </c>
      <c r="J69" s="71">
        <v>0</v>
      </c>
      <c r="K69" s="106">
        <v>2</v>
      </c>
      <c r="L69" s="76" t="s">
        <v>1646</v>
      </c>
      <c r="M69" s="71">
        <v>686.6</v>
      </c>
      <c r="N69" s="71">
        <v>2</v>
      </c>
      <c r="O69" s="71">
        <v>2</v>
      </c>
      <c r="P69" s="71">
        <v>337.3</v>
      </c>
      <c r="Q69" s="71">
        <v>2</v>
      </c>
      <c r="R69" s="71">
        <v>2</v>
      </c>
      <c r="S69" s="106">
        <v>1</v>
      </c>
      <c r="T69" s="76"/>
      <c r="U69" s="71"/>
      <c r="V69" s="71"/>
      <c r="W69" s="71" t="s">
        <v>1864</v>
      </c>
      <c r="X69" s="71"/>
      <c r="Y69" s="71"/>
      <c r="Z69" s="71" t="s">
        <v>1864</v>
      </c>
      <c r="AA69" s="106">
        <v>0</v>
      </c>
      <c r="AB69" s="76"/>
      <c r="AC69" s="71"/>
      <c r="AD69" s="71"/>
      <c r="AE69" s="71" t="s">
        <v>1864</v>
      </c>
      <c r="AF69" s="71"/>
      <c r="AG69" s="71"/>
      <c r="AH69" s="71" t="s">
        <v>1864</v>
      </c>
      <c r="AI69" s="106">
        <v>0</v>
      </c>
    </row>
    <row r="70" spans="1:35" x14ac:dyDescent="0.25">
      <c r="A70" s="76" t="s">
        <v>1647</v>
      </c>
      <c r="B70" s="71">
        <v>686.6</v>
      </c>
      <c r="C70" s="77">
        <v>339.3</v>
      </c>
      <c r="D70" s="76" t="s">
        <v>1650</v>
      </c>
      <c r="E70" s="71">
        <v>684.6</v>
      </c>
      <c r="F70" s="71">
        <v>2</v>
      </c>
      <c r="G70" s="71">
        <v>2</v>
      </c>
      <c r="H70" s="71">
        <v>339.3</v>
      </c>
      <c r="I70" s="71">
        <v>0</v>
      </c>
      <c r="J70" s="71">
        <v>0</v>
      </c>
      <c r="K70" s="106">
        <v>2</v>
      </c>
      <c r="L70" s="76" t="s">
        <v>1649</v>
      </c>
      <c r="M70" s="71">
        <v>684.6</v>
      </c>
      <c r="N70" s="71">
        <v>2</v>
      </c>
      <c r="O70" s="71">
        <v>2</v>
      </c>
      <c r="P70" s="71">
        <v>337.3</v>
      </c>
      <c r="Q70" s="71">
        <v>2</v>
      </c>
      <c r="R70" s="71">
        <v>2</v>
      </c>
      <c r="S70" s="106">
        <v>1</v>
      </c>
      <c r="T70" s="76"/>
      <c r="U70" s="71"/>
      <c r="V70" s="71"/>
      <c r="W70" s="71" t="s">
        <v>1864</v>
      </c>
      <c r="X70" s="71"/>
      <c r="Y70" s="71"/>
      <c r="Z70" s="71" t="s">
        <v>1864</v>
      </c>
      <c r="AA70" s="106">
        <v>0</v>
      </c>
      <c r="AB70" s="76"/>
      <c r="AC70" s="71"/>
      <c r="AD70" s="71"/>
      <c r="AE70" s="71" t="s">
        <v>1864</v>
      </c>
      <c r="AF70" s="71"/>
      <c r="AG70" s="71"/>
      <c r="AH70" s="71" t="s">
        <v>1864</v>
      </c>
      <c r="AI70" s="106">
        <v>0</v>
      </c>
    </row>
    <row r="71" spans="1:35" x14ac:dyDescent="0.25">
      <c r="A71" s="76" t="s">
        <v>1650</v>
      </c>
      <c r="B71" s="71">
        <v>684.6</v>
      </c>
      <c r="C71" s="77">
        <v>339.3</v>
      </c>
      <c r="D71" s="76" t="s">
        <v>1651</v>
      </c>
      <c r="E71" s="71">
        <v>682.5</v>
      </c>
      <c r="F71" s="71">
        <v>2</v>
      </c>
      <c r="G71" s="71">
        <v>2.1000000000000227</v>
      </c>
      <c r="H71" s="71">
        <v>337.3</v>
      </c>
      <c r="I71" s="71">
        <v>2</v>
      </c>
      <c r="J71" s="71">
        <v>2</v>
      </c>
      <c r="K71" s="106">
        <v>1</v>
      </c>
      <c r="L71" s="76"/>
      <c r="M71" s="71"/>
      <c r="N71" s="71"/>
      <c r="O71" s="71" t="s">
        <v>1864</v>
      </c>
      <c r="P71" s="71"/>
      <c r="Q71" s="71"/>
      <c r="R71" s="71" t="s">
        <v>1864</v>
      </c>
      <c r="S71" s="106">
        <v>0</v>
      </c>
      <c r="T71" s="76"/>
      <c r="U71" s="71"/>
      <c r="V71" s="71"/>
      <c r="W71" s="71" t="s">
        <v>1864</v>
      </c>
      <c r="X71" s="71"/>
      <c r="Y71" s="71"/>
      <c r="Z71" s="71" t="s">
        <v>1864</v>
      </c>
      <c r="AA71" s="106">
        <v>0</v>
      </c>
      <c r="AB71" s="76"/>
      <c r="AC71" s="71"/>
      <c r="AD71" s="71"/>
      <c r="AE71" s="71" t="s">
        <v>1864</v>
      </c>
      <c r="AF71" s="71"/>
      <c r="AG71" s="71"/>
      <c r="AH71" s="71" t="s">
        <v>1864</v>
      </c>
      <c r="AI71" s="106">
        <v>0</v>
      </c>
    </row>
    <row r="72" spans="1:35" x14ac:dyDescent="0.25">
      <c r="A72" s="76" t="s">
        <v>1889</v>
      </c>
      <c r="B72" s="71">
        <v>666.6</v>
      </c>
      <c r="C72" s="77">
        <v>337.2</v>
      </c>
      <c r="D72" s="76" t="s">
        <v>1890</v>
      </c>
      <c r="E72" s="71">
        <v>664.6</v>
      </c>
      <c r="F72" s="71">
        <v>2</v>
      </c>
      <c r="G72" s="71">
        <v>2</v>
      </c>
      <c r="H72" s="71">
        <v>335.2</v>
      </c>
      <c r="I72" s="71">
        <v>2</v>
      </c>
      <c r="J72" s="71">
        <v>2</v>
      </c>
      <c r="K72" s="106">
        <v>1</v>
      </c>
      <c r="L72" s="76"/>
      <c r="M72" s="71"/>
      <c r="N72" s="71"/>
      <c r="O72" s="71" t="s">
        <v>1864</v>
      </c>
      <c r="P72" s="71"/>
      <c r="Q72" s="71"/>
      <c r="R72" s="71" t="s">
        <v>1864</v>
      </c>
      <c r="S72" s="106">
        <v>0</v>
      </c>
      <c r="T72" s="76"/>
      <c r="U72" s="71"/>
      <c r="V72" s="71"/>
      <c r="W72" s="71" t="s">
        <v>1864</v>
      </c>
      <c r="X72" s="71"/>
      <c r="Y72" s="71"/>
      <c r="Z72" s="71" t="s">
        <v>1864</v>
      </c>
      <c r="AA72" s="106">
        <v>0</v>
      </c>
      <c r="AB72" s="76"/>
      <c r="AC72" s="71"/>
      <c r="AD72" s="71"/>
      <c r="AE72" s="71" t="s">
        <v>1864</v>
      </c>
      <c r="AF72" s="71"/>
      <c r="AG72" s="71"/>
      <c r="AH72" s="71" t="s">
        <v>1864</v>
      </c>
      <c r="AI72" s="106">
        <v>0</v>
      </c>
    </row>
    <row r="73" spans="1:35" x14ac:dyDescent="0.25">
      <c r="A73" s="76" t="s">
        <v>1637</v>
      </c>
      <c r="B73" s="71">
        <v>660.5</v>
      </c>
      <c r="C73" s="77">
        <v>337.3</v>
      </c>
      <c r="D73" s="76" t="s">
        <v>1640</v>
      </c>
      <c r="E73" s="71">
        <v>658.5</v>
      </c>
      <c r="F73" s="71">
        <v>2</v>
      </c>
      <c r="G73" s="71">
        <v>2</v>
      </c>
      <c r="H73" s="71">
        <v>337.3</v>
      </c>
      <c r="I73" s="71">
        <v>0</v>
      </c>
      <c r="J73" s="71">
        <v>0</v>
      </c>
      <c r="K73" s="106">
        <v>2</v>
      </c>
      <c r="L73" s="76"/>
      <c r="M73" s="71"/>
      <c r="N73" s="71"/>
      <c r="O73" s="71" t="s">
        <v>1864</v>
      </c>
      <c r="P73" s="71"/>
      <c r="Q73" s="71"/>
      <c r="R73" s="71" t="s">
        <v>1864</v>
      </c>
      <c r="S73" s="106">
        <v>0</v>
      </c>
      <c r="T73" s="76"/>
      <c r="U73" s="71"/>
      <c r="V73" s="71"/>
      <c r="W73" s="71" t="s">
        <v>1864</v>
      </c>
      <c r="X73" s="71"/>
      <c r="Y73" s="71"/>
      <c r="Z73" s="71" t="s">
        <v>1864</v>
      </c>
      <c r="AA73" s="106">
        <v>0</v>
      </c>
      <c r="AB73" s="76"/>
      <c r="AC73" s="71"/>
      <c r="AD73" s="71"/>
      <c r="AE73" s="71" t="s">
        <v>1864</v>
      </c>
      <c r="AF73" s="71"/>
      <c r="AG73" s="71"/>
      <c r="AH73" s="71" t="s">
        <v>1864</v>
      </c>
      <c r="AI73" s="106">
        <v>0</v>
      </c>
    </row>
    <row r="74" spans="1:35" x14ac:dyDescent="0.25">
      <c r="A74" s="76" t="s">
        <v>1640</v>
      </c>
      <c r="B74" s="71">
        <v>658.5</v>
      </c>
      <c r="C74" s="77">
        <v>337.3</v>
      </c>
      <c r="D74" s="76" t="s">
        <v>1643</v>
      </c>
      <c r="E74" s="71">
        <v>656.5</v>
      </c>
      <c r="F74" s="71">
        <v>2</v>
      </c>
      <c r="G74" s="71">
        <v>2</v>
      </c>
      <c r="H74" s="71">
        <v>337.3</v>
      </c>
      <c r="I74" s="71">
        <v>0</v>
      </c>
      <c r="J74" s="71">
        <v>0</v>
      </c>
      <c r="K74" s="106">
        <v>2</v>
      </c>
      <c r="L74" s="76"/>
      <c r="M74" s="71"/>
      <c r="N74" s="71"/>
      <c r="O74" s="71" t="s">
        <v>1864</v>
      </c>
      <c r="P74" s="71"/>
      <c r="Q74" s="71"/>
      <c r="R74" s="71" t="s">
        <v>1864</v>
      </c>
      <c r="S74" s="106">
        <v>0</v>
      </c>
      <c r="T74" s="76"/>
      <c r="U74" s="71"/>
      <c r="V74" s="71"/>
      <c r="W74" s="71" t="s">
        <v>1864</v>
      </c>
      <c r="X74" s="71"/>
      <c r="Y74" s="71"/>
      <c r="Z74" s="71" t="s">
        <v>1864</v>
      </c>
      <c r="AA74" s="106">
        <v>0</v>
      </c>
      <c r="AB74" s="76"/>
      <c r="AC74" s="71"/>
      <c r="AD74" s="71"/>
      <c r="AE74" s="71" t="s">
        <v>1864</v>
      </c>
      <c r="AF74" s="71"/>
      <c r="AG74" s="71"/>
      <c r="AH74" s="71" t="s">
        <v>1864</v>
      </c>
      <c r="AI74" s="106">
        <v>0</v>
      </c>
    </row>
    <row r="75" spans="1:35" x14ac:dyDescent="0.25">
      <c r="A75" s="76" t="s">
        <v>1646</v>
      </c>
      <c r="B75" s="71">
        <v>686.6</v>
      </c>
      <c r="C75" s="77">
        <v>337.3</v>
      </c>
      <c r="D75" s="76" t="s">
        <v>1649</v>
      </c>
      <c r="E75" s="71">
        <v>684.6</v>
      </c>
      <c r="F75" s="71">
        <v>2</v>
      </c>
      <c r="G75" s="71">
        <v>2</v>
      </c>
      <c r="H75" s="71">
        <v>337.3</v>
      </c>
      <c r="I75" s="71">
        <v>0</v>
      </c>
      <c r="J75" s="71">
        <v>0</v>
      </c>
      <c r="K75" s="106">
        <v>2</v>
      </c>
      <c r="L75" s="76"/>
      <c r="M75" s="71"/>
      <c r="N75" s="71"/>
      <c r="O75" s="71" t="s">
        <v>1864</v>
      </c>
      <c r="P75" s="71"/>
      <c r="Q75" s="71"/>
      <c r="R75" s="71" t="s">
        <v>1864</v>
      </c>
      <c r="S75" s="106">
        <v>0</v>
      </c>
      <c r="T75" s="76"/>
      <c r="U75" s="71"/>
      <c r="V75" s="71"/>
      <c r="W75" s="71" t="s">
        <v>1864</v>
      </c>
      <c r="X75" s="71"/>
      <c r="Y75" s="71"/>
      <c r="Z75" s="71" t="s">
        <v>1864</v>
      </c>
      <c r="AA75" s="106">
        <v>0</v>
      </c>
      <c r="AB75" s="76"/>
      <c r="AC75" s="71"/>
      <c r="AD75" s="71"/>
      <c r="AE75" s="71" t="s">
        <v>1864</v>
      </c>
      <c r="AF75" s="71"/>
      <c r="AG75" s="71"/>
      <c r="AH75" s="71" t="s">
        <v>1864</v>
      </c>
      <c r="AI75" s="106">
        <v>0</v>
      </c>
    </row>
    <row r="76" spans="1:35" x14ac:dyDescent="0.25">
      <c r="A76" s="76" t="s">
        <v>1649</v>
      </c>
      <c r="B76" s="71">
        <v>684.6</v>
      </c>
      <c r="C76" s="77">
        <v>337.3</v>
      </c>
      <c r="D76" s="76" t="s">
        <v>1651</v>
      </c>
      <c r="E76" s="71">
        <v>682.5</v>
      </c>
      <c r="F76" s="71">
        <v>2</v>
      </c>
      <c r="G76" s="71">
        <v>2.1000000000000227</v>
      </c>
      <c r="H76" s="71">
        <v>337.3</v>
      </c>
      <c r="I76" s="71">
        <v>0</v>
      </c>
      <c r="J76" s="71">
        <v>0</v>
      </c>
      <c r="K76" s="106">
        <v>2</v>
      </c>
      <c r="L76" s="76"/>
      <c r="M76" s="71"/>
      <c r="N76" s="71"/>
      <c r="O76" s="71" t="s">
        <v>1864</v>
      </c>
      <c r="P76" s="71"/>
      <c r="Q76" s="71"/>
      <c r="R76" s="71" t="s">
        <v>1864</v>
      </c>
      <c r="S76" s="106">
        <v>0</v>
      </c>
      <c r="T76" s="76"/>
      <c r="U76" s="71"/>
      <c r="V76" s="71"/>
      <c r="W76" s="71" t="s">
        <v>1864</v>
      </c>
      <c r="X76" s="71"/>
      <c r="Y76" s="71"/>
      <c r="Z76" s="71" t="s">
        <v>1864</v>
      </c>
      <c r="AA76" s="106">
        <v>0</v>
      </c>
      <c r="AB76" s="76"/>
      <c r="AC76" s="71"/>
      <c r="AD76" s="71"/>
      <c r="AE76" s="71" t="s">
        <v>1864</v>
      </c>
      <c r="AF76" s="71"/>
      <c r="AG76" s="71"/>
      <c r="AH76" s="71" t="s">
        <v>1864</v>
      </c>
      <c r="AI76" s="106">
        <v>0</v>
      </c>
    </row>
    <row r="77" spans="1:35" x14ac:dyDescent="0.25">
      <c r="A77" s="76" t="s">
        <v>1890</v>
      </c>
      <c r="B77" s="71">
        <v>664.6</v>
      </c>
      <c r="C77" s="77">
        <v>335.2</v>
      </c>
      <c r="D77" s="76" t="s">
        <v>1891</v>
      </c>
      <c r="E77" s="71">
        <v>662.6</v>
      </c>
      <c r="F77" s="71">
        <v>2</v>
      </c>
      <c r="G77" s="71">
        <v>2</v>
      </c>
      <c r="H77" s="71">
        <v>333.2</v>
      </c>
      <c r="I77" s="71">
        <v>2</v>
      </c>
      <c r="J77" s="71">
        <v>2</v>
      </c>
      <c r="K77" s="106">
        <v>1</v>
      </c>
      <c r="L77" s="76"/>
      <c r="M77" s="71"/>
      <c r="N77" s="71"/>
      <c r="O77" s="71" t="s">
        <v>1864</v>
      </c>
      <c r="P77" s="71"/>
      <c r="Q77" s="71"/>
      <c r="R77" s="71" t="s">
        <v>1864</v>
      </c>
      <c r="S77" s="106">
        <v>0</v>
      </c>
      <c r="T77" s="76"/>
      <c r="U77" s="71"/>
      <c r="V77" s="71"/>
      <c r="W77" s="71" t="s">
        <v>1864</v>
      </c>
      <c r="X77" s="71"/>
      <c r="Y77" s="71"/>
      <c r="Z77" s="71" t="s">
        <v>1864</v>
      </c>
      <c r="AA77" s="106">
        <v>0</v>
      </c>
      <c r="AB77" s="76"/>
      <c r="AC77" s="71"/>
      <c r="AD77" s="71"/>
      <c r="AE77" s="71" t="s">
        <v>1864</v>
      </c>
      <c r="AF77" s="71"/>
      <c r="AG77" s="71"/>
      <c r="AH77" s="71" t="s">
        <v>1864</v>
      </c>
      <c r="AI77" s="106">
        <v>0</v>
      </c>
    </row>
    <row r="78" spans="1:35" x14ac:dyDescent="0.25">
      <c r="A78" s="76" t="s">
        <v>1892</v>
      </c>
      <c r="B78" s="71">
        <v>696.6</v>
      </c>
      <c r="C78" s="77">
        <v>367.3</v>
      </c>
      <c r="D78" s="76" t="s">
        <v>1893</v>
      </c>
      <c r="E78" s="71">
        <v>694.6</v>
      </c>
      <c r="F78" s="71">
        <v>2</v>
      </c>
      <c r="G78" s="71">
        <v>2</v>
      </c>
      <c r="H78" s="71">
        <v>365.3</v>
      </c>
      <c r="I78" s="71">
        <v>2</v>
      </c>
      <c r="J78" s="71">
        <v>2</v>
      </c>
      <c r="K78" s="106">
        <v>1</v>
      </c>
      <c r="L78" s="76"/>
      <c r="M78" s="71"/>
      <c r="N78" s="71"/>
      <c r="O78" s="71" t="s">
        <v>1864</v>
      </c>
      <c r="P78" s="71"/>
      <c r="Q78" s="71"/>
      <c r="R78" s="71" t="s">
        <v>1864</v>
      </c>
      <c r="S78" s="106">
        <v>0</v>
      </c>
      <c r="T78" s="76"/>
      <c r="U78" s="71"/>
      <c r="V78" s="71"/>
      <c r="W78" s="71" t="s">
        <v>1864</v>
      </c>
      <c r="X78" s="71"/>
      <c r="Y78" s="71"/>
      <c r="Z78" s="71" t="s">
        <v>1864</v>
      </c>
      <c r="AA78" s="106">
        <v>0</v>
      </c>
      <c r="AB78" s="76"/>
      <c r="AC78" s="71"/>
      <c r="AD78" s="71"/>
      <c r="AE78" s="71" t="s">
        <v>1864</v>
      </c>
      <c r="AF78" s="71"/>
      <c r="AG78" s="71"/>
      <c r="AH78" s="71" t="s">
        <v>1864</v>
      </c>
      <c r="AI78" s="106">
        <v>0</v>
      </c>
    </row>
    <row r="79" spans="1:35" x14ac:dyDescent="0.25">
      <c r="A79" s="76" t="s">
        <v>1893</v>
      </c>
      <c r="B79" s="71">
        <v>694.6</v>
      </c>
      <c r="C79" s="77">
        <v>365.3</v>
      </c>
      <c r="D79" s="76" t="s">
        <v>1894</v>
      </c>
      <c r="E79" s="71">
        <v>692.6</v>
      </c>
      <c r="F79" s="71">
        <v>2</v>
      </c>
      <c r="G79" s="71">
        <v>2</v>
      </c>
      <c r="H79" s="71">
        <v>363.3</v>
      </c>
      <c r="I79" s="71">
        <v>2</v>
      </c>
      <c r="J79" s="71">
        <v>2</v>
      </c>
      <c r="K79" s="106">
        <v>1</v>
      </c>
      <c r="L79" s="76"/>
      <c r="M79" s="71"/>
      <c r="N79" s="71"/>
      <c r="O79" s="71" t="s">
        <v>1864</v>
      </c>
      <c r="P79" s="71"/>
      <c r="Q79" s="71"/>
      <c r="R79" s="71" t="s">
        <v>1864</v>
      </c>
      <c r="S79" s="106">
        <v>0</v>
      </c>
      <c r="T79" s="76"/>
      <c r="U79" s="71"/>
      <c r="V79" s="71"/>
      <c r="W79" s="71" t="s">
        <v>1864</v>
      </c>
      <c r="X79" s="71"/>
      <c r="Y79" s="71"/>
      <c r="Z79" s="71" t="s">
        <v>1864</v>
      </c>
      <c r="AA79" s="106">
        <v>0</v>
      </c>
      <c r="AB79" s="76"/>
      <c r="AC79" s="71"/>
      <c r="AD79" s="71"/>
      <c r="AE79" s="71" t="s">
        <v>1864</v>
      </c>
      <c r="AF79" s="71"/>
      <c r="AG79" s="71"/>
      <c r="AH79" s="71" t="s">
        <v>1864</v>
      </c>
      <c r="AI79" s="106">
        <v>0</v>
      </c>
    </row>
    <row r="80" spans="1:35" x14ac:dyDescent="0.25">
      <c r="A80" s="76" t="s">
        <v>1894</v>
      </c>
      <c r="B80" s="71">
        <v>692.6</v>
      </c>
      <c r="C80" s="77">
        <v>363.3</v>
      </c>
      <c r="D80" s="76" t="s">
        <v>1895</v>
      </c>
      <c r="E80" s="71">
        <v>690.6</v>
      </c>
      <c r="F80" s="71">
        <v>2</v>
      </c>
      <c r="G80" s="71">
        <v>2</v>
      </c>
      <c r="H80" s="71">
        <v>361.3</v>
      </c>
      <c r="I80" s="71">
        <v>2</v>
      </c>
      <c r="J80" s="71">
        <v>2</v>
      </c>
      <c r="K80" s="106">
        <v>1</v>
      </c>
      <c r="L80" s="76"/>
      <c r="M80" s="71"/>
      <c r="N80" s="71"/>
      <c r="O80" s="71" t="s">
        <v>1864</v>
      </c>
      <c r="P80" s="71"/>
      <c r="Q80" s="71"/>
      <c r="R80" s="71" t="s">
        <v>1864</v>
      </c>
      <c r="S80" s="106">
        <v>0</v>
      </c>
      <c r="T80" s="76"/>
      <c r="U80" s="71"/>
      <c r="V80" s="71"/>
      <c r="W80" s="71" t="s">
        <v>1864</v>
      </c>
      <c r="X80" s="71"/>
      <c r="Y80" s="71"/>
      <c r="Z80" s="71" t="s">
        <v>1864</v>
      </c>
      <c r="AA80" s="106">
        <v>0</v>
      </c>
      <c r="AB80" s="76"/>
      <c r="AC80" s="71"/>
      <c r="AD80" s="71"/>
      <c r="AE80" s="71" t="s">
        <v>1864</v>
      </c>
      <c r="AF80" s="71"/>
      <c r="AG80" s="71"/>
      <c r="AH80" s="71" t="s">
        <v>1864</v>
      </c>
      <c r="AI80" s="106">
        <v>0</v>
      </c>
    </row>
    <row r="81" spans="1:35" x14ac:dyDescent="0.25">
      <c r="A81" s="76" t="s">
        <v>1895</v>
      </c>
      <c r="B81" s="71">
        <v>690.6</v>
      </c>
      <c r="C81" s="77">
        <v>361.3</v>
      </c>
      <c r="D81" s="76" t="s">
        <v>1896</v>
      </c>
      <c r="E81" s="71">
        <v>688.6</v>
      </c>
      <c r="F81" s="71">
        <v>2</v>
      </c>
      <c r="G81" s="71">
        <v>2</v>
      </c>
      <c r="H81" s="71">
        <v>359.3</v>
      </c>
      <c r="I81" s="71">
        <v>2</v>
      </c>
      <c r="J81" s="71">
        <v>2</v>
      </c>
      <c r="K81" s="106">
        <v>1</v>
      </c>
      <c r="L81" s="76"/>
      <c r="M81" s="71"/>
      <c r="N81" s="71"/>
      <c r="O81" s="71" t="s">
        <v>1864</v>
      </c>
      <c r="P81" s="71"/>
      <c r="Q81" s="71"/>
      <c r="R81" s="71" t="s">
        <v>1864</v>
      </c>
      <c r="S81" s="106">
        <v>0</v>
      </c>
      <c r="T81" s="76"/>
      <c r="U81" s="71"/>
      <c r="V81" s="71"/>
      <c r="W81" s="71" t="s">
        <v>1864</v>
      </c>
      <c r="X81" s="71"/>
      <c r="Y81" s="71"/>
      <c r="Z81" s="71" t="s">
        <v>1864</v>
      </c>
      <c r="AA81" s="106">
        <v>0</v>
      </c>
      <c r="AB81" s="76"/>
      <c r="AC81" s="71"/>
      <c r="AD81" s="71"/>
      <c r="AE81" s="71" t="s">
        <v>1864</v>
      </c>
      <c r="AF81" s="71"/>
      <c r="AG81" s="71"/>
      <c r="AH81" s="71" t="s">
        <v>1864</v>
      </c>
      <c r="AI81" s="106">
        <v>0</v>
      </c>
    </row>
    <row r="82" spans="1:35" x14ac:dyDescent="0.25">
      <c r="A82" s="76" t="s">
        <v>1897</v>
      </c>
      <c r="B82" s="71">
        <v>726.7</v>
      </c>
      <c r="C82" s="77">
        <v>397.4</v>
      </c>
      <c r="D82" s="76" t="s">
        <v>1898</v>
      </c>
      <c r="E82" s="71">
        <v>724.7</v>
      </c>
      <c r="F82" s="71">
        <v>2</v>
      </c>
      <c r="G82" s="71">
        <v>2</v>
      </c>
      <c r="H82" s="71">
        <v>395.4</v>
      </c>
      <c r="I82" s="71">
        <v>2</v>
      </c>
      <c r="J82" s="71">
        <v>2</v>
      </c>
      <c r="K82" s="106">
        <v>1</v>
      </c>
      <c r="L82" s="76"/>
      <c r="M82" s="71"/>
      <c r="N82" s="71"/>
      <c r="O82" s="71" t="s">
        <v>1864</v>
      </c>
      <c r="P82" s="71"/>
      <c r="Q82" s="71"/>
      <c r="R82" s="71" t="s">
        <v>1864</v>
      </c>
      <c r="S82" s="106">
        <v>0</v>
      </c>
      <c r="T82" s="76"/>
      <c r="U82" s="71"/>
      <c r="V82" s="71"/>
      <c r="W82" s="71" t="s">
        <v>1864</v>
      </c>
      <c r="X82" s="71"/>
      <c r="Y82" s="71"/>
      <c r="Z82" s="71" t="s">
        <v>1864</v>
      </c>
      <c r="AA82" s="106">
        <v>0</v>
      </c>
      <c r="AB82" s="76"/>
      <c r="AC82" s="71"/>
      <c r="AD82" s="71"/>
      <c r="AE82" s="71" t="s">
        <v>1864</v>
      </c>
      <c r="AF82" s="71"/>
      <c r="AG82" s="71"/>
      <c r="AH82" s="71" t="s">
        <v>1864</v>
      </c>
      <c r="AI82" s="106">
        <v>0</v>
      </c>
    </row>
    <row r="83" spans="1:35" x14ac:dyDescent="0.25">
      <c r="A83" s="76" t="s">
        <v>1898</v>
      </c>
      <c r="B83" s="71">
        <v>724.7</v>
      </c>
      <c r="C83" s="77">
        <v>395.4</v>
      </c>
      <c r="D83" s="76" t="s">
        <v>1899</v>
      </c>
      <c r="E83" s="71">
        <v>722.7</v>
      </c>
      <c r="F83" s="71">
        <v>2</v>
      </c>
      <c r="G83" s="71">
        <v>2</v>
      </c>
      <c r="H83" s="71">
        <v>393.3</v>
      </c>
      <c r="I83" s="71">
        <v>2</v>
      </c>
      <c r="J83" s="71">
        <v>2.0999999999999659</v>
      </c>
      <c r="K83" s="106">
        <v>1</v>
      </c>
      <c r="L83" s="76"/>
      <c r="M83" s="71"/>
      <c r="N83" s="71"/>
      <c r="O83" s="71" t="s">
        <v>1864</v>
      </c>
      <c r="P83" s="71"/>
      <c r="Q83" s="71"/>
      <c r="R83" s="71" t="s">
        <v>1864</v>
      </c>
      <c r="S83" s="106">
        <v>0</v>
      </c>
      <c r="T83" s="76"/>
      <c r="U83" s="71"/>
      <c r="V83" s="71"/>
      <c r="W83" s="71" t="s">
        <v>1864</v>
      </c>
      <c r="X83" s="71"/>
      <c r="Y83" s="71"/>
      <c r="Z83" s="71" t="s">
        <v>1864</v>
      </c>
      <c r="AA83" s="106">
        <v>0</v>
      </c>
      <c r="AB83" s="76"/>
      <c r="AC83" s="71"/>
      <c r="AD83" s="71"/>
      <c r="AE83" s="71" t="s">
        <v>1864</v>
      </c>
      <c r="AF83" s="71"/>
      <c r="AG83" s="71"/>
      <c r="AH83" s="71" t="s">
        <v>1864</v>
      </c>
      <c r="AI83" s="106">
        <v>0</v>
      </c>
    </row>
    <row r="84" spans="1:35" x14ac:dyDescent="0.25">
      <c r="A84" s="76" t="s">
        <v>1900</v>
      </c>
      <c r="B84" s="71">
        <v>718.6</v>
      </c>
      <c r="C84" s="77">
        <v>389.3</v>
      </c>
      <c r="D84" s="76" t="s">
        <v>1901</v>
      </c>
      <c r="E84" s="71">
        <v>716.6</v>
      </c>
      <c r="F84" s="71">
        <v>2</v>
      </c>
      <c r="G84" s="71">
        <v>2</v>
      </c>
      <c r="H84" s="71">
        <v>387.3</v>
      </c>
      <c r="I84" s="71">
        <v>2</v>
      </c>
      <c r="J84" s="71">
        <v>2</v>
      </c>
      <c r="K84" s="106">
        <v>1</v>
      </c>
      <c r="L84" s="76"/>
      <c r="M84" s="71"/>
      <c r="N84" s="71"/>
      <c r="O84" s="71" t="s">
        <v>1864</v>
      </c>
      <c r="P84" s="71"/>
      <c r="Q84" s="71"/>
      <c r="R84" s="71" t="s">
        <v>1864</v>
      </c>
      <c r="S84" s="106">
        <v>0</v>
      </c>
      <c r="T84" s="76"/>
      <c r="U84" s="71"/>
      <c r="V84" s="71"/>
      <c r="W84" s="71" t="s">
        <v>1864</v>
      </c>
      <c r="X84" s="71"/>
      <c r="Y84" s="71"/>
      <c r="Z84" s="71" t="s">
        <v>1864</v>
      </c>
      <c r="AA84" s="106">
        <v>0</v>
      </c>
      <c r="AB84" s="76"/>
      <c r="AC84" s="71"/>
      <c r="AD84" s="71"/>
      <c r="AE84" s="71" t="s">
        <v>1864</v>
      </c>
      <c r="AF84" s="71"/>
      <c r="AG84" s="71"/>
      <c r="AH84" s="71" t="s">
        <v>1864</v>
      </c>
      <c r="AI84" s="106">
        <v>0</v>
      </c>
    </row>
    <row r="85" spans="1:35" x14ac:dyDescent="0.25">
      <c r="A85" s="76" t="s">
        <v>1901</v>
      </c>
      <c r="B85" s="71">
        <v>716.6</v>
      </c>
      <c r="C85" s="77">
        <v>387.3</v>
      </c>
      <c r="D85" s="76" t="s">
        <v>1902</v>
      </c>
      <c r="E85" s="71">
        <v>714.6</v>
      </c>
      <c r="F85" s="71">
        <v>2</v>
      </c>
      <c r="G85" s="71">
        <v>2</v>
      </c>
      <c r="H85" s="71">
        <v>385.3</v>
      </c>
      <c r="I85" s="71">
        <v>2</v>
      </c>
      <c r="J85" s="71">
        <v>2</v>
      </c>
      <c r="K85" s="106">
        <v>1</v>
      </c>
      <c r="L85" s="76"/>
      <c r="M85" s="71"/>
      <c r="N85" s="71"/>
      <c r="O85" s="71" t="s">
        <v>1864</v>
      </c>
      <c r="P85" s="71"/>
      <c r="Q85" s="71"/>
      <c r="R85" s="71" t="s">
        <v>1864</v>
      </c>
      <c r="S85" s="106">
        <v>0</v>
      </c>
      <c r="T85" s="76"/>
      <c r="U85" s="71"/>
      <c r="V85" s="71"/>
      <c r="W85" s="71" t="s">
        <v>1864</v>
      </c>
      <c r="X85" s="71"/>
      <c r="Y85" s="71"/>
      <c r="Z85" s="71" t="s">
        <v>1864</v>
      </c>
      <c r="AA85" s="106">
        <v>0</v>
      </c>
      <c r="AB85" s="76"/>
      <c r="AC85" s="71"/>
      <c r="AD85" s="71"/>
      <c r="AE85" s="71" t="s">
        <v>1864</v>
      </c>
      <c r="AF85" s="71"/>
      <c r="AG85" s="71"/>
      <c r="AH85" s="71" t="s">
        <v>1864</v>
      </c>
      <c r="AI85" s="106">
        <v>0</v>
      </c>
    </row>
    <row r="86" spans="1:35" x14ac:dyDescent="0.25">
      <c r="A86" s="76" t="s">
        <v>1903</v>
      </c>
      <c r="B86" s="71">
        <v>754.7</v>
      </c>
      <c r="C86" s="77">
        <v>425.4</v>
      </c>
      <c r="D86" s="76" t="s">
        <v>1904</v>
      </c>
      <c r="E86" s="71">
        <v>752.7</v>
      </c>
      <c r="F86" s="71">
        <v>2</v>
      </c>
      <c r="G86" s="71">
        <v>2</v>
      </c>
      <c r="H86" s="71">
        <v>423.4</v>
      </c>
      <c r="I86" s="71">
        <v>2</v>
      </c>
      <c r="J86" s="71">
        <v>2</v>
      </c>
      <c r="K86" s="106">
        <v>1</v>
      </c>
      <c r="L86" s="76"/>
      <c r="M86" s="71"/>
      <c r="N86" s="71"/>
      <c r="O86" s="71" t="s">
        <v>1864</v>
      </c>
      <c r="P86" s="71"/>
      <c r="Q86" s="71"/>
      <c r="R86" s="71" t="s">
        <v>1864</v>
      </c>
      <c r="S86" s="106">
        <v>0</v>
      </c>
      <c r="T86" s="76"/>
      <c r="U86" s="71"/>
      <c r="V86" s="71"/>
      <c r="W86" s="71" t="s">
        <v>1864</v>
      </c>
      <c r="X86" s="71"/>
      <c r="Y86" s="71"/>
      <c r="Z86" s="71" t="s">
        <v>1864</v>
      </c>
      <c r="AA86" s="106">
        <v>0</v>
      </c>
      <c r="AB86" s="76"/>
      <c r="AC86" s="71"/>
      <c r="AD86" s="71"/>
      <c r="AE86" s="71" t="s">
        <v>1864</v>
      </c>
      <c r="AF86" s="71"/>
      <c r="AG86" s="71"/>
      <c r="AH86" s="71" t="s">
        <v>1864</v>
      </c>
      <c r="AI86" s="106">
        <v>0</v>
      </c>
    </row>
    <row r="87" spans="1:35" x14ac:dyDescent="0.25">
      <c r="A87" s="76" t="s">
        <v>1001</v>
      </c>
      <c r="B87" s="71">
        <v>227.2</v>
      </c>
      <c r="C87" s="77">
        <v>227.2</v>
      </c>
      <c r="D87" s="76" t="s">
        <v>1002</v>
      </c>
      <c r="E87" s="71">
        <v>225.2</v>
      </c>
      <c r="F87" s="71">
        <v>2</v>
      </c>
      <c r="G87" s="71">
        <v>2</v>
      </c>
      <c r="H87" s="71">
        <v>225.2</v>
      </c>
      <c r="I87" s="71">
        <v>2</v>
      </c>
      <c r="J87" s="71">
        <v>2</v>
      </c>
      <c r="K87" s="106">
        <v>1</v>
      </c>
      <c r="L87" s="76"/>
      <c r="M87" s="71"/>
      <c r="N87" s="71"/>
      <c r="O87" s="71" t="s">
        <v>1864</v>
      </c>
      <c r="P87" s="71"/>
      <c r="Q87" s="71"/>
      <c r="R87" s="71" t="s">
        <v>1864</v>
      </c>
      <c r="S87" s="106">
        <v>0</v>
      </c>
      <c r="T87" s="76"/>
      <c r="U87" s="71"/>
      <c r="V87" s="71"/>
      <c r="W87" s="71" t="s">
        <v>1864</v>
      </c>
      <c r="X87" s="71"/>
      <c r="Y87" s="71"/>
      <c r="Z87" s="71" t="s">
        <v>1864</v>
      </c>
      <c r="AA87" s="106">
        <v>0</v>
      </c>
      <c r="AB87" s="76"/>
      <c r="AC87" s="71"/>
      <c r="AD87" s="71"/>
      <c r="AE87" s="71" t="s">
        <v>1864</v>
      </c>
      <c r="AF87" s="71"/>
      <c r="AG87" s="71"/>
      <c r="AH87" s="71" t="s">
        <v>1864</v>
      </c>
      <c r="AI87" s="106">
        <v>0</v>
      </c>
    </row>
    <row r="88" spans="1:35" x14ac:dyDescent="0.25">
      <c r="A88" s="76" t="s">
        <v>1004</v>
      </c>
      <c r="B88" s="71">
        <v>255.2</v>
      </c>
      <c r="C88" s="77">
        <v>255.2</v>
      </c>
      <c r="D88" s="76" t="s">
        <v>1005</v>
      </c>
      <c r="E88" s="71">
        <v>253.2</v>
      </c>
      <c r="F88" s="71">
        <v>2</v>
      </c>
      <c r="G88" s="71">
        <v>2</v>
      </c>
      <c r="H88" s="71">
        <v>253.2</v>
      </c>
      <c r="I88" s="71">
        <v>2</v>
      </c>
      <c r="J88" s="71">
        <v>2</v>
      </c>
      <c r="K88" s="106">
        <v>1</v>
      </c>
      <c r="L88" s="76"/>
      <c r="M88" s="71"/>
      <c r="N88" s="71"/>
      <c r="O88" s="71" t="s">
        <v>1864</v>
      </c>
      <c r="P88" s="71"/>
      <c r="Q88" s="71"/>
      <c r="R88" s="71" t="s">
        <v>1864</v>
      </c>
      <c r="S88" s="106">
        <v>0</v>
      </c>
      <c r="T88" s="76"/>
      <c r="U88" s="71"/>
      <c r="V88" s="71"/>
      <c r="W88" s="71" t="s">
        <v>1864</v>
      </c>
      <c r="X88" s="71"/>
      <c r="Y88" s="71"/>
      <c r="Z88" s="71" t="s">
        <v>1864</v>
      </c>
      <c r="AA88" s="106">
        <v>0</v>
      </c>
      <c r="AB88" s="76"/>
      <c r="AC88" s="71"/>
      <c r="AD88" s="71"/>
      <c r="AE88" s="71" t="s">
        <v>1864</v>
      </c>
      <c r="AF88" s="71"/>
      <c r="AG88" s="71"/>
      <c r="AH88" s="71" t="s">
        <v>1864</v>
      </c>
      <c r="AI88" s="106">
        <v>0</v>
      </c>
    </row>
    <row r="89" spans="1:35" x14ac:dyDescent="0.25">
      <c r="A89" s="76" t="s">
        <v>1007</v>
      </c>
      <c r="B89" s="71">
        <v>283.3</v>
      </c>
      <c r="C89" s="77">
        <v>283.3</v>
      </c>
      <c r="D89" s="76" t="s">
        <v>1008</v>
      </c>
      <c r="E89" s="71">
        <v>281.2</v>
      </c>
      <c r="F89" s="71">
        <v>2</v>
      </c>
      <c r="G89" s="71">
        <v>2.1000000000000227</v>
      </c>
      <c r="H89" s="71">
        <v>281.2</v>
      </c>
      <c r="I89" s="71">
        <v>2</v>
      </c>
      <c r="J89" s="71">
        <v>2.1000000000000227</v>
      </c>
      <c r="K89" s="106">
        <v>1</v>
      </c>
      <c r="L89" s="76"/>
      <c r="M89" s="71"/>
      <c r="N89" s="71"/>
      <c r="O89" s="71" t="s">
        <v>1864</v>
      </c>
      <c r="P89" s="71"/>
      <c r="Q89" s="71"/>
      <c r="R89" s="71" t="s">
        <v>1864</v>
      </c>
      <c r="S89" s="106">
        <v>0</v>
      </c>
      <c r="T89" s="76"/>
      <c r="U89" s="71"/>
      <c r="V89" s="71"/>
      <c r="W89" s="71" t="s">
        <v>1864</v>
      </c>
      <c r="X89" s="71"/>
      <c r="Y89" s="71"/>
      <c r="Z89" s="71" t="s">
        <v>1864</v>
      </c>
      <c r="AA89" s="106">
        <v>0</v>
      </c>
      <c r="AB89" s="76"/>
      <c r="AC89" s="71"/>
      <c r="AD89" s="71"/>
      <c r="AE89" s="71" t="s">
        <v>1864</v>
      </c>
      <c r="AF89" s="71"/>
      <c r="AG89" s="71"/>
      <c r="AH89" s="71" t="s">
        <v>1864</v>
      </c>
      <c r="AI89" s="106">
        <v>0</v>
      </c>
    </row>
    <row r="90" spans="1:35" x14ac:dyDescent="0.25">
      <c r="A90" s="76" t="s">
        <v>1008</v>
      </c>
      <c r="B90" s="71">
        <v>281.2</v>
      </c>
      <c r="C90" s="77">
        <v>281.2</v>
      </c>
      <c r="D90" s="76" t="s">
        <v>1009</v>
      </c>
      <c r="E90" s="71">
        <v>279.2</v>
      </c>
      <c r="F90" s="71">
        <v>2</v>
      </c>
      <c r="G90" s="71">
        <v>2</v>
      </c>
      <c r="H90" s="71">
        <v>279.2</v>
      </c>
      <c r="I90" s="71">
        <v>2</v>
      </c>
      <c r="J90" s="71">
        <v>2</v>
      </c>
      <c r="K90" s="106">
        <v>1</v>
      </c>
      <c r="L90" s="76"/>
      <c r="M90" s="71"/>
      <c r="N90" s="71"/>
      <c r="O90" s="71" t="s">
        <v>1864</v>
      </c>
      <c r="P90" s="71"/>
      <c r="Q90" s="71"/>
      <c r="R90" s="71" t="s">
        <v>1864</v>
      </c>
      <c r="S90" s="106">
        <v>0</v>
      </c>
      <c r="T90" s="76"/>
      <c r="U90" s="71"/>
      <c r="V90" s="71"/>
      <c r="W90" s="71" t="s">
        <v>1864</v>
      </c>
      <c r="X90" s="71"/>
      <c r="Y90" s="71"/>
      <c r="Z90" s="71" t="s">
        <v>1864</v>
      </c>
      <c r="AA90" s="106">
        <v>0</v>
      </c>
      <c r="AB90" s="76"/>
      <c r="AC90" s="71"/>
      <c r="AD90" s="71"/>
      <c r="AE90" s="71" t="s">
        <v>1864</v>
      </c>
      <c r="AF90" s="71"/>
      <c r="AG90" s="71"/>
      <c r="AH90" s="71" t="s">
        <v>1864</v>
      </c>
      <c r="AI90" s="106">
        <v>0</v>
      </c>
    </row>
    <row r="91" spans="1:35" x14ac:dyDescent="0.25">
      <c r="A91" s="76" t="s">
        <v>1009</v>
      </c>
      <c r="B91" s="71">
        <v>279.2</v>
      </c>
      <c r="C91" s="77">
        <v>279.2</v>
      </c>
      <c r="D91" s="76" t="s">
        <v>1010</v>
      </c>
      <c r="E91" s="71">
        <v>277.2</v>
      </c>
      <c r="F91" s="71">
        <v>2</v>
      </c>
      <c r="G91" s="71">
        <v>2</v>
      </c>
      <c r="H91" s="71">
        <v>277.2</v>
      </c>
      <c r="I91" s="71">
        <v>2</v>
      </c>
      <c r="J91" s="71">
        <v>2</v>
      </c>
      <c r="K91" s="106">
        <v>1</v>
      </c>
      <c r="L91" s="76"/>
      <c r="M91" s="71"/>
      <c r="N91" s="71"/>
      <c r="O91" s="71" t="s">
        <v>1864</v>
      </c>
      <c r="P91" s="71"/>
      <c r="Q91" s="71"/>
      <c r="R91" s="71" t="s">
        <v>1864</v>
      </c>
      <c r="S91" s="106">
        <v>0</v>
      </c>
      <c r="T91" s="76"/>
      <c r="U91" s="71"/>
      <c r="V91" s="71"/>
      <c r="W91" s="71" t="s">
        <v>1864</v>
      </c>
      <c r="X91" s="71"/>
      <c r="Y91" s="71"/>
      <c r="Z91" s="71" t="s">
        <v>1864</v>
      </c>
      <c r="AA91" s="106">
        <v>0</v>
      </c>
      <c r="AB91" s="76"/>
      <c r="AC91" s="71"/>
      <c r="AD91" s="71"/>
      <c r="AE91" s="71" t="s">
        <v>1864</v>
      </c>
      <c r="AF91" s="71"/>
      <c r="AG91" s="71"/>
      <c r="AH91" s="71" t="s">
        <v>1864</v>
      </c>
      <c r="AI91" s="106">
        <v>0</v>
      </c>
    </row>
    <row r="92" spans="1:35" x14ac:dyDescent="0.25">
      <c r="A92" s="76" t="s">
        <v>1010</v>
      </c>
      <c r="B92" s="71">
        <v>277.2</v>
      </c>
      <c r="C92" s="77">
        <v>277.2</v>
      </c>
      <c r="D92" s="76" t="s">
        <v>1011</v>
      </c>
      <c r="E92" s="71">
        <v>275.2</v>
      </c>
      <c r="F92" s="71">
        <v>2</v>
      </c>
      <c r="G92" s="71">
        <v>2</v>
      </c>
      <c r="H92" s="71">
        <v>275.2</v>
      </c>
      <c r="I92" s="71">
        <v>2</v>
      </c>
      <c r="J92" s="71">
        <v>2</v>
      </c>
      <c r="K92" s="106">
        <v>1</v>
      </c>
      <c r="L92" s="76"/>
      <c r="M92" s="71"/>
      <c r="N92" s="71"/>
      <c r="O92" s="71" t="s">
        <v>1864</v>
      </c>
      <c r="P92" s="71"/>
      <c r="Q92" s="71"/>
      <c r="R92" s="71" t="s">
        <v>1864</v>
      </c>
      <c r="S92" s="106">
        <v>0</v>
      </c>
      <c r="T92" s="76"/>
      <c r="U92" s="71"/>
      <c r="V92" s="71"/>
      <c r="W92" s="71" t="s">
        <v>1864</v>
      </c>
      <c r="X92" s="71"/>
      <c r="Y92" s="71"/>
      <c r="Z92" s="71" t="s">
        <v>1864</v>
      </c>
      <c r="AA92" s="106">
        <v>0</v>
      </c>
      <c r="AB92" s="76"/>
      <c r="AC92" s="71"/>
      <c r="AD92" s="71"/>
      <c r="AE92" s="71" t="s">
        <v>1864</v>
      </c>
      <c r="AF92" s="71"/>
      <c r="AG92" s="71"/>
      <c r="AH92" s="71" t="s">
        <v>1864</v>
      </c>
      <c r="AI92" s="106">
        <v>0</v>
      </c>
    </row>
    <row r="93" spans="1:35" x14ac:dyDescent="0.25">
      <c r="A93" s="76" t="s">
        <v>1012</v>
      </c>
      <c r="B93" s="71">
        <v>311.3</v>
      </c>
      <c r="C93" s="77">
        <v>311.3</v>
      </c>
      <c r="D93" s="76" t="s">
        <v>1013</v>
      </c>
      <c r="E93" s="71">
        <v>309.3</v>
      </c>
      <c r="F93" s="71">
        <v>2</v>
      </c>
      <c r="G93" s="71">
        <v>2</v>
      </c>
      <c r="H93" s="71">
        <v>309.3</v>
      </c>
      <c r="I93" s="71">
        <v>2</v>
      </c>
      <c r="J93" s="71">
        <v>2</v>
      </c>
      <c r="K93" s="106">
        <v>1</v>
      </c>
      <c r="L93" s="76"/>
      <c r="M93" s="71"/>
      <c r="N93" s="71"/>
      <c r="O93" s="71" t="s">
        <v>1864</v>
      </c>
      <c r="P93" s="71"/>
      <c r="Q93" s="71"/>
      <c r="R93" s="71" t="s">
        <v>1864</v>
      </c>
      <c r="S93" s="106">
        <v>0</v>
      </c>
      <c r="T93" s="76"/>
      <c r="U93" s="71"/>
      <c r="V93" s="71"/>
      <c r="W93" s="71" t="s">
        <v>1864</v>
      </c>
      <c r="X93" s="71"/>
      <c r="Y93" s="71"/>
      <c r="Z93" s="71" t="s">
        <v>1864</v>
      </c>
      <c r="AA93" s="106">
        <v>0</v>
      </c>
      <c r="AB93" s="76"/>
      <c r="AC93" s="71"/>
      <c r="AD93" s="71"/>
      <c r="AE93" s="71" t="s">
        <v>1864</v>
      </c>
      <c r="AF93" s="71"/>
      <c r="AG93" s="71"/>
      <c r="AH93" s="71" t="s">
        <v>1864</v>
      </c>
      <c r="AI93" s="106">
        <v>0</v>
      </c>
    </row>
    <row r="94" spans="1:35" x14ac:dyDescent="0.25">
      <c r="A94" s="76" t="s">
        <v>1013</v>
      </c>
      <c r="B94" s="71">
        <v>309.3</v>
      </c>
      <c r="C94" s="77">
        <v>309.3</v>
      </c>
      <c r="D94" s="76" t="s">
        <v>1014</v>
      </c>
      <c r="E94" s="71">
        <v>307.3</v>
      </c>
      <c r="F94" s="71">
        <v>2</v>
      </c>
      <c r="G94" s="71">
        <v>2</v>
      </c>
      <c r="H94" s="71">
        <v>307.3</v>
      </c>
      <c r="I94" s="71">
        <v>2</v>
      </c>
      <c r="J94" s="71">
        <v>2</v>
      </c>
      <c r="K94" s="106">
        <v>1</v>
      </c>
      <c r="L94" s="76"/>
      <c r="M94" s="71"/>
      <c r="N94" s="71"/>
      <c r="O94" s="71" t="s">
        <v>1864</v>
      </c>
      <c r="P94" s="71"/>
      <c r="Q94" s="71"/>
      <c r="R94" s="71" t="s">
        <v>1864</v>
      </c>
      <c r="S94" s="106">
        <v>0</v>
      </c>
      <c r="T94" s="76"/>
      <c r="U94" s="71"/>
      <c r="V94" s="71"/>
      <c r="W94" s="71" t="s">
        <v>1864</v>
      </c>
      <c r="X94" s="71"/>
      <c r="Y94" s="71"/>
      <c r="Z94" s="71" t="s">
        <v>1864</v>
      </c>
      <c r="AA94" s="106">
        <v>0</v>
      </c>
      <c r="AB94" s="76"/>
      <c r="AC94" s="71"/>
      <c r="AD94" s="71"/>
      <c r="AE94" s="71" t="s">
        <v>1864</v>
      </c>
      <c r="AF94" s="71"/>
      <c r="AG94" s="71"/>
      <c r="AH94" s="71" t="s">
        <v>1864</v>
      </c>
      <c r="AI94" s="106">
        <v>0</v>
      </c>
    </row>
    <row r="95" spans="1:35" x14ac:dyDescent="0.25">
      <c r="A95" s="76" t="s">
        <v>1014</v>
      </c>
      <c r="B95" s="71">
        <v>307.3</v>
      </c>
      <c r="C95" s="77">
        <v>307.3</v>
      </c>
      <c r="D95" s="76" t="s">
        <v>1015</v>
      </c>
      <c r="E95" s="71">
        <v>305.2</v>
      </c>
      <c r="F95" s="71">
        <v>2</v>
      </c>
      <c r="G95" s="71">
        <v>2.1000000000000227</v>
      </c>
      <c r="H95" s="71">
        <v>305.2</v>
      </c>
      <c r="I95" s="71">
        <v>2</v>
      </c>
      <c r="J95" s="71">
        <v>2.1000000000000227</v>
      </c>
      <c r="K95" s="106">
        <v>1</v>
      </c>
      <c r="L95" s="76"/>
      <c r="M95" s="71"/>
      <c r="N95" s="71"/>
      <c r="O95" s="71" t="s">
        <v>1864</v>
      </c>
      <c r="P95" s="71"/>
      <c r="Q95" s="71"/>
      <c r="R95" s="71" t="s">
        <v>1864</v>
      </c>
      <c r="S95" s="106">
        <v>0</v>
      </c>
      <c r="T95" s="76"/>
      <c r="U95" s="71"/>
      <c r="V95" s="71"/>
      <c r="W95" s="71" t="s">
        <v>1864</v>
      </c>
      <c r="X95" s="71"/>
      <c r="Y95" s="71"/>
      <c r="Z95" s="71" t="s">
        <v>1864</v>
      </c>
      <c r="AA95" s="106">
        <v>0</v>
      </c>
      <c r="AB95" s="76"/>
      <c r="AC95" s="71"/>
      <c r="AD95" s="71"/>
      <c r="AE95" s="71" t="s">
        <v>1864</v>
      </c>
      <c r="AF95" s="71"/>
      <c r="AG95" s="71"/>
      <c r="AH95" s="71" t="s">
        <v>1864</v>
      </c>
      <c r="AI95" s="106">
        <v>0</v>
      </c>
    </row>
    <row r="96" spans="1:35" x14ac:dyDescent="0.25">
      <c r="A96" s="76" t="s">
        <v>1015</v>
      </c>
      <c r="B96" s="71">
        <v>305.2</v>
      </c>
      <c r="C96" s="77">
        <v>305.2</v>
      </c>
      <c r="D96" s="76" t="s">
        <v>1016</v>
      </c>
      <c r="E96" s="71">
        <v>303.2</v>
      </c>
      <c r="F96" s="71">
        <v>2</v>
      </c>
      <c r="G96" s="71">
        <v>2</v>
      </c>
      <c r="H96" s="71">
        <v>303.2</v>
      </c>
      <c r="I96" s="71">
        <v>2</v>
      </c>
      <c r="J96" s="71">
        <v>2</v>
      </c>
      <c r="K96" s="106">
        <v>1</v>
      </c>
      <c r="L96" s="76"/>
      <c r="M96" s="71"/>
      <c r="N96" s="71"/>
      <c r="O96" s="71" t="s">
        <v>1864</v>
      </c>
      <c r="P96" s="71"/>
      <c r="Q96" s="71"/>
      <c r="R96" s="71" t="s">
        <v>1864</v>
      </c>
      <c r="S96" s="106">
        <v>0</v>
      </c>
      <c r="T96" s="76"/>
      <c r="U96" s="71"/>
      <c r="V96" s="71"/>
      <c r="W96" s="71" t="s">
        <v>1864</v>
      </c>
      <c r="X96" s="71"/>
      <c r="Y96" s="71"/>
      <c r="Z96" s="71" t="s">
        <v>1864</v>
      </c>
      <c r="AA96" s="106">
        <v>0</v>
      </c>
      <c r="AB96" s="76"/>
      <c r="AC96" s="71"/>
      <c r="AD96" s="71"/>
      <c r="AE96" s="71" t="s">
        <v>1864</v>
      </c>
      <c r="AF96" s="71"/>
      <c r="AG96" s="71"/>
      <c r="AH96" s="71" t="s">
        <v>1864</v>
      </c>
      <c r="AI96" s="106">
        <v>0</v>
      </c>
    </row>
    <row r="97" spans="1:35" x14ac:dyDescent="0.25">
      <c r="A97" s="76" t="s">
        <v>1016</v>
      </c>
      <c r="B97" s="71">
        <v>303.2</v>
      </c>
      <c r="C97" s="77">
        <v>303.2</v>
      </c>
      <c r="D97" s="76" t="s">
        <v>1017</v>
      </c>
      <c r="E97" s="71">
        <v>301.2</v>
      </c>
      <c r="F97" s="71">
        <v>2</v>
      </c>
      <c r="G97" s="71">
        <v>2</v>
      </c>
      <c r="H97" s="71">
        <v>301.2</v>
      </c>
      <c r="I97" s="71">
        <v>2</v>
      </c>
      <c r="J97" s="71">
        <v>2</v>
      </c>
      <c r="K97" s="106">
        <v>1</v>
      </c>
      <c r="L97" s="76"/>
      <c r="M97" s="71"/>
      <c r="N97" s="71"/>
      <c r="O97" s="71" t="s">
        <v>1864</v>
      </c>
      <c r="P97" s="71"/>
      <c r="Q97" s="71"/>
      <c r="R97" s="71" t="s">
        <v>1864</v>
      </c>
      <c r="S97" s="106">
        <v>0</v>
      </c>
      <c r="T97" s="76"/>
      <c r="U97" s="71"/>
      <c r="V97" s="71"/>
      <c r="W97" s="71" t="s">
        <v>1864</v>
      </c>
      <c r="X97" s="71"/>
      <c r="Y97" s="71"/>
      <c r="Z97" s="71" t="s">
        <v>1864</v>
      </c>
      <c r="AA97" s="106">
        <v>0</v>
      </c>
      <c r="AB97" s="76"/>
      <c r="AC97" s="71"/>
      <c r="AD97" s="71"/>
      <c r="AE97" s="71" t="s">
        <v>1864</v>
      </c>
      <c r="AF97" s="71"/>
      <c r="AG97" s="71"/>
      <c r="AH97" s="71" t="s">
        <v>1864</v>
      </c>
      <c r="AI97" s="106">
        <v>0</v>
      </c>
    </row>
    <row r="98" spans="1:35" x14ac:dyDescent="0.25">
      <c r="A98" s="76" t="s">
        <v>1018</v>
      </c>
      <c r="B98" s="71">
        <v>339.3</v>
      </c>
      <c r="C98" s="77">
        <v>339.3</v>
      </c>
      <c r="D98" s="76" t="s">
        <v>1019</v>
      </c>
      <c r="E98" s="71">
        <v>337.3</v>
      </c>
      <c r="F98" s="71">
        <v>2</v>
      </c>
      <c r="G98" s="71">
        <v>2</v>
      </c>
      <c r="H98" s="71">
        <v>337.3</v>
      </c>
      <c r="I98" s="71">
        <v>2</v>
      </c>
      <c r="J98" s="71">
        <v>2</v>
      </c>
      <c r="K98" s="106">
        <v>1</v>
      </c>
      <c r="L98" s="76"/>
      <c r="M98" s="71"/>
      <c r="N98" s="71"/>
      <c r="O98" s="71" t="s">
        <v>1864</v>
      </c>
      <c r="P98" s="71"/>
      <c r="Q98" s="71"/>
      <c r="R98" s="71" t="s">
        <v>1864</v>
      </c>
      <c r="S98" s="106">
        <v>0</v>
      </c>
      <c r="T98" s="76"/>
      <c r="U98" s="71"/>
      <c r="V98" s="71"/>
      <c r="W98" s="71" t="s">
        <v>1864</v>
      </c>
      <c r="X98" s="71"/>
      <c r="Y98" s="71"/>
      <c r="Z98" s="71" t="s">
        <v>1864</v>
      </c>
      <c r="AA98" s="106">
        <v>0</v>
      </c>
      <c r="AB98" s="76"/>
      <c r="AC98" s="71"/>
      <c r="AD98" s="71"/>
      <c r="AE98" s="71" t="s">
        <v>1864</v>
      </c>
      <c r="AF98" s="71"/>
      <c r="AG98" s="71"/>
      <c r="AH98" s="71" t="s">
        <v>1864</v>
      </c>
      <c r="AI98" s="106">
        <v>0</v>
      </c>
    </row>
    <row r="99" spans="1:35" x14ac:dyDescent="0.25">
      <c r="A99" s="76" t="s">
        <v>1019</v>
      </c>
      <c r="B99" s="71">
        <v>337.3</v>
      </c>
      <c r="C99" s="77">
        <v>337.3</v>
      </c>
      <c r="D99" s="76" t="s">
        <v>1020</v>
      </c>
      <c r="E99" s="71">
        <v>335.3</v>
      </c>
      <c r="F99" s="71">
        <v>2</v>
      </c>
      <c r="G99" s="71">
        <v>2</v>
      </c>
      <c r="H99" s="71">
        <v>335.3</v>
      </c>
      <c r="I99" s="71">
        <v>2</v>
      </c>
      <c r="J99" s="71">
        <v>2</v>
      </c>
      <c r="K99" s="106">
        <v>1</v>
      </c>
      <c r="L99" s="76"/>
      <c r="M99" s="71"/>
      <c r="N99" s="71"/>
      <c r="O99" s="71" t="s">
        <v>1864</v>
      </c>
      <c r="P99" s="71"/>
      <c r="Q99" s="71"/>
      <c r="R99" s="71" t="s">
        <v>1864</v>
      </c>
      <c r="S99" s="106">
        <v>0</v>
      </c>
      <c r="T99" s="76"/>
      <c r="U99" s="71"/>
      <c r="V99" s="71"/>
      <c r="W99" s="71" t="s">
        <v>1864</v>
      </c>
      <c r="X99" s="71"/>
      <c r="Y99" s="71"/>
      <c r="Z99" s="71" t="s">
        <v>1864</v>
      </c>
      <c r="AA99" s="106">
        <v>0</v>
      </c>
      <c r="AB99" s="76"/>
      <c r="AC99" s="71"/>
      <c r="AD99" s="71"/>
      <c r="AE99" s="71" t="s">
        <v>1864</v>
      </c>
      <c r="AF99" s="71"/>
      <c r="AG99" s="71"/>
      <c r="AH99" s="71" t="s">
        <v>1864</v>
      </c>
      <c r="AI99" s="106">
        <v>0</v>
      </c>
    </row>
    <row r="100" spans="1:35" x14ac:dyDescent="0.25">
      <c r="A100" s="76" t="s">
        <v>1021</v>
      </c>
      <c r="B100" s="71">
        <v>331.3</v>
      </c>
      <c r="C100" s="77">
        <v>331.3</v>
      </c>
      <c r="D100" s="76" t="s">
        <v>1022</v>
      </c>
      <c r="E100" s="71">
        <v>329.2</v>
      </c>
      <c r="F100" s="71">
        <v>2</v>
      </c>
      <c r="G100" s="71">
        <v>2.1000000000000227</v>
      </c>
      <c r="H100" s="71">
        <v>329.2</v>
      </c>
      <c r="I100" s="71">
        <v>2</v>
      </c>
      <c r="J100" s="71">
        <v>2.1000000000000227</v>
      </c>
      <c r="K100" s="106">
        <v>1</v>
      </c>
      <c r="L100" s="76"/>
      <c r="M100" s="71"/>
      <c r="N100" s="71"/>
      <c r="O100" s="71" t="s">
        <v>1864</v>
      </c>
      <c r="P100" s="71"/>
      <c r="Q100" s="71"/>
      <c r="R100" s="71" t="s">
        <v>1864</v>
      </c>
      <c r="S100" s="106">
        <v>0</v>
      </c>
      <c r="T100" s="76"/>
      <c r="U100" s="71"/>
      <c r="V100" s="71"/>
      <c r="W100" s="71" t="s">
        <v>1864</v>
      </c>
      <c r="X100" s="71"/>
      <c r="Y100" s="71"/>
      <c r="Z100" s="71" t="s">
        <v>1864</v>
      </c>
      <c r="AA100" s="106">
        <v>0</v>
      </c>
      <c r="AB100" s="76"/>
      <c r="AC100" s="71"/>
      <c r="AD100" s="71"/>
      <c r="AE100" s="71" t="s">
        <v>1864</v>
      </c>
      <c r="AF100" s="71"/>
      <c r="AG100" s="71"/>
      <c r="AH100" s="71" t="s">
        <v>1864</v>
      </c>
      <c r="AI100" s="106">
        <v>0</v>
      </c>
    </row>
    <row r="101" spans="1:35" x14ac:dyDescent="0.25">
      <c r="A101" s="76" t="s">
        <v>1022</v>
      </c>
      <c r="B101" s="71">
        <v>329.2</v>
      </c>
      <c r="C101" s="77">
        <v>329.2</v>
      </c>
      <c r="D101" s="76" t="s">
        <v>1023</v>
      </c>
      <c r="E101" s="71">
        <v>327.2</v>
      </c>
      <c r="F101" s="71">
        <v>2</v>
      </c>
      <c r="G101" s="71">
        <v>2</v>
      </c>
      <c r="H101" s="71">
        <v>327.2</v>
      </c>
      <c r="I101" s="71">
        <v>2</v>
      </c>
      <c r="J101" s="71">
        <v>2</v>
      </c>
      <c r="K101" s="106">
        <v>1</v>
      </c>
      <c r="L101" s="76"/>
      <c r="M101" s="71"/>
      <c r="N101" s="71"/>
      <c r="O101" s="71" t="s">
        <v>1864</v>
      </c>
      <c r="P101" s="71"/>
      <c r="Q101" s="71"/>
      <c r="R101" s="71" t="s">
        <v>1864</v>
      </c>
      <c r="S101" s="106">
        <v>0</v>
      </c>
      <c r="T101" s="76"/>
      <c r="U101" s="71"/>
      <c r="V101" s="71"/>
      <c r="W101" s="71" t="s">
        <v>1864</v>
      </c>
      <c r="X101" s="71"/>
      <c r="Y101" s="71"/>
      <c r="Z101" s="71" t="s">
        <v>1864</v>
      </c>
      <c r="AA101" s="106">
        <v>0</v>
      </c>
      <c r="AB101" s="76"/>
      <c r="AC101" s="71"/>
      <c r="AD101" s="71"/>
      <c r="AE101" s="71" t="s">
        <v>1864</v>
      </c>
      <c r="AF101" s="71"/>
      <c r="AG101" s="71"/>
      <c r="AH101" s="71" t="s">
        <v>1864</v>
      </c>
      <c r="AI101" s="106">
        <v>0</v>
      </c>
    </row>
    <row r="102" spans="1:35" x14ac:dyDescent="0.25">
      <c r="A102" s="76" t="s">
        <v>1024</v>
      </c>
      <c r="B102" s="71">
        <v>367.4</v>
      </c>
      <c r="C102" s="77">
        <v>367.4</v>
      </c>
      <c r="D102" s="76" t="s">
        <v>1025</v>
      </c>
      <c r="E102" s="71">
        <v>365.3</v>
      </c>
      <c r="F102" s="71">
        <v>2</v>
      </c>
      <c r="G102" s="71">
        <v>2.0999999999999659</v>
      </c>
      <c r="H102" s="71">
        <v>365.3</v>
      </c>
      <c r="I102" s="71">
        <v>2</v>
      </c>
      <c r="J102" s="71">
        <v>2.0999999999999659</v>
      </c>
      <c r="K102" s="106">
        <v>1</v>
      </c>
      <c r="L102" s="76"/>
      <c r="M102" s="71"/>
      <c r="N102" s="71"/>
      <c r="O102" s="71" t="s">
        <v>1864</v>
      </c>
      <c r="P102" s="71"/>
      <c r="Q102" s="71"/>
      <c r="R102" s="71" t="s">
        <v>1864</v>
      </c>
      <c r="S102" s="106">
        <v>0</v>
      </c>
      <c r="T102" s="76"/>
      <c r="U102" s="71"/>
      <c r="V102" s="71"/>
      <c r="W102" s="71" t="s">
        <v>1864</v>
      </c>
      <c r="X102" s="71"/>
      <c r="Y102" s="71"/>
      <c r="Z102" s="71" t="s">
        <v>1864</v>
      </c>
      <c r="AA102" s="106">
        <v>0</v>
      </c>
      <c r="AB102" s="76"/>
      <c r="AC102" s="71"/>
      <c r="AD102" s="71"/>
      <c r="AE102" s="71" t="s">
        <v>1864</v>
      </c>
      <c r="AF102" s="71"/>
      <c r="AG102" s="71"/>
      <c r="AH102" s="71" t="s">
        <v>1864</v>
      </c>
      <c r="AI102" s="106">
        <v>0</v>
      </c>
    </row>
    <row r="103" spans="1:35" x14ac:dyDescent="0.25">
      <c r="A103" s="76" t="s">
        <v>1701</v>
      </c>
      <c r="B103" s="71">
        <v>728.6</v>
      </c>
      <c r="C103" s="77">
        <v>264.39999999999998</v>
      </c>
      <c r="D103" s="76" t="s">
        <v>1702</v>
      </c>
      <c r="E103" s="71">
        <v>726.6</v>
      </c>
      <c r="F103" s="71">
        <v>2</v>
      </c>
      <c r="G103" s="71">
        <v>2</v>
      </c>
      <c r="H103" s="71">
        <v>264.39999999999998</v>
      </c>
      <c r="I103" s="71">
        <v>0</v>
      </c>
      <c r="J103" s="71">
        <v>0</v>
      </c>
      <c r="K103" s="106">
        <v>2</v>
      </c>
      <c r="L103" s="76"/>
      <c r="M103" s="71"/>
      <c r="N103" s="71"/>
      <c r="O103" s="71" t="s">
        <v>1864</v>
      </c>
      <c r="P103" s="71"/>
      <c r="Q103" s="71"/>
      <c r="R103" s="71" t="s">
        <v>1864</v>
      </c>
      <c r="S103" s="106">
        <v>0</v>
      </c>
      <c r="T103" s="76"/>
      <c r="U103" s="71"/>
      <c r="V103" s="71"/>
      <c r="W103" s="71" t="s">
        <v>1864</v>
      </c>
      <c r="X103" s="71"/>
      <c r="Y103" s="71"/>
      <c r="Z103" s="71" t="s">
        <v>1864</v>
      </c>
      <c r="AA103" s="106">
        <v>0</v>
      </c>
      <c r="AB103" s="76"/>
      <c r="AC103" s="71"/>
      <c r="AD103" s="71"/>
      <c r="AE103" s="71" t="s">
        <v>1864</v>
      </c>
      <c r="AF103" s="71"/>
      <c r="AG103" s="71"/>
      <c r="AH103" s="71" t="s">
        <v>1864</v>
      </c>
      <c r="AI103" s="106">
        <v>0</v>
      </c>
    </row>
    <row r="104" spans="1:35" x14ac:dyDescent="0.25">
      <c r="A104" s="76" t="s">
        <v>1703</v>
      </c>
      <c r="B104" s="71">
        <v>756.6</v>
      </c>
      <c r="C104" s="77">
        <v>264.39999999999998</v>
      </c>
      <c r="D104" s="76" t="s">
        <v>1704</v>
      </c>
      <c r="E104" s="71">
        <v>754.6</v>
      </c>
      <c r="F104" s="71">
        <v>2</v>
      </c>
      <c r="G104" s="71">
        <v>2</v>
      </c>
      <c r="H104" s="71">
        <v>264.39999999999998</v>
      </c>
      <c r="I104" s="71">
        <v>0</v>
      </c>
      <c r="J104" s="71">
        <v>0</v>
      </c>
      <c r="K104" s="106">
        <v>2</v>
      </c>
      <c r="L104" s="76"/>
      <c r="M104" s="71"/>
      <c r="N104" s="71"/>
      <c r="O104" s="71" t="s">
        <v>1864</v>
      </c>
      <c r="P104" s="71"/>
      <c r="Q104" s="71"/>
      <c r="R104" s="71" t="s">
        <v>1864</v>
      </c>
      <c r="S104" s="106">
        <v>0</v>
      </c>
      <c r="T104" s="76"/>
      <c r="U104" s="71"/>
      <c r="V104" s="71"/>
      <c r="W104" s="71" t="s">
        <v>1864</v>
      </c>
      <c r="X104" s="71"/>
      <c r="Y104" s="71"/>
      <c r="Z104" s="71" t="s">
        <v>1864</v>
      </c>
      <c r="AA104" s="106">
        <v>0</v>
      </c>
      <c r="AB104" s="76"/>
      <c r="AC104" s="71"/>
      <c r="AD104" s="71"/>
      <c r="AE104" s="71" t="s">
        <v>1864</v>
      </c>
      <c r="AF104" s="71"/>
      <c r="AG104" s="71"/>
      <c r="AH104" s="71" t="s">
        <v>1864</v>
      </c>
      <c r="AI104" s="106">
        <v>0</v>
      </c>
    </row>
    <row r="105" spans="1:35" x14ac:dyDescent="0.25">
      <c r="A105" s="76" t="s">
        <v>1705</v>
      </c>
      <c r="B105" s="71">
        <v>784.7</v>
      </c>
      <c r="C105" s="77">
        <v>264.39999999999998</v>
      </c>
      <c r="D105" s="76" t="s">
        <v>1706</v>
      </c>
      <c r="E105" s="71">
        <v>782.7</v>
      </c>
      <c r="F105" s="71">
        <v>2</v>
      </c>
      <c r="G105" s="71">
        <v>2</v>
      </c>
      <c r="H105" s="71">
        <v>264.39999999999998</v>
      </c>
      <c r="I105" s="71">
        <v>0</v>
      </c>
      <c r="J105" s="71">
        <v>0</v>
      </c>
      <c r="K105" s="106">
        <v>2</v>
      </c>
      <c r="L105" s="76"/>
      <c r="M105" s="71"/>
      <c r="N105" s="71"/>
      <c r="O105" s="71" t="s">
        <v>1864</v>
      </c>
      <c r="P105" s="71"/>
      <c r="Q105" s="71"/>
      <c r="R105" s="71" t="s">
        <v>1864</v>
      </c>
      <c r="S105" s="106">
        <v>0</v>
      </c>
      <c r="T105" s="76"/>
      <c r="U105" s="71"/>
      <c r="V105" s="71"/>
      <c r="W105" s="71" t="s">
        <v>1864</v>
      </c>
      <c r="X105" s="71"/>
      <c r="Y105" s="71"/>
      <c r="Z105" s="71" t="s">
        <v>1864</v>
      </c>
      <c r="AA105" s="106">
        <v>0</v>
      </c>
      <c r="AB105" s="76"/>
      <c r="AC105" s="71"/>
      <c r="AD105" s="71"/>
      <c r="AE105" s="71" t="s">
        <v>1864</v>
      </c>
      <c r="AF105" s="71"/>
      <c r="AG105" s="71"/>
      <c r="AH105" s="71" t="s">
        <v>1864</v>
      </c>
      <c r="AI105" s="106">
        <v>0</v>
      </c>
    </row>
    <row r="106" spans="1:35" x14ac:dyDescent="0.25">
      <c r="A106" s="76" t="s">
        <v>1707</v>
      </c>
      <c r="B106" s="71">
        <v>812.7</v>
      </c>
      <c r="C106" s="77">
        <v>264.39999999999998</v>
      </c>
      <c r="D106" s="76" t="s">
        <v>1708</v>
      </c>
      <c r="E106" s="71">
        <v>810.7</v>
      </c>
      <c r="F106" s="71">
        <v>2</v>
      </c>
      <c r="G106" s="71">
        <v>2</v>
      </c>
      <c r="H106" s="71">
        <v>264.39999999999998</v>
      </c>
      <c r="I106" s="71">
        <v>0</v>
      </c>
      <c r="J106" s="71">
        <v>0</v>
      </c>
      <c r="K106" s="106">
        <v>2</v>
      </c>
      <c r="L106" s="76"/>
      <c r="M106" s="71"/>
      <c r="N106" s="71"/>
      <c r="O106" s="71" t="s">
        <v>1864</v>
      </c>
      <c r="P106" s="71"/>
      <c r="Q106" s="71"/>
      <c r="R106" s="71" t="s">
        <v>1864</v>
      </c>
      <c r="S106" s="106">
        <v>0</v>
      </c>
      <c r="T106" s="76"/>
      <c r="U106" s="71"/>
      <c r="V106" s="71"/>
      <c r="W106" s="71" t="s">
        <v>1864</v>
      </c>
      <c r="X106" s="71"/>
      <c r="Y106" s="71"/>
      <c r="Z106" s="71" t="s">
        <v>1864</v>
      </c>
      <c r="AA106" s="106">
        <v>0</v>
      </c>
      <c r="AB106" s="76"/>
      <c r="AC106" s="71"/>
      <c r="AD106" s="71"/>
      <c r="AE106" s="71" t="s">
        <v>1864</v>
      </c>
      <c r="AF106" s="71"/>
      <c r="AG106" s="71"/>
      <c r="AH106" s="71" t="s">
        <v>1864</v>
      </c>
      <c r="AI106" s="106">
        <v>0</v>
      </c>
    </row>
    <row r="107" spans="1:35" x14ac:dyDescent="0.25">
      <c r="A107" s="76" t="s">
        <v>1709</v>
      </c>
      <c r="B107" s="71">
        <v>840.7</v>
      </c>
      <c r="C107" s="77">
        <v>264.39999999999998</v>
      </c>
      <c r="D107" s="76" t="s">
        <v>1710</v>
      </c>
      <c r="E107" s="71">
        <v>838.7</v>
      </c>
      <c r="F107" s="71">
        <v>2</v>
      </c>
      <c r="G107" s="71">
        <v>2</v>
      </c>
      <c r="H107" s="71">
        <v>264.39999999999998</v>
      </c>
      <c r="I107" s="71">
        <v>0</v>
      </c>
      <c r="J107" s="71">
        <v>0</v>
      </c>
      <c r="K107" s="106">
        <v>2</v>
      </c>
      <c r="L107" s="76"/>
      <c r="M107" s="71"/>
      <c r="N107" s="71"/>
      <c r="O107" s="71" t="s">
        <v>1864</v>
      </c>
      <c r="P107" s="71"/>
      <c r="Q107" s="71"/>
      <c r="R107" s="71" t="s">
        <v>1864</v>
      </c>
      <c r="S107" s="106">
        <v>0</v>
      </c>
      <c r="T107" s="76"/>
      <c r="U107" s="71"/>
      <c r="V107" s="71"/>
      <c r="W107" s="71" t="s">
        <v>1864</v>
      </c>
      <c r="X107" s="71"/>
      <c r="Y107" s="71"/>
      <c r="Z107" s="71" t="s">
        <v>1864</v>
      </c>
      <c r="AA107" s="106">
        <v>0</v>
      </c>
      <c r="AB107" s="76"/>
      <c r="AC107" s="71"/>
      <c r="AD107" s="71"/>
      <c r="AE107" s="71" t="s">
        <v>1864</v>
      </c>
      <c r="AF107" s="71"/>
      <c r="AG107" s="71"/>
      <c r="AH107" s="71" t="s">
        <v>1864</v>
      </c>
      <c r="AI107" s="106">
        <v>0</v>
      </c>
    </row>
    <row r="108" spans="1:35" x14ac:dyDescent="0.25">
      <c r="A108" s="76" t="s">
        <v>90</v>
      </c>
      <c r="B108" s="71">
        <v>468.3</v>
      </c>
      <c r="C108" s="77">
        <v>184.1</v>
      </c>
      <c r="D108" s="76" t="s">
        <v>91</v>
      </c>
      <c r="E108" s="71">
        <v>466.3</v>
      </c>
      <c r="F108" s="71">
        <v>2</v>
      </c>
      <c r="G108" s="71">
        <v>2</v>
      </c>
      <c r="H108" s="71">
        <v>184.1</v>
      </c>
      <c r="I108" s="71">
        <v>0</v>
      </c>
      <c r="J108" s="71">
        <v>0</v>
      </c>
      <c r="K108" s="106">
        <v>2</v>
      </c>
      <c r="L108" s="76"/>
      <c r="M108" s="71"/>
      <c r="N108" s="71"/>
      <c r="O108" s="71" t="s">
        <v>1864</v>
      </c>
      <c r="P108" s="71"/>
      <c r="Q108" s="71"/>
      <c r="R108" s="71" t="s">
        <v>1864</v>
      </c>
      <c r="S108" s="106">
        <v>0</v>
      </c>
      <c r="T108" s="76"/>
      <c r="U108" s="71"/>
      <c r="V108" s="71"/>
      <c r="W108" s="71" t="s">
        <v>1864</v>
      </c>
      <c r="X108" s="71"/>
      <c r="Y108" s="71"/>
      <c r="Z108" s="71" t="s">
        <v>1864</v>
      </c>
      <c r="AA108" s="106">
        <v>0</v>
      </c>
      <c r="AB108" s="76"/>
      <c r="AC108" s="71"/>
      <c r="AD108" s="71"/>
      <c r="AE108" s="71" t="s">
        <v>1864</v>
      </c>
      <c r="AF108" s="71"/>
      <c r="AG108" s="71"/>
      <c r="AH108" s="71" t="s">
        <v>1864</v>
      </c>
      <c r="AI108" s="106">
        <v>0</v>
      </c>
    </row>
    <row r="109" spans="1:35" x14ac:dyDescent="0.25">
      <c r="A109" s="76" t="s">
        <v>93</v>
      </c>
      <c r="B109" s="71">
        <v>496.3</v>
      </c>
      <c r="C109" s="77">
        <v>184.1</v>
      </c>
      <c r="D109" s="76" t="s">
        <v>94</v>
      </c>
      <c r="E109" s="71">
        <v>494.3</v>
      </c>
      <c r="F109" s="71">
        <v>2</v>
      </c>
      <c r="G109" s="71">
        <v>2</v>
      </c>
      <c r="H109" s="71">
        <v>184.1</v>
      </c>
      <c r="I109" s="71">
        <v>0</v>
      </c>
      <c r="J109" s="71">
        <v>0</v>
      </c>
      <c r="K109" s="106">
        <v>2</v>
      </c>
      <c r="L109" s="76"/>
      <c r="M109" s="71"/>
      <c r="N109" s="71"/>
      <c r="O109" s="71" t="s">
        <v>1864</v>
      </c>
      <c r="P109" s="71"/>
      <c r="Q109" s="71"/>
      <c r="R109" s="71" t="s">
        <v>1864</v>
      </c>
      <c r="S109" s="106">
        <v>0</v>
      </c>
      <c r="T109" s="76"/>
      <c r="U109" s="71"/>
      <c r="V109" s="71"/>
      <c r="W109" s="71" t="s">
        <v>1864</v>
      </c>
      <c r="X109" s="71"/>
      <c r="Y109" s="71"/>
      <c r="Z109" s="71" t="s">
        <v>1864</v>
      </c>
      <c r="AA109" s="106">
        <v>0</v>
      </c>
      <c r="AB109" s="76"/>
      <c r="AC109" s="71"/>
      <c r="AD109" s="71"/>
      <c r="AE109" s="71" t="s">
        <v>1864</v>
      </c>
      <c r="AF109" s="71"/>
      <c r="AG109" s="71"/>
      <c r="AH109" s="71" t="s">
        <v>1864</v>
      </c>
      <c r="AI109" s="106">
        <v>0</v>
      </c>
    </row>
    <row r="110" spans="1:35" x14ac:dyDescent="0.25">
      <c r="A110" s="76" t="s">
        <v>97</v>
      </c>
      <c r="B110" s="71">
        <v>524.4</v>
      </c>
      <c r="C110" s="77">
        <v>184.1</v>
      </c>
      <c r="D110" s="76" t="s">
        <v>98</v>
      </c>
      <c r="E110" s="71">
        <v>522.4</v>
      </c>
      <c r="F110" s="71">
        <v>2</v>
      </c>
      <c r="G110" s="71">
        <v>2</v>
      </c>
      <c r="H110" s="71">
        <v>184.1</v>
      </c>
      <c r="I110" s="71">
        <v>0</v>
      </c>
      <c r="J110" s="71">
        <v>0</v>
      </c>
      <c r="K110" s="106">
        <v>2</v>
      </c>
      <c r="L110" s="76"/>
      <c r="M110" s="71"/>
      <c r="N110" s="71"/>
      <c r="O110" s="71" t="s">
        <v>1864</v>
      </c>
      <c r="P110" s="71"/>
      <c r="Q110" s="71"/>
      <c r="R110" s="71" t="s">
        <v>1864</v>
      </c>
      <c r="S110" s="106">
        <v>0</v>
      </c>
      <c r="T110" s="76"/>
      <c r="U110" s="71"/>
      <c r="V110" s="71"/>
      <c r="W110" s="71" t="s">
        <v>1864</v>
      </c>
      <c r="X110" s="71"/>
      <c r="Y110" s="71"/>
      <c r="Z110" s="71" t="s">
        <v>1864</v>
      </c>
      <c r="AA110" s="106">
        <v>0</v>
      </c>
      <c r="AB110" s="76"/>
      <c r="AC110" s="71"/>
      <c r="AD110" s="71"/>
      <c r="AE110" s="71" t="s">
        <v>1864</v>
      </c>
      <c r="AF110" s="71"/>
      <c r="AG110" s="71"/>
      <c r="AH110" s="71" t="s">
        <v>1864</v>
      </c>
      <c r="AI110" s="106">
        <v>0</v>
      </c>
    </row>
    <row r="111" spans="1:35" x14ac:dyDescent="0.25">
      <c r="A111" s="76" t="s">
        <v>98</v>
      </c>
      <c r="B111" s="71">
        <v>522.4</v>
      </c>
      <c r="C111" s="77">
        <v>184.1</v>
      </c>
      <c r="D111" s="76" t="s">
        <v>99</v>
      </c>
      <c r="E111" s="71">
        <v>520.4</v>
      </c>
      <c r="F111" s="71">
        <v>2</v>
      </c>
      <c r="G111" s="71">
        <v>2</v>
      </c>
      <c r="H111" s="71">
        <v>184.1</v>
      </c>
      <c r="I111" s="71">
        <v>0</v>
      </c>
      <c r="J111" s="71">
        <v>0</v>
      </c>
      <c r="K111" s="106">
        <v>2</v>
      </c>
      <c r="L111" s="76"/>
      <c r="M111" s="71"/>
      <c r="N111" s="71"/>
      <c r="O111" s="71" t="s">
        <v>1864</v>
      </c>
      <c r="P111" s="71"/>
      <c r="Q111" s="71"/>
      <c r="R111" s="71" t="s">
        <v>1864</v>
      </c>
      <c r="S111" s="106">
        <v>0</v>
      </c>
      <c r="T111" s="76"/>
      <c r="U111" s="71"/>
      <c r="V111" s="71"/>
      <c r="W111" s="71" t="s">
        <v>1864</v>
      </c>
      <c r="X111" s="71"/>
      <c r="Y111" s="71"/>
      <c r="Z111" s="71" t="s">
        <v>1864</v>
      </c>
      <c r="AA111" s="106">
        <v>0</v>
      </c>
      <c r="AB111" s="76"/>
      <c r="AC111" s="71"/>
      <c r="AD111" s="71"/>
      <c r="AE111" s="71" t="s">
        <v>1864</v>
      </c>
      <c r="AF111" s="71"/>
      <c r="AG111" s="71"/>
      <c r="AH111" s="71" t="s">
        <v>1864</v>
      </c>
      <c r="AI111" s="106">
        <v>0</v>
      </c>
    </row>
    <row r="112" spans="1:35" x14ac:dyDescent="0.25">
      <c r="A112" s="76" t="s">
        <v>99</v>
      </c>
      <c r="B112" s="71">
        <v>520.4</v>
      </c>
      <c r="C112" s="77">
        <v>184.1</v>
      </c>
      <c r="D112" s="76" t="s">
        <v>100</v>
      </c>
      <c r="E112" s="71">
        <v>518.4</v>
      </c>
      <c r="F112" s="71">
        <v>2</v>
      </c>
      <c r="G112" s="71">
        <v>2</v>
      </c>
      <c r="H112" s="71">
        <v>184.1</v>
      </c>
      <c r="I112" s="71">
        <v>0</v>
      </c>
      <c r="J112" s="71">
        <v>0</v>
      </c>
      <c r="K112" s="106">
        <v>2</v>
      </c>
      <c r="L112" s="76"/>
      <c r="M112" s="71"/>
      <c r="N112" s="71"/>
      <c r="O112" s="71" t="s">
        <v>1864</v>
      </c>
      <c r="P112" s="71"/>
      <c r="Q112" s="71"/>
      <c r="R112" s="71" t="s">
        <v>1864</v>
      </c>
      <c r="S112" s="106">
        <v>0</v>
      </c>
      <c r="T112" s="76"/>
      <c r="U112" s="71"/>
      <c r="V112" s="71"/>
      <c r="W112" s="71" t="s">
        <v>1864</v>
      </c>
      <c r="X112" s="71"/>
      <c r="Y112" s="71"/>
      <c r="Z112" s="71" t="s">
        <v>1864</v>
      </c>
      <c r="AA112" s="106">
        <v>0</v>
      </c>
      <c r="AB112" s="76"/>
      <c r="AC112" s="71"/>
      <c r="AD112" s="71"/>
      <c r="AE112" s="71" t="s">
        <v>1864</v>
      </c>
      <c r="AF112" s="71"/>
      <c r="AG112" s="71"/>
      <c r="AH112" s="71" t="s">
        <v>1864</v>
      </c>
      <c r="AI112" s="106">
        <v>0</v>
      </c>
    </row>
    <row r="113" spans="1:35" x14ac:dyDescent="0.25">
      <c r="A113" s="76" t="s">
        <v>100</v>
      </c>
      <c r="B113" s="71">
        <v>518.4</v>
      </c>
      <c r="C113" s="77">
        <v>184.1</v>
      </c>
      <c r="D113" s="76" t="s">
        <v>101</v>
      </c>
      <c r="E113" s="71">
        <v>516.4</v>
      </c>
      <c r="F113" s="71">
        <v>2</v>
      </c>
      <c r="G113" s="71">
        <v>2</v>
      </c>
      <c r="H113" s="71">
        <v>184.1</v>
      </c>
      <c r="I113" s="71">
        <v>0</v>
      </c>
      <c r="J113" s="71">
        <v>0</v>
      </c>
      <c r="K113" s="106">
        <v>2</v>
      </c>
      <c r="L113" s="76"/>
      <c r="M113" s="71"/>
      <c r="N113" s="71"/>
      <c r="O113" s="71" t="s">
        <v>1864</v>
      </c>
      <c r="P113" s="71"/>
      <c r="Q113" s="71"/>
      <c r="R113" s="71" t="s">
        <v>1864</v>
      </c>
      <c r="S113" s="106">
        <v>0</v>
      </c>
      <c r="T113" s="76"/>
      <c r="U113" s="71"/>
      <c r="V113" s="71"/>
      <c r="W113" s="71" t="s">
        <v>1864</v>
      </c>
      <c r="X113" s="71"/>
      <c r="Y113" s="71"/>
      <c r="Z113" s="71" t="s">
        <v>1864</v>
      </c>
      <c r="AA113" s="106">
        <v>0</v>
      </c>
      <c r="AB113" s="76"/>
      <c r="AC113" s="71"/>
      <c r="AD113" s="71"/>
      <c r="AE113" s="71" t="s">
        <v>1864</v>
      </c>
      <c r="AF113" s="71"/>
      <c r="AG113" s="71"/>
      <c r="AH113" s="71" t="s">
        <v>1864</v>
      </c>
      <c r="AI113" s="106">
        <v>0</v>
      </c>
    </row>
    <row r="114" spans="1:35" x14ac:dyDescent="0.25">
      <c r="A114" s="76" t="s">
        <v>101</v>
      </c>
      <c r="B114" s="71">
        <v>516.4</v>
      </c>
      <c r="C114" s="77">
        <v>184.1</v>
      </c>
      <c r="D114" s="76" t="s">
        <v>116</v>
      </c>
      <c r="E114" s="71">
        <v>515.4</v>
      </c>
      <c r="F114" s="71">
        <v>1</v>
      </c>
      <c r="G114" s="71">
        <v>1</v>
      </c>
      <c r="H114" s="71">
        <v>184.1</v>
      </c>
      <c r="I114" s="71">
        <v>0</v>
      </c>
      <c r="J114" s="71">
        <v>0</v>
      </c>
      <c r="K114" s="106">
        <v>4</v>
      </c>
      <c r="L114" s="76"/>
      <c r="M114" s="71"/>
      <c r="N114" s="71"/>
      <c r="O114" s="71" t="s">
        <v>1864</v>
      </c>
      <c r="P114" s="71"/>
      <c r="Q114" s="71"/>
      <c r="R114" s="71" t="s">
        <v>1864</v>
      </c>
      <c r="S114" s="106">
        <v>0</v>
      </c>
      <c r="T114" s="76"/>
      <c r="U114" s="71"/>
      <c r="V114" s="71"/>
      <c r="W114" s="71" t="s">
        <v>1864</v>
      </c>
      <c r="X114" s="71"/>
      <c r="Y114" s="71"/>
      <c r="Z114" s="71" t="s">
        <v>1864</v>
      </c>
      <c r="AA114" s="106">
        <v>0</v>
      </c>
      <c r="AB114" s="76"/>
      <c r="AC114" s="71"/>
      <c r="AD114" s="71"/>
      <c r="AE114" s="71" t="s">
        <v>1864</v>
      </c>
      <c r="AF114" s="71"/>
      <c r="AG114" s="71"/>
      <c r="AH114" s="71" t="s">
        <v>1864</v>
      </c>
      <c r="AI114" s="106">
        <v>0</v>
      </c>
    </row>
    <row r="115" spans="1:35" x14ac:dyDescent="0.25">
      <c r="A115" s="76" t="s">
        <v>102</v>
      </c>
      <c r="B115" s="71">
        <v>552.4</v>
      </c>
      <c r="C115" s="77">
        <v>184.1</v>
      </c>
      <c r="D115" s="76" t="s">
        <v>103</v>
      </c>
      <c r="E115" s="71">
        <v>550.4</v>
      </c>
      <c r="F115" s="71">
        <v>2</v>
      </c>
      <c r="G115" s="71">
        <v>2</v>
      </c>
      <c r="H115" s="71">
        <v>184.1</v>
      </c>
      <c r="I115" s="71">
        <v>0</v>
      </c>
      <c r="J115" s="71">
        <v>0</v>
      </c>
      <c r="K115" s="106">
        <v>2</v>
      </c>
      <c r="L115" s="76"/>
      <c r="M115" s="71"/>
      <c r="N115" s="71"/>
      <c r="O115" s="71" t="s">
        <v>1864</v>
      </c>
      <c r="P115" s="71"/>
      <c r="Q115" s="71"/>
      <c r="R115" s="71" t="s">
        <v>1864</v>
      </c>
      <c r="S115" s="106">
        <v>0</v>
      </c>
      <c r="T115" s="76"/>
      <c r="U115" s="71"/>
      <c r="V115" s="71"/>
      <c r="W115" s="71" t="s">
        <v>1864</v>
      </c>
      <c r="X115" s="71"/>
      <c r="Y115" s="71"/>
      <c r="Z115" s="71" t="s">
        <v>1864</v>
      </c>
      <c r="AA115" s="106">
        <v>0</v>
      </c>
      <c r="AB115" s="76"/>
      <c r="AC115" s="71"/>
      <c r="AD115" s="71"/>
      <c r="AE115" s="71" t="s">
        <v>1864</v>
      </c>
      <c r="AF115" s="71"/>
      <c r="AG115" s="71"/>
      <c r="AH115" s="71" t="s">
        <v>1864</v>
      </c>
      <c r="AI115" s="106">
        <v>0</v>
      </c>
    </row>
    <row r="116" spans="1:35" x14ac:dyDescent="0.25">
      <c r="A116" s="76" t="s">
        <v>103</v>
      </c>
      <c r="B116" s="71">
        <v>550.4</v>
      </c>
      <c r="C116" s="77">
        <v>184.1</v>
      </c>
      <c r="D116" s="76" t="s">
        <v>104</v>
      </c>
      <c r="E116" s="71">
        <v>548.4</v>
      </c>
      <c r="F116" s="71">
        <v>2</v>
      </c>
      <c r="G116" s="71">
        <v>2</v>
      </c>
      <c r="H116" s="71">
        <v>184.1</v>
      </c>
      <c r="I116" s="71">
        <v>0</v>
      </c>
      <c r="J116" s="71">
        <v>0</v>
      </c>
      <c r="K116" s="106">
        <v>2</v>
      </c>
      <c r="L116" s="76"/>
      <c r="M116" s="71"/>
      <c r="N116" s="71"/>
      <c r="O116" s="71" t="s">
        <v>1864</v>
      </c>
      <c r="P116" s="71"/>
      <c r="Q116" s="71"/>
      <c r="R116" s="71" t="s">
        <v>1864</v>
      </c>
      <c r="S116" s="106">
        <v>0</v>
      </c>
      <c r="T116" s="76"/>
      <c r="U116" s="71"/>
      <c r="V116" s="71"/>
      <c r="W116" s="71" t="s">
        <v>1864</v>
      </c>
      <c r="X116" s="71"/>
      <c r="Y116" s="71"/>
      <c r="Z116" s="71" t="s">
        <v>1864</v>
      </c>
      <c r="AA116" s="106">
        <v>0</v>
      </c>
      <c r="AB116" s="76"/>
      <c r="AC116" s="71"/>
      <c r="AD116" s="71"/>
      <c r="AE116" s="71" t="s">
        <v>1864</v>
      </c>
      <c r="AF116" s="71"/>
      <c r="AG116" s="71"/>
      <c r="AH116" s="71" t="s">
        <v>1864</v>
      </c>
      <c r="AI116" s="106">
        <v>0</v>
      </c>
    </row>
    <row r="117" spans="1:35" x14ac:dyDescent="0.25">
      <c r="A117" s="76" t="s">
        <v>104</v>
      </c>
      <c r="B117" s="71">
        <v>548.4</v>
      </c>
      <c r="C117" s="77">
        <v>184.1</v>
      </c>
      <c r="D117" s="76" t="s">
        <v>105</v>
      </c>
      <c r="E117" s="71">
        <v>546.4</v>
      </c>
      <c r="F117" s="71">
        <v>2</v>
      </c>
      <c r="G117" s="71">
        <v>2</v>
      </c>
      <c r="H117" s="71">
        <v>184.1</v>
      </c>
      <c r="I117" s="71">
        <v>0</v>
      </c>
      <c r="J117" s="71">
        <v>0</v>
      </c>
      <c r="K117" s="106">
        <v>2</v>
      </c>
      <c r="L117" s="76"/>
      <c r="M117" s="71"/>
      <c r="N117" s="71"/>
      <c r="O117" s="71" t="s">
        <v>1864</v>
      </c>
      <c r="P117" s="71"/>
      <c r="Q117" s="71"/>
      <c r="R117" s="71" t="s">
        <v>1864</v>
      </c>
      <c r="S117" s="106">
        <v>0</v>
      </c>
      <c r="T117" s="76"/>
      <c r="U117" s="71"/>
      <c r="V117" s="71"/>
      <c r="W117" s="71" t="s">
        <v>1864</v>
      </c>
      <c r="X117" s="71"/>
      <c r="Y117" s="71"/>
      <c r="Z117" s="71" t="s">
        <v>1864</v>
      </c>
      <c r="AA117" s="106">
        <v>0</v>
      </c>
      <c r="AB117" s="76"/>
      <c r="AC117" s="71"/>
      <c r="AD117" s="71"/>
      <c r="AE117" s="71" t="s">
        <v>1864</v>
      </c>
      <c r="AF117" s="71"/>
      <c r="AG117" s="71"/>
      <c r="AH117" s="71" t="s">
        <v>1864</v>
      </c>
      <c r="AI117" s="106">
        <v>0</v>
      </c>
    </row>
    <row r="118" spans="1:35" x14ac:dyDescent="0.25">
      <c r="A118" s="76" t="s">
        <v>105</v>
      </c>
      <c r="B118" s="71">
        <v>546.4</v>
      </c>
      <c r="C118" s="77">
        <v>184.1</v>
      </c>
      <c r="D118" s="76" t="s">
        <v>106</v>
      </c>
      <c r="E118" s="71">
        <v>544.4</v>
      </c>
      <c r="F118" s="71">
        <v>2</v>
      </c>
      <c r="G118" s="71">
        <v>2</v>
      </c>
      <c r="H118" s="71">
        <v>184.1</v>
      </c>
      <c r="I118" s="71">
        <v>0</v>
      </c>
      <c r="J118" s="71">
        <v>0</v>
      </c>
      <c r="K118" s="106">
        <v>2</v>
      </c>
      <c r="L118" s="76"/>
      <c r="M118" s="71"/>
      <c r="N118" s="71"/>
      <c r="O118" s="71" t="s">
        <v>1864</v>
      </c>
      <c r="P118" s="71"/>
      <c r="Q118" s="71"/>
      <c r="R118" s="71" t="s">
        <v>1864</v>
      </c>
      <c r="S118" s="106">
        <v>0</v>
      </c>
      <c r="T118" s="76"/>
      <c r="U118" s="71"/>
      <c r="V118" s="71"/>
      <c r="W118" s="71" t="s">
        <v>1864</v>
      </c>
      <c r="X118" s="71"/>
      <c r="Y118" s="71"/>
      <c r="Z118" s="71" t="s">
        <v>1864</v>
      </c>
      <c r="AA118" s="106">
        <v>0</v>
      </c>
      <c r="AB118" s="76"/>
      <c r="AC118" s="71"/>
      <c r="AD118" s="71"/>
      <c r="AE118" s="71" t="s">
        <v>1864</v>
      </c>
      <c r="AF118" s="71"/>
      <c r="AG118" s="71"/>
      <c r="AH118" s="71" t="s">
        <v>1864</v>
      </c>
      <c r="AI118" s="106">
        <v>0</v>
      </c>
    </row>
    <row r="119" spans="1:35" x14ac:dyDescent="0.25">
      <c r="A119" s="76" t="s">
        <v>106</v>
      </c>
      <c r="B119" s="71">
        <v>544.4</v>
      </c>
      <c r="C119" s="77">
        <v>184.1</v>
      </c>
      <c r="D119" s="76" t="s">
        <v>107</v>
      </c>
      <c r="E119" s="71">
        <v>542.4</v>
      </c>
      <c r="F119" s="71">
        <v>2</v>
      </c>
      <c r="G119" s="71">
        <v>2</v>
      </c>
      <c r="H119" s="71">
        <v>184.1</v>
      </c>
      <c r="I119" s="71">
        <v>0</v>
      </c>
      <c r="J119" s="71">
        <v>0</v>
      </c>
      <c r="K119" s="106">
        <v>2</v>
      </c>
      <c r="L119" s="76" t="s">
        <v>117</v>
      </c>
      <c r="M119" s="71">
        <v>543.4</v>
      </c>
      <c r="N119" s="71">
        <v>1</v>
      </c>
      <c r="O119" s="71">
        <v>1</v>
      </c>
      <c r="P119" s="71">
        <v>184.1</v>
      </c>
      <c r="Q119" s="71">
        <v>0</v>
      </c>
      <c r="R119" s="71">
        <v>0</v>
      </c>
      <c r="S119" s="106">
        <v>4</v>
      </c>
      <c r="T119" s="76"/>
      <c r="U119" s="71"/>
      <c r="V119" s="71"/>
      <c r="W119" s="71" t="s">
        <v>1864</v>
      </c>
      <c r="X119" s="71"/>
      <c r="Y119" s="71"/>
      <c r="Z119" s="71" t="s">
        <v>1864</v>
      </c>
      <c r="AA119" s="106">
        <v>0</v>
      </c>
      <c r="AB119" s="76"/>
      <c r="AC119" s="71"/>
      <c r="AD119" s="71"/>
      <c r="AE119" s="71" t="s">
        <v>1864</v>
      </c>
      <c r="AF119" s="71"/>
      <c r="AG119" s="71"/>
      <c r="AH119" s="71" t="s">
        <v>1864</v>
      </c>
      <c r="AI119" s="106">
        <v>0</v>
      </c>
    </row>
    <row r="120" spans="1:35" x14ac:dyDescent="0.25">
      <c r="A120" s="76" t="s">
        <v>108</v>
      </c>
      <c r="B120" s="71">
        <v>580.4</v>
      </c>
      <c r="C120" s="77">
        <v>184.1</v>
      </c>
      <c r="D120" s="76" t="s">
        <v>109</v>
      </c>
      <c r="E120" s="71">
        <v>578.4</v>
      </c>
      <c r="F120" s="71">
        <v>2</v>
      </c>
      <c r="G120" s="71">
        <v>2</v>
      </c>
      <c r="H120" s="71">
        <v>184.1</v>
      </c>
      <c r="I120" s="71">
        <v>0</v>
      </c>
      <c r="J120" s="71">
        <v>0</v>
      </c>
      <c r="K120" s="106">
        <v>2</v>
      </c>
      <c r="L120" s="76"/>
      <c r="M120" s="71"/>
      <c r="N120" s="71"/>
      <c r="O120" s="71" t="s">
        <v>1864</v>
      </c>
      <c r="P120" s="71"/>
      <c r="Q120" s="71"/>
      <c r="R120" s="71" t="s">
        <v>1864</v>
      </c>
      <c r="S120" s="106">
        <v>0</v>
      </c>
      <c r="T120" s="76"/>
      <c r="U120" s="71"/>
      <c r="V120" s="71"/>
      <c r="W120" s="71" t="s">
        <v>1864</v>
      </c>
      <c r="X120" s="71"/>
      <c r="Y120" s="71"/>
      <c r="Z120" s="71" t="s">
        <v>1864</v>
      </c>
      <c r="AA120" s="106">
        <v>0</v>
      </c>
      <c r="AB120" s="76"/>
      <c r="AC120" s="71"/>
      <c r="AD120" s="71"/>
      <c r="AE120" s="71" t="s">
        <v>1864</v>
      </c>
      <c r="AF120" s="71"/>
      <c r="AG120" s="71"/>
      <c r="AH120" s="71" t="s">
        <v>1864</v>
      </c>
      <c r="AI120" s="106">
        <v>0</v>
      </c>
    </row>
    <row r="121" spans="1:35" x14ac:dyDescent="0.25">
      <c r="A121" s="76" t="s">
        <v>109</v>
      </c>
      <c r="B121" s="71">
        <v>578.4</v>
      </c>
      <c r="C121" s="77">
        <v>184.1</v>
      </c>
      <c r="D121" s="76" t="s">
        <v>110</v>
      </c>
      <c r="E121" s="71">
        <v>576.4</v>
      </c>
      <c r="F121" s="71">
        <v>2</v>
      </c>
      <c r="G121" s="71">
        <v>2</v>
      </c>
      <c r="H121" s="71">
        <v>184.1</v>
      </c>
      <c r="I121" s="71">
        <v>0</v>
      </c>
      <c r="J121" s="71">
        <v>0</v>
      </c>
      <c r="K121" s="106">
        <v>2</v>
      </c>
      <c r="L121" s="76"/>
      <c r="M121" s="71"/>
      <c r="N121" s="71"/>
      <c r="O121" s="71" t="s">
        <v>1864</v>
      </c>
      <c r="P121" s="71"/>
      <c r="Q121" s="71"/>
      <c r="R121" s="71" t="s">
        <v>1864</v>
      </c>
      <c r="S121" s="106">
        <v>0</v>
      </c>
      <c r="T121" s="76"/>
      <c r="U121" s="71"/>
      <c r="V121" s="71"/>
      <c r="W121" s="71" t="s">
        <v>1864</v>
      </c>
      <c r="X121" s="71"/>
      <c r="Y121" s="71"/>
      <c r="Z121" s="71" t="s">
        <v>1864</v>
      </c>
      <c r="AA121" s="106">
        <v>0</v>
      </c>
      <c r="AB121" s="76"/>
      <c r="AC121" s="71"/>
      <c r="AD121" s="71"/>
      <c r="AE121" s="71" t="s">
        <v>1864</v>
      </c>
      <c r="AF121" s="71"/>
      <c r="AG121" s="71"/>
      <c r="AH121" s="71" t="s">
        <v>1864</v>
      </c>
      <c r="AI121" s="106">
        <v>0</v>
      </c>
    </row>
    <row r="122" spans="1:35" x14ac:dyDescent="0.25">
      <c r="A122" s="76" t="s">
        <v>111</v>
      </c>
      <c r="B122" s="71">
        <v>572.4</v>
      </c>
      <c r="C122" s="77">
        <v>184.1</v>
      </c>
      <c r="D122" s="76" t="s">
        <v>112</v>
      </c>
      <c r="E122" s="71">
        <v>570.4</v>
      </c>
      <c r="F122" s="71">
        <v>2</v>
      </c>
      <c r="G122" s="71">
        <v>2</v>
      </c>
      <c r="H122" s="71">
        <v>184.1</v>
      </c>
      <c r="I122" s="71">
        <v>0</v>
      </c>
      <c r="J122" s="71">
        <v>0</v>
      </c>
      <c r="K122" s="106">
        <v>2</v>
      </c>
      <c r="L122" s="76"/>
      <c r="M122" s="71"/>
      <c r="N122" s="71"/>
      <c r="O122" s="71" t="s">
        <v>1864</v>
      </c>
      <c r="P122" s="71"/>
      <c r="Q122" s="71"/>
      <c r="R122" s="71" t="s">
        <v>1864</v>
      </c>
      <c r="S122" s="106">
        <v>0</v>
      </c>
      <c r="T122" s="76"/>
      <c r="U122" s="71"/>
      <c r="V122" s="71"/>
      <c r="W122" s="71" t="s">
        <v>1864</v>
      </c>
      <c r="X122" s="71"/>
      <c r="Y122" s="71"/>
      <c r="Z122" s="71" t="s">
        <v>1864</v>
      </c>
      <c r="AA122" s="106">
        <v>0</v>
      </c>
      <c r="AB122" s="76"/>
      <c r="AC122" s="71"/>
      <c r="AD122" s="71"/>
      <c r="AE122" s="71" t="s">
        <v>1864</v>
      </c>
      <c r="AF122" s="71"/>
      <c r="AG122" s="71"/>
      <c r="AH122" s="71" t="s">
        <v>1864</v>
      </c>
      <c r="AI122" s="106">
        <v>0</v>
      </c>
    </row>
    <row r="123" spans="1:35" x14ac:dyDescent="0.25">
      <c r="A123" s="76" t="s">
        <v>112</v>
      </c>
      <c r="B123" s="71">
        <v>570.4</v>
      </c>
      <c r="C123" s="77">
        <v>184.1</v>
      </c>
      <c r="D123" s="76" t="s">
        <v>113</v>
      </c>
      <c r="E123" s="71">
        <v>568.4</v>
      </c>
      <c r="F123" s="71">
        <v>2</v>
      </c>
      <c r="G123" s="71">
        <v>2</v>
      </c>
      <c r="H123" s="71">
        <v>184.1</v>
      </c>
      <c r="I123" s="71">
        <v>0</v>
      </c>
      <c r="J123" s="71">
        <v>0</v>
      </c>
      <c r="K123" s="106">
        <v>2</v>
      </c>
      <c r="L123" s="76"/>
      <c r="M123" s="71"/>
      <c r="N123" s="71"/>
      <c r="O123" s="71" t="s">
        <v>1864</v>
      </c>
      <c r="P123" s="71"/>
      <c r="Q123" s="71"/>
      <c r="R123" s="71" t="s">
        <v>1864</v>
      </c>
      <c r="S123" s="106">
        <v>0</v>
      </c>
      <c r="T123" s="76"/>
      <c r="U123" s="71"/>
      <c r="V123" s="71"/>
      <c r="W123" s="71" t="s">
        <v>1864</v>
      </c>
      <c r="X123" s="71"/>
      <c r="Y123" s="71"/>
      <c r="Z123" s="71" t="s">
        <v>1864</v>
      </c>
      <c r="AA123" s="106">
        <v>0</v>
      </c>
      <c r="AB123" s="76"/>
      <c r="AC123" s="71"/>
      <c r="AD123" s="71"/>
      <c r="AE123" s="71" t="s">
        <v>1864</v>
      </c>
      <c r="AF123" s="71"/>
      <c r="AG123" s="71"/>
      <c r="AH123" s="71" t="s">
        <v>1864</v>
      </c>
      <c r="AI123" s="106">
        <v>0</v>
      </c>
    </row>
    <row r="124" spans="1:35" x14ac:dyDescent="0.25">
      <c r="A124" s="76" t="s">
        <v>114</v>
      </c>
      <c r="B124" s="71">
        <v>608.4</v>
      </c>
      <c r="C124" s="77">
        <v>184.1</v>
      </c>
      <c r="D124" s="76" t="s">
        <v>115</v>
      </c>
      <c r="E124" s="71">
        <v>606.4</v>
      </c>
      <c r="F124" s="71">
        <v>2</v>
      </c>
      <c r="G124" s="71">
        <v>2</v>
      </c>
      <c r="H124" s="71">
        <v>184.1</v>
      </c>
      <c r="I124" s="71">
        <v>0</v>
      </c>
      <c r="J124" s="71">
        <v>0</v>
      </c>
      <c r="K124" s="106">
        <v>2</v>
      </c>
      <c r="L124" s="76"/>
      <c r="M124" s="71"/>
      <c r="N124" s="71"/>
      <c r="O124" s="71" t="s">
        <v>1864</v>
      </c>
      <c r="P124" s="71"/>
      <c r="Q124" s="71"/>
      <c r="R124" s="71" t="s">
        <v>1864</v>
      </c>
      <c r="S124" s="106">
        <v>0</v>
      </c>
      <c r="T124" s="76"/>
      <c r="U124" s="71"/>
      <c r="V124" s="71"/>
      <c r="W124" s="71" t="s">
        <v>1864</v>
      </c>
      <c r="X124" s="71"/>
      <c r="Y124" s="71"/>
      <c r="Z124" s="71" t="s">
        <v>1864</v>
      </c>
      <c r="AA124" s="106">
        <v>0</v>
      </c>
      <c r="AB124" s="76"/>
      <c r="AC124" s="71"/>
      <c r="AD124" s="71"/>
      <c r="AE124" s="71" t="s">
        <v>1864</v>
      </c>
      <c r="AF124" s="71"/>
      <c r="AG124" s="71"/>
      <c r="AH124" s="71" t="s">
        <v>1864</v>
      </c>
      <c r="AI124" s="106">
        <v>0</v>
      </c>
    </row>
    <row r="125" spans="1:35" x14ac:dyDescent="0.25">
      <c r="A125" s="76" t="s">
        <v>118</v>
      </c>
      <c r="B125" s="71">
        <v>426.3</v>
      </c>
      <c r="C125" s="77">
        <v>285.3</v>
      </c>
      <c r="D125" s="76" t="s">
        <v>119</v>
      </c>
      <c r="E125" s="71">
        <v>424.3</v>
      </c>
      <c r="F125" s="71">
        <v>2</v>
      </c>
      <c r="G125" s="71">
        <v>2</v>
      </c>
      <c r="H125" s="71">
        <v>283.3</v>
      </c>
      <c r="I125" s="71">
        <v>2</v>
      </c>
      <c r="J125" s="71">
        <v>2</v>
      </c>
      <c r="K125" s="106">
        <v>1</v>
      </c>
      <c r="L125" s="76"/>
      <c r="M125" s="71"/>
      <c r="N125" s="71"/>
      <c r="O125" s="71" t="s">
        <v>1864</v>
      </c>
      <c r="P125" s="71"/>
      <c r="Q125" s="71"/>
      <c r="R125" s="71" t="s">
        <v>1864</v>
      </c>
      <c r="S125" s="106">
        <v>0</v>
      </c>
      <c r="T125" s="76"/>
      <c r="U125" s="71"/>
      <c r="V125" s="71"/>
      <c r="W125" s="71" t="s">
        <v>1864</v>
      </c>
      <c r="X125" s="71"/>
      <c r="Y125" s="71"/>
      <c r="Z125" s="71" t="s">
        <v>1864</v>
      </c>
      <c r="AA125" s="106">
        <v>0</v>
      </c>
      <c r="AB125" s="76"/>
      <c r="AC125" s="71"/>
      <c r="AD125" s="71"/>
      <c r="AE125" s="71" t="s">
        <v>1864</v>
      </c>
      <c r="AF125" s="71"/>
      <c r="AG125" s="71"/>
      <c r="AH125" s="71" t="s">
        <v>1864</v>
      </c>
      <c r="AI125" s="106">
        <v>0</v>
      </c>
    </row>
    <row r="126" spans="1:35" x14ac:dyDescent="0.25">
      <c r="A126" s="76" t="s">
        <v>121</v>
      </c>
      <c r="B126" s="71">
        <v>454.3</v>
      </c>
      <c r="C126" s="77">
        <v>313.3</v>
      </c>
      <c r="D126" s="76" t="s">
        <v>122</v>
      </c>
      <c r="E126" s="71">
        <v>452.3</v>
      </c>
      <c r="F126" s="71">
        <v>2</v>
      </c>
      <c r="G126" s="71">
        <v>2</v>
      </c>
      <c r="H126" s="71">
        <v>311.3</v>
      </c>
      <c r="I126" s="71">
        <v>2</v>
      </c>
      <c r="J126" s="71">
        <v>2</v>
      </c>
      <c r="K126" s="106">
        <v>1</v>
      </c>
      <c r="L126" s="76"/>
      <c r="M126" s="71"/>
      <c r="N126" s="71"/>
      <c r="O126" s="71" t="s">
        <v>1864</v>
      </c>
      <c r="P126" s="71"/>
      <c r="Q126" s="71"/>
      <c r="R126" s="71" t="s">
        <v>1864</v>
      </c>
      <c r="S126" s="106">
        <v>0</v>
      </c>
      <c r="T126" s="76"/>
      <c r="U126" s="71"/>
      <c r="V126" s="71"/>
      <c r="W126" s="71" t="s">
        <v>1864</v>
      </c>
      <c r="X126" s="71"/>
      <c r="Y126" s="71"/>
      <c r="Z126" s="71" t="s">
        <v>1864</v>
      </c>
      <c r="AA126" s="106">
        <v>0</v>
      </c>
      <c r="AB126" s="76"/>
      <c r="AC126" s="71"/>
      <c r="AD126" s="71"/>
      <c r="AE126" s="71" t="s">
        <v>1864</v>
      </c>
      <c r="AF126" s="71"/>
      <c r="AG126" s="71"/>
      <c r="AH126" s="71" t="s">
        <v>1864</v>
      </c>
      <c r="AI126" s="106">
        <v>0</v>
      </c>
    </row>
    <row r="127" spans="1:35" x14ac:dyDescent="0.25">
      <c r="A127" s="76" t="s">
        <v>125</v>
      </c>
      <c r="B127" s="71">
        <v>482.3</v>
      </c>
      <c r="C127" s="77">
        <v>341.3</v>
      </c>
      <c r="D127" s="76" t="s">
        <v>126</v>
      </c>
      <c r="E127" s="71">
        <v>480.3</v>
      </c>
      <c r="F127" s="71">
        <v>2</v>
      </c>
      <c r="G127" s="71">
        <v>2</v>
      </c>
      <c r="H127" s="71">
        <v>339.3</v>
      </c>
      <c r="I127" s="71">
        <v>2</v>
      </c>
      <c r="J127" s="71">
        <v>2</v>
      </c>
      <c r="K127" s="106">
        <v>1</v>
      </c>
      <c r="L127" s="76"/>
      <c r="M127" s="71"/>
      <c r="N127" s="71"/>
      <c r="O127" s="71" t="s">
        <v>1864</v>
      </c>
      <c r="P127" s="71"/>
      <c r="Q127" s="71"/>
      <c r="R127" s="71" t="s">
        <v>1864</v>
      </c>
      <c r="S127" s="106">
        <v>0</v>
      </c>
      <c r="T127" s="76"/>
      <c r="U127" s="71"/>
      <c r="V127" s="71"/>
      <c r="W127" s="71" t="s">
        <v>1864</v>
      </c>
      <c r="X127" s="71"/>
      <c r="Y127" s="71"/>
      <c r="Z127" s="71" t="s">
        <v>1864</v>
      </c>
      <c r="AA127" s="106">
        <v>0</v>
      </c>
      <c r="AB127" s="76"/>
      <c r="AC127" s="71"/>
      <c r="AD127" s="71"/>
      <c r="AE127" s="71" t="s">
        <v>1864</v>
      </c>
      <c r="AF127" s="71"/>
      <c r="AG127" s="71"/>
      <c r="AH127" s="71" t="s">
        <v>1864</v>
      </c>
      <c r="AI127" s="106">
        <v>0</v>
      </c>
    </row>
    <row r="128" spans="1:35" x14ac:dyDescent="0.25">
      <c r="A128" s="76" t="s">
        <v>126</v>
      </c>
      <c r="B128" s="71">
        <v>480.3</v>
      </c>
      <c r="C128" s="77">
        <v>339.3</v>
      </c>
      <c r="D128" s="76" t="s">
        <v>127</v>
      </c>
      <c r="E128" s="71">
        <v>478.3</v>
      </c>
      <c r="F128" s="71">
        <v>2</v>
      </c>
      <c r="G128" s="71">
        <v>2</v>
      </c>
      <c r="H128" s="71">
        <v>337.3</v>
      </c>
      <c r="I128" s="71">
        <v>2</v>
      </c>
      <c r="J128" s="71">
        <v>2</v>
      </c>
      <c r="K128" s="106">
        <v>1</v>
      </c>
      <c r="L128" s="76"/>
      <c r="M128" s="71"/>
      <c r="N128" s="71"/>
      <c r="O128" s="71" t="s">
        <v>1864</v>
      </c>
      <c r="P128" s="71"/>
      <c r="Q128" s="71"/>
      <c r="R128" s="71" t="s">
        <v>1864</v>
      </c>
      <c r="S128" s="106">
        <v>0</v>
      </c>
      <c r="T128" s="76"/>
      <c r="U128" s="71"/>
      <c r="V128" s="71"/>
      <c r="W128" s="71" t="s">
        <v>1864</v>
      </c>
      <c r="X128" s="71"/>
      <c r="Y128" s="71"/>
      <c r="Z128" s="71" t="s">
        <v>1864</v>
      </c>
      <c r="AA128" s="106">
        <v>0</v>
      </c>
      <c r="AB128" s="76"/>
      <c r="AC128" s="71"/>
      <c r="AD128" s="71"/>
      <c r="AE128" s="71" t="s">
        <v>1864</v>
      </c>
      <c r="AF128" s="71"/>
      <c r="AG128" s="71"/>
      <c r="AH128" s="71" t="s">
        <v>1864</v>
      </c>
      <c r="AI128" s="106">
        <v>0</v>
      </c>
    </row>
    <row r="129" spans="1:35" x14ac:dyDescent="0.25">
      <c r="A129" s="76" t="s">
        <v>127</v>
      </c>
      <c r="B129" s="71">
        <v>478.3</v>
      </c>
      <c r="C129" s="77">
        <v>337.3</v>
      </c>
      <c r="D129" s="76" t="s">
        <v>128</v>
      </c>
      <c r="E129" s="71">
        <v>476.3</v>
      </c>
      <c r="F129" s="71">
        <v>2</v>
      </c>
      <c r="G129" s="71">
        <v>2</v>
      </c>
      <c r="H129" s="71">
        <v>335.3</v>
      </c>
      <c r="I129" s="71">
        <v>2</v>
      </c>
      <c r="J129" s="71">
        <v>2</v>
      </c>
      <c r="K129" s="106">
        <v>1</v>
      </c>
      <c r="L129" s="76"/>
      <c r="M129" s="71"/>
      <c r="N129" s="71"/>
      <c r="O129" s="71" t="s">
        <v>1864</v>
      </c>
      <c r="P129" s="71"/>
      <c r="Q129" s="71"/>
      <c r="R129" s="71" t="s">
        <v>1864</v>
      </c>
      <c r="S129" s="106">
        <v>0</v>
      </c>
      <c r="T129" s="76"/>
      <c r="U129" s="71"/>
      <c r="V129" s="71"/>
      <c r="W129" s="71" t="s">
        <v>1864</v>
      </c>
      <c r="X129" s="71"/>
      <c r="Y129" s="71"/>
      <c r="Z129" s="71" t="s">
        <v>1864</v>
      </c>
      <c r="AA129" s="106">
        <v>0</v>
      </c>
      <c r="AB129" s="76"/>
      <c r="AC129" s="71"/>
      <c r="AD129" s="71"/>
      <c r="AE129" s="71" t="s">
        <v>1864</v>
      </c>
      <c r="AF129" s="71"/>
      <c r="AG129" s="71"/>
      <c r="AH129" s="71" t="s">
        <v>1864</v>
      </c>
      <c r="AI129" s="106">
        <v>0</v>
      </c>
    </row>
    <row r="130" spans="1:35" x14ac:dyDescent="0.25">
      <c r="A130" s="76" t="s">
        <v>128</v>
      </c>
      <c r="B130" s="71">
        <v>476.3</v>
      </c>
      <c r="C130" s="77">
        <v>335.3</v>
      </c>
      <c r="D130" s="76" t="s">
        <v>129</v>
      </c>
      <c r="E130" s="71">
        <v>474.3</v>
      </c>
      <c r="F130" s="71">
        <v>2</v>
      </c>
      <c r="G130" s="71">
        <v>2</v>
      </c>
      <c r="H130" s="71">
        <v>333.3</v>
      </c>
      <c r="I130" s="71">
        <v>2</v>
      </c>
      <c r="J130" s="71">
        <v>2</v>
      </c>
      <c r="K130" s="106">
        <v>1</v>
      </c>
      <c r="L130" s="76"/>
      <c r="M130" s="71"/>
      <c r="N130" s="71"/>
      <c r="O130" s="71" t="s">
        <v>1864</v>
      </c>
      <c r="P130" s="71"/>
      <c r="Q130" s="71"/>
      <c r="R130" s="71" t="s">
        <v>1864</v>
      </c>
      <c r="S130" s="106">
        <v>0</v>
      </c>
      <c r="T130" s="76"/>
      <c r="U130" s="71"/>
      <c r="V130" s="71"/>
      <c r="W130" s="71" t="s">
        <v>1864</v>
      </c>
      <c r="X130" s="71"/>
      <c r="Y130" s="71"/>
      <c r="Z130" s="71" t="s">
        <v>1864</v>
      </c>
      <c r="AA130" s="106">
        <v>0</v>
      </c>
      <c r="AB130" s="76"/>
      <c r="AC130" s="71"/>
      <c r="AD130" s="71"/>
      <c r="AE130" s="71" t="s">
        <v>1864</v>
      </c>
      <c r="AF130" s="71"/>
      <c r="AG130" s="71"/>
      <c r="AH130" s="71" t="s">
        <v>1864</v>
      </c>
      <c r="AI130" s="106">
        <v>0</v>
      </c>
    </row>
    <row r="131" spans="1:35" x14ac:dyDescent="0.25">
      <c r="A131" s="76" t="s">
        <v>129</v>
      </c>
      <c r="B131" s="71">
        <v>474.3</v>
      </c>
      <c r="C131" s="77">
        <v>333.3</v>
      </c>
      <c r="D131" s="76" t="s">
        <v>144</v>
      </c>
      <c r="E131" s="71">
        <v>473.3</v>
      </c>
      <c r="F131" s="71">
        <v>1</v>
      </c>
      <c r="G131" s="71">
        <v>1</v>
      </c>
      <c r="H131" s="71">
        <v>332.3</v>
      </c>
      <c r="I131" s="71">
        <v>1</v>
      </c>
      <c r="J131" s="71">
        <v>1</v>
      </c>
      <c r="K131" s="106">
        <v>3</v>
      </c>
      <c r="L131" s="76"/>
      <c r="M131" s="71"/>
      <c r="N131" s="71"/>
      <c r="O131" s="71" t="s">
        <v>1864</v>
      </c>
      <c r="P131" s="71"/>
      <c r="Q131" s="71"/>
      <c r="R131" s="71" t="s">
        <v>1864</v>
      </c>
      <c r="S131" s="106">
        <v>0</v>
      </c>
      <c r="T131" s="76"/>
      <c r="U131" s="71"/>
      <c r="V131" s="71"/>
      <c r="W131" s="71" t="s">
        <v>1864</v>
      </c>
      <c r="X131" s="71"/>
      <c r="Y131" s="71"/>
      <c r="Z131" s="71" t="s">
        <v>1864</v>
      </c>
      <c r="AA131" s="106">
        <v>0</v>
      </c>
      <c r="AB131" s="76"/>
      <c r="AC131" s="71"/>
      <c r="AD131" s="71"/>
      <c r="AE131" s="71" t="s">
        <v>1864</v>
      </c>
      <c r="AF131" s="71"/>
      <c r="AG131" s="71"/>
      <c r="AH131" s="71" t="s">
        <v>1864</v>
      </c>
      <c r="AI131" s="106">
        <v>0</v>
      </c>
    </row>
    <row r="132" spans="1:35" x14ac:dyDescent="0.25">
      <c r="A132" s="76" t="s">
        <v>130</v>
      </c>
      <c r="B132" s="71">
        <v>510.4</v>
      </c>
      <c r="C132" s="77">
        <v>369.4</v>
      </c>
      <c r="D132" s="76" t="s">
        <v>131</v>
      </c>
      <c r="E132" s="71">
        <v>508.4</v>
      </c>
      <c r="F132" s="71">
        <v>2</v>
      </c>
      <c r="G132" s="71">
        <v>2</v>
      </c>
      <c r="H132" s="71">
        <v>367.4</v>
      </c>
      <c r="I132" s="71">
        <v>2</v>
      </c>
      <c r="J132" s="71">
        <v>2</v>
      </c>
      <c r="K132" s="106">
        <v>1</v>
      </c>
      <c r="L132" s="76"/>
      <c r="M132" s="71"/>
      <c r="N132" s="71"/>
      <c r="O132" s="71" t="s">
        <v>1864</v>
      </c>
      <c r="P132" s="71"/>
      <c r="Q132" s="71"/>
      <c r="R132" s="71" t="s">
        <v>1864</v>
      </c>
      <c r="S132" s="106">
        <v>0</v>
      </c>
      <c r="T132" s="76"/>
      <c r="U132" s="71"/>
      <c r="V132" s="71"/>
      <c r="W132" s="71" t="s">
        <v>1864</v>
      </c>
      <c r="X132" s="71"/>
      <c r="Y132" s="71"/>
      <c r="Z132" s="71" t="s">
        <v>1864</v>
      </c>
      <c r="AA132" s="106">
        <v>0</v>
      </c>
      <c r="AB132" s="76"/>
      <c r="AC132" s="71"/>
      <c r="AD132" s="71"/>
      <c r="AE132" s="71" t="s">
        <v>1864</v>
      </c>
      <c r="AF132" s="71"/>
      <c r="AG132" s="71"/>
      <c r="AH132" s="71" t="s">
        <v>1864</v>
      </c>
      <c r="AI132" s="106">
        <v>0</v>
      </c>
    </row>
    <row r="133" spans="1:35" x14ac:dyDescent="0.25">
      <c r="A133" s="76" t="s">
        <v>131</v>
      </c>
      <c r="B133" s="71">
        <v>508.4</v>
      </c>
      <c r="C133" s="77">
        <v>367.4</v>
      </c>
      <c r="D133" s="76" t="s">
        <v>132</v>
      </c>
      <c r="E133" s="71">
        <v>506.4</v>
      </c>
      <c r="F133" s="71">
        <v>2</v>
      </c>
      <c r="G133" s="71">
        <v>2</v>
      </c>
      <c r="H133" s="71">
        <v>365.4</v>
      </c>
      <c r="I133" s="71">
        <v>2</v>
      </c>
      <c r="J133" s="71">
        <v>2</v>
      </c>
      <c r="K133" s="106">
        <v>1</v>
      </c>
      <c r="L133" s="76"/>
      <c r="M133" s="71"/>
      <c r="N133" s="71"/>
      <c r="O133" s="71" t="s">
        <v>1864</v>
      </c>
      <c r="P133" s="71"/>
      <c r="Q133" s="71"/>
      <c r="R133" s="71" t="s">
        <v>1864</v>
      </c>
      <c r="S133" s="106">
        <v>0</v>
      </c>
      <c r="T133" s="76"/>
      <c r="U133" s="71"/>
      <c r="V133" s="71"/>
      <c r="W133" s="71" t="s">
        <v>1864</v>
      </c>
      <c r="X133" s="71"/>
      <c r="Y133" s="71"/>
      <c r="Z133" s="71" t="s">
        <v>1864</v>
      </c>
      <c r="AA133" s="106">
        <v>0</v>
      </c>
      <c r="AB133" s="76"/>
      <c r="AC133" s="71"/>
      <c r="AD133" s="71"/>
      <c r="AE133" s="71" t="s">
        <v>1864</v>
      </c>
      <c r="AF133" s="71"/>
      <c r="AG133" s="71"/>
      <c r="AH133" s="71" t="s">
        <v>1864</v>
      </c>
      <c r="AI133" s="106">
        <v>0</v>
      </c>
    </row>
    <row r="134" spans="1:35" x14ac:dyDescent="0.25">
      <c r="A134" s="76" t="s">
        <v>132</v>
      </c>
      <c r="B134" s="71">
        <v>506.4</v>
      </c>
      <c r="C134" s="77">
        <v>365.4</v>
      </c>
      <c r="D134" s="76" t="s">
        <v>133</v>
      </c>
      <c r="E134" s="71">
        <v>504.4</v>
      </c>
      <c r="F134" s="71">
        <v>2</v>
      </c>
      <c r="G134" s="71">
        <v>2</v>
      </c>
      <c r="H134" s="71">
        <v>363.4</v>
      </c>
      <c r="I134" s="71">
        <v>2</v>
      </c>
      <c r="J134" s="71">
        <v>2</v>
      </c>
      <c r="K134" s="106">
        <v>1</v>
      </c>
      <c r="L134" s="76"/>
      <c r="M134" s="71"/>
      <c r="N134" s="71"/>
      <c r="O134" s="71" t="s">
        <v>1864</v>
      </c>
      <c r="P134" s="71"/>
      <c r="Q134" s="71"/>
      <c r="R134" s="71" t="s">
        <v>1864</v>
      </c>
      <c r="S134" s="106">
        <v>0</v>
      </c>
      <c r="T134" s="76"/>
      <c r="U134" s="71"/>
      <c r="V134" s="71"/>
      <c r="W134" s="71" t="s">
        <v>1864</v>
      </c>
      <c r="X134" s="71"/>
      <c r="Y134" s="71"/>
      <c r="Z134" s="71" t="s">
        <v>1864</v>
      </c>
      <c r="AA134" s="106">
        <v>0</v>
      </c>
      <c r="AB134" s="76"/>
      <c r="AC134" s="71"/>
      <c r="AD134" s="71"/>
      <c r="AE134" s="71" t="s">
        <v>1864</v>
      </c>
      <c r="AF134" s="71"/>
      <c r="AG134" s="71"/>
      <c r="AH134" s="71" t="s">
        <v>1864</v>
      </c>
      <c r="AI134" s="106">
        <v>0</v>
      </c>
    </row>
    <row r="135" spans="1:35" x14ac:dyDescent="0.25">
      <c r="A135" s="76" t="s">
        <v>133</v>
      </c>
      <c r="B135" s="71">
        <v>504.4</v>
      </c>
      <c r="C135" s="77">
        <v>363.4</v>
      </c>
      <c r="D135" s="76" t="s">
        <v>134</v>
      </c>
      <c r="E135" s="71">
        <v>502.4</v>
      </c>
      <c r="F135" s="71">
        <v>2</v>
      </c>
      <c r="G135" s="71">
        <v>2</v>
      </c>
      <c r="H135" s="71">
        <v>361.4</v>
      </c>
      <c r="I135" s="71">
        <v>2</v>
      </c>
      <c r="J135" s="71">
        <v>2</v>
      </c>
      <c r="K135" s="106">
        <v>1</v>
      </c>
      <c r="L135" s="76"/>
      <c r="M135" s="71"/>
      <c r="N135" s="71"/>
      <c r="O135" s="71" t="s">
        <v>1864</v>
      </c>
      <c r="P135" s="71"/>
      <c r="Q135" s="71"/>
      <c r="R135" s="71" t="s">
        <v>1864</v>
      </c>
      <c r="S135" s="106">
        <v>0</v>
      </c>
      <c r="T135" s="76"/>
      <c r="U135" s="71"/>
      <c r="V135" s="71"/>
      <c r="W135" s="71" t="s">
        <v>1864</v>
      </c>
      <c r="X135" s="71"/>
      <c r="Y135" s="71"/>
      <c r="Z135" s="71" t="s">
        <v>1864</v>
      </c>
      <c r="AA135" s="106">
        <v>0</v>
      </c>
      <c r="AB135" s="76"/>
      <c r="AC135" s="71"/>
      <c r="AD135" s="71"/>
      <c r="AE135" s="71" t="s">
        <v>1864</v>
      </c>
      <c r="AF135" s="71"/>
      <c r="AG135" s="71"/>
      <c r="AH135" s="71" t="s">
        <v>1864</v>
      </c>
      <c r="AI135" s="106">
        <v>0</v>
      </c>
    </row>
    <row r="136" spans="1:35" x14ac:dyDescent="0.25">
      <c r="A136" s="76" t="s">
        <v>134</v>
      </c>
      <c r="B136" s="71">
        <v>502.4</v>
      </c>
      <c r="C136" s="77">
        <v>361.4</v>
      </c>
      <c r="D136" s="76" t="s">
        <v>135</v>
      </c>
      <c r="E136" s="71">
        <v>500.4</v>
      </c>
      <c r="F136" s="71">
        <v>2</v>
      </c>
      <c r="G136" s="71">
        <v>2</v>
      </c>
      <c r="H136" s="71">
        <v>359.4</v>
      </c>
      <c r="I136" s="71">
        <v>2</v>
      </c>
      <c r="J136" s="71">
        <v>2</v>
      </c>
      <c r="K136" s="106">
        <v>1</v>
      </c>
      <c r="L136" s="76" t="s">
        <v>145</v>
      </c>
      <c r="M136" s="71">
        <v>501.3</v>
      </c>
      <c r="N136" s="71">
        <v>1</v>
      </c>
      <c r="O136" s="71">
        <v>1.0999999999999659</v>
      </c>
      <c r="P136" s="71">
        <v>360.3</v>
      </c>
      <c r="Q136" s="71">
        <v>1</v>
      </c>
      <c r="R136" s="71">
        <v>1.0999999999999659</v>
      </c>
      <c r="S136" s="106">
        <v>3</v>
      </c>
      <c r="T136" s="76"/>
      <c r="U136" s="71"/>
      <c r="V136" s="71"/>
      <c r="W136" s="71" t="s">
        <v>1864</v>
      </c>
      <c r="X136" s="71"/>
      <c r="Y136" s="71"/>
      <c r="Z136" s="71" t="s">
        <v>1864</v>
      </c>
      <c r="AA136" s="106">
        <v>0</v>
      </c>
      <c r="AB136" s="76"/>
      <c r="AC136" s="71"/>
      <c r="AD136" s="71"/>
      <c r="AE136" s="71" t="s">
        <v>1864</v>
      </c>
      <c r="AF136" s="71"/>
      <c r="AG136" s="71"/>
      <c r="AH136" s="71" t="s">
        <v>1864</v>
      </c>
      <c r="AI136" s="106">
        <v>0</v>
      </c>
    </row>
    <row r="137" spans="1:35" x14ac:dyDescent="0.25">
      <c r="A137" s="76" t="s">
        <v>136</v>
      </c>
      <c r="B137" s="71">
        <v>538.4</v>
      </c>
      <c r="C137" s="77">
        <v>397.4</v>
      </c>
      <c r="D137" s="76" t="s">
        <v>137</v>
      </c>
      <c r="E137" s="71">
        <v>536.4</v>
      </c>
      <c r="F137" s="71">
        <v>2</v>
      </c>
      <c r="G137" s="71">
        <v>2</v>
      </c>
      <c r="H137" s="71">
        <v>395.4</v>
      </c>
      <c r="I137" s="71">
        <v>2</v>
      </c>
      <c r="J137" s="71">
        <v>2</v>
      </c>
      <c r="K137" s="106">
        <v>1</v>
      </c>
      <c r="L137" s="76"/>
      <c r="M137" s="71"/>
      <c r="N137" s="71"/>
      <c r="O137" s="71" t="s">
        <v>1864</v>
      </c>
      <c r="P137" s="71"/>
      <c r="Q137" s="71"/>
      <c r="R137" s="71" t="s">
        <v>1864</v>
      </c>
      <c r="S137" s="106">
        <v>0</v>
      </c>
      <c r="T137" s="76"/>
      <c r="U137" s="71"/>
      <c r="V137" s="71"/>
      <c r="W137" s="71" t="s">
        <v>1864</v>
      </c>
      <c r="X137" s="71"/>
      <c r="Y137" s="71"/>
      <c r="Z137" s="71" t="s">
        <v>1864</v>
      </c>
      <c r="AA137" s="106">
        <v>0</v>
      </c>
      <c r="AB137" s="76"/>
      <c r="AC137" s="71"/>
      <c r="AD137" s="71"/>
      <c r="AE137" s="71" t="s">
        <v>1864</v>
      </c>
      <c r="AF137" s="71"/>
      <c r="AG137" s="71"/>
      <c r="AH137" s="71" t="s">
        <v>1864</v>
      </c>
      <c r="AI137" s="106">
        <v>0</v>
      </c>
    </row>
    <row r="138" spans="1:35" x14ac:dyDescent="0.25">
      <c r="A138" s="76" t="s">
        <v>137</v>
      </c>
      <c r="B138" s="71">
        <v>536.4</v>
      </c>
      <c r="C138" s="77">
        <v>395.4</v>
      </c>
      <c r="D138" s="76" t="s">
        <v>138</v>
      </c>
      <c r="E138" s="71">
        <v>534.4</v>
      </c>
      <c r="F138" s="71">
        <v>2</v>
      </c>
      <c r="G138" s="71">
        <v>2</v>
      </c>
      <c r="H138" s="71">
        <v>393.4</v>
      </c>
      <c r="I138" s="71">
        <v>2</v>
      </c>
      <c r="J138" s="71">
        <v>2</v>
      </c>
      <c r="K138" s="106">
        <v>1</v>
      </c>
      <c r="L138" s="76"/>
      <c r="M138" s="71"/>
      <c r="N138" s="71"/>
      <c r="O138" s="71" t="s">
        <v>1864</v>
      </c>
      <c r="P138" s="71"/>
      <c r="Q138" s="71"/>
      <c r="R138" s="71" t="s">
        <v>1864</v>
      </c>
      <c r="S138" s="106">
        <v>0</v>
      </c>
      <c r="T138" s="76"/>
      <c r="U138" s="71"/>
      <c r="V138" s="71"/>
      <c r="W138" s="71" t="s">
        <v>1864</v>
      </c>
      <c r="X138" s="71"/>
      <c r="Y138" s="71"/>
      <c r="Z138" s="71" t="s">
        <v>1864</v>
      </c>
      <c r="AA138" s="106">
        <v>0</v>
      </c>
      <c r="AB138" s="76"/>
      <c r="AC138" s="71"/>
      <c r="AD138" s="71"/>
      <c r="AE138" s="71" t="s">
        <v>1864</v>
      </c>
      <c r="AF138" s="71"/>
      <c r="AG138" s="71"/>
      <c r="AH138" s="71" t="s">
        <v>1864</v>
      </c>
      <c r="AI138" s="106">
        <v>0</v>
      </c>
    </row>
    <row r="139" spans="1:35" x14ac:dyDescent="0.25">
      <c r="A139" s="76" t="s">
        <v>139</v>
      </c>
      <c r="B139" s="71">
        <v>530.4</v>
      </c>
      <c r="C139" s="77">
        <v>389.4</v>
      </c>
      <c r="D139" s="76" t="s">
        <v>140</v>
      </c>
      <c r="E139" s="71">
        <v>528.4</v>
      </c>
      <c r="F139" s="71">
        <v>2</v>
      </c>
      <c r="G139" s="71">
        <v>2</v>
      </c>
      <c r="H139" s="71">
        <v>387.4</v>
      </c>
      <c r="I139" s="71">
        <v>2</v>
      </c>
      <c r="J139" s="71">
        <v>2</v>
      </c>
      <c r="K139" s="106">
        <v>1</v>
      </c>
      <c r="L139" s="76"/>
      <c r="M139" s="71"/>
      <c r="N139" s="71"/>
      <c r="O139" s="71" t="s">
        <v>1864</v>
      </c>
      <c r="P139" s="71"/>
      <c r="Q139" s="71"/>
      <c r="R139" s="71" t="s">
        <v>1864</v>
      </c>
      <c r="S139" s="106">
        <v>0</v>
      </c>
      <c r="T139" s="76"/>
      <c r="U139" s="71"/>
      <c r="V139" s="71"/>
      <c r="W139" s="71" t="s">
        <v>1864</v>
      </c>
      <c r="X139" s="71"/>
      <c r="Y139" s="71"/>
      <c r="Z139" s="71" t="s">
        <v>1864</v>
      </c>
      <c r="AA139" s="106">
        <v>0</v>
      </c>
      <c r="AB139" s="76"/>
      <c r="AC139" s="71"/>
      <c r="AD139" s="71"/>
      <c r="AE139" s="71" t="s">
        <v>1864</v>
      </c>
      <c r="AF139" s="71"/>
      <c r="AG139" s="71"/>
      <c r="AH139" s="71" t="s">
        <v>1864</v>
      </c>
      <c r="AI139" s="106">
        <v>0</v>
      </c>
    </row>
    <row r="140" spans="1:35" x14ac:dyDescent="0.25">
      <c r="A140" s="76" t="s">
        <v>140</v>
      </c>
      <c r="B140" s="71">
        <v>528.4</v>
      </c>
      <c r="C140" s="77">
        <v>387.4</v>
      </c>
      <c r="D140" s="76" t="s">
        <v>141</v>
      </c>
      <c r="E140" s="71">
        <v>526.4</v>
      </c>
      <c r="F140" s="71">
        <v>2</v>
      </c>
      <c r="G140" s="71">
        <v>2</v>
      </c>
      <c r="H140" s="71">
        <v>385.4</v>
      </c>
      <c r="I140" s="71">
        <v>2</v>
      </c>
      <c r="J140" s="71">
        <v>2</v>
      </c>
      <c r="K140" s="106">
        <v>1</v>
      </c>
      <c r="L140" s="76"/>
      <c r="M140" s="71"/>
      <c r="N140" s="71"/>
      <c r="O140" s="71" t="s">
        <v>1864</v>
      </c>
      <c r="P140" s="71"/>
      <c r="Q140" s="71"/>
      <c r="R140" s="71" t="s">
        <v>1864</v>
      </c>
      <c r="S140" s="106">
        <v>0</v>
      </c>
      <c r="T140" s="76"/>
      <c r="U140" s="71"/>
      <c r="V140" s="71"/>
      <c r="W140" s="71" t="s">
        <v>1864</v>
      </c>
      <c r="X140" s="71"/>
      <c r="Y140" s="71"/>
      <c r="Z140" s="71" t="s">
        <v>1864</v>
      </c>
      <c r="AA140" s="106">
        <v>0</v>
      </c>
      <c r="AB140" s="76"/>
      <c r="AC140" s="71"/>
      <c r="AD140" s="71"/>
      <c r="AE140" s="71" t="s">
        <v>1864</v>
      </c>
      <c r="AF140" s="71"/>
      <c r="AG140" s="71"/>
      <c r="AH140" s="71" t="s">
        <v>1864</v>
      </c>
      <c r="AI140" s="106">
        <v>0</v>
      </c>
    </row>
    <row r="141" spans="1:35" x14ac:dyDescent="0.25">
      <c r="A141" s="76" t="s">
        <v>142</v>
      </c>
      <c r="B141" s="71">
        <v>566.4</v>
      </c>
      <c r="C141" s="77">
        <v>425.4</v>
      </c>
      <c r="D141" s="76" t="s">
        <v>143</v>
      </c>
      <c r="E141" s="71">
        <v>564.4</v>
      </c>
      <c r="F141" s="71">
        <v>2</v>
      </c>
      <c r="G141" s="71">
        <v>2</v>
      </c>
      <c r="H141" s="71">
        <v>423.4</v>
      </c>
      <c r="I141" s="71">
        <v>2</v>
      </c>
      <c r="J141" s="71">
        <v>2</v>
      </c>
      <c r="K141" s="106">
        <v>1</v>
      </c>
      <c r="L141" s="76"/>
      <c r="M141" s="71"/>
      <c r="N141" s="71"/>
      <c r="O141" s="71" t="s">
        <v>1864</v>
      </c>
      <c r="P141" s="71"/>
      <c r="Q141" s="71"/>
      <c r="R141" s="71" t="s">
        <v>1864</v>
      </c>
      <c r="S141" s="106">
        <v>0</v>
      </c>
      <c r="T141" s="76"/>
      <c r="U141" s="71"/>
      <c r="V141" s="71"/>
      <c r="W141" s="71" t="s">
        <v>1864</v>
      </c>
      <c r="X141" s="71"/>
      <c r="Y141" s="71"/>
      <c r="Z141" s="71" t="s">
        <v>1864</v>
      </c>
      <c r="AA141" s="106">
        <v>0</v>
      </c>
      <c r="AB141" s="76"/>
      <c r="AC141" s="71"/>
      <c r="AD141" s="71"/>
      <c r="AE141" s="71" t="s">
        <v>1864</v>
      </c>
      <c r="AF141" s="71"/>
      <c r="AG141" s="71"/>
      <c r="AH141" s="71" t="s">
        <v>1864</v>
      </c>
      <c r="AI141" s="106">
        <v>0</v>
      </c>
    </row>
    <row r="142" spans="1:35" x14ac:dyDescent="0.25">
      <c r="A142" s="76" t="s">
        <v>1824</v>
      </c>
      <c r="B142" s="71">
        <v>474.3</v>
      </c>
      <c r="C142" s="77">
        <v>285.3</v>
      </c>
      <c r="D142" s="76" t="s">
        <v>1825</v>
      </c>
      <c r="E142" s="71">
        <v>472.3</v>
      </c>
      <c r="F142" s="71">
        <v>2</v>
      </c>
      <c r="G142" s="71">
        <v>2</v>
      </c>
      <c r="H142" s="71">
        <v>283.3</v>
      </c>
      <c r="I142" s="71">
        <v>2</v>
      </c>
      <c r="J142" s="71">
        <v>2</v>
      </c>
      <c r="K142" s="106">
        <v>1</v>
      </c>
      <c r="L142" s="76"/>
      <c r="M142" s="71"/>
      <c r="N142" s="71"/>
      <c r="O142" s="71" t="s">
        <v>1864</v>
      </c>
      <c r="P142" s="71"/>
      <c r="Q142" s="71"/>
      <c r="R142" s="71" t="s">
        <v>1864</v>
      </c>
      <c r="S142" s="106">
        <v>0</v>
      </c>
      <c r="T142" s="76"/>
      <c r="U142" s="71"/>
      <c r="V142" s="71"/>
      <c r="W142" s="71" t="s">
        <v>1864</v>
      </c>
      <c r="X142" s="71"/>
      <c r="Y142" s="71"/>
      <c r="Z142" s="71" t="s">
        <v>1864</v>
      </c>
      <c r="AA142" s="106">
        <v>0</v>
      </c>
      <c r="AB142" s="76"/>
      <c r="AC142" s="71"/>
      <c r="AD142" s="71"/>
      <c r="AE142" s="71" t="s">
        <v>1864</v>
      </c>
      <c r="AF142" s="71"/>
      <c r="AG142" s="71"/>
      <c r="AH142" s="71" t="s">
        <v>1864</v>
      </c>
      <c r="AI142" s="106">
        <v>0</v>
      </c>
    </row>
    <row r="143" spans="1:35" x14ac:dyDescent="0.25">
      <c r="A143" s="76" t="s">
        <v>1827</v>
      </c>
      <c r="B143" s="71">
        <v>502.3</v>
      </c>
      <c r="C143" s="77">
        <v>313.3</v>
      </c>
      <c r="D143" s="76" t="s">
        <v>1828</v>
      </c>
      <c r="E143" s="71">
        <v>500.3</v>
      </c>
      <c r="F143" s="71">
        <v>2</v>
      </c>
      <c r="G143" s="71">
        <v>2</v>
      </c>
      <c r="H143" s="71">
        <v>311.3</v>
      </c>
      <c r="I143" s="71">
        <v>2</v>
      </c>
      <c r="J143" s="71">
        <v>2</v>
      </c>
      <c r="K143" s="106">
        <v>1</v>
      </c>
      <c r="L143" s="76"/>
      <c r="M143" s="71"/>
      <c r="N143" s="71"/>
      <c r="O143" s="71" t="s">
        <v>1864</v>
      </c>
      <c r="P143" s="71"/>
      <c r="Q143" s="71"/>
      <c r="R143" s="71" t="s">
        <v>1864</v>
      </c>
      <c r="S143" s="106">
        <v>0</v>
      </c>
      <c r="T143" s="76"/>
      <c r="U143" s="71"/>
      <c r="V143" s="71"/>
      <c r="W143" s="71" t="s">
        <v>1864</v>
      </c>
      <c r="X143" s="71"/>
      <c r="Y143" s="71"/>
      <c r="Z143" s="71" t="s">
        <v>1864</v>
      </c>
      <c r="AA143" s="106">
        <v>0</v>
      </c>
      <c r="AB143" s="76"/>
      <c r="AC143" s="71"/>
      <c r="AD143" s="71"/>
      <c r="AE143" s="71" t="s">
        <v>1864</v>
      </c>
      <c r="AF143" s="71"/>
      <c r="AG143" s="71"/>
      <c r="AH143" s="71" t="s">
        <v>1864</v>
      </c>
      <c r="AI143" s="106">
        <v>0</v>
      </c>
    </row>
    <row r="144" spans="1:35" x14ac:dyDescent="0.25">
      <c r="A144" s="76" t="s">
        <v>1830</v>
      </c>
      <c r="B144" s="71">
        <v>530.29999999999995</v>
      </c>
      <c r="C144" s="77">
        <v>341.29999999999899</v>
      </c>
      <c r="D144" s="76" t="s">
        <v>1831</v>
      </c>
      <c r="E144" s="71">
        <v>528.29999999999995</v>
      </c>
      <c r="F144" s="71">
        <v>2</v>
      </c>
      <c r="G144" s="71">
        <v>2</v>
      </c>
      <c r="H144" s="71">
        <v>339.29999999999899</v>
      </c>
      <c r="I144" s="71">
        <v>2</v>
      </c>
      <c r="J144" s="71">
        <v>2</v>
      </c>
      <c r="K144" s="106">
        <v>1</v>
      </c>
      <c r="L144" s="76"/>
      <c r="M144" s="71"/>
      <c r="N144" s="71"/>
      <c r="O144" s="71" t="s">
        <v>1864</v>
      </c>
      <c r="P144" s="71"/>
      <c r="Q144" s="71"/>
      <c r="R144" s="71" t="s">
        <v>1864</v>
      </c>
      <c r="S144" s="106">
        <v>0</v>
      </c>
      <c r="T144" s="76"/>
      <c r="U144" s="71"/>
      <c r="V144" s="71"/>
      <c r="W144" s="71" t="s">
        <v>1864</v>
      </c>
      <c r="X144" s="71"/>
      <c r="Y144" s="71"/>
      <c r="Z144" s="71" t="s">
        <v>1864</v>
      </c>
      <c r="AA144" s="106">
        <v>0</v>
      </c>
      <c r="AB144" s="76"/>
      <c r="AC144" s="71"/>
      <c r="AD144" s="71"/>
      <c r="AE144" s="71" t="s">
        <v>1864</v>
      </c>
      <c r="AF144" s="71"/>
      <c r="AG144" s="71"/>
      <c r="AH144" s="71" t="s">
        <v>1864</v>
      </c>
      <c r="AI144" s="106">
        <v>0</v>
      </c>
    </row>
    <row r="145" spans="1:35" x14ac:dyDescent="0.25">
      <c r="A145" s="76" t="s">
        <v>1831</v>
      </c>
      <c r="B145" s="71">
        <v>528.29999999999995</v>
      </c>
      <c r="C145" s="77">
        <v>339.29999999999899</v>
      </c>
      <c r="D145" s="76" t="s">
        <v>1832</v>
      </c>
      <c r="E145" s="71">
        <v>526.29999999999995</v>
      </c>
      <c r="F145" s="71">
        <v>2</v>
      </c>
      <c r="G145" s="71">
        <v>2</v>
      </c>
      <c r="H145" s="71">
        <v>337.29999999999899</v>
      </c>
      <c r="I145" s="71">
        <v>2</v>
      </c>
      <c r="J145" s="71">
        <v>2</v>
      </c>
      <c r="K145" s="106">
        <v>1</v>
      </c>
      <c r="L145" s="76"/>
      <c r="M145" s="71"/>
      <c r="N145" s="71"/>
      <c r="O145" s="71" t="s">
        <v>1864</v>
      </c>
      <c r="P145" s="71"/>
      <c r="Q145" s="71"/>
      <c r="R145" s="71" t="s">
        <v>1864</v>
      </c>
      <c r="S145" s="106">
        <v>0</v>
      </c>
      <c r="T145" s="76"/>
      <c r="U145" s="71"/>
      <c r="V145" s="71"/>
      <c r="W145" s="71" t="s">
        <v>1864</v>
      </c>
      <c r="X145" s="71"/>
      <c r="Y145" s="71"/>
      <c r="Z145" s="71" t="s">
        <v>1864</v>
      </c>
      <c r="AA145" s="106">
        <v>0</v>
      </c>
      <c r="AB145" s="76"/>
      <c r="AC145" s="71"/>
      <c r="AD145" s="71"/>
      <c r="AE145" s="71" t="s">
        <v>1864</v>
      </c>
      <c r="AF145" s="71"/>
      <c r="AG145" s="71"/>
      <c r="AH145" s="71" t="s">
        <v>1864</v>
      </c>
      <c r="AI145" s="106">
        <v>0</v>
      </c>
    </row>
    <row r="146" spans="1:35" x14ac:dyDescent="0.25">
      <c r="A146" s="76" t="s">
        <v>1832</v>
      </c>
      <c r="B146" s="71">
        <v>526.29999999999995</v>
      </c>
      <c r="C146" s="77">
        <v>337.29999999999899</v>
      </c>
      <c r="D146" s="76" t="s">
        <v>1833</v>
      </c>
      <c r="E146" s="71">
        <v>524.29999999999995</v>
      </c>
      <c r="F146" s="71">
        <v>2</v>
      </c>
      <c r="G146" s="71">
        <v>2</v>
      </c>
      <c r="H146" s="71">
        <v>335.29999999999899</v>
      </c>
      <c r="I146" s="71">
        <v>2</v>
      </c>
      <c r="J146" s="71">
        <v>2</v>
      </c>
      <c r="K146" s="106">
        <v>1</v>
      </c>
      <c r="L146" s="76"/>
      <c r="M146" s="71"/>
      <c r="N146" s="71"/>
      <c r="O146" s="71" t="s">
        <v>1864</v>
      </c>
      <c r="P146" s="71"/>
      <c r="Q146" s="71"/>
      <c r="R146" s="71" t="s">
        <v>1864</v>
      </c>
      <c r="S146" s="106">
        <v>0</v>
      </c>
      <c r="T146" s="76"/>
      <c r="U146" s="71"/>
      <c r="V146" s="71"/>
      <c r="W146" s="71" t="s">
        <v>1864</v>
      </c>
      <c r="X146" s="71"/>
      <c r="Y146" s="71"/>
      <c r="Z146" s="71" t="s">
        <v>1864</v>
      </c>
      <c r="AA146" s="106">
        <v>0</v>
      </c>
      <c r="AB146" s="76"/>
      <c r="AC146" s="71"/>
      <c r="AD146" s="71"/>
      <c r="AE146" s="71" t="s">
        <v>1864</v>
      </c>
      <c r="AF146" s="71"/>
      <c r="AG146" s="71"/>
      <c r="AH146" s="71" t="s">
        <v>1864</v>
      </c>
      <c r="AI146" s="106">
        <v>0</v>
      </c>
    </row>
    <row r="147" spans="1:35" x14ac:dyDescent="0.25">
      <c r="A147" s="76" t="s">
        <v>1833</v>
      </c>
      <c r="B147" s="71">
        <v>524.29999999999995</v>
      </c>
      <c r="C147" s="77">
        <v>335.29999999999899</v>
      </c>
      <c r="D147" s="76" t="s">
        <v>1834</v>
      </c>
      <c r="E147" s="71">
        <v>522.29999999999995</v>
      </c>
      <c r="F147" s="71">
        <v>2</v>
      </c>
      <c r="G147" s="71">
        <v>2</v>
      </c>
      <c r="H147" s="71">
        <v>333.29999999999899</v>
      </c>
      <c r="I147" s="71">
        <v>2</v>
      </c>
      <c r="J147" s="71">
        <v>2</v>
      </c>
      <c r="K147" s="106">
        <v>1</v>
      </c>
      <c r="L147" s="76"/>
      <c r="M147" s="71"/>
      <c r="N147" s="71"/>
      <c r="O147" s="71" t="s">
        <v>1864</v>
      </c>
      <c r="P147" s="71"/>
      <c r="Q147" s="71"/>
      <c r="R147" s="71" t="s">
        <v>1864</v>
      </c>
      <c r="S147" s="106">
        <v>0</v>
      </c>
      <c r="T147" s="76"/>
      <c r="U147" s="71"/>
      <c r="V147" s="71"/>
      <c r="W147" s="71" t="s">
        <v>1864</v>
      </c>
      <c r="X147" s="71"/>
      <c r="Y147" s="71"/>
      <c r="Z147" s="71" t="s">
        <v>1864</v>
      </c>
      <c r="AA147" s="106">
        <v>0</v>
      </c>
      <c r="AB147" s="76"/>
      <c r="AC147" s="71"/>
      <c r="AD147" s="71"/>
      <c r="AE147" s="71" t="s">
        <v>1864</v>
      </c>
      <c r="AF147" s="71"/>
      <c r="AG147" s="71"/>
      <c r="AH147" s="71" t="s">
        <v>1864</v>
      </c>
      <c r="AI147" s="106">
        <v>0</v>
      </c>
    </row>
    <row r="148" spans="1:35" x14ac:dyDescent="0.25">
      <c r="A148" s="76" t="s">
        <v>1834</v>
      </c>
      <c r="B148" s="71">
        <v>522.29999999999995</v>
      </c>
      <c r="C148" s="77">
        <v>333.29999999999899</v>
      </c>
      <c r="D148" s="76" t="s">
        <v>1851</v>
      </c>
      <c r="E148" s="71">
        <v>521.29999999999995</v>
      </c>
      <c r="F148" s="71">
        <v>1</v>
      </c>
      <c r="G148" s="71">
        <v>1</v>
      </c>
      <c r="H148" s="71">
        <v>332.29999999999899</v>
      </c>
      <c r="I148" s="71">
        <v>1</v>
      </c>
      <c r="J148" s="71">
        <v>1</v>
      </c>
      <c r="K148" s="106">
        <v>3</v>
      </c>
      <c r="L148" s="76"/>
      <c r="M148" s="71"/>
      <c r="N148" s="71"/>
      <c r="O148" s="71" t="s">
        <v>1864</v>
      </c>
      <c r="P148" s="71"/>
      <c r="Q148" s="71"/>
      <c r="R148" s="71" t="s">
        <v>1864</v>
      </c>
      <c r="S148" s="106">
        <v>0</v>
      </c>
      <c r="T148" s="76"/>
      <c r="U148" s="71"/>
      <c r="V148" s="71"/>
      <c r="W148" s="71" t="s">
        <v>1864</v>
      </c>
      <c r="X148" s="71"/>
      <c r="Y148" s="71"/>
      <c r="Z148" s="71" t="s">
        <v>1864</v>
      </c>
      <c r="AA148" s="106">
        <v>0</v>
      </c>
      <c r="AB148" s="76"/>
      <c r="AC148" s="71"/>
      <c r="AD148" s="71"/>
      <c r="AE148" s="71" t="s">
        <v>1864</v>
      </c>
      <c r="AF148" s="71"/>
      <c r="AG148" s="71"/>
      <c r="AH148" s="71" t="s">
        <v>1864</v>
      </c>
      <c r="AI148" s="106">
        <v>0</v>
      </c>
    </row>
    <row r="149" spans="1:35" x14ac:dyDescent="0.25">
      <c r="A149" s="76" t="s">
        <v>1836</v>
      </c>
      <c r="B149" s="71">
        <v>558.29999999999995</v>
      </c>
      <c r="C149" s="77">
        <v>369.29999999999899</v>
      </c>
      <c r="D149" s="76" t="s">
        <v>1837</v>
      </c>
      <c r="E149" s="71">
        <v>556.29999999999995</v>
      </c>
      <c r="F149" s="71">
        <v>2</v>
      </c>
      <c r="G149" s="71">
        <v>2</v>
      </c>
      <c r="H149" s="71">
        <v>367.29999999999899</v>
      </c>
      <c r="I149" s="71">
        <v>2</v>
      </c>
      <c r="J149" s="71">
        <v>2</v>
      </c>
      <c r="K149" s="106">
        <v>1</v>
      </c>
      <c r="L149" s="76"/>
      <c r="M149" s="71"/>
      <c r="N149" s="71"/>
      <c r="O149" s="71" t="s">
        <v>1864</v>
      </c>
      <c r="P149" s="71"/>
      <c r="Q149" s="71"/>
      <c r="R149" s="71" t="s">
        <v>1864</v>
      </c>
      <c r="S149" s="106">
        <v>0</v>
      </c>
      <c r="T149" s="76"/>
      <c r="U149" s="71"/>
      <c r="V149" s="71"/>
      <c r="W149" s="71" t="s">
        <v>1864</v>
      </c>
      <c r="X149" s="71"/>
      <c r="Y149" s="71"/>
      <c r="Z149" s="71" t="s">
        <v>1864</v>
      </c>
      <c r="AA149" s="106">
        <v>0</v>
      </c>
      <c r="AB149" s="76"/>
      <c r="AC149" s="71"/>
      <c r="AD149" s="71"/>
      <c r="AE149" s="71" t="s">
        <v>1864</v>
      </c>
      <c r="AF149" s="71"/>
      <c r="AG149" s="71"/>
      <c r="AH149" s="71" t="s">
        <v>1864</v>
      </c>
      <c r="AI149" s="106">
        <v>0</v>
      </c>
    </row>
    <row r="150" spans="1:35" x14ac:dyDescent="0.25">
      <c r="A150" s="76" t="s">
        <v>1837</v>
      </c>
      <c r="B150" s="71">
        <v>556.29999999999995</v>
      </c>
      <c r="C150" s="77">
        <v>367.29999999999899</v>
      </c>
      <c r="D150" s="76" t="s">
        <v>1838</v>
      </c>
      <c r="E150" s="71">
        <v>554.29999999999995</v>
      </c>
      <c r="F150" s="71">
        <v>2</v>
      </c>
      <c r="G150" s="71">
        <v>2</v>
      </c>
      <c r="H150" s="71">
        <v>365.29999999999899</v>
      </c>
      <c r="I150" s="71">
        <v>2</v>
      </c>
      <c r="J150" s="71">
        <v>2</v>
      </c>
      <c r="K150" s="106">
        <v>1</v>
      </c>
      <c r="L150" s="76"/>
      <c r="M150" s="71"/>
      <c r="N150" s="71"/>
      <c r="O150" s="71" t="s">
        <v>1864</v>
      </c>
      <c r="P150" s="71"/>
      <c r="Q150" s="71"/>
      <c r="R150" s="71" t="s">
        <v>1864</v>
      </c>
      <c r="S150" s="106">
        <v>0</v>
      </c>
      <c r="T150" s="76"/>
      <c r="U150" s="71"/>
      <c r="V150" s="71"/>
      <c r="W150" s="71" t="s">
        <v>1864</v>
      </c>
      <c r="X150" s="71"/>
      <c r="Y150" s="71"/>
      <c r="Z150" s="71" t="s">
        <v>1864</v>
      </c>
      <c r="AA150" s="106">
        <v>0</v>
      </c>
      <c r="AB150" s="76"/>
      <c r="AC150" s="71"/>
      <c r="AD150" s="71"/>
      <c r="AE150" s="71" t="s">
        <v>1864</v>
      </c>
      <c r="AF150" s="71"/>
      <c r="AG150" s="71"/>
      <c r="AH150" s="71" t="s">
        <v>1864</v>
      </c>
      <c r="AI150" s="106">
        <v>0</v>
      </c>
    </row>
    <row r="151" spans="1:35" x14ac:dyDescent="0.25">
      <c r="A151" s="76" t="s">
        <v>1838</v>
      </c>
      <c r="B151" s="71">
        <v>554.29999999999995</v>
      </c>
      <c r="C151" s="77">
        <v>365.29999999999899</v>
      </c>
      <c r="D151" s="76" t="s">
        <v>1839</v>
      </c>
      <c r="E151" s="71">
        <v>552.29999999999995</v>
      </c>
      <c r="F151" s="71">
        <v>2</v>
      </c>
      <c r="G151" s="71">
        <v>2</v>
      </c>
      <c r="H151" s="71">
        <v>363.29999999999899</v>
      </c>
      <c r="I151" s="71">
        <v>2</v>
      </c>
      <c r="J151" s="71">
        <v>2</v>
      </c>
      <c r="K151" s="106">
        <v>1</v>
      </c>
      <c r="L151" s="76"/>
      <c r="M151" s="71"/>
      <c r="N151" s="71"/>
      <c r="O151" s="71" t="s">
        <v>1864</v>
      </c>
      <c r="P151" s="71"/>
      <c r="Q151" s="71"/>
      <c r="R151" s="71" t="s">
        <v>1864</v>
      </c>
      <c r="S151" s="106">
        <v>0</v>
      </c>
      <c r="T151" s="76"/>
      <c r="U151" s="71"/>
      <c r="V151" s="71"/>
      <c r="W151" s="71" t="s">
        <v>1864</v>
      </c>
      <c r="X151" s="71"/>
      <c r="Y151" s="71"/>
      <c r="Z151" s="71" t="s">
        <v>1864</v>
      </c>
      <c r="AA151" s="106">
        <v>0</v>
      </c>
      <c r="AB151" s="76"/>
      <c r="AC151" s="71"/>
      <c r="AD151" s="71"/>
      <c r="AE151" s="71" t="s">
        <v>1864</v>
      </c>
      <c r="AF151" s="71"/>
      <c r="AG151" s="71"/>
      <c r="AH151" s="71" t="s">
        <v>1864</v>
      </c>
      <c r="AI151" s="106">
        <v>0</v>
      </c>
    </row>
    <row r="152" spans="1:35" x14ac:dyDescent="0.25">
      <c r="A152" s="76" t="s">
        <v>1839</v>
      </c>
      <c r="B152" s="71">
        <v>552.29999999999995</v>
      </c>
      <c r="C152" s="77">
        <v>363.29999999999899</v>
      </c>
      <c r="D152" s="76" t="s">
        <v>1840</v>
      </c>
      <c r="E152" s="71">
        <v>550.29999999999995</v>
      </c>
      <c r="F152" s="71">
        <v>2</v>
      </c>
      <c r="G152" s="71">
        <v>2</v>
      </c>
      <c r="H152" s="71">
        <v>361.29999999999899</v>
      </c>
      <c r="I152" s="71">
        <v>2</v>
      </c>
      <c r="J152" s="71">
        <v>2</v>
      </c>
      <c r="K152" s="106">
        <v>1</v>
      </c>
      <c r="L152" s="76"/>
      <c r="M152" s="71"/>
      <c r="N152" s="71"/>
      <c r="O152" s="71" t="s">
        <v>1864</v>
      </c>
      <c r="P152" s="71"/>
      <c r="Q152" s="71"/>
      <c r="R152" s="71" t="s">
        <v>1864</v>
      </c>
      <c r="S152" s="106">
        <v>0</v>
      </c>
      <c r="T152" s="76"/>
      <c r="U152" s="71"/>
      <c r="V152" s="71"/>
      <c r="W152" s="71" t="s">
        <v>1864</v>
      </c>
      <c r="X152" s="71"/>
      <c r="Y152" s="71"/>
      <c r="Z152" s="71" t="s">
        <v>1864</v>
      </c>
      <c r="AA152" s="106">
        <v>0</v>
      </c>
      <c r="AB152" s="76"/>
      <c r="AC152" s="71"/>
      <c r="AD152" s="71"/>
      <c r="AE152" s="71" t="s">
        <v>1864</v>
      </c>
      <c r="AF152" s="71"/>
      <c r="AG152" s="71"/>
      <c r="AH152" s="71" t="s">
        <v>1864</v>
      </c>
      <c r="AI152" s="106">
        <v>0</v>
      </c>
    </row>
    <row r="153" spans="1:35" x14ac:dyDescent="0.25">
      <c r="A153" s="76" t="s">
        <v>1840</v>
      </c>
      <c r="B153" s="71">
        <v>550.29999999999995</v>
      </c>
      <c r="C153" s="77">
        <v>361.29999999999899</v>
      </c>
      <c r="D153" s="76" t="s">
        <v>1841</v>
      </c>
      <c r="E153" s="71">
        <v>548.29999999999995</v>
      </c>
      <c r="F153" s="71">
        <v>2</v>
      </c>
      <c r="G153" s="71">
        <v>2</v>
      </c>
      <c r="H153" s="71">
        <v>359.29999999999899</v>
      </c>
      <c r="I153" s="71">
        <v>2</v>
      </c>
      <c r="J153" s="71">
        <v>2</v>
      </c>
      <c r="K153" s="106">
        <v>1</v>
      </c>
      <c r="L153" s="76" t="s">
        <v>1852</v>
      </c>
      <c r="M153" s="71">
        <v>549.4</v>
      </c>
      <c r="N153" s="71">
        <v>1</v>
      </c>
      <c r="O153" s="71">
        <v>0.89999999999997726</v>
      </c>
      <c r="P153" s="71">
        <v>360.4</v>
      </c>
      <c r="Q153" s="71">
        <v>1</v>
      </c>
      <c r="R153" s="71">
        <v>0.89999999999901092</v>
      </c>
      <c r="S153" s="106">
        <v>3</v>
      </c>
      <c r="T153" s="76"/>
      <c r="U153" s="71"/>
      <c r="V153" s="71"/>
      <c r="W153" s="71" t="s">
        <v>1864</v>
      </c>
      <c r="X153" s="71"/>
      <c r="Y153" s="71"/>
      <c r="Z153" s="71" t="s">
        <v>1864</v>
      </c>
      <c r="AA153" s="106">
        <v>0</v>
      </c>
      <c r="AB153" s="76"/>
      <c r="AC153" s="71"/>
      <c r="AD153" s="71"/>
      <c r="AE153" s="71" t="s">
        <v>1864</v>
      </c>
      <c r="AF153" s="71"/>
      <c r="AG153" s="71"/>
      <c r="AH153" s="71" t="s">
        <v>1864</v>
      </c>
      <c r="AI153" s="106">
        <v>0</v>
      </c>
    </row>
    <row r="154" spans="1:35" x14ac:dyDescent="0.25">
      <c r="A154" s="76" t="s">
        <v>1842</v>
      </c>
      <c r="B154" s="71">
        <v>586.4</v>
      </c>
      <c r="C154" s="77">
        <v>397.4</v>
      </c>
      <c r="D154" s="76" t="s">
        <v>1843</v>
      </c>
      <c r="E154" s="71">
        <v>584.4</v>
      </c>
      <c r="F154" s="71">
        <v>2</v>
      </c>
      <c r="G154" s="71">
        <v>2</v>
      </c>
      <c r="H154" s="71">
        <v>395.4</v>
      </c>
      <c r="I154" s="71">
        <v>2</v>
      </c>
      <c r="J154" s="71">
        <v>2</v>
      </c>
      <c r="K154" s="106">
        <v>1</v>
      </c>
      <c r="L154" s="76"/>
      <c r="M154" s="71"/>
      <c r="N154" s="71"/>
      <c r="O154" s="71" t="s">
        <v>1864</v>
      </c>
      <c r="P154" s="71"/>
      <c r="Q154" s="71"/>
      <c r="R154" s="71" t="s">
        <v>1864</v>
      </c>
      <c r="S154" s="106">
        <v>0</v>
      </c>
      <c r="T154" s="76"/>
      <c r="U154" s="71"/>
      <c r="V154" s="71"/>
      <c r="W154" s="71" t="s">
        <v>1864</v>
      </c>
      <c r="X154" s="71"/>
      <c r="Y154" s="71"/>
      <c r="Z154" s="71" t="s">
        <v>1864</v>
      </c>
      <c r="AA154" s="106">
        <v>0</v>
      </c>
      <c r="AB154" s="76"/>
      <c r="AC154" s="71"/>
      <c r="AD154" s="71"/>
      <c r="AE154" s="71" t="s">
        <v>1864</v>
      </c>
      <c r="AF154" s="71"/>
      <c r="AG154" s="71"/>
      <c r="AH154" s="71" t="s">
        <v>1864</v>
      </c>
      <c r="AI154" s="106">
        <v>0</v>
      </c>
    </row>
    <row r="155" spans="1:35" x14ac:dyDescent="0.25">
      <c r="A155" s="76" t="s">
        <v>1843</v>
      </c>
      <c r="B155" s="71">
        <v>584.4</v>
      </c>
      <c r="C155" s="77">
        <v>395.4</v>
      </c>
      <c r="D155" s="76" t="s">
        <v>1844</v>
      </c>
      <c r="E155" s="71">
        <v>582.4</v>
      </c>
      <c r="F155" s="71">
        <v>2</v>
      </c>
      <c r="G155" s="71">
        <v>2</v>
      </c>
      <c r="H155" s="71">
        <v>393.4</v>
      </c>
      <c r="I155" s="71">
        <v>2</v>
      </c>
      <c r="J155" s="71">
        <v>2</v>
      </c>
      <c r="K155" s="106">
        <v>1</v>
      </c>
      <c r="L155" s="76"/>
      <c r="M155" s="71"/>
      <c r="N155" s="71"/>
      <c r="O155" s="71" t="s">
        <v>1864</v>
      </c>
      <c r="P155" s="71"/>
      <c r="Q155" s="71"/>
      <c r="R155" s="71" t="s">
        <v>1864</v>
      </c>
      <c r="S155" s="106">
        <v>0</v>
      </c>
      <c r="T155" s="76"/>
      <c r="U155" s="71"/>
      <c r="V155" s="71"/>
      <c r="W155" s="71" t="s">
        <v>1864</v>
      </c>
      <c r="X155" s="71"/>
      <c r="Y155" s="71"/>
      <c r="Z155" s="71" t="s">
        <v>1864</v>
      </c>
      <c r="AA155" s="106">
        <v>0</v>
      </c>
      <c r="AB155" s="76"/>
      <c r="AC155" s="71"/>
      <c r="AD155" s="71"/>
      <c r="AE155" s="71" t="s">
        <v>1864</v>
      </c>
      <c r="AF155" s="71"/>
      <c r="AG155" s="71"/>
      <c r="AH155" s="71" t="s">
        <v>1864</v>
      </c>
      <c r="AI155" s="106">
        <v>0</v>
      </c>
    </row>
    <row r="156" spans="1:35" x14ac:dyDescent="0.25">
      <c r="A156" s="76" t="s">
        <v>1845</v>
      </c>
      <c r="B156" s="71">
        <v>578.4</v>
      </c>
      <c r="C156" s="77">
        <v>389.4</v>
      </c>
      <c r="D156" s="76" t="s">
        <v>1846</v>
      </c>
      <c r="E156" s="71">
        <v>576.4</v>
      </c>
      <c r="F156" s="71">
        <v>2</v>
      </c>
      <c r="G156" s="71">
        <v>2</v>
      </c>
      <c r="H156" s="71">
        <v>387.4</v>
      </c>
      <c r="I156" s="71">
        <v>2</v>
      </c>
      <c r="J156" s="71">
        <v>2</v>
      </c>
      <c r="K156" s="106">
        <v>1</v>
      </c>
      <c r="L156" s="76"/>
      <c r="M156" s="71"/>
      <c r="N156" s="71"/>
      <c r="O156" s="71" t="s">
        <v>1864</v>
      </c>
      <c r="P156" s="71"/>
      <c r="Q156" s="71"/>
      <c r="R156" s="71" t="s">
        <v>1864</v>
      </c>
      <c r="S156" s="106">
        <v>0</v>
      </c>
      <c r="T156" s="76"/>
      <c r="U156" s="71"/>
      <c r="V156" s="71"/>
      <c r="W156" s="71" t="s">
        <v>1864</v>
      </c>
      <c r="X156" s="71"/>
      <c r="Y156" s="71"/>
      <c r="Z156" s="71" t="s">
        <v>1864</v>
      </c>
      <c r="AA156" s="106">
        <v>0</v>
      </c>
      <c r="AB156" s="76"/>
      <c r="AC156" s="71"/>
      <c r="AD156" s="71"/>
      <c r="AE156" s="71" t="s">
        <v>1864</v>
      </c>
      <c r="AF156" s="71"/>
      <c r="AG156" s="71"/>
      <c r="AH156" s="71" t="s">
        <v>1864</v>
      </c>
      <c r="AI156" s="106">
        <v>0</v>
      </c>
    </row>
    <row r="157" spans="1:35" x14ac:dyDescent="0.25">
      <c r="A157" s="76" t="s">
        <v>1846</v>
      </c>
      <c r="B157" s="71">
        <v>576.4</v>
      </c>
      <c r="C157" s="77">
        <v>387.4</v>
      </c>
      <c r="D157" s="76" t="s">
        <v>1847</v>
      </c>
      <c r="E157" s="71">
        <v>574.4</v>
      </c>
      <c r="F157" s="71">
        <v>2</v>
      </c>
      <c r="G157" s="71">
        <v>2</v>
      </c>
      <c r="H157" s="71">
        <v>385.4</v>
      </c>
      <c r="I157" s="71">
        <v>2</v>
      </c>
      <c r="J157" s="71">
        <v>2</v>
      </c>
      <c r="K157" s="106">
        <v>1</v>
      </c>
      <c r="L157" s="76"/>
      <c r="M157" s="71"/>
      <c r="N157" s="71"/>
      <c r="O157" s="71" t="s">
        <v>1864</v>
      </c>
      <c r="P157" s="71"/>
      <c r="Q157" s="71"/>
      <c r="R157" s="71" t="s">
        <v>1864</v>
      </c>
      <c r="S157" s="106">
        <v>0</v>
      </c>
      <c r="T157" s="76"/>
      <c r="U157" s="71"/>
      <c r="V157" s="71"/>
      <c r="W157" s="71" t="s">
        <v>1864</v>
      </c>
      <c r="X157" s="71"/>
      <c r="Y157" s="71"/>
      <c r="Z157" s="71" t="s">
        <v>1864</v>
      </c>
      <c r="AA157" s="106">
        <v>0</v>
      </c>
      <c r="AB157" s="76"/>
      <c r="AC157" s="71"/>
      <c r="AD157" s="71"/>
      <c r="AE157" s="71" t="s">
        <v>1864</v>
      </c>
      <c r="AF157" s="71"/>
      <c r="AG157" s="71"/>
      <c r="AH157" s="71" t="s">
        <v>1864</v>
      </c>
      <c r="AI157" s="106">
        <v>0</v>
      </c>
    </row>
    <row r="158" spans="1:35" x14ac:dyDescent="0.25">
      <c r="A158" s="76" t="s">
        <v>1848</v>
      </c>
      <c r="B158" s="71">
        <v>614.4</v>
      </c>
      <c r="C158" s="77">
        <v>425.4</v>
      </c>
      <c r="D158" s="76" t="s">
        <v>1849</v>
      </c>
      <c r="E158" s="71">
        <v>612.4</v>
      </c>
      <c r="F158" s="71">
        <v>2</v>
      </c>
      <c r="G158" s="71">
        <v>2</v>
      </c>
      <c r="H158" s="71">
        <v>423.4</v>
      </c>
      <c r="I158" s="71">
        <v>2</v>
      </c>
      <c r="J158" s="71">
        <v>2</v>
      </c>
      <c r="K158" s="106">
        <v>1</v>
      </c>
      <c r="L158" s="76"/>
      <c r="M158" s="71"/>
      <c r="N158" s="71"/>
      <c r="O158" s="71" t="s">
        <v>1864</v>
      </c>
      <c r="P158" s="71"/>
      <c r="Q158" s="71"/>
      <c r="R158" s="71" t="s">
        <v>1864</v>
      </c>
      <c r="S158" s="106">
        <v>0</v>
      </c>
      <c r="T158" s="76"/>
      <c r="U158" s="71"/>
      <c r="V158" s="71"/>
      <c r="W158" s="71" t="s">
        <v>1864</v>
      </c>
      <c r="X158" s="71"/>
      <c r="Y158" s="71"/>
      <c r="Z158" s="71" t="s">
        <v>1864</v>
      </c>
      <c r="AA158" s="106">
        <v>0</v>
      </c>
      <c r="AB158" s="76"/>
      <c r="AC158" s="71"/>
      <c r="AD158" s="71"/>
      <c r="AE158" s="71" t="s">
        <v>1864</v>
      </c>
      <c r="AF158" s="71"/>
      <c r="AG158" s="71"/>
      <c r="AH158" s="71" t="s">
        <v>1864</v>
      </c>
      <c r="AI158" s="106">
        <v>0</v>
      </c>
    </row>
    <row r="159" spans="1:35" x14ac:dyDescent="0.25">
      <c r="A159" s="76" t="s">
        <v>1769</v>
      </c>
      <c r="B159" s="71">
        <v>590.29999999999995</v>
      </c>
      <c r="C159" s="77">
        <v>313.29999999999899</v>
      </c>
      <c r="D159" s="76" t="s">
        <v>1770</v>
      </c>
      <c r="E159" s="71">
        <v>588.29999999999995</v>
      </c>
      <c r="F159" s="71">
        <v>2</v>
      </c>
      <c r="G159" s="71">
        <v>2</v>
      </c>
      <c r="H159" s="71">
        <v>311.29999999999899</v>
      </c>
      <c r="I159" s="71">
        <v>2</v>
      </c>
      <c r="J159" s="71">
        <v>2</v>
      </c>
      <c r="K159" s="106">
        <v>1</v>
      </c>
      <c r="L159" s="76"/>
      <c r="M159" s="71"/>
      <c r="N159" s="71"/>
      <c r="O159" s="71" t="s">
        <v>1864</v>
      </c>
      <c r="P159" s="71"/>
      <c r="Q159" s="71"/>
      <c r="R159" s="71" t="s">
        <v>1864</v>
      </c>
      <c r="S159" s="106">
        <v>0</v>
      </c>
      <c r="T159" s="76"/>
      <c r="U159" s="71"/>
      <c r="V159" s="71"/>
      <c r="W159" s="71" t="s">
        <v>1864</v>
      </c>
      <c r="X159" s="71"/>
      <c r="Y159" s="71"/>
      <c r="Z159" s="71" t="s">
        <v>1864</v>
      </c>
      <c r="AA159" s="106">
        <v>0</v>
      </c>
      <c r="AB159" s="76"/>
      <c r="AC159" s="71"/>
      <c r="AD159" s="71"/>
      <c r="AE159" s="71" t="s">
        <v>1864</v>
      </c>
      <c r="AF159" s="71"/>
      <c r="AG159" s="71"/>
      <c r="AH159" s="71" t="s">
        <v>1864</v>
      </c>
      <c r="AI159" s="106">
        <v>0</v>
      </c>
    </row>
    <row r="160" spans="1:35" x14ac:dyDescent="0.25">
      <c r="A160" s="76" t="s">
        <v>1772</v>
      </c>
      <c r="B160" s="71">
        <v>618.4</v>
      </c>
      <c r="C160" s="77">
        <v>341.4</v>
      </c>
      <c r="D160" s="76" t="s">
        <v>1773</v>
      </c>
      <c r="E160" s="71">
        <v>616.4</v>
      </c>
      <c r="F160" s="71">
        <v>2</v>
      </c>
      <c r="G160" s="71">
        <v>2</v>
      </c>
      <c r="H160" s="71">
        <v>339.4</v>
      </c>
      <c r="I160" s="71">
        <v>2</v>
      </c>
      <c r="J160" s="71">
        <v>2</v>
      </c>
      <c r="K160" s="106">
        <v>1</v>
      </c>
      <c r="L160" s="76"/>
      <c r="M160" s="71"/>
      <c r="N160" s="71"/>
      <c r="O160" s="71" t="s">
        <v>1864</v>
      </c>
      <c r="P160" s="71"/>
      <c r="Q160" s="71"/>
      <c r="R160" s="71" t="s">
        <v>1864</v>
      </c>
      <c r="S160" s="106">
        <v>0</v>
      </c>
      <c r="T160" s="76"/>
      <c r="U160" s="71"/>
      <c r="V160" s="71"/>
      <c r="W160" s="71" t="s">
        <v>1864</v>
      </c>
      <c r="X160" s="71"/>
      <c r="Y160" s="71"/>
      <c r="Z160" s="71" t="s">
        <v>1864</v>
      </c>
      <c r="AA160" s="106">
        <v>0</v>
      </c>
      <c r="AB160" s="76"/>
      <c r="AC160" s="71"/>
      <c r="AD160" s="71"/>
      <c r="AE160" s="71" t="s">
        <v>1864</v>
      </c>
      <c r="AF160" s="71"/>
      <c r="AG160" s="71"/>
      <c r="AH160" s="71" t="s">
        <v>1864</v>
      </c>
      <c r="AI160" s="106">
        <v>0</v>
      </c>
    </row>
    <row r="161" spans="1:35" x14ac:dyDescent="0.25">
      <c r="A161" s="76" t="s">
        <v>1773</v>
      </c>
      <c r="B161" s="71">
        <v>616.4</v>
      </c>
      <c r="C161" s="77">
        <v>339.4</v>
      </c>
      <c r="D161" s="76" t="s">
        <v>1774</v>
      </c>
      <c r="E161" s="71">
        <v>614.4</v>
      </c>
      <c r="F161" s="71">
        <v>2</v>
      </c>
      <c r="G161" s="71">
        <v>2</v>
      </c>
      <c r="H161" s="71">
        <v>337.4</v>
      </c>
      <c r="I161" s="71">
        <v>2</v>
      </c>
      <c r="J161" s="71">
        <v>2</v>
      </c>
      <c r="K161" s="106">
        <v>1</v>
      </c>
      <c r="L161" s="76"/>
      <c r="M161" s="71"/>
      <c r="N161" s="71"/>
      <c r="O161" s="71" t="s">
        <v>1864</v>
      </c>
      <c r="P161" s="71"/>
      <c r="Q161" s="71"/>
      <c r="R161" s="71" t="s">
        <v>1864</v>
      </c>
      <c r="S161" s="106">
        <v>0</v>
      </c>
      <c r="T161" s="76"/>
      <c r="U161" s="71"/>
      <c r="V161" s="71"/>
      <c r="W161" s="71" t="s">
        <v>1864</v>
      </c>
      <c r="X161" s="71"/>
      <c r="Y161" s="71"/>
      <c r="Z161" s="71" t="s">
        <v>1864</v>
      </c>
      <c r="AA161" s="106">
        <v>0</v>
      </c>
      <c r="AB161" s="76"/>
      <c r="AC161" s="71"/>
      <c r="AD161" s="71"/>
      <c r="AE161" s="71" t="s">
        <v>1864</v>
      </c>
      <c r="AF161" s="71"/>
      <c r="AG161" s="71"/>
      <c r="AH161" s="71" t="s">
        <v>1864</v>
      </c>
      <c r="AI161" s="106">
        <v>0</v>
      </c>
    </row>
    <row r="162" spans="1:35" x14ac:dyDescent="0.25">
      <c r="A162" s="76" t="s">
        <v>1774</v>
      </c>
      <c r="B162" s="71">
        <v>614.4</v>
      </c>
      <c r="C162" s="77">
        <v>337.4</v>
      </c>
      <c r="D162" s="76" t="s">
        <v>1775</v>
      </c>
      <c r="E162" s="71">
        <v>612.4</v>
      </c>
      <c r="F162" s="71">
        <v>2</v>
      </c>
      <c r="G162" s="71">
        <v>2</v>
      </c>
      <c r="H162" s="71">
        <v>335.4</v>
      </c>
      <c r="I162" s="71">
        <v>2</v>
      </c>
      <c r="J162" s="71">
        <v>2</v>
      </c>
      <c r="K162" s="106">
        <v>1</v>
      </c>
      <c r="L162" s="76"/>
      <c r="M162" s="71"/>
      <c r="N162" s="71"/>
      <c r="O162" s="71" t="s">
        <v>1864</v>
      </c>
      <c r="P162" s="71"/>
      <c r="Q162" s="71"/>
      <c r="R162" s="71" t="s">
        <v>1864</v>
      </c>
      <c r="S162" s="106">
        <v>0</v>
      </c>
      <c r="T162" s="76"/>
      <c r="U162" s="71"/>
      <c r="V162" s="71"/>
      <c r="W162" s="71" t="s">
        <v>1864</v>
      </c>
      <c r="X162" s="71"/>
      <c r="Y162" s="71"/>
      <c r="Z162" s="71" t="s">
        <v>1864</v>
      </c>
      <c r="AA162" s="106">
        <v>0</v>
      </c>
      <c r="AB162" s="76"/>
      <c r="AC162" s="71"/>
      <c r="AD162" s="71"/>
      <c r="AE162" s="71" t="s">
        <v>1864</v>
      </c>
      <c r="AF162" s="71"/>
      <c r="AG162" s="71"/>
      <c r="AH162" s="71" t="s">
        <v>1864</v>
      </c>
      <c r="AI162" s="106">
        <v>0</v>
      </c>
    </row>
    <row r="163" spans="1:35" x14ac:dyDescent="0.25">
      <c r="A163" s="76" t="s">
        <v>1775</v>
      </c>
      <c r="B163" s="71">
        <v>612.4</v>
      </c>
      <c r="C163" s="77">
        <v>335.4</v>
      </c>
      <c r="D163" s="76" t="s">
        <v>1776</v>
      </c>
      <c r="E163" s="71">
        <v>610.4</v>
      </c>
      <c r="F163" s="71">
        <v>2</v>
      </c>
      <c r="G163" s="71">
        <v>2</v>
      </c>
      <c r="H163" s="71">
        <v>333.4</v>
      </c>
      <c r="I163" s="71">
        <v>2</v>
      </c>
      <c r="J163" s="71">
        <v>2</v>
      </c>
      <c r="K163" s="106">
        <v>1</v>
      </c>
      <c r="L163" s="76"/>
      <c r="M163" s="71"/>
      <c r="N163" s="71"/>
      <c r="O163" s="71" t="s">
        <v>1864</v>
      </c>
      <c r="P163" s="71"/>
      <c r="Q163" s="71"/>
      <c r="R163" s="71" t="s">
        <v>1864</v>
      </c>
      <c r="S163" s="106">
        <v>0</v>
      </c>
      <c r="T163" s="76"/>
      <c r="U163" s="71"/>
      <c r="V163" s="71"/>
      <c r="W163" s="71" t="s">
        <v>1864</v>
      </c>
      <c r="X163" s="71"/>
      <c r="Y163" s="71"/>
      <c r="Z163" s="71" t="s">
        <v>1864</v>
      </c>
      <c r="AA163" s="106">
        <v>0</v>
      </c>
      <c r="AB163" s="76"/>
      <c r="AC163" s="71"/>
      <c r="AD163" s="71"/>
      <c r="AE163" s="71" t="s">
        <v>1864</v>
      </c>
      <c r="AF163" s="71"/>
      <c r="AG163" s="71"/>
      <c r="AH163" s="71" t="s">
        <v>1864</v>
      </c>
      <c r="AI163" s="106">
        <v>0</v>
      </c>
    </row>
    <row r="164" spans="1:35" x14ac:dyDescent="0.25">
      <c r="A164" s="76" t="s">
        <v>1776</v>
      </c>
      <c r="B164" s="71">
        <v>610.4</v>
      </c>
      <c r="C164" s="77">
        <v>333.4</v>
      </c>
      <c r="D164" s="76" t="s">
        <v>1793</v>
      </c>
      <c r="E164" s="71">
        <v>609.29999999999995</v>
      </c>
      <c r="F164" s="71">
        <v>1</v>
      </c>
      <c r="G164" s="71">
        <v>1.1000000000000227</v>
      </c>
      <c r="H164" s="71">
        <v>332.29999999999899</v>
      </c>
      <c r="I164" s="71">
        <v>1</v>
      </c>
      <c r="J164" s="71">
        <v>1.1000000000009891</v>
      </c>
      <c r="K164" s="106">
        <v>3</v>
      </c>
      <c r="L164" s="76"/>
      <c r="M164" s="71"/>
      <c r="N164" s="71"/>
      <c r="O164" s="71" t="s">
        <v>1864</v>
      </c>
      <c r="P164" s="71"/>
      <c r="Q164" s="71"/>
      <c r="R164" s="71" t="s">
        <v>1864</v>
      </c>
      <c r="S164" s="106">
        <v>0</v>
      </c>
      <c r="T164" s="76"/>
      <c r="U164" s="71"/>
      <c r="V164" s="71"/>
      <c r="W164" s="71" t="s">
        <v>1864</v>
      </c>
      <c r="X164" s="71"/>
      <c r="Y164" s="71"/>
      <c r="Z164" s="71" t="s">
        <v>1864</v>
      </c>
      <c r="AA164" s="106">
        <v>0</v>
      </c>
      <c r="AB164" s="76"/>
      <c r="AC164" s="71"/>
      <c r="AD164" s="71"/>
      <c r="AE164" s="71" t="s">
        <v>1864</v>
      </c>
      <c r="AF164" s="71"/>
      <c r="AG164" s="71"/>
      <c r="AH164" s="71" t="s">
        <v>1864</v>
      </c>
      <c r="AI164" s="106">
        <v>0</v>
      </c>
    </row>
    <row r="165" spans="1:35" x14ac:dyDescent="0.25">
      <c r="A165" s="76" t="s">
        <v>1778</v>
      </c>
      <c r="B165" s="71">
        <v>646.4</v>
      </c>
      <c r="C165" s="77">
        <v>369.4</v>
      </c>
      <c r="D165" s="76" t="s">
        <v>1779</v>
      </c>
      <c r="E165" s="71">
        <v>644.4</v>
      </c>
      <c r="F165" s="71">
        <v>2</v>
      </c>
      <c r="G165" s="71">
        <v>2</v>
      </c>
      <c r="H165" s="71">
        <v>367.4</v>
      </c>
      <c r="I165" s="71">
        <v>2</v>
      </c>
      <c r="J165" s="71">
        <v>2</v>
      </c>
      <c r="K165" s="106">
        <v>1</v>
      </c>
      <c r="L165" s="76"/>
      <c r="M165" s="71"/>
      <c r="N165" s="71"/>
      <c r="O165" s="71" t="s">
        <v>1864</v>
      </c>
      <c r="P165" s="71"/>
      <c r="Q165" s="71"/>
      <c r="R165" s="71" t="s">
        <v>1864</v>
      </c>
      <c r="S165" s="106">
        <v>0</v>
      </c>
      <c r="T165" s="76"/>
      <c r="U165" s="71"/>
      <c r="V165" s="71"/>
      <c r="W165" s="71" t="s">
        <v>1864</v>
      </c>
      <c r="X165" s="71"/>
      <c r="Y165" s="71"/>
      <c r="Z165" s="71" t="s">
        <v>1864</v>
      </c>
      <c r="AA165" s="106">
        <v>0</v>
      </c>
      <c r="AB165" s="76"/>
      <c r="AC165" s="71"/>
      <c r="AD165" s="71"/>
      <c r="AE165" s="71" t="s">
        <v>1864</v>
      </c>
      <c r="AF165" s="71"/>
      <c r="AG165" s="71"/>
      <c r="AH165" s="71" t="s">
        <v>1864</v>
      </c>
      <c r="AI165" s="106">
        <v>0</v>
      </c>
    </row>
    <row r="166" spans="1:35" x14ac:dyDescent="0.25">
      <c r="A166" s="76" t="s">
        <v>1779</v>
      </c>
      <c r="B166" s="71">
        <v>644.4</v>
      </c>
      <c r="C166" s="77">
        <v>367.4</v>
      </c>
      <c r="D166" s="76" t="s">
        <v>1780</v>
      </c>
      <c r="E166" s="71">
        <v>642.4</v>
      </c>
      <c r="F166" s="71">
        <v>2</v>
      </c>
      <c r="G166" s="71">
        <v>2</v>
      </c>
      <c r="H166" s="71">
        <v>365.4</v>
      </c>
      <c r="I166" s="71">
        <v>2</v>
      </c>
      <c r="J166" s="71">
        <v>2</v>
      </c>
      <c r="K166" s="106">
        <v>1</v>
      </c>
      <c r="L166" s="76"/>
      <c r="M166" s="71"/>
      <c r="N166" s="71"/>
      <c r="O166" s="71" t="s">
        <v>1864</v>
      </c>
      <c r="P166" s="71"/>
      <c r="Q166" s="71"/>
      <c r="R166" s="71" t="s">
        <v>1864</v>
      </c>
      <c r="S166" s="106">
        <v>0</v>
      </c>
      <c r="T166" s="76"/>
      <c r="U166" s="71"/>
      <c r="V166" s="71"/>
      <c r="W166" s="71" t="s">
        <v>1864</v>
      </c>
      <c r="X166" s="71"/>
      <c r="Y166" s="71"/>
      <c r="Z166" s="71" t="s">
        <v>1864</v>
      </c>
      <c r="AA166" s="106">
        <v>0</v>
      </c>
      <c r="AB166" s="76"/>
      <c r="AC166" s="71"/>
      <c r="AD166" s="71"/>
      <c r="AE166" s="71" t="s">
        <v>1864</v>
      </c>
      <c r="AF166" s="71"/>
      <c r="AG166" s="71"/>
      <c r="AH166" s="71" t="s">
        <v>1864</v>
      </c>
      <c r="AI166" s="106">
        <v>0</v>
      </c>
    </row>
    <row r="167" spans="1:35" x14ac:dyDescent="0.25">
      <c r="A167" s="76" t="s">
        <v>1780</v>
      </c>
      <c r="B167" s="71">
        <v>642.4</v>
      </c>
      <c r="C167" s="77">
        <v>365.4</v>
      </c>
      <c r="D167" s="76" t="s">
        <v>1781</v>
      </c>
      <c r="E167" s="71">
        <v>640.4</v>
      </c>
      <c r="F167" s="71">
        <v>2</v>
      </c>
      <c r="G167" s="71">
        <v>2</v>
      </c>
      <c r="H167" s="71">
        <v>363.4</v>
      </c>
      <c r="I167" s="71">
        <v>2</v>
      </c>
      <c r="J167" s="71">
        <v>2</v>
      </c>
      <c r="K167" s="106">
        <v>1</v>
      </c>
      <c r="L167" s="76"/>
      <c r="M167" s="71"/>
      <c r="N167" s="71"/>
      <c r="O167" s="71" t="s">
        <v>1864</v>
      </c>
      <c r="P167" s="71"/>
      <c r="Q167" s="71"/>
      <c r="R167" s="71" t="s">
        <v>1864</v>
      </c>
      <c r="S167" s="106">
        <v>0</v>
      </c>
      <c r="T167" s="76"/>
      <c r="U167" s="71"/>
      <c r="V167" s="71"/>
      <c r="W167" s="71" t="s">
        <v>1864</v>
      </c>
      <c r="X167" s="71"/>
      <c r="Y167" s="71"/>
      <c r="Z167" s="71" t="s">
        <v>1864</v>
      </c>
      <c r="AA167" s="106">
        <v>0</v>
      </c>
      <c r="AB167" s="76"/>
      <c r="AC167" s="71"/>
      <c r="AD167" s="71"/>
      <c r="AE167" s="71" t="s">
        <v>1864</v>
      </c>
      <c r="AF167" s="71"/>
      <c r="AG167" s="71"/>
      <c r="AH167" s="71" t="s">
        <v>1864</v>
      </c>
      <c r="AI167" s="106">
        <v>0</v>
      </c>
    </row>
    <row r="168" spans="1:35" x14ac:dyDescent="0.25">
      <c r="A168" s="76" t="s">
        <v>1781</v>
      </c>
      <c r="B168" s="71">
        <v>640.4</v>
      </c>
      <c r="C168" s="77">
        <v>363.4</v>
      </c>
      <c r="D168" s="76" t="s">
        <v>1782</v>
      </c>
      <c r="E168" s="71">
        <v>638.4</v>
      </c>
      <c r="F168" s="71">
        <v>2</v>
      </c>
      <c r="G168" s="71">
        <v>2</v>
      </c>
      <c r="H168" s="71">
        <v>361.4</v>
      </c>
      <c r="I168" s="71">
        <v>2</v>
      </c>
      <c r="J168" s="71">
        <v>2</v>
      </c>
      <c r="K168" s="106">
        <v>1</v>
      </c>
      <c r="L168" s="76"/>
      <c r="M168" s="71"/>
      <c r="N168" s="71"/>
      <c r="O168" s="71" t="s">
        <v>1864</v>
      </c>
      <c r="P168" s="71"/>
      <c r="Q168" s="71"/>
      <c r="R168" s="71" t="s">
        <v>1864</v>
      </c>
      <c r="S168" s="106">
        <v>0</v>
      </c>
      <c r="T168" s="76"/>
      <c r="U168" s="71"/>
      <c r="V168" s="71"/>
      <c r="W168" s="71" t="s">
        <v>1864</v>
      </c>
      <c r="X168" s="71"/>
      <c r="Y168" s="71"/>
      <c r="Z168" s="71" t="s">
        <v>1864</v>
      </c>
      <c r="AA168" s="106">
        <v>0</v>
      </c>
      <c r="AB168" s="76"/>
      <c r="AC168" s="71"/>
      <c r="AD168" s="71"/>
      <c r="AE168" s="71" t="s">
        <v>1864</v>
      </c>
      <c r="AF168" s="71"/>
      <c r="AG168" s="71"/>
      <c r="AH168" s="71" t="s">
        <v>1864</v>
      </c>
      <c r="AI168" s="106">
        <v>0</v>
      </c>
    </row>
    <row r="169" spans="1:35" x14ac:dyDescent="0.25">
      <c r="A169" s="76" t="s">
        <v>1782</v>
      </c>
      <c r="B169" s="71">
        <v>638.4</v>
      </c>
      <c r="C169" s="77">
        <v>361.4</v>
      </c>
      <c r="D169" s="76" t="s">
        <v>1783</v>
      </c>
      <c r="E169" s="71">
        <v>636.4</v>
      </c>
      <c r="F169" s="71">
        <v>2</v>
      </c>
      <c r="G169" s="71">
        <v>2</v>
      </c>
      <c r="H169" s="71">
        <v>359.4</v>
      </c>
      <c r="I169" s="71">
        <v>2</v>
      </c>
      <c r="J169" s="71">
        <v>2</v>
      </c>
      <c r="K169" s="106">
        <v>1</v>
      </c>
      <c r="L169" s="76" t="s">
        <v>1794</v>
      </c>
      <c r="M169" s="71">
        <v>637.4</v>
      </c>
      <c r="N169" s="71">
        <v>1</v>
      </c>
      <c r="O169" s="71">
        <v>1</v>
      </c>
      <c r="P169" s="71">
        <v>360.4</v>
      </c>
      <c r="Q169" s="71">
        <v>1</v>
      </c>
      <c r="R169" s="71">
        <v>1</v>
      </c>
      <c r="S169" s="106">
        <v>3</v>
      </c>
      <c r="T169" s="76"/>
      <c r="U169" s="71"/>
      <c r="V169" s="71"/>
      <c r="W169" s="71" t="s">
        <v>1864</v>
      </c>
      <c r="X169" s="71"/>
      <c r="Y169" s="71"/>
      <c r="Z169" s="71" t="s">
        <v>1864</v>
      </c>
      <c r="AA169" s="106">
        <v>0</v>
      </c>
      <c r="AB169" s="76"/>
      <c r="AC169" s="71"/>
      <c r="AD169" s="71"/>
      <c r="AE169" s="71" t="s">
        <v>1864</v>
      </c>
      <c r="AF169" s="71"/>
      <c r="AG169" s="71"/>
      <c r="AH169" s="71" t="s">
        <v>1864</v>
      </c>
      <c r="AI169" s="106">
        <v>0</v>
      </c>
    </row>
    <row r="170" spans="1:35" x14ac:dyDescent="0.25">
      <c r="A170" s="76" t="s">
        <v>1784</v>
      </c>
      <c r="B170" s="71">
        <v>674.4</v>
      </c>
      <c r="C170" s="77">
        <v>397.4</v>
      </c>
      <c r="D170" s="76" t="s">
        <v>1785</v>
      </c>
      <c r="E170" s="71">
        <v>672.4</v>
      </c>
      <c r="F170" s="71">
        <v>2</v>
      </c>
      <c r="G170" s="71">
        <v>2</v>
      </c>
      <c r="H170" s="71">
        <v>395.4</v>
      </c>
      <c r="I170" s="71">
        <v>2</v>
      </c>
      <c r="J170" s="71">
        <v>2</v>
      </c>
      <c r="K170" s="106">
        <v>1</v>
      </c>
      <c r="L170" s="76"/>
      <c r="M170" s="71"/>
      <c r="N170" s="71"/>
      <c r="O170" s="71" t="s">
        <v>1864</v>
      </c>
      <c r="P170" s="71"/>
      <c r="Q170" s="71"/>
      <c r="R170" s="71" t="s">
        <v>1864</v>
      </c>
      <c r="S170" s="106">
        <v>0</v>
      </c>
      <c r="T170" s="76"/>
      <c r="U170" s="71"/>
      <c r="V170" s="71"/>
      <c r="W170" s="71" t="s">
        <v>1864</v>
      </c>
      <c r="X170" s="71"/>
      <c r="Y170" s="71"/>
      <c r="Z170" s="71" t="s">
        <v>1864</v>
      </c>
      <c r="AA170" s="106">
        <v>0</v>
      </c>
      <c r="AB170" s="76"/>
      <c r="AC170" s="71"/>
      <c r="AD170" s="71"/>
      <c r="AE170" s="71" t="s">
        <v>1864</v>
      </c>
      <c r="AF170" s="71"/>
      <c r="AG170" s="71"/>
      <c r="AH170" s="71" t="s">
        <v>1864</v>
      </c>
      <c r="AI170" s="106">
        <v>0</v>
      </c>
    </row>
    <row r="171" spans="1:35" x14ac:dyDescent="0.25">
      <c r="A171" s="76" t="s">
        <v>1785</v>
      </c>
      <c r="B171" s="71">
        <v>672.4</v>
      </c>
      <c r="C171" s="77">
        <v>395.4</v>
      </c>
      <c r="D171" s="76" t="s">
        <v>1786</v>
      </c>
      <c r="E171" s="71">
        <v>670.4</v>
      </c>
      <c r="F171" s="71">
        <v>2</v>
      </c>
      <c r="G171" s="71">
        <v>2</v>
      </c>
      <c r="H171" s="71">
        <v>393.4</v>
      </c>
      <c r="I171" s="71">
        <v>2</v>
      </c>
      <c r="J171" s="71">
        <v>2</v>
      </c>
      <c r="K171" s="106">
        <v>1</v>
      </c>
      <c r="L171" s="76"/>
      <c r="M171" s="71"/>
      <c r="N171" s="71"/>
      <c r="O171" s="71" t="s">
        <v>1864</v>
      </c>
      <c r="P171" s="71"/>
      <c r="Q171" s="71"/>
      <c r="R171" s="71" t="s">
        <v>1864</v>
      </c>
      <c r="S171" s="106">
        <v>0</v>
      </c>
      <c r="T171" s="76"/>
      <c r="U171" s="71"/>
      <c r="V171" s="71"/>
      <c r="W171" s="71" t="s">
        <v>1864</v>
      </c>
      <c r="X171" s="71"/>
      <c r="Y171" s="71"/>
      <c r="Z171" s="71" t="s">
        <v>1864</v>
      </c>
      <c r="AA171" s="106">
        <v>0</v>
      </c>
      <c r="AB171" s="76"/>
      <c r="AC171" s="71"/>
      <c r="AD171" s="71"/>
      <c r="AE171" s="71" t="s">
        <v>1864</v>
      </c>
      <c r="AF171" s="71"/>
      <c r="AG171" s="71"/>
      <c r="AH171" s="71" t="s">
        <v>1864</v>
      </c>
      <c r="AI171" s="106">
        <v>0</v>
      </c>
    </row>
    <row r="172" spans="1:35" x14ac:dyDescent="0.25">
      <c r="A172" s="76" t="s">
        <v>1787</v>
      </c>
      <c r="B172" s="71">
        <v>666.4</v>
      </c>
      <c r="C172" s="77">
        <v>389.4</v>
      </c>
      <c r="D172" s="76" t="s">
        <v>1788</v>
      </c>
      <c r="E172" s="71">
        <v>664.4</v>
      </c>
      <c r="F172" s="71">
        <v>2</v>
      </c>
      <c r="G172" s="71">
        <v>2</v>
      </c>
      <c r="H172" s="71">
        <v>387.4</v>
      </c>
      <c r="I172" s="71">
        <v>2</v>
      </c>
      <c r="J172" s="71">
        <v>2</v>
      </c>
      <c r="K172" s="106">
        <v>1</v>
      </c>
      <c r="L172" s="76"/>
      <c r="M172" s="71"/>
      <c r="N172" s="71"/>
      <c r="O172" s="71" t="s">
        <v>1864</v>
      </c>
      <c r="P172" s="71"/>
      <c r="Q172" s="71"/>
      <c r="R172" s="71" t="s">
        <v>1864</v>
      </c>
      <c r="S172" s="106">
        <v>0</v>
      </c>
      <c r="T172" s="76"/>
      <c r="U172" s="71"/>
      <c r="V172" s="71"/>
      <c r="W172" s="71" t="s">
        <v>1864</v>
      </c>
      <c r="X172" s="71"/>
      <c r="Y172" s="71"/>
      <c r="Z172" s="71" t="s">
        <v>1864</v>
      </c>
      <c r="AA172" s="106">
        <v>0</v>
      </c>
      <c r="AB172" s="76"/>
      <c r="AC172" s="71"/>
      <c r="AD172" s="71"/>
      <c r="AE172" s="71" t="s">
        <v>1864</v>
      </c>
      <c r="AF172" s="71"/>
      <c r="AG172" s="71"/>
      <c r="AH172" s="71" t="s">
        <v>1864</v>
      </c>
      <c r="AI172" s="106">
        <v>0</v>
      </c>
    </row>
    <row r="173" spans="1:35" x14ac:dyDescent="0.25">
      <c r="A173" s="76" t="s">
        <v>1788</v>
      </c>
      <c r="B173" s="71">
        <v>664.4</v>
      </c>
      <c r="C173" s="77">
        <v>387.4</v>
      </c>
      <c r="D173" s="76" t="s">
        <v>1789</v>
      </c>
      <c r="E173" s="71">
        <v>662.4</v>
      </c>
      <c r="F173" s="71">
        <v>2</v>
      </c>
      <c r="G173" s="71">
        <v>2</v>
      </c>
      <c r="H173" s="71">
        <v>385.4</v>
      </c>
      <c r="I173" s="71">
        <v>2</v>
      </c>
      <c r="J173" s="71">
        <v>2</v>
      </c>
      <c r="K173" s="106">
        <v>1</v>
      </c>
      <c r="L173" s="76"/>
      <c r="M173" s="71"/>
      <c r="N173" s="71"/>
      <c r="O173" s="71" t="s">
        <v>1864</v>
      </c>
      <c r="P173" s="71"/>
      <c r="Q173" s="71"/>
      <c r="R173" s="71" t="s">
        <v>1864</v>
      </c>
      <c r="S173" s="106">
        <v>0</v>
      </c>
      <c r="T173" s="76"/>
      <c r="U173" s="71"/>
      <c r="V173" s="71"/>
      <c r="W173" s="71" t="s">
        <v>1864</v>
      </c>
      <c r="X173" s="71"/>
      <c r="Y173" s="71"/>
      <c r="Z173" s="71" t="s">
        <v>1864</v>
      </c>
      <c r="AA173" s="106">
        <v>0</v>
      </c>
      <c r="AB173" s="76"/>
      <c r="AC173" s="71"/>
      <c r="AD173" s="71"/>
      <c r="AE173" s="71" t="s">
        <v>1864</v>
      </c>
      <c r="AF173" s="71"/>
      <c r="AG173" s="71"/>
      <c r="AH173" s="71" t="s">
        <v>1864</v>
      </c>
      <c r="AI173" s="106">
        <v>0</v>
      </c>
    </row>
    <row r="174" spans="1:35" x14ac:dyDescent="0.25">
      <c r="A174" s="76" t="s">
        <v>1790</v>
      </c>
      <c r="B174" s="71">
        <v>702.4</v>
      </c>
      <c r="C174" s="77">
        <v>425.4</v>
      </c>
      <c r="D174" s="76" t="s">
        <v>1791</v>
      </c>
      <c r="E174" s="71">
        <v>700.4</v>
      </c>
      <c r="F174" s="71">
        <v>2</v>
      </c>
      <c r="G174" s="71">
        <v>2</v>
      </c>
      <c r="H174" s="71">
        <v>423.4</v>
      </c>
      <c r="I174" s="71">
        <v>2</v>
      </c>
      <c r="J174" s="71">
        <v>2</v>
      </c>
      <c r="K174" s="106">
        <v>1</v>
      </c>
      <c r="L174" s="76"/>
      <c r="M174" s="71"/>
      <c r="N174" s="71"/>
      <c r="O174" s="71" t="s">
        <v>1864</v>
      </c>
      <c r="P174" s="71"/>
      <c r="Q174" s="71"/>
      <c r="R174" s="71" t="s">
        <v>1864</v>
      </c>
      <c r="S174" s="106">
        <v>0</v>
      </c>
      <c r="T174" s="76"/>
      <c r="U174" s="71"/>
      <c r="V174" s="71"/>
      <c r="W174" s="71" t="s">
        <v>1864</v>
      </c>
      <c r="X174" s="71"/>
      <c r="Y174" s="71"/>
      <c r="Z174" s="71" t="s">
        <v>1864</v>
      </c>
      <c r="AA174" s="106">
        <v>0</v>
      </c>
      <c r="AB174" s="76"/>
      <c r="AC174" s="71"/>
      <c r="AD174" s="71"/>
      <c r="AE174" s="71" t="s">
        <v>1864</v>
      </c>
      <c r="AF174" s="71"/>
      <c r="AG174" s="71"/>
      <c r="AH174" s="71" t="s">
        <v>1864</v>
      </c>
      <c r="AI174" s="106">
        <v>0</v>
      </c>
    </row>
    <row r="175" spans="1:35" x14ac:dyDescent="0.25">
      <c r="A175" s="76" t="s">
        <v>1795</v>
      </c>
      <c r="B175" s="71">
        <v>470.3</v>
      </c>
      <c r="C175" s="77">
        <v>285.3</v>
      </c>
      <c r="D175" s="76" t="s">
        <v>1796</v>
      </c>
      <c r="E175" s="71">
        <v>468.3</v>
      </c>
      <c r="F175" s="71">
        <v>2</v>
      </c>
      <c r="G175" s="71">
        <v>2</v>
      </c>
      <c r="H175" s="71">
        <v>283.3</v>
      </c>
      <c r="I175" s="71">
        <v>2</v>
      </c>
      <c r="J175" s="71">
        <v>2</v>
      </c>
      <c r="K175" s="106">
        <v>1</v>
      </c>
      <c r="L175" s="76"/>
      <c r="M175" s="71"/>
      <c r="N175" s="71"/>
      <c r="O175" s="71" t="s">
        <v>1864</v>
      </c>
      <c r="P175" s="71"/>
      <c r="Q175" s="71"/>
      <c r="R175" s="71" t="s">
        <v>1864</v>
      </c>
      <c r="S175" s="106">
        <v>0</v>
      </c>
      <c r="T175" s="76"/>
      <c r="U175" s="71"/>
      <c r="V175" s="71"/>
      <c r="W175" s="71" t="s">
        <v>1864</v>
      </c>
      <c r="X175" s="71"/>
      <c r="Y175" s="71"/>
      <c r="Z175" s="71" t="s">
        <v>1864</v>
      </c>
      <c r="AA175" s="106">
        <v>0</v>
      </c>
      <c r="AB175" s="76"/>
      <c r="AC175" s="71"/>
      <c r="AD175" s="71"/>
      <c r="AE175" s="71" t="s">
        <v>1864</v>
      </c>
      <c r="AF175" s="71"/>
      <c r="AG175" s="71"/>
      <c r="AH175" s="71" t="s">
        <v>1864</v>
      </c>
      <c r="AI175" s="106">
        <v>0</v>
      </c>
    </row>
    <row r="176" spans="1:35" x14ac:dyDescent="0.25">
      <c r="A176" s="76" t="s">
        <v>1798</v>
      </c>
      <c r="B176" s="71">
        <v>498.3</v>
      </c>
      <c r="C176" s="77">
        <v>313.3</v>
      </c>
      <c r="D176" s="76" t="s">
        <v>1799</v>
      </c>
      <c r="E176" s="71">
        <v>496.3</v>
      </c>
      <c r="F176" s="71">
        <v>2</v>
      </c>
      <c r="G176" s="71">
        <v>2</v>
      </c>
      <c r="H176" s="71">
        <v>311.3</v>
      </c>
      <c r="I176" s="71">
        <v>2</v>
      </c>
      <c r="J176" s="71">
        <v>2</v>
      </c>
      <c r="K176" s="106">
        <v>1</v>
      </c>
      <c r="L176" s="76"/>
      <c r="M176" s="71"/>
      <c r="N176" s="71"/>
      <c r="O176" s="71" t="s">
        <v>1864</v>
      </c>
      <c r="P176" s="71"/>
      <c r="Q176" s="71"/>
      <c r="R176" s="71" t="s">
        <v>1864</v>
      </c>
      <c r="S176" s="106">
        <v>0</v>
      </c>
      <c r="T176" s="76"/>
      <c r="U176" s="71"/>
      <c r="V176" s="71"/>
      <c r="W176" s="71" t="s">
        <v>1864</v>
      </c>
      <c r="X176" s="71"/>
      <c r="Y176" s="71"/>
      <c r="Z176" s="71" t="s">
        <v>1864</v>
      </c>
      <c r="AA176" s="106">
        <v>0</v>
      </c>
      <c r="AB176" s="76"/>
      <c r="AC176" s="71"/>
      <c r="AD176" s="71"/>
      <c r="AE176" s="71" t="s">
        <v>1864</v>
      </c>
      <c r="AF176" s="71"/>
      <c r="AG176" s="71"/>
      <c r="AH176" s="71" t="s">
        <v>1864</v>
      </c>
      <c r="AI176" s="106">
        <v>0</v>
      </c>
    </row>
    <row r="177" spans="1:35" x14ac:dyDescent="0.25">
      <c r="A177" s="76" t="s">
        <v>1801</v>
      </c>
      <c r="B177" s="71">
        <v>526.29999999999995</v>
      </c>
      <c r="C177" s="77">
        <v>341.29999999999899</v>
      </c>
      <c r="D177" s="76" t="s">
        <v>1802</v>
      </c>
      <c r="E177" s="71">
        <v>524.29999999999995</v>
      </c>
      <c r="F177" s="71">
        <v>2</v>
      </c>
      <c r="G177" s="71">
        <v>2</v>
      </c>
      <c r="H177" s="71">
        <v>339.29999999999899</v>
      </c>
      <c r="I177" s="71">
        <v>2</v>
      </c>
      <c r="J177" s="71">
        <v>2</v>
      </c>
      <c r="K177" s="106">
        <v>1</v>
      </c>
      <c r="L177" s="76"/>
      <c r="M177" s="71"/>
      <c r="N177" s="71"/>
      <c r="O177" s="71" t="s">
        <v>1864</v>
      </c>
      <c r="P177" s="71"/>
      <c r="Q177" s="71"/>
      <c r="R177" s="71" t="s">
        <v>1864</v>
      </c>
      <c r="S177" s="106">
        <v>0</v>
      </c>
      <c r="T177" s="76"/>
      <c r="U177" s="71"/>
      <c r="V177" s="71"/>
      <c r="W177" s="71" t="s">
        <v>1864</v>
      </c>
      <c r="X177" s="71"/>
      <c r="Y177" s="71"/>
      <c r="Z177" s="71" t="s">
        <v>1864</v>
      </c>
      <c r="AA177" s="106">
        <v>0</v>
      </c>
      <c r="AB177" s="76"/>
      <c r="AC177" s="71"/>
      <c r="AD177" s="71"/>
      <c r="AE177" s="71" t="s">
        <v>1864</v>
      </c>
      <c r="AF177" s="71"/>
      <c r="AG177" s="71"/>
      <c r="AH177" s="71" t="s">
        <v>1864</v>
      </c>
      <c r="AI177" s="106">
        <v>0</v>
      </c>
    </row>
    <row r="178" spans="1:35" x14ac:dyDescent="0.25">
      <c r="A178" s="76" t="s">
        <v>1802</v>
      </c>
      <c r="B178" s="71">
        <v>524.29999999999995</v>
      </c>
      <c r="C178" s="77">
        <v>339.29999999999899</v>
      </c>
      <c r="D178" s="76" t="s">
        <v>1803</v>
      </c>
      <c r="E178" s="71">
        <v>522.29999999999995</v>
      </c>
      <c r="F178" s="71">
        <v>2</v>
      </c>
      <c r="G178" s="71">
        <v>2</v>
      </c>
      <c r="H178" s="71">
        <v>337.29999999999899</v>
      </c>
      <c r="I178" s="71">
        <v>2</v>
      </c>
      <c r="J178" s="71">
        <v>2</v>
      </c>
      <c r="K178" s="106">
        <v>1</v>
      </c>
      <c r="L178" s="76"/>
      <c r="M178" s="71"/>
      <c r="N178" s="71"/>
      <c r="O178" s="71" t="s">
        <v>1864</v>
      </c>
      <c r="P178" s="71"/>
      <c r="Q178" s="71"/>
      <c r="R178" s="71" t="s">
        <v>1864</v>
      </c>
      <c r="S178" s="106">
        <v>0</v>
      </c>
      <c r="T178" s="76"/>
      <c r="U178" s="71"/>
      <c r="V178" s="71"/>
      <c r="W178" s="71" t="s">
        <v>1864</v>
      </c>
      <c r="X178" s="71"/>
      <c r="Y178" s="71"/>
      <c r="Z178" s="71" t="s">
        <v>1864</v>
      </c>
      <c r="AA178" s="106">
        <v>0</v>
      </c>
      <c r="AB178" s="76"/>
      <c r="AC178" s="71"/>
      <c r="AD178" s="71"/>
      <c r="AE178" s="71" t="s">
        <v>1864</v>
      </c>
      <c r="AF178" s="71"/>
      <c r="AG178" s="71"/>
      <c r="AH178" s="71" t="s">
        <v>1864</v>
      </c>
      <c r="AI178" s="106">
        <v>0</v>
      </c>
    </row>
    <row r="179" spans="1:35" x14ac:dyDescent="0.25">
      <c r="A179" s="76" t="s">
        <v>1803</v>
      </c>
      <c r="B179" s="71">
        <v>522.29999999999995</v>
      </c>
      <c r="C179" s="77">
        <v>337.29999999999899</v>
      </c>
      <c r="D179" s="76" t="s">
        <v>1804</v>
      </c>
      <c r="E179" s="71">
        <v>520.29999999999995</v>
      </c>
      <c r="F179" s="71">
        <v>2</v>
      </c>
      <c r="G179" s="71">
        <v>2</v>
      </c>
      <c r="H179" s="71">
        <v>335.29999999999899</v>
      </c>
      <c r="I179" s="71">
        <v>2</v>
      </c>
      <c r="J179" s="71">
        <v>2</v>
      </c>
      <c r="K179" s="106">
        <v>1</v>
      </c>
      <c r="L179" s="76"/>
      <c r="M179" s="71"/>
      <c r="N179" s="71"/>
      <c r="O179" s="71" t="s">
        <v>1864</v>
      </c>
      <c r="P179" s="71"/>
      <c r="Q179" s="71"/>
      <c r="R179" s="71" t="s">
        <v>1864</v>
      </c>
      <c r="S179" s="106">
        <v>0</v>
      </c>
      <c r="T179" s="76"/>
      <c r="U179" s="71"/>
      <c r="V179" s="71"/>
      <c r="W179" s="71" t="s">
        <v>1864</v>
      </c>
      <c r="X179" s="71"/>
      <c r="Y179" s="71"/>
      <c r="Z179" s="71" t="s">
        <v>1864</v>
      </c>
      <c r="AA179" s="106">
        <v>0</v>
      </c>
      <c r="AB179" s="76"/>
      <c r="AC179" s="71"/>
      <c r="AD179" s="71"/>
      <c r="AE179" s="71" t="s">
        <v>1864</v>
      </c>
      <c r="AF179" s="71"/>
      <c r="AG179" s="71"/>
      <c r="AH179" s="71" t="s">
        <v>1864</v>
      </c>
      <c r="AI179" s="106">
        <v>0</v>
      </c>
    </row>
    <row r="180" spans="1:35" x14ac:dyDescent="0.25">
      <c r="A180" s="76" t="s">
        <v>1804</v>
      </c>
      <c r="B180" s="71">
        <v>520.29999999999995</v>
      </c>
      <c r="C180" s="77">
        <v>335.29999999999899</v>
      </c>
      <c r="D180" s="76" t="s">
        <v>1805</v>
      </c>
      <c r="E180" s="71">
        <v>518.29999999999995</v>
      </c>
      <c r="F180" s="71">
        <v>2</v>
      </c>
      <c r="G180" s="71">
        <v>2</v>
      </c>
      <c r="H180" s="71">
        <v>333.29999999999899</v>
      </c>
      <c r="I180" s="71">
        <v>2</v>
      </c>
      <c r="J180" s="71">
        <v>2</v>
      </c>
      <c r="K180" s="106">
        <v>1</v>
      </c>
      <c r="L180" s="76"/>
      <c r="M180" s="71"/>
      <c r="N180" s="71"/>
      <c r="O180" s="71" t="s">
        <v>1864</v>
      </c>
      <c r="P180" s="71"/>
      <c r="Q180" s="71"/>
      <c r="R180" s="71" t="s">
        <v>1864</v>
      </c>
      <c r="S180" s="106">
        <v>0</v>
      </c>
      <c r="T180" s="76"/>
      <c r="U180" s="71"/>
      <c r="V180" s="71"/>
      <c r="W180" s="71" t="s">
        <v>1864</v>
      </c>
      <c r="X180" s="71"/>
      <c r="Y180" s="71"/>
      <c r="Z180" s="71" t="s">
        <v>1864</v>
      </c>
      <c r="AA180" s="106">
        <v>0</v>
      </c>
      <c r="AB180" s="76"/>
      <c r="AC180" s="71"/>
      <c r="AD180" s="71"/>
      <c r="AE180" s="71" t="s">
        <v>1864</v>
      </c>
      <c r="AF180" s="71"/>
      <c r="AG180" s="71"/>
      <c r="AH180" s="71" t="s">
        <v>1864</v>
      </c>
      <c r="AI180" s="106">
        <v>0</v>
      </c>
    </row>
    <row r="181" spans="1:35" x14ac:dyDescent="0.25">
      <c r="A181" s="76" t="s">
        <v>1805</v>
      </c>
      <c r="B181" s="71">
        <v>518.29999999999995</v>
      </c>
      <c r="C181" s="77">
        <v>333.29999999999899</v>
      </c>
      <c r="D181" s="76" t="s">
        <v>1822</v>
      </c>
      <c r="E181" s="71">
        <v>517.29999999999995</v>
      </c>
      <c r="F181" s="71">
        <v>1</v>
      </c>
      <c r="G181" s="71">
        <v>1</v>
      </c>
      <c r="H181" s="71">
        <v>332.29999999999899</v>
      </c>
      <c r="I181" s="71">
        <v>1</v>
      </c>
      <c r="J181" s="71">
        <v>1</v>
      </c>
      <c r="K181" s="106">
        <v>3</v>
      </c>
      <c r="L181" s="76"/>
      <c r="M181" s="71"/>
      <c r="N181" s="71"/>
      <c r="O181" s="71" t="s">
        <v>1864</v>
      </c>
      <c r="P181" s="71"/>
      <c r="Q181" s="71"/>
      <c r="R181" s="71" t="s">
        <v>1864</v>
      </c>
      <c r="S181" s="106">
        <v>0</v>
      </c>
      <c r="T181" s="76"/>
      <c r="U181" s="71"/>
      <c r="V181" s="71"/>
      <c r="W181" s="71" t="s">
        <v>1864</v>
      </c>
      <c r="X181" s="71"/>
      <c r="Y181" s="71"/>
      <c r="Z181" s="71" t="s">
        <v>1864</v>
      </c>
      <c r="AA181" s="106">
        <v>0</v>
      </c>
      <c r="AB181" s="76"/>
      <c r="AC181" s="71"/>
      <c r="AD181" s="71"/>
      <c r="AE181" s="71" t="s">
        <v>1864</v>
      </c>
      <c r="AF181" s="71"/>
      <c r="AG181" s="71"/>
      <c r="AH181" s="71" t="s">
        <v>1864</v>
      </c>
      <c r="AI181" s="106">
        <v>0</v>
      </c>
    </row>
    <row r="182" spans="1:35" x14ac:dyDescent="0.25">
      <c r="A182" s="76" t="s">
        <v>1807</v>
      </c>
      <c r="B182" s="71">
        <v>554.29999999999995</v>
      </c>
      <c r="C182" s="77">
        <v>369.29999999999899</v>
      </c>
      <c r="D182" s="76" t="s">
        <v>1808</v>
      </c>
      <c r="E182" s="71">
        <v>552.29999999999995</v>
      </c>
      <c r="F182" s="71">
        <v>2</v>
      </c>
      <c r="G182" s="71">
        <v>2</v>
      </c>
      <c r="H182" s="71">
        <v>367.29999999999899</v>
      </c>
      <c r="I182" s="71">
        <v>2</v>
      </c>
      <c r="J182" s="71">
        <v>2</v>
      </c>
      <c r="K182" s="106">
        <v>1</v>
      </c>
      <c r="L182" s="76"/>
      <c r="M182" s="71"/>
      <c r="N182" s="71"/>
      <c r="O182" s="71" t="s">
        <v>1864</v>
      </c>
      <c r="P182" s="71"/>
      <c r="Q182" s="71"/>
      <c r="R182" s="71" t="s">
        <v>1864</v>
      </c>
      <c r="S182" s="106">
        <v>0</v>
      </c>
      <c r="T182" s="76"/>
      <c r="U182" s="71"/>
      <c r="V182" s="71"/>
      <c r="W182" s="71" t="s">
        <v>1864</v>
      </c>
      <c r="X182" s="71"/>
      <c r="Y182" s="71"/>
      <c r="Z182" s="71" t="s">
        <v>1864</v>
      </c>
      <c r="AA182" s="106">
        <v>0</v>
      </c>
      <c r="AB182" s="76"/>
      <c r="AC182" s="71"/>
      <c r="AD182" s="71"/>
      <c r="AE182" s="71" t="s">
        <v>1864</v>
      </c>
      <c r="AF182" s="71"/>
      <c r="AG182" s="71"/>
      <c r="AH182" s="71" t="s">
        <v>1864</v>
      </c>
      <c r="AI182" s="106">
        <v>0</v>
      </c>
    </row>
    <row r="183" spans="1:35" x14ac:dyDescent="0.25">
      <c r="A183" s="76" t="s">
        <v>1808</v>
      </c>
      <c r="B183" s="71">
        <v>552.29999999999995</v>
      </c>
      <c r="C183" s="77">
        <v>367.29999999999899</v>
      </c>
      <c r="D183" s="76" t="s">
        <v>1809</v>
      </c>
      <c r="E183" s="71">
        <v>550.29999999999995</v>
      </c>
      <c r="F183" s="71">
        <v>2</v>
      </c>
      <c r="G183" s="71">
        <v>2</v>
      </c>
      <c r="H183" s="71">
        <v>365.29999999999899</v>
      </c>
      <c r="I183" s="71">
        <v>2</v>
      </c>
      <c r="J183" s="71">
        <v>2</v>
      </c>
      <c r="K183" s="106">
        <v>1</v>
      </c>
      <c r="L183" s="76"/>
      <c r="M183" s="71"/>
      <c r="N183" s="71"/>
      <c r="O183" s="71" t="s">
        <v>1864</v>
      </c>
      <c r="P183" s="71"/>
      <c r="Q183" s="71"/>
      <c r="R183" s="71" t="s">
        <v>1864</v>
      </c>
      <c r="S183" s="106">
        <v>0</v>
      </c>
      <c r="T183" s="76"/>
      <c r="U183" s="71"/>
      <c r="V183" s="71"/>
      <c r="W183" s="71" t="s">
        <v>1864</v>
      </c>
      <c r="X183" s="71"/>
      <c r="Y183" s="71"/>
      <c r="Z183" s="71" t="s">
        <v>1864</v>
      </c>
      <c r="AA183" s="106">
        <v>0</v>
      </c>
      <c r="AB183" s="76"/>
      <c r="AC183" s="71"/>
      <c r="AD183" s="71"/>
      <c r="AE183" s="71" t="s">
        <v>1864</v>
      </c>
      <c r="AF183" s="71"/>
      <c r="AG183" s="71"/>
      <c r="AH183" s="71" t="s">
        <v>1864</v>
      </c>
      <c r="AI183" s="106">
        <v>0</v>
      </c>
    </row>
    <row r="184" spans="1:35" x14ac:dyDescent="0.25">
      <c r="A184" s="76" t="s">
        <v>1809</v>
      </c>
      <c r="B184" s="71">
        <v>550.29999999999995</v>
      </c>
      <c r="C184" s="77">
        <v>365.29999999999899</v>
      </c>
      <c r="D184" s="76" t="s">
        <v>1810</v>
      </c>
      <c r="E184" s="71">
        <v>548.29999999999995</v>
      </c>
      <c r="F184" s="71">
        <v>2</v>
      </c>
      <c r="G184" s="71">
        <v>2</v>
      </c>
      <c r="H184" s="71">
        <v>363.29999999999899</v>
      </c>
      <c r="I184" s="71">
        <v>2</v>
      </c>
      <c r="J184" s="71">
        <v>2</v>
      </c>
      <c r="K184" s="106">
        <v>1</v>
      </c>
      <c r="L184" s="76"/>
      <c r="M184" s="71"/>
      <c r="N184" s="71"/>
      <c r="O184" s="71" t="s">
        <v>1864</v>
      </c>
      <c r="P184" s="71"/>
      <c r="Q184" s="71"/>
      <c r="R184" s="71" t="s">
        <v>1864</v>
      </c>
      <c r="S184" s="106">
        <v>0</v>
      </c>
      <c r="T184" s="76"/>
      <c r="U184" s="71"/>
      <c r="V184" s="71"/>
      <c r="W184" s="71" t="s">
        <v>1864</v>
      </c>
      <c r="X184" s="71"/>
      <c r="Y184" s="71"/>
      <c r="Z184" s="71" t="s">
        <v>1864</v>
      </c>
      <c r="AA184" s="106">
        <v>0</v>
      </c>
      <c r="AB184" s="76"/>
      <c r="AC184" s="71"/>
      <c r="AD184" s="71"/>
      <c r="AE184" s="71" t="s">
        <v>1864</v>
      </c>
      <c r="AF184" s="71"/>
      <c r="AG184" s="71"/>
      <c r="AH184" s="71" t="s">
        <v>1864</v>
      </c>
      <c r="AI184" s="106">
        <v>0</v>
      </c>
    </row>
    <row r="185" spans="1:35" x14ac:dyDescent="0.25">
      <c r="A185" s="76" t="s">
        <v>1810</v>
      </c>
      <c r="B185" s="71">
        <v>548.29999999999995</v>
      </c>
      <c r="C185" s="77">
        <v>363.29999999999899</v>
      </c>
      <c r="D185" s="76" t="s">
        <v>1811</v>
      </c>
      <c r="E185" s="71">
        <v>546.29999999999995</v>
      </c>
      <c r="F185" s="71">
        <v>2</v>
      </c>
      <c r="G185" s="71">
        <v>2</v>
      </c>
      <c r="H185" s="71">
        <v>361.29999999999899</v>
      </c>
      <c r="I185" s="71">
        <v>2</v>
      </c>
      <c r="J185" s="71">
        <v>2</v>
      </c>
      <c r="K185" s="106">
        <v>1</v>
      </c>
      <c r="L185" s="76"/>
      <c r="M185" s="71"/>
      <c r="N185" s="71"/>
      <c r="O185" s="71" t="s">
        <v>1864</v>
      </c>
      <c r="P185" s="71"/>
      <c r="Q185" s="71"/>
      <c r="R185" s="71" t="s">
        <v>1864</v>
      </c>
      <c r="S185" s="106">
        <v>0</v>
      </c>
      <c r="T185" s="76"/>
      <c r="U185" s="71"/>
      <c r="V185" s="71"/>
      <c r="W185" s="71" t="s">
        <v>1864</v>
      </c>
      <c r="X185" s="71"/>
      <c r="Y185" s="71"/>
      <c r="Z185" s="71" t="s">
        <v>1864</v>
      </c>
      <c r="AA185" s="106">
        <v>0</v>
      </c>
      <c r="AB185" s="76"/>
      <c r="AC185" s="71"/>
      <c r="AD185" s="71"/>
      <c r="AE185" s="71" t="s">
        <v>1864</v>
      </c>
      <c r="AF185" s="71"/>
      <c r="AG185" s="71"/>
      <c r="AH185" s="71" t="s">
        <v>1864</v>
      </c>
      <c r="AI185" s="106">
        <v>0</v>
      </c>
    </row>
    <row r="186" spans="1:35" x14ac:dyDescent="0.25">
      <c r="A186" s="76" t="s">
        <v>1811</v>
      </c>
      <c r="B186" s="71">
        <v>546.29999999999995</v>
      </c>
      <c r="C186" s="77">
        <v>361.29999999999899</v>
      </c>
      <c r="D186" s="76" t="s">
        <v>1812</v>
      </c>
      <c r="E186" s="71">
        <v>544.29999999999995</v>
      </c>
      <c r="F186" s="71">
        <v>2</v>
      </c>
      <c r="G186" s="71">
        <v>2</v>
      </c>
      <c r="H186" s="71">
        <v>359.29999999999899</v>
      </c>
      <c r="I186" s="71">
        <v>2</v>
      </c>
      <c r="J186" s="71">
        <v>2</v>
      </c>
      <c r="K186" s="106">
        <v>1</v>
      </c>
      <c r="L186" s="76" t="s">
        <v>1823</v>
      </c>
      <c r="M186" s="71">
        <v>545.29999999999995</v>
      </c>
      <c r="N186" s="71">
        <v>1</v>
      </c>
      <c r="O186" s="71">
        <v>1</v>
      </c>
      <c r="P186" s="71">
        <v>360.29999999999899</v>
      </c>
      <c r="Q186" s="71">
        <v>1</v>
      </c>
      <c r="R186" s="71">
        <v>1</v>
      </c>
      <c r="S186" s="106">
        <v>3</v>
      </c>
      <c r="T186" s="76"/>
      <c r="U186" s="71"/>
      <c r="V186" s="71"/>
      <c r="W186" s="71" t="s">
        <v>1864</v>
      </c>
      <c r="X186" s="71"/>
      <c r="Y186" s="71"/>
      <c r="Z186" s="71" t="s">
        <v>1864</v>
      </c>
      <c r="AA186" s="106">
        <v>0</v>
      </c>
      <c r="AB186" s="76"/>
      <c r="AC186" s="71"/>
      <c r="AD186" s="71"/>
      <c r="AE186" s="71" t="s">
        <v>1864</v>
      </c>
      <c r="AF186" s="71"/>
      <c r="AG186" s="71"/>
      <c r="AH186" s="71" t="s">
        <v>1864</v>
      </c>
      <c r="AI186" s="106">
        <v>0</v>
      </c>
    </row>
    <row r="187" spans="1:35" x14ac:dyDescent="0.25">
      <c r="A187" s="76" t="s">
        <v>1813</v>
      </c>
      <c r="B187" s="71">
        <v>582.4</v>
      </c>
      <c r="C187" s="77">
        <v>397.4</v>
      </c>
      <c r="D187" s="76" t="s">
        <v>1814</v>
      </c>
      <c r="E187" s="71">
        <v>580.4</v>
      </c>
      <c r="F187" s="71">
        <v>2</v>
      </c>
      <c r="G187" s="71">
        <v>2</v>
      </c>
      <c r="H187" s="71">
        <v>395.4</v>
      </c>
      <c r="I187" s="71">
        <v>2</v>
      </c>
      <c r="J187" s="71">
        <v>2</v>
      </c>
      <c r="K187" s="106">
        <v>1</v>
      </c>
      <c r="L187" s="76"/>
      <c r="M187" s="71"/>
      <c r="N187" s="71"/>
      <c r="O187" s="71" t="s">
        <v>1864</v>
      </c>
      <c r="P187" s="71"/>
      <c r="Q187" s="71"/>
      <c r="R187" s="71" t="s">
        <v>1864</v>
      </c>
      <c r="S187" s="106">
        <v>0</v>
      </c>
      <c r="T187" s="76"/>
      <c r="U187" s="71"/>
      <c r="V187" s="71"/>
      <c r="W187" s="71" t="s">
        <v>1864</v>
      </c>
      <c r="X187" s="71"/>
      <c r="Y187" s="71"/>
      <c r="Z187" s="71" t="s">
        <v>1864</v>
      </c>
      <c r="AA187" s="106">
        <v>0</v>
      </c>
      <c r="AB187" s="76"/>
      <c r="AC187" s="71"/>
      <c r="AD187" s="71"/>
      <c r="AE187" s="71" t="s">
        <v>1864</v>
      </c>
      <c r="AF187" s="71"/>
      <c r="AG187" s="71"/>
      <c r="AH187" s="71" t="s">
        <v>1864</v>
      </c>
      <c r="AI187" s="106">
        <v>0</v>
      </c>
    </row>
    <row r="188" spans="1:35" x14ac:dyDescent="0.25">
      <c r="A188" s="76" t="s">
        <v>1814</v>
      </c>
      <c r="B188" s="71">
        <v>580.4</v>
      </c>
      <c r="C188" s="77">
        <v>395.4</v>
      </c>
      <c r="D188" s="76" t="s">
        <v>1815</v>
      </c>
      <c r="E188" s="71">
        <v>578.4</v>
      </c>
      <c r="F188" s="71">
        <v>2</v>
      </c>
      <c r="G188" s="71">
        <v>2</v>
      </c>
      <c r="H188" s="71">
        <v>393.4</v>
      </c>
      <c r="I188" s="71">
        <v>2</v>
      </c>
      <c r="J188" s="71">
        <v>2</v>
      </c>
      <c r="K188" s="106">
        <v>1</v>
      </c>
      <c r="L188" s="76"/>
      <c r="M188" s="71"/>
      <c r="N188" s="71"/>
      <c r="O188" s="71" t="s">
        <v>1864</v>
      </c>
      <c r="P188" s="71"/>
      <c r="Q188" s="71"/>
      <c r="R188" s="71" t="s">
        <v>1864</v>
      </c>
      <c r="S188" s="106">
        <v>0</v>
      </c>
      <c r="T188" s="76"/>
      <c r="U188" s="71"/>
      <c r="V188" s="71"/>
      <c r="W188" s="71" t="s">
        <v>1864</v>
      </c>
      <c r="X188" s="71"/>
      <c r="Y188" s="71"/>
      <c r="Z188" s="71" t="s">
        <v>1864</v>
      </c>
      <c r="AA188" s="106">
        <v>0</v>
      </c>
      <c r="AB188" s="76"/>
      <c r="AC188" s="71"/>
      <c r="AD188" s="71"/>
      <c r="AE188" s="71" t="s">
        <v>1864</v>
      </c>
      <c r="AF188" s="71"/>
      <c r="AG188" s="71"/>
      <c r="AH188" s="71" t="s">
        <v>1864</v>
      </c>
      <c r="AI188" s="106">
        <v>0</v>
      </c>
    </row>
    <row r="189" spans="1:35" x14ac:dyDescent="0.25">
      <c r="A189" s="76" t="s">
        <v>1816</v>
      </c>
      <c r="B189" s="71">
        <v>574.4</v>
      </c>
      <c r="C189" s="77">
        <v>389.4</v>
      </c>
      <c r="D189" s="76" t="s">
        <v>1817</v>
      </c>
      <c r="E189" s="71">
        <v>572.4</v>
      </c>
      <c r="F189" s="71">
        <v>2</v>
      </c>
      <c r="G189" s="71">
        <v>2</v>
      </c>
      <c r="H189" s="71">
        <v>387.4</v>
      </c>
      <c r="I189" s="71">
        <v>2</v>
      </c>
      <c r="J189" s="71">
        <v>2</v>
      </c>
      <c r="K189" s="106">
        <v>1</v>
      </c>
      <c r="L189" s="76"/>
      <c r="M189" s="71"/>
      <c r="N189" s="71"/>
      <c r="O189" s="71" t="s">
        <v>1864</v>
      </c>
      <c r="P189" s="71"/>
      <c r="Q189" s="71"/>
      <c r="R189" s="71" t="s">
        <v>1864</v>
      </c>
      <c r="S189" s="106">
        <v>0</v>
      </c>
      <c r="T189" s="76"/>
      <c r="U189" s="71"/>
      <c r="V189" s="71"/>
      <c r="W189" s="71" t="s">
        <v>1864</v>
      </c>
      <c r="X189" s="71"/>
      <c r="Y189" s="71"/>
      <c r="Z189" s="71" t="s">
        <v>1864</v>
      </c>
      <c r="AA189" s="106">
        <v>0</v>
      </c>
      <c r="AB189" s="76"/>
      <c r="AC189" s="71"/>
      <c r="AD189" s="71"/>
      <c r="AE189" s="71" t="s">
        <v>1864</v>
      </c>
      <c r="AF189" s="71"/>
      <c r="AG189" s="71"/>
      <c r="AH189" s="71" t="s">
        <v>1864</v>
      </c>
      <c r="AI189" s="106">
        <v>0</v>
      </c>
    </row>
    <row r="190" spans="1:35" x14ac:dyDescent="0.25">
      <c r="A190" s="76" t="s">
        <v>1817</v>
      </c>
      <c r="B190" s="71">
        <v>572.4</v>
      </c>
      <c r="C190" s="77">
        <v>387.4</v>
      </c>
      <c r="D190" s="76" t="s">
        <v>1818</v>
      </c>
      <c r="E190" s="71">
        <v>570.4</v>
      </c>
      <c r="F190" s="71">
        <v>2</v>
      </c>
      <c r="G190" s="71">
        <v>2</v>
      </c>
      <c r="H190" s="71">
        <v>385.4</v>
      </c>
      <c r="I190" s="71">
        <v>2</v>
      </c>
      <c r="J190" s="71">
        <v>2</v>
      </c>
      <c r="K190" s="106">
        <v>1</v>
      </c>
      <c r="L190" s="76"/>
      <c r="M190" s="71"/>
      <c r="N190" s="71"/>
      <c r="O190" s="71" t="s">
        <v>1864</v>
      </c>
      <c r="P190" s="71"/>
      <c r="Q190" s="71"/>
      <c r="R190" s="71" t="s">
        <v>1864</v>
      </c>
      <c r="S190" s="106">
        <v>0</v>
      </c>
      <c r="T190" s="76"/>
      <c r="U190" s="71"/>
      <c r="V190" s="71"/>
      <c r="W190" s="71" t="s">
        <v>1864</v>
      </c>
      <c r="X190" s="71"/>
      <c r="Y190" s="71"/>
      <c r="Z190" s="71" t="s">
        <v>1864</v>
      </c>
      <c r="AA190" s="106">
        <v>0</v>
      </c>
      <c r="AB190" s="76"/>
      <c r="AC190" s="71"/>
      <c r="AD190" s="71"/>
      <c r="AE190" s="71" t="s">
        <v>1864</v>
      </c>
      <c r="AF190" s="71"/>
      <c r="AG190" s="71"/>
      <c r="AH190" s="71" t="s">
        <v>1864</v>
      </c>
      <c r="AI190" s="106">
        <v>0</v>
      </c>
    </row>
    <row r="191" spans="1:35" x14ac:dyDescent="0.25">
      <c r="A191" s="76" t="s">
        <v>1819</v>
      </c>
      <c r="B191" s="71">
        <v>610.4</v>
      </c>
      <c r="C191" s="77">
        <v>425.4</v>
      </c>
      <c r="D191" s="76" t="s">
        <v>1820</v>
      </c>
      <c r="E191" s="71">
        <v>608.4</v>
      </c>
      <c r="F191" s="71">
        <v>2</v>
      </c>
      <c r="G191" s="71">
        <v>2</v>
      </c>
      <c r="H191" s="71">
        <v>423.4</v>
      </c>
      <c r="I191" s="71">
        <v>2</v>
      </c>
      <c r="J191" s="71">
        <v>2</v>
      </c>
      <c r="K191" s="106">
        <v>1</v>
      </c>
      <c r="L191" s="76"/>
      <c r="M191" s="71"/>
      <c r="N191" s="71"/>
      <c r="O191" s="71" t="s">
        <v>1864</v>
      </c>
      <c r="P191" s="71"/>
      <c r="Q191" s="71"/>
      <c r="R191" s="71" t="s">
        <v>1864</v>
      </c>
      <c r="S191" s="106">
        <v>0</v>
      </c>
      <c r="T191" s="76"/>
      <c r="U191" s="71"/>
      <c r="V191" s="71"/>
      <c r="W191" s="71" t="s">
        <v>1864</v>
      </c>
      <c r="X191" s="71"/>
      <c r="Y191" s="71"/>
      <c r="Z191" s="71" t="s">
        <v>1864</v>
      </c>
      <c r="AA191" s="106">
        <v>0</v>
      </c>
      <c r="AB191" s="76"/>
      <c r="AC191" s="71"/>
      <c r="AD191" s="71"/>
      <c r="AE191" s="71" t="s">
        <v>1864</v>
      </c>
      <c r="AF191" s="71"/>
      <c r="AG191" s="71"/>
      <c r="AH191" s="71" t="s">
        <v>1864</v>
      </c>
      <c r="AI191" s="106">
        <v>0</v>
      </c>
    </row>
    <row r="192" spans="1:35" x14ac:dyDescent="0.25">
      <c r="A192" s="76" t="s">
        <v>1714</v>
      </c>
      <c r="B192" s="71">
        <v>890.6</v>
      </c>
      <c r="C192" s="77">
        <v>264.39999999999998</v>
      </c>
      <c r="D192" s="76" t="s">
        <v>1715</v>
      </c>
      <c r="E192" s="71">
        <v>888.6</v>
      </c>
      <c r="F192" s="71">
        <v>2</v>
      </c>
      <c r="G192" s="71">
        <v>2</v>
      </c>
      <c r="H192" s="71">
        <v>264.39999999999998</v>
      </c>
      <c r="I192" s="71">
        <v>0</v>
      </c>
      <c r="J192" s="71">
        <v>0</v>
      </c>
      <c r="K192" s="106">
        <v>2</v>
      </c>
      <c r="L192" s="76"/>
      <c r="M192" s="71"/>
      <c r="N192" s="71"/>
      <c r="O192" s="71" t="s">
        <v>1864</v>
      </c>
      <c r="P192" s="71"/>
      <c r="Q192" s="71"/>
      <c r="R192" s="71" t="s">
        <v>1864</v>
      </c>
      <c r="S192" s="106">
        <v>0</v>
      </c>
      <c r="T192" s="76"/>
      <c r="U192" s="71"/>
      <c r="V192" s="71"/>
      <c r="W192" s="71" t="s">
        <v>1864</v>
      </c>
      <c r="X192" s="71"/>
      <c r="Y192" s="71"/>
      <c r="Z192" s="71" t="s">
        <v>1864</v>
      </c>
      <c r="AA192" s="106">
        <v>0</v>
      </c>
      <c r="AB192" s="76"/>
      <c r="AC192" s="71"/>
      <c r="AD192" s="71"/>
      <c r="AE192" s="71" t="s">
        <v>1864</v>
      </c>
      <c r="AF192" s="71"/>
      <c r="AG192" s="71"/>
      <c r="AH192" s="71" t="s">
        <v>1864</v>
      </c>
      <c r="AI192" s="106">
        <v>0</v>
      </c>
    </row>
    <row r="193" spans="1:35" x14ac:dyDescent="0.25">
      <c r="A193" s="76" t="s">
        <v>1716</v>
      </c>
      <c r="B193" s="71">
        <v>918.7</v>
      </c>
      <c r="C193" s="77">
        <v>264.39999999999998</v>
      </c>
      <c r="D193" s="76" t="s">
        <v>1717</v>
      </c>
      <c r="E193" s="71">
        <v>916.7</v>
      </c>
      <c r="F193" s="71">
        <v>2</v>
      </c>
      <c r="G193" s="71">
        <v>2</v>
      </c>
      <c r="H193" s="71">
        <v>264.39999999999998</v>
      </c>
      <c r="I193" s="71">
        <v>0</v>
      </c>
      <c r="J193" s="71">
        <v>0</v>
      </c>
      <c r="K193" s="106">
        <v>2</v>
      </c>
      <c r="L193" s="76"/>
      <c r="M193" s="71"/>
      <c r="N193" s="71"/>
      <c r="O193" s="71" t="s">
        <v>1864</v>
      </c>
      <c r="P193" s="71"/>
      <c r="Q193" s="71"/>
      <c r="R193" s="71" t="s">
        <v>1864</v>
      </c>
      <c r="S193" s="106">
        <v>0</v>
      </c>
      <c r="T193" s="76"/>
      <c r="U193" s="71"/>
      <c r="V193" s="71"/>
      <c r="W193" s="71" t="s">
        <v>1864</v>
      </c>
      <c r="X193" s="71"/>
      <c r="Y193" s="71"/>
      <c r="Z193" s="71" t="s">
        <v>1864</v>
      </c>
      <c r="AA193" s="106">
        <v>0</v>
      </c>
      <c r="AB193" s="76"/>
      <c r="AC193" s="71"/>
      <c r="AD193" s="71"/>
      <c r="AE193" s="71" t="s">
        <v>1864</v>
      </c>
      <c r="AF193" s="71"/>
      <c r="AG193" s="71"/>
      <c r="AH193" s="71" t="s">
        <v>1864</v>
      </c>
      <c r="AI193" s="106">
        <v>0</v>
      </c>
    </row>
    <row r="194" spans="1:35" x14ac:dyDescent="0.25">
      <c r="A194" s="76" t="s">
        <v>1718</v>
      </c>
      <c r="B194" s="71">
        <v>946.7</v>
      </c>
      <c r="C194" s="77">
        <v>264.39999999999998</v>
      </c>
      <c r="D194" s="76" t="s">
        <v>1719</v>
      </c>
      <c r="E194" s="71">
        <v>944.7</v>
      </c>
      <c r="F194" s="71">
        <v>2</v>
      </c>
      <c r="G194" s="71">
        <v>2</v>
      </c>
      <c r="H194" s="71">
        <v>264.39999999999998</v>
      </c>
      <c r="I194" s="71">
        <v>0</v>
      </c>
      <c r="J194" s="71">
        <v>0</v>
      </c>
      <c r="K194" s="106">
        <v>2</v>
      </c>
      <c r="L194" s="76"/>
      <c r="M194" s="71"/>
      <c r="N194" s="71"/>
      <c r="O194" s="71" t="s">
        <v>1864</v>
      </c>
      <c r="P194" s="71"/>
      <c r="Q194" s="71"/>
      <c r="R194" s="71" t="s">
        <v>1864</v>
      </c>
      <c r="S194" s="106">
        <v>0</v>
      </c>
      <c r="T194" s="76"/>
      <c r="U194" s="71"/>
      <c r="V194" s="71"/>
      <c r="W194" s="71" t="s">
        <v>1864</v>
      </c>
      <c r="X194" s="71"/>
      <c r="Y194" s="71"/>
      <c r="Z194" s="71" t="s">
        <v>1864</v>
      </c>
      <c r="AA194" s="106">
        <v>0</v>
      </c>
      <c r="AB194" s="76"/>
      <c r="AC194" s="71"/>
      <c r="AD194" s="71"/>
      <c r="AE194" s="71" t="s">
        <v>1864</v>
      </c>
      <c r="AF194" s="71"/>
      <c r="AG194" s="71"/>
      <c r="AH194" s="71" t="s">
        <v>1864</v>
      </c>
      <c r="AI194" s="106">
        <v>0</v>
      </c>
    </row>
    <row r="195" spans="1:35" x14ac:dyDescent="0.25">
      <c r="A195" s="76" t="s">
        <v>1720</v>
      </c>
      <c r="B195" s="71">
        <v>974.7</v>
      </c>
      <c r="C195" s="77">
        <v>264.39999999999998</v>
      </c>
      <c r="D195" s="76" t="s">
        <v>1721</v>
      </c>
      <c r="E195" s="71">
        <v>972.7</v>
      </c>
      <c r="F195" s="71">
        <v>2</v>
      </c>
      <c r="G195" s="71">
        <v>2</v>
      </c>
      <c r="H195" s="71">
        <v>264.39999999999998</v>
      </c>
      <c r="I195" s="71">
        <v>0</v>
      </c>
      <c r="J195" s="71">
        <v>0</v>
      </c>
      <c r="K195" s="106">
        <v>2</v>
      </c>
      <c r="L195" s="76"/>
      <c r="M195" s="71"/>
      <c r="N195" s="71"/>
      <c r="O195" s="71" t="s">
        <v>1864</v>
      </c>
      <c r="P195" s="71"/>
      <c r="Q195" s="71"/>
      <c r="R195" s="71" t="s">
        <v>1864</v>
      </c>
      <c r="S195" s="106">
        <v>0</v>
      </c>
      <c r="T195" s="76"/>
      <c r="U195" s="71"/>
      <c r="V195" s="71"/>
      <c r="W195" s="71" t="s">
        <v>1864</v>
      </c>
      <c r="X195" s="71"/>
      <c r="Y195" s="71"/>
      <c r="Z195" s="71" t="s">
        <v>1864</v>
      </c>
      <c r="AA195" s="106">
        <v>0</v>
      </c>
      <c r="AB195" s="76"/>
      <c r="AC195" s="71"/>
      <c r="AD195" s="71"/>
      <c r="AE195" s="71" t="s">
        <v>1864</v>
      </c>
      <c r="AF195" s="71"/>
      <c r="AG195" s="71"/>
      <c r="AH195" s="71" t="s">
        <v>1864</v>
      </c>
      <c r="AI195" s="106">
        <v>0</v>
      </c>
    </row>
    <row r="196" spans="1:35" x14ac:dyDescent="0.25">
      <c r="A196" s="76" t="s">
        <v>1722</v>
      </c>
      <c r="B196" s="71">
        <v>1002.8</v>
      </c>
      <c r="C196" s="77">
        <v>264.39999999999998</v>
      </c>
      <c r="D196" s="76" t="s">
        <v>1723</v>
      </c>
      <c r="E196" s="71">
        <v>1000.8</v>
      </c>
      <c r="F196" s="71">
        <v>2</v>
      </c>
      <c r="G196" s="71">
        <v>2</v>
      </c>
      <c r="H196" s="71">
        <v>264.39999999999998</v>
      </c>
      <c r="I196" s="71">
        <v>0</v>
      </c>
      <c r="J196" s="71">
        <v>0</v>
      </c>
      <c r="K196" s="106">
        <v>2</v>
      </c>
      <c r="L196" s="76"/>
      <c r="M196" s="71"/>
      <c r="N196" s="71"/>
      <c r="O196" s="71" t="s">
        <v>1864</v>
      </c>
      <c r="P196" s="71"/>
      <c r="Q196" s="71"/>
      <c r="R196" s="71" t="s">
        <v>1864</v>
      </c>
      <c r="S196" s="106">
        <v>0</v>
      </c>
      <c r="T196" s="76"/>
      <c r="U196" s="71"/>
      <c r="V196" s="71"/>
      <c r="W196" s="71" t="s">
        <v>1864</v>
      </c>
      <c r="X196" s="71"/>
      <c r="Y196" s="71"/>
      <c r="Z196" s="71" t="s">
        <v>1864</v>
      </c>
      <c r="AA196" s="106">
        <v>0</v>
      </c>
      <c r="AB196" s="76"/>
      <c r="AC196" s="71"/>
      <c r="AD196" s="71"/>
      <c r="AE196" s="71" t="s">
        <v>1864</v>
      </c>
      <c r="AF196" s="71"/>
      <c r="AG196" s="71"/>
      <c r="AH196" s="71" t="s">
        <v>1864</v>
      </c>
      <c r="AI196" s="106">
        <v>0</v>
      </c>
    </row>
    <row r="197" spans="1:35" x14ac:dyDescent="0.25">
      <c r="A197" s="76" t="s">
        <v>1728</v>
      </c>
      <c r="B197" s="71">
        <v>666.5</v>
      </c>
      <c r="C197" s="77">
        <v>551.5</v>
      </c>
      <c r="D197" s="76" t="s">
        <v>1729</v>
      </c>
      <c r="E197" s="71">
        <v>664.5</v>
      </c>
      <c r="F197" s="71">
        <v>2</v>
      </c>
      <c r="G197" s="71">
        <v>2</v>
      </c>
      <c r="H197" s="71">
        <v>549.5</v>
      </c>
      <c r="I197" s="71">
        <v>2</v>
      </c>
      <c r="J197" s="71">
        <v>2</v>
      </c>
      <c r="K197" s="106">
        <v>1</v>
      </c>
      <c r="L197" s="76"/>
      <c r="M197" s="71"/>
      <c r="N197" s="71"/>
      <c r="O197" s="71" t="s">
        <v>1864</v>
      </c>
      <c r="P197" s="71"/>
      <c r="Q197" s="71"/>
      <c r="R197" s="71" t="s">
        <v>1864</v>
      </c>
      <c r="S197" s="106">
        <v>0</v>
      </c>
      <c r="T197" s="76"/>
      <c r="U197" s="71"/>
      <c r="V197" s="71"/>
      <c r="W197" s="71" t="s">
        <v>1864</v>
      </c>
      <c r="X197" s="71"/>
      <c r="Y197" s="71"/>
      <c r="Z197" s="71" t="s">
        <v>1864</v>
      </c>
      <c r="AA197" s="106">
        <v>0</v>
      </c>
      <c r="AB197" s="76"/>
      <c r="AC197" s="71"/>
      <c r="AD197" s="71"/>
      <c r="AE197" s="71" t="s">
        <v>1864</v>
      </c>
      <c r="AF197" s="71"/>
      <c r="AG197" s="71"/>
      <c r="AH197" s="71" t="s">
        <v>1864</v>
      </c>
      <c r="AI197" s="106">
        <v>0</v>
      </c>
    </row>
    <row r="198" spans="1:35" x14ac:dyDescent="0.25">
      <c r="A198" s="76" t="s">
        <v>1729</v>
      </c>
      <c r="B198" s="71">
        <v>664.5</v>
      </c>
      <c r="C198" s="77">
        <v>549.5</v>
      </c>
      <c r="D198" s="76" t="s">
        <v>1730</v>
      </c>
      <c r="E198" s="71">
        <v>662.5</v>
      </c>
      <c r="F198" s="71">
        <v>2</v>
      </c>
      <c r="G198" s="71">
        <v>2</v>
      </c>
      <c r="H198" s="71">
        <v>547.5</v>
      </c>
      <c r="I198" s="71">
        <v>2</v>
      </c>
      <c r="J198" s="71">
        <v>2</v>
      </c>
      <c r="K198" s="106">
        <v>1</v>
      </c>
      <c r="L198" s="76"/>
      <c r="M198" s="71"/>
      <c r="N198" s="71"/>
      <c r="O198" s="71" t="s">
        <v>1864</v>
      </c>
      <c r="P198" s="71"/>
      <c r="Q198" s="71"/>
      <c r="R198" s="71" t="s">
        <v>1864</v>
      </c>
      <c r="S198" s="106">
        <v>0</v>
      </c>
      <c r="T198" s="76"/>
      <c r="U198" s="71"/>
      <c r="V198" s="71"/>
      <c r="W198" s="71" t="s">
        <v>1864</v>
      </c>
      <c r="X198" s="71"/>
      <c r="Y198" s="71"/>
      <c r="Z198" s="71" t="s">
        <v>1864</v>
      </c>
      <c r="AA198" s="106">
        <v>0</v>
      </c>
      <c r="AB198" s="76"/>
      <c r="AC198" s="71"/>
      <c r="AD198" s="71"/>
      <c r="AE198" s="71" t="s">
        <v>1864</v>
      </c>
      <c r="AF198" s="71"/>
      <c r="AG198" s="71"/>
      <c r="AH198" s="71" t="s">
        <v>1864</v>
      </c>
      <c r="AI198" s="106">
        <v>0</v>
      </c>
    </row>
    <row r="199" spans="1:35" x14ac:dyDescent="0.25">
      <c r="A199" s="76" t="s">
        <v>1730</v>
      </c>
      <c r="B199" s="71">
        <v>662.5</v>
      </c>
      <c r="C199" s="77">
        <v>547.5</v>
      </c>
      <c r="D199" s="76" t="s">
        <v>1731</v>
      </c>
      <c r="E199" s="71">
        <v>660.5</v>
      </c>
      <c r="F199" s="71">
        <v>2</v>
      </c>
      <c r="G199" s="71">
        <v>2</v>
      </c>
      <c r="H199" s="71">
        <v>545.5</v>
      </c>
      <c r="I199" s="71">
        <v>2</v>
      </c>
      <c r="J199" s="71">
        <v>2</v>
      </c>
      <c r="K199" s="106">
        <v>1</v>
      </c>
      <c r="L199" s="76"/>
      <c r="M199" s="71"/>
      <c r="N199" s="71"/>
      <c r="O199" s="71" t="s">
        <v>1864</v>
      </c>
      <c r="P199" s="71"/>
      <c r="Q199" s="71"/>
      <c r="R199" s="71" t="s">
        <v>1864</v>
      </c>
      <c r="S199" s="106">
        <v>0</v>
      </c>
      <c r="T199" s="76"/>
      <c r="U199" s="71"/>
      <c r="V199" s="71"/>
      <c r="W199" s="71" t="s">
        <v>1864</v>
      </c>
      <c r="X199" s="71"/>
      <c r="Y199" s="71"/>
      <c r="Z199" s="71" t="s">
        <v>1864</v>
      </c>
      <c r="AA199" s="106">
        <v>0</v>
      </c>
      <c r="AB199" s="76"/>
      <c r="AC199" s="71"/>
      <c r="AD199" s="71"/>
      <c r="AE199" s="71" t="s">
        <v>1864</v>
      </c>
      <c r="AF199" s="71"/>
      <c r="AG199" s="71"/>
      <c r="AH199" s="71" t="s">
        <v>1864</v>
      </c>
      <c r="AI199" s="106">
        <v>0</v>
      </c>
    </row>
    <row r="200" spans="1:35" x14ac:dyDescent="0.25">
      <c r="A200" s="76" t="s">
        <v>1732</v>
      </c>
      <c r="B200" s="71">
        <v>694.5</v>
      </c>
      <c r="C200" s="77">
        <v>579.5</v>
      </c>
      <c r="D200" s="76" t="s">
        <v>1733</v>
      </c>
      <c r="E200" s="71">
        <v>692.5</v>
      </c>
      <c r="F200" s="71">
        <v>2</v>
      </c>
      <c r="G200" s="71">
        <v>2</v>
      </c>
      <c r="H200" s="71">
        <v>577.5</v>
      </c>
      <c r="I200" s="71">
        <v>2</v>
      </c>
      <c r="J200" s="71">
        <v>2</v>
      </c>
      <c r="K200" s="106">
        <v>1</v>
      </c>
      <c r="L200" s="76"/>
      <c r="M200" s="71"/>
      <c r="N200" s="71"/>
      <c r="O200" s="71" t="s">
        <v>1864</v>
      </c>
      <c r="P200" s="71"/>
      <c r="Q200" s="71"/>
      <c r="R200" s="71" t="s">
        <v>1864</v>
      </c>
      <c r="S200" s="106">
        <v>0</v>
      </c>
      <c r="T200" s="76"/>
      <c r="U200" s="71"/>
      <c r="V200" s="71"/>
      <c r="W200" s="71" t="s">
        <v>1864</v>
      </c>
      <c r="X200" s="71"/>
      <c r="Y200" s="71"/>
      <c r="Z200" s="71" t="s">
        <v>1864</v>
      </c>
      <c r="AA200" s="106">
        <v>0</v>
      </c>
      <c r="AB200" s="76"/>
      <c r="AC200" s="71"/>
      <c r="AD200" s="71"/>
      <c r="AE200" s="71" t="s">
        <v>1864</v>
      </c>
      <c r="AF200" s="71"/>
      <c r="AG200" s="71"/>
      <c r="AH200" s="71" t="s">
        <v>1864</v>
      </c>
      <c r="AI200" s="106">
        <v>0</v>
      </c>
    </row>
    <row r="201" spans="1:35" x14ac:dyDescent="0.25">
      <c r="A201" s="76" t="s">
        <v>1733</v>
      </c>
      <c r="B201" s="71">
        <v>692.5</v>
      </c>
      <c r="C201" s="77">
        <v>577.5</v>
      </c>
      <c r="D201" s="76" t="s">
        <v>1734</v>
      </c>
      <c r="E201" s="71">
        <v>690.5</v>
      </c>
      <c r="F201" s="71">
        <v>2</v>
      </c>
      <c r="G201" s="71">
        <v>2</v>
      </c>
      <c r="H201" s="71">
        <v>575.5</v>
      </c>
      <c r="I201" s="71">
        <v>2</v>
      </c>
      <c r="J201" s="71">
        <v>2</v>
      </c>
      <c r="K201" s="106">
        <v>1</v>
      </c>
      <c r="L201" s="76"/>
      <c r="M201" s="71"/>
      <c r="N201" s="71"/>
      <c r="O201" s="71" t="s">
        <v>1864</v>
      </c>
      <c r="P201" s="71"/>
      <c r="Q201" s="71"/>
      <c r="R201" s="71" t="s">
        <v>1864</v>
      </c>
      <c r="S201" s="106">
        <v>0</v>
      </c>
      <c r="T201" s="76"/>
      <c r="U201" s="71"/>
      <c r="V201" s="71"/>
      <c r="W201" s="71" t="s">
        <v>1864</v>
      </c>
      <c r="X201" s="71"/>
      <c r="Y201" s="71"/>
      <c r="Z201" s="71" t="s">
        <v>1864</v>
      </c>
      <c r="AA201" s="106">
        <v>0</v>
      </c>
      <c r="AB201" s="76"/>
      <c r="AC201" s="71"/>
      <c r="AD201" s="71"/>
      <c r="AE201" s="71" t="s">
        <v>1864</v>
      </c>
      <c r="AF201" s="71"/>
      <c r="AG201" s="71"/>
      <c r="AH201" s="71" t="s">
        <v>1864</v>
      </c>
      <c r="AI201" s="106">
        <v>0</v>
      </c>
    </row>
    <row r="202" spans="1:35" x14ac:dyDescent="0.25">
      <c r="A202" s="76" t="s">
        <v>1734</v>
      </c>
      <c r="B202" s="71">
        <v>690.5</v>
      </c>
      <c r="C202" s="77">
        <v>575.5</v>
      </c>
      <c r="D202" s="76" t="s">
        <v>1735</v>
      </c>
      <c r="E202" s="71">
        <v>688.5</v>
      </c>
      <c r="F202" s="71">
        <v>2</v>
      </c>
      <c r="G202" s="71">
        <v>2</v>
      </c>
      <c r="H202" s="71">
        <v>573.5</v>
      </c>
      <c r="I202" s="71">
        <v>2</v>
      </c>
      <c r="J202" s="71">
        <v>2</v>
      </c>
      <c r="K202" s="106">
        <v>1</v>
      </c>
      <c r="L202" s="76"/>
      <c r="M202" s="71"/>
      <c r="N202" s="71"/>
      <c r="O202" s="71" t="s">
        <v>1864</v>
      </c>
      <c r="P202" s="71"/>
      <c r="Q202" s="71"/>
      <c r="R202" s="71" t="s">
        <v>1864</v>
      </c>
      <c r="S202" s="106">
        <v>0</v>
      </c>
      <c r="T202" s="76"/>
      <c r="U202" s="71"/>
      <c r="V202" s="71"/>
      <c r="W202" s="71" t="s">
        <v>1864</v>
      </c>
      <c r="X202" s="71"/>
      <c r="Y202" s="71"/>
      <c r="Z202" s="71" t="s">
        <v>1864</v>
      </c>
      <c r="AA202" s="106">
        <v>0</v>
      </c>
      <c r="AB202" s="76"/>
      <c r="AC202" s="71"/>
      <c r="AD202" s="71"/>
      <c r="AE202" s="71" t="s">
        <v>1864</v>
      </c>
      <c r="AF202" s="71"/>
      <c r="AG202" s="71"/>
      <c r="AH202" s="71" t="s">
        <v>1864</v>
      </c>
      <c r="AI202" s="106">
        <v>0</v>
      </c>
    </row>
    <row r="203" spans="1:35" x14ac:dyDescent="0.25">
      <c r="A203" s="76" t="s">
        <v>1735</v>
      </c>
      <c r="B203" s="71">
        <v>688.5</v>
      </c>
      <c r="C203" s="77">
        <v>573.5</v>
      </c>
      <c r="D203" s="76" t="s">
        <v>1736</v>
      </c>
      <c r="E203" s="71">
        <v>686.5</v>
      </c>
      <c r="F203" s="71">
        <v>2</v>
      </c>
      <c r="G203" s="71">
        <v>2</v>
      </c>
      <c r="H203" s="71">
        <v>571.5</v>
      </c>
      <c r="I203" s="71">
        <v>2</v>
      </c>
      <c r="J203" s="71">
        <v>2</v>
      </c>
      <c r="K203" s="106">
        <v>1</v>
      </c>
      <c r="L203" s="76"/>
      <c r="M203" s="71"/>
      <c r="N203" s="71"/>
      <c r="O203" s="71" t="s">
        <v>1864</v>
      </c>
      <c r="P203" s="71"/>
      <c r="Q203" s="71"/>
      <c r="R203" s="71" t="s">
        <v>1864</v>
      </c>
      <c r="S203" s="106">
        <v>0</v>
      </c>
      <c r="T203" s="76"/>
      <c r="U203" s="71"/>
      <c r="V203" s="71"/>
      <c r="W203" s="71" t="s">
        <v>1864</v>
      </c>
      <c r="X203" s="71"/>
      <c r="Y203" s="71"/>
      <c r="Z203" s="71" t="s">
        <v>1864</v>
      </c>
      <c r="AA203" s="106">
        <v>0</v>
      </c>
      <c r="AB203" s="76"/>
      <c r="AC203" s="71"/>
      <c r="AD203" s="71"/>
      <c r="AE203" s="71" t="s">
        <v>1864</v>
      </c>
      <c r="AF203" s="71"/>
      <c r="AG203" s="71"/>
      <c r="AH203" s="71" t="s">
        <v>1864</v>
      </c>
      <c r="AI203" s="106">
        <v>0</v>
      </c>
    </row>
    <row r="204" spans="1:35" x14ac:dyDescent="0.25">
      <c r="A204" s="76" t="s">
        <v>1736</v>
      </c>
      <c r="B204" s="71">
        <v>686.5</v>
      </c>
      <c r="C204" s="77">
        <v>571.5</v>
      </c>
      <c r="D204" s="76" t="s">
        <v>1737</v>
      </c>
      <c r="E204" s="71">
        <v>684.5</v>
      </c>
      <c r="F204" s="71">
        <v>2</v>
      </c>
      <c r="G204" s="71">
        <v>2</v>
      </c>
      <c r="H204" s="71">
        <v>569.5</v>
      </c>
      <c r="I204" s="71">
        <v>2</v>
      </c>
      <c r="J204" s="71">
        <v>2</v>
      </c>
      <c r="K204" s="106">
        <v>1</v>
      </c>
      <c r="L204" s="76" t="s">
        <v>1764</v>
      </c>
      <c r="M204" s="71">
        <v>685.5</v>
      </c>
      <c r="N204" s="71">
        <v>1</v>
      </c>
      <c r="O204" s="71">
        <v>1</v>
      </c>
      <c r="P204" s="71">
        <v>570.5</v>
      </c>
      <c r="Q204" s="71">
        <v>1</v>
      </c>
      <c r="R204" s="71">
        <v>1</v>
      </c>
      <c r="S204" s="106">
        <v>3</v>
      </c>
      <c r="T204" s="76"/>
      <c r="U204" s="71"/>
      <c r="V204" s="71"/>
      <c r="W204" s="71" t="s">
        <v>1864</v>
      </c>
      <c r="X204" s="71"/>
      <c r="Y204" s="71"/>
      <c r="Z204" s="71" t="s">
        <v>1864</v>
      </c>
      <c r="AA204" s="106">
        <v>0</v>
      </c>
      <c r="AB204" s="76"/>
      <c r="AC204" s="71"/>
      <c r="AD204" s="71"/>
      <c r="AE204" s="71" t="s">
        <v>1864</v>
      </c>
      <c r="AF204" s="71"/>
      <c r="AG204" s="71"/>
      <c r="AH204" s="71" t="s">
        <v>1864</v>
      </c>
      <c r="AI204" s="106">
        <v>0</v>
      </c>
    </row>
    <row r="205" spans="1:35" x14ac:dyDescent="0.25">
      <c r="A205" s="76" t="s">
        <v>1738</v>
      </c>
      <c r="B205" s="71">
        <v>722.5</v>
      </c>
      <c r="C205" s="77">
        <v>607.5</v>
      </c>
      <c r="D205" s="76" t="s">
        <v>1739</v>
      </c>
      <c r="E205" s="71">
        <v>720.5</v>
      </c>
      <c r="F205" s="71">
        <v>2</v>
      </c>
      <c r="G205" s="71">
        <v>2</v>
      </c>
      <c r="H205" s="71">
        <v>605.5</v>
      </c>
      <c r="I205" s="71">
        <v>2</v>
      </c>
      <c r="J205" s="71">
        <v>2</v>
      </c>
      <c r="K205" s="106">
        <v>1</v>
      </c>
      <c r="L205" s="76"/>
      <c r="M205" s="71"/>
      <c r="N205" s="71"/>
      <c r="O205" s="71" t="s">
        <v>1864</v>
      </c>
      <c r="P205" s="71"/>
      <c r="Q205" s="71"/>
      <c r="R205" s="71" t="s">
        <v>1864</v>
      </c>
      <c r="S205" s="106">
        <v>0</v>
      </c>
      <c r="T205" s="76"/>
      <c r="U205" s="71"/>
      <c r="V205" s="71"/>
      <c r="W205" s="71" t="s">
        <v>1864</v>
      </c>
      <c r="X205" s="71"/>
      <c r="Y205" s="71"/>
      <c r="Z205" s="71" t="s">
        <v>1864</v>
      </c>
      <c r="AA205" s="106">
        <v>0</v>
      </c>
      <c r="AB205" s="76"/>
      <c r="AC205" s="71"/>
      <c r="AD205" s="71"/>
      <c r="AE205" s="71" t="s">
        <v>1864</v>
      </c>
      <c r="AF205" s="71"/>
      <c r="AG205" s="71"/>
      <c r="AH205" s="71" t="s">
        <v>1864</v>
      </c>
      <c r="AI205" s="106">
        <v>0</v>
      </c>
    </row>
    <row r="206" spans="1:35" x14ac:dyDescent="0.25">
      <c r="A206" s="76" t="s">
        <v>1739</v>
      </c>
      <c r="B206" s="71">
        <v>720.5</v>
      </c>
      <c r="C206" s="77">
        <v>605.5</v>
      </c>
      <c r="D206" s="76" t="s">
        <v>1740</v>
      </c>
      <c r="E206" s="71">
        <v>718.5</v>
      </c>
      <c r="F206" s="71">
        <v>2</v>
      </c>
      <c r="G206" s="71">
        <v>2</v>
      </c>
      <c r="H206" s="71">
        <v>603.5</v>
      </c>
      <c r="I206" s="71">
        <v>2</v>
      </c>
      <c r="J206" s="71">
        <v>2</v>
      </c>
      <c r="K206" s="106">
        <v>1</v>
      </c>
      <c r="L206" s="76"/>
      <c r="M206" s="71"/>
      <c r="N206" s="71"/>
      <c r="O206" s="71" t="s">
        <v>1864</v>
      </c>
      <c r="P206" s="71"/>
      <c r="Q206" s="71"/>
      <c r="R206" s="71" t="s">
        <v>1864</v>
      </c>
      <c r="S206" s="106">
        <v>0</v>
      </c>
      <c r="T206" s="76"/>
      <c r="U206" s="71"/>
      <c r="V206" s="71"/>
      <c r="W206" s="71" t="s">
        <v>1864</v>
      </c>
      <c r="X206" s="71"/>
      <c r="Y206" s="71"/>
      <c r="Z206" s="71" t="s">
        <v>1864</v>
      </c>
      <c r="AA206" s="106">
        <v>0</v>
      </c>
      <c r="AB206" s="76"/>
      <c r="AC206" s="71"/>
      <c r="AD206" s="71"/>
      <c r="AE206" s="71" t="s">
        <v>1864</v>
      </c>
      <c r="AF206" s="71"/>
      <c r="AG206" s="71"/>
      <c r="AH206" s="71" t="s">
        <v>1864</v>
      </c>
      <c r="AI206" s="106">
        <v>0</v>
      </c>
    </row>
    <row r="207" spans="1:35" x14ac:dyDescent="0.25">
      <c r="A207" s="76" t="s">
        <v>1740</v>
      </c>
      <c r="B207" s="71">
        <v>718.5</v>
      </c>
      <c r="C207" s="77">
        <v>603.5</v>
      </c>
      <c r="D207" s="76" t="s">
        <v>1741</v>
      </c>
      <c r="E207" s="71">
        <v>716.5</v>
      </c>
      <c r="F207" s="71">
        <v>2</v>
      </c>
      <c r="G207" s="71">
        <v>2</v>
      </c>
      <c r="H207" s="71">
        <v>601.5</v>
      </c>
      <c r="I207" s="71">
        <v>2</v>
      </c>
      <c r="J207" s="71">
        <v>2</v>
      </c>
      <c r="K207" s="106">
        <v>1</v>
      </c>
      <c r="L207" s="76"/>
      <c r="M207" s="71"/>
      <c r="N207" s="71"/>
      <c r="O207" s="71" t="s">
        <v>1864</v>
      </c>
      <c r="P207" s="71"/>
      <c r="Q207" s="71"/>
      <c r="R207" s="71" t="s">
        <v>1864</v>
      </c>
      <c r="S207" s="106">
        <v>0</v>
      </c>
      <c r="T207" s="76"/>
      <c r="U207" s="71"/>
      <c r="V207" s="71"/>
      <c r="W207" s="71" t="s">
        <v>1864</v>
      </c>
      <c r="X207" s="71"/>
      <c r="Y207" s="71"/>
      <c r="Z207" s="71" t="s">
        <v>1864</v>
      </c>
      <c r="AA207" s="106">
        <v>0</v>
      </c>
      <c r="AB207" s="76"/>
      <c r="AC207" s="71"/>
      <c r="AD207" s="71"/>
      <c r="AE207" s="71" t="s">
        <v>1864</v>
      </c>
      <c r="AF207" s="71"/>
      <c r="AG207" s="71"/>
      <c r="AH207" s="71" t="s">
        <v>1864</v>
      </c>
      <c r="AI207" s="106">
        <v>0</v>
      </c>
    </row>
    <row r="208" spans="1:35" x14ac:dyDescent="0.25">
      <c r="A208" s="76" t="s">
        <v>1741</v>
      </c>
      <c r="B208" s="71">
        <v>716.5</v>
      </c>
      <c r="C208" s="77">
        <v>601.5</v>
      </c>
      <c r="D208" s="76" t="s">
        <v>1742</v>
      </c>
      <c r="E208" s="71">
        <v>714.5</v>
      </c>
      <c r="F208" s="71">
        <v>2</v>
      </c>
      <c r="G208" s="71">
        <v>2</v>
      </c>
      <c r="H208" s="71">
        <v>599.5</v>
      </c>
      <c r="I208" s="71">
        <v>2</v>
      </c>
      <c r="J208" s="71">
        <v>2</v>
      </c>
      <c r="K208" s="106">
        <v>1</v>
      </c>
      <c r="L208" s="76"/>
      <c r="M208" s="71"/>
      <c r="N208" s="71"/>
      <c r="O208" s="71" t="s">
        <v>1864</v>
      </c>
      <c r="P208" s="71"/>
      <c r="Q208" s="71"/>
      <c r="R208" s="71" t="s">
        <v>1864</v>
      </c>
      <c r="S208" s="106">
        <v>0</v>
      </c>
      <c r="T208" s="76"/>
      <c r="U208" s="71"/>
      <c r="V208" s="71"/>
      <c r="W208" s="71" t="s">
        <v>1864</v>
      </c>
      <c r="X208" s="71"/>
      <c r="Y208" s="71"/>
      <c r="Z208" s="71" t="s">
        <v>1864</v>
      </c>
      <c r="AA208" s="106">
        <v>0</v>
      </c>
      <c r="AB208" s="76"/>
      <c r="AC208" s="71"/>
      <c r="AD208" s="71"/>
      <c r="AE208" s="71" t="s">
        <v>1864</v>
      </c>
      <c r="AF208" s="71"/>
      <c r="AG208" s="71"/>
      <c r="AH208" s="71" t="s">
        <v>1864</v>
      </c>
      <c r="AI208" s="106">
        <v>0</v>
      </c>
    </row>
    <row r="209" spans="1:35" x14ac:dyDescent="0.25">
      <c r="A209" s="76" t="s">
        <v>1742</v>
      </c>
      <c r="B209" s="71">
        <v>714.5</v>
      </c>
      <c r="C209" s="77">
        <v>599.5</v>
      </c>
      <c r="D209" s="76" t="s">
        <v>1743</v>
      </c>
      <c r="E209" s="71">
        <v>712.5</v>
      </c>
      <c r="F209" s="71">
        <v>2</v>
      </c>
      <c r="G209" s="71">
        <v>2</v>
      </c>
      <c r="H209" s="71">
        <v>597.5</v>
      </c>
      <c r="I209" s="71">
        <v>2</v>
      </c>
      <c r="J209" s="71">
        <v>2</v>
      </c>
      <c r="K209" s="106">
        <v>1</v>
      </c>
      <c r="L209" s="76"/>
      <c r="M209" s="71"/>
      <c r="N209" s="71"/>
      <c r="O209" s="71" t="s">
        <v>1864</v>
      </c>
      <c r="P209" s="71"/>
      <c r="Q209" s="71"/>
      <c r="R209" s="71" t="s">
        <v>1864</v>
      </c>
      <c r="S209" s="106">
        <v>0</v>
      </c>
      <c r="T209" s="76"/>
      <c r="U209" s="71"/>
      <c r="V209" s="71"/>
      <c r="W209" s="71" t="s">
        <v>1864</v>
      </c>
      <c r="X209" s="71"/>
      <c r="Y209" s="71"/>
      <c r="Z209" s="71" t="s">
        <v>1864</v>
      </c>
      <c r="AA209" s="106">
        <v>0</v>
      </c>
      <c r="AB209" s="76"/>
      <c r="AC209" s="71"/>
      <c r="AD209" s="71"/>
      <c r="AE209" s="71" t="s">
        <v>1864</v>
      </c>
      <c r="AF209" s="71"/>
      <c r="AG209" s="71"/>
      <c r="AH209" s="71" t="s">
        <v>1864</v>
      </c>
      <c r="AI209" s="106">
        <v>0</v>
      </c>
    </row>
    <row r="210" spans="1:35" x14ac:dyDescent="0.25">
      <c r="A210" s="76" t="s">
        <v>1743</v>
      </c>
      <c r="B210" s="71">
        <v>712.5</v>
      </c>
      <c r="C210" s="77">
        <v>597.5</v>
      </c>
      <c r="D210" s="76" t="s">
        <v>1744</v>
      </c>
      <c r="E210" s="71">
        <v>710.5</v>
      </c>
      <c r="F210" s="71">
        <v>2</v>
      </c>
      <c r="G210" s="71">
        <v>2</v>
      </c>
      <c r="H210" s="71">
        <v>595.5</v>
      </c>
      <c r="I210" s="71">
        <v>2</v>
      </c>
      <c r="J210" s="71">
        <v>2</v>
      </c>
      <c r="K210" s="106">
        <v>1</v>
      </c>
      <c r="L210" s="76"/>
      <c r="M210" s="71"/>
      <c r="N210" s="71"/>
      <c r="O210" s="71" t="s">
        <v>1864</v>
      </c>
      <c r="P210" s="71"/>
      <c r="Q210" s="71"/>
      <c r="R210" s="71" t="s">
        <v>1864</v>
      </c>
      <c r="S210" s="106">
        <v>0</v>
      </c>
      <c r="T210" s="76"/>
      <c r="U210" s="71"/>
      <c r="V210" s="71"/>
      <c r="W210" s="71" t="s">
        <v>1864</v>
      </c>
      <c r="X210" s="71"/>
      <c r="Y210" s="71"/>
      <c r="Z210" s="71" t="s">
        <v>1864</v>
      </c>
      <c r="AA210" s="106">
        <v>0</v>
      </c>
      <c r="AB210" s="76"/>
      <c r="AC210" s="71"/>
      <c r="AD210" s="71"/>
      <c r="AE210" s="71" t="s">
        <v>1864</v>
      </c>
      <c r="AF210" s="71"/>
      <c r="AG210" s="71"/>
      <c r="AH210" s="71" t="s">
        <v>1864</v>
      </c>
      <c r="AI210" s="106">
        <v>0</v>
      </c>
    </row>
    <row r="211" spans="1:35" x14ac:dyDescent="0.25">
      <c r="A211" s="76" t="s">
        <v>1745</v>
      </c>
      <c r="B211" s="71">
        <v>750.5</v>
      </c>
      <c r="C211" s="77">
        <v>635.5</v>
      </c>
      <c r="D211" s="76" t="s">
        <v>1746</v>
      </c>
      <c r="E211" s="71">
        <v>748.5</v>
      </c>
      <c r="F211" s="71">
        <v>2</v>
      </c>
      <c r="G211" s="71">
        <v>2</v>
      </c>
      <c r="H211" s="71">
        <v>633.5</v>
      </c>
      <c r="I211" s="71">
        <v>2</v>
      </c>
      <c r="J211" s="71">
        <v>2</v>
      </c>
      <c r="K211" s="106">
        <v>1</v>
      </c>
      <c r="L211" s="76"/>
      <c r="M211" s="71"/>
      <c r="N211" s="71"/>
      <c r="O211" s="71" t="s">
        <v>1864</v>
      </c>
      <c r="P211" s="71"/>
      <c r="Q211" s="71"/>
      <c r="R211" s="71" t="s">
        <v>1864</v>
      </c>
      <c r="S211" s="106">
        <v>0</v>
      </c>
      <c r="T211" s="76"/>
      <c r="U211" s="71"/>
      <c r="V211" s="71"/>
      <c r="W211" s="71" t="s">
        <v>1864</v>
      </c>
      <c r="X211" s="71"/>
      <c r="Y211" s="71"/>
      <c r="Z211" s="71" t="s">
        <v>1864</v>
      </c>
      <c r="AA211" s="106">
        <v>0</v>
      </c>
      <c r="AB211" s="76"/>
      <c r="AC211" s="71"/>
      <c r="AD211" s="71"/>
      <c r="AE211" s="71" t="s">
        <v>1864</v>
      </c>
      <c r="AF211" s="71"/>
      <c r="AG211" s="71"/>
      <c r="AH211" s="71" t="s">
        <v>1864</v>
      </c>
      <c r="AI211" s="106">
        <v>0</v>
      </c>
    </row>
    <row r="212" spans="1:35" x14ac:dyDescent="0.25">
      <c r="A212" s="76" t="s">
        <v>1746</v>
      </c>
      <c r="B212" s="71">
        <v>748.5</v>
      </c>
      <c r="C212" s="77">
        <v>633.5</v>
      </c>
      <c r="D212" s="76" t="s">
        <v>1747</v>
      </c>
      <c r="E212" s="71">
        <v>746.5</v>
      </c>
      <c r="F212" s="71">
        <v>2</v>
      </c>
      <c r="G212" s="71">
        <v>2</v>
      </c>
      <c r="H212" s="71">
        <v>631.5</v>
      </c>
      <c r="I212" s="71">
        <v>2</v>
      </c>
      <c r="J212" s="71">
        <v>2</v>
      </c>
      <c r="K212" s="106">
        <v>1</v>
      </c>
      <c r="L212" s="76"/>
      <c r="M212" s="71"/>
      <c r="N212" s="71"/>
      <c r="O212" s="71" t="s">
        <v>1864</v>
      </c>
      <c r="P212" s="71"/>
      <c r="Q212" s="71"/>
      <c r="R212" s="71" t="s">
        <v>1864</v>
      </c>
      <c r="S212" s="106">
        <v>0</v>
      </c>
      <c r="T212" s="76"/>
      <c r="U212" s="71"/>
      <c r="V212" s="71"/>
      <c r="W212" s="71" t="s">
        <v>1864</v>
      </c>
      <c r="X212" s="71"/>
      <c r="Y212" s="71"/>
      <c r="Z212" s="71" t="s">
        <v>1864</v>
      </c>
      <c r="AA212" s="106">
        <v>0</v>
      </c>
      <c r="AB212" s="76"/>
      <c r="AC212" s="71"/>
      <c r="AD212" s="71"/>
      <c r="AE212" s="71" t="s">
        <v>1864</v>
      </c>
      <c r="AF212" s="71"/>
      <c r="AG212" s="71"/>
      <c r="AH212" s="71" t="s">
        <v>1864</v>
      </c>
      <c r="AI212" s="106">
        <v>0</v>
      </c>
    </row>
    <row r="213" spans="1:35" x14ac:dyDescent="0.25">
      <c r="A213" s="76" t="s">
        <v>1747</v>
      </c>
      <c r="B213" s="71">
        <v>746.5</v>
      </c>
      <c r="C213" s="77">
        <v>631.5</v>
      </c>
      <c r="D213" s="76" t="s">
        <v>1748</v>
      </c>
      <c r="E213" s="71">
        <v>744.5</v>
      </c>
      <c r="F213" s="71">
        <v>2</v>
      </c>
      <c r="G213" s="71">
        <v>2</v>
      </c>
      <c r="H213" s="71">
        <v>629.5</v>
      </c>
      <c r="I213" s="71">
        <v>2</v>
      </c>
      <c r="J213" s="71">
        <v>2</v>
      </c>
      <c r="K213" s="106">
        <v>1</v>
      </c>
      <c r="L213" s="76"/>
      <c r="M213" s="71"/>
      <c r="N213" s="71"/>
      <c r="O213" s="71" t="s">
        <v>1864</v>
      </c>
      <c r="P213" s="71"/>
      <c r="Q213" s="71"/>
      <c r="R213" s="71" t="s">
        <v>1864</v>
      </c>
      <c r="S213" s="106">
        <v>0</v>
      </c>
      <c r="T213" s="76"/>
      <c r="U213" s="71"/>
      <c r="V213" s="71"/>
      <c r="W213" s="71" t="s">
        <v>1864</v>
      </c>
      <c r="X213" s="71"/>
      <c r="Y213" s="71"/>
      <c r="Z213" s="71" t="s">
        <v>1864</v>
      </c>
      <c r="AA213" s="106">
        <v>0</v>
      </c>
      <c r="AB213" s="76"/>
      <c r="AC213" s="71"/>
      <c r="AD213" s="71"/>
      <c r="AE213" s="71" t="s">
        <v>1864</v>
      </c>
      <c r="AF213" s="71"/>
      <c r="AG213" s="71"/>
      <c r="AH213" s="71" t="s">
        <v>1864</v>
      </c>
      <c r="AI213" s="106">
        <v>0</v>
      </c>
    </row>
    <row r="214" spans="1:35" x14ac:dyDescent="0.25">
      <c r="A214" s="76" t="s">
        <v>1748</v>
      </c>
      <c r="B214" s="71">
        <v>744.5</v>
      </c>
      <c r="C214" s="77">
        <v>629.5</v>
      </c>
      <c r="D214" s="76" t="s">
        <v>1749</v>
      </c>
      <c r="E214" s="71">
        <v>742.5</v>
      </c>
      <c r="F214" s="71">
        <v>2</v>
      </c>
      <c r="G214" s="71">
        <v>2</v>
      </c>
      <c r="H214" s="71">
        <v>627.5</v>
      </c>
      <c r="I214" s="71">
        <v>2</v>
      </c>
      <c r="J214" s="71">
        <v>2</v>
      </c>
      <c r="K214" s="106">
        <v>1</v>
      </c>
      <c r="L214" s="76"/>
      <c r="M214" s="71"/>
      <c r="N214" s="71"/>
      <c r="O214" s="71" t="s">
        <v>1864</v>
      </c>
      <c r="P214" s="71"/>
      <c r="Q214" s="71"/>
      <c r="R214" s="71" t="s">
        <v>1864</v>
      </c>
      <c r="S214" s="106">
        <v>0</v>
      </c>
      <c r="T214" s="76"/>
      <c r="U214" s="71"/>
      <c r="V214" s="71"/>
      <c r="W214" s="71" t="s">
        <v>1864</v>
      </c>
      <c r="X214" s="71"/>
      <c r="Y214" s="71"/>
      <c r="Z214" s="71" t="s">
        <v>1864</v>
      </c>
      <c r="AA214" s="106">
        <v>0</v>
      </c>
      <c r="AB214" s="76"/>
      <c r="AC214" s="71"/>
      <c r="AD214" s="71"/>
      <c r="AE214" s="71" t="s">
        <v>1864</v>
      </c>
      <c r="AF214" s="71"/>
      <c r="AG214" s="71"/>
      <c r="AH214" s="71" t="s">
        <v>1864</v>
      </c>
      <c r="AI214" s="106">
        <v>0</v>
      </c>
    </row>
    <row r="215" spans="1:35" x14ac:dyDescent="0.25">
      <c r="A215" s="76" t="s">
        <v>1749</v>
      </c>
      <c r="B215" s="71">
        <v>742.5</v>
      </c>
      <c r="C215" s="77">
        <v>627.5</v>
      </c>
      <c r="D215" s="76" t="s">
        <v>1750</v>
      </c>
      <c r="E215" s="71">
        <v>740.5</v>
      </c>
      <c r="F215" s="71">
        <v>2</v>
      </c>
      <c r="G215" s="71">
        <v>2</v>
      </c>
      <c r="H215" s="71">
        <v>625.5</v>
      </c>
      <c r="I215" s="71">
        <v>2</v>
      </c>
      <c r="J215" s="71">
        <v>2</v>
      </c>
      <c r="K215" s="106">
        <v>1</v>
      </c>
      <c r="L215" s="76"/>
      <c r="M215" s="71"/>
      <c r="N215" s="71"/>
      <c r="O215" s="71" t="s">
        <v>1864</v>
      </c>
      <c r="P215" s="71"/>
      <c r="Q215" s="71"/>
      <c r="R215" s="71" t="s">
        <v>1864</v>
      </c>
      <c r="S215" s="106">
        <v>0</v>
      </c>
      <c r="T215" s="76"/>
      <c r="U215" s="71"/>
      <c r="V215" s="71"/>
      <c r="W215" s="71" t="s">
        <v>1864</v>
      </c>
      <c r="X215" s="71"/>
      <c r="Y215" s="71"/>
      <c r="Z215" s="71" t="s">
        <v>1864</v>
      </c>
      <c r="AA215" s="106">
        <v>0</v>
      </c>
      <c r="AB215" s="76"/>
      <c r="AC215" s="71"/>
      <c r="AD215" s="71"/>
      <c r="AE215" s="71" t="s">
        <v>1864</v>
      </c>
      <c r="AF215" s="71"/>
      <c r="AG215" s="71"/>
      <c r="AH215" s="71" t="s">
        <v>1864</v>
      </c>
      <c r="AI215" s="106">
        <v>0</v>
      </c>
    </row>
    <row r="216" spans="1:35" x14ac:dyDescent="0.25">
      <c r="A216" s="76" t="s">
        <v>1750</v>
      </c>
      <c r="B216" s="71">
        <v>740.5</v>
      </c>
      <c r="C216" s="77">
        <v>625.5</v>
      </c>
      <c r="D216" s="76" t="s">
        <v>1751</v>
      </c>
      <c r="E216" s="71">
        <v>738.5</v>
      </c>
      <c r="F216" s="71">
        <v>2</v>
      </c>
      <c r="G216" s="71">
        <v>2</v>
      </c>
      <c r="H216" s="71">
        <v>623.5</v>
      </c>
      <c r="I216" s="71">
        <v>2</v>
      </c>
      <c r="J216" s="71">
        <v>2</v>
      </c>
      <c r="K216" s="106">
        <v>1</v>
      </c>
      <c r="L216" s="76"/>
      <c r="M216" s="71"/>
      <c r="N216" s="71"/>
      <c r="O216" s="71" t="s">
        <v>1864</v>
      </c>
      <c r="P216" s="71"/>
      <c r="Q216" s="71"/>
      <c r="R216" s="71" t="s">
        <v>1864</v>
      </c>
      <c r="S216" s="106">
        <v>0</v>
      </c>
      <c r="T216" s="76"/>
      <c r="U216" s="71"/>
      <c r="V216" s="71"/>
      <c r="W216" s="71" t="s">
        <v>1864</v>
      </c>
      <c r="X216" s="71"/>
      <c r="Y216" s="71"/>
      <c r="Z216" s="71" t="s">
        <v>1864</v>
      </c>
      <c r="AA216" s="106">
        <v>0</v>
      </c>
      <c r="AB216" s="76"/>
      <c r="AC216" s="71"/>
      <c r="AD216" s="71"/>
      <c r="AE216" s="71" t="s">
        <v>1864</v>
      </c>
      <c r="AF216" s="71"/>
      <c r="AG216" s="71"/>
      <c r="AH216" s="71" t="s">
        <v>1864</v>
      </c>
      <c r="AI216" s="106">
        <v>0</v>
      </c>
    </row>
    <row r="217" spans="1:35" x14ac:dyDescent="0.25">
      <c r="A217" s="76" t="s">
        <v>1751</v>
      </c>
      <c r="B217" s="71">
        <v>738.5</v>
      </c>
      <c r="C217" s="77">
        <v>623.5</v>
      </c>
      <c r="D217" s="76" t="s">
        <v>1752</v>
      </c>
      <c r="E217" s="71">
        <v>736.5</v>
      </c>
      <c r="F217" s="71">
        <v>2</v>
      </c>
      <c r="G217" s="71">
        <v>2</v>
      </c>
      <c r="H217" s="71">
        <v>621.5</v>
      </c>
      <c r="I217" s="71">
        <v>2</v>
      </c>
      <c r="J217" s="71">
        <v>2</v>
      </c>
      <c r="K217" s="106">
        <v>1</v>
      </c>
      <c r="L217" s="76"/>
      <c r="M217" s="71"/>
      <c r="N217" s="71"/>
      <c r="O217" s="71" t="s">
        <v>1864</v>
      </c>
      <c r="P217" s="71"/>
      <c r="Q217" s="71"/>
      <c r="R217" s="71" t="s">
        <v>1864</v>
      </c>
      <c r="S217" s="106">
        <v>0</v>
      </c>
      <c r="T217" s="76"/>
      <c r="U217" s="71"/>
      <c r="V217" s="71"/>
      <c r="W217" s="71" t="s">
        <v>1864</v>
      </c>
      <c r="X217" s="71"/>
      <c r="Y217" s="71"/>
      <c r="Z217" s="71" t="s">
        <v>1864</v>
      </c>
      <c r="AA217" s="106">
        <v>0</v>
      </c>
      <c r="AB217" s="76"/>
      <c r="AC217" s="71"/>
      <c r="AD217" s="71"/>
      <c r="AE217" s="71" t="s">
        <v>1864</v>
      </c>
      <c r="AF217" s="71"/>
      <c r="AG217" s="71"/>
      <c r="AH217" s="71" t="s">
        <v>1864</v>
      </c>
      <c r="AI217" s="106">
        <v>0</v>
      </c>
    </row>
    <row r="218" spans="1:35" x14ac:dyDescent="0.25">
      <c r="A218" s="76" t="s">
        <v>1753</v>
      </c>
      <c r="B218" s="71">
        <v>776.5</v>
      </c>
      <c r="C218" s="77">
        <v>661.5</v>
      </c>
      <c r="D218" s="76" t="s">
        <v>1754</v>
      </c>
      <c r="E218" s="71">
        <v>774.5</v>
      </c>
      <c r="F218" s="71">
        <v>2</v>
      </c>
      <c r="G218" s="71">
        <v>2</v>
      </c>
      <c r="H218" s="71">
        <v>659.5</v>
      </c>
      <c r="I218" s="71">
        <v>2</v>
      </c>
      <c r="J218" s="71">
        <v>2</v>
      </c>
      <c r="K218" s="106">
        <v>1</v>
      </c>
      <c r="L218" s="76"/>
      <c r="M218" s="71"/>
      <c r="N218" s="71"/>
      <c r="O218" s="71" t="s">
        <v>1864</v>
      </c>
      <c r="P218" s="71"/>
      <c r="Q218" s="71"/>
      <c r="R218" s="71" t="s">
        <v>1864</v>
      </c>
      <c r="S218" s="106">
        <v>0</v>
      </c>
      <c r="T218" s="76"/>
      <c r="U218" s="71"/>
      <c r="V218" s="71"/>
      <c r="W218" s="71" t="s">
        <v>1864</v>
      </c>
      <c r="X218" s="71"/>
      <c r="Y218" s="71"/>
      <c r="Z218" s="71" t="s">
        <v>1864</v>
      </c>
      <c r="AA218" s="106">
        <v>0</v>
      </c>
      <c r="AB218" s="76"/>
      <c r="AC218" s="71"/>
      <c r="AD218" s="71"/>
      <c r="AE218" s="71" t="s">
        <v>1864</v>
      </c>
      <c r="AF218" s="71"/>
      <c r="AG218" s="71"/>
      <c r="AH218" s="71" t="s">
        <v>1864</v>
      </c>
      <c r="AI218" s="106">
        <v>0</v>
      </c>
    </row>
    <row r="219" spans="1:35" x14ac:dyDescent="0.25">
      <c r="A219" s="76" t="s">
        <v>1754</v>
      </c>
      <c r="B219" s="71">
        <v>774.5</v>
      </c>
      <c r="C219" s="77">
        <v>659.5</v>
      </c>
      <c r="D219" s="76" t="s">
        <v>1755</v>
      </c>
      <c r="E219" s="71">
        <v>772.5</v>
      </c>
      <c r="F219" s="71">
        <v>2</v>
      </c>
      <c r="G219" s="71">
        <v>2</v>
      </c>
      <c r="H219" s="71">
        <v>657.5</v>
      </c>
      <c r="I219" s="71">
        <v>2</v>
      </c>
      <c r="J219" s="71">
        <v>2</v>
      </c>
      <c r="K219" s="106">
        <v>1</v>
      </c>
      <c r="L219" s="76"/>
      <c r="M219" s="71"/>
      <c r="N219" s="71"/>
      <c r="O219" s="71" t="s">
        <v>1864</v>
      </c>
      <c r="P219" s="71"/>
      <c r="Q219" s="71"/>
      <c r="R219" s="71" t="s">
        <v>1864</v>
      </c>
      <c r="S219" s="106">
        <v>0</v>
      </c>
      <c r="T219" s="76"/>
      <c r="U219" s="71"/>
      <c r="V219" s="71"/>
      <c r="W219" s="71" t="s">
        <v>1864</v>
      </c>
      <c r="X219" s="71"/>
      <c r="Y219" s="71"/>
      <c r="Z219" s="71" t="s">
        <v>1864</v>
      </c>
      <c r="AA219" s="106">
        <v>0</v>
      </c>
      <c r="AB219" s="76"/>
      <c r="AC219" s="71"/>
      <c r="AD219" s="71"/>
      <c r="AE219" s="71" t="s">
        <v>1864</v>
      </c>
      <c r="AF219" s="71"/>
      <c r="AG219" s="71"/>
      <c r="AH219" s="71" t="s">
        <v>1864</v>
      </c>
      <c r="AI219" s="106">
        <v>0</v>
      </c>
    </row>
    <row r="220" spans="1:35" x14ac:dyDescent="0.25">
      <c r="A220" s="76" t="s">
        <v>1755</v>
      </c>
      <c r="B220" s="71">
        <v>772.5</v>
      </c>
      <c r="C220" s="77">
        <v>657.5</v>
      </c>
      <c r="D220" s="76" t="s">
        <v>1756</v>
      </c>
      <c r="E220" s="71">
        <v>770.5</v>
      </c>
      <c r="F220" s="71">
        <v>2</v>
      </c>
      <c r="G220" s="71">
        <v>2</v>
      </c>
      <c r="H220" s="71">
        <v>655.5</v>
      </c>
      <c r="I220" s="71">
        <v>2</v>
      </c>
      <c r="J220" s="71">
        <v>2</v>
      </c>
      <c r="K220" s="106">
        <v>1</v>
      </c>
      <c r="L220" s="76"/>
      <c r="M220" s="71"/>
      <c r="N220" s="71"/>
      <c r="O220" s="71" t="s">
        <v>1864</v>
      </c>
      <c r="P220" s="71"/>
      <c r="Q220" s="71"/>
      <c r="R220" s="71" t="s">
        <v>1864</v>
      </c>
      <c r="S220" s="106">
        <v>0</v>
      </c>
      <c r="T220" s="76"/>
      <c r="U220" s="71"/>
      <c r="V220" s="71"/>
      <c r="W220" s="71" t="s">
        <v>1864</v>
      </c>
      <c r="X220" s="71"/>
      <c r="Y220" s="71"/>
      <c r="Z220" s="71" t="s">
        <v>1864</v>
      </c>
      <c r="AA220" s="106">
        <v>0</v>
      </c>
      <c r="AB220" s="76"/>
      <c r="AC220" s="71"/>
      <c r="AD220" s="71"/>
      <c r="AE220" s="71" t="s">
        <v>1864</v>
      </c>
      <c r="AF220" s="71"/>
      <c r="AG220" s="71"/>
      <c r="AH220" s="71" t="s">
        <v>1864</v>
      </c>
      <c r="AI220" s="106">
        <v>0</v>
      </c>
    </row>
    <row r="221" spans="1:35" x14ac:dyDescent="0.25">
      <c r="A221" s="76" t="s">
        <v>1756</v>
      </c>
      <c r="B221" s="71">
        <v>770.5</v>
      </c>
      <c r="C221" s="77">
        <v>655.5</v>
      </c>
      <c r="D221" s="76" t="s">
        <v>1757</v>
      </c>
      <c r="E221" s="71">
        <v>768.5</v>
      </c>
      <c r="F221" s="71">
        <v>2</v>
      </c>
      <c r="G221" s="71">
        <v>2</v>
      </c>
      <c r="H221" s="71">
        <v>653.5</v>
      </c>
      <c r="I221" s="71">
        <v>2</v>
      </c>
      <c r="J221" s="71">
        <v>2</v>
      </c>
      <c r="K221" s="106">
        <v>1</v>
      </c>
      <c r="L221" s="76"/>
      <c r="M221" s="71"/>
      <c r="N221" s="71"/>
      <c r="O221" s="71" t="s">
        <v>1864</v>
      </c>
      <c r="P221" s="71"/>
      <c r="Q221" s="71"/>
      <c r="R221" s="71" t="s">
        <v>1864</v>
      </c>
      <c r="S221" s="106">
        <v>0</v>
      </c>
      <c r="T221" s="76"/>
      <c r="U221" s="71"/>
      <c r="V221" s="71"/>
      <c r="W221" s="71" t="s">
        <v>1864</v>
      </c>
      <c r="X221" s="71"/>
      <c r="Y221" s="71"/>
      <c r="Z221" s="71" t="s">
        <v>1864</v>
      </c>
      <c r="AA221" s="106">
        <v>0</v>
      </c>
      <c r="AB221" s="76"/>
      <c r="AC221" s="71"/>
      <c r="AD221" s="71"/>
      <c r="AE221" s="71" t="s">
        <v>1864</v>
      </c>
      <c r="AF221" s="71"/>
      <c r="AG221" s="71"/>
      <c r="AH221" s="71" t="s">
        <v>1864</v>
      </c>
      <c r="AI221" s="106">
        <v>0</v>
      </c>
    </row>
    <row r="222" spans="1:35" x14ac:dyDescent="0.25">
      <c r="A222" s="76" t="s">
        <v>1757</v>
      </c>
      <c r="B222" s="71">
        <v>768.5</v>
      </c>
      <c r="C222" s="77">
        <v>653.5</v>
      </c>
      <c r="D222" s="76" t="s">
        <v>1758</v>
      </c>
      <c r="E222" s="71">
        <v>766.5</v>
      </c>
      <c r="F222" s="71">
        <v>2</v>
      </c>
      <c r="G222" s="71">
        <v>2</v>
      </c>
      <c r="H222" s="71">
        <v>651.5</v>
      </c>
      <c r="I222" s="71">
        <v>2</v>
      </c>
      <c r="J222" s="71">
        <v>2</v>
      </c>
      <c r="K222" s="106">
        <v>1</v>
      </c>
      <c r="L222" s="76"/>
      <c r="M222" s="71"/>
      <c r="N222" s="71"/>
      <c r="O222" s="71" t="s">
        <v>1864</v>
      </c>
      <c r="P222" s="71"/>
      <c r="Q222" s="71"/>
      <c r="R222" s="71" t="s">
        <v>1864</v>
      </c>
      <c r="S222" s="106">
        <v>0</v>
      </c>
      <c r="T222" s="76"/>
      <c r="U222" s="71"/>
      <c r="V222" s="71"/>
      <c r="W222" s="71" t="s">
        <v>1864</v>
      </c>
      <c r="X222" s="71"/>
      <c r="Y222" s="71"/>
      <c r="Z222" s="71" t="s">
        <v>1864</v>
      </c>
      <c r="AA222" s="106">
        <v>0</v>
      </c>
      <c r="AB222" s="76"/>
      <c r="AC222" s="71"/>
      <c r="AD222" s="71"/>
      <c r="AE222" s="71" t="s">
        <v>1864</v>
      </c>
      <c r="AF222" s="71"/>
      <c r="AG222" s="71"/>
      <c r="AH222" s="71" t="s">
        <v>1864</v>
      </c>
      <c r="AI222" s="106">
        <v>0</v>
      </c>
    </row>
    <row r="223" spans="1:35" x14ac:dyDescent="0.25">
      <c r="A223" s="76" t="s">
        <v>1758</v>
      </c>
      <c r="B223" s="71">
        <v>766.5</v>
      </c>
      <c r="C223" s="77">
        <v>651.5</v>
      </c>
      <c r="D223" s="76" t="s">
        <v>1759</v>
      </c>
      <c r="E223" s="71">
        <v>764.5</v>
      </c>
      <c r="F223" s="71">
        <v>2</v>
      </c>
      <c r="G223" s="71">
        <v>2</v>
      </c>
      <c r="H223" s="71">
        <v>649.5</v>
      </c>
      <c r="I223" s="71">
        <v>2</v>
      </c>
      <c r="J223" s="71">
        <v>2</v>
      </c>
      <c r="K223" s="106">
        <v>1</v>
      </c>
      <c r="L223" s="76"/>
      <c r="M223" s="71"/>
      <c r="N223" s="71"/>
      <c r="O223" s="71" t="s">
        <v>1864</v>
      </c>
      <c r="P223" s="71"/>
      <c r="Q223" s="71"/>
      <c r="R223" s="71" t="s">
        <v>1864</v>
      </c>
      <c r="S223" s="106">
        <v>0</v>
      </c>
      <c r="T223" s="76"/>
      <c r="U223" s="71"/>
      <c r="V223" s="71"/>
      <c r="W223" s="71" t="s">
        <v>1864</v>
      </c>
      <c r="X223" s="71"/>
      <c r="Y223" s="71"/>
      <c r="Z223" s="71" t="s">
        <v>1864</v>
      </c>
      <c r="AA223" s="106">
        <v>0</v>
      </c>
      <c r="AB223" s="76"/>
      <c r="AC223" s="71"/>
      <c r="AD223" s="71"/>
      <c r="AE223" s="71" t="s">
        <v>1864</v>
      </c>
      <c r="AF223" s="71"/>
      <c r="AG223" s="71"/>
      <c r="AH223" s="71" t="s">
        <v>1864</v>
      </c>
      <c r="AI223" s="106">
        <v>0</v>
      </c>
    </row>
    <row r="224" spans="1:35" x14ac:dyDescent="0.25">
      <c r="A224" s="76" t="s">
        <v>1759</v>
      </c>
      <c r="B224" s="71">
        <v>764.5</v>
      </c>
      <c r="C224" s="77">
        <v>649.5</v>
      </c>
      <c r="D224" s="76" t="s">
        <v>1760</v>
      </c>
      <c r="E224" s="71">
        <v>762.5</v>
      </c>
      <c r="F224" s="71">
        <v>2</v>
      </c>
      <c r="G224" s="71">
        <v>2</v>
      </c>
      <c r="H224" s="71">
        <v>647.5</v>
      </c>
      <c r="I224" s="71">
        <v>2</v>
      </c>
      <c r="J224" s="71">
        <v>2</v>
      </c>
      <c r="K224" s="106">
        <v>1</v>
      </c>
      <c r="L224" s="76"/>
      <c r="M224" s="71"/>
      <c r="N224" s="71"/>
      <c r="O224" s="71" t="s">
        <v>1864</v>
      </c>
      <c r="P224" s="71"/>
      <c r="Q224" s="71"/>
      <c r="R224" s="71" t="s">
        <v>1864</v>
      </c>
      <c r="S224" s="106">
        <v>0</v>
      </c>
      <c r="T224" s="76"/>
      <c r="U224" s="71"/>
      <c r="V224" s="71"/>
      <c r="W224" s="71" t="s">
        <v>1864</v>
      </c>
      <c r="X224" s="71"/>
      <c r="Y224" s="71"/>
      <c r="Z224" s="71" t="s">
        <v>1864</v>
      </c>
      <c r="AA224" s="106">
        <v>0</v>
      </c>
      <c r="AB224" s="76"/>
      <c r="AC224" s="71"/>
      <c r="AD224" s="71"/>
      <c r="AE224" s="71" t="s">
        <v>1864</v>
      </c>
      <c r="AF224" s="71"/>
      <c r="AG224" s="71"/>
      <c r="AH224" s="71" t="s">
        <v>1864</v>
      </c>
      <c r="AI224" s="106">
        <v>0</v>
      </c>
    </row>
    <row r="225" spans="1:35" x14ac:dyDescent="0.25">
      <c r="A225" s="76" t="s">
        <v>1761</v>
      </c>
      <c r="B225" s="71">
        <v>798.6</v>
      </c>
      <c r="C225" s="77">
        <v>683.6</v>
      </c>
      <c r="D225" s="76" t="s">
        <v>1762</v>
      </c>
      <c r="E225" s="71">
        <v>796.6</v>
      </c>
      <c r="F225" s="71">
        <v>2</v>
      </c>
      <c r="G225" s="71">
        <v>2</v>
      </c>
      <c r="H225" s="71">
        <v>681.6</v>
      </c>
      <c r="I225" s="71">
        <v>2</v>
      </c>
      <c r="J225" s="71">
        <v>2</v>
      </c>
      <c r="K225" s="106">
        <v>1</v>
      </c>
      <c r="L225" s="76"/>
      <c r="M225" s="71"/>
      <c r="N225" s="71"/>
      <c r="O225" s="71" t="s">
        <v>1864</v>
      </c>
      <c r="P225" s="71"/>
      <c r="Q225" s="71"/>
      <c r="R225" s="71" t="s">
        <v>1864</v>
      </c>
      <c r="S225" s="106">
        <v>0</v>
      </c>
      <c r="T225" s="76"/>
      <c r="U225" s="71"/>
      <c r="V225" s="71"/>
      <c r="W225" s="71" t="s">
        <v>1864</v>
      </c>
      <c r="X225" s="71"/>
      <c r="Y225" s="71"/>
      <c r="Z225" s="71" t="s">
        <v>1864</v>
      </c>
      <c r="AA225" s="106">
        <v>0</v>
      </c>
      <c r="AB225" s="76"/>
      <c r="AC225" s="71"/>
      <c r="AD225" s="71"/>
      <c r="AE225" s="71" t="s">
        <v>1864</v>
      </c>
      <c r="AF225" s="71"/>
      <c r="AG225" s="71"/>
      <c r="AH225" s="71" t="s">
        <v>1864</v>
      </c>
      <c r="AI225" s="106">
        <v>0</v>
      </c>
    </row>
    <row r="226" spans="1:35" x14ac:dyDescent="0.25">
      <c r="A226" s="76" t="s">
        <v>1762</v>
      </c>
      <c r="B226" s="71">
        <v>796.6</v>
      </c>
      <c r="C226" s="77">
        <v>681.6</v>
      </c>
      <c r="D226" s="76" t="s">
        <v>1763</v>
      </c>
      <c r="E226" s="71">
        <v>794.6</v>
      </c>
      <c r="F226" s="71">
        <v>2</v>
      </c>
      <c r="G226" s="71">
        <v>2</v>
      </c>
      <c r="H226" s="71">
        <v>679.6</v>
      </c>
      <c r="I226" s="71">
        <v>2</v>
      </c>
      <c r="J226" s="71">
        <v>2</v>
      </c>
      <c r="K226" s="106">
        <v>1</v>
      </c>
      <c r="L226" s="76"/>
      <c r="M226" s="71"/>
      <c r="N226" s="71"/>
      <c r="O226" s="71" t="s">
        <v>1864</v>
      </c>
      <c r="P226" s="71"/>
      <c r="Q226" s="71"/>
      <c r="R226" s="71" t="s">
        <v>1864</v>
      </c>
      <c r="S226" s="106">
        <v>0</v>
      </c>
      <c r="T226" s="76"/>
      <c r="U226" s="71"/>
      <c r="V226" s="71"/>
      <c r="W226" s="71" t="s">
        <v>1864</v>
      </c>
      <c r="X226" s="71"/>
      <c r="Y226" s="71"/>
      <c r="Z226" s="71" t="s">
        <v>1864</v>
      </c>
      <c r="AA226" s="106">
        <v>0</v>
      </c>
      <c r="AB226" s="76"/>
      <c r="AC226" s="71"/>
      <c r="AD226" s="71"/>
      <c r="AE226" s="71" t="s">
        <v>1864</v>
      </c>
      <c r="AF226" s="71"/>
      <c r="AG226" s="71"/>
      <c r="AH226" s="71" t="s">
        <v>1864</v>
      </c>
      <c r="AI226" s="106">
        <v>0</v>
      </c>
    </row>
    <row r="227" spans="1:35" x14ac:dyDescent="0.25">
      <c r="A227" s="76" t="s">
        <v>1037</v>
      </c>
      <c r="B227" s="71">
        <v>740.7</v>
      </c>
      <c r="C227" s="77">
        <v>523.5</v>
      </c>
      <c r="D227" s="76" t="s">
        <v>1040</v>
      </c>
      <c r="E227" s="71">
        <v>738.7</v>
      </c>
      <c r="F227" s="71">
        <v>2</v>
      </c>
      <c r="G227" s="71">
        <v>2</v>
      </c>
      <c r="H227" s="71">
        <v>521.5</v>
      </c>
      <c r="I227" s="71">
        <v>2</v>
      </c>
      <c r="J227" s="71">
        <v>2</v>
      </c>
      <c r="K227" s="106">
        <v>1</v>
      </c>
      <c r="L227" s="76"/>
      <c r="M227" s="71"/>
      <c r="N227" s="71"/>
      <c r="O227" s="71" t="s">
        <v>1864</v>
      </c>
      <c r="P227" s="71"/>
      <c r="Q227" s="71"/>
      <c r="R227" s="71" t="s">
        <v>1864</v>
      </c>
      <c r="S227" s="106">
        <v>0</v>
      </c>
      <c r="T227" s="76"/>
      <c r="U227" s="71"/>
      <c r="V227" s="71"/>
      <c r="W227" s="71" t="s">
        <v>1864</v>
      </c>
      <c r="X227" s="71"/>
      <c r="Y227" s="71"/>
      <c r="Z227" s="71" t="s">
        <v>1864</v>
      </c>
      <c r="AA227" s="106">
        <v>0</v>
      </c>
      <c r="AB227" s="76"/>
      <c r="AC227" s="71"/>
      <c r="AD227" s="71"/>
      <c r="AE227" s="71" t="s">
        <v>1864</v>
      </c>
      <c r="AF227" s="71"/>
      <c r="AG227" s="71"/>
      <c r="AH227" s="71" t="s">
        <v>1864</v>
      </c>
      <c r="AI227" s="106">
        <v>0</v>
      </c>
    </row>
    <row r="228" spans="1:35" x14ac:dyDescent="0.25">
      <c r="A228" s="76" t="s">
        <v>1038</v>
      </c>
      <c r="B228" s="71">
        <v>740.7</v>
      </c>
      <c r="C228" s="77">
        <v>495.5</v>
      </c>
      <c r="D228" s="76" t="s">
        <v>1041</v>
      </c>
      <c r="E228" s="71">
        <v>738.7</v>
      </c>
      <c r="F228" s="71">
        <v>2</v>
      </c>
      <c r="G228" s="71">
        <v>2</v>
      </c>
      <c r="H228" s="71">
        <v>493.5</v>
      </c>
      <c r="I228" s="71">
        <v>2</v>
      </c>
      <c r="J228" s="71">
        <v>2</v>
      </c>
      <c r="K228" s="106">
        <v>1</v>
      </c>
      <c r="L228" s="76"/>
      <c r="M228" s="71"/>
      <c r="N228" s="71"/>
      <c r="O228" s="71" t="s">
        <v>1864</v>
      </c>
      <c r="P228" s="71"/>
      <c r="Q228" s="71"/>
      <c r="R228" s="71" t="s">
        <v>1864</v>
      </c>
      <c r="S228" s="106">
        <v>0</v>
      </c>
      <c r="T228" s="76"/>
      <c r="U228" s="71"/>
      <c r="V228" s="71"/>
      <c r="W228" s="71" t="s">
        <v>1864</v>
      </c>
      <c r="X228" s="71"/>
      <c r="Y228" s="71"/>
      <c r="Z228" s="71" t="s">
        <v>1864</v>
      </c>
      <c r="AA228" s="106">
        <v>0</v>
      </c>
      <c r="AB228" s="76"/>
      <c r="AC228" s="71"/>
      <c r="AD228" s="71"/>
      <c r="AE228" s="71" t="s">
        <v>1864</v>
      </c>
      <c r="AF228" s="71"/>
      <c r="AG228" s="71"/>
      <c r="AH228" s="71" t="s">
        <v>1864</v>
      </c>
      <c r="AI228" s="106">
        <v>0</v>
      </c>
    </row>
    <row r="229" spans="1:35" x14ac:dyDescent="0.25">
      <c r="A229" s="76" t="s">
        <v>1039</v>
      </c>
      <c r="B229" s="71">
        <v>740.7</v>
      </c>
      <c r="C229" s="77">
        <v>467.4</v>
      </c>
      <c r="D229" s="76" t="s">
        <v>1042</v>
      </c>
      <c r="E229" s="71">
        <v>738.7</v>
      </c>
      <c r="F229" s="71">
        <v>2</v>
      </c>
      <c r="G229" s="71">
        <v>2</v>
      </c>
      <c r="H229" s="71">
        <v>465.4</v>
      </c>
      <c r="I229" s="71">
        <v>2</v>
      </c>
      <c r="J229" s="71">
        <v>2</v>
      </c>
      <c r="K229" s="106">
        <v>1</v>
      </c>
      <c r="L229" s="76" t="s">
        <v>1043</v>
      </c>
      <c r="M229" s="71">
        <v>738.7</v>
      </c>
      <c r="N229" s="71">
        <v>2</v>
      </c>
      <c r="O229" s="71">
        <v>2</v>
      </c>
      <c r="P229" s="71">
        <v>467.4</v>
      </c>
      <c r="Q229" s="71">
        <v>0</v>
      </c>
      <c r="R229" s="71">
        <v>0</v>
      </c>
      <c r="S229" s="106">
        <v>2</v>
      </c>
      <c r="T229" s="76"/>
      <c r="U229" s="71"/>
      <c r="V229" s="71"/>
      <c r="W229" s="71" t="s">
        <v>1864</v>
      </c>
      <c r="X229" s="71"/>
      <c r="Y229" s="71"/>
      <c r="Z229" s="71" t="s">
        <v>1864</v>
      </c>
      <c r="AA229" s="106">
        <v>0</v>
      </c>
      <c r="AB229" s="76"/>
      <c r="AC229" s="71"/>
      <c r="AD229" s="71"/>
      <c r="AE229" s="71" t="s">
        <v>1864</v>
      </c>
      <c r="AF229" s="71"/>
      <c r="AG229" s="71"/>
      <c r="AH229" s="71" t="s">
        <v>1864</v>
      </c>
      <c r="AI229" s="106">
        <v>0</v>
      </c>
    </row>
    <row r="230" spans="1:35" x14ac:dyDescent="0.25">
      <c r="A230" s="76" t="s">
        <v>1040</v>
      </c>
      <c r="B230" s="71">
        <v>738.7</v>
      </c>
      <c r="C230" s="77">
        <v>521.5</v>
      </c>
      <c r="D230" s="76" t="s">
        <v>1045</v>
      </c>
      <c r="E230" s="71">
        <v>736.6</v>
      </c>
      <c r="F230" s="71">
        <v>2</v>
      </c>
      <c r="G230" s="71">
        <v>2.1000000000000227</v>
      </c>
      <c r="H230" s="71">
        <v>519.4</v>
      </c>
      <c r="I230" s="71">
        <v>2</v>
      </c>
      <c r="J230" s="71">
        <v>2.1000000000000227</v>
      </c>
      <c r="K230" s="106">
        <v>1</v>
      </c>
      <c r="L230" s="76"/>
      <c r="M230" s="71"/>
      <c r="N230" s="71"/>
      <c r="O230" s="71" t="s">
        <v>1864</v>
      </c>
      <c r="P230" s="71"/>
      <c r="Q230" s="71"/>
      <c r="R230" s="71" t="s">
        <v>1864</v>
      </c>
      <c r="S230" s="106">
        <v>0</v>
      </c>
      <c r="T230" s="76"/>
      <c r="U230" s="71"/>
      <c r="V230" s="71"/>
      <c r="W230" s="71" t="s">
        <v>1864</v>
      </c>
      <c r="X230" s="71"/>
      <c r="Y230" s="71"/>
      <c r="Z230" s="71" t="s">
        <v>1864</v>
      </c>
      <c r="AA230" s="106">
        <v>0</v>
      </c>
      <c r="AB230" s="76"/>
      <c r="AC230" s="71"/>
      <c r="AD230" s="71"/>
      <c r="AE230" s="71" t="s">
        <v>1864</v>
      </c>
      <c r="AF230" s="71"/>
      <c r="AG230" s="71"/>
      <c r="AH230" s="71" t="s">
        <v>1864</v>
      </c>
      <c r="AI230" s="106">
        <v>0</v>
      </c>
    </row>
    <row r="231" spans="1:35" x14ac:dyDescent="0.25">
      <c r="A231" s="76" t="s">
        <v>1044</v>
      </c>
      <c r="B231" s="71">
        <v>738.7</v>
      </c>
      <c r="C231" s="77">
        <v>439.4</v>
      </c>
      <c r="D231" s="76" t="s">
        <v>1046</v>
      </c>
      <c r="E231" s="71">
        <v>736.6</v>
      </c>
      <c r="F231" s="71">
        <v>2</v>
      </c>
      <c r="G231" s="71">
        <v>2.1000000000000227</v>
      </c>
      <c r="H231" s="71">
        <v>439.3</v>
      </c>
      <c r="I231" s="71">
        <v>0</v>
      </c>
      <c r="J231" s="71">
        <v>9.9999999999965894E-2</v>
      </c>
      <c r="K231" s="106">
        <v>2</v>
      </c>
      <c r="L231" s="76"/>
      <c r="M231" s="71"/>
      <c r="N231" s="71"/>
      <c r="O231" s="71" t="s">
        <v>1864</v>
      </c>
      <c r="P231" s="71"/>
      <c r="Q231" s="71"/>
      <c r="R231" s="71" t="s">
        <v>1864</v>
      </c>
      <c r="S231" s="106">
        <v>0</v>
      </c>
      <c r="T231" s="76"/>
      <c r="U231" s="71"/>
      <c r="V231" s="71"/>
      <c r="W231" s="71" t="s">
        <v>1864</v>
      </c>
      <c r="X231" s="71"/>
      <c r="Y231" s="71"/>
      <c r="Z231" s="71" t="s">
        <v>1864</v>
      </c>
      <c r="AA231" s="106">
        <v>0</v>
      </c>
      <c r="AB231" s="76"/>
      <c r="AC231" s="71"/>
      <c r="AD231" s="71"/>
      <c r="AE231" s="71" t="s">
        <v>1864</v>
      </c>
      <c r="AF231" s="71"/>
      <c r="AG231" s="71"/>
      <c r="AH231" s="71" t="s">
        <v>1864</v>
      </c>
      <c r="AI231" s="106">
        <v>0</v>
      </c>
    </row>
    <row r="232" spans="1:35" x14ac:dyDescent="0.25">
      <c r="A232" s="76" t="s">
        <v>1047</v>
      </c>
      <c r="B232" s="71">
        <v>768.7</v>
      </c>
      <c r="C232" s="77">
        <v>551.5</v>
      </c>
      <c r="D232" s="76" t="s">
        <v>1051</v>
      </c>
      <c r="E232" s="71">
        <v>766.7</v>
      </c>
      <c r="F232" s="71">
        <v>2</v>
      </c>
      <c r="G232" s="71">
        <v>2</v>
      </c>
      <c r="H232" s="71">
        <v>549.5</v>
      </c>
      <c r="I232" s="71">
        <v>2</v>
      </c>
      <c r="J232" s="71">
        <v>2</v>
      </c>
      <c r="K232" s="106">
        <v>1</v>
      </c>
      <c r="L232" s="76"/>
      <c r="M232" s="71"/>
      <c r="N232" s="71"/>
      <c r="O232" s="71" t="s">
        <v>1864</v>
      </c>
      <c r="P232" s="71"/>
      <c r="Q232" s="71"/>
      <c r="R232" s="71" t="s">
        <v>1864</v>
      </c>
      <c r="S232" s="106">
        <v>0</v>
      </c>
      <c r="T232" s="76"/>
      <c r="U232" s="71"/>
      <c r="V232" s="71"/>
      <c r="W232" s="71" t="s">
        <v>1864</v>
      </c>
      <c r="X232" s="71"/>
      <c r="Y232" s="71"/>
      <c r="Z232" s="71" t="s">
        <v>1864</v>
      </c>
      <c r="AA232" s="106">
        <v>0</v>
      </c>
      <c r="AB232" s="76"/>
      <c r="AC232" s="71"/>
      <c r="AD232" s="71"/>
      <c r="AE232" s="71" t="s">
        <v>1864</v>
      </c>
      <c r="AF232" s="71"/>
      <c r="AG232" s="71"/>
      <c r="AH232" s="71" t="s">
        <v>1864</v>
      </c>
      <c r="AI232" s="106">
        <v>0</v>
      </c>
    </row>
    <row r="233" spans="1:35" x14ac:dyDescent="0.25">
      <c r="A233" s="76" t="s">
        <v>1048</v>
      </c>
      <c r="B233" s="71">
        <v>768.7</v>
      </c>
      <c r="C233" s="77">
        <v>523.5</v>
      </c>
      <c r="D233" s="76" t="s">
        <v>1052</v>
      </c>
      <c r="E233" s="71">
        <v>766.7</v>
      </c>
      <c r="F233" s="71">
        <v>2</v>
      </c>
      <c r="G233" s="71">
        <v>2</v>
      </c>
      <c r="H233" s="71">
        <v>521.5</v>
      </c>
      <c r="I233" s="71">
        <v>2</v>
      </c>
      <c r="J233" s="71">
        <v>2</v>
      </c>
      <c r="K233" s="106">
        <v>1</v>
      </c>
      <c r="L233" s="76" t="s">
        <v>1053</v>
      </c>
      <c r="M233" s="71">
        <v>766.7</v>
      </c>
      <c r="N233" s="71">
        <v>2</v>
      </c>
      <c r="O233" s="71">
        <v>2</v>
      </c>
      <c r="P233" s="71">
        <v>523.5</v>
      </c>
      <c r="Q233" s="71">
        <v>0</v>
      </c>
      <c r="R233" s="71">
        <v>0</v>
      </c>
      <c r="S233" s="106">
        <v>2</v>
      </c>
      <c r="T233" s="76"/>
      <c r="U233" s="71"/>
      <c r="V233" s="71"/>
      <c r="W233" s="71" t="s">
        <v>1864</v>
      </c>
      <c r="X233" s="71"/>
      <c r="Y233" s="71"/>
      <c r="Z233" s="71" t="s">
        <v>1864</v>
      </c>
      <c r="AA233" s="106">
        <v>0</v>
      </c>
      <c r="AB233" s="76"/>
      <c r="AC233" s="71"/>
      <c r="AD233" s="71"/>
      <c r="AE233" s="71" t="s">
        <v>1864</v>
      </c>
      <c r="AF233" s="71"/>
      <c r="AG233" s="71"/>
      <c r="AH233" s="71" t="s">
        <v>1864</v>
      </c>
      <c r="AI233" s="106">
        <v>0</v>
      </c>
    </row>
    <row r="234" spans="1:35" x14ac:dyDescent="0.25">
      <c r="A234" s="76" t="s">
        <v>1049</v>
      </c>
      <c r="B234" s="71">
        <v>768.7</v>
      </c>
      <c r="C234" s="77">
        <v>495.4</v>
      </c>
      <c r="D234" s="76" t="s">
        <v>1054</v>
      </c>
      <c r="E234" s="71">
        <v>766.7</v>
      </c>
      <c r="F234" s="71">
        <v>2</v>
      </c>
      <c r="G234" s="71">
        <v>2</v>
      </c>
      <c r="H234" s="71">
        <v>493.4</v>
      </c>
      <c r="I234" s="71">
        <v>2</v>
      </c>
      <c r="J234" s="71">
        <v>2</v>
      </c>
      <c r="K234" s="106">
        <v>1</v>
      </c>
      <c r="L234" s="76" t="s">
        <v>1055</v>
      </c>
      <c r="M234" s="71">
        <v>766.7</v>
      </c>
      <c r="N234" s="71">
        <v>2</v>
      </c>
      <c r="O234" s="71">
        <v>2</v>
      </c>
      <c r="P234" s="71">
        <v>495.4</v>
      </c>
      <c r="Q234" s="71">
        <v>0</v>
      </c>
      <c r="R234" s="71">
        <v>0</v>
      </c>
      <c r="S234" s="106">
        <v>2</v>
      </c>
      <c r="T234" s="76"/>
      <c r="U234" s="71"/>
      <c r="V234" s="71"/>
      <c r="W234" s="71" t="s">
        <v>1864</v>
      </c>
      <c r="X234" s="71"/>
      <c r="Y234" s="71"/>
      <c r="Z234" s="71" t="s">
        <v>1864</v>
      </c>
      <c r="AA234" s="106">
        <v>0</v>
      </c>
      <c r="AB234" s="76"/>
      <c r="AC234" s="71"/>
      <c r="AD234" s="71"/>
      <c r="AE234" s="71" t="s">
        <v>1864</v>
      </c>
      <c r="AF234" s="71"/>
      <c r="AG234" s="71"/>
      <c r="AH234" s="71" t="s">
        <v>1864</v>
      </c>
      <c r="AI234" s="106">
        <v>0</v>
      </c>
    </row>
    <row r="235" spans="1:35" x14ac:dyDescent="0.25">
      <c r="A235" s="76" t="s">
        <v>1050</v>
      </c>
      <c r="B235" s="71">
        <v>768.7</v>
      </c>
      <c r="C235" s="77">
        <v>467.4</v>
      </c>
      <c r="D235" s="76" t="s">
        <v>1056</v>
      </c>
      <c r="E235" s="71">
        <v>766.7</v>
      </c>
      <c r="F235" s="71">
        <v>2</v>
      </c>
      <c r="G235" s="71">
        <v>2</v>
      </c>
      <c r="H235" s="71">
        <v>467.4</v>
      </c>
      <c r="I235" s="71">
        <v>0</v>
      </c>
      <c r="J235" s="71">
        <v>0</v>
      </c>
      <c r="K235" s="106">
        <v>2</v>
      </c>
      <c r="L235" s="76"/>
      <c r="M235" s="71"/>
      <c r="N235" s="71"/>
      <c r="O235" s="71" t="s">
        <v>1864</v>
      </c>
      <c r="P235" s="71"/>
      <c r="Q235" s="71"/>
      <c r="R235" s="71" t="s">
        <v>1864</v>
      </c>
      <c r="S235" s="106">
        <v>0</v>
      </c>
      <c r="T235" s="76"/>
      <c r="U235" s="71"/>
      <c r="V235" s="71"/>
      <c r="W235" s="71" t="s">
        <v>1864</v>
      </c>
      <c r="X235" s="71"/>
      <c r="Y235" s="71"/>
      <c r="Z235" s="71" t="s">
        <v>1864</v>
      </c>
      <c r="AA235" s="106">
        <v>0</v>
      </c>
      <c r="AB235" s="76"/>
      <c r="AC235" s="71"/>
      <c r="AD235" s="71"/>
      <c r="AE235" s="71" t="s">
        <v>1864</v>
      </c>
      <c r="AF235" s="71"/>
      <c r="AG235" s="71"/>
      <c r="AH235" s="71" t="s">
        <v>1864</v>
      </c>
      <c r="AI235" s="106">
        <v>0</v>
      </c>
    </row>
    <row r="236" spans="1:35" x14ac:dyDescent="0.25">
      <c r="A236" s="76" t="s">
        <v>1051</v>
      </c>
      <c r="B236" s="71">
        <v>766.7</v>
      </c>
      <c r="C236" s="77">
        <v>549.5</v>
      </c>
      <c r="D236" s="76" t="s">
        <v>1057</v>
      </c>
      <c r="E236" s="71">
        <v>764.7</v>
      </c>
      <c r="F236" s="71">
        <v>2</v>
      </c>
      <c r="G236" s="71">
        <v>2</v>
      </c>
      <c r="H236" s="71">
        <v>547.5</v>
      </c>
      <c r="I236" s="71">
        <v>2</v>
      </c>
      <c r="J236" s="71">
        <v>2</v>
      </c>
      <c r="K236" s="106">
        <v>1</v>
      </c>
      <c r="L236" s="76"/>
      <c r="M236" s="71"/>
      <c r="N236" s="71"/>
      <c r="O236" s="71" t="s">
        <v>1864</v>
      </c>
      <c r="P236" s="71"/>
      <c r="Q236" s="71"/>
      <c r="R236" s="71" t="s">
        <v>1864</v>
      </c>
      <c r="S236" s="106">
        <v>0</v>
      </c>
      <c r="T236" s="76"/>
      <c r="U236" s="71"/>
      <c r="V236" s="71"/>
      <c r="W236" s="71" t="s">
        <v>1864</v>
      </c>
      <c r="X236" s="71"/>
      <c r="Y236" s="71"/>
      <c r="Z236" s="71" t="s">
        <v>1864</v>
      </c>
      <c r="AA236" s="106">
        <v>0</v>
      </c>
      <c r="AB236" s="76"/>
      <c r="AC236" s="71"/>
      <c r="AD236" s="71"/>
      <c r="AE236" s="71" t="s">
        <v>1864</v>
      </c>
      <c r="AF236" s="71"/>
      <c r="AG236" s="71"/>
      <c r="AH236" s="71" t="s">
        <v>1864</v>
      </c>
      <c r="AI236" s="106">
        <v>0</v>
      </c>
    </row>
    <row r="237" spans="1:35" x14ac:dyDescent="0.25">
      <c r="A237" s="76" t="s">
        <v>1052</v>
      </c>
      <c r="B237" s="71">
        <v>766.7</v>
      </c>
      <c r="C237" s="77">
        <v>521.5</v>
      </c>
      <c r="D237" s="76" t="s">
        <v>1058</v>
      </c>
      <c r="E237" s="71">
        <v>764.7</v>
      </c>
      <c r="F237" s="71">
        <v>2</v>
      </c>
      <c r="G237" s="71">
        <v>2</v>
      </c>
      <c r="H237" s="71">
        <v>519.5</v>
      </c>
      <c r="I237" s="71">
        <v>2</v>
      </c>
      <c r="J237" s="71">
        <v>2</v>
      </c>
      <c r="K237" s="106">
        <v>1</v>
      </c>
      <c r="L237" s="76"/>
      <c r="M237" s="71"/>
      <c r="N237" s="71"/>
      <c r="O237" s="71" t="s">
        <v>1864</v>
      </c>
      <c r="P237" s="71"/>
      <c r="Q237" s="71"/>
      <c r="R237" s="71" t="s">
        <v>1864</v>
      </c>
      <c r="S237" s="106">
        <v>0</v>
      </c>
      <c r="T237" s="76"/>
      <c r="U237" s="71"/>
      <c r="V237" s="71"/>
      <c r="W237" s="71" t="s">
        <v>1864</v>
      </c>
      <c r="X237" s="71"/>
      <c r="Y237" s="71"/>
      <c r="Z237" s="71" t="s">
        <v>1864</v>
      </c>
      <c r="AA237" s="106">
        <v>0</v>
      </c>
      <c r="AB237" s="76"/>
      <c r="AC237" s="71"/>
      <c r="AD237" s="71"/>
      <c r="AE237" s="71" t="s">
        <v>1864</v>
      </c>
      <c r="AF237" s="71"/>
      <c r="AG237" s="71"/>
      <c r="AH237" s="71" t="s">
        <v>1864</v>
      </c>
      <c r="AI237" s="106">
        <v>0</v>
      </c>
    </row>
    <row r="238" spans="1:35" x14ac:dyDescent="0.25">
      <c r="A238" s="76" t="s">
        <v>1054</v>
      </c>
      <c r="B238" s="71">
        <v>766.7</v>
      </c>
      <c r="C238" s="77">
        <v>493.4</v>
      </c>
      <c r="D238" s="76" t="s">
        <v>1059</v>
      </c>
      <c r="E238" s="71">
        <v>764.7</v>
      </c>
      <c r="F238" s="71">
        <v>2</v>
      </c>
      <c r="G238" s="71">
        <v>2</v>
      </c>
      <c r="H238" s="71">
        <v>491.4</v>
      </c>
      <c r="I238" s="71">
        <v>2</v>
      </c>
      <c r="J238" s="71">
        <v>2</v>
      </c>
      <c r="K238" s="106">
        <v>1</v>
      </c>
      <c r="L238" s="76" t="s">
        <v>1060</v>
      </c>
      <c r="M238" s="71">
        <v>764.7</v>
      </c>
      <c r="N238" s="71">
        <v>2</v>
      </c>
      <c r="O238" s="71">
        <v>2</v>
      </c>
      <c r="P238" s="71">
        <v>493.4</v>
      </c>
      <c r="Q238" s="71">
        <v>0</v>
      </c>
      <c r="R238" s="71">
        <v>0</v>
      </c>
      <c r="S238" s="106">
        <v>2</v>
      </c>
      <c r="T238" s="76"/>
      <c r="U238" s="71"/>
      <c r="V238" s="71"/>
      <c r="W238" s="71" t="s">
        <v>1864</v>
      </c>
      <c r="X238" s="71"/>
      <c r="Y238" s="71"/>
      <c r="Z238" s="71" t="s">
        <v>1864</v>
      </c>
      <c r="AA238" s="106">
        <v>0</v>
      </c>
      <c r="AB238" s="76"/>
      <c r="AC238" s="71"/>
      <c r="AD238" s="71"/>
      <c r="AE238" s="71" t="s">
        <v>1864</v>
      </c>
      <c r="AF238" s="71"/>
      <c r="AG238" s="71"/>
      <c r="AH238" s="71" t="s">
        <v>1864</v>
      </c>
      <c r="AI238" s="106">
        <v>0</v>
      </c>
    </row>
    <row r="239" spans="1:35" x14ac:dyDescent="0.25">
      <c r="A239" s="76" t="s">
        <v>1055</v>
      </c>
      <c r="B239" s="71">
        <v>766.7</v>
      </c>
      <c r="C239" s="77">
        <v>495.4</v>
      </c>
      <c r="D239" s="76" t="s">
        <v>1060</v>
      </c>
      <c r="E239" s="71">
        <v>764.7</v>
      </c>
      <c r="F239" s="71">
        <v>2</v>
      </c>
      <c r="G239" s="71">
        <v>2</v>
      </c>
      <c r="H239" s="71">
        <v>493.4</v>
      </c>
      <c r="I239" s="71">
        <v>2</v>
      </c>
      <c r="J239" s="71">
        <v>2</v>
      </c>
      <c r="K239" s="106">
        <v>1</v>
      </c>
      <c r="L239" s="76"/>
      <c r="M239" s="71"/>
      <c r="N239" s="71"/>
      <c r="O239" s="71" t="s">
        <v>1864</v>
      </c>
      <c r="P239" s="71"/>
      <c r="Q239" s="71"/>
      <c r="R239" s="71" t="s">
        <v>1864</v>
      </c>
      <c r="S239" s="106">
        <v>0</v>
      </c>
      <c r="T239" s="76"/>
      <c r="U239" s="71"/>
      <c r="V239" s="71"/>
      <c r="W239" s="71" t="s">
        <v>1864</v>
      </c>
      <c r="X239" s="71"/>
      <c r="Y239" s="71"/>
      <c r="Z239" s="71" t="s">
        <v>1864</v>
      </c>
      <c r="AA239" s="106">
        <v>0</v>
      </c>
      <c r="AB239" s="76"/>
      <c r="AC239" s="71"/>
      <c r="AD239" s="71"/>
      <c r="AE239" s="71" t="s">
        <v>1864</v>
      </c>
      <c r="AF239" s="71"/>
      <c r="AG239" s="71"/>
      <c r="AH239" s="71" t="s">
        <v>1864</v>
      </c>
      <c r="AI239" s="106">
        <v>0</v>
      </c>
    </row>
    <row r="240" spans="1:35" x14ac:dyDescent="0.25">
      <c r="A240" s="76" t="s">
        <v>1056</v>
      </c>
      <c r="B240" s="71">
        <v>766.7</v>
      </c>
      <c r="C240" s="77">
        <v>467.4</v>
      </c>
      <c r="D240" s="76" t="s">
        <v>1062</v>
      </c>
      <c r="E240" s="71">
        <v>764.7</v>
      </c>
      <c r="F240" s="71">
        <v>2</v>
      </c>
      <c r="G240" s="71">
        <v>2</v>
      </c>
      <c r="H240" s="71">
        <v>467.4</v>
      </c>
      <c r="I240" s="71">
        <v>0</v>
      </c>
      <c r="J240" s="71">
        <v>0</v>
      </c>
      <c r="K240" s="106">
        <v>2</v>
      </c>
      <c r="L240" s="76" t="s">
        <v>1061</v>
      </c>
      <c r="M240" s="71">
        <v>764.7</v>
      </c>
      <c r="N240" s="71">
        <v>2</v>
      </c>
      <c r="O240" s="71">
        <v>2</v>
      </c>
      <c r="P240" s="71">
        <v>465.4</v>
      </c>
      <c r="Q240" s="71">
        <v>2</v>
      </c>
      <c r="R240" s="71">
        <v>2</v>
      </c>
      <c r="S240" s="106">
        <v>1</v>
      </c>
      <c r="T240" s="76"/>
      <c r="U240" s="71"/>
      <c r="V240" s="71"/>
      <c r="W240" s="71" t="s">
        <v>1864</v>
      </c>
      <c r="X240" s="71"/>
      <c r="Y240" s="71"/>
      <c r="Z240" s="71" t="s">
        <v>1864</v>
      </c>
      <c r="AA240" s="106">
        <v>0</v>
      </c>
      <c r="AB240" s="76"/>
      <c r="AC240" s="71"/>
      <c r="AD240" s="71"/>
      <c r="AE240" s="71" t="s">
        <v>1864</v>
      </c>
      <c r="AF240" s="71"/>
      <c r="AG240" s="71"/>
      <c r="AH240" s="71" t="s">
        <v>1864</v>
      </c>
      <c r="AI240" s="106">
        <v>0</v>
      </c>
    </row>
    <row r="241" spans="1:35" x14ac:dyDescent="0.25">
      <c r="A241" s="76" t="s">
        <v>1061</v>
      </c>
      <c r="B241" s="71">
        <v>764.7</v>
      </c>
      <c r="C241" s="77">
        <v>465.4</v>
      </c>
      <c r="D241" s="76" t="s">
        <v>1063</v>
      </c>
      <c r="E241" s="71">
        <v>762.7</v>
      </c>
      <c r="F241" s="71">
        <v>2</v>
      </c>
      <c r="G241" s="71">
        <v>2</v>
      </c>
      <c r="H241" s="71">
        <v>465.4</v>
      </c>
      <c r="I241" s="71">
        <v>0</v>
      </c>
      <c r="J241" s="71">
        <v>0</v>
      </c>
      <c r="K241" s="106">
        <v>2</v>
      </c>
      <c r="L241" s="76"/>
      <c r="M241" s="71"/>
      <c r="N241" s="71"/>
      <c r="O241" s="71" t="s">
        <v>1864</v>
      </c>
      <c r="P241" s="71"/>
      <c r="Q241" s="71"/>
      <c r="R241" s="71" t="s">
        <v>1864</v>
      </c>
      <c r="S241" s="106">
        <v>0</v>
      </c>
      <c r="T241" s="76"/>
      <c r="U241" s="71"/>
      <c r="V241" s="71"/>
      <c r="W241" s="71" t="s">
        <v>1864</v>
      </c>
      <c r="X241" s="71"/>
      <c r="Y241" s="71"/>
      <c r="Z241" s="71" t="s">
        <v>1864</v>
      </c>
      <c r="AA241" s="106">
        <v>0</v>
      </c>
      <c r="AB241" s="76"/>
      <c r="AC241" s="71"/>
      <c r="AD241" s="71"/>
      <c r="AE241" s="71" t="s">
        <v>1864</v>
      </c>
      <c r="AF241" s="71"/>
      <c r="AG241" s="71"/>
      <c r="AH241" s="71" t="s">
        <v>1864</v>
      </c>
      <c r="AI241" s="106">
        <v>0</v>
      </c>
    </row>
    <row r="242" spans="1:35" x14ac:dyDescent="0.25">
      <c r="A242" s="76" t="s">
        <v>1062</v>
      </c>
      <c r="B242" s="71">
        <v>764.7</v>
      </c>
      <c r="C242" s="77">
        <v>467.4</v>
      </c>
      <c r="D242" s="76" t="s">
        <v>1063</v>
      </c>
      <c r="E242" s="71">
        <v>762.7</v>
      </c>
      <c r="F242" s="71">
        <v>2</v>
      </c>
      <c r="G242" s="71">
        <v>2</v>
      </c>
      <c r="H242" s="71">
        <v>465.4</v>
      </c>
      <c r="I242" s="71">
        <v>2</v>
      </c>
      <c r="J242" s="71">
        <v>2</v>
      </c>
      <c r="K242" s="106">
        <v>1</v>
      </c>
      <c r="L242" s="76"/>
      <c r="M242" s="71"/>
      <c r="N242" s="71"/>
      <c r="O242" s="71" t="s">
        <v>1864</v>
      </c>
      <c r="P242" s="71"/>
      <c r="Q242" s="71"/>
      <c r="R242" s="71" t="s">
        <v>1864</v>
      </c>
      <c r="S242" s="106">
        <v>0</v>
      </c>
      <c r="T242" s="76"/>
      <c r="U242" s="71"/>
      <c r="V242" s="71"/>
      <c r="W242" s="71" t="s">
        <v>1864</v>
      </c>
      <c r="X242" s="71"/>
      <c r="Y242" s="71"/>
      <c r="Z242" s="71" t="s">
        <v>1864</v>
      </c>
      <c r="AA242" s="106">
        <v>0</v>
      </c>
      <c r="AB242" s="76"/>
      <c r="AC242" s="71"/>
      <c r="AD242" s="71"/>
      <c r="AE242" s="71" t="s">
        <v>1864</v>
      </c>
      <c r="AF242" s="71"/>
      <c r="AG242" s="71"/>
      <c r="AH242" s="71" t="s">
        <v>1864</v>
      </c>
      <c r="AI242" s="106">
        <v>0</v>
      </c>
    </row>
    <row r="243" spans="1:35" x14ac:dyDescent="0.25">
      <c r="A243" s="76" t="s">
        <v>1065</v>
      </c>
      <c r="B243" s="71">
        <v>782.7</v>
      </c>
      <c r="C243" s="77">
        <v>523.4</v>
      </c>
      <c r="D243" s="76" t="s">
        <v>1067</v>
      </c>
      <c r="E243" s="71">
        <v>780.7</v>
      </c>
      <c r="F243" s="71">
        <v>2</v>
      </c>
      <c r="G243" s="71">
        <v>2</v>
      </c>
      <c r="H243" s="71">
        <v>521.4</v>
      </c>
      <c r="I243" s="71">
        <v>2</v>
      </c>
      <c r="J243" s="71">
        <v>2</v>
      </c>
      <c r="K243" s="106">
        <v>1</v>
      </c>
      <c r="L243" s="76"/>
      <c r="M243" s="71"/>
      <c r="N243" s="71"/>
      <c r="O243" s="71" t="s">
        <v>1864</v>
      </c>
      <c r="P243" s="71"/>
      <c r="Q243" s="71"/>
      <c r="R243" s="71" t="s">
        <v>1864</v>
      </c>
      <c r="S243" s="106">
        <v>0</v>
      </c>
      <c r="T243" s="76"/>
      <c r="U243" s="71"/>
      <c r="V243" s="71"/>
      <c r="W243" s="71" t="s">
        <v>1864</v>
      </c>
      <c r="X243" s="71"/>
      <c r="Y243" s="71"/>
      <c r="Z243" s="71" t="s">
        <v>1864</v>
      </c>
      <c r="AA243" s="106">
        <v>0</v>
      </c>
      <c r="AB243" s="76"/>
      <c r="AC243" s="71"/>
      <c r="AD243" s="71"/>
      <c r="AE243" s="71" t="s">
        <v>1864</v>
      </c>
      <c r="AF243" s="71"/>
      <c r="AG243" s="71"/>
      <c r="AH243" s="71" t="s">
        <v>1864</v>
      </c>
      <c r="AI243" s="106">
        <v>0</v>
      </c>
    </row>
    <row r="244" spans="1:35" x14ac:dyDescent="0.25">
      <c r="A244" s="76" t="s">
        <v>1066</v>
      </c>
      <c r="B244" s="71">
        <v>782.7</v>
      </c>
      <c r="C244" s="77">
        <v>509.4</v>
      </c>
      <c r="D244" s="76" t="s">
        <v>1068</v>
      </c>
      <c r="E244" s="71">
        <v>780.7</v>
      </c>
      <c r="F244" s="71">
        <v>2</v>
      </c>
      <c r="G244" s="71">
        <v>2</v>
      </c>
      <c r="H244" s="71">
        <v>507.4</v>
      </c>
      <c r="I244" s="71">
        <v>2</v>
      </c>
      <c r="J244" s="71">
        <v>2</v>
      </c>
      <c r="K244" s="106">
        <v>1</v>
      </c>
      <c r="L244" s="76"/>
      <c r="M244" s="71"/>
      <c r="N244" s="71"/>
      <c r="O244" s="71" t="s">
        <v>1864</v>
      </c>
      <c r="P244" s="71"/>
      <c r="Q244" s="71"/>
      <c r="R244" s="71" t="s">
        <v>1864</v>
      </c>
      <c r="S244" s="106">
        <v>0</v>
      </c>
      <c r="T244" s="76"/>
      <c r="U244" s="71"/>
      <c r="V244" s="71"/>
      <c r="W244" s="71" t="s">
        <v>1864</v>
      </c>
      <c r="X244" s="71"/>
      <c r="Y244" s="71"/>
      <c r="Z244" s="71" t="s">
        <v>1864</v>
      </c>
      <c r="AA244" s="106">
        <v>0</v>
      </c>
      <c r="AB244" s="76"/>
      <c r="AC244" s="71"/>
      <c r="AD244" s="71"/>
      <c r="AE244" s="71" t="s">
        <v>1864</v>
      </c>
      <c r="AF244" s="71"/>
      <c r="AG244" s="71"/>
      <c r="AH244" s="71" t="s">
        <v>1864</v>
      </c>
      <c r="AI244" s="106">
        <v>0</v>
      </c>
    </row>
    <row r="245" spans="1:35" x14ac:dyDescent="0.25">
      <c r="A245" s="76" t="s">
        <v>1070</v>
      </c>
      <c r="B245" s="71">
        <v>796.7</v>
      </c>
      <c r="C245" s="77">
        <v>579.5</v>
      </c>
      <c r="D245" s="76" t="s">
        <v>1074</v>
      </c>
      <c r="E245" s="71">
        <v>794.7</v>
      </c>
      <c r="F245" s="71">
        <v>2</v>
      </c>
      <c r="G245" s="71">
        <v>2</v>
      </c>
      <c r="H245" s="71">
        <v>577.5</v>
      </c>
      <c r="I245" s="71">
        <v>2</v>
      </c>
      <c r="J245" s="71">
        <v>2</v>
      </c>
      <c r="K245" s="106">
        <v>1</v>
      </c>
      <c r="L245" s="76"/>
      <c r="M245" s="71"/>
      <c r="N245" s="71"/>
      <c r="O245" s="71" t="s">
        <v>1864</v>
      </c>
      <c r="P245" s="71"/>
      <c r="Q245" s="71"/>
      <c r="R245" s="71" t="s">
        <v>1864</v>
      </c>
      <c r="S245" s="106">
        <v>0</v>
      </c>
      <c r="T245" s="76"/>
      <c r="U245" s="71"/>
      <c r="V245" s="71"/>
      <c r="W245" s="71" t="s">
        <v>1864</v>
      </c>
      <c r="X245" s="71"/>
      <c r="Y245" s="71"/>
      <c r="Z245" s="71" t="s">
        <v>1864</v>
      </c>
      <c r="AA245" s="106">
        <v>0</v>
      </c>
      <c r="AB245" s="76"/>
      <c r="AC245" s="71"/>
      <c r="AD245" s="71"/>
      <c r="AE245" s="71" t="s">
        <v>1864</v>
      </c>
      <c r="AF245" s="71"/>
      <c r="AG245" s="71"/>
      <c r="AH245" s="71" t="s">
        <v>1864</v>
      </c>
      <c r="AI245" s="106">
        <v>0</v>
      </c>
    </row>
    <row r="246" spans="1:35" x14ac:dyDescent="0.25">
      <c r="A246" s="76" t="s">
        <v>1071</v>
      </c>
      <c r="B246" s="71">
        <v>796.7</v>
      </c>
      <c r="C246" s="77">
        <v>551.5</v>
      </c>
      <c r="D246" s="76" t="s">
        <v>1076</v>
      </c>
      <c r="E246" s="71">
        <v>794.7</v>
      </c>
      <c r="F246" s="71">
        <v>2</v>
      </c>
      <c r="G246" s="71">
        <v>2</v>
      </c>
      <c r="H246" s="71">
        <v>551.5</v>
      </c>
      <c r="I246" s="71">
        <v>0</v>
      </c>
      <c r="J246" s="71">
        <v>0</v>
      </c>
      <c r="K246" s="106">
        <v>2</v>
      </c>
      <c r="L246" s="76" t="s">
        <v>1075</v>
      </c>
      <c r="M246" s="71">
        <v>794.7</v>
      </c>
      <c r="N246" s="71">
        <v>2</v>
      </c>
      <c r="O246" s="71">
        <v>2</v>
      </c>
      <c r="P246" s="71">
        <v>549.5</v>
      </c>
      <c r="Q246" s="71">
        <v>2</v>
      </c>
      <c r="R246" s="71">
        <v>2</v>
      </c>
      <c r="S246" s="106">
        <v>1</v>
      </c>
      <c r="T246" s="76"/>
      <c r="U246" s="71"/>
      <c r="V246" s="71"/>
      <c r="W246" s="71" t="s">
        <v>1864</v>
      </c>
      <c r="X246" s="71"/>
      <c r="Y246" s="71"/>
      <c r="Z246" s="71" t="s">
        <v>1864</v>
      </c>
      <c r="AA246" s="106">
        <v>0</v>
      </c>
      <c r="AB246" s="76"/>
      <c r="AC246" s="71"/>
      <c r="AD246" s="71"/>
      <c r="AE246" s="71" t="s">
        <v>1864</v>
      </c>
      <c r="AF246" s="71"/>
      <c r="AG246" s="71"/>
      <c r="AH246" s="71" t="s">
        <v>1864</v>
      </c>
      <c r="AI246" s="106">
        <v>0</v>
      </c>
    </row>
    <row r="247" spans="1:35" x14ac:dyDescent="0.25">
      <c r="A247" s="76" t="s">
        <v>1072</v>
      </c>
      <c r="B247" s="71">
        <v>796.7</v>
      </c>
      <c r="C247" s="77">
        <v>523.4</v>
      </c>
      <c r="D247" s="76" t="s">
        <v>1077</v>
      </c>
      <c r="E247" s="71">
        <v>794.7</v>
      </c>
      <c r="F247" s="71">
        <v>2</v>
      </c>
      <c r="G247" s="71">
        <v>2</v>
      </c>
      <c r="H247" s="71">
        <v>521.4</v>
      </c>
      <c r="I247" s="71">
        <v>2</v>
      </c>
      <c r="J247" s="71">
        <v>2</v>
      </c>
      <c r="K247" s="106">
        <v>1</v>
      </c>
      <c r="L247" s="76" t="s">
        <v>1078</v>
      </c>
      <c r="M247" s="71">
        <v>794.7</v>
      </c>
      <c r="N247" s="71">
        <v>2</v>
      </c>
      <c r="O247" s="71">
        <v>2</v>
      </c>
      <c r="P247" s="71">
        <v>523.4</v>
      </c>
      <c r="Q247" s="71">
        <v>0</v>
      </c>
      <c r="R247" s="71">
        <v>0</v>
      </c>
      <c r="S247" s="106">
        <v>2</v>
      </c>
      <c r="T247" s="76"/>
      <c r="U247" s="71"/>
      <c r="V247" s="71"/>
      <c r="W247" s="71" t="s">
        <v>1864</v>
      </c>
      <c r="X247" s="71"/>
      <c r="Y247" s="71"/>
      <c r="Z247" s="71" t="s">
        <v>1864</v>
      </c>
      <c r="AA247" s="106">
        <v>0</v>
      </c>
      <c r="AB247" s="76"/>
      <c r="AC247" s="71"/>
      <c r="AD247" s="71"/>
      <c r="AE247" s="71" t="s">
        <v>1864</v>
      </c>
      <c r="AF247" s="71"/>
      <c r="AG247" s="71"/>
      <c r="AH247" s="71" t="s">
        <v>1864</v>
      </c>
      <c r="AI247" s="106">
        <v>0</v>
      </c>
    </row>
    <row r="248" spans="1:35" x14ac:dyDescent="0.25">
      <c r="A248" s="76" t="s">
        <v>1073</v>
      </c>
      <c r="B248" s="71">
        <v>796.7</v>
      </c>
      <c r="C248" s="77">
        <v>495.4</v>
      </c>
      <c r="D248" s="76" t="s">
        <v>1080</v>
      </c>
      <c r="E248" s="71">
        <v>794.7</v>
      </c>
      <c r="F248" s="71">
        <v>2</v>
      </c>
      <c r="G248" s="71">
        <v>2</v>
      </c>
      <c r="H248" s="71">
        <v>495.4</v>
      </c>
      <c r="I248" s="71">
        <v>0</v>
      </c>
      <c r="J248" s="71">
        <v>0</v>
      </c>
      <c r="K248" s="106">
        <v>2</v>
      </c>
      <c r="L248" s="76" t="s">
        <v>1079</v>
      </c>
      <c r="M248" s="71">
        <v>794.7</v>
      </c>
      <c r="N248" s="71">
        <v>2</v>
      </c>
      <c r="O248" s="71">
        <v>2</v>
      </c>
      <c r="P248" s="71">
        <v>493.4</v>
      </c>
      <c r="Q248" s="71">
        <v>2</v>
      </c>
      <c r="R248" s="71">
        <v>2</v>
      </c>
      <c r="S248" s="106">
        <v>1</v>
      </c>
      <c r="T248" s="76"/>
      <c r="U248" s="71"/>
      <c r="V248" s="71"/>
      <c r="W248" s="71" t="s">
        <v>1864</v>
      </c>
      <c r="X248" s="71"/>
      <c r="Y248" s="71"/>
      <c r="Z248" s="71" t="s">
        <v>1864</v>
      </c>
      <c r="AA248" s="106">
        <v>0</v>
      </c>
      <c r="AB248" s="76"/>
      <c r="AC248" s="71"/>
      <c r="AD248" s="71"/>
      <c r="AE248" s="71" t="s">
        <v>1864</v>
      </c>
      <c r="AF248" s="71"/>
      <c r="AG248" s="71"/>
      <c r="AH248" s="71" t="s">
        <v>1864</v>
      </c>
      <c r="AI248" s="106">
        <v>0</v>
      </c>
    </row>
    <row r="249" spans="1:35" x14ac:dyDescent="0.25">
      <c r="A249" s="76" t="s">
        <v>1074</v>
      </c>
      <c r="B249" s="71">
        <v>794.7</v>
      </c>
      <c r="C249" s="77">
        <v>577.5</v>
      </c>
      <c r="D249" s="76" t="s">
        <v>1081</v>
      </c>
      <c r="E249" s="71">
        <v>792.7</v>
      </c>
      <c r="F249" s="71">
        <v>2</v>
      </c>
      <c r="G249" s="71">
        <v>2</v>
      </c>
      <c r="H249" s="71">
        <v>575.5</v>
      </c>
      <c r="I249" s="71">
        <v>2</v>
      </c>
      <c r="J249" s="71">
        <v>2</v>
      </c>
      <c r="K249" s="106">
        <v>1</v>
      </c>
      <c r="L249" s="76"/>
      <c r="M249" s="71"/>
      <c r="N249" s="71"/>
      <c r="O249" s="71" t="s">
        <v>1864</v>
      </c>
      <c r="P249" s="71"/>
      <c r="Q249" s="71"/>
      <c r="R249" s="71" t="s">
        <v>1864</v>
      </c>
      <c r="S249" s="106">
        <v>0</v>
      </c>
      <c r="T249" s="76"/>
      <c r="U249" s="71"/>
      <c r="V249" s="71"/>
      <c r="W249" s="71" t="s">
        <v>1864</v>
      </c>
      <c r="X249" s="71"/>
      <c r="Y249" s="71"/>
      <c r="Z249" s="71" t="s">
        <v>1864</v>
      </c>
      <c r="AA249" s="106">
        <v>0</v>
      </c>
      <c r="AB249" s="76"/>
      <c r="AC249" s="71"/>
      <c r="AD249" s="71"/>
      <c r="AE249" s="71" t="s">
        <v>1864</v>
      </c>
      <c r="AF249" s="71"/>
      <c r="AG249" s="71"/>
      <c r="AH249" s="71" t="s">
        <v>1864</v>
      </c>
      <c r="AI249" s="106">
        <v>0</v>
      </c>
    </row>
    <row r="250" spans="1:35" x14ac:dyDescent="0.25">
      <c r="A250" s="76" t="s">
        <v>1075</v>
      </c>
      <c r="B250" s="71">
        <v>794.7</v>
      </c>
      <c r="C250" s="77">
        <v>549.5</v>
      </c>
      <c r="D250" s="76" t="s">
        <v>1082</v>
      </c>
      <c r="E250" s="71">
        <v>792.7</v>
      </c>
      <c r="F250" s="71">
        <v>2</v>
      </c>
      <c r="G250" s="71">
        <v>2</v>
      </c>
      <c r="H250" s="71">
        <v>547.5</v>
      </c>
      <c r="I250" s="71">
        <v>2</v>
      </c>
      <c r="J250" s="71">
        <v>2</v>
      </c>
      <c r="K250" s="106">
        <v>1</v>
      </c>
      <c r="L250" s="76" t="s">
        <v>1083</v>
      </c>
      <c r="M250" s="71">
        <v>792.7</v>
      </c>
      <c r="N250" s="71">
        <v>2</v>
      </c>
      <c r="O250" s="71">
        <v>2</v>
      </c>
      <c r="P250" s="71">
        <v>549.5</v>
      </c>
      <c r="Q250" s="71">
        <v>0</v>
      </c>
      <c r="R250" s="71">
        <v>0</v>
      </c>
      <c r="S250" s="106">
        <v>2</v>
      </c>
      <c r="T250" s="76"/>
      <c r="U250" s="71"/>
      <c r="V250" s="71"/>
      <c r="W250" s="71" t="s">
        <v>1864</v>
      </c>
      <c r="X250" s="71"/>
      <c r="Y250" s="71"/>
      <c r="Z250" s="71" t="s">
        <v>1864</v>
      </c>
      <c r="AA250" s="106">
        <v>0</v>
      </c>
      <c r="AB250" s="76"/>
      <c r="AC250" s="71"/>
      <c r="AD250" s="71"/>
      <c r="AE250" s="71" t="s">
        <v>1864</v>
      </c>
      <c r="AF250" s="71"/>
      <c r="AG250" s="71"/>
      <c r="AH250" s="71" t="s">
        <v>1864</v>
      </c>
      <c r="AI250" s="106">
        <v>0</v>
      </c>
    </row>
    <row r="251" spans="1:35" x14ac:dyDescent="0.25">
      <c r="A251" s="76" t="s">
        <v>1076</v>
      </c>
      <c r="B251" s="71">
        <v>794.7</v>
      </c>
      <c r="C251" s="77">
        <v>551.5</v>
      </c>
      <c r="D251" s="76" t="s">
        <v>1083</v>
      </c>
      <c r="E251" s="71">
        <v>792.7</v>
      </c>
      <c r="F251" s="71">
        <v>2</v>
      </c>
      <c r="G251" s="71">
        <v>2</v>
      </c>
      <c r="H251" s="71">
        <v>549.5</v>
      </c>
      <c r="I251" s="71">
        <v>2</v>
      </c>
      <c r="J251" s="71">
        <v>2</v>
      </c>
      <c r="K251" s="106">
        <v>1</v>
      </c>
      <c r="L251" s="76"/>
      <c r="M251" s="71"/>
      <c r="N251" s="71"/>
      <c r="O251" s="71" t="s">
        <v>1864</v>
      </c>
      <c r="P251" s="71"/>
      <c r="Q251" s="71"/>
      <c r="R251" s="71" t="s">
        <v>1864</v>
      </c>
      <c r="S251" s="106">
        <v>0</v>
      </c>
      <c r="T251" s="76"/>
      <c r="U251" s="71"/>
      <c r="V251" s="71"/>
      <c r="W251" s="71" t="s">
        <v>1864</v>
      </c>
      <c r="X251" s="71"/>
      <c r="Y251" s="71"/>
      <c r="Z251" s="71" t="s">
        <v>1864</v>
      </c>
      <c r="AA251" s="106">
        <v>0</v>
      </c>
      <c r="AB251" s="76"/>
      <c r="AC251" s="71"/>
      <c r="AD251" s="71"/>
      <c r="AE251" s="71" t="s">
        <v>1864</v>
      </c>
      <c r="AF251" s="71"/>
      <c r="AG251" s="71"/>
      <c r="AH251" s="71" t="s">
        <v>1864</v>
      </c>
      <c r="AI251" s="106">
        <v>0</v>
      </c>
    </row>
    <row r="252" spans="1:35" x14ac:dyDescent="0.25">
      <c r="A252" s="76" t="s">
        <v>1077</v>
      </c>
      <c r="B252" s="71">
        <v>794.7</v>
      </c>
      <c r="C252" s="77">
        <v>521.4</v>
      </c>
      <c r="D252" s="76" t="s">
        <v>1084</v>
      </c>
      <c r="E252" s="71">
        <v>792.7</v>
      </c>
      <c r="F252" s="71">
        <v>2</v>
      </c>
      <c r="G252" s="71">
        <v>2</v>
      </c>
      <c r="H252" s="71">
        <v>519.4</v>
      </c>
      <c r="I252" s="71">
        <v>2</v>
      </c>
      <c r="J252" s="71">
        <v>2</v>
      </c>
      <c r="K252" s="106">
        <v>1</v>
      </c>
      <c r="L252" s="76" t="s">
        <v>1085</v>
      </c>
      <c r="M252" s="71">
        <v>792.7</v>
      </c>
      <c r="N252" s="71">
        <v>2</v>
      </c>
      <c r="O252" s="71">
        <v>2</v>
      </c>
      <c r="P252" s="71">
        <v>521.4</v>
      </c>
      <c r="Q252" s="71">
        <v>0</v>
      </c>
      <c r="R252" s="71">
        <v>0</v>
      </c>
      <c r="S252" s="106">
        <v>2</v>
      </c>
      <c r="T252" s="76"/>
      <c r="U252" s="71"/>
      <c r="V252" s="71"/>
      <c r="W252" s="71" t="s">
        <v>1864</v>
      </c>
      <c r="X252" s="71"/>
      <c r="Y252" s="71"/>
      <c r="Z252" s="71" t="s">
        <v>1864</v>
      </c>
      <c r="AA252" s="106">
        <v>0</v>
      </c>
      <c r="AB252" s="76"/>
      <c r="AC252" s="71"/>
      <c r="AD252" s="71"/>
      <c r="AE252" s="71" t="s">
        <v>1864</v>
      </c>
      <c r="AF252" s="71"/>
      <c r="AG252" s="71"/>
      <c r="AH252" s="71" t="s">
        <v>1864</v>
      </c>
      <c r="AI252" s="106">
        <v>0</v>
      </c>
    </row>
    <row r="253" spans="1:35" x14ac:dyDescent="0.25">
      <c r="A253" s="76" t="s">
        <v>1078</v>
      </c>
      <c r="B253" s="71">
        <v>794.7</v>
      </c>
      <c r="C253" s="77">
        <v>523.4</v>
      </c>
      <c r="D253" s="76" t="s">
        <v>1085</v>
      </c>
      <c r="E253" s="71">
        <v>792.7</v>
      </c>
      <c r="F253" s="71">
        <v>2</v>
      </c>
      <c r="G253" s="71">
        <v>2</v>
      </c>
      <c r="H253" s="71">
        <v>521.4</v>
      </c>
      <c r="I253" s="71">
        <v>2</v>
      </c>
      <c r="J253" s="71">
        <v>2</v>
      </c>
      <c r="K253" s="106">
        <v>1</v>
      </c>
      <c r="L253" s="76"/>
      <c r="M253" s="71"/>
      <c r="N253" s="71"/>
      <c r="O253" s="71" t="s">
        <v>1864</v>
      </c>
      <c r="P253" s="71"/>
      <c r="Q253" s="71"/>
      <c r="R253" s="71" t="s">
        <v>1864</v>
      </c>
      <c r="S253" s="106">
        <v>0</v>
      </c>
      <c r="T253" s="76"/>
      <c r="U253" s="71"/>
      <c r="V253" s="71"/>
      <c r="W253" s="71" t="s">
        <v>1864</v>
      </c>
      <c r="X253" s="71"/>
      <c r="Y253" s="71"/>
      <c r="Z253" s="71" t="s">
        <v>1864</v>
      </c>
      <c r="AA253" s="106">
        <v>0</v>
      </c>
      <c r="AB253" s="76"/>
      <c r="AC253" s="71"/>
      <c r="AD253" s="71"/>
      <c r="AE253" s="71" t="s">
        <v>1864</v>
      </c>
      <c r="AF253" s="71"/>
      <c r="AG253" s="71"/>
      <c r="AH253" s="71" t="s">
        <v>1864</v>
      </c>
      <c r="AI253" s="106">
        <v>0</v>
      </c>
    </row>
    <row r="254" spans="1:35" x14ac:dyDescent="0.25">
      <c r="A254" s="76" t="s">
        <v>1079</v>
      </c>
      <c r="B254" s="71">
        <v>794.7</v>
      </c>
      <c r="C254" s="77">
        <v>493.4</v>
      </c>
      <c r="D254" s="76" t="s">
        <v>1086</v>
      </c>
      <c r="E254" s="71">
        <v>792.7</v>
      </c>
      <c r="F254" s="71">
        <v>2</v>
      </c>
      <c r="G254" s="71">
        <v>2</v>
      </c>
      <c r="H254" s="71">
        <v>493.4</v>
      </c>
      <c r="I254" s="71">
        <v>0</v>
      </c>
      <c r="J254" s="71">
        <v>0</v>
      </c>
      <c r="K254" s="106">
        <v>2</v>
      </c>
      <c r="L254" s="76"/>
      <c r="M254" s="71"/>
      <c r="N254" s="71"/>
      <c r="O254" s="71" t="s">
        <v>1864</v>
      </c>
      <c r="P254" s="71"/>
      <c r="Q254" s="71"/>
      <c r="R254" s="71" t="s">
        <v>1864</v>
      </c>
      <c r="S254" s="106">
        <v>0</v>
      </c>
      <c r="T254" s="76"/>
      <c r="U254" s="71"/>
      <c r="V254" s="71"/>
      <c r="W254" s="71" t="s">
        <v>1864</v>
      </c>
      <c r="X254" s="71"/>
      <c r="Y254" s="71"/>
      <c r="Z254" s="71" t="s">
        <v>1864</v>
      </c>
      <c r="AA254" s="106">
        <v>0</v>
      </c>
      <c r="AB254" s="76"/>
      <c r="AC254" s="71"/>
      <c r="AD254" s="71"/>
      <c r="AE254" s="71" t="s">
        <v>1864</v>
      </c>
      <c r="AF254" s="71"/>
      <c r="AG254" s="71"/>
      <c r="AH254" s="71" t="s">
        <v>1864</v>
      </c>
      <c r="AI254" s="106">
        <v>0</v>
      </c>
    </row>
    <row r="255" spans="1:35" x14ac:dyDescent="0.25">
      <c r="A255" s="76" t="s">
        <v>1080</v>
      </c>
      <c r="B255" s="71">
        <v>794.7</v>
      </c>
      <c r="C255" s="77">
        <v>495.4</v>
      </c>
      <c r="D255" s="76" t="s">
        <v>1087</v>
      </c>
      <c r="E255" s="71">
        <v>792.7</v>
      </c>
      <c r="F255" s="71">
        <v>2</v>
      </c>
      <c r="G255" s="71">
        <v>2</v>
      </c>
      <c r="H255" s="71">
        <v>495.4</v>
      </c>
      <c r="I255" s="71">
        <v>0</v>
      </c>
      <c r="J255" s="71">
        <v>0</v>
      </c>
      <c r="K255" s="106">
        <v>2</v>
      </c>
      <c r="L255" s="76" t="s">
        <v>1086</v>
      </c>
      <c r="M255" s="71">
        <v>792.7</v>
      </c>
      <c r="N255" s="71">
        <v>2</v>
      </c>
      <c r="O255" s="71">
        <v>2</v>
      </c>
      <c r="P255" s="71">
        <v>493.4</v>
      </c>
      <c r="Q255" s="71">
        <v>2</v>
      </c>
      <c r="R255" s="71">
        <v>2</v>
      </c>
      <c r="S255" s="106">
        <v>1</v>
      </c>
      <c r="T255" s="76"/>
      <c r="U255" s="71"/>
      <c r="V255" s="71"/>
      <c r="W255" s="71" t="s">
        <v>1864</v>
      </c>
      <c r="X255" s="71"/>
      <c r="Y255" s="71"/>
      <c r="Z255" s="71" t="s">
        <v>1864</v>
      </c>
      <c r="AA255" s="106">
        <v>0</v>
      </c>
      <c r="AB255" s="76"/>
      <c r="AC255" s="71"/>
      <c r="AD255" s="71"/>
      <c r="AE255" s="71" t="s">
        <v>1864</v>
      </c>
      <c r="AF255" s="71"/>
      <c r="AG255" s="71"/>
      <c r="AH255" s="71" t="s">
        <v>1864</v>
      </c>
      <c r="AI255" s="106">
        <v>0</v>
      </c>
    </row>
    <row r="256" spans="1:35" x14ac:dyDescent="0.25">
      <c r="A256" s="76" t="s">
        <v>1081</v>
      </c>
      <c r="B256" s="71">
        <v>792.7</v>
      </c>
      <c r="C256" s="77">
        <v>575.5</v>
      </c>
      <c r="D256" s="76" t="s">
        <v>1088</v>
      </c>
      <c r="E256" s="71">
        <v>790.7</v>
      </c>
      <c r="F256" s="71">
        <v>2</v>
      </c>
      <c r="G256" s="71">
        <v>2</v>
      </c>
      <c r="H256" s="71">
        <v>573.5</v>
      </c>
      <c r="I256" s="71">
        <v>2</v>
      </c>
      <c r="J256" s="71">
        <v>2</v>
      </c>
      <c r="K256" s="106">
        <v>1</v>
      </c>
      <c r="L256" s="76"/>
      <c r="M256" s="71"/>
      <c r="N256" s="71"/>
      <c r="O256" s="71" t="s">
        <v>1864</v>
      </c>
      <c r="P256" s="71"/>
      <c r="Q256" s="71"/>
      <c r="R256" s="71" t="s">
        <v>1864</v>
      </c>
      <c r="S256" s="106">
        <v>0</v>
      </c>
      <c r="T256" s="76"/>
      <c r="U256" s="71"/>
      <c r="V256" s="71"/>
      <c r="W256" s="71" t="s">
        <v>1864</v>
      </c>
      <c r="X256" s="71"/>
      <c r="Y256" s="71"/>
      <c r="Z256" s="71" t="s">
        <v>1864</v>
      </c>
      <c r="AA256" s="106">
        <v>0</v>
      </c>
      <c r="AB256" s="76"/>
      <c r="AC256" s="71"/>
      <c r="AD256" s="71"/>
      <c r="AE256" s="71" t="s">
        <v>1864</v>
      </c>
      <c r="AF256" s="71"/>
      <c r="AG256" s="71"/>
      <c r="AH256" s="71" t="s">
        <v>1864</v>
      </c>
      <c r="AI256" s="106">
        <v>0</v>
      </c>
    </row>
    <row r="257" spans="1:35" x14ac:dyDescent="0.25">
      <c r="A257" s="76" t="s">
        <v>1082</v>
      </c>
      <c r="B257" s="71">
        <v>792.7</v>
      </c>
      <c r="C257" s="77">
        <v>547.5</v>
      </c>
      <c r="D257" s="76" t="s">
        <v>1090</v>
      </c>
      <c r="E257" s="71">
        <v>790.7</v>
      </c>
      <c r="F257" s="71">
        <v>2</v>
      </c>
      <c r="G257" s="71">
        <v>2</v>
      </c>
      <c r="H257" s="71">
        <v>547.5</v>
      </c>
      <c r="I257" s="71">
        <v>0</v>
      </c>
      <c r="J257" s="71">
        <v>0</v>
      </c>
      <c r="K257" s="106">
        <v>2</v>
      </c>
      <c r="L257" s="76" t="s">
        <v>1089</v>
      </c>
      <c r="M257" s="71">
        <v>790.7</v>
      </c>
      <c r="N257" s="71">
        <v>2</v>
      </c>
      <c r="O257" s="71">
        <v>2</v>
      </c>
      <c r="P257" s="71">
        <v>545.5</v>
      </c>
      <c r="Q257" s="71">
        <v>2</v>
      </c>
      <c r="R257" s="71">
        <v>2</v>
      </c>
      <c r="S257" s="106">
        <v>1</v>
      </c>
      <c r="T257" s="76"/>
      <c r="U257" s="71"/>
      <c r="V257" s="71"/>
      <c r="W257" s="71" t="s">
        <v>1864</v>
      </c>
      <c r="X257" s="71"/>
      <c r="Y257" s="71"/>
      <c r="Z257" s="71" t="s">
        <v>1864</v>
      </c>
      <c r="AA257" s="106">
        <v>0</v>
      </c>
      <c r="AB257" s="76"/>
      <c r="AC257" s="71"/>
      <c r="AD257" s="71"/>
      <c r="AE257" s="71" t="s">
        <v>1864</v>
      </c>
      <c r="AF257" s="71"/>
      <c r="AG257" s="71"/>
      <c r="AH257" s="71" t="s">
        <v>1864</v>
      </c>
      <c r="AI257" s="106">
        <v>0</v>
      </c>
    </row>
    <row r="258" spans="1:35" x14ac:dyDescent="0.25">
      <c r="A258" s="76" t="s">
        <v>1083</v>
      </c>
      <c r="B258" s="71">
        <v>792.7</v>
      </c>
      <c r="C258" s="77">
        <v>549.5</v>
      </c>
      <c r="D258" s="76" t="s">
        <v>1090</v>
      </c>
      <c r="E258" s="71">
        <v>790.7</v>
      </c>
      <c r="F258" s="71">
        <v>2</v>
      </c>
      <c r="G258" s="71">
        <v>2</v>
      </c>
      <c r="H258" s="71">
        <v>547.5</v>
      </c>
      <c r="I258" s="71">
        <v>2</v>
      </c>
      <c r="J258" s="71">
        <v>2</v>
      </c>
      <c r="K258" s="106">
        <v>1</v>
      </c>
      <c r="L258" s="76"/>
      <c r="M258" s="71"/>
      <c r="N258" s="71"/>
      <c r="O258" s="71" t="s">
        <v>1864</v>
      </c>
      <c r="P258" s="71"/>
      <c r="Q258" s="71"/>
      <c r="R258" s="71" t="s">
        <v>1864</v>
      </c>
      <c r="S258" s="106">
        <v>0</v>
      </c>
      <c r="T258" s="76"/>
      <c r="U258" s="71"/>
      <c r="V258" s="71"/>
      <c r="W258" s="71" t="s">
        <v>1864</v>
      </c>
      <c r="X258" s="71"/>
      <c r="Y258" s="71"/>
      <c r="Z258" s="71" t="s">
        <v>1864</v>
      </c>
      <c r="AA258" s="106">
        <v>0</v>
      </c>
      <c r="AB258" s="76"/>
      <c r="AC258" s="71"/>
      <c r="AD258" s="71"/>
      <c r="AE258" s="71" t="s">
        <v>1864</v>
      </c>
      <c r="AF258" s="71"/>
      <c r="AG258" s="71"/>
      <c r="AH258" s="71" t="s">
        <v>1864</v>
      </c>
      <c r="AI258" s="106">
        <v>0</v>
      </c>
    </row>
    <row r="259" spans="1:35" x14ac:dyDescent="0.25">
      <c r="A259" s="76" t="s">
        <v>1084</v>
      </c>
      <c r="B259" s="71">
        <v>792.7</v>
      </c>
      <c r="C259" s="77">
        <v>519.4</v>
      </c>
      <c r="D259" s="76" t="s">
        <v>1092</v>
      </c>
      <c r="E259" s="71">
        <v>790.7</v>
      </c>
      <c r="F259" s="71">
        <v>2</v>
      </c>
      <c r="G259" s="71">
        <v>2</v>
      </c>
      <c r="H259" s="71">
        <v>519.4</v>
      </c>
      <c r="I259" s="71">
        <v>0</v>
      </c>
      <c r="J259" s="71">
        <v>0</v>
      </c>
      <c r="K259" s="106">
        <v>2</v>
      </c>
      <c r="L259" s="76" t="s">
        <v>1091</v>
      </c>
      <c r="M259" s="71">
        <v>790.7</v>
      </c>
      <c r="N259" s="71">
        <v>2</v>
      </c>
      <c r="O259" s="71">
        <v>2</v>
      </c>
      <c r="P259" s="71">
        <v>517.4</v>
      </c>
      <c r="Q259" s="71">
        <v>2</v>
      </c>
      <c r="R259" s="71">
        <v>2</v>
      </c>
      <c r="S259" s="106">
        <v>1</v>
      </c>
      <c r="T259" s="76"/>
      <c r="U259" s="71"/>
      <c r="V259" s="71"/>
      <c r="W259" s="71" t="s">
        <v>1864</v>
      </c>
      <c r="X259" s="71"/>
      <c r="Y259" s="71"/>
      <c r="Z259" s="71" t="s">
        <v>1864</v>
      </c>
      <c r="AA259" s="106">
        <v>0</v>
      </c>
      <c r="AB259" s="76"/>
      <c r="AC259" s="71"/>
      <c r="AD259" s="71"/>
      <c r="AE259" s="71" t="s">
        <v>1864</v>
      </c>
      <c r="AF259" s="71"/>
      <c r="AG259" s="71"/>
      <c r="AH259" s="71" t="s">
        <v>1864</v>
      </c>
      <c r="AI259" s="106">
        <v>0</v>
      </c>
    </row>
    <row r="260" spans="1:35" x14ac:dyDescent="0.25">
      <c r="A260" s="76" t="s">
        <v>1085</v>
      </c>
      <c r="B260" s="71">
        <v>792.7</v>
      </c>
      <c r="C260" s="77">
        <v>521.4</v>
      </c>
      <c r="D260" s="76" t="s">
        <v>1092</v>
      </c>
      <c r="E260" s="71">
        <v>790.7</v>
      </c>
      <c r="F260" s="71">
        <v>2</v>
      </c>
      <c r="G260" s="71">
        <v>2</v>
      </c>
      <c r="H260" s="71">
        <v>519.4</v>
      </c>
      <c r="I260" s="71">
        <v>2</v>
      </c>
      <c r="J260" s="71">
        <v>2</v>
      </c>
      <c r="K260" s="106">
        <v>1</v>
      </c>
      <c r="L260" s="76"/>
      <c r="M260" s="71"/>
      <c r="N260" s="71"/>
      <c r="O260" s="71" t="s">
        <v>1864</v>
      </c>
      <c r="P260" s="71"/>
      <c r="Q260" s="71"/>
      <c r="R260" s="71" t="s">
        <v>1864</v>
      </c>
      <c r="S260" s="106">
        <v>0</v>
      </c>
      <c r="T260" s="76"/>
      <c r="U260" s="71"/>
      <c r="V260" s="71"/>
      <c r="W260" s="71" t="s">
        <v>1864</v>
      </c>
      <c r="X260" s="71"/>
      <c r="Y260" s="71"/>
      <c r="Z260" s="71" t="s">
        <v>1864</v>
      </c>
      <c r="AA260" s="106">
        <v>0</v>
      </c>
      <c r="AB260" s="76"/>
      <c r="AC260" s="71"/>
      <c r="AD260" s="71"/>
      <c r="AE260" s="71" t="s">
        <v>1864</v>
      </c>
      <c r="AF260" s="71"/>
      <c r="AG260" s="71"/>
      <c r="AH260" s="71" t="s">
        <v>1864</v>
      </c>
      <c r="AI260" s="106">
        <v>0</v>
      </c>
    </row>
    <row r="261" spans="1:35" x14ac:dyDescent="0.25">
      <c r="A261" s="76" t="s">
        <v>1086</v>
      </c>
      <c r="B261" s="71">
        <v>792.7</v>
      </c>
      <c r="C261" s="77">
        <v>493.4</v>
      </c>
      <c r="D261" s="76" t="s">
        <v>1094</v>
      </c>
      <c r="E261" s="71">
        <v>790.7</v>
      </c>
      <c r="F261" s="71">
        <v>2</v>
      </c>
      <c r="G261" s="71">
        <v>2</v>
      </c>
      <c r="H261" s="71">
        <v>493.4</v>
      </c>
      <c r="I261" s="71">
        <v>0</v>
      </c>
      <c r="J261" s="71">
        <v>0</v>
      </c>
      <c r="K261" s="106">
        <v>2</v>
      </c>
      <c r="L261" s="76" t="s">
        <v>1093</v>
      </c>
      <c r="M261" s="71">
        <v>790.7</v>
      </c>
      <c r="N261" s="71">
        <v>2</v>
      </c>
      <c r="O261" s="71">
        <v>2</v>
      </c>
      <c r="P261" s="71">
        <v>491.4</v>
      </c>
      <c r="Q261" s="71">
        <v>2</v>
      </c>
      <c r="R261" s="71">
        <v>2</v>
      </c>
      <c r="S261" s="106">
        <v>1</v>
      </c>
      <c r="T261" s="76"/>
      <c r="U261" s="71"/>
      <c r="V261" s="71"/>
      <c r="W261" s="71" t="s">
        <v>1864</v>
      </c>
      <c r="X261" s="71"/>
      <c r="Y261" s="71"/>
      <c r="Z261" s="71" t="s">
        <v>1864</v>
      </c>
      <c r="AA261" s="106">
        <v>0</v>
      </c>
      <c r="AB261" s="76"/>
      <c r="AC261" s="71"/>
      <c r="AD261" s="71"/>
      <c r="AE261" s="71" t="s">
        <v>1864</v>
      </c>
      <c r="AF261" s="71"/>
      <c r="AG261" s="71"/>
      <c r="AH261" s="71" t="s">
        <v>1864</v>
      </c>
      <c r="AI261" s="106">
        <v>0</v>
      </c>
    </row>
    <row r="262" spans="1:35" x14ac:dyDescent="0.25">
      <c r="A262" s="76" t="s">
        <v>1087</v>
      </c>
      <c r="B262" s="71">
        <v>792.7</v>
      </c>
      <c r="C262" s="77">
        <v>495.4</v>
      </c>
      <c r="D262" s="76" t="s">
        <v>1095</v>
      </c>
      <c r="E262" s="71">
        <v>790.7</v>
      </c>
      <c r="F262" s="71">
        <v>2</v>
      </c>
      <c r="G262" s="71">
        <v>2</v>
      </c>
      <c r="H262" s="71">
        <v>495.4</v>
      </c>
      <c r="I262" s="71">
        <v>0</v>
      </c>
      <c r="J262" s="71">
        <v>0</v>
      </c>
      <c r="K262" s="106">
        <v>2</v>
      </c>
      <c r="L262" s="76" t="s">
        <v>1094</v>
      </c>
      <c r="M262" s="71">
        <v>790.7</v>
      </c>
      <c r="N262" s="71">
        <v>2</v>
      </c>
      <c r="O262" s="71">
        <v>2</v>
      </c>
      <c r="P262" s="71">
        <v>493.4</v>
      </c>
      <c r="Q262" s="71">
        <v>2</v>
      </c>
      <c r="R262" s="71">
        <v>2</v>
      </c>
      <c r="S262" s="106">
        <v>1</v>
      </c>
      <c r="T262" s="76"/>
      <c r="U262" s="71"/>
      <c r="V262" s="71"/>
      <c r="W262" s="71" t="s">
        <v>1864</v>
      </c>
      <c r="X262" s="71"/>
      <c r="Y262" s="71"/>
      <c r="Z262" s="71" t="s">
        <v>1864</v>
      </c>
      <c r="AA262" s="106">
        <v>0</v>
      </c>
      <c r="AB262" s="76"/>
      <c r="AC262" s="71"/>
      <c r="AD262" s="71"/>
      <c r="AE262" s="71" t="s">
        <v>1864</v>
      </c>
      <c r="AF262" s="71"/>
      <c r="AG262" s="71"/>
      <c r="AH262" s="71" t="s">
        <v>1864</v>
      </c>
      <c r="AI262" s="106">
        <v>0</v>
      </c>
    </row>
    <row r="263" spans="1:35" x14ac:dyDescent="0.25">
      <c r="A263" s="76" t="s">
        <v>1093</v>
      </c>
      <c r="B263" s="71">
        <v>790.7</v>
      </c>
      <c r="C263" s="77">
        <v>491.4</v>
      </c>
      <c r="D263" s="76" t="s">
        <v>1096</v>
      </c>
      <c r="E263" s="71">
        <v>788.7</v>
      </c>
      <c r="F263" s="71">
        <v>2</v>
      </c>
      <c r="G263" s="71">
        <v>2</v>
      </c>
      <c r="H263" s="71">
        <v>491.4</v>
      </c>
      <c r="I263" s="71">
        <v>0</v>
      </c>
      <c r="J263" s="71">
        <v>0</v>
      </c>
      <c r="K263" s="106">
        <v>2</v>
      </c>
      <c r="L263" s="76"/>
      <c r="M263" s="71"/>
      <c r="N263" s="71"/>
      <c r="O263" s="71" t="s">
        <v>1864</v>
      </c>
      <c r="P263" s="71"/>
      <c r="Q263" s="71"/>
      <c r="R263" s="71" t="s">
        <v>1864</v>
      </c>
      <c r="S263" s="106">
        <v>0</v>
      </c>
      <c r="T263" s="76"/>
      <c r="U263" s="71"/>
      <c r="V263" s="71"/>
      <c r="W263" s="71" t="s">
        <v>1864</v>
      </c>
      <c r="X263" s="71"/>
      <c r="Y263" s="71"/>
      <c r="Z263" s="71" t="s">
        <v>1864</v>
      </c>
      <c r="AA263" s="106">
        <v>0</v>
      </c>
      <c r="AB263" s="76"/>
      <c r="AC263" s="71"/>
      <c r="AD263" s="71"/>
      <c r="AE263" s="71" t="s">
        <v>1864</v>
      </c>
      <c r="AF263" s="71"/>
      <c r="AG263" s="71"/>
      <c r="AH263" s="71" t="s">
        <v>1864</v>
      </c>
      <c r="AI263" s="106">
        <v>0</v>
      </c>
    </row>
    <row r="264" spans="1:35" x14ac:dyDescent="0.25">
      <c r="A264" s="76" t="s">
        <v>1094</v>
      </c>
      <c r="B264" s="71">
        <v>790.7</v>
      </c>
      <c r="C264" s="77">
        <v>493.4</v>
      </c>
      <c r="D264" s="76" t="s">
        <v>1096</v>
      </c>
      <c r="E264" s="71">
        <v>788.7</v>
      </c>
      <c r="F264" s="71">
        <v>2</v>
      </c>
      <c r="G264" s="71">
        <v>2</v>
      </c>
      <c r="H264" s="71">
        <v>491.4</v>
      </c>
      <c r="I264" s="71">
        <v>2</v>
      </c>
      <c r="J264" s="71">
        <v>2</v>
      </c>
      <c r="K264" s="106">
        <v>1</v>
      </c>
      <c r="L264" s="76"/>
      <c r="M264" s="71"/>
      <c r="N264" s="71"/>
      <c r="O264" s="71" t="s">
        <v>1864</v>
      </c>
      <c r="P264" s="71"/>
      <c r="Q264" s="71"/>
      <c r="R264" s="71" t="s">
        <v>1864</v>
      </c>
      <c r="S264" s="106">
        <v>0</v>
      </c>
      <c r="T264" s="76"/>
      <c r="U264" s="71"/>
      <c r="V264" s="71"/>
      <c r="W264" s="71" t="s">
        <v>1864</v>
      </c>
      <c r="X264" s="71"/>
      <c r="Y264" s="71"/>
      <c r="Z264" s="71" t="s">
        <v>1864</v>
      </c>
      <c r="AA264" s="106">
        <v>0</v>
      </c>
      <c r="AB264" s="76"/>
      <c r="AC264" s="71"/>
      <c r="AD264" s="71"/>
      <c r="AE264" s="71" t="s">
        <v>1864</v>
      </c>
      <c r="AF264" s="71"/>
      <c r="AG264" s="71"/>
      <c r="AH264" s="71" t="s">
        <v>1864</v>
      </c>
      <c r="AI264" s="106">
        <v>0</v>
      </c>
    </row>
    <row r="265" spans="1:35" x14ac:dyDescent="0.25">
      <c r="A265" s="76" t="s">
        <v>1097</v>
      </c>
      <c r="B265" s="71">
        <v>810.7</v>
      </c>
      <c r="C265" s="77">
        <v>565.5</v>
      </c>
      <c r="D265" s="76" t="s">
        <v>1101</v>
      </c>
      <c r="E265" s="71">
        <v>808.7</v>
      </c>
      <c r="F265" s="71">
        <v>2</v>
      </c>
      <c r="G265" s="71">
        <v>2</v>
      </c>
      <c r="H265" s="71">
        <v>563.5</v>
      </c>
      <c r="I265" s="71">
        <v>2</v>
      </c>
      <c r="J265" s="71">
        <v>2</v>
      </c>
      <c r="K265" s="106">
        <v>1</v>
      </c>
      <c r="L265" s="76"/>
      <c r="M265" s="71"/>
      <c r="N265" s="71"/>
      <c r="O265" s="71" t="s">
        <v>1864</v>
      </c>
      <c r="P265" s="71"/>
      <c r="Q265" s="71"/>
      <c r="R265" s="71" t="s">
        <v>1864</v>
      </c>
      <c r="S265" s="106">
        <v>0</v>
      </c>
      <c r="T265" s="76"/>
      <c r="U265" s="71"/>
      <c r="V265" s="71"/>
      <c r="W265" s="71" t="s">
        <v>1864</v>
      </c>
      <c r="X265" s="71"/>
      <c r="Y265" s="71"/>
      <c r="Z265" s="71" t="s">
        <v>1864</v>
      </c>
      <c r="AA265" s="106">
        <v>0</v>
      </c>
      <c r="AB265" s="76"/>
      <c r="AC265" s="71"/>
      <c r="AD265" s="71"/>
      <c r="AE265" s="71" t="s">
        <v>1864</v>
      </c>
      <c r="AF265" s="71"/>
      <c r="AG265" s="71"/>
      <c r="AH265" s="71" t="s">
        <v>1864</v>
      </c>
      <c r="AI265" s="106">
        <v>0</v>
      </c>
    </row>
    <row r="266" spans="1:35" x14ac:dyDescent="0.25">
      <c r="A266" s="76" t="s">
        <v>1098</v>
      </c>
      <c r="B266" s="71">
        <v>810.7</v>
      </c>
      <c r="C266" s="77">
        <v>551.4</v>
      </c>
      <c r="D266" s="76" t="s">
        <v>1102</v>
      </c>
      <c r="E266" s="71">
        <v>808.7</v>
      </c>
      <c r="F266" s="71">
        <v>2</v>
      </c>
      <c r="G266" s="71">
        <v>2</v>
      </c>
      <c r="H266" s="71">
        <v>549.4</v>
      </c>
      <c r="I266" s="71">
        <v>2</v>
      </c>
      <c r="J266" s="71">
        <v>2</v>
      </c>
      <c r="K266" s="106">
        <v>1</v>
      </c>
      <c r="L266" s="76"/>
      <c r="M266" s="71"/>
      <c r="N266" s="71"/>
      <c r="O266" s="71" t="s">
        <v>1864</v>
      </c>
      <c r="P266" s="71"/>
      <c r="Q266" s="71"/>
      <c r="R266" s="71" t="s">
        <v>1864</v>
      </c>
      <c r="S266" s="106">
        <v>0</v>
      </c>
      <c r="T266" s="76"/>
      <c r="U266" s="71"/>
      <c r="V266" s="71"/>
      <c r="W266" s="71" t="s">
        <v>1864</v>
      </c>
      <c r="X266" s="71"/>
      <c r="Y266" s="71"/>
      <c r="Z266" s="71" t="s">
        <v>1864</v>
      </c>
      <c r="AA266" s="106">
        <v>0</v>
      </c>
      <c r="AB266" s="76"/>
      <c r="AC266" s="71"/>
      <c r="AD266" s="71"/>
      <c r="AE266" s="71" t="s">
        <v>1864</v>
      </c>
      <c r="AF266" s="71"/>
      <c r="AG266" s="71"/>
      <c r="AH266" s="71" t="s">
        <v>1864</v>
      </c>
      <c r="AI266" s="106">
        <v>0</v>
      </c>
    </row>
    <row r="267" spans="1:35" x14ac:dyDescent="0.25">
      <c r="A267" s="76" t="s">
        <v>1099</v>
      </c>
      <c r="B267" s="71">
        <v>810.7</v>
      </c>
      <c r="C267" s="77">
        <v>537.4</v>
      </c>
      <c r="D267" s="76" t="s">
        <v>1104</v>
      </c>
      <c r="E267" s="71">
        <v>808.7</v>
      </c>
      <c r="F267" s="71">
        <v>2</v>
      </c>
      <c r="G267" s="71">
        <v>2</v>
      </c>
      <c r="H267" s="71">
        <v>537.4</v>
      </c>
      <c r="I267" s="71">
        <v>0</v>
      </c>
      <c r="J267" s="71">
        <v>0</v>
      </c>
      <c r="K267" s="106">
        <v>2</v>
      </c>
      <c r="L267" s="76" t="s">
        <v>1103</v>
      </c>
      <c r="M267" s="71">
        <v>808.7</v>
      </c>
      <c r="N267" s="71">
        <v>2</v>
      </c>
      <c r="O267" s="71">
        <v>2</v>
      </c>
      <c r="P267" s="71">
        <v>535.4</v>
      </c>
      <c r="Q267" s="71">
        <v>2</v>
      </c>
      <c r="R267" s="71">
        <v>2</v>
      </c>
      <c r="S267" s="106">
        <v>1</v>
      </c>
      <c r="T267" s="76"/>
      <c r="U267" s="71"/>
      <c r="V267" s="71"/>
      <c r="W267" s="71" t="s">
        <v>1864</v>
      </c>
      <c r="X267" s="71"/>
      <c r="Y267" s="71"/>
      <c r="Z267" s="71" t="s">
        <v>1864</v>
      </c>
      <c r="AA267" s="106">
        <v>0</v>
      </c>
      <c r="AB267" s="76"/>
      <c r="AC267" s="71"/>
      <c r="AD267" s="71"/>
      <c r="AE267" s="71" t="s">
        <v>1864</v>
      </c>
      <c r="AF267" s="71"/>
      <c r="AG267" s="71"/>
      <c r="AH267" s="71" t="s">
        <v>1864</v>
      </c>
      <c r="AI267" s="106">
        <v>0</v>
      </c>
    </row>
    <row r="268" spans="1:35" x14ac:dyDescent="0.25">
      <c r="A268" s="76" t="s">
        <v>1100</v>
      </c>
      <c r="B268" s="71">
        <v>810.7</v>
      </c>
      <c r="C268" s="77">
        <v>523.4</v>
      </c>
      <c r="D268" s="76" t="s">
        <v>1105</v>
      </c>
      <c r="E268" s="71">
        <v>808.7</v>
      </c>
      <c r="F268" s="71">
        <v>2</v>
      </c>
      <c r="G268" s="71">
        <v>2</v>
      </c>
      <c r="H268" s="71">
        <v>521.4</v>
      </c>
      <c r="I268" s="71">
        <v>2</v>
      </c>
      <c r="J268" s="71">
        <v>2</v>
      </c>
      <c r="K268" s="106">
        <v>1</v>
      </c>
      <c r="L268" s="76"/>
      <c r="M268" s="71"/>
      <c r="N268" s="71"/>
      <c r="O268" s="71" t="s">
        <v>1864</v>
      </c>
      <c r="P268" s="71"/>
      <c r="Q268" s="71"/>
      <c r="R268" s="71" t="s">
        <v>1864</v>
      </c>
      <c r="S268" s="106">
        <v>0</v>
      </c>
      <c r="T268" s="76"/>
      <c r="U268" s="71"/>
      <c r="V268" s="71"/>
      <c r="W268" s="71" t="s">
        <v>1864</v>
      </c>
      <c r="X268" s="71"/>
      <c r="Y268" s="71"/>
      <c r="Z268" s="71" t="s">
        <v>1864</v>
      </c>
      <c r="AA268" s="106">
        <v>0</v>
      </c>
      <c r="AB268" s="76"/>
      <c r="AC268" s="71"/>
      <c r="AD268" s="71"/>
      <c r="AE268" s="71" t="s">
        <v>1864</v>
      </c>
      <c r="AF268" s="71"/>
      <c r="AG268" s="71"/>
      <c r="AH268" s="71" t="s">
        <v>1864</v>
      </c>
      <c r="AI268" s="106">
        <v>0</v>
      </c>
    </row>
    <row r="269" spans="1:35" x14ac:dyDescent="0.25">
      <c r="A269" s="76" t="s">
        <v>1101</v>
      </c>
      <c r="B269" s="71">
        <v>808.7</v>
      </c>
      <c r="C269" s="77">
        <v>563.5</v>
      </c>
      <c r="D269" s="76" t="s">
        <v>1107</v>
      </c>
      <c r="E269" s="71">
        <v>806.7</v>
      </c>
      <c r="F269" s="71">
        <v>2</v>
      </c>
      <c r="G269" s="71">
        <v>2</v>
      </c>
      <c r="H269" s="71">
        <v>561.5</v>
      </c>
      <c r="I269" s="71">
        <v>2</v>
      </c>
      <c r="J269" s="71">
        <v>2</v>
      </c>
      <c r="K269" s="106">
        <v>1</v>
      </c>
      <c r="L269" s="76"/>
      <c r="M269" s="71"/>
      <c r="N269" s="71"/>
      <c r="O269" s="71" t="s">
        <v>1864</v>
      </c>
      <c r="P269" s="71"/>
      <c r="Q269" s="71"/>
      <c r="R269" s="71" t="s">
        <v>1864</v>
      </c>
      <c r="S269" s="106">
        <v>0</v>
      </c>
      <c r="T269" s="76"/>
      <c r="U269" s="71"/>
      <c r="V269" s="71"/>
      <c r="W269" s="71" t="s">
        <v>1864</v>
      </c>
      <c r="X269" s="71"/>
      <c r="Y269" s="71"/>
      <c r="Z269" s="71" t="s">
        <v>1864</v>
      </c>
      <c r="AA269" s="106">
        <v>0</v>
      </c>
      <c r="AB269" s="76"/>
      <c r="AC269" s="71"/>
      <c r="AD269" s="71"/>
      <c r="AE269" s="71" t="s">
        <v>1864</v>
      </c>
      <c r="AF269" s="71"/>
      <c r="AG269" s="71"/>
      <c r="AH269" s="71" t="s">
        <v>1864</v>
      </c>
      <c r="AI269" s="106">
        <v>0</v>
      </c>
    </row>
    <row r="270" spans="1:35" x14ac:dyDescent="0.25">
      <c r="A270" s="76" t="s">
        <v>1102</v>
      </c>
      <c r="B270" s="71">
        <v>808.7</v>
      </c>
      <c r="C270" s="77">
        <v>549.4</v>
      </c>
      <c r="D270" s="76" t="s">
        <v>1108</v>
      </c>
      <c r="E270" s="71">
        <v>806.7</v>
      </c>
      <c r="F270" s="71">
        <v>2</v>
      </c>
      <c r="G270" s="71">
        <v>2</v>
      </c>
      <c r="H270" s="71">
        <v>547.4</v>
      </c>
      <c r="I270" s="71">
        <v>2</v>
      </c>
      <c r="J270" s="71">
        <v>2</v>
      </c>
      <c r="K270" s="106">
        <v>1</v>
      </c>
      <c r="L270" s="76"/>
      <c r="M270" s="71"/>
      <c r="N270" s="71"/>
      <c r="O270" s="71" t="s">
        <v>1864</v>
      </c>
      <c r="P270" s="71"/>
      <c r="Q270" s="71"/>
      <c r="R270" s="71" t="s">
        <v>1864</v>
      </c>
      <c r="S270" s="106">
        <v>0</v>
      </c>
      <c r="T270" s="76"/>
      <c r="U270" s="71"/>
      <c r="V270" s="71"/>
      <c r="W270" s="71" t="s">
        <v>1864</v>
      </c>
      <c r="X270" s="71"/>
      <c r="Y270" s="71"/>
      <c r="Z270" s="71" t="s">
        <v>1864</v>
      </c>
      <c r="AA270" s="106">
        <v>0</v>
      </c>
      <c r="AB270" s="76"/>
      <c r="AC270" s="71"/>
      <c r="AD270" s="71"/>
      <c r="AE270" s="71" t="s">
        <v>1864</v>
      </c>
      <c r="AF270" s="71"/>
      <c r="AG270" s="71"/>
      <c r="AH270" s="71" t="s">
        <v>1864</v>
      </c>
      <c r="AI270" s="106">
        <v>0</v>
      </c>
    </row>
    <row r="271" spans="1:35" x14ac:dyDescent="0.25">
      <c r="A271" s="76" t="s">
        <v>1103</v>
      </c>
      <c r="B271" s="71">
        <v>808.7</v>
      </c>
      <c r="C271" s="77">
        <v>535.4</v>
      </c>
      <c r="D271" s="76" t="s">
        <v>1109</v>
      </c>
      <c r="E271" s="71">
        <v>806.7</v>
      </c>
      <c r="F271" s="71">
        <v>2</v>
      </c>
      <c r="G271" s="71">
        <v>2</v>
      </c>
      <c r="H271" s="71">
        <v>535.4</v>
      </c>
      <c r="I271" s="71">
        <v>0</v>
      </c>
      <c r="J271" s="71">
        <v>0</v>
      </c>
      <c r="K271" s="106">
        <v>2</v>
      </c>
      <c r="L271" s="76"/>
      <c r="M271" s="71"/>
      <c r="N271" s="71"/>
      <c r="O271" s="71" t="s">
        <v>1864</v>
      </c>
      <c r="P271" s="71"/>
      <c r="Q271" s="71"/>
      <c r="R271" s="71" t="s">
        <v>1864</v>
      </c>
      <c r="S271" s="106">
        <v>0</v>
      </c>
      <c r="T271" s="76"/>
      <c r="U271" s="71"/>
      <c r="V271" s="71"/>
      <c r="W271" s="71" t="s">
        <v>1864</v>
      </c>
      <c r="X271" s="71"/>
      <c r="Y271" s="71"/>
      <c r="Z271" s="71" t="s">
        <v>1864</v>
      </c>
      <c r="AA271" s="106">
        <v>0</v>
      </c>
      <c r="AB271" s="76"/>
      <c r="AC271" s="71"/>
      <c r="AD271" s="71"/>
      <c r="AE271" s="71" t="s">
        <v>1864</v>
      </c>
      <c r="AF271" s="71"/>
      <c r="AG271" s="71"/>
      <c r="AH271" s="71" t="s">
        <v>1864</v>
      </c>
      <c r="AI271" s="106">
        <v>0</v>
      </c>
    </row>
    <row r="272" spans="1:35" x14ac:dyDescent="0.25">
      <c r="A272" s="76" t="s">
        <v>1104</v>
      </c>
      <c r="B272" s="71">
        <v>808.7</v>
      </c>
      <c r="C272" s="77">
        <v>537.4</v>
      </c>
      <c r="D272" s="76" t="s">
        <v>1109</v>
      </c>
      <c r="E272" s="71">
        <v>806.7</v>
      </c>
      <c r="F272" s="71">
        <v>2</v>
      </c>
      <c r="G272" s="71">
        <v>2</v>
      </c>
      <c r="H272" s="71">
        <v>535.4</v>
      </c>
      <c r="I272" s="71">
        <v>2</v>
      </c>
      <c r="J272" s="71">
        <v>2</v>
      </c>
      <c r="K272" s="106">
        <v>1</v>
      </c>
      <c r="L272" s="76"/>
      <c r="M272" s="71"/>
      <c r="N272" s="71"/>
      <c r="O272" s="71" t="s">
        <v>1864</v>
      </c>
      <c r="P272" s="71"/>
      <c r="Q272" s="71"/>
      <c r="R272" s="71" t="s">
        <v>1864</v>
      </c>
      <c r="S272" s="106">
        <v>0</v>
      </c>
      <c r="T272" s="76"/>
      <c r="U272" s="71"/>
      <c r="V272" s="71"/>
      <c r="W272" s="71" t="s">
        <v>1864</v>
      </c>
      <c r="X272" s="71"/>
      <c r="Y272" s="71"/>
      <c r="Z272" s="71" t="s">
        <v>1864</v>
      </c>
      <c r="AA272" s="106">
        <v>0</v>
      </c>
      <c r="AB272" s="76"/>
      <c r="AC272" s="71"/>
      <c r="AD272" s="71"/>
      <c r="AE272" s="71" t="s">
        <v>1864</v>
      </c>
      <c r="AF272" s="71"/>
      <c r="AG272" s="71"/>
      <c r="AH272" s="71" t="s">
        <v>1864</v>
      </c>
      <c r="AI272" s="106">
        <v>0</v>
      </c>
    </row>
    <row r="273" spans="1:35" x14ac:dyDescent="0.25">
      <c r="A273" s="76" t="s">
        <v>1106</v>
      </c>
      <c r="B273" s="71">
        <v>808.7</v>
      </c>
      <c r="C273" s="77">
        <v>509.4</v>
      </c>
      <c r="D273" s="76" t="s">
        <v>1110</v>
      </c>
      <c r="E273" s="71">
        <v>806.7</v>
      </c>
      <c r="F273" s="71">
        <v>2</v>
      </c>
      <c r="G273" s="71">
        <v>2</v>
      </c>
      <c r="H273" s="71">
        <v>507.4</v>
      </c>
      <c r="I273" s="71">
        <v>2</v>
      </c>
      <c r="J273" s="71">
        <v>2</v>
      </c>
      <c r="K273" s="106">
        <v>1</v>
      </c>
      <c r="L273" s="76" t="s">
        <v>1111</v>
      </c>
      <c r="M273" s="71">
        <v>806.7</v>
      </c>
      <c r="N273" s="71">
        <v>2</v>
      </c>
      <c r="O273" s="71">
        <v>2</v>
      </c>
      <c r="P273" s="71">
        <v>509.4</v>
      </c>
      <c r="Q273" s="71">
        <v>0</v>
      </c>
      <c r="R273" s="71">
        <v>0</v>
      </c>
      <c r="S273" s="106">
        <v>2</v>
      </c>
      <c r="T273" s="76"/>
      <c r="U273" s="71"/>
      <c r="V273" s="71"/>
      <c r="W273" s="71" t="s">
        <v>1864</v>
      </c>
      <c r="X273" s="71"/>
      <c r="Y273" s="71"/>
      <c r="Z273" s="71" t="s">
        <v>1864</v>
      </c>
      <c r="AA273" s="106">
        <v>0</v>
      </c>
      <c r="AB273" s="76"/>
      <c r="AC273" s="71"/>
      <c r="AD273" s="71"/>
      <c r="AE273" s="71" t="s">
        <v>1864</v>
      </c>
      <c r="AF273" s="71"/>
      <c r="AG273" s="71"/>
      <c r="AH273" s="71" t="s">
        <v>1864</v>
      </c>
      <c r="AI273" s="106">
        <v>0</v>
      </c>
    </row>
    <row r="274" spans="1:35" x14ac:dyDescent="0.25">
      <c r="A274" s="76" t="s">
        <v>1112</v>
      </c>
      <c r="B274" s="71">
        <v>824.7</v>
      </c>
      <c r="C274" s="77">
        <v>579.5</v>
      </c>
      <c r="D274" s="76" t="s">
        <v>1117</v>
      </c>
      <c r="E274" s="71">
        <v>822.7</v>
      </c>
      <c r="F274" s="71">
        <v>2</v>
      </c>
      <c r="G274" s="71">
        <v>2</v>
      </c>
      <c r="H274" s="71">
        <v>579.5</v>
      </c>
      <c r="I274" s="71">
        <v>0</v>
      </c>
      <c r="J274" s="71">
        <v>0</v>
      </c>
      <c r="K274" s="106">
        <v>2</v>
      </c>
      <c r="L274" s="76" t="s">
        <v>1116</v>
      </c>
      <c r="M274" s="71">
        <v>822.7</v>
      </c>
      <c r="N274" s="71">
        <v>2</v>
      </c>
      <c r="O274" s="71">
        <v>2</v>
      </c>
      <c r="P274" s="71">
        <v>577.5</v>
      </c>
      <c r="Q274" s="71">
        <v>2</v>
      </c>
      <c r="R274" s="71">
        <v>2</v>
      </c>
      <c r="S274" s="106">
        <v>1</v>
      </c>
      <c r="T274" s="76"/>
      <c r="U274" s="71"/>
      <c r="V274" s="71"/>
      <c r="W274" s="71" t="s">
        <v>1864</v>
      </c>
      <c r="X274" s="71"/>
      <c r="Y274" s="71"/>
      <c r="Z274" s="71" t="s">
        <v>1864</v>
      </c>
      <c r="AA274" s="106">
        <v>0</v>
      </c>
      <c r="AB274" s="76"/>
      <c r="AC274" s="71"/>
      <c r="AD274" s="71"/>
      <c r="AE274" s="71" t="s">
        <v>1864</v>
      </c>
      <c r="AF274" s="71"/>
      <c r="AG274" s="71"/>
      <c r="AH274" s="71" t="s">
        <v>1864</v>
      </c>
      <c r="AI274" s="106">
        <v>0</v>
      </c>
    </row>
    <row r="275" spans="1:35" x14ac:dyDescent="0.25">
      <c r="A275" s="76" t="s">
        <v>1113</v>
      </c>
      <c r="B275" s="71">
        <v>824.7</v>
      </c>
      <c r="C275" s="77">
        <v>551.4</v>
      </c>
      <c r="D275" s="76" t="s">
        <v>1119</v>
      </c>
      <c r="E275" s="71">
        <v>822.7</v>
      </c>
      <c r="F275" s="71">
        <v>2</v>
      </c>
      <c r="G275" s="71">
        <v>2</v>
      </c>
      <c r="H275" s="71">
        <v>551.4</v>
      </c>
      <c r="I275" s="71">
        <v>0</v>
      </c>
      <c r="J275" s="71">
        <v>0</v>
      </c>
      <c r="K275" s="106">
        <v>2</v>
      </c>
      <c r="L275" s="76" t="s">
        <v>1118</v>
      </c>
      <c r="M275" s="71">
        <v>822.7</v>
      </c>
      <c r="N275" s="71">
        <v>2</v>
      </c>
      <c r="O275" s="71">
        <v>2</v>
      </c>
      <c r="P275" s="71">
        <v>549.4</v>
      </c>
      <c r="Q275" s="71">
        <v>2</v>
      </c>
      <c r="R275" s="71">
        <v>2</v>
      </c>
      <c r="S275" s="106">
        <v>1</v>
      </c>
      <c r="T275" s="76"/>
      <c r="U275" s="71"/>
      <c r="V275" s="71"/>
      <c r="W275" s="71" t="s">
        <v>1864</v>
      </c>
      <c r="X275" s="71"/>
      <c r="Y275" s="71"/>
      <c r="Z275" s="71" t="s">
        <v>1864</v>
      </c>
      <c r="AA275" s="106">
        <v>0</v>
      </c>
      <c r="AB275" s="76"/>
      <c r="AC275" s="71"/>
      <c r="AD275" s="71"/>
      <c r="AE275" s="71" t="s">
        <v>1864</v>
      </c>
      <c r="AF275" s="71"/>
      <c r="AG275" s="71"/>
      <c r="AH275" s="71" t="s">
        <v>1864</v>
      </c>
      <c r="AI275" s="106">
        <v>0</v>
      </c>
    </row>
    <row r="276" spans="1:35" x14ac:dyDescent="0.25">
      <c r="A276" s="76" t="s">
        <v>1114</v>
      </c>
      <c r="B276" s="71">
        <v>824.7</v>
      </c>
      <c r="C276" s="77">
        <v>523.4</v>
      </c>
      <c r="D276" s="76" t="s">
        <v>1121</v>
      </c>
      <c r="E276" s="71">
        <v>822.7</v>
      </c>
      <c r="F276" s="71">
        <v>2</v>
      </c>
      <c r="G276" s="71">
        <v>2</v>
      </c>
      <c r="H276" s="71">
        <v>523.4</v>
      </c>
      <c r="I276" s="71">
        <v>0</v>
      </c>
      <c r="J276" s="71">
        <v>0</v>
      </c>
      <c r="K276" s="106">
        <v>2</v>
      </c>
      <c r="L276" s="76" t="s">
        <v>1120</v>
      </c>
      <c r="M276" s="71">
        <v>822.7</v>
      </c>
      <c r="N276" s="71">
        <v>2</v>
      </c>
      <c r="O276" s="71">
        <v>2</v>
      </c>
      <c r="P276" s="71">
        <v>521.4</v>
      </c>
      <c r="Q276" s="71">
        <v>2</v>
      </c>
      <c r="R276" s="71">
        <v>2</v>
      </c>
      <c r="S276" s="106">
        <v>1</v>
      </c>
      <c r="T276" s="76"/>
      <c r="U276" s="71"/>
      <c r="V276" s="71"/>
      <c r="W276" s="71" t="s">
        <v>1864</v>
      </c>
      <c r="X276" s="71"/>
      <c r="Y276" s="71"/>
      <c r="Z276" s="71" t="s">
        <v>1864</v>
      </c>
      <c r="AA276" s="106">
        <v>0</v>
      </c>
      <c r="AB276" s="76"/>
      <c r="AC276" s="71"/>
      <c r="AD276" s="71"/>
      <c r="AE276" s="71" t="s">
        <v>1864</v>
      </c>
      <c r="AF276" s="71"/>
      <c r="AG276" s="71"/>
      <c r="AH276" s="71" t="s">
        <v>1864</v>
      </c>
      <c r="AI276" s="106">
        <v>0</v>
      </c>
    </row>
    <row r="277" spans="1:35" x14ac:dyDescent="0.25">
      <c r="A277" s="76" t="s">
        <v>1115</v>
      </c>
      <c r="B277" s="71">
        <v>822.7</v>
      </c>
      <c r="C277" s="77">
        <v>605.5</v>
      </c>
      <c r="D277" s="76" t="s">
        <v>1122</v>
      </c>
      <c r="E277" s="71">
        <v>820.7</v>
      </c>
      <c r="F277" s="71">
        <v>2</v>
      </c>
      <c r="G277" s="71">
        <v>2</v>
      </c>
      <c r="H277" s="71">
        <v>603.5</v>
      </c>
      <c r="I277" s="71">
        <v>2</v>
      </c>
      <c r="J277" s="71">
        <v>2</v>
      </c>
      <c r="K277" s="106">
        <v>1</v>
      </c>
      <c r="L277" s="76"/>
      <c r="M277" s="71"/>
      <c r="N277" s="71"/>
      <c r="O277" s="71" t="s">
        <v>1864</v>
      </c>
      <c r="P277" s="71"/>
      <c r="Q277" s="71"/>
      <c r="R277" s="71" t="s">
        <v>1864</v>
      </c>
      <c r="S277" s="106">
        <v>0</v>
      </c>
      <c r="T277" s="76"/>
      <c r="U277" s="71"/>
      <c r="V277" s="71"/>
      <c r="W277" s="71" t="s">
        <v>1864</v>
      </c>
      <c r="X277" s="71"/>
      <c r="Y277" s="71"/>
      <c r="Z277" s="71" t="s">
        <v>1864</v>
      </c>
      <c r="AA277" s="106">
        <v>0</v>
      </c>
      <c r="AB277" s="76"/>
      <c r="AC277" s="71"/>
      <c r="AD277" s="71"/>
      <c r="AE277" s="71" t="s">
        <v>1864</v>
      </c>
      <c r="AF277" s="71"/>
      <c r="AG277" s="71"/>
      <c r="AH277" s="71" t="s">
        <v>1864</v>
      </c>
      <c r="AI277" s="106">
        <v>0</v>
      </c>
    </row>
    <row r="278" spans="1:35" x14ac:dyDescent="0.25">
      <c r="A278" s="76" t="s">
        <v>1116</v>
      </c>
      <c r="B278" s="71">
        <v>822.7</v>
      </c>
      <c r="C278" s="77">
        <v>577.5</v>
      </c>
      <c r="D278" s="76" t="s">
        <v>1123</v>
      </c>
      <c r="E278" s="71">
        <v>820.7</v>
      </c>
      <c r="F278" s="71">
        <v>2</v>
      </c>
      <c r="G278" s="71">
        <v>2</v>
      </c>
      <c r="H278" s="71">
        <v>575.5</v>
      </c>
      <c r="I278" s="71">
        <v>2</v>
      </c>
      <c r="J278" s="71">
        <v>2</v>
      </c>
      <c r="K278" s="106">
        <v>1</v>
      </c>
      <c r="L278" s="76" t="s">
        <v>1124</v>
      </c>
      <c r="M278" s="71">
        <v>820.7</v>
      </c>
      <c r="N278" s="71">
        <v>2</v>
      </c>
      <c r="O278" s="71">
        <v>2</v>
      </c>
      <c r="P278" s="71">
        <v>577.5</v>
      </c>
      <c r="Q278" s="71">
        <v>0</v>
      </c>
      <c r="R278" s="71">
        <v>0</v>
      </c>
      <c r="S278" s="106">
        <v>2</v>
      </c>
      <c r="T278" s="76"/>
      <c r="U278" s="71"/>
      <c r="V278" s="71"/>
      <c r="W278" s="71" t="s">
        <v>1864</v>
      </c>
      <c r="X278" s="71"/>
      <c r="Y278" s="71"/>
      <c r="Z278" s="71" t="s">
        <v>1864</v>
      </c>
      <c r="AA278" s="106">
        <v>0</v>
      </c>
      <c r="AB278" s="76"/>
      <c r="AC278" s="71"/>
      <c r="AD278" s="71"/>
      <c r="AE278" s="71" t="s">
        <v>1864</v>
      </c>
      <c r="AF278" s="71"/>
      <c r="AG278" s="71"/>
      <c r="AH278" s="71" t="s">
        <v>1864</v>
      </c>
      <c r="AI278" s="106">
        <v>0</v>
      </c>
    </row>
    <row r="279" spans="1:35" x14ac:dyDescent="0.25">
      <c r="A279" s="76" t="s">
        <v>1117</v>
      </c>
      <c r="B279" s="71">
        <v>822.7</v>
      </c>
      <c r="C279" s="77">
        <v>579.5</v>
      </c>
      <c r="D279" s="76" t="s">
        <v>1124</v>
      </c>
      <c r="E279" s="71">
        <v>820.7</v>
      </c>
      <c r="F279" s="71">
        <v>2</v>
      </c>
      <c r="G279" s="71">
        <v>2</v>
      </c>
      <c r="H279" s="71">
        <v>577.5</v>
      </c>
      <c r="I279" s="71">
        <v>2</v>
      </c>
      <c r="J279" s="71">
        <v>2</v>
      </c>
      <c r="K279" s="106">
        <v>1</v>
      </c>
      <c r="L279" s="76"/>
      <c r="M279" s="71"/>
      <c r="N279" s="71"/>
      <c r="O279" s="71" t="s">
        <v>1864</v>
      </c>
      <c r="P279" s="71"/>
      <c r="Q279" s="71"/>
      <c r="R279" s="71" t="s">
        <v>1864</v>
      </c>
      <c r="S279" s="106">
        <v>0</v>
      </c>
      <c r="T279" s="76"/>
      <c r="U279" s="71"/>
      <c r="V279" s="71"/>
      <c r="W279" s="71" t="s">
        <v>1864</v>
      </c>
      <c r="X279" s="71"/>
      <c r="Y279" s="71"/>
      <c r="Z279" s="71" t="s">
        <v>1864</v>
      </c>
      <c r="AA279" s="106">
        <v>0</v>
      </c>
      <c r="AB279" s="76"/>
      <c r="AC279" s="71"/>
      <c r="AD279" s="71"/>
      <c r="AE279" s="71" t="s">
        <v>1864</v>
      </c>
      <c r="AF279" s="71"/>
      <c r="AG279" s="71"/>
      <c r="AH279" s="71" t="s">
        <v>1864</v>
      </c>
      <c r="AI279" s="106">
        <v>0</v>
      </c>
    </row>
    <row r="280" spans="1:35" x14ac:dyDescent="0.25">
      <c r="A280" s="76" t="s">
        <v>1118</v>
      </c>
      <c r="B280" s="71">
        <v>822.7</v>
      </c>
      <c r="C280" s="77">
        <v>549.4</v>
      </c>
      <c r="D280" s="76" t="s">
        <v>1126</v>
      </c>
      <c r="E280" s="71">
        <v>820.7</v>
      </c>
      <c r="F280" s="71">
        <v>2</v>
      </c>
      <c r="G280" s="71">
        <v>2</v>
      </c>
      <c r="H280" s="71">
        <v>549.4</v>
      </c>
      <c r="I280" s="71">
        <v>0</v>
      </c>
      <c r="J280" s="71">
        <v>0</v>
      </c>
      <c r="K280" s="106">
        <v>2</v>
      </c>
      <c r="L280" s="76" t="s">
        <v>1125</v>
      </c>
      <c r="M280" s="71">
        <v>820.7</v>
      </c>
      <c r="N280" s="71">
        <v>2</v>
      </c>
      <c r="O280" s="71">
        <v>2</v>
      </c>
      <c r="P280" s="71">
        <v>547.4</v>
      </c>
      <c r="Q280" s="71">
        <v>2</v>
      </c>
      <c r="R280" s="71">
        <v>2</v>
      </c>
      <c r="S280" s="106">
        <v>1</v>
      </c>
      <c r="T280" s="76"/>
      <c r="U280" s="71"/>
      <c r="V280" s="71"/>
      <c r="W280" s="71" t="s">
        <v>1864</v>
      </c>
      <c r="X280" s="71"/>
      <c r="Y280" s="71"/>
      <c r="Z280" s="71" t="s">
        <v>1864</v>
      </c>
      <c r="AA280" s="106">
        <v>0</v>
      </c>
      <c r="AB280" s="76"/>
      <c r="AC280" s="71"/>
      <c r="AD280" s="71"/>
      <c r="AE280" s="71" t="s">
        <v>1864</v>
      </c>
      <c r="AF280" s="71"/>
      <c r="AG280" s="71"/>
      <c r="AH280" s="71" t="s">
        <v>1864</v>
      </c>
      <c r="AI280" s="106">
        <v>0</v>
      </c>
    </row>
    <row r="281" spans="1:35" x14ac:dyDescent="0.25">
      <c r="A281" s="76" t="s">
        <v>1119</v>
      </c>
      <c r="B281" s="71">
        <v>822.7</v>
      </c>
      <c r="C281" s="77">
        <v>551.4</v>
      </c>
      <c r="D281" s="76" t="s">
        <v>1126</v>
      </c>
      <c r="E281" s="71">
        <v>820.7</v>
      </c>
      <c r="F281" s="71">
        <v>2</v>
      </c>
      <c r="G281" s="71">
        <v>2</v>
      </c>
      <c r="H281" s="71">
        <v>549.4</v>
      </c>
      <c r="I281" s="71">
        <v>2</v>
      </c>
      <c r="J281" s="71">
        <v>2</v>
      </c>
      <c r="K281" s="106">
        <v>1</v>
      </c>
      <c r="L281" s="76"/>
      <c r="M281" s="71"/>
      <c r="N281" s="71"/>
      <c r="O281" s="71" t="s">
        <v>1864</v>
      </c>
      <c r="P281" s="71"/>
      <c r="Q281" s="71"/>
      <c r="R281" s="71" t="s">
        <v>1864</v>
      </c>
      <c r="S281" s="106">
        <v>0</v>
      </c>
      <c r="T281" s="76"/>
      <c r="U281" s="71"/>
      <c r="V281" s="71"/>
      <c r="W281" s="71" t="s">
        <v>1864</v>
      </c>
      <c r="X281" s="71"/>
      <c r="Y281" s="71"/>
      <c r="Z281" s="71" t="s">
        <v>1864</v>
      </c>
      <c r="AA281" s="106">
        <v>0</v>
      </c>
      <c r="AB281" s="76"/>
      <c r="AC281" s="71"/>
      <c r="AD281" s="71"/>
      <c r="AE281" s="71" t="s">
        <v>1864</v>
      </c>
      <c r="AF281" s="71"/>
      <c r="AG281" s="71"/>
      <c r="AH281" s="71" t="s">
        <v>1864</v>
      </c>
      <c r="AI281" s="106">
        <v>0</v>
      </c>
    </row>
    <row r="282" spans="1:35" x14ac:dyDescent="0.25">
      <c r="A282" s="76" t="s">
        <v>1120</v>
      </c>
      <c r="B282" s="71">
        <v>822.7</v>
      </c>
      <c r="C282" s="77">
        <v>521.4</v>
      </c>
      <c r="D282" s="76" t="s">
        <v>1128</v>
      </c>
      <c r="E282" s="71">
        <v>820.7</v>
      </c>
      <c r="F282" s="71">
        <v>2</v>
      </c>
      <c r="G282" s="71">
        <v>2</v>
      </c>
      <c r="H282" s="71">
        <v>521.4</v>
      </c>
      <c r="I282" s="71">
        <v>0</v>
      </c>
      <c r="J282" s="71">
        <v>0</v>
      </c>
      <c r="K282" s="106">
        <v>2</v>
      </c>
      <c r="L282" s="76" t="s">
        <v>1127</v>
      </c>
      <c r="M282" s="71">
        <v>820.7</v>
      </c>
      <c r="N282" s="71">
        <v>2</v>
      </c>
      <c r="O282" s="71">
        <v>2</v>
      </c>
      <c r="P282" s="71">
        <v>519.4</v>
      </c>
      <c r="Q282" s="71">
        <v>2</v>
      </c>
      <c r="R282" s="71">
        <v>2</v>
      </c>
      <c r="S282" s="106">
        <v>1</v>
      </c>
      <c r="T282" s="76"/>
      <c r="U282" s="71"/>
      <c r="V282" s="71"/>
      <c r="W282" s="71" t="s">
        <v>1864</v>
      </c>
      <c r="X282" s="71"/>
      <c r="Y282" s="71"/>
      <c r="Z282" s="71" t="s">
        <v>1864</v>
      </c>
      <c r="AA282" s="106">
        <v>0</v>
      </c>
      <c r="AB282" s="76"/>
      <c r="AC282" s="71"/>
      <c r="AD282" s="71"/>
      <c r="AE282" s="71" t="s">
        <v>1864</v>
      </c>
      <c r="AF282" s="71"/>
      <c r="AG282" s="71"/>
      <c r="AH282" s="71" t="s">
        <v>1864</v>
      </c>
      <c r="AI282" s="106">
        <v>0</v>
      </c>
    </row>
    <row r="283" spans="1:35" x14ac:dyDescent="0.25">
      <c r="A283" s="76" t="s">
        <v>1121</v>
      </c>
      <c r="B283" s="71">
        <v>822.7</v>
      </c>
      <c r="C283" s="77">
        <v>523.4</v>
      </c>
      <c r="D283" s="76" t="s">
        <v>1129</v>
      </c>
      <c r="E283" s="71">
        <v>820.7</v>
      </c>
      <c r="F283" s="71">
        <v>2</v>
      </c>
      <c r="G283" s="71">
        <v>2</v>
      </c>
      <c r="H283" s="71">
        <v>523.4</v>
      </c>
      <c r="I283" s="71">
        <v>0</v>
      </c>
      <c r="J283" s="71">
        <v>0</v>
      </c>
      <c r="K283" s="106">
        <v>2</v>
      </c>
      <c r="L283" s="76" t="s">
        <v>1128</v>
      </c>
      <c r="M283" s="71">
        <v>820.7</v>
      </c>
      <c r="N283" s="71">
        <v>2</v>
      </c>
      <c r="O283" s="71">
        <v>2</v>
      </c>
      <c r="P283" s="71">
        <v>521.4</v>
      </c>
      <c r="Q283" s="71">
        <v>2</v>
      </c>
      <c r="R283" s="71">
        <v>2</v>
      </c>
      <c r="S283" s="106">
        <v>1</v>
      </c>
      <c r="T283" s="76"/>
      <c r="U283" s="71"/>
      <c r="V283" s="71"/>
      <c r="W283" s="71" t="s">
        <v>1864</v>
      </c>
      <c r="X283" s="71"/>
      <c r="Y283" s="71"/>
      <c r="Z283" s="71" t="s">
        <v>1864</v>
      </c>
      <c r="AA283" s="106">
        <v>0</v>
      </c>
      <c r="AB283" s="76"/>
      <c r="AC283" s="71"/>
      <c r="AD283" s="71"/>
      <c r="AE283" s="71" t="s">
        <v>1864</v>
      </c>
      <c r="AF283" s="71"/>
      <c r="AG283" s="71"/>
      <c r="AH283" s="71" t="s">
        <v>1864</v>
      </c>
      <c r="AI283" s="106">
        <v>0</v>
      </c>
    </row>
    <row r="284" spans="1:35" x14ac:dyDescent="0.25">
      <c r="A284" s="76" t="s">
        <v>1122</v>
      </c>
      <c r="B284" s="71">
        <v>820.7</v>
      </c>
      <c r="C284" s="77">
        <v>603.5</v>
      </c>
      <c r="D284" s="76" t="s">
        <v>1130</v>
      </c>
      <c r="E284" s="71">
        <v>818.7</v>
      </c>
      <c r="F284" s="71">
        <v>2</v>
      </c>
      <c r="G284" s="71">
        <v>2</v>
      </c>
      <c r="H284" s="71">
        <v>601.5</v>
      </c>
      <c r="I284" s="71">
        <v>2</v>
      </c>
      <c r="J284" s="71">
        <v>2</v>
      </c>
      <c r="K284" s="106">
        <v>1</v>
      </c>
      <c r="L284" s="76"/>
      <c r="M284" s="71"/>
      <c r="N284" s="71"/>
      <c r="O284" s="71" t="s">
        <v>1864</v>
      </c>
      <c r="P284" s="71"/>
      <c r="Q284" s="71"/>
      <c r="R284" s="71" t="s">
        <v>1864</v>
      </c>
      <c r="S284" s="106">
        <v>0</v>
      </c>
      <c r="T284" s="76"/>
      <c r="U284" s="71"/>
      <c r="V284" s="71"/>
      <c r="W284" s="71" t="s">
        <v>1864</v>
      </c>
      <c r="X284" s="71"/>
      <c r="Y284" s="71"/>
      <c r="Z284" s="71" t="s">
        <v>1864</v>
      </c>
      <c r="AA284" s="106">
        <v>0</v>
      </c>
      <c r="AB284" s="76"/>
      <c r="AC284" s="71"/>
      <c r="AD284" s="71"/>
      <c r="AE284" s="71" t="s">
        <v>1864</v>
      </c>
      <c r="AF284" s="71"/>
      <c r="AG284" s="71"/>
      <c r="AH284" s="71" t="s">
        <v>1864</v>
      </c>
      <c r="AI284" s="106">
        <v>0</v>
      </c>
    </row>
    <row r="285" spans="1:35" x14ac:dyDescent="0.25">
      <c r="A285" s="76" t="s">
        <v>1123</v>
      </c>
      <c r="B285" s="71">
        <v>820.7</v>
      </c>
      <c r="C285" s="77">
        <v>575.5</v>
      </c>
      <c r="D285" s="76" t="s">
        <v>1132</v>
      </c>
      <c r="E285" s="71">
        <v>818.7</v>
      </c>
      <c r="F285" s="71">
        <v>2</v>
      </c>
      <c r="G285" s="71">
        <v>2</v>
      </c>
      <c r="H285" s="71">
        <v>575.5</v>
      </c>
      <c r="I285" s="71">
        <v>0</v>
      </c>
      <c r="J285" s="71">
        <v>0</v>
      </c>
      <c r="K285" s="106">
        <v>2</v>
      </c>
      <c r="L285" s="76" t="s">
        <v>1131</v>
      </c>
      <c r="M285" s="71">
        <v>818.7</v>
      </c>
      <c r="N285" s="71">
        <v>2</v>
      </c>
      <c r="O285" s="71">
        <v>2</v>
      </c>
      <c r="P285" s="71">
        <v>573.5</v>
      </c>
      <c r="Q285" s="71">
        <v>2</v>
      </c>
      <c r="R285" s="71">
        <v>2</v>
      </c>
      <c r="S285" s="106">
        <v>1</v>
      </c>
      <c r="T285" s="76"/>
      <c r="U285" s="71"/>
      <c r="V285" s="71"/>
      <c r="W285" s="71" t="s">
        <v>1864</v>
      </c>
      <c r="X285" s="71"/>
      <c r="Y285" s="71"/>
      <c r="Z285" s="71" t="s">
        <v>1864</v>
      </c>
      <c r="AA285" s="106">
        <v>0</v>
      </c>
      <c r="AB285" s="76"/>
      <c r="AC285" s="71"/>
      <c r="AD285" s="71"/>
      <c r="AE285" s="71" t="s">
        <v>1864</v>
      </c>
      <c r="AF285" s="71"/>
      <c r="AG285" s="71"/>
      <c r="AH285" s="71" t="s">
        <v>1864</v>
      </c>
      <c r="AI285" s="106">
        <v>0</v>
      </c>
    </row>
    <row r="286" spans="1:35" x14ac:dyDescent="0.25">
      <c r="A286" s="76" t="s">
        <v>1124</v>
      </c>
      <c r="B286" s="71">
        <v>820.7</v>
      </c>
      <c r="C286" s="77">
        <v>577.5</v>
      </c>
      <c r="D286" s="76" t="s">
        <v>1132</v>
      </c>
      <c r="E286" s="71">
        <v>818.7</v>
      </c>
      <c r="F286" s="71">
        <v>2</v>
      </c>
      <c r="G286" s="71">
        <v>2</v>
      </c>
      <c r="H286" s="71">
        <v>575.5</v>
      </c>
      <c r="I286" s="71">
        <v>2</v>
      </c>
      <c r="J286" s="71">
        <v>2</v>
      </c>
      <c r="K286" s="106">
        <v>1</v>
      </c>
      <c r="L286" s="76"/>
      <c r="M286" s="71"/>
      <c r="N286" s="71"/>
      <c r="O286" s="71" t="s">
        <v>1864</v>
      </c>
      <c r="P286" s="71"/>
      <c r="Q286" s="71"/>
      <c r="R286" s="71" t="s">
        <v>1864</v>
      </c>
      <c r="S286" s="106">
        <v>0</v>
      </c>
      <c r="T286" s="76"/>
      <c r="U286" s="71"/>
      <c r="V286" s="71"/>
      <c r="W286" s="71" t="s">
        <v>1864</v>
      </c>
      <c r="X286" s="71"/>
      <c r="Y286" s="71"/>
      <c r="Z286" s="71" t="s">
        <v>1864</v>
      </c>
      <c r="AA286" s="106">
        <v>0</v>
      </c>
      <c r="AB286" s="76"/>
      <c r="AC286" s="71"/>
      <c r="AD286" s="71"/>
      <c r="AE286" s="71" t="s">
        <v>1864</v>
      </c>
      <c r="AF286" s="71"/>
      <c r="AG286" s="71"/>
      <c r="AH286" s="71" t="s">
        <v>1864</v>
      </c>
      <c r="AI286" s="106">
        <v>0</v>
      </c>
    </row>
    <row r="287" spans="1:35" x14ac:dyDescent="0.25">
      <c r="A287" s="76" t="s">
        <v>1125</v>
      </c>
      <c r="B287" s="71">
        <v>820.7</v>
      </c>
      <c r="C287" s="77">
        <v>547.4</v>
      </c>
      <c r="D287" s="76" t="s">
        <v>1134</v>
      </c>
      <c r="E287" s="71">
        <v>818.7</v>
      </c>
      <c r="F287" s="71">
        <v>2</v>
      </c>
      <c r="G287" s="71">
        <v>2</v>
      </c>
      <c r="H287" s="71">
        <v>547.4</v>
      </c>
      <c r="I287" s="71">
        <v>0</v>
      </c>
      <c r="J287" s="71">
        <v>0</v>
      </c>
      <c r="K287" s="106">
        <v>2</v>
      </c>
      <c r="L287" s="76" t="s">
        <v>1133</v>
      </c>
      <c r="M287" s="71">
        <v>818.7</v>
      </c>
      <c r="N287" s="71">
        <v>2</v>
      </c>
      <c r="O287" s="71">
        <v>2</v>
      </c>
      <c r="P287" s="71">
        <v>545.4</v>
      </c>
      <c r="Q287" s="71">
        <v>2</v>
      </c>
      <c r="R287" s="71">
        <v>2</v>
      </c>
      <c r="S287" s="106">
        <v>1</v>
      </c>
      <c r="T287" s="76"/>
      <c r="U287" s="71"/>
      <c r="V287" s="71"/>
      <c r="W287" s="71" t="s">
        <v>1864</v>
      </c>
      <c r="X287" s="71"/>
      <c r="Y287" s="71"/>
      <c r="Z287" s="71" t="s">
        <v>1864</v>
      </c>
      <c r="AA287" s="106">
        <v>0</v>
      </c>
      <c r="AB287" s="76"/>
      <c r="AC287" s="71"/>
      <c r="AD287" s="71"/>
      <c r="AE287" s="71" t="s">
        <v>1864</v>
      </c>
      <c r="AF287" s="71"/>
      <c r="AG287" s="71"/>
      <c r="AH287" s="71" t="s">
        <v>1864</v>
      </c>
      <c r="AI287" s="106">
        <v>0</v>
      </c>
    </row>
    <row r="288" spans="1:35" x14ac:dyDescent="0.25">
      <c r="A288" s="76" t="s">
        <v>1126</v>
      </c>
      <c r="B288" s="71">
        <v>820.7</v>
      </c>
      <c r="C288" s="77">
        <v>549.4</v>
      </c>
      <c r="D288" s="76" t="s">
        <v>1134</v>
      </c>
      <c r="E288" s="71">
        <v>818.7</v>
      </c>
      <c r="F288" s="71">
        <v>2</v>
      </c>
      <c r="G288" s="71">
        <v>2</v>
      </c>
      <c r="H288" s="71">
        <v>547.4</v>
      </c>
      <c r="I288" s="71">
        <v>2</v>
      </c>
      <c r="J288" s="71">
        <v>2</v>
      </c>
      <c r="K288" s="106">
        <v>1</v>
      </c>
      <c r="L288" s="76"/>
      <c r="M288" s="71"/>
      <c r="N288" s="71"/>
      <c r="O288" s="71" t="s">
        <v>1864</v>
      </c>
      <c r="P288" s="71"/>
      <c r="Q288" s="71"/>
      <c r="R288" s="71" t="s">
        <v>1864</v>
      </c>
      <c r="S288" s="106">
        <v>0</v>
      </c>
      <c r="T288" s="76"/>
      <c r="U288" s="71"/>
      <c r="V288" s="71"/>
      <c r="W288" s="71" t="s">
        <v>1864</v>
      </c>
      <c r="X288" s="71"/>
      <c r="Y288" s="71"/>
      <c r="Z288" s="71" t="s">
        <v>1864</v>
      </c>
      <c r="AA288" s="106">
        <v>0</v>
      </c>
      <c r="AB288" s="76"/>
      <c r="AC288" s="71"/>
      <c r="AD288" s="71"/>
      <c r="AE288" s="71" t="s">
        <v>1864</v>
      </c>
      <c r="AF288" s="71"/>
      <c r="AG288" s="71"/>
      <c r="AH288" s="71" t="s">
        <v>1864</v>
      </c>
      <c r="AI288" s="106">
        <v>0</v>
      </c>
    </row>
    <row r="289" spans="1:35" x14ac:dyDescent="0.25">
      <c r="A289" s="76" t="s">
        <v>1127</v>
      </c>
      <c r="B289" s="71">
        <v>820.7</v>
      </c>
      <c r="C289" s="77">
        <v>519.4</v>
      </c>
      <c r="D289" s="76" t="s">
        <v>1135</v>
      </c>
      <c r="E289" s="71">
        <v>818.7</v>
      </c>
      <c r="F289" s="71">
        <v>2</v>
      </c>
      <c r="G289" s="71">
        <v>2</v>
      </c>
      <c r="H289" s="71">
        <v>519.4</v>
      </c>
      <c r="I289" s="71">
        <v>0</v>
      </c>
      <c r="J289" s="71">
        <v>0</v>
      </c>
      <c r="K289" s="106">
        <v>2</v>
      </c>
      <c r="L289" s="76"/>
      <c r="M289" s="71"/>
      <c r="N289" s="71"/>
      <c r="O289" s="71" t="s">
        <v>1864</v>
      </c>
      <c r="P289" s="71"/>
      <c r="Q289" s="71"/>
      <c r="R289" s="71" t="s">
        <v>1864</v>
      </c>
      <c r="S289" s="106">
        <v>0</v>
      </c>
      <c r="T289" s="76"/>
      <c r="U289" s="71"/>
      <c r="V289" s="71"/>
      <c r="W289" s="71" t="s">
        <v>1864</v>
      </c>
      <c r="X289" s="71"/>
      <c r="Y289" s="71"/>
      <c r="Z289" s="71" t="s">
        <v>1864</v>
      </c>
      <c r="AA289" s="106">
        <v>0</v>
      </c>
      <c r="AB289" s="76"/>
      <c r="AC289" s="71"/>
      <c r="AD289" s="71"/>
      <c r="AE289" s="71" t="s">
        <v>1864</v>
      </c>
      <c r="AF289" s="71"/>
      <c r="AG289" s="71"/>
      <c r="AH289" s="71" t="s">
        <v>1864</v>
      </c>
      <c r="AI289" s="106">
        <v>0</v>
      </c>
    </row>
    <row r="290" spans="1:35" x14ac:dyDescent="0.25">
      <c r="A290" s="76" t="s">
        <v>1128</v>
      </c>
      <c r="B290" s="71">
        <v>820.7</v>
      </c>
      <c r="C290" s="77">
        <v>521.4</v>
      </c>
      <c r="D290" s="76" t="s">
        <v>1136</v>
      </c>
      <c r="E290" s="71">
        <v>818.7</v>
      </c>
      <c r="F290" s="71">
        <v>2</v>
      </c>
      <c r="G290" s="71">
        <v>2</v>
      </c>
      <c r="H290" s="71">
        <v>521.4</v>
      </c>
      <c r="I290" s="71">
        <v>0</v>
      </c>
      <c r="J290" s="71">
        <v>0</v>
      </c>
      <c r="K290" s="106">
        <v>2</v>
      </c>
      <c r="L290" s="76" t="s">
        <v>1135</v>
      </c>
      <c r="M290" s="71">
        <v>818.7</v>
      </c>
      <c r="N290" s="71">
        <v>2</v>
      </c>
      <c r="O290" s="71">
        <v>2</v>
      </c>
      <c r="P290" s="71">
        <v>519.4</v>
      </c>
      <c r="Q290" s="71">
        <v>2</v>
      </c>
      <c r="R290" s="71">
        <v>2</v>
      </c>
      <c r="S290" s="106">
        <v>1</v>
      </c>
      <c r="T290" s="76"/>
      <c r="U290" s="71"/>
      <c r="V290" s="71"/>
      <c r="W290" s="71" t="s">
        <v>1864</v>
      </c>
      <c r="X290" s="71"/>
      <c r="Y290" s="71"/>
      <c r="Z290" s="71" t="s">
        <v>1864</v>
      </c>
      <c r="AA290" s="106">
        <v>0</v>
      </c>
      <c r="AB290" s="76"/>
      <c r="AC290" s="71"/>
      <c r="AD290" s="71"/>
      <c r="AE290" s="71" t="s">
        <v>1864</v>
      </c>
      <c r="AF290" s="71"/>
      <c r="AG290" s="71"/>
      <c r="AH290" s="71" t="s">
        <v>1864</v>
      </c>
      <c r="AI290" s="106">
        <v>0</v>
      </c>
    </row>
    <row r="291" spans="1:35" x14ac:dyDescent="0.25">
      <c r="A291" s="76" t="s">
        <v>1129</v>
      </c>
      <c r="B291" s="71">
        <v>820.7</v>
      </c>
      <c r="C291" s="77">
        <v>523.4</v>
      </c>
      <c r="D291" s="76" t="s">
        <v>1137</v>
      </c>
      <c r="E291" s="71">
        <v>818.7</v>
      </c>
      <c r="F291" s="71">
        <v>2</v>
      </c>
      <c r="G291" s="71">
        <v>2</v>
      </c>
      <c r="H291" s="71">
        <v>523.4</v>
      </c>
      <c r="I291" s="71">
        <v>0</v>
      </c>
      <c r="J291" s="71">
        <v>0</v>
      </c>
      <c r="K291" s="106">
        <v>2</v>
      </c>
      <c r="L291" s="76" t="s">
        <v>1136</v>
      </c>
      <c r="M291" s="71">
        <v>818.7</v>
      </c>
      <c r="N291" s="71">
        <v>2</v>
      </c>
      <c r="O291" s="71">
        <v>2</v>
      </c>
      <c r="P291" s="71">
        <v>521.4</v>
      </c>
      <c r="Q291" s="71">
        <v>2</v>
      </c>
      <c r="R291" s="71">
        <v>2</v>
      </c>
      <c r="S291" s="106">
        <v>1</v>
      </c>
      <c r="T291" s="76"/>
      <c r="U291" s="71"/>
      <c r="V291" s="71"/>
      <c r="W291" s="71" t="s">
        <v>1864</v>
      </c>
      <c r="X291" s="71"/>
      <c r="Y291" s="71"/>
      <c r="Z291" s="71" t="s">
        <v>1864</v>
      </c>
      <c r="AA291" s="106">
        <v>0</v>
      </c>
      <c r="AB291" s="76"/>
      <c r="AC291" s="71"/>
      <c r="AD291" s="71"/>
      <c r="AE291" s="71" t="s">
        <v>1864</v>
      </c>
      <c r="AF291" s="71"/>
      <c r="AG291" s="71"/>
      <c r="AH291" s="71" t="s">
        <v>1864</v>
      </c>
      <c r="AI291" s="106">
        <v>0</v>
      </c>
    </row>
    <row r="292" spans="1:35" x14ac:dyDescent="0.25">
      <c r="A292" s="76" t="s">
        <v>1130</v>
      </c>
      <c r="B292" s="71">
        <v>818.7</v>
      </c>
      <c r="C292" s="77">
        <v>601.5</v>
      </c>
      <c r="D292" s="76" t="s">
        <v>1138</v>
      </c>
      <c r="E292" s="71">
        <v>816.7</v>
      </c>
      <c r="F292" s="71">
        <v>2</v>
      </c>
      <c r="G292" s="71">
        <v>2</v>
      </c>
      <c r="H292" s="71">
        <v>599.5</v>
      </c>
      <c r="I292" s="71">
        <v>2</v>
      </c>
      <c r="J292" s="71">
        <v>2</v>
      </c>
      <c r="K292" s="106">
        <v>1</v>
      </c>
      <c r="L292" s="76"/>
      <c r="M292" s="71"/>
      <c r="N292" s="71"/>
      <c r="O292" s="71" t="s">
        <v>1864</v>
      </c>
      <c r="P292" s="71"/>
      <c r="Q292" s="71"/>
      <c r="R292" s="71" t="s">
        <v>1864</v>
      </c>
      <c r="S292" s="106">
        <v>0</v>
      </c>
      <c r="T292" s="76"/>
      <c r="U292" s="71"/>
      <c r="V292" s="71"/>
      <c r="W292" s="71" t="s">
        <v>1864</v>
      </c>
      <c r="X292" s="71"/>
      <c r="Y292" s="71"/>
      <c r="Z292" s="71" t="s">
        <v>1864</v>
      </c>
      <c r="AA292" s="106">
        <v>0</v>
      </c>
      <c r="AB292" s="76"/>
      <c r="AC292" s="71"/>
      <c r="AD292" s="71"/>
      <c r="AE292" s="71" t="s">
        <v>1864</v>
      </c>
      <c r="AF292" s="71"/>
      <c r="AG292" s="71"/>
      <c r="AH292" s="71" t="s">
        <v>1864</v>
      </c>
      <c r="AI292" s="106">
        <v>0</v>
      </c>
    </row>
    <row r="293" spans="1:35" x14ac:dyDescent="0.25">
      <c r="A293" s="76" t="s">
        <v>1131</v>
      </c>
      <c r="B293" s="71">
        <v>818.7</v>
      </c>
      <c r="C293" s="77">
        <v>573.5</v>
      </c>
      <c r="D293" s="76" t="s">
        <v>1140</v>
      </c>
      <c r="E293" s="71">
        <v>816.7</v>
      </c>
      <c r="F293" s="71">
        <v>2</v>
      </c>
      <c r="G293" s="71">
        <v>2</v>
      </c>
      <c r="H293" s="71">
        <v>573.5</v>
      </c>
      <c r="I293" s="71">
        <v>0</v>
      </c>
      <c r="J293" s="71">
        <v>0</v>
      </c>
      <c r="K293" s="106">
        <v>2</v>
      </c>
      <c r="L293" s="76" t="s">
        <v>1139</v>
      </c>
      <c r="M293" s="71">
        <v>816.7</v>
      </c>
      <c r="N293" s="71">
        <v>2</v>
      </c>
      <c r="O293" s="71">
        <v>2</v>
      </c>
      <c r="P293" s="71">
        <v>571.5</v>
      </c>
      <c r="Q293" s="71">
        <v>2</v>
      </c>
      <c r="R293" s="71">
        <v>2</v>
      </c>
      <c r="S293" s="106">
        <v>1</v>
      </c>
      <c r="T293" s="76"/>
      <c r="U293" s="71"/>
      <c r="V293" s="71"/>
      <c r="W293" s="71" t="s">
        <v>1864</v>
      </c>
      <c r="X293" s="71"/>
      <c r="Y293" s="71"/>
      <c r="Z293" s="71" t="s">
        <v>1864</v>
      </c>
      <c r="AA293" s="106">
        <v>0</v>
      </c>
      <c r="AB293" s="76"/>
      <c r="AC293" s="71"/>
      <c r="AD293" s="71"/>
      <c r="AE293" s="71" t="s">
        <v>1864</v>
      </c>
      <c r="AF293" s="71"/>
      <c r="AG293" s="71"/>
      <c r="AH293" s="71" t="s">
        <v>1864</v>
      </c>
      <c r="AI293" s="106">
        <v>0</v>
      </c>
    </row>
    <row r="294" spans="1:35" x14ac:dyDescent="0.25">
      <c r="A294" s="76" t="s">
        <v>1132</v>
      </c>
      <c r="B294" s="71">
        <v>818.7</v>
      </c>
      <c r="C294" s="77">
        <v>575.5</v>
      </c>
      <c r="D294" s="76" t="s">
        <v>1140</v>
      </c>
      <c r="E294" s="71">
        <v>816.7</v>
      </c>
      <c r="F294" s="71">
        <v>2</v>
      </c>
      <c r="G294" s="71">
        <v>2</v>
      </c>
      <c r="H294" s="71">
        <v>573.5</v>
      </c>
      <c r="I294" s="71">
        <v>2</v>
      </c>
      <c r="J294" s="71">
        <v>2</v>
      </c>
      <c r="K294" s="106">
        <v>1</v>
      </c>
      <c r="L294" s="76"/>
      <c r="M294" s="71"/>
      <c r="N294" s="71"/>
      <c r="O294" s="71" t="s">
        <v>1864</v>
      </c>
      <c r="P294" s="71"/>
      <c r="Q294" s="71"/>
      <c r="R294" s="71" t="s">
        <v>1864</v>
      </c>
      <c r="S294" s="106">
        <v>0</v>
      </c>
      <c r="T294" s="76"/>
      <c r="U294" s="71"/>
      <c r="V294" s="71"/>
      <c r="W294" s="71" t="s">
        <v>1864</v>
      </c>
      <c r="X294" s="71"/>
      <c r="Y294" s="71"/>
      <c r="Z294" s="71" t="s">
        <v>1864</v>
      </c>
      <c r="AA294" s="106">
        <v>0</v>
      </c>
      <c r="AB294" s="76"/>
      <c r="AC294" s="71"/>
      <c r="AD294" s="71"/>
      <c r="AE294" s="71" t="s">
        <v>1864</v>
      </c>
      <c r="AF294" s="71"/>
      <c r="AG294" s="71"/>
      <c r="AH294" s="71" t="s">
        <v>1864</v>
      </c>
      <c r="AI294" s="106">
        <v>0</v>
      </c>
    </row>
    <row r="295" spans="1:35" x14ac:dyDescent="0.25">
      <c r="A295" s="76" t="s">
        <v>1133</v>
      </c>
      <c r="B295" s="71">
        <v>818.7</v>
      </c>
      <c r="C295" s="77">
        <v>545.4</v>
      </c>
      <c r="D295" s="76" t="s">
        <v>1142</v>
      </c>
      <c r="E295" s="71">
        <v>816.7</v>
      </c>
      <c r="F295" s="71">
        <v>2</v>
      </c>
      <c r="G295" s="71">
        <v>2</v>
      </c>
      <c r="H295" s="71">
        <v>545.4</v>
      </c>
      <c r="I295" s="71">
        <v>0</v>
      </c>
      <c r="J295" s="71">
        <v>0</v>
      </c>
      <c r="K295" s="106">
        <v>2</v>
      </c>
      <c r="L295" s="76" t="s">
        <v>1141</v>
      </c>
      <c r="M295" s="71">
        <v>816.7</v>
      </c>
      <c r="N295" s="71">
        <v>2</v>
      </c>
      <c r="O295" s="71">
        <v>2</v>
      </c>
      <c r="P295" s="71">
        <v>543.4</v>
      </c>
      <c r="Q295" s="71">
        <v>2</v>
      </c>
      <c r="R295" s="71">
        <v>2</v>
      </c>
      <c r="S295" s="106">
        <v>1</v>
      </c>
      <c r="T295" s="76"/>
      <c r="U295" s="71"/>
      <c r="V295" s="71"/>
      <c r="W295" s="71" t="s">
        <v>1864</v>
      </c>
      <c r="X295" s="71"/>
      <c r="Y295" s="71"/>
      <c r="Z295" s="71" t="s">
        <v>1864</v>
      </c>
      <c r="AA295" s="106">
        <v>0</v>
      </c>
      <c r="AB295" s="76"/>
      <c r="AC295" s="71"/>
      <c r="AD295" s="71"/>
      <c r="AE295" s="71" t="s">
        <v>1864</v>
      </c>
      <c r="AF295" s="71"/>
      <c r="AG295" s="71"/>
      <c r="AH295" s="71" t="s">
        <v>1864</v>
      </c>
      <c r="AI295" s="106">
        <v>0</v>
      </c>
    </row>
    <row r="296" spans="1:35" x14ac:dyDescent="0.25">
      <c r="A296" s="76" t="s">
        <v>1134</v>
      </c>
      <c r="B296" s="71">
        <v>818.7</v>
      </c>
      <c r="C296" s="77">
        <v>547.4</v>
      </c>
      <c r="D296" s="76" t="s">
        <v>1142</v>
      </c>
      <c r="E296" s="71">
        <v>816.7</v>
      </c>
      <c r="F296" s="71">
        <v>2</v>
      </c>
      <c r="G296" s="71">
        <v>2</v>
      </c>
      <c r="H296" s="71">
        <v>545.4</v>
      </c>
      <c r="I296" s="71">
        <v>2</v>
      </c>
      <c r="J296" s="71">
        <v>2</v>
      </c>
      <c r="K296" s="106">
        <v>1</v>
      </c>
      <c r="L296" s="76"/>
      <c r="M296" s="71"/>
      <c r="N296" s="71"/>
      <c r="O296" s="71" t="s">
        <v>1864</v>
      </c>
      <c r="P296" s="71"/>
      <c r="Q296" s="71"/>
      <c r="R296" s="71" t="s">
        <v>1864</v>
      </c>
      <c r="S296" s="106">
        <v>0</v>
      </c>
      <c r="T296" s="76"/>
      <c r="U296" s="71"/>
      <c r="V296" s="71"/>
      <c r="W296" s="71" t="s">
        <v>1864</v>
      </c>
      <c r="X296" s="71"/>
      <c r="Y296" s="71"/>
      <c r="Z296" s="71" t="s">
        <v>1864</v>
      </c>
      <c r="AA296" s="106">
        <v>0</v>
      </c>
      <c r="AB296" s="76"/>
      <c r="AC296" s="71"/>
      <c r="AD296" s="71"/>
      <c r="AE296" s="71" t="s">
        <v>1864</v>
      </c>
      <c r="AF296" s="71"/>
      <c r="AG296" s="71"/>
      <c r="AH296" s="71" t="s">
        <v>1864</v>
      </c>
      <c r="AI296" s="106">
        <v>0</v>
      </c>
    </row>
    <row r="297" spans="1:35" x14ac:dyDescent="0.25">
      <c r="A297" s="76" t="s">
        <v>1135</v>
      </c>
      <c r="B297" s="71">
        <v>818.7</v>
      </c>
      <c r="C297" s="77">
        <v>519.4</v>
      </c>
      <c r="D297" s="76" t="s">
        <v>1144</v>
      </c>
      <c r="E297" s="71">
        <v>816.7</v>
      </c>
      <c r="F297" s="71">
        <v>2</v>
      </c>
      <c r="G297" s="71">
        <v>2</v>
      </c>
      <c r="H297" s="71">
        <v>519.4</v>
      </c>
      <c r="I297" s="71">
        <v>0</v>
      </c>
      <c r="J297" s="71">
        <v>0</v>
      </c>
      <c r="K297" s="106">
        <v>2</v>
      </c>
      <c r="L297" s="76" t="s">
        <v>1143</v>
      </c>
      <c r="M297" s="71">
        <v>816.7</v>
      </c>
      <c r="N297" s="71">
        <v>2</v>
      </c>
      <c r="O297" s="71">
        <v>2</v>
      </c>
      <c r="P297" s="71">
        <v>517.4</v>
      </c>
      <c r="Q297" s="71">
        <v>2</v>
      </c>
      <c r="R297" s="71">
        <v>2</v>
      </c>
      <c r="S297" s="106">
        <v>1</v>
      </c>
      <c r="T297" s="76"/>
      <c r="U297" s="71"/>
      <c r="V297" s="71"/>
      <c r="W297" s="71" t="s">
        <v>1864</v>
      </c>
      <c r="X297" s="71"/>
      <c r="Y297" s="71"/>
      <c r="Z297" s="71" t="s">
        <v>1864</v>
      </c>
      <c r="AA297" s="106">
        <v>0</v>
      </c>
      <c r="AB297" s="76"/>
      <c r="AC297" s="71"/>
      <c r="AD297" s="71"/>
      <c r="AE297" s="71" t="s">
        <v>1864</v>
      </c>
      <c r="AF297" s="71"/>
      <c r="AG297" s="71"/>
      <c r="AH297" s="71" t="s">
        <v>1864</v>
      </c>
      <c r="AI297" s="106">
        <v>0</v>
      </c>
    </row>
    <row r="298" spans="1:35" x14ac:dyDescent="0.25">
      <c r="A298" s="76" t="s">
        <v>1136</v>
      </c>
      <c r="B298" s="71">
        <v>818.7</v>
      </c>
      <c r="C298" s="77">
        <v>521.4</v>
      </c>
      <c r="D298" s="76" t="s">
        <v>1144</v>
      </c>
      <c r="E298" s="71">
        <v>816.7</v>
      </c>
      <c r="F298" s="71">
        <v>2</v>
      </c>
      <c r="G298" s="71">
        <v>2</v>
      </c>
      <c r="H298" s="71">
        <v>519.4</v>
      </c>
      <c r="I298" s="71">
        <v>2</v>
      </c>
      <c r="J298" s="71">
        <v>2</v>
      </c>
      <c r="K298" s="106">
        <v>1</v>
      </c>
      <c r="L298" s="76" t="s">
        <v>1145</v>
      </c>
      <c r="M298" s="71">
        <v>816.7</v>
      </c>
      <c r="N298" s="71">
        <v>2</v>
      </c>
      <c r="O298" s="71">
        <v>2</v>
      </c>
      <c r="P298" s="71">
        <v>521.4</v>
      </c>
      <c r="Q298" s="71">
        <v>0</v>
      </c>
      <c r="R298" s="71">
        <v>0</v>
      </c>
      <c r="S298" s="106">
        <v>2</v>
      </c>
      <c r="T298" s="76"/>
      <c r="U298" s="71"/>
      <c r="V298" s="71"/>
      <c r="W298" s="71" t="s">
        <v>1864</v>
      </c>
      <c r="X298" s="71"/>
      <c r="Y298" s="71"/>
      <c r="Z298" s="71" t="s">
        <v>1864</v>
      </c>
      <c r="AA298" s="106">
        <v>0</v>
      </c>
      <c r="AB298" s="76"/>
      <c r="AC298" s="71"/>
      <c r="AD298" s="71"/>
      <c r="AE298" s="71" t="s">
        <v>1864</v>
      </c>
      <c r="AF298" s="71"/>
      <c r="AG298" s="71"/>
      <c r="AH298" s="71" t="s">
        <v>1864</v>
      </c>
      <c r="AI298" s="106">
        <v>0</v>
      </c>
    </row>
    <row r="299" spans="1:35" x14ac:dyDescent="0.25">
      <c r="A299" s="76" t="s">
        <v>1137</v>
      </c>
      <c r="B299" s="71">
        <v>818.7</v>
      </c>
      <c r="C299" s="77">
        <v>523.4</v>
      </c>
      <c r="D299" s="76" t="s">
        <v>1145</v>
      </c>
      <c r="E299" s="71">
        <v>816.7</v>
      </c>
      <c r="F299" s="71">
        <v>2</v>
      </c>
      <c r="G299" s="71">
        <v>2</v>
      </c>
      <c r="H299" s="71">
        <v>521.4</v>
      </c>
      <c r="I299" s="71">
        <v>2</v>
      </c>
      <c r="J299" s="71">
        <v>2</v>
      </c>
      <c r="K299" s="106">
        <v>1</v>
      </c>
      <c r="L299" s="76"/>
      <c r="M299" s="71"/>
      <c r="N299" s="71"/>
      <c r="O299" s="71" t="s">
        <v>1864</v>
      </c>
      <c r="P299" s="71"/>
      <c r="Q299" s="71"/>
      <c r="R299" s="71" t="s">
        <v>1864</v>
      </c>
      <c r="S299" s="106">
        <v>0</v>
      </c>
      <c r="T299" s="76"/>
      <c r="U299" s="71"/>
      <c r="V299" s="71"/>
      <c r="W299" s="71" t="s">
        <v>1864</v>
      </c>
      <c r="X299" s="71"/>
      <c r="Y299" s="71"/>
      <c r="Z299" s="71" t="s">
        <v>1864</v>
      </c>
      <c r="AA299" s="106">
        <v>0</v>
      </c>
      <c r="AB299" s="76"/>
      <c r="AC299" s="71"/>
      <c r="AD299" s="71"/>
      <c r="AE299" s="71" t="s">
        <v>1864</v>
      </c>
      <c r="AF299" s="71"/>
      <c r="AG299" s="71"/>
      <c r="AH299" s="71" t="s">
        <v>1864</v>
      </c>
      <c r="AI299" s="106">
        <v>0</v>
      </c>
    </row>
    <row r="300" spans="1:35" x14ac:dyDescent="0.25">
      <c r="A300" s="76" t="s">
        <v>1143</v>
      </c>
      <c r="B300" s="71">
        <v>816.7</v>
      </c>
      <c r="C300" s="77">
        <v>517.4</v>
      </c>
      <c r="D300" s="76" t="s">
        <v>1147</v>
      </c>
      <c r="E300" s="71">
        <v>814.7</v>
      </c>
      <c r="F300" s="71">
        <v>2</v>
      </c>
      <c r="G300" s="71">
        <v>2</v>
      </c>
      <c r="H300" s="71">
        <v>517.4</v>
      </c>
      <c r="I300" s="71">
        <v>0</v>
      </c>
      <c r="J300" s="71">
        <v>0</v>
      </c>
      <c r="K300" s="106">
        <v>2</v>
      </c>
      <c r="L300" s="76"/>
      <c r="M300" s="71"/>
      <c r="N300" s="71"/>
      <c r="O300" s="71" t="s">
        <v>1864</v>
      </c>
      <c r="P300" s="71"/>
      <c r="Q300" s="71"/>
      <c r="R300" s="71" t="s">
        <v>1864</v>
      </c>
      <c r="S300" s="106">
        <v>0</v>
      </c>
      <c r="T300" s="76"/>
      <c r="U300" s="71"/>
      <c r="V300" s="71"/>
      <c r="W300" s="71" t="s">
        <v>1864</v>
      </c>
      <c r="X300" s="71"/>
      <c r="Y300" s="71"/>
      <c r="Z300" s="71" t="s">
        <v>1864</v>
      </c>
      <c r="AA300" s="106">
        <v>0</v>
      </c>
      <c r="AB300" s="76"/>
      <c r="AC300" s="71"/>
      <c r="AD300" s="71"/>
      <c r="AE300" s="71" t="s">
        <v>1864</v>
      </c>
      <c r="AF300" s="71"/>
      <c r="AG300" s="71"/>
      <c r="AH300" s="71" t="s">
        <v>1864</v>
      </c>
      <c r="AI300" s="106">
        <v>0</v>
      </c>
    </row>
    <row r="301" spans="1:35" x14ac:dyDescent="0.25">
      <c r="A301" s="76" t="s">
        <v>1144</v>
      </c>
      <c r="B301" s="71">
        <v>816.7</v>
      </c>
      <c r="C301" s="77">
        <v>519.4</v>
      </c>
      <c r="D301" s="76" t="s">
        <v>1148</v>
      </c>
      <c r="E301" s="71">
        <v>814.7</v>
      </c>
      <c r="F301" s="71">
        <v>2</v>
      </c>
      <c r="G301" s="71">
        <v>2</v>
      </c>
      <c r="H301" s="71">
        <v>519.4</v>
      </c>
      <c r="I301" s="71">
        <v>0</v>
      </c>
      <c r="J301" s="71">
        <v>0</v>
      </c>
      <c r="K301" s="106">
        <v>2</v>
      </c>
      <c r="L301" s="76" t="s">
        <v>1147</v>
      </c>
      <c r="M301" s="71">
        <v>814.7</v>
      </c>
      <c r="N301" s="71">
        <v>2</v>
      </c>
      <c r="O301" s="71">
        <v>2</v>
      </c>
      <c r="P301" s="71">
        <v>517.4</v>
      </c>
      <c r="Q301" s="71">
        <v>2</v>
      </c>
      <c r="R301" s="71">
        <v>2</v>
      </c>
      <c r="S301" s="106">
        <v>1</v>
      </c>
      <c r="T301" s="76"/>
      <c r="U301" s="71"/>
      <c r="V301" s="71"/>
      <c r="W301" s="71" t="s">
        <v>1864</v>
      </c>
      <c r="X301" s="71"/>
      <c r="Y301" s="71"/>
      <c r="Z301" s="71" t="s">
        <v>1864</v>
      </c>
      <c r="AA301" s="106">
        <v>0</v>
      </c>
      <c r="AB301" s="76"/>
      <c r="AC301" s="71"/>
      <c r="AD301" s="71"/>
      <c r="AE301" s="71" t="s">
        <v>1864</v>
      </c>
      <c r="AF301" s="71"/>
      <c r="AG301" s="71"/>
      <c r="AH301" s="71" t="s">
        <v>1864</v>
      </c>
      <c r="AI301" s="106">
        <v>0</v>
      </c>
    </row>
    <row r="302" spans="1:35" x14ac:dyDescent="0.25">
      <c r="A302" s="76" t="s">
        <v>1145</v>
      </c>
      <c r="B302" s="71">
        <v>816.7</v>
      </c>
      <c r="C302" s="77">
        <v>521.4</v>
      </c>
      <c r="D302" s="76" t="s">
        <v>1148</v>
      </c>
      <c r="E302" s="71">
        <v>814.7</v>
      </c>
      <c r="F302" s="71">
        <v>2</v>
      </c>
      <c r="G302" s="71">
        <v>2</v>
      </c>
      <c r="H302" s="71">
        <v>519.4</v>
      </c>
      <c r="I302" s="71">
        <v>2</v>
      </c>
      <c r="J302" s="71">
        <v>2</v>
      </c>
      <c r="K302" s="106">
        <v>1</v>
      </c>
      <c r="L302" s="76"/>
      <c r="M302" s="71"/>
      <c r="N302" s="71"/>
      <c r="O302" s="71" t="s">
        <v>1864</v>
      </c>
      <c r="P302" s="71"/>
      <c r="Q302" s="71"/>
      <c r="R302" s="71" t="s">
        <v>1864</v>
      </c>
      <c r="S302" s="106">
        <v>0</v>
      </c>
      <c r="T302" s="76"/>
      <c r="U302" s="71"/>
      <c r="V302" s="71"/>
      <c r="W302" s="71" t="s">
        <v>1864</v>
      </c>
      <c r="X302" s="71"/>
      <c r="Y302" s="71"/>
      <c r="Z302" s="71" t="s">
        <v>1864</v>
      </c>
      <c r="AA302" s="106">
        <v>0</v>
      </c>
      <c r="AB302" s="76"/>
      <c r="AC302" s="71"/>
      <c r="AD302" s="71"/>
      <c r="AE302" s="71" t="s">
        <v>1864</v>
      </c>
      <c r="AF302" s="71"/>
      <c r="AG302" s="71"/>
      <c r="AH302" s="71" t="s">
        <v>1864</v>
      </c>
      <c r="AI302" s="106">
        <v>0</v>
      </c>
    </row>
    <row r="303" spans="1:35" x14ac:dyDescent="0.25">
      <c r="A303" s="76" t="s">
        <v>1149</v>
      </c>
      <c r="B303" s="71">
        <v>838.8</v>
      </c>
      <c r="C303" s="77">
        <v>579.5</v>
      </c>
      <c r="D303" s="76" t="s">
        <v>1154</v>
      </c>
      <c r="E303" s="71">
        <v>836.8</v>
      </c>
      <c r="F303" s="71">
        <v>2</v>
      </c>
      <c r="G303" s="71">
        <v>2</v>
      </c>
      <c r="H303" s="71">
        <v>577.5</v>
      </c>
      <c r="I303" s="71">
        <v>2</v>
      </c>
      <c r="J303" s="71">
        <v>2</v>
      </c>
      <c r="K303" s="106">
        <v>1</v>
      </c>
      <c r="L303" s="76"/>
      <c r="M303" s="71"/>
      <c r="N303" s="71"/>
      <c r="O303" s="71" t="s">
        <v>1864</v>
      </c>
      <c r="P303" s="71"/>
      <c r="Q303" s="71"/>
      <c r="R303" s="71" t="s">
        <v>1864</v>
      </c>
      <c r="S303" s="106">
        <v>0</v>
      </c>
      <c r="T303" s="76"/>
      <c r="U303" s="71"/>
      <c r="V303" s="71"/>
      <c r="W303" s="71" t="s">
        <v>1864</v>
      </c>
      <c r="X303" s="71"/>
      <c r="Y303" s="71"/>
      <c r="Z303" s="71" t="s">
        <v>1864</v>
      </c>
      <c r="AA303" s="106">
        <v>0</v>
      </c>
      <c r="AB303" s="76"/>
      <c r="AC303" s="71"/>
      <c r="AD303" s="71"/>
      <c r="AE303" s="71" t="s">
        <v>1864</v>
      </c>
      <c r="AF303" s="71"/>
      <c r="AG303" s="71"/>
      <c r="AH303" s="71" t="s">
        <v>1864</v>
      </c>
      <c r="AI303" s="106">
        <v>0</v>
      </c>
    </row>
    <row r="304" spans="1:35" x14ac:dyDescent="0.25">
      <c r="A304" s="76" t="s">
        <v>1150</v>
      </c>
      <c r="B304" s="71">
        <v>838.8</v>
      </c>
      <c r="C304" s="77">
        <v>565.5</v>
      </c>
      <c r="D304" s="76" t="s">
        <v>1156</v>
      </c>
      <c r="E304" s="71">
        <v>836.8</v>
      </c>
      <c r="F304" s="71">
        <v>2</v>
      </c>
      <c r="G304" s="71">
        <v>2</v>
      </c>
      <c r="H304" s="71">
        <v>565.5</v>
      </c>
      <c r="I304" s="71">
        <v>0</v>
      </c>
      <c r="J304" s="71">
        <v>0</v>
      </c>
      <c r="K304" s="106">
        <v>2</v>
      </c>
      <c r="L304" s="76" t="s">
        <v>1155</v>
      </c>
      <c r="M304" s="71">
        <v>836.8</v>
      </c>
      <c r="N304" s="71">
        <v>2</v>
      </c>
      <c r="O304" s="71">
        <v>2</v>
      </c>
      <c r="P304" s="71">
        <v>563.5</v>
      </c>
      <c r="Q304" s="71">
        <v>2</v>
      </c>
      <c r="R304" s="71">
        <v>2</v>
      </c>
      <c r="S304" s="106">
        <v>1</v>
      </c>
      <c r="T304" s="76"/>
      <c r="U304" s="71"/>
      <c r="V304" s="71"/>
      <c r="W304" s="71" t="s">
        <v>1864</v>
      </c>
      <c r="X304" s="71"/>
      <c r="Y304" s="71"/>
      <c r="Z304" s="71" t="s">
        <v>1864</v>
      </c>
      <c r="AA304" s="106">
        <v>0</v>
      </c>
      <c r="AB304" s="76"/>
      <c r="AC304" s="71"/>
      <c r="AD304" s="71"/>
      <c r="AE304" s="71" t="s">
        <v>1864</v>
      </c>
      <c r="AF304" s="71"/>
      <c r="AG304" s="71"/>
      <c r="AH304" s="71" t="s">
        <v>1864</v>
      </c>
      <c r="AI304" s="106">
        <v>0</v>
      </c>
    </row>
    <row r="305" spans="1:35" x14ac:dyDescent="0.25">
      <c r="A305" s="76" t="s">
        <v>1151</v>
      </c>
      <c r="B305" s="71">
        <v>838.8</v>
      </c>
      <c r="C305" s="77">
        <v>551.5</v>
      </c>
      <c r="D305" s="76" t="s">
        <v>1157</v>
      </c>
      <c r="E305" s="71">
        <v>836.8</v>
      </c>
      <c r="F305" s="71">
        <v>2</v>
      </c>
      <c r="G305" s="71">
        <v>2</v>
      </c>
      <c r="H305" s="71">
        <v>549.5</v>
      </c>
      <c r="I305" s="71">
        <v>2</v>
      </c>
      <c r="J305" s="71">
        <v>2</v>
      </c>
      <c r="K305" s="106">
        <v>1</v>
      </c>
      <c r="L305" s="76"/>
      <c r="M305" s="71"/>
      <c r="N305" s="71"/>
      <c r="O305" s="71" t="s">
        <v>1864</v>
      </c>
      <c r="P305" s="71"/>
      <c r="Q305" s="71"/>
      <c r="R305" s="71" t="s">
        <v>1864</v>
      </c>
      <c r="S305" s="106">
        <v>0</v>
      </c>
      <c r="T305" s="76"/>
      <c r="U305" s="71"/>
      <c r="V305" s="71"/>
      <c r="W305" s="71" t="s">
        <v>1864</v>
      </c>
      <c r="X305" s="71"/>
      <c r="Y305" s="71"/>
      <c r="Z305" s="71" t="s">
        <v>1864</v>
      </c>
      <c r="AA305" s="106">
        <v>0</v>
      </c>
      <c r="AB305" s="76"/>
      <c r="AC305" s="71"/>
      <c r="AD305" s="71"/>
      <c r="AE305" s="71" t="s">
        <v>1864</v>
      </c>
      <c r="AF305" s="71"/>
      <c r="AG305" s="71"/>
      <c r="AH305" s="71" t="s">
        <v>1864</v>
      </c>
      <c r="AI305" s="106">
        <v>0</v>
      </c>
    </row>
    <row r="306" spans="1:35" x14ac:dyDescent="0.25">
      <c r="A306" s="76" t="s">
        <v>1152</v>
      </c>
      <c r="B306" s="71">
        <v>838.8</v>
      </c>
      <c r="C306" s="77">
        <v>537.5</v>
      </c>
      <c r="D306" s="76" t="s">
        <v>1158</v>
      </c>
      <c r="E306" s="71">
        <v>836.8</v>
      </c>
      <c r="F306" s="71">
        <v>2</v>
      </c>
      <c r="G306" s="71">
        <v>2</v>
      </c>
      <c r="H306" s="71">
        <v>537.5</v>
      </c>
      <c r="I306" s="71">
        <v>0</v>
      </c>
      <c r="J306" s="71">
        <v>0</v>
      </c>
      <c r="K306" s="106">
        <v>2</v>
      </c>
      <c r="L306" s="76"/>
      <c r="M306" s="71"/>
      <c r="N306" s="71"/>
      <c r="O306" s="71" t="s">
        <v>1864</v>
      </c>
      <c r="P306" s="71"/>
      <c r="Q306" s="71"/>
      <c r="R306" s="71" t="s">
        <v>1864</v>
      </c>
      <c r="S306" s="106">
        <v>0</v>
      </c>
      <c r="T306" s="76"/>
      <c r="U306" s="71"/>
      <c r="V306" s="71"/>
      <c r="W306" s="71" t="s">
        <v>1864</v>
      </c>
      <c r="X306" s="71"/>
      <c r="Y306" s="71"/>
      <c r="Z306" s="71" t="s">
        <v>1864</v>
      </c>
      <c r="AA306" s="106">
        <v>0</v>
      </c>
      <c r="AB306" s="76"/>
      <c r="AC306" s="71"/>
      <c r="AD306" s="71"/>
      <c r="AE306" s="71" t="s">
        <v>1864</v>
      </c>
      <c r="AF306" s="71"/>
      <c r="AG306" s="71"/>
      <c r="AH306" s="71" t="s">
        <v>1864</v>
      </c>
      <c r="AI306" s="106">
        <v>0</v>
      </c>
    </row>
    <row r="307" spans="1:35" x14ac:dyDescent="0.25">
      <c r="A307" s="76" t="s">
        <v>1153</v>
      </c>
      <c r="B307" s="71">
        <v>836.8</v>
      </c>
      <c r="C307" s="77">
        <v>591.6</v>
      </c>
      <c r="D307" s="76" t="s">
        <v>1159</v>
      </c>
      <c r="E307" s="71">
        <v>834.8</v>
      </c>
      <c r="F307" s="71">
        <v>2</v>
      </c>
      <c r="G307" s="71">
        <v>2</v>
      </c>
      <c r="H307" s="71">
        <v>589.6</v>
      </c>
      <c r="I307" s="71">
        <v>2</v>
      </c>
      <c r="J307" s="71">
        <v>2</v>
      </c>
      <c r="K307" s="106">
        <v>1</v>
      </c>
      <c r="L307" s="76"/>
      <c r="M307" s="71"/>
      <c r="N307" s="71"/>
      <c r="O307" s="71" t="s">
        <v>1864</v>
      </c>
      <c r="P307" s="71"/>
      <c r="Q307" s="71"/>
      <c r="R307" s="71" t="s">
        <v>1864</v>
      </c>
      <c r="S307" s="106">
        <v>0</v>
      </c>
      <c r="T307" s="76"/>
      <c r="U307" s="71"/>
      <c r="V307" s="71"/>
      <c r="W307" s="71" t="s">
        <v>1864</v>
      </c>
      <c r="X307" s="71"/>
      <c r="Y307" s="71"/>
      <c r="Z307" s="71" t="s">
        <v>1864</v>
      </c>
      <c r="AA307" s="106">
        <v>0</v>
      </c>
      <c r="AB307" s="76"/>
      <c r="AC307" s="71"/>
      <c r="AD307" s="71"/>
      <c r="AE307" s="71" t="s">
        <v>1864</v>
      </c>
      <c r="AF307" s="71"/>
      <c r="AG307" s="71"/>
      <c r="AH307" s="71" t="s">
        <v>1864</v>
      </c>
      <c r="AI307" s="106">
        <v>0</v>
      </c>
    </row>
    <row r="308" spans="1:35" x14ac:dyDescent="0.25">
      <c r="A308" s="76" t="s">
        <v>1154</v>
      </c>
      <c r="B308" s="71">
        <v>836.8</v>
      </c>
      <c r="C308" s="77">
        <v>577.5</v>
      </c>
      <c r="D308" s="76" t="s">
        <v>1160</v>
      </c>
      <c r="E308" s="71">
        <v>834.8</v>
      </c>
      <c r="F308" s="71">
        <v>2</v>
      </c>
      <c r="G308" s="71">
        <v>2</v>
      </c>
      <c r="H308" s="71">
        <v>575.5</v>
      </c>
      <c r="I308" s="71">
        <v>2</v>
      </c>
      <c r="J308" s="71">
        <v>2</v>
      </c>
      <c r="K308" s="106">
        <v>1</v>
      </c>
      <c r="L308" s="76"/>
      <c r="M308" s="71"/>
      <c r="N308" s="71"/>
      <c r="O308" s="71" t="s">
        <v>1864</v>
      </c>
      <c r="P308" s="71"/>
      <c r="Q308" s="71"/>
      <c r="R308" s="71" t="s">
        <v>1864</v>
      </c>
      <c r="S308" s="106">
        <v>0</v>
      </c>
      <c r="T308" s="76"/>
      <c r="U308" s="71"/>
      <c r="V308" s="71"/>
      <c r="W308" s="71" t="s">
        <v>1864</v>
      </c>
      <c r="X308" s="71"/>
      <c r="Y308" s="71"/>
      <c r="Z308" s="71" t="s">
        <v>1864</v>
      </c>
      <c r="AA308" s="106">
        <v>0</v>
      </c>
      <c r="AB308" s="76"/>
      <c r="AC308" s="71"/>
      <c r="AD308" s="71"/>
      <c r="AE308" s="71" t="s">
        <v>1864</v>
      </c>
      <c r="AF308" s="71"/>
      <c r="AG308" s="71"/>
      <c r="AH308" s="71" t="s">
        <v>1864</v>
      </c>
      <c r="AI308" s="106">
        <v>0</v>
      </c>
    </row>
    <row r="309" spans="1:35" x14ac:dyDescent="0.25">
      <c r="A309" s="76" t="s">
        <v>1155</v>
      </c>
      <c r="B309" s="71">
        <v>836.8</v>
      </c>
      <c r="C309" s="77">
        <v>563.5</v>
      </c>
      <c r="D309" s="76" t="s">
        <v>1161</v>
      </c>
      <c r="E309" s="71">
        <v>834.8</v>
      </c>
      <c r="F309" s="71">
        <v>2</v>
      </c>
      <c r="G309" s="71">
        <v>2</v>
      </c>
      <c r="H309" s="71">
        <v>561.5</v>
      </c>
      <c r="I309" s="71">
        <v>2</v>
      </c>
      <c r="J309" s="71">
        <v>2</v>
      </c>
      <c r="K309" s="106">
        <v>1</v>
      </c>
      <c r="L309" s="76" t="s">
        <v>1162</v>
      </c>
      <c r="M309" s="71">
        <v>834.8</v>
      </c>
      <c r="N309" s="71">
        <v>2</v>
      </c>
      <c r="O309" s="71">
        <v>2</v>
      </c>
      <c r="P309" s="71">
        <v>563.5</v>
      </c>
      <c r="Q309" s="71">
        <v>0</v>
      </c>
      <c r="R309" s="71">
        <v>0</v>
      </c>
      <c r="S309" s="106">
        <v>2</v>
      </c>
      <c r="T309" s="76"/>
      <c r="U309" s="71"/>
      <c r="V309" s="71"/>
      <c r="W309" s="71" t="s">
        <v>1864</v>
      </c>
      <c r="X309" s="71"/>
      <c r="Y309" s="71"/>
      <c r="Z309" s="71" t="s">
        <v>1864</v>
      </c>
      <c r="AA309" s="106">
        <v>0</v>
      </c>
      <c r="AB309" s="76"/>
      <c r="AC309" s="71"/>
      <c r="AD309" s="71"/>
      <c r="AE309" s="71" t="s">
        <v>1864</v>
      </c>
      <c r="AF309" s="71"/>
      <c r="AG309" s="71"/>
      <c r="AH309" s="71" t="s">
        <v>1864</v>
      </c>
      <c r="AI309" s="106">
        <v>0</v>
      </c>
    </row>
    <row r="310" spans="1:35" x14ac:dyDescent="0.25">
      <c r="A310" s="76" t="s">
        <v>1156</v>
      </c>
      <c r="B310" s="71">
        <v>836.8</v>
      </c>
      <c r="C310" s="77">
        <v>565.5</v>
      </c>
      <c r="D310" s="76" t="s">
        <v>1162</v>
      </c>
      <c r="E310" s="71">
        <v>834.8</v>
      </c>
      <c r="F310" s="71">
        <v>2</v>
      </c>
      <c r="G310" s="71">
        <v>2</v>
      </c>
      <c r="H310" s="71">
        <v>563.5</v>
      </c>
      <c r="I310" s="71">
        <v>2</v>
      </c>
      <c r="J310" s="71">
        <v>2</v>
      </c>
      <c r="K310" s="106">
        <v>1</v>
      </c>
      <c r="L310" s="76"/>
      <c r="M310" s="71"/>
      <c r="N310" s="71"/>
      <c r="O310" s="71" t="s">
        <v>1864</v>
      </c>
      <c r="P310" s="71"/>
      <c r="Q310" s="71"/>
      <c r="R310" s="71" t="s">
        <v>1864</v>
      </c>
      <c r="S310" s="106">
        <v>0</v>
      </c>
      <c r="T310" s="76"/>
      <c r="U310" s="71"/>
      <c r="V310" s="71"/>
      <c r="W310" s="71" t="s">
        <v>1864</v>
      </c>
      <c r="X310" s="71"/>
      <c r="Y310" s="71"/>
      <c r="Z310" s="71" t="s">
        <v>1864</v>
      </c>
      <c r="AA310" s="106">
        <v>0</v>
      </c>
      <c r="AB310" s="76"/>
      <c r="AC310" s="71"/>
      <c r="AD310" s="71"/>
      <c r="AE310" s="71" t="s">
        <v>1864</v>
      </c>
      <c r="AF310" s="71"/>
      <c r="AG310" s="71"/>
      <c r="AH310" s="71" t="s">
        <v>1864</v>
      </c>
      <c r="AI310" s="106">
        <v>0</v>
      </c>
    </row>
    <row r="311" spans="1:35" x14ac:dyDescent="0.25">
      <c r="A311" s="76" t="s">
        <v>1157</v>
      </c>
      <c r="B311" s="71">
        <v>836.8</v>
      </c>
      <c r="C311" s="77">
        <v>549.5</v>
      </c>
      <c r="D311" s="76" t="s">
        <v>1163</v>
      </c>
      <c r="E311" s="71">
        <v>834.8</v>
      </c>
      <c r="F311" s="71">
        <v>2</v>
      </c>
      <c r="G311" s="71">
        <v>2</v>
      </c>
      <c r="H311" s="71">
        <v>547.5</v>
      </c>
      <c r="I311" s="71">
        <v>2</v>
      </c>
      <c r="J311" s="71">
        <v>2</v>
      </c>
      <c r="K311" s="106">
        <v>1</v>
      </c>
      <c r="L311" s="76"/>
      <c r="M311" s="71"/>
      <c r="N311" s="71"/>
      <c r="O311" s="71" t="s">
        <v>1864</v>
      </c>
      <c r="P311" s="71"/>
      <c r="Q311" s="71"/>
      <c r="R311" s="71" t="s">
        <v>1864</v>
      </c>
      <c r="S311" s="106">
        <v>0</v>
      </c>
      <c r="T311" s="76"/>
      <c r="U311" s="71"/>
      <c r="V311" s="71"/>
      <c r="W311" s="71" t="s">
        <v>1864</v>
      </c>
      <c r="X311" s="71"/>
      <c r="Y311" s="71"/>
      <c r="Z311" s="71" t="s">
        <v>1864</v>
      </c>
      <c r="AA311" s="106">
        <v>0</v>
      </c>
      <c r="AB311" s="76"/>
      <c r="AC311" s="71"/>
      <c r="AD311" s="71"/>
      <c r="AE311" s="71" t="s">
        <v>1864</v>
      </c>
      <c r="AF311" s="71"/>
      <c r="AG311" s="71"/>
      <c r="AH311" s="71" t="s">
        <v>1864</v>
      </c>
      <c r="AI311" s="106">
        <v>0</v>
      </c>
    </row>
    <row r="312" spans="1:35" x14ac:dyDescent="0.25">
      <c r="A312" s="76" t="s">
        <v>1158</v>
      </c>
      <c r="B312" s="71">
        <v>836.8</v>
      </c>
      <c r="C312" s="77">
        <v>537.5</v>
      </c>
      <c r="D312" s="76" t="s">
        <v>1164</v>
      </c>
      <c r="E312" s="71">
        <v>834.8</v>
      </c>
      <c r="F312" s="71">
        <v>2</v>
      </c>
      <c r="G312" s="71">
        <v>2</v>
      </c>
      <c r="H312" s="71">
        <v>535.5</v>
      </c>
      <c r="I312" s="71">
        <v>2</v>
      </c>
      <c r="J312" s="71">
        <v>2</v>
      </c>
      <c r="K312" s="106">
        <v>1</v>
      </c>
      <c r="L312" s="76" t="s">
        <v>1165</v>
      </c>
      <c r="M312" s="71">
        <v>834.8</v>
      </c>
      <c r="N312" s="71">
        <v>2</v>
      </c>
      <c r="O312" s="71">
        <v>2</v>
      </c>
      <c r="P312" s="71">
        <v>537.5</v>
      </c>
      <c r="Q312" s="71">
        <v>0</v>
      </c>
      <c r="R312" s="71">
        <v>0</v>
      </c>
      <c r="S312" s="106">
        <v>2</v>
      </c>
      <c r="T312" s="76"/>
      <c r="U312" s="71"/>
      <c r="V312" s="71"/>
      <c r="W312" s="71" t="s">
        <v>1864</v>
      </c>
      <c r="X312" s="71"/>
      <c r="Y312" s="71"/>
      <c r="Z312" s="71" t="s">
        <v>1864</v>
      </c>
      <c r="AA312" s="106">
        <v>0</v>
      </c>
      <c r="AB312" s="76"/>
      <c r="AC312" s="71"/>
      <c r="AD312" s="71"/>
      <c r="AE312" s="71" t="s">
        <v>1864</v>
      </c>
      <c r="AF312" s="71"/>
      <c r="AG312" s="71"/>
      <c r="AH312" s="71" t="s">
        <v>1864</v>
      </c>
      <c r="AI312" s="106">
        <v>0</v>
      </c>
    </row>
    <row r="313" spans="1:35" x14ac:dyDescent="0.25">
      <c r="A313" s="76" t="s">
        <v>1160</v>
      </c>
      <c r="B313" s="71">
        <v>834.8</v>
      </c>
      <c r="C313" s="77">
        <v>575.5</v>
      </c>
      <c r="D313" s="76" t="s">
        <v>1166</v>
      </c>
      <c r="E313" s="71">
        <v>832.8</v>
      </c>
      <c r="F313" s="71">
        <v>2</v>
      </c>
      <c r="G313" s="71">
        <v>2</v>
      </c>
      <c r="H313" s="71">
        <v>573.5</v>
      </c>
      <c r="I313" s="71">
        <v>2</v>
      </c>
      <c r="J313" s="71">
        <v>2</v>
      </c>
      <c r="K313" s="106">
        <v>1</v>
      </c>
      <c r="L313" s="76"/>
      <c r="M313" s="71"/>
      <c r="N313" s="71"/>
      <c r="O313" s="71" t="s">
        <v>1864</v>
      </c>
      <c r="P313" s="71"/>
      <c r="Q313" s="71"/>
      <c r="R313" s="71" t="s">
        <v>1864</v>
      </c>
      <c r="S313" s="106">
        <v>0</v>
      </c>
      <c r="T313" s="76"/>
      <c r="U313" s="71"/>
      <c r="V313" s="71"/>
      <c r="W313" s="71" t="s">
        <v>1864</v>
      </c>
      <c r="X313" s="71"/>
      <c r="Y313" s="71"/>
      <c r="Z313" s="71" t="s">
        <v>1864</v>
      </c>
      <c r="AA313" s="106">
        <v>0</v>
      </c>
      <c r="AB313" s="76"/>
      <c r="AC313" s="71"/>
      <c r="AD313" s="71"/>
      <c r="AE313" s="71" t="s">
        <v>1864</v>
      </c>
      <c r="AF313" s="71"/>
      <c r="AG313" s="71"/>
      <c r="AH313" s="71" t="s">
        <v>1864</v>
      </c>
      <c r="AI313" s="106">
        <v>0</v>
      </c>
    </row>
    <row r="314" spans="1:35" x14ac:dyDescent="0.25">
      <c r="A314" s="76" t="s">
        <v>1161</v>
      </c>
      <c r="B314" s="71">
        <v>834.8</v>
      </c>
      <c r="C314" s="77">
        <v>561.5</v>
      </c>
      <c r="D314" s="76" t="s">
        <v>1167</v>
      </c>
      <c r="E314" s="71">
        <v>832.8</v>
      </c>
      <c r="F314" s="71">
        <v>2</v>
      </c>
      <c r="G314" s="71">
        <v>2</v>
      </c>
      <c r="H314" s="71">
        <v>559.5</v>
      </c>
      <c r="I314" s="71">
        <v>2</v>
      </c>
      <c r="J314" s="71">
        <v>2</v>
      </c>
      <c r="K314" s="106">
        <v>1</v>
      </c>
      <c r="L314" s="76" t="s">
        <v>1168</v>
      </c>
      <c r="M314" s="71">
        <v>832.8</v>
      </c>
      <c r="N314" s="71">
        <v>2</v>
      </c>
      <c r="O314" s="71">
        <v>2</v>
      </c>
      <c r="P314" s="71">
        <v>561.5</v>
      </c>
      <c r="Q314" s="71">
        <v>0</v>
      </c>
      <c r="R314" s="71">
        <v>0</v>
      </c>
      <c r="S314" s="106">
        <v>2</v>
      </c>
      <c r="T314" s="76"/>
      <c r="U314" s="71"/>
      <c r="V314" s="71"/>
      <c r="W314" s="71" t="s">
        <v>1864</v>
      </c>
      <c r="X314" s="71"/>
      <c r="Y314" s="71"/>
      <c r="Z314" s="71" t="s">
        <v>1864</v>
      </c>
      <c r="AA314" s="106">
        <v>0</v>
      </c>
      <c r="AB314" s="76"/>
      <c r="AC314" s="71"/>
      <c r="AD314" s="71"/>
      <c r="AE314" s="71" t="s">
        <v>1864</v>
      </c>
      <c r="AF314" s="71"/>
      <c r="AG314" s="71"/>
      <c r="AH314" s="71" t="s">
        <v>1864</v>
      </c>
      <c r="AI314" s="106">
        <v>0</v>
      </c>
    </row>
    <row r="315" spans="1:35" x14ac:dyDescent="0.25">
      <c r="A315" s="76" t="s">
        <v>1162</v>
      </c>
      <c r="B315" s="71">
        <v>834.8</v>
      </c>
      <c r="C315" s="77">
        <v>563.5</v>
      </c>
      <c r="D315" s="76" t="s">
        <v>1168</v>
      </c>
      <c r="E315" s="71">
        <v>832.8</v>
      </c>
      <c r="F315" s="71">
        <v>2</v>
      </c>
      <c r="G315" s="71">
        <v>2</v>
      </c>
      <c r="H315" s="71">
        <v>561.5</v>
      </c>
      <c r="I315" s="71">
        <v>2</v>
      </c>
      <c r="J315" s="71">
        <v>2</v>
      </c>
      <c r="K315" s="106">
        <v>1</v>
      </c>
      <c r="L315" s="76"/>
      <c r="M315" s="71"/>
      <c r="N315" s="71"/>
      <c r="O315" s="71" t="s">
        <v>1864</v>
      </c>
      <c r="P315" s="71"/>
      <c r="Q315" s="71"/>
      <c r="R315" s="71" t="s">
        <v>1864</v>
      </c>
      <c r="S315" s="106">
        <v>0</v>
      </c>
      <c r="T315" s="76"/>
      <c r="U315" s="71"/>
      <c r="V315" s="71"/>
      <c r="W315" s="71" t="s">
        <v>1864</v>
      </c>
      <c r="X315" s="71"/>
      <c r="Y315" s="71"/>
      <c r="Z315" s="71" t="s">
        <v>1864</v>
      </c>
      <c r="AA315" s="106">
        <v>0</v>
      </c>
      <c r="AB315" s="76"/>
      <c r="AC315" s="71"/>
      <c r="AD315" s="71"/>
      <c r="AE315" s="71" t="s">
        <v>1864</v>
      </c>
      <c r="AF315" s="71"/>
      <c r="AG315" s="71"/>
      <c r="AH315" s="71" t="s">
        <v>1864</v>
      </c>
      <c r="AI315" s="106">
        <v>0</v>
      </c>
    </row>
    <row r="316" spans="1:35" x14ac:dyDescent="0.25">
      <c r="A316" s="76" t="s">
        <v>1164</v>
      </c>
      <c r="B316" s="71">
        <v>834.8</v>
      </c>
      <c r="C316" s="77">
        <v>535.5</v>
      </c>
      <c r="D316" s="76" t="s">
        <v>1169</v>
      </c>
      <c r="E316" s="71">
        <v>832.8</v>
      </c>
      <c r="F316" s="71">
        <v>2</v>
      </c>
      <c r="G316" s="71">
        <v>2</v>
      </c>
      <c r="H316" s="71">
        <v>535.5</v>
      </c>
      <c r="I316" s="71">
        <v>0</v>
      </c>
      <c r="J316" s="71">
        <v>0</v>
      </c>
      <c r="K316" s="106">
        <v>2</v>
      </c>
      <c r="L316" s="76"/>
      <c r="M316" s="71"/>
      <c r="N316" s="71"/>
      <c r="O316" s="71" t="s">
        <v>1864</v>
      </c>
      <c r="P316" s="71"/>
      <c r="Q316" s="71"/>
      <c r="R316" s="71" t="s">
        <v>1864</v>
      </c>
      <c r="S316" s="106">
        <v>0</v>
      </c>
      <c r="T316" s="76"/>
      <c r="U316" s="71"/>
      <c r="V316" s="71"/>
      <c r="W316" s="71" t="s">
        <v>1864</v>
      </c>
      <c r="X316" s="71"/>
      <c r="Y316" s="71"/>
      <c r="Z316" s="71" t="s">
        <v>1864</v>
      </c>
      <c r="AA316" s="106">
        <v>0</v>
      </c>
      <c r="AB316" s="76"/>
      <c r="AC316" s="71"/>
      <c r="AD316" s="71"/>
      <c r="AE316" s="71" t="s">
        <v>1864</v>
      </c>
      <c r="AF316" s="71"/>
      <c r="AG316" s="71"/>
      <c r="AH316" s="71" t="s">
        <v>1864</v>
      </c>
      <c r="AI316" s="106">
        <v>0</v>
      </c>
    </row>
    <row r="317" spans="1:35" x14ac:dyDescent="0.25">
      <c r="A317" s="76" t="s">
        <v>1165</v>
      </c>
      <c r="B317" s="71">
        <v>834.8</v>
      </c>
      <c r="C317" s="77">
        <v>537.5</v>
      </c>
      <c r="D317" s="76" t="s">
        <v>1170</v>
      </c>
      <c r="E317" s="71">
        <v>832.8</v>
      </c>
      <c r="F317" s="71">
        <v>2</v>
      </c>
      <c r="G317" s="71">
        <v>2</v>
      </c>
      <c r="H317" s="71">
        <v>537.5</v>
      </c>
      <c r="I317" s="71">
        <v>0</v>
      </c>
      <c r="J317" s="71">
        <v>0</v>
      </c>
      <c r="K317" s="106">
        <v>2</v>
      </c>
      <c r="L317" s="76" t="s">
        <v>1169</v>
      </c>
      <c r="M317" s="71">
        <v>832.8</v>
      </c>
      <c r="N317" s="71">
        <v>2</v>
      </c>
      <c r="O317" s="71">
        <v>2</v>
      </c>
      <c r="P317" s="71">
        <v>535.5</v>
      </c>
      <c r="Q317" s="71">
        <v>2</v>
      </c>
      <c r="R317" s="71">
        <v>2</v>
      </c>
      <c r="S317" s="106">
        <v>1</v>
      </c>
      <c r="T317" s="76"/>
      <c r="U317" s="71"/>
      <c r="V317" s="71"/>
      <c r="W317" s="71" t="s">
        <v>1864</v>
      </c>
      <c r="X317" s="71"/>
      <c r="Y317" s="71"/>
      <c r="Z317" s="71" t="s">
        <v>1864</v>
      </c>
      <c r="AA317" s="106">
        <v>0</v>
      </c>
      <c r="AB317" s="76"/>
      <c r="AC317" s="71"/>
      <c r="AD317" s="71"/>
      <c r="AE317" s="71" t="s">
        <v>1864</v>
      </c>
      <c r="AF317" s="71"/>
      <c r="AG317" s="71"/>
      <c r="AH317" s="71" t="s">
        <v>1864</v>
      </c>
      <c r="AI317" s="106">
        <v>0</v>
      </c>
    </row>
    <row r="318" spans="1:35" x14ac:dyDescent="0.25">
      <c r="A318" s="76" t="s">
        <v>1171</v>
      </c>
      <c r="B318" s="71">
        <v>852.8</v>
      </c>
      <c r="C318" s="77">
        <v>607.6</v>
      </c>
      <c r="D318" s="76" t="s">
        <v>1174</v>
      </c>
      <c r="E318" s="71">
        <v>850.8</v>
      </c>
      <c r="F318" s="71">
        <v>2</v>
      </c>
      <c r="G318" s="71">
        <v>2</v>
      </c>
      <c r="H318" s="71">
        <v>605.6</v>
      </c>
      <c r="I318" s="71">
        <v>2</v>
      </c>
      <c r="J318" s="71">
        <v>2</v>
      </c>
      <c r="K318" s="106">
        <v>1</v>
      </c>
      <c r="L318" s="76"/>
      <c r="M318" s="71"/>
      <c r="N318" s="71"/>
      <c r="O318" s="71" t="s">
        <v>1864</v>
      </c>
      <c r="P318" s="71"/>
      <c r="Q318" s="71"/>
      <c r="R318" s="71" t="s">
        <v>1864</v>
      </c>
      <c r="S318" s="106">
        <v>0</v>
      </c>
      <c r="T318" s="76"/>
      <c r="U318" s="71"/>
      <c r="V318" s="71"/>
      <c r="W318" s="71" t="s">
        <v>1864</v>
      </c>
      <c r="X318" s="71"/>
      <c r="Y318" s="71"/>
      <c r="Z318" s="71" t="s">
        <v>1864</v>
      </c>
      <c r="AA318" s="106">
        <v>0</v>
      </c>
      <c r="AB318" s="76"/>
      <c r="AC318" s="71"/>
      <c r="AD318" s="71"/>
      <c r="AE318" s="71" t="s">
        <v>1864</v>
      </c>
      <c r="AF318" s="71"/>
      <c r="AG318" s="71"/>
      <c r="AH318" s="71" t="s">
        <v>1864</v>
      </c>
      <c r="AI318" s="106">
        <v>0</v>
      </c>
    </row>
    <row r="319" spans="1:35" x14ac:dyDescent="0.25">
      <c r="A319" s="76" t="s">
        <v>1172</v>
      </c>
      <c r="B319" s="71">
        <v>852.8</v>
      </c>
      <c r="C319" s="77">
        <v>579.5</v>
      </c>
      <c r="D319" s="76" t="s">
        <v>1175</v>
      </c>
      <c r="E319" s="71">
        <v>850.8</v>
      </c>
      <c r="F319" s="71">
        <v>2</v>
      </c>
      <c r="G319" s="71">
        <v>2</v>
      </c>
      <c r="H319" s="71">
        <v>577.5</v>
      </c>
      <c r="I319" s="71">
        <v>2</v>
      </c>
      <c r="J319" s="71">
        <v>2</v>
      </c>
      <c r="K319" s="106">
        <v>1</v>
      </c>
      <c r="L319" s="76" t="s">
        <v>1176</v>
      </c>
      <c r="M319" s="71">
        <v>850.8</v>
      </c>
      <c r="N319" s="71">
        <v>2</v>
      </c>
      <c r="O319" s="71">
        <v>2</v>
      </c>
      <c r="P319" s="71">
        <v>579.5</v>
      </c>
      <c r="Q319" s="71">
        <v>0</v>
      </c>
      <c r="R319" s="71">
        <v>0</v>
      </c>
      <c r="S319" s="106">
        <v>2</v>
      </c>
      <c r="T319" s="76"/>
      <c r="U319" s="71"/>
      <c r="V319" s="71"/>
      <c r="W319" s="71" t="s">
        <v>1864</v>
      </c>
      <c r="X319" s="71"/>
      <c r="Y319" s="71"/>
      <c r="Z319" s="71" t="s">
        <v>1864</v>
      </c>
      <c r="AA319" s="106">
        <v>0</v>
      </c>
      <c r="AB319" s="76"/>
      <c r="AC319" s="71"/>
      <c r="AD319" s="71"/>
      <c r="AE319" s="71" t="s">
        <v>1864</v>
      </c>
      <c r="AF319" s="71"/>
      <c r="AG319" s="71"/>
      <c r="AH319" s="71" t="s">
        <v>1864</v>
      </c>
      <c r="AI319" s="106">
        <v>0</v>
      </c>
    </row>
    <row r="320" spans="1:35" x14ac:dyDescent="0.25">
      <c r="A320" s="76" t="s">
        <v>1173</v>
      </c>
      <c r="B320" s="71">
        <v>852.8</v>
      </c>
      <c r="C320" s="77">
        <v>551.5</v>
      </c>
      <c r="D320" s="76" t="s">
        <v>1177</v>
      </c>
      <c r="E320" s="71">
        <v>850.8</v>
      </c>
      <c r="F320" s="71">
        <v>2</v>
      </c>
      <c r="G320" s="71">
        <v>2</v>
      </c>
      <c r="H320" s="71">
        <v>549.5</v>
      </c>
      <c r="I320" s="71">
        <v>2</v>
      </c>
      <c r="J320" s="71">
        <v>2</v>
      </c>
      <c r="K320" s="106">
        <v>1</v>
      </c>
      <c r="L320" s="76" t="s">
        <v>1178</v>
      </c>
      <c r="M320" s="71">
        <v>850.8</v>
      </c>
      <c r="N320" s="71">
        <v>2</v>
      </c>
      <c r="O320" s="71">
        <v>2</v>
      </c>
      <c r="P320" s="71">
        <v>551.5</v>
      </c>
      <c r="Q320" s="71">
        <v>0</v>
      </c>
      <c r="R320" s="71">
        <v>0</v>
      </c>
      <c r="S320" s="106">
        <v>2</v>
      </c>
      <c r="T320" s="76"/>
      <c r="U320" s="71"/>
      <c r="V320" s="71"/>
      <c r="W320" s="71" t="s">
        <v>1864</v>
      </c>
      <c r="X320" s="71"/>
      <c r="Y320" s="71"/>
      <c r="Z320" s="71" t="s">
        <v>1864</v>
      </c>
      <c r="AA320" s="106">
        <v>0</v>
      </c>
      <c r="AB320" s="76"/>
      <c r="AC320" s="71"/>
      <c r="AD320" s="71"/>
      <c r="AE320" s="71" t="s">
        <v>1864</v>
      </c>
      <c r="AF320" s="71"/>
      <c r="AG320" s="71"/>
      <c r="AH320" s="71" t="s">
        <v>1864</v>
      </c>
      <c r="AI320" s="106">
        <v>0</v>
      </c>
    </row>
    <row r="321" spans="1:35" x14ac:dyDescent="0.25">
      <c r="A321" s="76" t="s">
        <v>1174</v>
      </c>
      <c r="B321" s="71">
        <v>850.8</v>
      </c>
      <c r="C321" s="77">
        <v>605.6</v>
      </c>
      <c r="D321" s="76" t="s">
        <v>1181</v>
      </c>
      <c r="E321" s="71">
        <v>848.8</v>
      </c>
      <c r="F321" s="71">
        <v>2</v>
      </c>
      <c r="G321" s="71">
        <v>2</v>
      </c>
      <c r="H321" s="71">
        <v>605.6</v>
      </c>
      <c r="I321" s="71">
        <v>0</v>
      </c>
      <c r="J321" s="71">
        <v>0</v>
      </c>
      <c r="K321" s="106">
        <v>2</v>
      </c>
      <c r="L321" s="76" t="s">
        <v>1180</v>
      </c>
      <c r="M321" s="71">
        <v>848.8</v>
      </c>
      <c r="N321" s="71">
        <v>2</v>
      </c>
      <c r="O321" s="71">
        <v>2</v>
      </c>
      <c r="P321" s="71">
        <v>603.6</v>
      </c>
      <c r="Q321" s="71">
        <v>2</v>
      </c>
      <c r="R321" s="71">
        <v>2</v>
      </c>
      <c r="S321" s="106">
        <v>1</v>
      </c>
      <c r="T321" s="76"/>
      <c r="U321" s="71"/>
      <c r="V321" s="71"/>
      <c r="W321" s="71" t="s">
        <v>1864</v>
      </c>
      <c r="X321" s="71"/>
      <c r="Y321" s="71"/>
      <c r="Z321" s="71" t="s">
        <v>1864</v>
      </c>
      <c r="AA321" s="106">
        <v>0</v>
      </c>
      <c r="AB321" s="76"/>
      <c r="AC321" s="71"/>
      <c r="AD321" s="71"/>
      <c r="AE321" s="71" t="s">
        <v>1864</v>
      </c>
      <c r="AF321" s="71"/>
      <c r="AG321" s="71"/>
      <c r="AH321" s="71" t="s">
        <v>1864</v>
      </c>
      <c r="AI321" s="106">
        <v>0</v>
      </c>
    </row>
    <row r="322" spans="1:35" x14ac:dyDescent="0.25">
      <c r="A322" s="76" t="s">
        <v>1175</v>
      </c>
      <c r="B322" s="71">
        <v>850.8</v>
      </c>
      <c r="C322" s="77">
        <v>577.5</v>
      </c>
      <c r="D322" s="76" t="s">
        <v>1183</v>
      </c>
      <c r="E322" s="71">
        <v>848.8</v>
      </c>
      <c r="F322" s="71">
        <v>2</v>
      </c>
      <c r="G322" s="71">
        <v>2</v>
      </c>
      <c r="H322" s="71">
        <v>577.5</v>
      </c>
      <c r="I322" s="71">
        <v>0</v>
      </c>
      <c r="J322" s="71">
        <v>0</v>
      </c>
      <c r="K322" s="106">
        <v>2</v>
      </c>
      <c r="L322" s="76" t="s">
        <v>1182</v>
      </c>
      <c r="M322" s="71">
        <v>848.8</v>
      </c>
      <c r="N322" s="71">
        <v>2</v>
      </c>
      <c r="O322" s="71">
        <v>2</v>
      </c>
      <c r="P322" s="71">
        <v>575.5</v>
      </c>
      <c r="Q322" s="71">
        <v>2</v>
      </c>
      <c r="R322" s="71">
        <v>2</v>
      </c>
      <c r="S322" s="106">
        <v>1</v>
      </c>
      <c r="T322" s="76"/>
      <c r="U322" s="71"/>
      <c r="V322" s="71"/>
      <c r="W322" s="71" t="s">
        <v>1864</v>
      </c>
      <c r="X322" s="71"/>
      <c r="Y322" s="71"/>
      <c r="Z322" s="71" t="s">
        <v>1864</v>
      </c>
      <c r="AA322" s="106">
        <v>0</v>
      </c>
      <c r="AB322" s="76"/>
      <c r="AC322" s="71"/>
      <c r="AD322" s="71"/>
      <c r="AE322" s="71" t="s">
        <v>1864</v>
      </c>
      <c r="AF322" s="71"/>
      <c r="AG322" s="71"/>
      <c r="AH322" s="71" t="s">
        <v>1864</v>
      </c>
      <c r="AI322" s="106">
        <v>0</v>
      </c>
    </row>
    <row r="323" spans="1:35" x14ac:dyDescent="0.25">
      <c r="A323" s="76" t="s">
        <v>1176</v>
      </c>
      <c r="B323" s="71">
        <v>850.8</v>
      </c>
      <c r="C323" s="77">
        <v>579.5</v>
      </c>
      <c r="D323" s="76" t="s">
        <v>1183</v>
      </c>
      <c r="E323" s="71">
        <v>848.8</v>
      </c>
      <c r="F323" s="71">
        <v>2</v>
      </c>
      <c r="G323" s="71">
        <v>2</v>
      </c>
      <c r="H323" s="71">
        <v>577.5</v>
      </c>
      <c r="I323" s="71">
        <v>2</v>
      </c>
      <c r="J323" s="71">
        <v>2</v>
      </c>
      <c r="K323" s="106">
        <v>1</v>
      </c>
      <c r="L323" s="76"/>
      <c r="M323" s="71"/>
      <c r="N323" s="71"/>
      <c r="O323" s="71" t="s">
        <v>1864</v>
      </c>
      <c r="P323" s="71"/>
      <c r="Q323" s="71"/>
      <c r="R323" s="71" t="s">
        <v>1864</v>
      </c>
      <c r="S323" s="106">
        <v>0</v>
      </c>
      <c r="T323" s="76"/>
      <c r="U323" s="71"/>
      <c r="V323" s="71"/>
      <c r="W323" s="71" t="s">
        <v>1864</v>
      </c>
      <c r="X323" s="71"/>
      <c r="Y323" s="71"/>
      <c r="Z323" s="71" t="s">
        <v>1864</v>
      </c>
      <c r="AA323" s="106">
        <v>0</v>
      </c>
      <c r="AB323" s="76"/>
      <c r="AC323" s="71"/>
      <c r="AD323" s="71"/>
      <c r="AE323" s="71" t="s">
        <v>1864</v>
      </c>
      <c r="AF323" s="71"/>
      <c r="AG323" s="71"/>
      <c r="AH323" s="71" t="s">
        <v>1864</v>
      </c>
      <c r="AI323" s="106">
        <v>0</v>
      </c>
    </row>
    <row r="324" spans="1:35" x14ac:dyDescent="0.25">
      <c r="A324" s="76" t="s">
        <v>1177</v>
      </c>
      <c r="B324" s="71">
        <v>850.8</v>
      </c>
      <c r="C324" s="77">
        <v>549.5</v>
      </c>
      <c r="D324" s="76" t="s">
        <v>1185</v>
      </c>
      <c r="E324" s="71">
        <v>848.8</v>
      </c>
      <c r="F324" s="71">
        <v>2</v>
      </c>
      <c r="G324" s="71">
        <v>2</v>
      </c>
      <c r="H324" s="71">
        <v>549.5</v>
      </c>
      <c r="I324" s="71">
        <v>0</v>
      </c>
      <c r="J324" s="71">
        <v>0</v>
      </c>
      <c r="K324" s="106">
        <v>2</v>
      </c>
      <c r="L324" s="76" t="s">
        <v>1184</v>
      </c>
      <c r="M324" s="71">
        <v>848.8</v>
      </c>
      <c r="N324" s="71">
        <v>2</v>
      </c>
      <c r="O324" s="71">
        <v>2</v>
      </c>
      <c r="P324" s="71">
        <v>547.5</v>
      </c>
      <c r="Q324" s="71">
        <v>2</v>
      </c>
      <c r="R324" s="71">
        <v>2</v>
      </c>
      <c r="S324" s="106">
        <v>1</v>
      </c>
      <c r="T324" s="76"/>
      <c r="U324" s="71"/>
      <c r="V324" s="71"/>
      <c r="W324" s="71" t="s">
        <v>1864</v>
      </c>
      <c r="X324" s="71"/>
      <c r="Y324" s="71"/>
      <c r="Z324" s="71" t="s">
        <v>1864</v>
      </c>
      <c r="AA324" s="106">
        <v>0</v>
      </c>
      <c r="AB324" s="76"/>
      <c r="AC324" s="71"/>
      <c r="AD324" s="71"/>
      <c r="AE324" s="71" t="s">
        <v>1864</v>
      </c>
      <c r="AF324" s="71"/>
      <c r="AG324" s="71"/>
      <c r="AH324" s="71" t="s">
        <v>1864</v>
      </c>
      <c r="AI324" s="106">
        <v>0</v>
      </c>
    </row>
    <row r="325" spans="1:35" x14ac:dyDescent="0.25">
      <c r="A325" s="76" t="s">
        <v>1178</v>
      </c>
      <c r="B325" s="71">
        <v>850.8</v>
      </c>
      <c r="C325" s="77">
        <v>551.5</v>
      </c>
      <c r="D325" s="76" t="s">
        <v>1186</v>
      </c>
      <c r="E325" s="71">
        <v>848.8</v>
      </c>
      <c r="F325" s="71">
        <v>2</v>
      </c>
      <c r="G325" s="71">
        <v>2</v>
      </c>
      <c r="H325" s="71">
        <v>551.5</v>
      </c>
      <c r="I325" s="71">
        <v>0</v>
      </c>
      <c r="J325" s="71">
        <v>0</v>
      </c>
      <c r="K325" s="106">
        <v>2</v>
      </c>
      <c r="L325" s="76" t="s">
        <v>1185</v>
      </c>
      <c r="M325" s="71">
        <v>848.8</v>
      </c>
      <c r="N325" s="71">
        <v>2</v>
      </c>
      <c r="O325" s="71">
        <v>2</v>
      </c>
      <c r="P325" s="71">
        <v>549.5</v>
      </c>
      <c r="Q325" s="71">
        <v>2</v>
      </c>
      <c r="R325" s="71">
        <v>2</v>
      </c>
      <c r="S325" s="106">
        <v>1</v>
      </c>
      <c r="T325" s="76"/>
      <c r="U325" s="71"/>
      <c r="V325" s="71"/>
      <c r="W325" s="71" t="s">
        <v>1864</v>
      </c>
      <c r="X325" s="71"/>
      <c r="Y325" s="71"/>
      <c r="Z325" s="71" t="s">
        <v>1864</v>
      </c>
      <c r="AA325" s="106">
        <v>0</v>
      </c>
      <c r="AB325" s="76"/>
      <c r="AC325" s="71"/>
      <c r="AD325" s="71"/>
      <c r="AE325" s="71" t="s">
        <v>1864</v>
      </c>
      <c r="AF325" s="71"/>
      <c r="AG325" s="71"/>
      <c r="AH325" s="71" t="s">
        <v>1864</v>
      </c>
      <c r="AI325" s="106">
        <v>0</v>
      </c>
    </row>
    <row r="326" spans="1:35" x14ac:dyDescent="0.25">
      <c r="A326" s="76" t="s">
        <v>1179</v>
      </c>
      <c r="B326" s="71">
        <v>850.8</v>
      </c>
      <c r="C326" s="77">
        <v>523.5</v>
      </c>
      <c r="D326" s="76" t="s">
        <v>1187</v>
      </c>
      <c r="E326" s="71">
        <v>848.8</v>
      </c>
      <c r="F326" s="71">
        <v>2</v>
      </c>
      <c r="G326" s="71">
        <v>2</v>
      </c>
      <c r="H326" s="71">
        <v>523.5</v>
      </c>
      <c r="I326" s="71">
        <v>0</v>
      </c>
      <c r="J326" s="71">
        <v>0</v>
      </c>
      <c r="K326" s="106">
        <v>2</v>
      </c>
      <c r="L326" s="76"/>
      <c r="M326" s="71"/>
      <c r="N326" s="71"/>
      <c r="O326" s="71" t="s">
        <v>1864</v>
      </c>
      <c r="P326" s="71"/>
      <c r="Q326" s="71"/>
      <c r="R326" s="71" t="s">
        <v>1864</v>
      </c>
      <c r="S326" s="106">
        <v>0</v>
      </c>
      <c r="T326" s="76"/>
      <c r="U326" s="71"/>
      <c r="V326" s="71"/>
      <c r="W326" s="71" t="s">
        <v>1864</v>
      </c>
      <c r="X326" s="71"/>
      <c r="Y326" s="71"/>
      <c r="Z326" s="71" t="s">
        <v>1864</v>
      </c>
      <c r="AA326" s="106">
        <v>0</v>
      </c>
      <c r="AB326" s="76"/>
      <c r="AC326" s="71"/>
      <c r="AD326" s="71"/>
      <c r="AE326" s="71" t="s">
        <v>1864</v>
      </c>
      <c r="AF326" s="71"/>
      <c r="AG326" s="71"/>
      <c r="AH326" s="71" t="s">
        <v>1864</v>
      </c>
      <c r="AI326" s="106">
        <v>0</v>
      </c>
    </row>
    <row r="327" spans="1:35" x14ac:dyDescent="0.25">
      <c r="A327" s="76" t="s">
        <v>1180</v>
      </c>
      <c r="B327" s="71">
        <v>848.8</v>
      </c>
      <c r="C327" s="77">
        <v>603.6</v>
      </c>
      <c r="D327" s="76" t="s">
        <v>1188</v>
      </c>
      <c r="E327" s="71">
        <v>846.8</v>
      </c>
      <c r="F327" s="71">
        <v>2</v>
      </c>
      <c r="G327" s="71">
        <v>2</v>
      </c>
      <c r="H327" s="71">
        <v>601.6</v>
      </c>
      <c r="I327" s="71">
        <v>2</v>
      </c>
      <c r="J327" s="71">
        <v>2</v>
      </c>
      <c r="K327" s="106">
        <v>1</v>
      </c>
      <c r="L327" s="76" t="s">
        <v>1189</v>
      </c>
      <c r="M327" s="71">
        <v>846.8</v>
      </c>
      <c r="N327" s="71">
        <v>2</v>
      </c>
      <c r="O327" s="71">
        <v>2</v>
      </c>
      <c r="P327" s="71">
        <v>603.6</v>
      </c>
      <c r="Q327" s="71">
        <v>0</v>
      </c>
      <c r="R327" s="71">
        <v>0</v>
      </c>
      <c r="S327" s="106">
        <v>2</v>
      </c>
      <c r="T327" s="76"/>
      <c r="U327" s="71"/>
      <c r="V327" s="71"/>
      <c r="W327" s="71" t="s">
        <v>1864</v>
      </c>
      <c r="X327" s="71"/>
      <c r="Y327" s="71"/>
      <c r="Z327" s="71" t="s">
        <v>1864</v>
      </c>
      <c r="AA327" s="106">
        <v>0</v>
      </c>
      <c r="AB327" s="76"/>
      <c r="AC327" s="71"/>
      <c r="AD327" s="71"/>
      <c r="AE327" s="71" t="s">
        <v>1864</v>
      </c>
      <c r="AF327" s="71"/>
      <c r="AG327" s="71"/>
      <c r="AH327" s="71" t="s">
        <v>1864</v>
      </c>
      <c r="AI327" s="106">
        <v>0</v>
      </c>
    </row>
    <row r="328" spans="1:35" x14ac:dyDescent="0.25">
      <c r="A328" s="76" t="s">
        <v>1181</v>
      </c>
      <c r="B328" s="71">
        <v>848.8</v>
      </c>
      <c r="C328" s="77">
        <v>605.6</v>
      </c>
      <c r="D328" s="76" t="s">
        <v>1189</v>
      </c>
      <c r="E328" s="71">
        <v>846.8</v>
      </c>
      <c r="F328" s="71">
        <v>2</v>
      </c>
      <c r="G328" s="71">
        <v>2</v>
      </c>
      <c r="H328" s="71">
        <v>603.6</v>
      </c>
      <c r="I328" s="71">
        <v>2</v>
      </c>
      <c r="J328" s="71">
        <v>2</v>
      </c>
      <c r="K328" s="106">
        <v>1</v>
      </c>
      <c r="L328" s="76"/>
      <c r="M328" s="71"/>
      <c r="N328" s="71"/>
      <c r="O328" s="71" t="s">
        <v>1864</v>
      </c>
      <c r="P328" s="71"/>
      <c r="Q328" s="71"/>
      <c r="R328" s="71" t="s">
        <v>1864</v>
      </c>
      <c r="S328" s="106">
        <v>0</v>
      </c>
      <c r="T328" s="76"/>
      <c r="U328" s="71"/>
      <c r="V328" s="71"/>
      <c r="W328" s="71" t="s">
        <v>1864</v>
      </c>
      <c r="X328" s="71"/>
      <c r="Y328" s="71"/>
      <c r="Z328" s="71" t="s">
        <v>1864</v>
      </c>
      <c r="AA328" s="106">
        <v>0</v>
      </c>
      <c r="AB328" s="76"/>
      <c r="AC328" s="71"/>
      <c r="AD328" s="71"/>
      <c r="AE328" s="71" t="s">
        <v>1864</v>
      </c>
      <c r="AF328" s="71"/>
      <c r="AG328" s="71"/>
      <c r="AH328" s="71" t="s">
        <v>1864</v>
      </c>
      <c r="AI328" s="106">
        <v>0</v>
      </c>
    </row>
    <row r="329" spans="1:35" x14ac:dyDescent="0.25">
      <c r="A329" s="76" t="s">
        <v>1182</v>
      </c>
      <c r="B329" s="71">
        <v>848.8</v>
      </c>
      <c r="C329" s="77">
        <v>575.5</v>
      </c>
      <c r="D329" s="76" t="s">
        <v>1190</v>
      </c>
      <c r="E329" s="71">
        <v>846.8</v>
      </c>
      <c r="F329" s="71">
        <v>2</v>
      </c>
      <c r="G329" s="71">
        <v>2</v>
      </c>
      <c r="H329" s="71">
        <v>573.5</v>
      </c>
      <c r="I329" s="71">
        <v>2</v>
      </c>
      <c r="J329" s="71">
        <v>2</v>
      </c>
      <c r="K329" s="106">
        <v>1</v>
      </c>
      <c r="L329" s="76" t="s">
        <v>1191</v>
      </c>
      <c r="M329" s="71">
        <v>846.8</v>
      </c>
      <c r="N329" s="71">
        <v>2</v>
      </c>
      <c r="O329" s="71">
        <v>2</v>
      </c>
      <c r="P329" s="71">
        <v>575.5</v>
      </c>
      <c r="Q329" s="71">
        <v>0</v>
      </c>
      <c r="R329" s="71">
        <v>0</v>
      </c>
      <c r="S329" s="106">
        <v>2</v>
      </c>
      <c r="T329" s="76"/>
      <c r="U329" s="71"/>
      <c r="V329" s="71"/>
      <c r="W329" s="71" t="s">
        <v>1864</v>
      </c>
      <c r="X329" s="71"/>
      <c r="Y329" s="71"/>
      <c r="Z329" s="71" t="s">
        <v>1864</v>
      </c>
      <c r="AA329" s="106">
        <v>0</v>
      </c>
      <c r="AB329" s="76"/>
      <c r="AC329" s="71"/>
      <c r="AD329" s="71"/>
      <c r="AE329" s="71" t="s">
        <v>1864</v>
      </c>
      <c r="AF329" s="71"/>
      <c r="AG329" s="71"/>
      <c r="AH329" s="71" t="s">
        <v>1864</v>
      </c>
      <c r="AI329" s="106">
        <v>0</v>
      </c>
    </row>
    <row r="330" spans="1:35" x14ac:dyDescent="0.25">
      <c r="A330" s="76" t="s">
        <v>1183</v>
      </c>
      <c r="B330" s="71">
        <v>848.8</v>
      </c>
      <c r="C330" s="77">
        <v>577.5</v>
      </c>
      <c r="D330" s="76" t="s">
        <v>1191</v>
      </c>
      <c r="E330" s="71">
        <v>846.8</v>
      </c>
      <c r="F330" s="71">
        <v>2</v>
      </c>
      <c r="G330" s="71">
        <v>2</v>
      </c>
      <c r="H330" s="71">
        <v>575.5</v>
      </c>
      <c r="I330" s="71">
        <v>2</v>
      </c>
      <c r="J330" s="71">
        <v>2</v>
      </c>
      <c r="K330" s="106">
        <v>1</v>
      </c>
      <c r="L330" s="76"/>
      <c r="M330" s="71"/>
      <c r="N330" s="71"/>
      <c r="O330" s="71" t="s">
        <v>1864</v>
      </c>
      <c r="P330" s="71"/>
      <c r="Q330" s="71"/>
      <c r="R330" s="71" t="s">
        <v>1864</v>
      </c>
      <c r="S330" s="106">
        <v>0</v>
      </c>
      <c r="T330" s="76"/>
      <c r="U330" s="71"/>
      <c r="V330" s="71"/>
      <c r="W330" s="71" t="s">
        <v>1864</v>
      </c>
      <c r="X330" s="71"/>
      <c r="Y330" s="71"/>
      <c r="Z330" s="71" t="s">
        <v>1864</v>
      </c>
      <c r="AA330" s="106">
        <v>0</v>
      </c>
      <c r="AB330" s="76"/>
      <c r="AC330" s="71"/>
      <c r="AD330" s="71"/>
      <c r="AE330" s="71" t="s">
        <v>1864</v>
      </c>
      <c r="AF330" s="71"/>
      <c r="AG330" s="71"/>
      <c r="AH330" s="71" t="s">
        <v>1864</v>
      </c>
      <c r="AI330" s="106">
        <v>0</v>
      </c>
    </row>
    <row r="331" spans="1:35" x14ac:dyDescent="0.25">
      <c r="A331" s="76" t="s">
        <v>1184</v>
      </c>
      <c r="B331" s="71">
        <v>848.8</v>
      </c>
      <c r="C331" s="77">
        <v>547.5</v>
      </c>
      <c r="D331" s="76" t="s">
        <v>1192</v>
      </c>
      <c r="E331" s="71">
        <v>846.8</v>
      </c>
      <c r="F331" s="71">
        <v>2</v>
      </c>
      <c r="G331" s="71">
        <v>2</v>
      </c>
      <c r="H331" s="71">
        <v>545.5</v>
      </c>
      <c r="I331" s="71">
        <v>2</v>
      </c>
      <c r="J331" s="71">
        <v>2</v>
      </c>
      <c r="K331" s="106">
        <v>1</v>
      </c>
      <c r="L331" s="76" t="s">
        <v>1193</v>
      </c>
      <c r="M331" s="71">
        <v>846.8</v>
      </c>
      <c r="N331" s="71">
        <v>2</v>
      </c>
      <c r="O331" s="71">
        <v>2</v>
      </c>
      <c r="P331" s="71">
        <v>547.5</v>
      </c>
      <c r="Q331" s="71">
        <v>0</v>
      </c>
      <c r="R331" s="71">
        <v>0</v>
      </c>
      <c r="S331" s="106">
        <v>2</v>
      </c>
      <c r="T331" s="76"/>
      <c r="U331" s="71"/>
      <c r="V331" s="71"/>
      <c r="W331" s="71" t="s">
        <v>1864</v>
      </c>
      <c r="X331" s="71"/>
      <c r="Y331" s="71"/>
      <c r="Z331" s="71" t="s">
        <v>1864</v>
      </c>
      <c r="AA331" s="106">
        <v>0</v>
      </c>
      <c r="AB331" s="76"/>
      <c r="AC331" s="71"/>
      <c r="AD331" s="71"/>
      <c r="AE331" s="71" t="s">
        <v>1864</v>
      </c>
      <c r="AF331" s="71"/>
      <c r="AG331" s="71"/>
      <c r="AH331" s="71" t="s">
        <v>1864</v>
      </c>
      <c r="AI331" s="106">
        <v>0</v>
      </c>
    </row>
    <row r="332" spans="1:35" x14ac:dyDescent="0.25">
      <c r="A332" s="76" t="s">
        <v>1185</v>
      </c>
      <c r="B332" s="71">
        <v>848.8</v>
      </c>
      <c r="C332" s="77">
        <v>549.5</v>
      </c>
      <c r="D332" s="76" t="s">
        <v>1193</v>
      </c>
      <c r="E332" s="71">
        <v>846.8</v>
      </c>
      <c r="F332" s="71">
        <v>2</v>
      </c>
      <c r="G332" s="71">
        <v>2</v>
      </c>
      <c r="H332" s="71">
        <v>547.5</v>
      </c>
      <c r="I332" s="71">
        <v>2</v>
      </c>
      <c r="J332" s="71">
        <v>2</v>
      </c>
      <c r="K332" s="106">
        <v>1</v>
      </c>
      <c r="L332" s="76" t="s">
        <v>1194</v>
      </c>
      <c r="M332" s="71">
        <v>846.8</v>
      </c>
      <c r="N332" s="71">
        <v>2</v>
      </c>
      <c r="O332" s="71">
        <v>2</v>
      </c>
      <c r="P332" s="71">
        <v>549.5</v>
      </c>
      <c r="Q332" s="71">
        <v>0</v>
      </c>
      <c r="R332" s="71">
        <v>0</v>
      </c>
      <c r="S332" s="106">
        <v>2</v>
      </c>
      <c r="T332" s="76"/>
      <c r="U332" s="71"/>
      <c r="V332" s="71"/>
      <c r="W332" s="71" t="s">
        <v>1864</v>
      </c>
      <c r="X332" s="71"/>
      <c r="Y332" s="71"/>
      <c r="Z332" s="71" t="s">
        <v>1864</v>
      </c>
      <c r="AA332" s="106">
        <v>0</v>
      </c>
      <c r="AB332" s="76"/>
      <c r="AC332" s="71"/>
      <c r="AD332" s="71"/>
      <c r="AE332" s="71" t="s">
        <v>1864</v>
      </c>
      <c r="AF332" s="71"/>
      <c r="AG332" s="71"/>
      <c r="AH332" s="71" t="s">
        <v>1864</v>
      </c>
      <c r="AI332" s="106">
        <v>0</v>
      </c>
    </row>
    <row r="333" spans="1:35" x14ac:dyDescent="0.25">
      <c r="A333" s="76" t="s">
        <v>1186</v>
      </c>
      <c r="B333" s="71">
        <v>848.8</v>
      </c>
      <c r="C333" s="77">
        <v>551.5</v>
      </c>
      <c r="D333" s="76" t="s">
        <v>1194</v>
      </c>
      <c r="E333" s="71">
        <v>846.8</v>
      </c>
      <c r="F333" s="71">
        <v>2</v>
      </c>
      <c r="G333" s="71">
        <v>2</v>
      </c>
      <c r="H333" s="71">
        <v>549.5</v>
      </c>
      <c r="I333" s="71">
        <v>2</v>
      </c>
      <c r="J333" s="71">
        <v>2</v>
      </c>
      <c r="K333" s="106">
        <v>1</v>
      </c>
      <c r="L333" s="76" t="s">
        <v>1195</v>
      </c>
      <c r="M333" s="71">
        <v>846.8</v>
      </c>
      <c r="N333" s="71">
        <v>2</v>
      </c>
      <c r="O333" s="71">
        <v>2</v>
      </c>
      <c r="P333" s="71">
        <v>551.5</v>
      </c>
      <c r="Q333" s="71">
        <v>0</v>
      </c>
      <c r="R333" s="71">
        <v>0</v>
      </c>
      <c r="S333" s="106">
        <v>2</v>
      </c>
      <c r="T333" s="76"/>
      <c r="U333" s="71"/>
      <c r="V333" s="71"/>
      <c r="W333" s="71" t="s">
        <v>1864</v>
      </c>
      <c r="X333" s="71"/>
      <c r="Y333" s="71"/>
      <c r="Z333" s="71" t="s">
        <v>1864</v>
      </c>
      <c r="AA333" s="106">
        <v>0</v>
      </c>
      <c r="AB333" s="76"/>
      <c r="AC333" s="71"/>
      <c r="AD333" s="71"/>
      <c r="AE333" s="71" t="s">
        <v>1864</v>
      </c>
      <c r="AF333" s="71"/>
      <c r="AG333" s="71"/>
      <c r="AH333" s="71" t="s">
        <v>1864</v>
      </c>
      <c r="AI333" s="106">
        <v>0</v>
      </c>
    </row>
    <row r="334" spans="1:35" x14ac:dyDescent="0.25">
      <c r="A334" s="76" t="s">
        <v>1187</v>
      </c>
      <c r="B334" s="71">
        <v>848.8</v>
      </c>
      <c r="C334" s="77">
        <v>523.5</v>
      </c>
      <c r="D334" s="76" t="s">
        <v>1196</v>
      </c>
      <c r="E334" s="71">
        <v>846.8</v>
      </c>
      <c r="F334" s="71">
        <v>2</v>
      </c>
      <c r="G334" s="71">
        <v>2</v>
      </c>
      <c r="H334" s="71">
        <v>523.5</v>
      </c>
      <c r="I334" s="71">
        <v>0</v>
      </c>
      <c r="J334" s="71">
        <v>0</v>
      </c>
      <c r="K334" s="106">
        <v>2</v>
      </c>
      <c r="L334" s="76"/>
      <c r="M334" s="71"/>
      <c r="N334" s="71"/>
      <c r="O334" s="71" t="s">
        <v>1864</v>
      </c>
      <c r="P334" s="71"/>
      <c r="Q334" s="71"/>
      <c r="R334" s="71" t="s">
        <v>1864</v>
      </c>
      <c r="S334" s="106">
        <v>0</v>
      </c>
      <c r="T334" s="76"/>
      <c r="U334" s="71"/>
      <c r="V334" s="71"/>
      <c r="W334" s="71" t="s">
        <v>1864</v>
      </c>
      <c r="X334" s="71"/>
      <c r="Y334" s="71"/>
      <c r="Z334" s="71" t="s">
        <v>1864</v>
      </c>
      <c r="AA334" s="106">
        <v>0</v>
      </c>
      <c r="AB334" s="76"/>
      <c r="AC334" s="71"/>
      <c r="AD334" s="71"/>
      <c r="AE334" s="71" t="s">
        <v>1864</v>
      </c>
      <c r="AF334" s="71"/>
      <c r="AG334" s="71"/>
      <c r="AH334" s="71" t="s">
        <v>1864</v>
      </c>
      <c r="AI334" s="106">
        <v>0</v>
      </c>
    </row>
    <row r="335" spans="1:35" x14ac:dyDescent="0.25">
      <c r="A335" s="76" t="s">
        <v>1188</v>
      </c>
      <c r="B335" s="71">
        <v>846.8</v>
      </c>
      <c r="C335" s="77">
        <v>601.6</v>
      </c>
      <c r="D335" s="76" t="s">
        <v>1197</v>
      </c>
      <c r="E335" s="71">
        <v>844.6</v>
      </c>
      <c r="F335" s="71">
        <v>2</v>
      </c>
      <c r="G335" s="71">
        <v>2.1999999999999318</v>
      </c>
      <c r="H335" s="71">
        <v>599.4</v>
      </c>
      <c r="I335" s="71">
        <v>2</v>
      </c>
      <c r="J335" s="71">
        <v>2.2000000000000455</v>
      </c>
      <c r="K335" s="106">
        <v>1</v>
      </c>
      <c r="L335" s="76" t="s">
        <v>1198</v>
      </c>
      <c r="M335" s="71">
        <v>844.6</v>
      </c>
      <c r="N335" s="71">
        <v>2</v>
      </c>
      <c r="O335" s="71">
        <v>2.1999999999999318</v>
      </c>
      <c r="P335" s="71">
        <v>601.4</v>
      </c>
      <c r="Q335" s="71">
        <v>0</v>
      </c>
      <c r="R335" s="71">
        <v>0.20000000000004547</v>
      </c>
      <c r="S335" s="106">
        <v>2</v>
      </c>
      <c r="T335" s="76"/>
      <c r="U335" s="71"/>
      <c r="V335" s="71"/>
      <c r="W335" s="71" t="s">
        <v>1864</v>
      </c>
      <c r="X335" s="71"/>
      <c r="Y335" s="71"/>
      <c r="Z335" s="71" t="s">
        <v>1864</v>
      </c>
      <c r="AA335" s="106">
        <v>0</v>
      </c>
      <c r="AB335" s="76"/>
      <c r="AC335" s="71"/>
      <c r="AD335" s="71"/>
      <c r="AE335" s="71" t="s">
        <v>1864</v>
      </c>
      <c r="AF335" s="71"/>
      <c r="AG335" s="71"/>
      <c r="AH335" s="71" t="s">
        <v>1864</v>
      </c>
      <c r="AI335" s="106">
        <v>0</v>
      </c>
    </row>
    <row r="336" spans="1:35" x14ac:dyDescent="0.25">
      <c r="A336" s="76" t="s">
        <v>1189</v>
      </c>
      <c r="B336" s="71">
        <v>846.8</v>
      </c>
      <c r="C336" s="77">
        <v>603.6</v>
      </c>
      <c r="D336" s="76" t="s">
        <v>1198</v>
      </c>
      <c r="E336" s="71">
        <v>844.6</v>
      </c>
      <c r="F336" s="71">
        <v>2</v>
      </c>
      <c r="G336" s="71">
        <v>2.1999999999999318</v>
      </c>
      <c r="H336" s="71">
        <v>601.4</v>
      </c>
      <c r="I336" s="71">
        <v>2</v>
      </c>
      <c r="J336" s="71">
        <v>2.2000000000000455</v>
      </c>
      <c r="K336" s="106">
        <v>1</v>
      </c>
      <c r="L336" s="76"/>
      <c r="M336" s="71"/>
      <c r="N336" s="71"/>
      <c r="O336" s="71" t="s">
        <v>1864</v>
      </c>
      <c r="P336" s="71"/>
      <c r="Q336" s="71"/>
      <c r="R336" s="71" t="s">
        <v>1864</v>
      </c>
      <c r="S336" s="106">
        <v>0</v>
      </c>
      <c r="T336" s="76"/>
      <c r="U336" s="71"/>
      <c r="V336" s="71"/>
      <c r="W336" s="71" t="s">
        <v>1864</v>
      </c>
      <c r="X336" s="71"/>
      <c r="Y336" s="71"/>
      <c r="Z336" s="71" t="s">
        <v>1864</v>
      </c>
      <c r="AA336" s="106">
        <v>0</v>
      </c>
      <c r="AB336" s="76"/>
      <c r="AC336" s="71"/>
      <c r="AD336" s="71"/>
      <c r="AE336" s="71" t="s">
        <v>1864</v>
      </c>
      <c r="AF336" s="71"/>
      <c r="AG336" s="71"/>
      <c r="AH336" s="71" t="s">
        <v>1864</v>
      </c>
      <c r="AI336" s="106">
        <v>0</v>
      </c>
    </row>
    <row r="337" spans="1:35" x14ac:dyDescent="0.25">
      <c r="A337" s="76" t="s">
        <v>1190</v>
      </c>
      <c r="B337" s="71">
        <v>846.8</v>
      </c>
      <c r="C337" s="77">
        <v>573.5</v>
      </c>
      <c r="D337" s="76" t="s">
        <v>1200</v>
      </c>
      <c r="E337" s="71">
        <v>844.6</v>
      </c>
      <c r="F337" s="71">
        <v>2</v>
      </c>
      <c r="G337" s="71">
        <v>2.1999999999999318</v>
      </c>
      <c r="H337" s="71">
        <v>573.29999999999995</v>
      </c>
      <c r="I337" s="71">
        <v>0</v>
      </c>
      <c r="J337" s="71">
        <v>0.20000000000004547</v>
      </c>
      <c r="K337" s="106">
        <v>2</v>
      </c>
      <c r="L337" s="76" t="s">
        <v>1199</v>
      </c>
      <c r="M337" s="71">
        <v>844.6</v>
      </c>
      <c r="N337" s="71">
        <v>2</v>
      </c>
      <c r="O337" s="71">
        <v>2.1999999999999318</v>
      </c>
      <c r="P337" s="71">
        <v>571.29999999999995</v>
      </c>
      <c r="Q337" s="71">
        <v>2</v>
      </c>
      <c r="R337" s="71">
        <v>2.2000000000000455</v>
      </c>
      <c r="S337" s="106">
        <v>1</v>
      </c>
      <c r="T337" s="76"/>
      <c r="U337" s="71"/>
      <c r="V337" s="71"/>
      <c r="W337" s="71" t="s">
        <v>1864</v>
      </c>
      <c r="X337" s="71"/>
      <c r="Y337" s="71"/>
      <c r="Z337" s="71" t="s">
        <v>1864</v>
      </c>
      <c r="AA337" s="106">
        <v>0</v>
      </c>
      <c r="AB337" s="76"/>
      <c r="AC337" s="71"/>
      <c r="AD337" s="71"/>
      <c r="AE337" s="71" t="s">
        <v>1864</v>
      </c>
      <c r="AF337" s="71"/>
      <c r="AG337" s="71"/>
      <c r="AH337" s="71" t="s">
        <v>1864</v>
      </c>
      <c r="AI337" s="106">
        <v>0</v>
      </c>
    </row>
    <row r="338" spans="1:35" x14ac:dyDescent="0.25">
      <c r="A338" s="76" t="s">
        <v>1191</v>
      </c>
      <c r="B338" s="71">
        <v>846.8</v>
      </c>
      <c r="C338" s="77">
        <v>575.5</v>
      </c>
      <c r="D338" s="76" t="s">
        <v>1200</v>
      </c>
      <c r="E338" s="71">
        <v>844.6</v>
      </c>
      <c r="F338" s="71">
        <v>2</v>
      </c>
      <c r="G338" s="71">
        <v>2.1999999999999318</v>
      </c>
      <c r="H338" s="71">
        <v>573.29999999999995</v>
      </c>
      <c r="I338" s="71">
        <v>2</v>
      </c>
      <c r="J338" s="71">
        <v>2.2000000000000455</v>
      </c>
      <c r="K338" s="106">
        <v>1</v>
      </c>
      <c r="L338" s="76"/>
      <c r="M338" s="71"/>
      <c r="N338" s="71"/>
      <c r="O338" s="71" t="s">
        <v>1864</v>
      </c>
      <c r="P338" s="71"/>
      <c r="Q338" s="71"/>
      <c r="R338" s="71" t="s">
        <v>1864</v>
      </c>
      <c r="S338" s="106">
        <v>0</v>
      </c>
      <c r="T338" s="76"/>
      <c r="U338" s="71"/>
      <c r="V338" s="71"/>
      <c r="W338" s="71" t="s">
        <v>1864</v>
      </c>
      <c r="X338" s="71"/>
      <c r="Y338" s="71"/>
      <c r="Z338" s="71" t="s">
        <v>1864</v>
      </c>
      <c r="AA338" s="106">
        <v>0</v>
      </c>
      <c r="AB338" s="76"/>
      <c r="AC338" s="71"/>
      <c r="AD338" s="71"/>
      <c r="AE338" s="71" t="s">
        <v>1864</v>
      </c>
      <c r="AF338" s="71"/>
      <c r="AG338" s="71"/>
      <c r="AH338" s="71" t="s">
        <v>1864</v>
      </c>
      <c r="AI338" s="106">
        <v>0</v>
      </c>
    </row>
    <row r="339" spans="1:35" x14ac:dyDescent="0.25">
      <c r="A339" s="76" t="s">
        <v>1192</v>
      </c>
      <c r="B339" s="71">
        <v>846.8</v>
      </c>
      <c r="C339" s="77">
        <v>545.5</v>
      </c>
      <c r="D339" s="76" t="s">
        <v>1201</v>
      </c>
      <c r="E339" s="71">
        <v>844.6</v>
      </c>
      <c r="F339" s="71">
        <v>2</v>
      </c>
      <c r="G339" s="71">
        <v>2.1999999999999318</v>
      </c>
      <c r="H339" s="71">
        <v>545.29999999999995</v>
      </c>
      <c r="I339" s="71">
        <v>0</v>
      </c>
      <c r="J339" s="71">
        <v>0.20000000000004547</v>
      </c>
      <c r="K339" s="106">
        <v>2</v>
      </c>
      <c r="L339" s="76"/>
      <c r="M339" s="71"/>
      <c r="N339" s="71"/>
      <c r="O339" s="71" t="s">
        <v>1864</v>
      </c>
      <c r="P339" s="71"/>
      <c r="Q339" s="71"/>
      <c r="R339" s="71" t="s">
        <v>1864</v>
      </c>
      <c r="S339" s="106">
        <v>0</v>
      </c>
      <c r="T339" s="76"/>
      <c r="U339" s="71"/>
      <c r="V339" s="71"/>
      <c r="W339" s="71" t="s">
        <v>1864</v>
      </c>
      <c r="X339" s="71"/>
      <c r="Y339" s="71"/>
      <c r="Z339" s="71" t="s">
        <v>1864</v>
      </c>
      <c r="AA339" s="106">
        <v>0</v>
      </c>
      <c r="AB339" s="76"/>
      <c r="AC339" s="71"/>
      <c r="AD339" s="71"/>
      <c r="AE339" s="71" t="s">
        <v>1864</v>
      </c>
      <c r="AF339" s="71"/>
      <c r="AG339" s="71"/>
      <c r="AH339" s="71" t="s">
        <v>1864</v>
      </c>
      <c r="AI339" s="106">
        <v>0</v>
      </c>
    </row>
    <row r="340" spans="1:35" x14ac:dyDescent="0.25">
      <c r="A340" s="76" t="s">
        <v>1193</v>
      </c>
      <c r="B340" s="71">
        <v>846.8</v>
      </c>
      <c r="C340" s="77">
        <v>547.5</v>
      </c>
      <c r="D340" s="76" t="s">
        <v>1202</v>
      </c>
      <c r="E340" s="71">
        <v>844.6</v>
      </c>
      <c r="F340" s="71">
        <v>2</v>
      </c>
      <c r="G340" s="71">
        <v>2.1999999999999318</v>
      </c>
      <c r="H340" s="71">
        <v>547.29999999999995</v>
      </c>
      <c r="I340" s="71">
        <v>0</v>
      </c>
      <c r="J340" s="71">
        <v>0.20000000000004547</v>
      </c>
      <c r="K340" s="106">
        <v>2</v>
      </c>
      <c r="L340" s="76" t="s">
        <v>1201</v>
      </c>
      <c r="M340" s="71">
        <v>844.6</v>
      </c>
      <c r="N340" s="71">
        <v>2</v>
      </c>
      <c r="O340" s="71">
        <v>2.1999999999999318</v>
      </c>
      <c r="P340" s="71">
        <v>545.29999999999995</v>
      </c>
      <c r="Q340" s="71">
        <v>2</v>
      </c>
      <c r="R340" s="71">
        <v>2.2000000000000455</v>
      </c>
      <c r="S340" s="106">
        <v>1</v>
      </c>
      <c r="T340" s="76"/>
      <c r="U340" s="71"/>
      <c r="V340" s="71"/>
      <c r="W340" s="71" t="s">
        <v>1864</v>
      </c>
      <c r="X340" s="71"/>
      <c r="Y340" s="71"/>
      <c r="Z340" s="71" t="s">
        <v>1864</v>
      </c>
      <c r="AA340" s="106">
        <v>0</v>
      </c>
      <c r="AB340" s="76"/>
      <c r="AC340" s="71"/>
      <c r="AD340" s="71"/>
      <c r="AE340" s="71" t="s">
        <v>1864</v>
      </c>
      <c r="AF340" s="71"/>
      <c r="AG340" s="71"/>
      <c r="AH340" s="71" t="s">
        <v>1864</v>
      </c>
      <c r="AI340" s="106">
        <v>0</v>
      </c>
    </row>
    <row r="341" spans="1:35" x14ac:dyDescent="0.25">
      <c r="A341" s="76" t="s">
        <v>1194</v>
      </c>
      <c r="B341" s="71">
        <v>846.8</v>
      </c>
      <c r="C341" s="77">
        <v>549.5</v>
      </c>
      <c r="D341" s="76" t="s">
        <v>1203</v>
      </c>
      <c r="E341" s="71">
        <v>844.6</v>
      </c>
      <c r="F341" s="71">
        <v>2</v>
      </c>
      <c r="G341" s="71">
        <v>2.1999999999999318</v>
      </c>
      <c r="H341" s="71">
        <v>549.29999999999995</v>
      </c>
      <c r="I341" s="71">
        <v>0</v>
      </c>
      <c r="J341" s="71">
        <v>0.20000000000004547</v>
      </c>
      <c r="K341" s="106">
        <v>2</v>
      </c>
      <c r="L341" s="76" t="s">
        <v>1202</v>
      </c>
      <c r="M341" s="71">
        <v>844.6</v>
      </c>
      <c r="N341" s="71">
        <v>2</v>
      </c>
      <c r="O341" s="71">
        <v>2.1999999999999318</v>
      </c>
      <c r="P341" s="71">
        <v>547.29999999999995</v>
      </c>
      <c r="Q341" s="71">
        <v>2</v>
      </c>
      <c r="R341" s="71">
        <v>2.2000000000000455</v>
      </c>
      <c r="S341" s="106">
        <v>1</v>
      </c>
      <c r="T341" s="76"/>
      <c r="U341" s="71"/>
      <c r="V341" s="71"/>
      <c r="W341" s="71" t="s">
        <v>1864</v>
      </c>
      <c r="X341" s="71"/>
      <c r="Y341" s="71"/>
      <c r="Z341" s="71" t="s">
        <v>1864</v>
      </c>
      <c r="AA341" s="106">
        <v>0</v>
      </c>
      <c r="AB341" s="76"/>
      <c r="AC341" s="71"/>
      <c r="AD341" s="71"/>
      <c r="AE341" s="71" t="s">
        <v>1864</v>
      </c>
      <c r="AF341" s="71"/>
      <c r="AG341" s="71"/>
      <c r="AH341" s="71" t="s">
        <v>1864</v>
      </c>
      <c r="AI341" s="106">
        <v>0</v>
      </c>
    </row>
    <row r="342" spans="1:35" x14ac:dyDescent="0.25">
      <c r="A342" s="76" t="s">
        <v>1195</v>
      </c>
      <c r="B342" s="71">
        <v>846.8</v>
      </c>
      <c r="C342" s="77">
        <v>551.5</v>
      </c>
      <c r="D342" s="76" t="s">
        <v>1203</v>
      </c>
      <c r="E342" s="71">
        <v>844.6</v>
      </c>
      <c r="F342" s="71">
        <v>2</v>
      </c>
      <c r="G342" s="71">
        <v>2.1999999999999318</v>
      </c>
      <c r="H342" s="71">
        <v>549.29999999999995</v>
      </c>
      <c r="I342" s="71">
        <v>2</v>
      </c>
      <c r="J342" s="71">
        <v>2.2000000000000455</v>
      </c>
      <c r="K342" s="106">
        <v>1</v>
      </c>
      <c r="L342" s="76"/>
      <c r="M342" s="71"/>
      <c r="N342" s="71"/>
      <c r="O342" s="71" t="s">
        <v>1864</v>
      </c>
      <c r="P342" s="71"/>
      <c r="Q342" s="71"/>
      <c r="R342" s="71" t="s">
        <v>1864</v>
      </c>
      <c r="S342" s="106">
        <v>0</v>
      </c>
      <c r="T342" s="76"/>
      <c r="U342" s="71"/>
      <c r="V342" s="71"/>
      <c r="W342" s="71" t="s">
        <v>1864</v>
      </c>
      <c r="X342" s="71"/>
      <c r="Y342" s="71"/>
      <c r="Z342" s="71" t="s">
        <v>1864</v>
      </c>
      <c r="AA342" s="106">
        <v>0</v>
      </c>
      <c r="AB342" s="76"/>
      <c r="AC342" s="71"/>
      <c r="AD342" s="71"/>
      <c r="AE342" s="71" t="s">
        <v>1864</v>
      </c>
      <c r="AF342" s="71"/>
      <c r="AG342" s="71"/>
      <c r="AH342" s="71" t="s">
        <v>1864</v>
      </c>
      <c r="AI342" s="106">
        <v>0</v>
      </c>
    </row>
    <row r="343" spans="1:35" x14ac:dyDescent="0.25">
      <c r="A343" s="76" t="s">
        <v>1196</v>
      </c>
      <c r="B343" s="71">
        <v>846.8</v>
      </c>
      <c r="C343" s="77">
        <v>523.5</v>
      </c>
      <c r="D343" s="76" t="s">
        <v>1205</v>
      </c>
      <c r="E343" s="71">
        <v>844.6</v>
      </c>
      <c r="F343" s="71">
        <v>2</v>
      </c>
      <c r="G343" s="71">
        <v>2.1999999999999318</v>
      </c>
      <c r="H343" s="71">
        <v>523.29999999999995</v>
      </c>
      <c r="I343" s="71">
        <v>0</v>
      </c>
      <c r="J343" s="71">
        <v>0.20000000000004547</v>
      </c>
      <c r="K343" s="106">
        <v>2</v>
      </c>
      <c r="L343" s="76" t="s">
        <v>1204</v>
      </c>
      <c r="M343" s="71">
        <v>844.6</v>
      </c>
      <c r="N343" s="71">
        <v>2</v>
      </c>
      <c r="O343" s="71">
        <v>2.1999999999999318</v>
      </c>
      <c r="P343" s="71">
        <v>521.29999999999995</v>
      </c>
      <c r="Q343" s="71">
        <v>2</v>
      </c>
      <c r="R343" s="71">
        <v>2.2000000000000455</v>
      </c>
      <c r="S343" s="106">
        <v>1</v>
      </c>
      <c r="T343" s="76"/>
      <c r="U343" s="71"/>
      <c r="V343" s="71"/>
      <c r="W343" s="71" t="s">
        <v>1864</v>
      </c>
      <c r="X343" s="71"/>
      <c r="Y343" s="71"/>
      <c r="Z343" s="71" t="s">
        <v>1864</v>
      </c>
      <c r="AA343" s="106">
        <v>0</v>
      </c>
      <c r="AB343" s="76"/>
      <c r="AC343" s="71"/>
      <c r="AD343" s="71"/>
      <c r="AE343" s="71" t="s">
        <v>1864</v>
      </c>
      <c r="AF343" s="71"/>
      <c r="AG343" s="71"/>
      <c r="AH343" s="71" t="s">
        <v>1864</v>
      </c>
      <c r="AI343" s="106">
        <v>0</v>
      </c>
    </row>
    <row r="344" spans="1:35" x14ac:dyDescent="0.25">
      <c r="A344" s="76" t="s">
        <v>1197</v>
      </c>
      <c r="B344" s="71">
        <v>844.6</v>
      </c>
      <c r="C344" s="77">
        <v>599.4</v>
      </c>
      <c r="D344" s="76" t="s">
        <v>1206</v>
      </c>
      <c r="E344" s="71">
        <v>842.6</v>
      </c>
      <c r="F344" s="71">
        <v>2</v>
      </c>
      <c r="G344" s="71">
        <v>2</v>
      </c>
      <c r="H344" s="71">
        <v>597.4</v>
      </c>
      <c r="I344" s="71">
        <v>2</v>
      </c>
      <c r="J344" s="71">
        <v>2</v>
      </c>
      <c r="K344" s="106">
        <v>1</v>
      </c>
      <c r="L344" s="76"/>
      <c r="M344" s="71"/>
      <c r="N344" s="71"/>
      <c r="O344" s="71" t="s">
        <v>1864</v>
      </c>
      <c r="P344" s="71"/>
      <c r="Q344" s="71"/>
      <c r="R344" s="71" t="s">
        <v>1864</v>
      </c>
      <c r="S344" s="106">
        <v>0</v>
      </c>
      <c r="T344" s="76"/>
      <c r="U344" s="71"/>
      <c r="V344" s="71"/>
      <c r="W344" s="71" t="s">
        <v>1864</v>
      </c>
      <c r="X344" s="71"/>
      <c r="Y344" s="71"/>
      <c r="Z344" s="71" t="s">
        <v>1864</v>
      </c>
      <c r="AA344" s="106">
        <v>0</v>
      </c>
      <c r="AB344" s="76"/>
      <c r="AC344" s="71"/>
      <c r="AD344" s="71"/>
      <c r="AE344" s="71" t="s">
        <v>1864</v>
      </c>
      <c r="AF344" s="71"/>
      <c r="AG344" s="71"/>
      <c r="AH344" s="71" t="s">
        <v>1864</v>
      </c>
      <c r="AI344" s="106">
        <v>0</v>
      </c>
    </row>
    <row r="345" spans="1:35" x14ac:dyDescent="0.25">
      <c r="A345" s="76" t="s">
        <v>1199</v>
      </c>
      <c r="B345" s="71">
        <v>844.6</v>
      </c>
      <c r="C345" s="77">
        <v>571.29999999999995</v>
      </c>
      <c r="D345" s="76" t="s">
        <v>1208</v>
      </c>
      <c r="E345" s="71">
        <v>842.6</v>
      </c>
      <c r="F345" s="71">
        <v>2</v>
      </c>
      <c r="G345" s="71">
        <v>2</v>
      </c>
      <c r="H345" s="71">
        <v>571.29999999999995</v>
      </c>
      <c r="I345" s="71">
        <v>0</v>
      </c>
      <c r="J345" s="71">
        <v>0</v>
      </c>
      <c r="K345" s="106">
        <v>2</v>
      </c>
      <c r="L345" s="76" t="s">
        <v>1207</v>
      </c>
      <c r="M345" s="71">
        <v>842.6</v>
      </c>
      <c r="N345" s="71">
        <v>2</v>
      </c>
      <c r="O345" s="71">
        <v>2</v>
      </c>
      <c r="P345" s="71">
        <v>569.29999999999995</v>
      </c>
      <c r="Q345" s="71">
        <v>2</v>
      </c>
      <c r="R345" s="71">
        <v>2</v>
      </c>
      <c r="S345" s="106">
        <v>1</v>
      </c>
      <c r="T345" s="76"/>
      <c r="U345" s="71"/>
      <c r="V345" s="71"/>
      <c r="W345" s="71" t="s">
        <v>1864</v>
      </c>
      <c r="X345" s="71"/>
      <c r="Y345" s="71"/>
      <c r="Z345" s="71" t="s">
        <v>1864</v>
      </c>
      <c r="AA345" s="106">
        <v>0</v>
      </c>
      <c r="AB345" s="76"/>
      <c r="AC345" s="71"/>
      <c r="AD345" s="71"/>
      <c r="AE345" s="71" t="s">
        <v>1864</v>
      </c>
      <c r="AF345" s="71"/>
      <c r="AG345" s="71"/>
      <c r="AH345" s="71" t="s">
        <v>1864</v>
      </c>
      <c r="AI345" s="106">
        <v>0</v>
      </c>
    </row>
    <row r="346" spans="1:35" x14ac:dyDescent="0.25">
      <c r="A346" s="76" t="s">
        <v>1200</v>
      </c>
      <c r="B346" s="71">
        <v>844.6</v>
      </c>
      <c r="C346" s="77">
        <v>573.29999999999995</v>
      </c>
      <c r="D346" s="76" t="s">
        <v>1208</v>
      </c>
      <c r="E346" s="71">
        <v>842.6</v>
      </c>
      <c r="F346" s="71">
        <v>2</v>
      </c>
      <c r="G346" s="71">
        <v>2</v>
      </c>
      <c r="H346" s="71">
        <v>571.29999999999995</v>
      </c>
      <c r="I346" s="71">
        <v>2</v>
      </c>
      <c r="J346" s="71">
        <v>2</v>
      </c>
      <c r="K346" s="106">
        <v>1</v>
      </c>
      <c r="L346" s="76"/>
      <c r="M346" s="71"/>
      <c r="N346" s="71"/>
      <c r="O346" s="71" t="s">
        <v>1864</v>
      </c>
      <c r="P346" s="71"/>
      <c r="Q346" s="71"/>
      <c r="R346" s="71" t="s">
        <v>1864</v>
      </c>
      <c r="S346" s="106">
        <v>0</v>
      </c>
      <c r="T346" s="76"/>
      <c r="U346" s="71"/>
      <c r="V346" s="71"/>
      <c r="W346" s="71" t="s">
        <v>1864</v>
      </c>
      <c r="X346" s="71"/>
      <c r="Y346" s="71"/>
      <c r="Z346" s="71" t="s">
        <v>1864</v>
      </c>
      <c r="AA346" s="106">
        <v>0</v>
      </c>
      <c r="AB346" s="76"/>
      <c r="AC346" s="71"/>
      <c r="AD346" s="71"/>
      <c r="AE346" s="71" t="s">
        <v>1864</v>
      </c>
      <c r="AF346" s="71"/>
      <c r="AG346" s="71"/>
      <c r="AH346" s="71" t="s">
        <v>1864</v>
      </c>
      <c r="AI346" s="106">
        <v>0</v>
      </c>
    </row>
    <row r="347" spans="1:35" x14ac:dyDescent="0.25">
      <c r="A347" s="76" t="s">
        <v>1201</v>
      </c>
      <c r="B347" s="71">
        <v>844.6</v>
      </c>
      <c r="C347" s="77">
        <v>545.29999999999995</v>
      </c>
      <c r="D347" s="76" t="s">
        <v>1210</v>
      </c>
      <c r="E347" s="71">
        <v>842.6</v>
      </c>
      <c r="F347" s="71">
        <v>2</v>
      </c>
      <c r="G347" s="71">
        <v>2</v>
      </c>
      <c r="H347" s="71">
        <v>545.29999999999995</v>
      </c>
      <c r="I347" s="71">
        <v>0</v>
      </c>
      <c r="J347" s="71">
        <v>0</v>
      </c>
      <c r="K347" s="106">
        <v>2</v>
      </c>
      <c r="L347" s="76" t="s">
        <v>1209</v>
      </c>
      <c r="M347" s="71">
        <v>842.6</v>
      </c>
      <c r="N347" s="71">
        <v>2</v>
      </c>
      <c r="O347" s="71">
        <v>2</v>
      </c>
      <c r="P347" s="71">
        <v>543.29999999999995</v>
      </c>
      <c r="Q347" s="71">
        <v>2</v>
      </c>
      <c r="R347" s="71">
        <v>2</v>
      </c>
      <c r="S347" s="106">
        <v>1</v>
      </c>
      <c r="T347" s="76"/>
      <c r="U347" s="71"/>
      <c r="V347" s="71"/>
      <c r="W347" s="71" t="s">
        <v>1864</v>
      </c>
      <c r="X347" s="71"/>
      <c r="Y347" s="71"/>
      <c r="Z347" s="71" t="s">
        <v>1864</v>
      </c>
      <c r="AA347" s="106">
        <v>0</v>
      </c>
      <c r="AB347" s="76"/>
      <c r="AC347" s="71"/>
      <c r="AD347" s="71"/>
      <c r="AE347" s="71" t="s">
        <v>1864</v>
      </c>
      <c r="AF347" s="71"/>
      <c r="AG347" s="71"/>
      <c r="AH347" s="71" t="s">
        <v>1864</v>
      </c>
      <c r="AI347" s="106">
        <v>0</v>
      </c>
    </row>
    <row r="348" spans="1:35" x14ac:dyDescent="0.25">
      <c r="A348" s="76" t="s">
        <v>1202</v>
      </c>
      <c r="B348" s="71">
        <v>844.6</v>
      </c>
      <c r="C348" s="77">
        <v>547.29999999999995</v>
      </c>
      <c r="D348" s="76" t="s">
        <v>1210</v>
      </c>
      <c r="E348" s="71">
        <v>842.6</v>
      </c>
      <c r="F348" s="71">
        <v>2</v>
      </c>
      <c r="G348" s="71">
        <v>2</v>
      </c>
      <c r="H348" s="71">
        <v>545.29999999999995</v>
      </c>
      <c r="I348" s="71">
        <v>2</v>
      </c>
      <c r="J348" s="71">
        <v>2</v>
      </c>
      <c r="K348" s="106">
        <v>1</v>
      </c>
      <c r="L348" s="76" t="s">
        <v>1211</v>
      </c>
      <c r="M348" s="71">
        <v>842.6</v>
      </c>
      <c r="N348" s="71">
        <v>2</v>
      </c>
      <c r="O348" s="71">
        <v>2</v>
      </c>
      <c r="P348" s="71">
        <v>547.29999999999995</v>
      </c>
      <c r="Q348" s="71">
        <v>0</v>
      </c>
      <c r="R348" s="71">
        <v>0</v>
      </c>
      <c r="S348" s="106">
        <v>2</v>
      </c>
      <c r="T348" s="76"/>
      <c r="U348" s="71"/>
      <c r="V348" s="71"/>
      <c r="W348" s="71" t="s">
        <v>1864</v>
      </c>
      <c r="X348" s="71"/>
      <c r="Y348" s="71"/>
      <c r="Z348" s="71" t="s">
        <v>1864</v>
      </c>
      <c r="AA348" s="106">
        <v>0</v>
      </c>
      <c r="AB348" s="76"/>
      <c r="AC348" s="71"/>
      <c r="AD348" s="71"/>
      <c r="AE348" s="71" t="s">
        <v>1864</v>
      </c>
      <c r="AF348" s="71"/>
      <c r="AG348" s="71"/>
      <c r="AH348" s="71" t="s">
        <v>1864</v>
      </c>
      <c r="AI348" s="106">
        <v>0</v>
      </c>
    </row>
    <row r="349" spans="1:35" x14ac:dyDescent="0.25">
      <c r="A349" s="76" t="s">
        <v>1203</v>
      </c>
      <c r="B349" s="71">
        <v>844.6</v>
      </c>
      <c r="C349" s="77">
        <v>549.29999999999995</v>
      </c>
      <c r="D349" s="76" t="s">
        <v>1211</v>
      </c>
      <c r="E349" s="71">
        <v>842.6</v>
      </c>
      <c r="F349" s="71">
        <v>2</v>
      </c>
      <c r="G349" s="71">
        <v>2</v>
      </c>
      <c r="H349" s="71">
        <v>547.29999999999995</v>
      </c>
      <c r="I349" s="71">
        <v>2</v>
      </c>
      <c r="J349" s="71">
        <v>2</v>
      </c>
      <c r="K349" s="106">
        <v>1</v>
      </c>
      <c r="L349" s="76"/>
      <c r="M349" s="71"/>
      <c r="N349" s="71"/>
      <c r="O349" s="71" t="s">
        <v>1864</v>
      </c>
      <c r="P349" s="71"/>
      <c r="Q349" s="71"/>
      <c r="R349" s="71" t="s">
        <v>1864</v>
      </c>
      <c r="S349" s="106">
        <v>0</v>
      </c>
      <c r="T349" s="76"/>
      <c r="U349" s="71"/>
      <c r="V349" s="71"/>
      <c r="W349" s="71" t="s">
        <v>1864</v>
      </c>
      <c r="X349" s="71"/>
      <c r="Y349" s="71"/>
      <c r="Z349" s="71" t="s">
        <v>1864</v>
      </c>
      <c r="AA349" s="106">
        <v>0</v>
      </c>
      <c r="AB349" s="76"/>
      <c r="AC349" s="71"/>
      <c r="AD349" s="71"/>
      <c r="AE349" s="71" t="s">
        <v>1864</v>
      </c>
      <c r="AF349" s="71"/>
      <c r="AG349" s="71"/>
      <c r="AH349" s="71" t="s">
        <v>1864</v>
      </c>
      <c r="AI349" s="106">
        <v>0</v>
      </c>
    </row>
    <row r="350" spans="1:35" x14ac:dyDescent="0.25">
      <c r="A350" s="76" t="s">
        <v>1204</v>
      </c>
      <c r="B350" s="71">
        <v>844.6</v>
      </c>
      <c r="C350" s="77">
        <v>521.29999999999995</v>
      </c>
      <c r="D350" s="76" t="s">
        <v>1212</v>
      </c>
      <c r="E350" s="71">
        <v>842.6</v>
      </c>
      <c r="F350" s="71">
        <v>2</v>
      </c>
      <c r="G350" s="71">
        <v>2</v>
      </c>
      <c r="H350" s="71">
        <v>521.29999999999995</v>
      </c>
      <c r="I350" s="71">
        <v>0</v>
      </c>
      <c r="J350" s="71">
        <v>0</v>
      </c>
      <c r="K350" s="106">
        <v>2</v>
      </c>
      <c r="L350" s="76"/>
      <c r="M350" s="71"/>
      <c r="N350" s="71"/>
      <c r="O350" s="71" t="s">
        <v>1864</v>
      </c>
      <c r="P350" s="71"/>
      <c r="Q350" s="71"/>
      <c r="R350" s="71" t="s">
        <v>1864</v>
      </c>
      <c r="S350" s="106">
        <v>0</v>
      </c>
      <c r="T350" s="76"/>
      <c r="U350" s="71"/>
      <c r="V350" s="71"/>
      <c r="W350" s="71" t="s">
        <v>1864</v>
      </c>
      <c r="X350" s="71"/>
      <c r="Y350" s="71"/>
      <c r="Z350" s="71" t="s">
        <v>1864</v>
      </c>
      <c r="AA350" s="106">
        <v>0</v>
      </c>
      <c r="AB350" s="76"/>
      <c r="AC350" s="71"/>
      <c r="AD350" s="71"/>
      <c r="AE350" s="71" t="s">
        <v>1864</v>
      </c>
      <c r="AF350" s="71"/>
      <c r="AG350" s="71"/>
      <c r="AH350" s="71" t="s">
        <v>1864</v>
      </c>
      <c r="AI350" s="106">
        <v>0</v>
      </c>
    </row>
    <row r="351" spans="1:35" x14ac:dyDescent="0.25">
      <c r="A351" s="76" t="s">
        <v>1205</v>
      </c>
      <c r="B351" s="71">
        <v>844.6</v>
      </c>
      <c r="C351" s="77">
        <v>523.29999999999995</v>
      </c>
      <c r="D351" s="76" t="s">
        <v>1212</v>
      </c>
      <c r="E351" s="71">
        <v>842.6</v>
      </c>
      <c r="F351" s="71">
        <v>2</v>
      </c>
      <c r="G351" s="71">
        <v>2</v>
      </c>
      <c r="H351" s="71">
        <v>521.29999999999995</v>
      </c>
      <c r="I351" s="71">
        <v>2</v>
      </c>
      <c r="J351" s="71">
        <v>2</v>
      </c>
      <c r="K351" s="106">
        <v>1</v>
      </c>
      <c r="L351" s="76" t="s">
        <v>1213</v>
      </c>
      <c r="M351" s="71">
        <v>842.6</v>
      </c>
      <c r="N351" s="71">
        <v>2</v>
      </c>
      <c r="O351" s="71">
        <v>2</v>
      </c>
      <c r="P351" s="71">
        <v>523.29999999999995</v>
      </c>
      <c r="Q351" s="71">
        <v>0</v>
      </c>
      <c r="R351" s="71">
        <v>0</v>
      </c>
      <c r="S351" s="106">
        <v>2</v>
      </c>
      <c r="T351" s="76"/>
      <c r="U351" s="71"/>
      <c r="V351" s="71"/>
      <c r="W351" s="71" t="s">
        <v>1864</v>
      </c>
      <c r="X351" s="71"/>
      <c r="Y351" s="71"/>
      <c r="Z351" s="71" t="s">
        <v>1864</v>
      </c>
      <c r="AA351" s="106">
        <v>0</v>
      </c>
      <c r="AB351" s="76"/>
      <c r="AC351" s="71"/>
      <c r="AD351" s="71"/>
      <c r="AE351" s="71" t="s">
        <v>1864</v>
      </c>
      <c r="AF351" s="71"/>
      <c r="AG351" s="71"/>
      <c r="AH351" s="71" t="s">
        <v>1864</v>
      </c>
      <c r="AI351" s="106">
        <v>0</v>
      </c>
    </row>
    <row r="352" spans="1:35" x14ac:dyDescent="0.25">
      <c r="A352" s="76" t="s">
        <v>1207</v>
      </c>
      <c r="B352" s="71">
        <v>842.6</v>
      </c>
      <c r="C352" s="77">
        <v>569.29999999999995</v>
      </c>
      <c r="D352" s="76" t="s">
        <v>1559</v>
      </c>
      <c r="E352" s="71">
        <v>841.8</v>
      </c>
      <c r="F352" s="71">
        <v>1</v>
      </c>
      <c r="G352" s="71">
        <v>0.80000000000006821</v>
      </c>
      <c r="H352" s="71">
        <v>568.6</v>
      </c>
      <c r="I352" s="71">
        <v>1</v>
      </c>
      <c r="J352" s="71">
        <v>0.69999999999993179</v>
      </c>
      <c r="K352" s="106">
        <v>3</v>
      </c>
      <c r="L352" s="76"/>
      <c r="M352" s="71"/>
      <c r="N352" s="71"/>
      <c r="O352" s="71" t="s">
        <v>1864</v>
      </c>
      <c r="P352" s="71"/>
      <c r="Q352" s="71"/>
      <c r="R352" s="71" t="s">
        <v>1864</v>
      </c>
      <c r="S352" s="106">
        <v>0</v>
      </c>
      <c r="T352" s="76"/>
      <c r="U352" s="71"/>
      <c r="V352" s="71"/>
      <c r="W352" s="71" t="s">
        <v>1864</v>
      </c>
      <c r="X352" s="71"/>
      <c r="Y352" s="71"/>
      <c r="Z352" s="71" t="s">
        <v>1864</v>
      </c>
      <c r="AA352" s="106">
        <v>0</v>
      </c>
      <c r="AB352" s="76"/>
      <c r="AC352" s="71"/>
      <c r="AD352" s="71"/>
      <c r="AE352" s="71" t="s">
        <v>1864</v>
      </c>
      <c r="AF352" s="71"/>
      <c r="AG352" s="71"/>
      <c r="AH352" s="71" t="s">
        <v>1864</v>
      </c>
      <c r="AI352" s="106">
        <v>0</v>
      </c>
    </row>
    <row r="353" spans="1:35" x14ac:dyDescent="0.25">
      <c r="A353" s="76" t="s">
        <v>1212</v>
      </c>
      <c r="B353" s="71">
        <v>842.6</v>
      </c>
      <c r="C353" s="77">
        <v>521.29999999999995</v>
      </c>
      <c r="D353" s="76" t="s">
        <v>1214</v>
      </c>
      <c r="E353" s="71">
        <v>840.7</v>
      </c>
      <c r="F353" s="71">
        <v>2</v>
      </c>
      <c r="G353" s="71">
        <v>1.8999999999999773</v>
      </c>
      <c r="H353" s="71">
        <v>519.4</v>
      </c>
      <c r="I353" s="71">
        <v>2</v>
      </c>
      <c r="J353" s="71">
        <v>1.8999999999999773</v>
      </c>
      <c r="K353" s="106">
        <v>1</v>
      </c>
      <c r="L353" s="76"/>
      <c r="M353" s="71"/>
      <c r="N353" s="71"/>
      <c r="O353" s="71" t="s">
        <v>1864</v>
      </c>
      <c r="P353" s="71"/>
      <c r="Q353" s="71"/>
      <c r="R353" s="71" t="s">
        <v>1864</v>
      </c>
      <c r="S353" s="106">
        <v>0</v>
      </c>
      <c r="T353" s="76"/>
      <c r="U353" s="71"/>
      <c r="V353" s="71"/>
      <c r="W353" s="71" t="s">
        <v>1864</v>
      </c>
      <c r="X353" s="71"/>
      <c r="Y353" s="71"/>
      <c r="Z353" s="71" t="s">
        <v>1864</v>
      </c>
      <c r="AA353" s="106">
        <v>0</v>
      </c>
      <c r="AB353" s="76"/>
      <c r="AC353" s="71"/>
      <c r="AD353" s="71"/>
      <c r="AE353" s="71" t="s">
        <v>1864</v>
      </c>
      <c r="AF353" s="71"/>
      <c r="AG353" s="71"/>
      <c r="AH353" s="71" t="s">
        <v>1864</v>
      </c>
      <c r="AI353" s="106">
        <v>0</v>
      </c>
    </row>
    <row r="354" spans="1:35" x14ac:dyDescent="0.25">
      <c r="A354" s="76" t="s">
        <v>1215</v>
      </c>
      <c r="B354" s="71">
        <v>866.8</v>
      </c>
      <c r="C354" s="77">
        <v>593.5</v>
      </c>
      <c r="D354" s="76" t="s">
        <v>1219</v>
      </c>
      <c r="E354" s="71">
        <v>864.8</v>
      </c>
      <c r="F354" s="71">
        <v>2</v>
      </c>
      <c r="G354" s="71">
        <v>2</v>
      </c>
      <c r="H354" s="71">
        <v>591.5</v>
      </c>
      <c r="I354" s="71">
        <v>2</v>
      </c>
      <c r="J354" s="71">
        <v>2</v>
      </c>
      <c r="K354" s="106">
        <v>1</v>
      </c>
      <c r="L354" s="76" t="s">
        <v>1307</v>
      </c>
      <c r="M354" s="71">
        <v>864.8</v>
      </c>
      <c r="N354" s="71">
        <v>2</v>
      </c>
      <c r="O354" s="71">
        <v>2</v>
      </c>
      <c r="P354" s="71">
        <v>593.5</v>
      </c>
      <c r="Q354" s="71">
        <v>0</v>
      </c>
      <c r="R354" s="71">
        <v>0</v>
      </c>
      <c r="S354" s="106">
        <v>2</v>
      </c>
      <c r="T354" s="76"/>
      <c r="U354" s="71"/>
      <c r="V354" s="71"/>
      <c r="W354" s="71" t="s">
        <v>1864</v>
      </c>
      <c r="X354" s="71"/>
      <c r="Y354" s="71"/>
      <c r="Z354" s="71" t="s">
        <v>1864</v>
      </c>
      <c r="AA354" s="106">
        <v>0</v>
      </c>
      <c r="AB354" s="76"/>
      <c r="AC354" s="71"/>
      <c r="AD354" s="71"/>
      <c r="AE354" s="71" t="s">
        <v>1864</v>
      </c>
      <c r="AF354" s="71"/>
      <c r="AG354" s="71"/>
      <c r="AH354" s="71" t="s">
        <v>1864</v>
      </c>
      <c r="AI354" s="106">
        <v>0</v>
      </c>
    </row>
    <row r="355" spans="1:35" x14ac:dyDescent="0.25">
      <c r="A355" s="76" t="s">
        <v>1216</v>
      </c>
      <c r="B355" s="71">
        <v>866.8</v>
      </c>
      <c r="C355" s="77">
        <v>579.5</v>
      </c>
      <c r="D355" s="76" t="s">
        <v>1220</v>
      </c>
      <c r="E355" s="71">
        <v>864.8</v>
      </c>
      <c r="F355" s="71">
        <v>2</v>
      </c>
      <c r="G355" s="71">
        <v>2</v>
      </c>
      <c r="H355" s="71">
        <v>577.5</v>
      </c>
      <c r="I355" s="71">
        <v>2</v>
      </c>
      <c r="J355" s="71">
        <v>2</v>
      </c>
      <c r="K355" s="106">
        <v>1</v>
      </c>
      <c r="L355" s="76"/>
      <c r="M355" s="71"/>
      <c r="N355" s="71"/>
      <c r="O355" s="71" t="s">
        <v>1864</v>
      </c>
      <c r="P355" s="71"/>
      <c r="Q355" s="71"/>
      <c r="R355" s="71" t="s">
        <v>1864</v>
      </c>
      <c r="S355" s="106">
        <v>0</v>
      </c>
      <c r="T355" s="76"/>
      <c r="U355" s="71"/>
      <c r="V355" s="71"/>
      <c r="W355" s="71" t="s">
        <v>1864</v>
      </c>
      <c r="X355" s="71"/>
      <c r="Y355" s="71"/>
      <c r="Z355" s="71" t="s">
        <v>1864</v>
      </c>
      <c r="AA355" s="106">
        <v>0</v>
      </c>
      <c r="AB355" s="76"/>
      <c r="AC355" s="71"/>
      <c r="AD355" s="71"/>
      <c r="AE355" s="71" t="s">
        <v>1864</v>
      </c>
      <c r="AF355" s="71"/>
      <c r="AG355" s="71"/>
      <c r="AH355" s="71" t="s">
        <v>1864</v>
      </c>
      <c r="AI355" s="106">
        <v>0</v>
      </c>
    </row>
    <row r="356" spans="1:35" x14ac:dyDescent="0.25">
      <c r="A356" s="76" t="s">
        <v>1217</v>
      </c>
      <c r="B356" s="71">
        <v>866.8</v>
      </c>
      <c r="C356" s="77">
        <v>565.5</v>
      </c>
      <c r="D356" s="76" t="s">
        <v>1221</v>
      </c>
      <c r="E356" s="71">
        <v>864.8</v>
      </c>
      <c r="F356" s="71">
        <v>2</v>
      </c>
      <c r="G356" s="71">
        <v>2</v>
      </c>
      <c r="H356" s="71">
        <v>563.5</v>
      </c>
      <c r="I356" s="71">
        <v>2</v>
      </c>
      <c r="J356" s="71">
        <v>2</v>
      </c>
      <c r="K356" s="106">
        <v>1</v>
      </c>
      <c r="L356" s="76" t="s">
        <v>1222</v>
      </c>
      <c r="M356" s="71">
        <v>864.8</v>
      </c>
      <c r="N356" s="71">
        <v>2</v>
      </c>
      <c r="O356" s="71">
        <v>2</v>
      </c>
      <c r="P356" s="71">
        <v>565.5</v>
      </c>
      <c r="Q356" s="71">
        <v>0</v>
      </c>
      <c r="R356" s="71">
        <v>0</v>
      </c>
      <c r="S356" s="106">
        <v>2</v>
      </c>
      <c r="T356" s="76"/>
      <c r="U356" s="71"/>
      <c r="V356" s="71"/>
      <c r="W356" s="71" t="s">
        <v>1864</v>
      </c>
      <c r="X356" s="71"/>
      <c r="Y356" s="71"/>
      <c r="Z356" s="71" t="s">
        <v>1864</v>
      </c>
      <c r="AA356" s="106">
        <v>0</v>
      </c>
      <c r="AB356" s="76"/>
      <c r="AC356" s="71"/>
      <c r="AD356" s="71"/>
      <c r="AE356" s="71" t="s">
        <v>1864</v>
      </c>
      <c r="AF356" s="71"/>
      <c r="AG356" s="71"/>
      <c r="AH356" s="71" t="s">
        <v>1864</v>
      </c>
      <c r="AI356" s="106">
        <v>0</v>
      </c>
    </row>
    <row r="357" spans="1:35" x14ac:dyDescent="0.25">
      <c r="A357" s="76" t="s">
        <v>1218</v>
      </c>
      <c r="B357" s="71">
        <v>864.8</v>
      </c>
      <c r="C357" s="77">
        <v>605.5</v>
      </c>
      <c r="D357" s="76" t="s">
        <v>1223</v>
      </c>
      <c r="E357" s="71">
        <v>862.8</v>
      </c>
      <c r="F357" s="71">
        <v>2</v>
      </c>
      <c r="G357" s="71">
        <v>2</v>
      </c>
      <c r="H357" s="71">
        <v>603.5</v>
      </c>
      <c r="I357" s="71">
        <v>2</v>
      </c>
      <c r="J357" s="71">
        <v>2</v>
      </c>
      <c r="K357" s="106">
        <v>1</v>
      </c>
      <c r="L357" s="76"/>
      <c r="M357" s="71"/>
      <c r="N357" s="71"/>
      <c r="O357" s="71" t="s">
        <v>1864</v>
      </c>
      <c r="P357" s="71"/>
      <c r="Q357" s="71"/>
      <c r="R357" s="71" t="s">
        <v>1864</v>
      </c>
      <c r="S357" s="106">
        <v>0</v>
      </c>
      <c r="T357" s="76"/>
      <c r="U357" s="71"/>
      <c r="V357" s="71"/>
      <c r="W357" s="71" t="s">
        <v>1864</v>
      </c>
      <c r="X357" s="71"/>
      <c r="Y357" s="71"/>
      <c r="Z357" s="71" t="s">
        <v>1864</v>
      </c>
      <c r="AA357" s="106">
        <v>0</v>
      </c>
      <c r="AB357" s="76"/>
      <c r="AC357" s="71"/>
      <c r="AD357" s="71"/>
      <c r="AE357" s="71" t="s">
        <v>1864</v>
      </c>
      <c r="AF357" s="71"/>
      <c r="AG357" s="71"/>
      <c r="AH357" s="71" t="s">
        <v>1864</v>
      </c>
      <c r="AI357" s="106">
        <v>0</v>
      </c>
    </row>
    <row r="358" spans="1:35" x14ac:dyDescent="0.25">
      <c r="A358" s="76" t="s">
        <v>1219</v>
      </c>
      <c r="B358" s="71">
        <v>864.8</v>
      </c>
      <c r="C358" s="77">
        <v>591.5</v>
      </c>
      <c r="D358" s="76" t="s">
        <v>1224</v>
      </c>
      <c r="E358" s="71">
        <v>862.8</v>
      </c>
      <c r="F358" s="71">
        <v>2</v>
      </c>
      <c r="G358" s="71">
        <v>2</v>
      </c>
      <c r="H358" s="71">
        <v>589.5</v>
      </c>
      <c r="I358" s="71">
        <v>2</v>
      </c>
      <c r="J358" s="71">
        <v>2</v>
      </c>
      <c r="K358" s="106">
        <v>1</v>
      </c>
      <c r="L358" s="76" t="s">
        <v>1225</v>
      </c>
      <c r="M358" s="71">
        <v>862.8</v>
      </c>
      <c r="N358" s="71">
        <v>2</v>
      </c>
      <c r="O358" s="71">
        <v>2</v>
      </c>
      <c r="P358" s="71">
        <v>591.5</v>
      </c>
      <c r="Q358" s="71">
        <v>0</v>
      </c>
      <c r="R358" s="71">
        <v>0</v>
      </c>
      <c r="S358" s="106">
        <v>2</v>
      </c>
      <c r="T358" s="76"/>
      <c r="U358" s="71"/>
      <c r="V358" s="71"/>
      <c r="W358" s="71" t="s">
        <v>1864</v>
      </c>
      <c r="X358" s="71"/>
      <c r="Y358" s="71"/>
      <c r="Z358" s="71" t="s">
        <v>1864</v>
      </c>
      <c r="AA358" s="106">
        <v>0</v>
      </c>
      <c r="AB358" s="76"/>
      <c r="AC358" s="71"/>
      <c r="AD358" s="71"/>
      <c r="AE358" s="71" t="s">
        <v>1864</v>
      </c>
      <c r="AF358" s="71"/>
      <c r="AG358" s="71"/>
      <c r="AH358" s="71" t="s">
        <v>1864</v>
      </c>
      <c r="AI358" s="106">
        <v>0</v>
      </c>
    </row>
    <row r="359" spans="1:35" x14ac:dyDescent="0.25">
      <c r="A359" s="76" t="s">
        <v>1220</v>
      </c>
      <c r="B359" s="71">
        <v>864.8</v>
      </c>
      <c r="C359" s="77">
        <v>577.5</v>
      </c>
      <c r="D359" s="76" t="s">
        <v>1226</v>
      </c>
      <c r="E359" s="71">
        <v>862.8</v>
      </c>
      <c r="F359" s="71">
        <v>2</v>
      </c>
      <c r="G359" s="71">
        <v>2</v>
      </c>
      <c r="H359" s="71">
        <v>575.5</v>
      </c>
      <c r="I359" s="71">
        <v>2</v>
      </c>
      <c r="J359" s="71">
        <v>2</v>
      </c>
      <c r="K359" s="106">
        <v>1</v>
      </c>
      <c r="L359" s="76"/>
      <c r="M359" s="71"/>
      <c r="N359" s="71"/>
      <c r="O359" s="71" t="s">
        <v>1864</v>
      </c>
      <c r="P359" s="71"/>
      <c r="Q359" s="71"/>
      <c r="R359" s="71" t="s">
        <v>1864</v>
      </c>
      <c r="S359" s="106">
        <v>0</v>
      </c>
      <c r="T359" s="76"/>
      <c r="U359" s="71"/>
      <c r="V359" s="71"/>
      <c r="W359" s="71" t="s">
        <v>1864</v>
      </c>
      <c r="X359" s="71"/>
      <c r="Y359" s="71"/>
      <c r="Z359" s="71" t="s">
        <v>1864</v>
      </c>
      <c r="AA359" s="106">
        <v>0</v>
      </c>
      <c r="AB359" s="76"/>
      <c r="AC359" s="71"/>
      <c r="AD359" s="71"/>
      <c r="AE359" s="71" t="s">
        <v>1864</v>
      </c>
      <c r="AF359" s="71"/>
      <c r="AG359" s="71"/>
      <c r="AH359" s="71" t="s">
        <v>1864</v>
      </c>
      <c r="AI359" s="106">
        <v>0</v>
      </c>
    </row>
    <row r="360" spans="1:35" x14ac:dyDescent="0.25">
      <c r="A360" s="76" t="s">
        <v>1221</v>
      </c>
      <c r="B360" s="71">
        <v>864.8</v>
      </c>
      <c r="C360" s="77">
        <v>563.5</v>
      </c>
      <c r="D360" s="76" t="s">
        <v>1227</v>
      </c>
      <c r="E360" s="71">
        <v>862.8</v>
      </c>
      <c r="F360" s="71">
        <v>2</v>
      </c>
      <c r="G360" s="71">
        <v>2</v>
      </c>
      <c r="H360" s="71">
        <v>563.5</v>
      </c>
      <c r="I360" s="71">
        <v>0</v>
      </c>
      <c r="J360" s="71">
        <v>0</v>
      </c>
      <c r="K360" s="106">
        <v>2</v>
      </c>
      <c r="L360" s="76"/>
      <c r="M360" s="71"/>
      <c r="N360" s="71"/>
      <c r="O360" s="71" t="s">
        <v>1864</v>
      </c>
      <c r="P360" s="71"/>
      <c r="Q360" s="71"/>
      <c r="R360" s="71" t="s">
        <v>1864</v>
      </c>
      <c r="S360" s="106">
        <v>0</v>
      </c>
      <c r="T360" s="76"/>
      <c r="U360" s="71"/>
      <c r="V360" s="71"/>
      <c r="W360" s="71" t="s">
        <v>1864</v>
      </c>
      <c r="X360" s="71"/>
      <c r="Y360" s="71"/>
      <c r="Z360" s="71" t="s">
        <v>1864</v>
      </c>
      <c r="AA360" s="106">
        <v>0</v>
      </c>
      <c r="AB360" s="76"/>
      <c r="AC360" s="71"/>
      <c r="AD360" s="71"/>
      <c r="AE360" s="71" t="s">
        <v>1864</v>
      </c>
      <c r="AF360" s="71"/>
      <c r="AG360" s="71"/>
      <c r="AH360" s="71" t="s">
        <v>1864</v>
      </c>
      <c r="AI360" s="106">
        <v>0</v>
      </c>
    </row>
    <row r="361" spans="1:35" x14ac:dyDescent="0.25">
      <c r="A361" s="76" t="s">
        <v>1222</v>
      </c>
      <c r="B361" s="71">
        <v>864.8</v>
      </c>
      <c r="C361" s="77">
        <v>565.5</v>
      </c>
      <c r="D361" s="76" t="s">
        <v>1228</v>
      </c>
      <c r="E361" s="71">
        <v>862.8</v>
      </c>
      <c r="F361" s="71">
        <v>2</v>
      </c>
      <c r="G361" s="71">
        <v>2</v>
      </c>
      <c r="H361" s="71">
        <v>565.5</v>
      </c>
      <c r="I361" s="71">
        <v>0</v>
      </c>
      <c r="J361" s="71">
        <v>0</v>
      </c>
      <c r="K361" s="106">
        <v>2</v>
      </c>
      <c r="L361" s="76" t="s">
        <v>1227</v>
      </c>
      <c r="M361" s="71">
        <v>862.8</v>
      </c>
      <c r="N361" s="71">
        <v>2</v>
      </c>
      <c r="O361" s="71">
        <v>2</v>
      </c>
      <c r="P361" s="71">
        <v>563.5</v>
      </c>
      <c r="Q361" s="71">
        <v>2</v>
      </c>
      <c r="R361" s="71">
        <v>2</v>
      </c>
      <c r="S361" s="106">
        <v>1</v>
      </c>
      <c r="T361" s="76"/>
      <c r="U361" s="71"/>
      <c r="V361" s="71"/>
      <c r="W361" s="71" t="s">
        <v>1864</v>
      </c>
      <c r="X361" s="71"/>
      <c r="Y361" s="71"/>
      <c r="Z361" s="71" t="s">
        <v>1864</v>
      </c>
      <c r="AA361" s="106">
        <v>0</v>
      </c>
      <c r="AB361" s="76"/>
      <c r="AC361" s="71"/>
      <c r="AD361" s="71"/>
      <c r="AE361" s="71" t="s">
        <v>1864</v>
      </c>
      <c r="AF361" s="71"/>
      <c r="AG361" s="71"/>
      <c r="AH361" s="71" t="s">
        <v>1864</v>
      </c>
      <c r="AI361" s="106">
        <v>0</v>
      </c>
    </row>
    <row r="362" spans="1:35" x14ac:dyDescent="0.25">
      <c r="A362" s="76" t="s">
        <v>1223</v>
      </c>
      <c r="B362" s="71">
        <v>862.8</v>
      </c>
      <c r="C362" s="77">
        <v>603.5</v>
      </c>
      <c r="D362" s="76" t="s">
        <v>1229</v>
      </c>
      <c r="E362" s="71">
        <v>860.8</v>
      </c>
      <c r="F362" s="71">
        <v>2</v>
      </c>
      <c r="G362" s="71">
        <v>2</v>
      </c>
      <c r="H362" s="71">
        <v>601.5</v>
      </c>
      <c r="I362" s="71">
        <v>2</v>
      </c>
      <c r="J362" s="71">
        <v>2</v>
      </c>
      <c r="K362" s="106">
        <v>1</v>
      </c>
      <c r="L362" s="76"/>
      <c r="M362" s="71"/>
      <c r="N362" s="71"/>
      <c r="O362" s="71" t="s">
        <v>1864</v>
      </c>
      <c r="P362" s="71"/>
      <c r="Q362" s="71"/>
      <c r="R362" s="71" t="s">
        <v>1864</v>
      </c>
      <c r="S362" s="106">
        <v>0</v>
      </c>
      <c r="T362" s="76"/>
      <c r="U362" s="71"/>
      <c r="V362" s="71"/>
      <c r="W362" s="71" t="s">
        <v>1864</v>
      </c>
      <c r="X362" s="71"/>
      <c r="Y362" s="71"/>
      <c r="Z362" s="71" t="s">
        <v>1864</v>
      </c>
      <c r="AA362" s="106">
        <v>0</v>
      </c>
      <c r="AB362" s="76"/>
      <c r="AC362" s="71"/>
      <c r="AD362" s="71"/>
      <c r="AE362" s="71" t="s">
        <v>1864</v>
      </c>
      <c r="AF362" s="71"/>
      <c r="AG362" s="71"/>
      <c r="AH362" s="71" t="s">
        <v>1864</v>
      </c>
      <c r="AI362" s="106">
        <v>0</v>
      </c>
    </row>
    <row r="363" spans="1:35" x14ac:dyDescent="0.25">
      <c r="A363" s="76" t="s">
        <v>1224</v>
      </c>
      <c r="B363" s="71">
        <v>862.8</v>
      </c>
      <c r="C363" s="77">
        <v>589.5</v>
      </c>
      <c r="D363" s="76" t="s">
        <v>1230</v>
      </c>
      <c r="E363" s="71">
        <v>860.8</v>
      </c>
      <c r="F363" s="71">
        <v>2</v>
      </c>
      <c r="G363" s="71">
        <v>2</v>
      </c>
      <c r="H363" s="71">
        <v>589.5</v>
      </c>
      <c r="I363" s="71">
        <v>0</v>
      </c>
      <c r="J363" s="71">
        <v>0</v>
      </c>
      <c r="K363" s="106">
        <v>2</v>
      </c>
      <c r="L363" s="76"/>
      <c r="M363" s="71"/>
      <c r="N363" s="71"/>
      <c r="O363" s="71" t="s">
        <v>1864</v>
      </c>
      <c r="P363" s="71"/>
      <c r="Q363" s="71"/>
      <c r="R363" s="71" t="s">
        <v>1864</v>
      </c>
      <c r="S363" s="106">
        <v>0</v>
      </c>
      <c r="T363" s="76"/>
      <c r="U363" s="71"/>
      <c r="V363" s="71"/>
      <c r="W363" s="71" t="s">
        <v>1864</v>
      </c>
      <c r="X363" s="71"/>
      <c r="Y363" s="71"/>
      <c r="Z363" s="71" t="s">
        <v>1864</v>
      </c>
      <c r="AA363" s="106">
        <v>0</v>
      </c>
      <c r="AB363" s="76"/>
      <c r="AC363" s="71"/>
      <c r="AD363" s="71"/>
      <c r="AE363" s="71" t="s">
        <v>1864</v>
      </c>
      <c r="AF363" s="71"/>
      <c r="AG363" s="71"/>
      <c r="AH363" s="71" t="s">
        <v>1864</v>
      </c>
      <c r="AI363" s="106">
        <v>0</v>
      </c>
    </row>
    <row r="364" spans="1:35" x14ac:dyDescent="0.25">
      <c r="A364" s="76" t="s">
        <v>1225</v>
      </c>
      <c r="B364" s="71">
        <v>862.8</v>
      </c>
      <c r="C364" s="77">
        <v>591.5</v>
      </c>
      <c r="D364" s="76" t="s">
        <v>1230</v>
      </c>
      <c r="E364" s="71">
        <v>860.8</v>
      </c>
      <c r="F364" s="71">
        <v>2</v>
      </c>
      <c r="G364" s="71">
        <v>2</v>
      </c>
      <c r="H364" s="71">
        <v>589.5</v>
      </c>
      <c r="I364" s="71">
        <v>2</v>
      </c>
      <c r="J364" s="71">
        <v>2</v>
      </c>
      <c r="K364" s="106">
        <v>1</v>
      </c>
      <c r="L364" s="76"/>
      <c r="M364" s="71"/>
      <c r="N364" s="71"/>
      <c r="O364" s="71" t="s">
        <v>1864</v>
      </c>
      <c r="P364" s="71"/>
      <c r="Q364" s="71"/>
      <c r="R364" s="71" t="s">
        <v>1864</v>
      </c>
      <c r="S364" s="106">
        <v>0</v>
      </c>
      <c r="T364" s="76"/>
      <c r="U364" s="71"/>
      <c r="V364" s="71"/>
      <c r="W364" s="71" t="s">
        <v>1864</v>
      </c>
      <c r="X364" s="71"/>
      <c r="Y364" s="71"/>
      <c r="Z364" s="71" t="s">
        <v>1864</v>
      </c>
      <c r="AA364" s="106">
        <v>0</v>
      </c>
      <c r="AB364" s="76"/>
      <c r="AC364" s="71"/>
      <c r="AD364" s="71"/>
      <c r="AE364" s="71" t="s">
        <v>1864</v>
      </c>
      <c r="AF364" s="71"/>
      <c r="AG364" s="71"/>
      <c r="AH364" s="71" t="s">
        <v>1864</v>
      </c>
      <c r="AI364" s="106">
        <v>0</v>
      </c>
    </row>
    <row r="365" spans="1:35" x14ac:dyDescent="0.25">
      <c r="A365" s="76" t="s">
        <v>1226</v>
      </c>
      <c r="B365" s="71">
        <v>862.8</v>
      </c>
      <c r="C365" s="77">
        <v>575.5</v>
      </c>
      <c r="D365" s="76" t="s">
        <v>1231</v>
      </c>
      <c r="E365" s="71">
        <v>860.8</v>
      </c>
      <c r="F365" s="71">
        <v>2</v>
      </c>
      <c r="G365" s="71">
        <v>2</v>
      </c>
      <c r="H365" s="71">
        <v>573.5</v>
      </c>
      <c r="I365" s="71">
        <v>2</v>
      </c>
      <c r="J365" s="71">
        <v>2</v>
      </c>
      <c r="K365" s="106">
        <v>1</v>
      </c>
      <c r="L365" s="76"/>
      <c r="M365" s="71"/>
      <c r="N365" s="71"/>
      <c r="O365" s="71" t="s">
        <v>1864</v>
      </c>
      <c r="P365" s="71"/>
      <c r="Q365" s="71"/>
      <c r="R365" s="71" t="s">
        <v>1864</v>
      </c>
      <c r="S365" s="106">
        <v>0</v>
      </c>
      <c r="T365" s="76"/>
      <c r="U365" s="71"/>
      <c r="V365" s="71"/>
      <c r="W365" s="71" t="s">
        <v>1864</v>
      </c>
      <c r="X365" s="71"/>
      <c r="Y365" s="71"/>
      <c r="Z365" s="71" t="s">
        <v>1864</v>
      </c>
      <c r="AA365" s="106">
        <v>0</v>
      </c>
      <c r="AB365" s="76"/>
      <c r="AC365" s="71"/>
      <c r="AD365" s="71"/>
      <c r="AE365" s="71" t="s">
        <v>1864</v>
      </c>
      <c r="AF365" s="71"/>
      <c r="AG365" s="71"/>
      <c r="AH365" s="71" t="s">
        <v>1864</v>
      </c>
      <c r="AI365" s="106">
        <v>0</v>
      </c>
    </row>
    <row r="366" spans="1:35" x14ac:dyDescent="0.25">
      <c r="A366" s="76" t="s">
        <v>1227</v>
      </c>
      <c r="B366" s="71">
        <v>862.8</v>
      </c>
      <c r="C366" s="77">
        <v>563.5</v>
      </c>
      <c r="D366" s="76" t="s">
        <v>1232</v>
      </c>
      <c r="E366" s="71">
        <v>860.8</v>
      </c>
      <c r="F366" s="71">
        <v>2</v>
      </c>
      <c r="G366" s="71">
        <v>2</v>
      </c>
      <c r="H366" s="71">
        <v>563.5</v>
      </c>
      <c r="I366" s="71">
        <v>0</v>
      </c>
      <c r="J366" s="71">
        <v>0</v>
      </c>
      <c r="K366" s="106">
        <v>2</v>
      </c>
      <c r="L366" s="76"/>
      <c r="M366" s="71"/>
      <c r="N366" s="71"/>
      <c r="O366" s="71" t="s">
        <v>1864</v>
      </c>
      <c r="P366" s="71"/>
      <c r="Q366" s="71"/>
      <c r="R366" s="71" t="s">
        <v>1864</v>
      </c>
      <c r="S366" s="106">
        <v>0</v>
      </c>
      <c r="T366" s="76"/>
      <c r="U366" s="71"/>
      <c r="V366" s="71"/>
      <c r="W366" s="71" t="s">
        <v>1864</v>
      </c>
      <c r="X366" s="71"/>
      <c r="Y366" s="71"/>
      <c r="Z366" s="71" t="s">
        <v>1864</v>
      </c>
      <c r="AA366" s="106">
        <v>0</v>
      </c>
      <c r="AB366" s="76"/>
      <c r="AC366" s="71"/>
      <c r="AD366" s="71"/>
      <c r="AE366" s="71" t="s">
        <v>1864</v>
      </c>
      <c r="AF366" s="71"/>
      <c r="AG366" s="71"/>
      <c r="AH366" s="71" t="s">
        <v>1864</v>
      </c>
      <c r="AI366" s="106">
        <v>0</v>
      </c>
    </row>
    <row r="367" spans="1:35" x14ac:dyDescent="0.25">
      <c r="A367" s="76" t="s">
        <v>1228</v>
      </c>
      <c r="B367" s="71">
        <v>862.8</v>
      </c>
      <c r="C367" s="77">
        <v>565.5</v>
      </c>
      <c r="D367" s="76" t="s">
        <v>1233</v>
      </c>
      <c r="E367" s="71">
        <v>860.8</v>
      </c>
      <c r="F367" s="71">
        <v>2</v>
      </c>
      <c r="G367" s="71">
        <v>2</v>
      </c>
      <c r="H367" s="71">
        <v>565.5</v>
      </c>
      <c r="I367" s="71">
        <v>0</v>
      </c>
      <c r="J367" s="71">
        <v>0</v>
      </c>
      <c r="K367" s="106">
        <v>2</v>
      </c>
      <c r="L367" s="76" t="s">
        <v>1232</v>
      </c>
      <c r="M367" s="71">
        <v>860.8</v>
      </c>
      <c r="N367" s="71">
        <v>2</v>
      </c>
      <c r="O367" s="71">
        <v>2</v>
      </c>
      <c r="P367" s="71">
        <v>563.5</v>
      </c>
      <c r="Q367" s="71">
        <v>2</v>
      </c>
      <c r="R367" s="71">
        <v>2</v>
      </c>
      <c r="S367" s="106">
        <v>1</v>
      </c>
      <c r="T367" s="76"/>
      <c r="U367" s="71"/>
      <c r="V367" s="71"/>
      <c r="W367" s="71" t="s">
        <v>1864</v>
      </c>
      <c r="X367" s="71"/>
      <c r="Y367" s="71"/>
      <c r="Z367" s="71" t="s">
        <v>1864</v>
      </c>
      <c r="AA367" s="106">
        <v>0</v>
      </c>
      <c r="AB367" s="76"/>
      <c r="AC367" s="71"/>
      <c r="AD367" s="71"/>
      <c r="AE367" s="71" t="s">
        <v>1864</v>
      </c>
      <c r="AF367" s="71"/>
      <c r="AG367" s="71"/>
      <c r="AH367" s="71" t="s">
        <v>1864</v>
      </c>
      <c r="AI367" s="106">
        <v>0</v>
      </c>
    </row>
    <row r="368" spans="1:35" x14ac:dyDescent="0.25">
      <c r="A368" s="76" t="s">
        <v>1229</v>
      </c>
      <c r="B368" s="71">
        <v>860.8</v>
      </c>
      <c r="C368" s="77">
        <v>601.5</v>
      </c>
      <c r="D368" s="76" t="s">
        <v>1234</v>
      </c>
      <c r="E368" s="71">
        <v>858.8</v>
      </c>
      <c r="F368" s="71">
        <v>2</v>
      </c>
      <c r="G368" s="71">
        <v>2</v>
      </c>
      <c r="H368" s="71">
        <v>599.5</v>
      </c>
      <c r="I368" s="71">
        <v>2</v>
      </c>
      <c r="J368" s="71">
        <v>2</v>
      </c>
      <c r="K368" s="106">
        <v>1</v>
      </c>
      <c r="L368" s="76"/>
      <c r="M368" s="71"/>
      <c r="N368" s="71"/>
      <c r="O368" s="71" t="s">
        <v>1864</v>
      </c>
      <c r="P368" s="71"/>
      <c r="Q368" s="71"/>
      <c r="R368" s="71" t="s">
        <v>1864</v>
      </c>
      <c r="S368" s="106">
        <v>0</v>
      </c>
      <c r="T368" s="76"/>
      <c r="U368" s="71"/>
      <c r="V368" s="71"/>
      <c r="W368" s="71" t="s">
        <v>1864</v>
      </c>
      <c r="X368" s="71"/>
      <c r="Y368" s="71"/>
      <c r="Z368" s="71" t="s">
        <v>1864</v>
      </c>
      <c r="AA368" s="106">
        <v>0</v>
      </c>
      <c r="AB368" s="76"/>
      <c r="AC368" s="71"/>
      <c r="AD368" s="71"/>
      <c r="AE368" s="71" t="s">
        <v>1864</v>
      </c>
      <c r="AF368" s="71"/>
      <c r="AG368" s="71"/>
      <c r="AH368" s="71" t="s">
        <v>1864</v>
      </c>
      <c r="AI368" s="106">
        <v>0</v>
      </c>
    </row>
    <row r="369" spans="1:35" x14ac:dyDescent="0.25">
      <c r="A369" s="76" t="s">
        <v>1230</v>
      </c>
      <c r="B369" s="71">
        <v>860.8</v>
      </c>
      <c r="C369" s="77">
        <v>589.5</v>
      </c>
      <c r="D369" s="76" t="s">
        <v>1235</v>
      </c>
      <c r="E369" s="71">
        <v>858.8</v>
      </c>
      <c r="F369" s="71">
        <v>2</v>
      </c>
      <c r="G369" s="71">
        <v>2</v>
      </c>
      <c r="H369" s="71">
        <v>587.5</v>
      </c>
      <c r="I369" s="71">
        <v>2</v>
      </c>
      <c r="J369" s="71">
        <v>2</v>
      </c>
      <c r="K369" s="106">
        <v>1</v>
      </c>
      <c r="L369" s="76"/>
      <c r="M369" s="71"/>
      <c r="N369" s="71"/>
      <c r="O369" s="71" t="s">
        <v>1864</v>
      </c>
      <c r="P369" s="71"/>
      <c r="Q369" s="71"/>
      <c r="R369" s="71" t="s">
        <v>1864</v>
      </c>
      <c r="S369" s="106">
        <v>0</v>
      </c>
      <c r="T369" s="76"/>
      <c r="U369" s="71"/>
      <c r="V369" s="71"/>
      <c r="W369" s="71" t="s">
        <v>1864</v>
      </c>
      <c r="X369" s="71"/>
      <c r="Y369" s="71"/>
      <c r="Z369" s="71" t="s">
        <v>1864</v>
      </c>
      <c r="AA369" s="106">
        <v>0</v>
      </c>
      <c r="AB369" s="76"/>
      <c r="AC369" s="71"/>
      <c r="AD369" s="71"/>
      <c r="AE369" s="71" t="s">
        <v>1864</v>
      </c>
      <c r="AF369" s="71"/>
      <c r="AG369" s="71"/>
      <c r="AH369" s="71" t="s">
        <v>1864</v>
      </c>
      <c r="AI369" s="106">
        <v>0</v>
      </c>
    </row>
    <row r="370" spans="1:35" x14ac:dyDescent="0.25">
      <c r="A370" s="76" t="s">
        <v>1232</v>
      </c>
      <c r="B370" s="71">
        <v>860.8</v>
      </c>
      <c r="C370" s="77">
        <v>563.5</v>
      </c>
      <c r="D370" s="76" t="s">
        <v>1237</v>
      </c>
      <c r="E370" s="71">
        <v>858.8</v>
      </c>
      <c r="F370" s="71">
        <v>2</v>
      </c>
      <c r="G370" s="71">
        <v>2</v>
      </c>
      <c r="H370" s="71">
        <v>563.5</v>
      </c>
      <c r="I370" s="71">
        <v>0</v>
      </c>
      <c r="J370" s="71">
        <v>0</v>
      </c>
      <c r="K370" s="106">
        <v>2</v>
      </c>
      <c r="L370" s="76" t="s">
        <v>1236</v>
      </c>
      <c r="M370" s="71">
        <v>858.8</v>
      </c>
      <c r="N370" s="71">
        <v>2</v>
      </c>
      <c r="O370" s="71">
        <v>2</v>
      </c>
      <c r="P370" s="71">
        <v>561.5</v>
      </c>
      <c r="Q370" s="71">
        <v>2</v>
      </c>
      <c r="R370" s="71">
        <v>2</v>
      </c>
      <c r="S370" s="106">
        <v>1</v>
      </c>
      <c r="T370" s="76"/>
      <c r="U370" s="71"/>
      <c r="V370" s="71"/>
      <c r="W370" s="71" t="s">
        <v>1864</v>
      </c>
      <c r="X370" s="71"/>
      <c r="Y370" s="71"/>
      <c r="Z370" s="71" t="s">
        <v>1864</v>
      </c>
      <c r="AA370" s="106">
        <v>0</v>
      </c>
      <c r="AB370" s="76"/>
      <c r="AC370" s="71"/>
      <c r="AD370" s="71"/>
      <c r="AE370" s="71" t="s">
        <v>1864</v>
      </c>
      <c r="AF370" s="71"/>
      <c r="AG370" s="71"/>
      <c r="AH370" s="71" t="s">
        <v>1864</v>
      </c>
      <c r="AI370" s="106">
        <v>0</v>
      </c>
    </row>
    <row r="371" spans="1:35" x14ac:dyDescent="0.25">
      <c r="A371" s="76" t="s">
        <v>1233</v>
      </c>
      <c r="B371" s="71">
        <v>860.8</v>
      </c>
      <c r="C371" s="77">
        <v>565.5</v>
      </c>
      <c r="D371" s="76" t="s">
        <v>1237</v>
      </c>
      <c r="E371" s="71">
        <v>858.8</v>
      </c>
      <c r="F371" s="71">
        <v>2</v>
      </c>
      <c r="G371" s="71">
        <v>2</v>
      </c>
      <c r="H371" s="71">
        <v>563.5</v>
      </c>
      <c r="I371" s="71">
        <v>2</v>
      </c>
      <c r="J371" s="71">
        <v>2</v>
      </c>
      <c r="K371" s="106">
        <v>1</v>
      </c>
      <c r="L371" s="76"/>
      <c r="M371" s="71"/>
      <c r="N371" s="71"/>
      <c r="O371" s="71" t="s">
        <v>1864</v>
      </c>
      <c r="P371" s="71"/>
      <c r="Q371" s="71"/>
      <c r="R371" s="71" t="s">
        <v>1864</v>
      </c>
      <c r="S371" s="106">
        <v>0</v>
      </c>
      <c r="T371" s="76"/>
      <c r="U371" s="71"/>
      <c r="V371" s="71"/>
      <c r="W371" s="71" t="s">
        <v>1864</v>
      </c>
      <c r="X371" s="71"/>
      <c r="Y371" s="71"/>
      <c r="Z371" s="71" t="s">
        <v>1864</v>
      </c>
      <c r="AA371" s="106">
        <v>0</v>
      </c>
      <c r="AB371" s="76"/>
      <c r="AC371" s="71"/>
      <c r="AD371" s="71"/>
      <c r="AE371" s="71" t="s">
        <v>1864</v>
      </c>
      <c r="AF371" s="71"/>
      <c r="AG371" s="71"/>
      <c r="AH371" s="71" t="s">
        <v>1864</v>
      </c>
      <c r="AI371" s="106">
        <v>0</v>
      </c>
    </row>
    <row r="372" spans="1:35" x14ac:dyDescent="0.25">
      <c r="A372" s="76" t="s">
        <v>1236</v>
      </c>
      <c r="B372" s="71">
        <v>858.8</v>
      </c>
      <c r="C372" s="77">
        <v>561.5</v>
      </c>
      <c r="D372" s="76" t="s">
        <v>1240</v>
      </c>
      <c r="E372" s="71">
        <v>856.8</v>
      </c>
      <c r="F372" s="71">
        <v>2</v>
      </c>
      <c r="G372" s="71">
        <v>2</v>
      </c>
      <c r="H372" s="71">
        <v>561.5</v>
      </c>
      <c r="I372" s="71">
        <v>0</v>
      </c>
      <c r="J372" s="71">
        <v>0</v>
      </c>
      <c r="K372" s="106">
        <v>2</v>
      </c>
      <c r="L372" s="76" t="s">
        <v>1239</v>
      </c>
      <c r="M372" s="71">
        <v>856.8</v>
      </c>
      <c r="N372" s="71">
        <v>2</v>
      </c>
      <c r="O372" s="71">
        <v>2</v>
      </c>
      <c r="P372" s="71">
        <v>559.5</v>
      </c>
      <c r="Q372" s="71">
        <v>2</v>
      </c>
      <c r="R372" s="71">
        <v>2</v>
      </c>
      <c r="S372" s="106">
        <v>1</v>
      </c>
      <c r="T372" s="76"/>
      <c r="U372" s="71"/>
      <c r="V372" s="71"/>
      <c r="W372" s="71" t="s">
        <v>1864</v>
      </c>
      <c r="X372" s="71"/>
      <c r="Y372" s="71"/>
      <c r="Z372" s="71" t="s">
        <v>1864</v>
      </c>
      <c r="AA372" s="106">
        <v>0</v>
      </c>
      <c r="AB372" s="76"/>
      <c r="AC372" s="71"/>
      <c r="AD372" s="71"/>
      <c r="AE372" s="71" t="s">
        <v>1864</v>
      </c>
      <c r="AF372" s="71"/>
      <c r="AG372" s="71"/>
      <c r="AH372" s="71" t="s">
        <v>1864</v>
      </c>
      <c r="AI372" s="106">
        <v>0</v>
      </c>
    </row>
    <row r="373" spans="1:35" x14ac:dyDescent="0.25">
      <c r="A373" s="76" t="s">
        <v>1237</v>
      </c>
      <c r="B373" s="71">
        <v>858.8</v>
      </c>
      <c r="C373" s="77">
        <v>563.5</v>
      </c>
      <c r="D373" s="76" t="s">
        <v>1240</v>
      </c>
      <c r="E373" s="71">
        <v>856.8</v>
      </c>
      <c r="F373" s="71">
        <v>2</v>
      </c>
      <c r="G373" s="71">
        <v>2</v>
      </c>
      <c r="H373" s="71">
        <v>561.5</v>
      </c>
      <c r="I373" s="71">
        <v>2</v>
      </c>
      <c r="J373" s="71">
        <v>2</v>
      </c>
      <c r="K373" s="106">
        <v>1</v>
      </c>
      <c r="L373" s="76"/>
      <c r="M373" s="71"/>
      <c r="N373" s="71"/>
      <c r="O373" s="71" t="s">
        <v>1864</v>
      </c>
      <c r="P373" s="71"/>
      <c r="Q373" s="71"/>
      <c r="R373" s="71" t="s">
        <v>1864</v>
      </c>
      <c r="S373" s="106">
        <v>0</v>
      </c>
      <c r="T373" s="76"/>
      <c r="U373" s="71"/>
      <c r="V373" s="71"/>
      <c r="W373" s="71" t="s">
        <v>1864</v>
      </c>
      <c r="X373" s="71"/>
      <c r="Y373" s="71"/>
      <c r="Z373" s="71" t="s">
        <v>1864</v>
      </c>
      <c r="AA373" s="106">
        <v>0</v>
      </c>
      <c r="AB373" s="76"/>
      <c r="AC373" s="71"/>
      <c r="AD373" s="71"/>
      <c r="AE373" s="71" t="s">
        <v>1864</v>
      </c>
      <c r="AF373" s="71"/>
      <c r="AG373" s="71"/>
      <c r="AH373" s="71" t="s">
        <v>1864</v>
      </c>
      <c r="AI373" s="106">
        <v>0</v>
      </c>
    </row>
    <row r="374" spans="1:35" x14ac:dyDescent="0.25">
      <c r="A374" s="76" t="s">
        <v>1241</v>
      </c>
      <c r="B374" s="71">
        <v>880.8</v>
      </c>
      <c r="C374" s="77">
        <v>607.5</v>
      </c>
      <c r="D374" s="76" t="s">
        <v>1244</v>
      </c>
      <c r="E374" s="71">
        <v>878.8</v>
      </c>
      <c r="F374" s="71">
        <v>2</v>
      </c>
      <c r="G374" s="71">
        <v>2</v>
      </c>
      <c r="H374" s="71">
        <v>605.5</v>
      </c>
      <c r="I374" s="71">
        <v>2</v>
      </c>
      <c r="J374" s="71">
        <v>2</v>
      </c>
      <c r="K374" s="106">
        <v>1</v>
      </c>
      <c r="L374" s="76" t="s">
        <v>1245</v>
      </c>
      <c r="M374" s="71">
        <v>878.8</v>
      </c>
      <c r="N374" s="71">
        <v>2</v>
      </c>
      <c r="O374" s="71">
        <v>2</v>
      </c>
      <c r="P374" s="71">
        <v>607.5</v>
      </c>
      <c r="Q374" s="71">
        <v>0</v>
      </c>
      <c r="R374" s="71">
        <v>0</v>
      </c>
      <c r="S374" s="106">
        <v>2</v>
      </c>
      <c r="T374" s="76"/>
      <c r="U374" s="71"/>
      <c r="V374" s="71"/>
      <c r="W374" s="71" t="s">
        <v>1864</v>
      </c>
      <c r="X374" s="71"/>
      <c r="Y374" s="71"/>
      <c r="Z374" s="71" t="s">
        <v>1864</v>
      </c>
      <c r="AA374" s="106">
        <v>0</v>
      </c>
      <c r="AB374" s="76"/>
      <c r="AC374" s="71"/>
      <c r="AD374" s="71"/>
      <c r="AE374" s="71" t="s">
        <v>1864</v>
      </c>
      <c r="AF374" s="71"/>
      <c r="AG374" s="71"/>
      <c r="AH374" s="71" t="s">
        <v>1864</v>
      </c>
      <c r="AI374" s="106">
        <v>0</v>
      </c>
    </row>
    <row r="375" spans="1:35" x14ac:dyDescent="0.25">
      <c r="A375" s="76" t="s">
        <v>1242</v>
      </c>
      <c r="B375" s="71">
        <v>880.8</v>
      </c>
      <c r="C375" s="77">
        <v>579.5</v>
      </c>
      <c r="D375" s="76" t="s">
        <v>1246</v>
      </c>
      <c r="E375" s="71">
        <v>878.8</v>
      </c>
      <c r="F375" s="71">
        <v>2</v>
      </c>
      <c r="G375" s="71">
        <v>2</v>
      </c>
      <c r="H375" s="71">
        <v>577.5</v>
      </c>
      <c r="I375" s="71">
        <v>2</v>
      </c>
      <c r="J375" s="71">
        <v>2</v>
      </c>
      <c r="K375" s="106">
        <v>1</v>
      </c>
      <c r="L375" s="76" t="s">
        <v>1247</v>
      </c>
      <c r="M375" s="71">
        <v>878.8</v>
      </c>
      <c r="N375" s="71">
        <v>2</v>
      </c>
      <c r="O375" s="71">
        <v>2</v>
      </c>
      <c r="P375" s="71">
        <v>579.5</v>
      </c>
      <c r="Q375" s="71">
        <v>0</v>
      </c>
      <c r="R375" s="71">
        <v>0</v>
      </c>
      <c r="S375" s="106">
        <v>2</v>
      </c>
      <c r="T375" s="76"/>
      <c r="U375" s="71"/>
      <c r="V375" s="71"/>
      <c r="W375" s="71" t="s">
        <v>1864</v>
      </c>
      <c r="X375" s="71"/>
      <c r="Y375" s="71"/>
      <c r="Z375" s="71" t="s">
        <v>1864</v>
      </c>
      <c r="AA375" s="106">
        <v>0</v>
      </c>
      <c r="AB375" s="76"/>
      <c r="AC375" s="71"/>
      <c r="AD375" s="71"/>
      <c r="AE375" s="71" t="s">
        <v>1864</v>
      </c>
      <c r="AF375" s="71"/>
      <c r="AG375" s="71"/>
      <c r="AH375" s="71" t="s">
        <v>1864</v>
      </c>
      <c r="AI375" s="106">
        <v>0</v>
      </c>
    </row>
    <row r="376" spans="1:35" x14ac:dyDescent="0.25">
      <c r="A376" s="76" t="s">
        <v>1243</v>
      </c>
      <c r="B376" s="71">
        <v>880.8</v>
      </c>
      <c r="C376" s="77">
        <v>551.5</v>
      </c>
      <c r="D376" s="76" t="s">
        <v>1248</v>
      </c>
      <c r="E376" s="71">
        <v>878.8</v>
      </c>
      <c r="F376" s="71">
        <v>2</v>
      </c>
      <c r="G376" s="71">
        <v>2</v>
      </c>
      <c r="H376" s="71">
        <v>549.5</v>
      </c>
      <c r="I376" s="71">
        <v>2</v>
      </c>
      <c r="J376" s="71">
        <v>2</v>
      </c>
      <c r="K376" s="106">
        <v>1</v>
      </c>
      <c r="L376" s="76" t="s">
        <v>1249</v>
      </c>
      <c r="M376" s="71">
        <v>878.8</v>
      </c>
      <c r="N376" s="71">
        <v>2</v>
      </c>
      <c r="O376" s="71">
        <v>2</v>
      </c>
      <c r="P376" s="71">
        <v>551.5</v>
      </c>
      <c r="Q376" s="71">
        <v>0</v>
      </c>
      <c r="R376" s="71">
        <v>0</v>
      </c>
      <c r="S376" s="106">
        <v>2</v>
      </c>
      <c r="T376" s="76"/>
      <c r="U376" s="71"/>
      <c r="V376" s="71"/>
      <c r="W376" s="71" t="s">
        <v>1864</v>
      </c>
      <c r="X376" s="71"/>
      <c r="Y376" s="71"/>
      <c r="Z376" s="71" t="s">
        <v>1864</v>
      </c>
      <c r="AA376" s="106">
        <v>0</v>
      </c>
      <c r="AB376" s="76"/>
      <c r="AC376" s="71"/>
      <c r="AD376" s="71"/>
      <c r="AE376" s="71" t="s">
        <v>1864</v>
      </c>
      <c r="AF376" s="71"/>
      <c r="AG376" s="71"/>
      <c r="AH376" s="71" t="s">
        <v>1864</v>
      </c>
      <c r="AI376" s="106">
        <v>0</v>
      </c>
    </row>
    <row r="377" spans="1:35" x14ac:dyDescent="0.25">
      <c r="A377" s="76" t="s">
        <v>1244</v>
      </c>
      <c r="B377" s="71">
        <v>878.8</v>
      </c>
      <c r="C377" s="77">
        <v>605.5</v>
      </c>
      <c r="D377" s="76" t="s">
        <v>1251</v>
      </c>
      <c r="E377" s="71">
        <v>876.8</v>
      </c>
      <c r="F377" s="71">
        <v>2</v>
      </c>
      <c r="G377" s="71">
        <v>2</v>
      </c>
      <c r="H377" s="71">
        <v>603.5</v>
      </c>
      <c r="I377" s="71">
        <v>2</v>
      </c>
      <c r="J377" s="71">
        <v>2</v>
      </c>
      <c r="K377" s="106">
        <v>1</v>
      </c>
      <c r="L377" s="76" t="s">
        <v>1252</v>
      </c>
      <c r="M377" s="71">
        <v>876.8</v>
      </c>
      <c r="N377" s="71">
        <v>2</v>
      </c>
      <c r="O377" s="71">
        <v>2</v>
      </c>
      <c r="P377" s="71">
        <v>605.5</v>
      </c>
      <c r="Q377" s="71">
        <v>0</v>
      </c>
      <c r="R377" s="71">
        <v>0</v>
      </c>
      <c r="S377" s="106">
        <v>2</v>
      </c>
      <c r="T377" s="76"/>
      <c r="U377" s="71"/>
      <c r="V377" s="71"/>
      <c r="W377" s="71" t="s">
        <v>1864</v>
      </c>
      <c r="X377" s="71"/>
      <c r="Y377" s="71"/>
      <c r="Z377" s="71" t="s">
        <v>1864</v>
      </c>
      <c r="AA377" s="106">
        <v>0</v>
      </c>
      <c r="AB377" s="76"/>
      <c r="AC377" s="71"/>
      <c r="AD377" s="71"/>
      <c r="AE377" s="71" t="s">
        <v>1864</v>
      </c>
      <c r="AF377" s="71"/>
      <c r="AG377" s="71"/>
      <c r="AH377" s="71" t="s">
        <v>1864</v>
      </c>
      <c r="AI377" s="106">
        <v>0</v>
      </c>
    </row>
    <row r="378" spans="1:35" x14ac:dyDescent="0.25">
      <c r="A378" s="76" t="s">
        <v>1245</v>
      </c>
      <c r="B378" s="71">
        <v>878.8</v>
      </c>
      <c r="C378" s="77">
        <v>607.5</v>
      </c>
      <c r="D378" s="76" t="s">
        <v>1252</v>
      </c>
      <c r="E378" s="71">
        <v>876.8</v>
      </c>
      <c r="F378" s="71">
        <v>2</v>
      </c>
      <c r="G378" s="71">
        <v>2</v>
      </c>
      <c r="H378" s="71">
        <v>605.5</v>
      </c>
      <c r="I378" s="71">
        <v>2</v>
      </c>
      <c r="J378" s="71">
        <v>2</v>
      </c>
      <c r="K378" s="106">
        <v>1</v>
      </c>
      <c r="L378" s="76"/>
      <c r="M378" s="71"/>
      <c r="N378" s="71"/>
      <c r="O378" s="71" t="s">
        <v>1864</v>
      </c>
      <c r="P378" s="71"/>
      <c r="Q378" s="71"/>
      <c r="R378" s="71" t="s">
        <v>1864</v>
      </c>
      <c r="S378" s="106">
        <v>0</v>
      </c>
      <c r="T378" s="76"/>
      <c r="U378" s="71"/>
      <c r="V378" s="71"/>
      <c r="W378" s="71" t="s">
        <v>1864</v>
      </c>
      <c r="X378" s="71"/>
      <c r="Y378" s="71"/>
      <c r="Z378" s="71" t="s">
        <v>1864</v>
      </c>
      <c r="AA378" s="106">
        <v>0</v>
      </c>
      <c r="AB378" s="76"/>
      <c r="AC378" s="71"/>
      <c r="AD378" s="71"/>
      <c r="AE378" s="71" t="s">
        <v>1864</v>
      </c>
      <c r="AF378" s="71"/>
      <c r="AG378" s="71"/>
      <c r="AH378" s="71" t="s">
        <v>1864</v>
      </c>
      <c r="AI378" s="106">
        <v>0</v>
      </c>
    </row>
    <row r="379" spans="1:35" x14ac:dyDescent="0.25">
      <c r="A379" s="76" t="s">
        <v>1246</v>
      </c>
      <c r="B379" s="71">
        <v>878.8</v>
      </c>
      <c r="C379" s="77">
        <v>577.5</v>
      </c>
      <c r="D379" s="76" t="s">
        <v>1253</v>
      </c>
      <c r="E379" s="71">
        <v>876.8</v>
      </c>
      <c r="F379" s="71">
        <v>2</v>
      </c>
      <c r="G379" s="71">
        <v>2</v>
      </c>
      <c r="H379" s="71">
        <v>575.5</v>
      </c>
      <c r="I379" s="71">
        <v>2</v>
      </c>
      <c r="J379" s="71">
        <v>2</v>
      </c>
      <c r="K379" s="106">
        <v>1</v>
      </c>
      <c r="L379" s="76" t="s">
        <v>1254</v>
      </c>
      <c r="M379" s="71">
        <v>876.8</v>
      </c>
      <c r="N379" s="71">
        <v>2</v>
      </c>
      <c r="O379" s="71">
        <v>2</v>
      </c>
      <c r="P379" s="71">
        <v>577.5</v>
      </c>
      <c r="Q379" s="71">
        <v>0</v>
      </c>
      <c r="R379" s="71">
        <v>0</v>
      </c>
      <c r="S379" s="106">
        <v>2</v>
      </c>
      <c r="T379" s="76"/>
      <c r="U379" s="71"/>
      <c r="V379" s="71"/>
      <c r="W379" s="71" t="s">
        <v>1864</v>
      </c>
      <c r="X379" s="71"/>
      <c r="Y379" s="71"/>
      <c r="Z379" s="71" t="s">
        <v>1864</v>
      </c>
      <c r="AA379" s="106">
        <v>0</v>
      </c>
      <c r="AB379" s="76"/>
      <c r="AC379" s="71"/>
      <c r="AD379" s="71"/>
      <c r="AE379" s="71" t="s">
        <v>1864</v>
      </c>
      <c r="AF379" s="71"/>
      <c r="AG379" s="71"/>
      <c r="AH379" s="71" t="s">
        <v>1864</v>
      </c>
      <c r="AI379" s="106">
        <v>0</v>
      </c>
    </row>
    <row r="380" spans="1:35" x14ac:dyDescent="0.25">
      <c r="A380" s="76" t="s">
        <v>1247</v>
      </c>
      <c r="B380" s="71">
        <v>878.8</v>
      </c>
      <c r="C380" s="77">
        <v>579.5</v>
      </c>
      <c r="D380" s="76" t="s">
        <v>1254</v>
      </c>
      <c r="E380" s="71">
        <v>876.8</v>
      </c>
      <c r="F380" s="71">
        <v>2</v>
      </c>
      <c r="G380" s="71">
        <v>2</v>
      </c>
      <c r="H380" s="71">
        <v>577.5</v>
      </c>
      <c r="I380" s="71">
        <v>2</v>
      </c>
      <c r="J380" s="71">
        <v>2</v>
      </c>
      <c r="K380" s="106">
        <v>1</v>
      </c>
      <c r="L380" s="76" t="s">
        <v>1255</v>
      </c>
      <c r="M380" s="71">
        <v>876.8</v>
      </c>
      <c r="N380" s="71">
        <v>2</v>
      </c>
      <c r="O380" s="71">
        <v>2</v>
      </c>
      <c r="P380" s="71">
        <v>579.5</v>
      </c>
      <c r="Q380" s="71">
        <v>0</v>
      </c>
      <c r="R380" s="71">
        <v>0</v>
      </c>
      <c r="S380" s="106">
        <v>2</v>
      </c>
      <c r="T380" s="76"/>
      <c r="U380" s="71"/>
      <c r="V380" s="71"/>
      <c r="W380" s="71" t="s">
        <v>1864</v>
      </c>
      <c r="X380" s="71"/>
      <c r="Y380" s="71"/>
      <c r="Z380" s="71" t="s">
        <v>1864</v>
      </c>
      <c r="AA380" s="106">
        <v>0</v>
      </c>
      <c r="AB380" s="76"/>
      <c r="AC380" s="71"/>
      <c r="AD380" s="71"/>
      <c r="AE380" s="71" t="s">
        <v>1864</v>
      </c>
      <c r="AF380" s="71"/>
      <c r="AG380" s="71"/>
      <c r="AH380" s="71" t="s">
        <v>1864</v>
      </c>
      <c r="AI380" s="106">
        <v>0</v>
      </c>
    </row>
    <row r="381" spans="1:35" x14ac:dyDescent="0.25">
      <c r="A381" s="76" t="s">
        <v>1248</v>
      </c>
      <c r="B381" s="71">
        <v>878.8</v>
      </c>
      <c r="C381" s="77">
        <v>549.5</v>
      </c>
      <c r="D381" s="76" t="s">
        <v>1256</v>
      </c>
      <c r="E381" s="71">
        <v>876.8</v>
      </c>
      <c r="F381" s="71">
        <v>2</v>
      </c>
      <c r="G381" s="71">
        <v>2</v>
      </c>
      <c r="H381" s="71">
        <v>547.5</v>
      </c>
      <c r="I381" s="71">
        <v>2</v>
      </c>
      <c r="J381" s="71">
        <v>2</v>
      </c>
      <c r="K381" s="106">
        <v>1</v>
      </c>
      <c r="L381" s="76" t="s">
        <v>1257</v>
      </c>
      <c r="M381" s="71">
        <v>876.8</v>
      </c>
      <c r="N381" s="71">
        <v>2</v>
      </c>
      <c r="O381" s="71">
        <v>2</v>
      </c>
      <c r="P381" s="71">
        <v>549.5</v>
      </c>
      <c r="Q381" s="71">
        <v>0</v>
      </c>
      <c r="R381" s="71">
        <v>0</v>
      </c>
      <c r="S381" s="106">
        <v>2</v>
      </c>
      <c r="T381" s="76"/>
      <c r="U381" s="71"/>
      <c r="V381" s="71"/>
      <c r="W381" s="71" t="s">
        <v>1864</v>
      </c>
      <c r="X381" s="71"/>
      <c r="Y381" s="71"/>
      <c r="Z381" s="71" t="s">
        <v>1864</v>
      </c>
      <c r="AA381" s="106">
        <v>0</v>
      </c>
      <c r="AB381" s="76"/>
      <c r="AC381" s="71"/>
      <c r="AD381" s="71"/>
      <c r="AE381" s="71" t="s">
        <v>1864</v>
      </c>
      <c r="AF381" s="71"/>
      <c r="AG381" s="71"/>
      <c r="AH381" s="71" t="s">
        <v>1864</v>
      </c>
      <c r="AI381" s="106">
        <v>0</v>
      </c>
    </row>
    <row r="382" spans="1:35" x14ac:dyDescent="0.25">
      <c r="A382" s="76" t="s">
        <v>1249</v>
      </c>
      <c r="B382" s="71">
        <v>878.8</v>
      </c>
      <c r="C382" s="77">
        <v>551.5</v>
      </c>
      <c r="D382" s="76" t="s">
        <v>1258</v>
      </c>
      <c r="E382" s="71">
        <v>876.8</v>
      </c>
      <c r="F382" s="71">
        <v>2</v>
      </c>
      <c r="G382" s="71">
        <v>2</v>
      </c>
      <c r="H382" s="71">
        <v>551.5</v>
      </c>
      <c r="I382" s="71">
        <v>0</v>
      </c>
      <c r="J382" s="71">
        <v>0</v>
      </c>
      <c r="K382" s="106">
        <v>2</v>
      </c>
      <c r="L382" s="76" t="s">
        <v>1257</v>
      </c>
      <c r="M382" s="71">
        <v>876.8</v>
      </c>
      <c r="N382" s="71">
        <v>2</v>
      </c>
      <c r="O382" s="71">
        <v>2</v>
      </c>
      <c r="P382" s="71">
        <v>549.5</v>
      </c>
      <c r="Q382" s="71">
        <v>2</v>
      </c>
      <c r="R382" s="71">
        <v>2</v>
      </c>
      <c r="S382" s="106">
        <v>1</v>
      </c>
      <c r="T382" s="76"/>
      <c r="U382" s="71"/>
      <c r="V382" s="71"/>
      <c r="W382" s="71" t="s">
        <v>1864</v>
      </c>
      <c r="X382" s="71"/>
      <c r="Y382" s="71"/>
      <c r="Z382" s="71" t="s">
        <v>1864</v>
      </c>
      <c r="AA382" s="106">
        <v>0</v>
      </c>
      <c r="AB382" s="76"/>
      <c r="AC382" s="71"/>
      <c r="AD382" s="71"/>
      <c r="AE382" s="71" t="s">
        <v>1864</v>
      </c>
      <c r="AF382" s="71"/>
      <c r="AG382" s="71"/>
      <c r="AH382" s="71" t="s">
        <v>1864</v>
      </c>
      <c r="AI382" s="106">
        <v>0</v>
      </c>
    </row>
    <row r="383" spans="1:35" x14ac:dyDescent="0.25">
      <c r="A383" s="76" t="s">
        <v>1250</v>
      </c>
      <c r="B383" s="71">
        <v>876.8</v>
      </c>
      <c r="C383" s="77">
        <v>631.6</v>
      </c>
      <c r="D383" s="76" t="s">
        <v>1259</v>
      </c>
      <c r="E383" s="71">
        <v>874.8</v>
      </c>
      <c r="F383" s="71">
        <v>2</v>
      </c>
      <c r="G383" s="71">
        <v>2</v>
      </c>
      <c r="H383" s="71">
        <v>629.6</v>
      </c>
      <c r="I383" s="71">
        <v>2</v>
      </c>
      <c r="J383" s="71">
        <v>2</v>
      </c>
      <c r="K383" s="106">
        <v>1</v>
      </c>
      <c r="L383" s="76"/>
      <c r="M383" s="71"/>
      <c r="N383" s="71"/>
      <c r="O383" s="71" t="s">
        <v>1864</v>
      </c>
      <c r="P383" s="71"/>
      <c r="Q383" s="71"/>
      <c r="R383" s="71" t="s">
        <v>1864</v>
      </c>
      <c r="S383" s="106">
        <v>0</v>
      </c>
      <c r="T383" s="76"/>
      <c r="U383" s="71"/>
      <c r="V383" s="71"/>
      <c r="W383" s="71" t="s">
        <v>1864</v>
      </c>
      <c r="X383" s="71"/>
      <c r="Y383" s="71"/>
      <c r="Z383" s="71" t="s">
        <v>1864</v>
      </c>
      <c r="AA383" s="106">
        <v>0</v>
      </c>
      <c r="AB383" s="76"/>
      <c r="AC383" s="71"/>
      <c r="AD383" s="71"/>
      <c r="AE383" s="71" t="s">
        <v>1864</v>
      </c>
      <c r="AF383" s="71"/>
      <c r="AG383" s="71"/>
      <c r="AH383" s="71" t="s">
        <v>1864</v>
      </c>
      <c r="AI383" s="106">
        <v>0</v>
      </c>
    </row>
    <row r="384" spans="1:35" x14ac:dyDescent="0.25">
      <c r="A384" s="76" t="s">
        <v>1251</v>
      </c>
      <c r="B384" s="71">
        <v>876.8</v>
      </c>
      <c r="C384" s="77">
        <v>603.5</v>
      </c>
      <c r="D384" s="76" t="s">
        <v>1261</v>
      </c>
      <c r="E384" s="71">
        <v>874.8</v>
      </c>
      <c r="F384" s="71">
        <v>2</v>
      </c>
      <c r="G384" s="71">
        <v>2</v>
      </c>
      <c r="H384" s="71">
        <v>603.5</v>
      </c>
      <c r="I384" s="71">
        <v>0</v>
      </c>
      <c r="J384" s="71">
        <v>0</v>
      </c>
      <c r="K384" s="106">
        <v>2</v>
      </c>
      <c r="L384" s="76" t="s">
        <v>1260</v>
      </c>
      <c r="M384" s="71">
        <v>874.8</v>
      </c>
      <c r="N384" s="71">
        <v>2</v>
      </c>
      <c r="O384" s="71">
        <v>2</v>
      </c>
      <c r="P384" s="71">
        <v>601.5</v>
      </c>
      <c r="Q384" s="71">
        <v>2</v>
      </c>
      <c r="R384" s="71">
        <v>2</v>
      </c>
      <c r="S384" s="106">
        <v>1</v>
      </c>
      <c r="T384" s="76"/>
      <c r="U384" s="71"/>
      <c r="V384" s="71"/>
      <c r="W384" s="71" t="s">
        <v>1864</v>
      </c>
      <c r="X384" s="71"/>
      <c r="Y384" s="71"/>
      <c r="Z384" s="71" t="s">
        <v>1864</v>
      </c>
      <c r="AA384" s="106">
        <v>0</v>
      </c>
      <c r="AB384" s="76"/>
      <c r="AC384" s="71"/>
      <c r="AD384" s="71"/>
      <c r="AE384" s="71" t="s">
        <v>1864</v>
      </c>
      <c r="AF384" s="71"/>
      <c r="AG384" s="71"/>
      <c r="AH384" s="71" t="s">
        <v>1864</v>
      </c>
      <c r="AI384" s="106">
        <v>0</v>
      </c>
    </row>
    <row r="385" spans="1:35" x14ac:dyDescent="0.25">
      <c r="A385" s="76" t="s">
        <v>1252</v>
      </c>
      <c r="B385" s="71">
        <v>876.8</v>
      </c>
      <c r="C385" s="77">
        <v>605.5</v>
      </c>
      <c r="D385" s="76" t="s">
        <v>1261</v>
      </c>
      <c r="E385" s="71">
        <v>874.8</v>
      </c>
      <c r="F385" s="71">
        <v>2</v>
      </c>
      <c r="G385" s="71">
        <v>2</v>
      </c>
      <c r="H385" s="71">
        <v>603.5</v>
      </c>
      <c r="I385" s="71">
        <v>2</v>
      </c>
      <c r="J385" s="71">
        <v>2</v>
      </c>
      <c r="K385" s="106">
        <v>1</v>
      </c>
      <c r="L385" s="76"/>
      <c r="M385" s="71"/>
      <c r="N385" s="71"/>
      <c r="O385" s="71" t="s">
        <v>1864</v>
      </c>
      <c r="P385" s="71"/>
      <c r="Q385" s="71"/>
      <c r="R385" s="71" t="s">
        <v>1864</v>
      </c>
      <c r="S385" s="106">
        <v>0</v>
      </c>
      <c r="T385" s="76"/>
      <c r="U385" s="71"/>
      <c r="V385" s="71"/>
      <c r="W385" s="71" t="s">
        <v>1864</v>
      </c>
      <c r="X385" s="71"/>
      <c r="Y385" s="71"/>
      <c r="Z385" s="71" t="s">
        <v>1864</v>
      </c>
      <c r="AA385" s="106">
        <v>0</v>
      </c>
      <c r="AB385" s="76"/>
      <c r="AC385" s="71"/>
      <c r="AD385" s="71"/>
      <c r="AE385" s="71" t="s">
        <v>1864</v>
      </c>
      <c r="AF385" s="71"/>
      <c r="AG385" s="71"/>
      <c r="AH385" s="71" t="s">
        <v>1864</v>
      </c>
      <c r="AI385" s="106">
        <v>0</v>
      </c>
    </row>
    <row r="386" spans="1:35" x14ac:dyDescent="0.25">
      <c r="A386" s="76" t="s">
        <v>1253</v>
      </c>
      <c r="B386" s="71">
        <v>876.8</v>
      </c>
      <c r="C386" s="77">
        <v>575.5</v>
      </c>
      <c r="D386" s="76" t="s">
        <v>1262</v>
      </c>
      <c r="E386" s="71">
        <v>874.8</v>
      </c>
      <c r="F386" s="71">
        <v>2</v>
      </c>
      <c r="G386" s="71">
        <v>2</v>
      </c>
      <c r="H386" s="71">
        <v>573.5</v>
      </c>
      <c r="I386" s="71">
        <v>2</v>
      </c>
      <c r="J386" s="71">
        <v>2</v>
      </c>
      <c r="K386" s="106">
        <v>1</v>
      </c>
      <c r="L386" s="76" t="s">
        <v>1263</v>
      </c>
      <c r="M386" s="71">
        <v>874.8</v>
      </c>
      <c r="N386" s="71">
        <v>2</v>
      </c>
      <c r="O386" s="71">
        <v>2</v>
      </c>
      <c r="P386" s="71">
        <v>575.5</v>
      </c>
      <c r="Q386" s="71">
        <v>0</v>
      </c>
      <c r="R386" s="71">
        <v>0</v>
      </c>
      <c r="S386" s="106">
        <v>2</v>
      </c>
      <c r="T386" s="76"/>
      <c r="U386" s="71"/>
      <c r="V386" s="71"/>
      <c r="W386" s="71" t="s">
        <v>1864</v>
      </c>
      <c r="X386" s="71"/>
      <c r="Y386" s="71"/>
      <c r="Z386" s="71" t="s">
        <v>1864</v>
      </c>
      <c r="AA386" s="106">
        <v>0</v>
      </c>
      <c r="AB386" s="76"/>
      <c r="AC386" s="71"/>
      <c r="AD386" s="71"/>
      <c r="AE386" s="71" t="s">
        <v>1864</v>
      </c>
      <c r="AF386" s="71"/>
      <c r="AG386" s="71"/>
      <c r="AH386" s="71" t="s">
        <v>1864</v>
      </c>
      <c r="AI386" s="106">
        <v>0</v>
      </c>
    </row>
    <row r="387" spans="1:35" x14ac:dyDescent="0.25">
      <c r="A387" s="76" t="s">
        <v>1254</v>
      </c>
      <c r="B387" s="71">
        <v>876.8</v>
      </c>
      <c r="C387" s="77">
        <v>577.5</v>
      </c>
      <c r="D387" s="76" t="s">
        <v>1263</v>
      </c>
      <c r="E387" s="71">
        <v>874.8</v>
      </c>
      <c r="F387" s="71">
        <v>2</v>
      </c>
      <c r="G387" s="71">
        <v>2</v>
      </c>
      <c r="H387" s="71">
        <v>575.5</v>
      </c>
      <c r="I387" s="71">
        <v>2</v>
      </c>
      <c r="J387" s="71">
        <v>2</v>
      </c>
      <c r="K387" s="106">
        <v>1</v>
      </c>
      <c r="L387" s="76" t="s">
        <v>1264</v>
      </c>
      <c r="M387" s="71">
        <v>874.8</v>
      </c>
      <c r="N387" s="71">
        <v>2</v>
      </c>
      <c r="O387" s="71">
        <v>2</v>
      </c>
      <c r="P387" s="71">
        <v>577.5</v>
      </c>
      <c r="Q387" s="71">
        <v>0</v>
      </c>
      <c r="R387" s="71">
        <v>0</v>
      </c>
      <c r="S387" s="106">
        <v>2</v>
      </c>
      <c r="T387" s="76"/>
      <c r="U387" s="71"/>
      <c r="V387" s="71"/>
      <c r="W387" s="71" t="s">
        <v>1864</v>
      </c>
      <c r="X387" s="71"/>
      <c r="Y387" s="71"/>
      <c r="Z387" s="71" t="s">
        <v>1864</v>
      </c>
      <c r="AA387" s="106">
        <v>0</v>
      </c>
      <c r="AB387" s="76"/>
      <c r="AC387" s="71"/>
      <c r="AD387" s="71"/>
      <c r="AE387" s="71" t="s">
        <v>1864</v>
      </c>
      <c r="AF387" s="71"/>
      <c r="AG387" s="71"/>
      <c r="AH387" s="71" t="s">
        <v>1864</v>
      </c>
      <c r="AI387" s="106">
        <v>0</v>
      </c>
    </row>
    <row r="388" spans="1:35" x14ac:dyDescent="0.25">
      <c r="A388" s="76" t="s">
        <v>1255</v>
      </c>
      <c r="B388" s="71">
        <v>876.8</v>
      </c>
      <c r="C388" s="77">
        <v>579.5</v>
      </c>
      <c r="D388" s="76" t="s">
        <v>1264</v>
      </c>
      <c r="E388" s="71">
        <v>874.8</v>
      </c>
      <c r="F388" s="71">
        <v>2</v>
      </c>
      <c r="G388" s="71">
        <v>2</v>
      </c>
      <c r="H388" s="71">
        <v>577.5</v>
      </c>
      <c r="I388" s="71">
        <v>2</v>
      </c>
      <c r="J388" s="71">
        <v>2</v>
      </c>
      <c r="K388" s="106">
        <v>1</v>
      </c>
      <c r="L388" s="76" t="s">
        <v>1265</v>
      </c>
      <c r="M388" s="71">
        <v>874.8</v>
      </c>
      <c r="N388" s="71">
        <v>2</v>
      </c>
      <c r="O388" s="71">
        <v>2</v>
      </c>
      <c r="P388" s="71">
        <v>579.5</v>
      </c>
      <c r="Q388" s="71">
        <v>0</v>
      </c>
      <c r="R388" s="71">
        <v>0</v>
      </c>
      <c r="S388" s="106">
        <v>2</v>
      </c>
      <c r="T388" s="76"/>
      <c r="U388" s="71"/>
      <c r="V388" s="71"/>
      <c r="W388" s="71" t="s">
        <v>1864</v>
      </c>
      <c r="X388" s="71"/>
      <c r="Y388" s="71"/>
      <c r="Z388" s="71" t="s">
        <v>1864</v>
      </c>
      <c r="AA388" s="106">
        <v>0</v>
      </c>
      <c r="AB388" s="76"/>
      <c r="AC388" s="71"/>
      <c r="AD388" s="71"/>
      <c r="AE388" s="71" t="s">
        <v>1864</v>
      </c>
      <c r="AF388" s="71"/>
      <c r="AG388" s="71"/>
      <c r="AH388" s="71" t="s">
        <v>1864</v>
      </c>
      <c r="AI388" s="106">
        <v>0</v>
      </c>
    </row>
    <row r="389" spans="1:35" x14ac:dyDescent="0.25">
      <c r="A389" s="76" t="s">
        <v>1256</v>
      </c>
      <c r="B389" s="71">
        <v>876.8</v>
      </c>
      <c r="C389" s="77">
        <v>547.5</v>
      </c>
      <c r="D389" s="76" t="s">
        <v>1266</v>
      </c>
      <c r="E389" s="71">
        <v>874.8</v>
      </c>
      <c r="F389" s="71">
        <v>2</v>
      </c>
      <c r="G389" s="71">
        <v>2</v>
      </c>
      <c r="H389" s="71">
        <v>545.5</v>
      </c>
      <c r="I389" s="71">
        <v>2</v>
      </c>
      <c r="J389" s="71">
        <v>2</v>
      </c>
      <c r="K389" s="106">
        <v>1</v>
      </c>
      <c r="L389" s="76" t="s">
        <v>1267</v>
      </c>
      <c r="M389" s="71">
        <v>874.8</v>
      </c>
      <c r="N389" s="71">
        <v>2</v>
      </c>
      <c r="O389" s="71">
        <v>2</v>
      </c>
      <c r="P389" s="71">
        <v>547.5</v>
      </c>
      <c r="Q389" s="71">
        <v>0</v>
      </c>
      <c r="R389" s="71">
        <v>0</v>
      </c>
      <c r="S389" s="106">
        <v>2</v>
      </c>
      <c r="T389" s="76"/>
      <c r="U389" s="71"/>
      <c r="V389" s="71"/>
      <c r="W389" s="71" t="s">
        <v>1864</v>
      </c>
      <c r="X389" s="71"/>
      <c r="Y389" s="71"/>
      <c r="Z389" s="71" t="s">
        <v>1864</v>
      </c>
      <c r="AA389" s="106">
        <v>0</v>
      </c>
      <c r="AB389" s="76"/>
      <c r="AC389" s="71"/>
      <c r="AD389" s="71"/>
      <c r="AE389" s="71" t="s">
        <v>1864</v>
      </c>
      <c r="AF389" s="71"/>
      <c r="AG389" s="71"/>
      <c r="AH389" s="71" t="s">
        <v>1864</v>
      </c>
      <c r="AI389" s="106">
        <v>0</v>
      </c>
    </row>
    <row r="390" spans="1:35" x14ac:dyDescent="0.25">
      <c r="A390" s="76" t="s">
        <v>1257</v>
      </c>
      <c r="B390" s="71">
        <v>876.8</v>
      </c>
      <c r="C390" s="77">
        <v>549.5</v>
      </c>
      <c r="D390" s="76" t="s">
        <v>1267</v>
      </c>
      <c r="E390" s="71">
        <v>874.8</v>
      </c>
      <c r="F390" s="71">
        <v>2</v>
      </c>
      <c r="G390" s="71">
        <v>2</v>
      </c>
      <c r="H390" s="71">
        <v>547.5</v>
      </c>
      <c r="I390" s="71">
        <v>2</v>
      </c>
      <c r="J390" s="71">
        <v>2</v>
      </c>
      <c r="K390" s="106">
        <v>1</v>
      </c>
      <c r="L390" s="76" t="s">
        <v>1268</v>
      </c>
      <c r="M390" s="71">
        <v>874.8</v>
      </c>
      <c r="N390" s="71">
        <v>2</v>
      </c>
      <c r="O390" s="71">
        <v>2</v>
      </c>
      <c r="P390" s="71">
        <v>549.5</v>
      </c>
      <c r="Q390" s="71">
        <v>0</v>
      </c>
      <c r="R390" s="71">
        <v>0</v>
      </c>
      <c r="S390" s="106">
        <v>2</v>
      </c>
      <c r="T390" s="76"/>
      <c r="U390" s="71"/>
      <c r="V390" s="71"/>
      <c r="W390" s="71" t="s">
        <v>1864</v>
      </c>
      <c r="X390" s="71"/>
      <c r="Y390" s="71"/>
      <c r="Z390" s="71" t="s">
        <v>1864</v>
      </c>
      <c r="AA390" s="106">
        <v>0</v>
      </c>
      <c r="AB390" s="76"/>
      <c r="AC390" s="71"/>
      <c r="AD390" s="71"/>
      <c r="AE390" s="71" t="s">
        <v>1864</v>
      </c>
      <c r="AF390" s="71"/>
      <c r="AG390" s="71"/>
      <c r="AH390" s="71" t="s">
        <v>1864</v>
      </c>
      <c r="AI390" s="106">
        <v>0</v>
      </c>
    </row>
    <row r="391" spans="1:35" x14ac:dyDescent="0.25">
      <c r="A391" s="76" t="s">
        <v>1258</v>
      </c>
      <c r="B391" s="71">
        <v>876.8</v>
      </c>
      <c r="C391" s="77">
        <v>551.5</v>
      </c>
      <c r="D391" s="76" t="s">
        <v>1269</v>
      </c>
      <c r="E391" s="71">
        <v>874.8</v>
      </c>
      <c r="F391" s="71">
        <v>2</v>
      </c>
      <c r="G391" s="71">
        <v>2</v>
      </c>
      <c r="H391" s="71">
        <v>551.5</v>
      </c>
      <c r="I391" s="71">
        <v>0</v>
      </c>
      <c r="J391" s="71">
        <v>0</v>
      </c>
      <c r="K391" s="106">
        <v>2</v>
      </c>
      <c r="L391" s="76" t="s">
        <v>1268</v>
      </c>
      <c r="M391" s="71">
        <v>874.8</v>
      </c>
      <c r="N391" s="71">
        <v>2</v>
      </c>
      <c r="O391" s="71">
        <v>2</v>
      </c>
      <c r="P391" s="71">
        <v>549.5</v>
      </c>
      <c r="Q391" s="71">
        <v>2</v>
      </c>
      <c r="R391" s="71">
        <v>2</v>
      </c>
      <c r="S391" s="106">
        <v>1</v>
      </c>
      <c r="T391" s="76"/>
      <c r="U391" s="71"/>
      <c r="V391" s="71"/>
      <c r="W391" s="71" t="s">
        <v>1864</v>
      </c>
      <c r="X391" s="71"/>
      <c r="Y391" s="71"/>
      <c r="Z391" s="71" t="s">
        <v>1864</v>
      </c>
      <c r="AA391" s="106">
        <v>0</v>
      </c>
      <c r="AB391" s="76"/>
      <c r="AC391" s="71"/>
      <c r="AD391" s="71"/>
      <c r="AE391" s="71" t="s">
        <v>1864</v>
      </c>
      <c r="AF391" s="71"/>
      <c r="AG391" s="71"/>
      <c r="AH391" s="71" t="s">
        <v>1864</v>
      </c>
      <c r="AI391" s="106">
        <v>0</v>
      </c>
    </row>
    <row r="392" spans="1:35" x14ac:dyDescent="0.25">
      <c r="A392" s="76" t="s">
        <v>1259</v>
      </c>
      <c r="B392" s="71">
        <v>874.8</v>
      </c>
      <c r="C392" s="77">
        <v>629.6</v>
      </c>
      <c r="D392" s="76" t="s">
        <v>1271</v>
      </c>
      <c r="E392" s="71">
        <v>872.8</v>
      </c>
      <c r="F392" s="71">
        <v>2</v>
      </c>
      <c r="G392" s="71">
        <v>2</v>
      </c>
      <c r="H392" s="71">
        <v>627.6</v>
      </c>
      <c r="I392" s="71">
        <v>2</v>
      </c>
      <c r="J392" s="71">
        <v>2</v>
      </c>
      <c r="K392" s="106">
        <v>1</v>
      </c>
      <c r="L392" s="76"/>
      <c r="M392" s="71"/>
      <c r="N392" s="71"/>
      <c r="O392" s="71" t="s">
        <v>1864</v>
      </c>
      <c r="P392" s="71"/>
      <c r="Q392" s="71"/>
      <c r="R392" s="71" t="s">
        <v>1864</v>
      </c>
      <c r="S392" s="106">
        <v>0</v>
      </c>
      <c r="T392" s="76"/>
      <c r="U392" s="71"/>
      <c r="V392" s="71"/>
      <c r="W392" s="71" t="s">
        <v>1864</v>
      </c>
      <c r="X392" s="71"/>
      <c r="Y392" s="71"/>
      <c r="Z392" s="71" t="s">
        <v>1864</v>
      </c>
      <c r="AA392" s="106">
        <v>0</v>
      </c>
      <c r="AB392" s="76"/>
      <c r="AC392" s="71"/>
      <c r="AD392" s="71"/>
      <c r="AE392" s="71" t="s">
        <v>1864</v>
      </c>
      <c r="AF392" s="71"/>
      <c r="AG392" s="71"/>
      <c r="AH392" s="71" t="s">
        <v>1864</v>
      </c>
      <c r="AI392" s="106">
        <v>0</v>
      </c>
    </row>
    <row r="393" spans="1:35" x14ac:dyDescent="0.25">
      <c r="A393" s="76" t="s">
        <v>1260</v>
      </c>
      <c r="B393" s="71">
        <v>874.8</v>
      </c>
      <c r="C393" s="77">
        <v>601.5</v>
      </c>
      <c r="D393" s="76" t="s">
        <v>1273</v>
      </c>
      <c r="E393" s="71">
        <v>872.8</v>
      </c>
      <c r="F393" s="71">
        <v>2</v>
      </c>
      <c r="G393" s="71">
        <v>2</v>
      </c>
      <c r="H393" s="71">
        <v>601.5</v>
      </c>
      <c r="I393" s="71">
        <v>0</v>
      </c>
      <c r="J393" s="71">
        <v>0</v>
      </c>
      <c r="K393" s="106">
        <v>2</v>
      </c>
      <c r="L393" s="76" t="s">
        <v>1272</v>
      </c>
      <c r="M393" s="71">
        <v>872.8</v>
      </c>
      <c r="N393" s="71">
        <v>2</v>
      </c>
      <c r="O393" s="71">
        <v>2</v>
      </c>
      <c r="P393" s="71">
        <v>599.5</v>
      </c>
      <c r="Q393" s="71">
        <v>2</v>
      </c>
      <c r="R393" s="71">
        <v>2</v>
      </c>
      <c r="S393" s="106">
        <v>1</v>
      </c>
      <c r="T393" s="76"/>
      <c r="U393" s="71"/>
      <c r="V393" s="71"/>
      <c r="W393" s="71" t="s">
        <v>1864</v>
      </c>
      <c r="X393" s="71"/>
      <c r="Y393" s="71"/>
      <c r="Z393" s="71" t="s">
        <v>1864</v>
      </c>
      <c r="AA393" s="106">
        <v>0</v>
      </c>
      <c r="AB393" s="76"/>
      <c r="AC393" s="71"/>
      <c r="AD393" s="71"/>
      <c r="AE393" s="71" t="s">
        <v>1864</v>
      </c>
      <c r="AF393" s="71"/>
      <c r="AG393" s="71"/>
      <c r="AH393" s="71" t="s">
        <v>1864</v>
      </c>
      <c r="AI393" s="106">
        <v>0</v>
      </c>
    </row>
    <row r="394" spans="1:35" x14ac:dyDescent="0.25">
      <c r="A394" s="76" t="s">
        <v>1261</v>
      </c>
      <c r="B394" s="71">
        <v>874.8</v>
      </c>
      <c r="C394" s="77">
        <v>603.5</v>
      </c>
      <c r="D394" s="76" t="s">
        <v>1273</v>
      </c>
      <c r="E394" s="71">
        <v>872.8</v>
      </c>
      <c r="F394" s="71">
        <v>2</v>
      </c>
      <c r="G394" s="71">
        <v>2</v>
      </c>
      <c r="H394" s="71">
        <v>601.5</v>
      </c>
      <c r="I394" s="71">
        <v>2</v>
      </c>
      <c r="J394" s="71">
        <v>2</v>
      </c>
      <c r="K394" s="106">
        <v>1</v>
      </c>
      <c r="L394" s="76"/>
      <c r="M394" s="71"/>
      <c r="N394" s="71"/>
      <c r="O394" s="71" t="s">
        <v>1864</v>
      </c>
      <c r="P394" s="71"/>
      <c r="Q394" s="71"/>
      <c r="R394" s="71" t="s">
        <v>1864</v>
      </c>
      <c r="S394" s="106">
        <v>0</v>
      </c>
      <c r="T394" s="76"/>
      <c r="U394" s="71"/>
      <c r="V394" s="71"/>
      <c r="W394" s="71" t="s">
        <v>1864</v>
      </c>
      <c r="X394" s="71"/>
      <c r="Y394" s="71"/>
      <c r="Z394" s="71" t="s">
        <v>1864</v>
      </c>
      <c r="AA394" s="106">
        <v>0</v>
      </c>
      <c r="AB394" s="76"/>
      <c r="AC394" s="71"/>
      <c r="AD394" s="71"/>
      <c r="AE394" s="71" t="s">
        <v>1864</v>
      </c>
      <c r="AF394" s="71"/>
      <c r="AG394" s="71"/>
      <c r="AH394" s="71" t="s">
        <v>1864</v>
      </c>
      <c r="AI394" s="106">
        <v>0</v>
      </c>
    </row>
    <row r="395" spans="1:35" x14ac:dyDescent="0.25">
      <c r="A395" s="76" t="s">
        <v>1262</v>
      </c>
      <c r="B395" s="71">
        <v>874.8</v>
      </c>
      <c r="C395" s="77">
        <v>573.5</v>
      </c>
      <c r="D395" s="76" t="s">
        <v>1275</v>
      </c>
      <c r="E395" s="71">
        <v>872.8</v>
      </c>
      <c r="F395" s="71">
        <v>2</v>
      </c>
      <c r="G395" s="71">
        <v>2</v>
      </c>
      <c r="H395" s="71">
        <v>573.5</v>
      </c>
      <c r="I395" s="71">
        <v>0</v>
      </c>
      <c r="J395" s="71">
        <v>0</v>
      </c>
      <c r="K395" s="106">
        <v>2</v>
      </c>
      <c r="L395" s="76" t="s">
        <v>1274</v>
      </c>
      <c r="M395" s="71">
        <v>872.8</v>
      </c>
      <c r="N395" s="71">
        <v>2</v>
      </c>
      <c r="O395" s="71">
        <v>2</v>
      </c>
      <c r="P395" s="71">
        <v>571.5</v>
      </c>
      <c r="Q395" s="71">
        <v>2</v>
      </c>
      <c r="R395" s="71">
        <v>2</v>
      </c>
      <c r="S395" s="106">
        <v>1</v>
      </c>
      <c r="T395" s="76"/>
      <c r="U395" s="71"/>
      <c r="V395" s="71"/>
      <c r="W395" s="71" t="s">
        <v>1864</v>
      </c>
      <c r="X395" s="71"/>
      <c r="Y395" s="71"/>
      <c r="Z395" s="71" t="s">
        <v>1864</v>
      </c>
      <c r="AA395" s="106">
        <v>0</v>
      </c>
      <c r="AB395" s="76"/>
      <c r="AC395" s="71"/>
      <c r="AD395" s="71"/>
      <c r="AE395" s="71" t="s">
        <v>1864</v>
      </c>
      <c r="AF395" s="71"/>
      <c r="AG395" s="71"/>
      <c r="AH395" s="71" t="s">
        <v>1864</v>
      </c>
      <c r="AI395" s="106">
        <v>0</v>
      </c>
    </row>
    <row r="396" spans="1:35" x14ac:dyDescent="0.25">
      <c r="A396" s="76" t="s">
        <v>1263</v>
      </c>
      <c r="B396" s="71">
        <v>874.8</v>
      </c>
      <c r="C396" s="77">
        <v>575.5</v>
      </c>
      <c r="D396" s="76" t="s">
        <v>1276</v>
      </c>
      <c r="E396" s="71">
        <v>872.8</v>
      </c>
      <c r="F396" s="71">
        <v>2</v>
      </c>
      <c r="G396" s="71">
        <v>2</v>
      </c>
      <c r="H396" s="71">
        <v>575.5</v>
      </c>
      <c r="I396" s="71">
        <v>0</v>
      </c>
      <c r="J396" s="71">
        <v>0</v>
      </c>
      <c r="K396" s="106">
        <v>2</v>
      </c>
      <c r="L396" s="76" t="s">
        <v>1275</v>
      </c>
      <c r="M396" s="71">
        <v>872.8</v>
      </c>
      <c r="N396" s="71">
        <v>2</v>
      </c>
      <c r="O396" s="71">
        <v>2</v>
      </c>
      <c r="P396" s="71">
        <v>573.5</v>
      </c>
      <c r="Q396" s="71">
        <v>2</v>
      </c>
      <c r="R396" s="71">
        <v>2</v>
      </c>
      <c r="S396" s="106">
        <v>1</v>
      </c>
      <c r="T396" s="76"/>
      <c r="U396" s="71"/>
      <c r="V396" s="71"/>
      <c r="W396" s="71" t="s">
        <v>1864</v>
      </c>
      <c r="X396" s="71"/>
      <c r="Y396" s="71"/>
      <c r="Z396" s="71" t="s">
        <v>1864</v>
      </c>
      <c r="AA396" s="106">
        <v>0</v>
      </c>
      <c r="AB396" s="76"/>
      <c r="AC396" s="71"/>
      <c r="AD396" s="71"/>
      <c r="AE396" s="71" t="s">
        <v>1864</v>
      </c>
      <c r="AF396" s="71"/>
      <c r="AG396" s="71"/>
      <c r="AH396" s="71" t="s">
        <v>1864</v>
      </c>
      <c r="AI396" s="106">
        <v>0</v>
      </c>
    </row>
    <row r="397" spans="1:35" x14ac:dyDescent="0.25">
      <c r="A397" s="76" t="s">
        <v>1264</v>
      </c>
      <c r="B397" s="71">
        <v>874.8</v>
      </c>
      <c r="C397" s="77">
        <v>577.5</v>
      </c>
      <c r="D397" s="76" t="s">
        <v>1276</v>
      </c>
      <c r="E397" s="71">
        <v>872.8</v>
      </c>
      <c r="F397" s="71">
        <v>2</v>
      </c>
      <c r="G397" s="71">
        <v>2</v>
      </c>
      <c r="H397" s="71">
        <v>575.5</v>
      </c>
      <c r="I397" s="71">
        <v>2</v>
      </c>
      <c r="J397" s="71">
        <v>2</v>
      </c>
      <c r="K397" s="106">
        <v>1</v>
      </c>
      <c r="L397" s="76" t="s">
        <v>1277</v>
      </c>
      <c r="M397" s="71">
        <v>872.8</v>
      </c>
      <c r="N397" s="71">
        <v>2</v>
      </c>
      <c r="O397" s="71">
        <v>2</v>
      </c>
      <c r="P397" s="71">
        <v>577.5</v>
      </c>
      <c r="Q397" s="71">
        <v>0</v>
      </c>
      <c r="R397" s="71">
        <v>0</v>
      </c>
      <c r="S397" s="106">
        <v>2</v>
      </c>
      <c r="T397" s="76"/>
      <c r="U397" s="71"/>
      <c r="V397" s="71"/>
      <c r="W397" s="71" t="s">
        <v>1864</v>
      </c>
      <c r="X397" s="71"/>
      <c r="Y397" s="71"/>
      <c r="Z397" s="71" t="s">
        <v>1864</v>
      </c>
      <c r="AA397" s="106">
        <v>0</v>
      </c>
      <c r="AB397" s="76"/>
      <c r="AC397" s="71"/>
      <c r="AD397" s="71"/>
      <c r="AE397" s="71" t="s">
        <v>1864</v>
      </c>
      <c r="AF397" s="71"/>
      <c r="AG397" s="71"/>
      <c r="AH397" s="71" t="s">
        <v>1864</v>
      </c>
      <c r="AI397" s="106">
        <v>0</v>
      </c>
    </row>
    <row r="398" spans="1:35" x14ac:dyDescent="0.25">
      <c r="A398" s="76" t="s">
        <v>1265</v>
      </c>
      <c r="B398" s="71">
        <v>874.8</v>
      </c>
      <c r="C398" s="77">
        <v>579.5</v>
      </c>
      <c r="D398" s="76" t="s">
        <v>1277</v>
      </c>
      <c r="E398" s="71">
        <v>872.8</v>
      </c>
      <c r="F398" s="71">
        <v>2</v>
      </c>
      <c r="G398" s="71">
        <v>2</v>
      </c>
      <c r="H398" s="71">
        <v>577.5</v>
      </c>
      <c r="I398" s="71">
        <v>2</v>
      </c>
      <c r="J398" s="71">
        <v>2</v>
      </c>
      <c r="K398" s="106">
        <v>1</v>
      </c>
      <c r="L398" s="76"/>
      <c r="M398" s="71"/>
      <c r="N398" s="71"/>
      <c r="O398" s="71" t="s">
        <v>1864</v>
      </c>
      <c r="P398" s="71"/>
      <c r="Q398" s="71"/>
      <c r="R398" s="71" t="s">
        <v>1864</v>
      </c>
      <c r="S398" s="106">
        <v>0</v>
      </c>
      <c r="T398" s="76"/>
      <c r="U398" s="71"/>
      <c r="V398" s="71"/>
      <c r="W398" s="71" t="s">
        <v>1864</v>
      </c>
      <c r="X398" s="71"/>
      <c r="Y398" s="71"/>
      <c r="Z398" s="71" t="s">
        <v>1864</v>
      </c>
      <c r="AA398" s="106">
        <v>0</v>
      </c>
      <c r="AB398" s="76"/>
      <c r="AC398" s="71"/>
      <c r="AD398" s="71"/>
      <c r="AE398" s="71" t="s">
        <v>1864</v>
      </c>
      <c r="AF398" s="71"/>
      <c r="AG398" s="71"/>
      <c r="AH398" s="71" t="s">
        <v>1864</v>
      </c>
      <c r="AI398" s="106">
        <v>0</v>
      </c>
    </row>
    <row r="399" spans="1:35" x14ac:dyDescent="0.25">
      <c r="A399" s="76" t="s">
        <v>1266</v>
      </c>
      <c r="B399" s="71">
        <v>874.8</v>
      </c>
      <c r="C399" s="77">
        <v>545.5</v>
      </c>
      <c r="D399" s="76" t="s">
        <v>1278</v>
      </c>
      <c r="E399" s="71">
        <v>872.8</v>
      </c>
      <c r="F399" s="71">
        <v>2</v>
      </c>
      <c r="G399" s="71">
        <v>2</v>
      </c>
      <c r="H399" s="71">
        <v>543.5</v>
      </c>
      <c r="I399" s="71">
        <v>2</v>
      </c>
      <c r="J399" s="71">
        <v>2</v>
      </c>
      <c r="K399" s="106">
        <v>1</v>
      </c>
      <c r="L399" s="76"/>
      <c r="M399" s="71"/>
      <c r="N399" s="71"/>
      <c r="O399" s="71" t="s">
        <v>1864</v>
      </c>
      <c r="P399" s="71"/>
      <c r="Q399" s="71"/>
      <c r="R399" s="71" t="s">
        <v>1864</v>
      </c>
      <c r="S399" s="106">
        <v>0</v>
      </c>
      <c r="T399" s="76"/>
      <c r="U399" s="71"/>
      <c r="V399" s="71"/>
      <c r="W399" s="71" t="s">
        <v>1864</v>
      </c>
      <c r="X399" s="71"/>
      <c r="Y399" s="71"/>
      <c r="Z399" s="71" t="s">
        <v>1864</v>
      </c>
      <c r="AA399" s="106">
        <v>0</v>
      </c>
      <c r="AB399" s="76"/>
      <c r="AC399" s="71"/>
      <c r="AD399" s="71"/>
      <c r="AE399" s="71" t="s">
        <v>1864</v>
      </c>
      <c r="AF399" s="71"/>
      <c r="AG399" s="71"/>
      <c r="AH399" s="71" t="s">
        <v>1864</v>
      </c>
      <c r="AI399" s="106">
        <v>0</v>
      </c>
    </row>
    <row r="400" spans="1:35" x14ac:dyDescent="0.25">
      <c r="A400" s="76" t="s">
        <v>1267</v>
      </c>
      <c r="B400" s="71">
        <v>874.8</v>
      </c>
      <c r="C400" s="77">
        <v>547.5</v>
      </c>
      <c r="D400" s="76" t="s">
        <v>1279</v>
      </c>
      <c r="E400" s="71">
        <v>872.8</v>
      </c>
      <c r="F400" s="71">
        <v>2</v>
      </c>
      <c r="G400" s="71">
        <v>2</v>
      </c>
      <c r="H400" s="71">
        <v>547.5</v>
      </c>
      <c r="I400" s="71">
        <v>0</v>
      </c>
      <c r="J400" s="71">
        <v>0</v>
      </c>
      <c r="K400" s="106">
        <v>2</v>
      </c>
      <c r="L400" s="76"/>
      <c r="M400" s="71"/>
      <c r="N400" s="71"/>
      <c r="O400" s="71" t="s">
        <v>1864</v>
      </c>
      <c r="P400" s="71"/>
      <c r="Q400" s="71"/>
      <c r="R400" s="71" t="s">
        <v>1864</v>
      </c>
      <c r="S400" s="106">
        <v>0</v>
      </c>
      <c r="T400" s="76"/>
      <c r="U400" s="71"/>
      <c r="V400" s="71"/>
      <c r="W400" s="71" t="s">
        <v>1864</v>
      </c>
      <c r="X400" s="71"/>
      <c r="Y400" s="71"/>
      <c r="Z400" s="71" t="s">
        <v>1864</v>
      </c>
      <c r="AA400" s="106">
        <v>0</v>
      </c>
      <c r="AB400" s="76"/>
      <c r="AC400" s="71"/>
      <c r="AD400" s="71"/>
      <c r="AE400" s="71" t="s">
        <v>1864</v>
      </c>
      <c r="AF400" s="71"/>
      <c r="AG400" s="71"/>
      <c r="AH400" s="71" t="s">
        <v>1864</v>
      </c>
      <c r="AI400" s="106">
        <v>0</v>
      </c>
    </row>
    <row r="401" spans="1:35" x14ac:dyDescent="0.25">
      <c r="A401" s="76" t="s">
        <v>1268</v>
      </c>
      <c r="B401" s="71">
        <v>874.8</v>
      </c>
      <c r="C401" s="77">
        <v>549.5</v>
      </c>
      <c r="D401" s="76" t="s">
        <v>1279</v>
      </c>
      <c r="E401" s="71">
        <v>872.8</v>
      </c>
      <c r="F401" s="71">
        <v>2</v>
      </c>
      <c r="G401" s="71">
        <v>2</v>
      </c>
      <c r="H401" s="71">
        <v>547.5</v>
      </c>
      <c r="I401" s="71">
        <v>2</v>
      </c>
      <c r="J401" s="71">
        <v>2</v>
      </c>
      <c r="K401" s="106">
        <v>1</v>
      </c>
      <c r="L401" s="76" t="s">
        <v>1280</v>
      </c>
      <c r="M401" s="71">
        <v>872.8</v>
      </c>
      <c r="N401" s="71">
        <v>2</v>
      </c>
      <c r="O401" s="71">
        <v>2</v>
      </c>
      <c r="P401" s="71">
        <v>549.5</v>
      </c>
      <c r="Q401" s="71">
        <v>0</v>
      </c>
      <c r="R401" s="71">
        <v>0</v>
      </c>
      <c r="S401" s="106">
        <v>2</v>
      </c>
      <c r="T401" s="76"/>
      <c r="U401" s="71"/>
      <c r="V401" s="71"/>
      <c r="W401" s="71" t="s">
        <v>1864</v>
      </c>
      <c r="X401" s="71"/>
      <c r="Y401" s="71"/>
      <c r="Z401" s="71" t="s">
        <v>1864</v>
      </c>
      <c r="AA401" s="106">
        <v>0</v>
      </c>
      <c r="AB401" s="76"/>
      <c r="AC401" s="71"/>
      <c r="AD401" s="71"/>
      <c r="AE401" s="71" t="s">
        <v>1864</v>
      </c>
      <c r="AF401" s="71"/>
      <c r="AG401" s="71"/>
      <c r="AH401" s="71" t="s">
        <v>1864</v>
      </c>
      <c r="AI401" s="106">
        <v>0</v>
      </c>
    </row>
    <row r="402" spans="1:35" x14ac:dyDescent="0.25">
      <c r="A402" s="76" t="s">
        <v>1269</v>
      </c>
      <c r="B402" s="71">
        <v>874.8</v>
      </c>
      <c r="C402" s="77">
        <v>551.5</v>
      </c>
      <c r="D402" s="76" t="s">
        <v>1281</v>
      </c>
      <c r="E402" s="71">
        <v>872.8</v>
      </c>
      <c r="F402" s="71">
        <v>2</v>
      </c>
      <c r="G402" s="71">
        <v>2</v>
      </c>
      <c r="H402" s="71">
        <v>551.5</v>
      </c>
      <c r="I402" s="71">
        <v>0</v>
      </c>
      <c r="J402" s="71">
        <v>0</v>
      </c>
      <c r="K402" s="106">
        <v>2</v>
      </c>
      <c r="L402" s="76" t="s">
        <v>1280</v>
      </c>
      <c r="M402" s="71">
        <v>872.8</v>
      </c>
      <c r="N402" s="71">
        <v>2</v>
      </c>
      <c r="O402" s="71">
        <v>2</v>
      </c>
      <c r="P402" s="71">
        <v>549.5</v>
      </c>
      <c r="Q402" s="71">
        <v>2</v>
      </c>
      <c r="R402" s="71">
        <v>2</v>
      </c>
      <c r="S402" s="106">
        <v>1</v>
      </c>
      <c r="T402" s="76"/>
      <c r="U402" s="71"/>
      <c r="V402" s="71"/>
      <c r="W402" s="71" t="s">
        <v>1864</v>
      </c>
      <c r="X402" s="71"/>
      <c r="Y402" s="71"/>
      <c r="Z402" s="71" t="s">
        <v>1864</v>
      </c>
      <c r="AA402" s="106">
        <v>0</v>
      </c>
      <c r="AB402" s="76"/>
      <c r="AC402" s="71"/>
      <c r="AD402" s="71"/>
      <c r="AE402" s="71" t="s">
        <v>1864</v>
      </c>
      <c r="AF402" s="71"/>
      <c r="AG402" s="71"/>
      <c r="AH402" s="71" t="s">
        <v>1864</v>
      </c>
      <c r="AI402" s="106">
        <v>0</v>
      </c>
    </row>
    <row r="403" spans="1:35" x14ac:dyDescent="0.25">
      <c r="A403" s="76" t="s">
        <v>1270</v>
      </c>
      <c r="B403" s="71">
        <v>874.8</v>
      </c>
      <c r="C403" s="77">
        <v>519.5</v>
      </c>
      <c r="D403" s="76" t="s">
        <v>1282</v>
      </c>
      <c r="E403" s="71">
        <v>872.8</v>
      </c>
      <c r="F403" s="71">
        <v>2</v>
      </c>
      <c r="G403" s="71">
        <v>2</v>
      </c>
      <c r="H403" s="71">
        <v>517.5</v>
      </c>
      <c r="I403" s="71">
        <v>2</v>
      </c>
      <c r="J403" s="71">
        <v>2</v>
      </c>
      <c r="K403" s="106">
        <v>1</v>
      </c>
      <c r="L403" s="76"/>
      <c r="M403" s="71"/>
      <c r="N403" s="71"/>
      <c r="O403" s="71" t="s">
        <v>1864</v>
      </c>
      <c r="P403" s="71"/>
      <c r="Q403" s="71"/>
      <c r="R403" s="71" t="s">
        <v>1864</v>
      </c>
      <c r="S403" s="106">
        <v>0</v>
      </c>
      <c r="T403" s="76"/>
      <c r="U403" s="71"/>
      <c r="V403" s="71"/>
      <c r="W403" s="71" t="s">
        <v>1864</v>
      </c>
      <c r="X403" s="71"/>
      <c r="Y403" s="71"/>
      <c r="Z403" s="71" t="s">
        <v>1864</v>
      </c>
      <c r="AA403" s="106">
        <v>0</v>
      </c>
      <c r="AB403" s="76"/>
      <c r="AC403" s="71"/>
      <c r="AD403" s="71"/>
      <c r="AE403" s="71" t="s">
        <v>1864</v>
      </c>
      <c r="AF403" s="71"/>
      <c r="AG403" s="71"/>
      <c r="AH403" s="71" t="s">
        <v>1864</v>
      </c>
      <c r="AI403" s="106">
        <v>0</v>
      </c>
    </row>
    <row r="404" spans="1:35" x14ac:dyDescent="0.25">
      <c r="A404" s="76" t="s">
        <v>1271</v>
      </c>
      <c r="B404" s="71">
        <v>872.8</v>
      </c>
      <c r="C404" s="77">
        <v>627.6</v>
      </c>
      <c r="D404" s="76" t="s">
        <v>1284</v>
      </c>
      <c r="E404" s="71">
        <v>870.8</v>
      </c>
      <c r="F404" s="71">
        <v>2</v>
      </c>
      <c r="G404" s="71">
        <v>2</v>
      </c>
      <c r="H404" s="71">
        <v>625.6</v>
      </c>
      <c r="I404" s="71">
        <v>2</v>
      </c>
      <c r="J404" s="71">
        <v>2</v>
      </c>
      <c r="K404" s="106">
        <v>1</v>
      </c>
      <c r="L404" s="76"/>
      <c r="M404" s="71"/>
      <c r="N404" s="71"/>
      <c r="O404" s="71" t="s">
        <v>1864</v>
      </c>
      <c r="P404" s="71"/>
      <c r="Q404" s="71"/>
      <c r="R404" s="71" t="s">
        <v>1864</v>
      </c>
      <c r="S404" s="106">
        <v>0</v>
      </c>
      <c r="T404" s="76"/>
      <c r="U404" s="71"/>
      <c r="V404" s="71"/>
      <c r="W404" s="71" t="s">
        <v>1864</v>
      </c>
      <c r="X404" s="71"/>
      <c r="Y404" s="71"/>
      <c r="Z404" s="71" t="s">
        <v>1864</v>
      </c>
      <c r="AA404" s="106">
        <v>0</v>
      </c>
      <c r="AB404" s="76"/>
      <c r="AC404" s="71"/>
      <c r="AD404" s="71"/>
      <c r="AE404" s="71" t="s">
        <v>1864</v>
      </c>
      <c r="AF404" s="71"/>
      <c r="AG404" s="71"/>
      <c r="AH404" s="71" t="s">
        <v>1864</v>
      </c>
      <c r="AI404" s="106">
        <v>0</v>
      </c>
    </row>
    <row r="405" spans="1:35" x14ac:dyDescent="0.25">
      <c r="A405" s="76" t="s">
        <v>1272</v>
      </c>
      <c r="B405" s="71">
        <v>872.8</v>
      </c>
      <c r="C405" s="77">
        <v>599.5</v>
      </c>
      <c r="D405" s="76" t="s">
        <v>1286</v>
      </c>
      <c r="E405" s="71">
        <v>870.8</v>
      </c>
      <c r="F405" s="71">
        <v>2</v>
      </c>
      <c r="G405" s="71">
        <v>2</v>
      </c>
      <c r="H405" s="71">
        <v>599.5</v>
      </c>
      <c r="I405" s="71">
        <v>0</v>
      </c>
      <c r="J405" s="71">
        <v>0</v>
      </c>
      <c r="K405" s="106">
        <v>2</v>
      </c>
      <c r="L405" s="76" t="s">
        <v>1285</v>
      </c>
      <c r="M405" s="71">
        <v>870.8</v>
      </c>
      <c r="N405" s="71">
        <v>2</v>
      </c>
      <c r="O405" s="71">
        <v>2</v>
      </c>
      <c r="P405" s="71">
        <v>597.5</v>
      </c>
      <c r="Q405" s="71">
        <v>2</v>
      </c>
      <c r="R405" s="71">
        <v>2</v>
      </c>
      <c r="S405" s="106">
        <v>1</v>
      </c>
      <c r="T405" s="76"/>
      <c r="U405" s="71"/>
      <c r="V405" s="71"/>
      <c r="W405" s="71" t="s">
        <v>1864</v>
      </c>
      <c r="X405" s="71"/>
      <c r="Y405" s="71"/>
      <c r="Z405" s="71" t="s">
        <v>1864</v>
      </c>
      <c r="AA405" s="106">
        <v>0</v>
      </c>
      <c r="AB405" s="76"/>
      <c r="AC405" s="71"/>
      <c r="AD405" s="71"/>
      <c r="AE405" s="71" t="s">
        <v>1864</v>
      </c>
      <c r="AF405" s="71"/>
      <c r="AG405" s="71"/>
      <c r="AH405" s="71" t="s">
        <v>1864</v>
      </c>
      <c r="AI405" s="106">
        <v>0</v>
      </c>
    </row>
    <row r="406" spans="1:35" x14ac:dyDescent="0.25">
      <c r="A406" s="76" t="s">
        <v>1273</v>
      </c>
      <c r="B406" s="71">
        <v>872.8</v>
      </c>
      <c r="C406" s="77">
        <v>601.5</v>
      </c>
      <c r="D406" s="76" t="s">
        <v>1286</v>
      </c>
      <c r="E406" s="71">
        <v>870.8</v>
      </c>
      <c r="F406" s="71">
        <v>2</v>
      </c>
      <c r="G406" s="71">
        <v>2</v>
      </c>
      <c r="H406" s="71">
        <v>599.5</v>
      </c>
      <c r="I406" s="71">
        <v>2</v>
      </c>
      <c r="J406" s="71">
        <v>2</v>
      </c>
      <c r="K406" s="106">
        <v>1</v>
      </c>
      <c r="L406" s="76"/>
      <c r="M406" s="71"/>
      <c r="N406" s="71"/>
      <c r="O406" s="71" t="s">
        <v>1864</v>
      </c>
      <c r="P406" s="71"/>
      <c r="Q406" s="71"/>
      <c r="R406" s="71" t="s">
        <v>1864</v>
      </c>
      <c r="S406" s="106">
        <v>0</v>
      </c>
      <c r="T406" s="76"/>
      <c r="U406" s="71"/>
      <c r="V406" s="71"/>
      <c r="W406" s="71" t="s">
        <v>1864</v>
      </c>
      <c r="X406" s="71"/>
      <c r="Y406" s="71"/>
      <c r="Z406" s="71" t="s">
        <v>1864</v>
      </c>
      <c r="AA406" s="106">
        <v>0</v>
      </c>
      <c r="AB406" s="76"/>
      <c r="AC406" s="71"/>
      <c r="AD406" s="71"/>
      <c r="AE406" s="71" t="s">
        <v>1864</v>
      </c>
      <c r="AF406" s="71"/>
      <c r="AG406" s="71"/>
      <c r="AH406" s="71" t="s">
        <v>1864</v>
      </c>
      <c r="AI406" s="106">
        <v>0</v>
      </c>
    </row>
    <row r="407" spans="1:35" x14ac:dyDescent="0.25">
      <c r="A407" s="76" t="s">
        <v>1274</v>
      </c>
      <c r="B407" s="71">
        <v>872.8</v>
      </c>
      <c r="C407" s="77">
        <v>571.5</v>
      </c>
      <c r="D407" s="76" t="s">
        <v>1287</v>
      </c>
      <c r="E407" s="71">
        <v>870.8</v>
      </c>
      <c r="F407" s="71">
        <v>2</v>
      </c>
      <c r="G407" s="71">
        <v>2</v>
      </c>
      <c r="H407" s="71">
        <v>571.5</v>
      </c>
      <c r="I407" s="71">
        <v>0</v>
      </c>
      <c r="J407" s="71">
        <v>0</v>
      </c>
      <c r="K407" s="106">
        <v>2</v>
      </c>
      <c r="L407" s="76"/>
      <c r="M407" s="71"/>
      <c r="N407" s="71"/>
      <c r="O407" s="71" t="s">
        <v>1864</v>
      </c>
      <c r="P407" s="71"/>
      <c r="Q407" s="71"/>
      <c r="R407" s="71" t="s">
        <v>1864</v>
      </c>
      <c r="S407" s="106">
        <v>0</v>
      </c>
      <c r="T407" s="76"/>
      <c r="U407" s="71"/>
      <c r="V407" s="71"/>
      <c r="W407" s="71" t="s">
        <v>1864</v>
      </c>
      <c r="X407" s="71"/>
      <c r="Y407" s="71"/>
      <c r="Z407" s="71" t="s">
        <v>1864</v>
      </c>
      <c r="AA407" s="106">
        <v>0</v>
      </c>
      <c r="AB407" s="76"/>
      <c r="AC407" s="71"/>
      <c r="AD407" s="71"/>
      <c r="AE407" s="71" t="s">
        <v>1864</v>
      </c>
      <c r="AF407" s="71"/>
      <c r="AG407" s="71"/>
      <c r="AH407" s="71" t="s">
        <v>1864</v>
      </c>
      <c r="AI407" s="106">
        <v>0</v>
      </c>
    </row>
    <row r="408" spans="1:35" x14ac:dyDescent="0.25">
      <c r="A408" s="76" t="s">
        <v>1275</v>
      </c>
      <c r="B408" s="71">
        <v>872.8</v>
      </c>
      <c r="C408" s="77">
        <v>573.5</v>
      </c>
      <c r="D408" s="76" t="s">
        <v>1288</v>
      </c>
      <c r="E408" s="71">
        <v>870.8</v>
      </c>
      <c r="F408" s="71">
        <v>2</v>
      </c>
      <c r="G408" s="71">
        <v>2</v>
      </c>
      <c r="H408" s="71">
        <v>573.5</v>
      </c>
      <c r="I408" s="71">
        <v>0</v>
      </c>
      <c r="J408" s="71">
        <v>0</v>
      </c>
      <c r="K408" s="106">
        <v>2</v>
      </c>
      <c r="L408" s="76" t="s">
        <v>1287</v>
      </c>
      <c r="M408" s="71">
        <v>870.8</v>
      </c>
      <c r="N408" s="71">
        <v>2</v>
      </c>
      <c r="O408" s="71">
        <v>2</v>
      </c>
      <c r="P408" s="71">
        <v>571.5</v>
      </c>
      <c r="Q408" s="71">
        <v>2</v>
      </c>
      <c r="R408" s="71">
        <v>2</v>
      </c>
      <c r="S408" s="106">
        <v>1</v>
      </c>
      <c r="T408" s="76"/>
      <c r="U408" s="71"/>
      <c r="V408" s="71"/>
      <c r="W408" s="71" t="s">
        <v>1864</v>
      </c>
      <c r="X408" s="71"/>
      <c r="Y408" s="71"/>
      <c r="Z408" s="71" t="s">
        <v>1864</v>
      </c>
      <c r="AA408" s="106">
        <v>0</v>
      </c>
      <c r="AB408" s="76"/>
      <c r="AC408" s="71"/>
      <c r="AD408" s="71"/>
      <c r="AE408" s="71" t="s">
        <v>1864</v>
      </c>
      <c r="AF408" s="71"/>
      <c r="AG408" s="71"/>
      <c r="AH408" s="71" t="s">
        <v>1864</v>
      </c>
      <c r="AI408" s="106">
        <v>0</v>
      </c>
    </row>
    <row r="409" spans="1:35" x14ac:dyDescent="0.25">
      <c r="A409" s="76" t="s">
        <v>1276</v>
      </c>
      <c r="B409" s="71">
        <v>872.8</v>
      </c>
      <c r="C409" s="77">
        <v>575.5</v>
      </c>
      <c r="D409" s="76" t="s">
        <v>1288</v>
      </c>
      <c r="E409" s="71">
        <v>870.8</v>
      </c>
      <c r="F409" s="71">
        <v>2</v>
      </c>
      <c r="G409" s="71">
        <v>2</v>
      </c>
      <c r="H409" s="71">
        <v>573.5</v>
      </c>
      <c r="I409" s="71">
        <v>2</v>
      </c>
      <c r="J409" s="71">
        <v>2</v>
      </c>
      <c r="K409" s="106">
        <v>1</v>
      </c>
      <c r="L409" s="76" t="s">
        <v>1289</v>
      </c>
      <c r="M409" s="71">
        <v>870.8</v>
      </c>
      <c r="N409" s="71">
        <v>2</v>
      </c>
      <c r="O409" s="71">
        <v>2</v>
      </c>
      <c r="P409" s="71">
        <v>575.5</v>
      </c>
      <c r="Q409" s="71">
        <v>0</v>
      </c>
      <c r="R409" s="71">
        <v>0</v>
      </c>
      <c r="S409" s="106">
        <v>2</v>
      </c>
      <c r="T409" s="76"/>
      <c r="U409" s="71"/>
      <c r="V409" s="71"/>
      <c r="W409" s="71" t="s">
        <v>1864</v>
      </c>
      <c r="X409" s="71"/>
      <c r="Y409" s="71"/>
      <c r="Z409" s="71" t="s">
        <v>1864</v>
      </c>
      <c r="AA409" s="106">
        <v>0</v>
      </c>
      <c r="AB409" s="76"/>
      <c r="AC409" s="71"/>
      <c r="AD409" s="71"/>
      <c r="AE409" s="71" t="s">
        <v>1864</v>
      </c>
      <c r="AF409" s="71"/>
      <c r="AG409" s="71"/>
      <c r="AH409" s="71" t="s">
        <v>1864</v>
      </c>
      <c r="AI409" s="106">
        <v>0</v>
      </c>
    </row>
    <row r="410" spans="1:35" x14ac:dyDescent="0.25">
      <c r="A410" s="76" t="s">
        <v>1277</v>
      </c>
      <c r="B410" s="71">
        <v>872.8</v>
      </c>
      <c r="C410" s="77">
        <v>577.5</v>
      </c>
      <c r="D410" s="76" t="s">
        <v>1289</v>
      </c>
      <c r="E410" s="71">
        <v>870.8</v>
      </c>
      <c r="F410" s="71">
        <v>2</v>
      </c>
      <c r="G410" s="71">
        <v>2</v>
      </c>
      <c r="H410" s="71">
        <v>575.5</v>
      </c>
      <c r="I410" s="71">
        <v>2</v>
      </c>
      <c r="J410" s="71">
        <v>2</v>
      </c>
      <c r="K410" s="106">
        <v>1</v>
      </c>
      <c r="L410" s="76"/>
      <c r="M410" s="71"/>
      <c r="N410" s="71"/>
      <c r="O410" s="71" t="s">
        <v>1864</v>
      </c>
      <c r="P410" s="71"/>
      <c r="Q410" s="71"/>
      <c r="R410" s="71" t="s">
        <v>1864</v>
      </c>
      <c r="S410" s="106">
        <v>0</v>
      </c>
      <c r="T410" s="76"/>
      <c r="U410" s="71"/>
      <c r="V410" s="71"/>
      <c r="W410" s="71" t="s">
        <v>1864</v>
      </c>
      <c r="X410" s="71"/>
      <c r="Y410" s="71"/>
      <c r="Z410" s="71" t="s">
        <v>1864</v>
      </c>
      <c r="AA410" s="106">
        <v>0</v>
      </c>
      <c r="AB410" s="76"/>
      <c r="AC410" s="71"/>
      <c r="AD410" s="71"/>
      <c r="AE410" s="71" t="s">
        <v>1864</v>
      </c>
      <c r="AF410" s="71"/>
      <c r="AG410" s="71"/>
      <c r="AH410" s="71" t="s">
        <v>1864</v>
      </c>
      <c r="AI410" s="106">
        <v>0</v>
      </c>
    </row>
    <row r="411" spans="1:35" x14ac:dyDescent="0.25">
      <c r="A411" s="76" t="s">
        <v>1279</v>
      </c>
      <c r="B411" s="71">
        <v>872.8</v>
      </c>
      <c r="C411" s="77">
        <v>547.5</v>
      </c>
      <c r="D411" s="76" t="s">
        <v>1290</v>
      </c>
      <c r="E411" s="71">
        <v>870.8</v>
      </c>
      <c r="F411" s="71">
        <v>2</v>
      </c>
      <c r="G411" s="71">
        <v>2</v>
      </c>
      <c r="H411" s="71">
        <v>547.5</v>
      </c>
      <c r="I411" s="71">
        <v>0</v>
      </c>
      <c r="J411" s="71">
        <v>0</v>
      </c>
      <c r="K411" s="106">
        <v>2</v>
      </c>
      <c r="L411" s="76"/>
      <c r="M411" s="71"/>
      <c r="N411" s="71"/>
      <c r="O411" s="71" t="s">
        <v>1864</v>
      </c>
      <c r="P411" s="71"/>
      <c r="Q411" s="71"/>
      <c r="R411" s="71" t="s">
        <v>1864</v>
      </c>
      <c r="S411" s="106">
        <v>0</v>
      </c>
      <c r="T411" s="76"/>
      <c r="U411" s="71"/>
      <c r="V411" s="71"/>
      <c r="W411" s="71" t="s">
        <v>1864</v>
      </c>
      <c r="X411" s="71"/>
      <c r="Y411" s="71"/>
      <c r="Z411" s="71" t="s">
        <v>1864</v>
      </c>
      <c r="AA411" s="106">
        <v>0</v>
      </c>
      <c r="AB411" s="76"/>
      <c r="AC411" s="71"/>
      <c r="AD411" s="71"/>
      <c r="AE411" s="71" t="s">
        <v>1864</v>
      </c>
      <c r="AF411" s="71"/>
      <c r="AG411" s="71"/>
      <c r="AH411" s="71" t="s">
        <v>1864</v>
      </c>
      <c r="AI411" s="106">
        <v>0</v>
      </c>
    </row>
    <row r="412" spans="1:35" x14ac:dyDescent="0.25">
      <c r="A412" s="76" t="s">
        <v>1280</v>
      </c>
      <c r="B412" s="71">
        <v>872.8</v>
      </c>
      <c r="C412" s="77">
        <v>549.5</v>
      </c>
      <c r="D412" s="76" t="s">
        <v>1291</v>
      </c>
      <c r="E412" s="71">
        <v>870.8</v>
      </c>
      <c r="F412" s="71">
        <v>2</v>
      </c>
      <c r="G412" s="71">
        <v>2</v>
      </c>
      <c r="H412" s="71">
        <v>549.5</v>
      </c>
      <c r="I412" s="71">
        <v>0</v>
      </c>
      <c r="J412" s="71">
        <v>0</v>
      </c>
      <c r="K412" s="106">
        <v>2</v>
      </c>
      <c r="L412" s="76" t="s">
        <v>1290</v>
      </c>
      <c r="M412" s="71">
        <v>870.8</v>
      </c>
      <c r="N412" s="71">
        <v>2</v>
      </c>
      <c r="O412" s="71">
        <v>2</v>
      </c>
      <c r="P412" s="71">
        <v>547.5</v>
      </c>
      <c r="Q412" s="71">
        <v>2</v>
      </c>
      <c r="R412" s="71">
        <v>2</v>
      </c>
      <c r="S412" s="106">
        <v>1</v>
      </c>
      <c r="T412" s="76"/>
      <c r="U412" s="71"/>
      <c r="V412" s="71"/>
      <c r="W412" s="71" t="s">
        <v>1864</v>
      </c>
      <c r="X412" s="71"/>
      <c r="Y412" s="71"/>
      <c r="Z412" s="71" t="s">
        <v>1864</v>
      </c>
      <c r="AA412" s="106">
        <v>0</v>
      </c>
      <c r="AB412" s="76"/>
      <c r="AC412" s="71"/>
      <c r="AD412" s="71"/>
      <c r="AE412" s="71" t="s">
        <v>1864</v>
      </c>
      <c r="AF412" s="71"/>
      <c r="AG412" s="71"/>
      <c r="AH412" s="71" t="s">
        <v>1864</v>
      </c>
      <c r="AI412" s="106">
        <v>0</v>
      </c>
    </row>
    <row r="413" spans="1:35" x14ac:dyDescent="0.25">
      <c r="A413" s="76" t="s">
        <v>1281</v>
      </c>
      <c r="B413" s="71">
        <v>872.8</v>
      </c>
      <c r="C413" s="77">
        <v>551.5</v>
      </c>
      <c r="D413" s="76" t="s">
        <v>1291</v>
      </c>
      <c r="E413" s="71">
        <v>870.8</v>
      </c>
      <c r="F413" s="71">
        <v>2</v>
      </c>
      <c r="G413" s="71">
        <v>2</v>
      </c>
      <c r="H413" s="71">
        <v>549.5</v>
      </c>
      <c r="I413" s="71">
        <v>2</v>
      </c>
      <c r="J413" s="71">
        <v>2</v>
      </c>
      <c r="K413" s="106">
        <v>1</v>
      </c>
      <c r="L413" s="76" t="s">
        <v>1292</v>
      </c>
      <c r="M413" s="71">
        <v>870.8</v>
      </c>
      <c r="N413" s="71">
        <v>2</v>
      </c>
      <c r="O413" s="71">
        <v>2</v>
      </c>
      <c r="P413" s="71">
        <v>551.5</v>
      </c>
      <c r="Q413" s="71">
        <v>0</v>
      </c>
      <c r="R413" s="71">
        <v>0</v>
      </c>
      <c r="S413" s="106">
        <v>2</v>
      </c>
      <c r="T413" s="76"/>
      <c r="U413" s="71"/>
      <c r="V413" s="71"/>
      <c r="W413" s="71" t="s">
        <v>1864</v>
      </c>
      <c r="X413" s="71"/>
      <c r="Y413" s="71"/>
      <c r="Z413" s="71" t="s">
        <v>1864</v>
      </c>
      <c r="AA413" s="106">
        <v>0</v>
      </c>
      <c r="AB413" s="76"/>
      <c r="AC413" s="71"/>
      <c r="AD413" s="71"/>
      <c r="AE413" s="71" t="s">
        <v>1864</v>
      </c>
      <c r="AF413" s="71"/>
      <c r="AG413" s="71"/>
      <c r="AH413" s="71" t="s">
        <v>1864</v>
      </c>
      <c r="AI413" s="106">
        <v>0</v>
      </c>
    </row>
    <row r="414" spans="1:35" x14ac:dyDescent="0.25">
      <c r="A414" s="76" t="s">
        <v>1283</v>
      </c>
      <c r="B414" s="71">
        <v>872.8</v>
      </c>
      <c r="C414" s="77">
        <v>523.5</v>
      </c>
      <c r="D414" s="76" t="s">
        <v>1293</v>
      </c>
      <c r="E414" s="71">
        <v>870.8</v>
      </c>
      <c r="F414" s="71">
        <v>2</v>
      </c>
      <c r="G414" s="71">
        <v>2</v>
      </c>
      <c r="H414" s="71">
        <v>523.5</v>
      </c>
      <c r="I414" s="71">
        <v>0</v>
      </c>
      <c r="J414" s="71">
        <v>0</v>
      </c>
      <c r="K414" s="106">
        <v>2</v>
      </c>
      <c r="L414" s="76"/>
      <c r="M414" s="71"/>
      <c r="N414" s="71"/>
      <c r="O414" s="71" t="s">
        <v>1864</v>
      </c>
      <c r="P414" s="71"/>
      <c r="Q414" s="71"/>
      <c r="R414" s="71" t="s">
        <v>1864</v>
      </c>
      <c r="S414" s="106">
        <v>0</v>
      </c>
      <c r="T414" s="76"/>
      <c r="U414" s="71"/>
      <c r="V414" s="71"/>
      <c r="W414" s="71" t="s">
        <v>1864</v>
      </c>
      <c r="X414" s="71"/>
      <c r="Y414" s="71"/>
      <c r="Z414" s="71" t="s">
        <v>1864</v>
      </c>
      <c r="AA414" s="106">
        <v>0</v>
      </c>
      <c r="AB414" s="76"/>
      <c r="AC414" s="71"/>
      <c r="AD414" s="71"/>
      <c r="AE414" s="71" t="s">
        <v>1864</v>
      </c>
      <c r="AF414" s="71"/>
      <c r="AG414" s="71"/>
      <c r="AH414" s="71" t="s">
        <v>1864</v>
      </c>
      <c r="AI414" s="106">
        <v>0</v>
      </c>
    </row>
    <row r="415" spans="1:35" x14ac:dyDescent="0.25">
      <c r="A415" s="76" t="s">
        <v>1284</v>
      </c>
      <c r="B415" s="71">
        <v>870.8</v>
      </c>
      <c r="C415" s="77">
        <v>625.6</v>
      </c>
      <c r="D415" s="76" t="s">
        <v>1294</v>
      </c>
      <c r="E415" s="71">
        <v>868.8</v>
      </c>
      <c r="F415" s="71">
        <v>2</v>
      </c>
      <c r="G415" s="71">
        <v>2</v>
      </c>
      <c r="H415" s="71">
        <v>623.6</v>
      </c>
      <c r="I415" s="71">
        <v>2</v>
      </c>
      <c r="J415" s="71">
        <v>2</v>
      </c>
      <c r="K415" s="106">
        <v>1</v>
      </c>
      <c r="L415" s="76"/>
      <c r="M415" s="71"/>
      <c r="N415" s="71"/>
      <c r="O415" s="71" t="s">
        <v>1864</v>
      </c>
      <c r="P415" s="71"/>
      <c r="Q415" s="71"/>
      <c r="R415" s="71" t="s">
        <v>1864</v>
      </c>
      <c r="S415" s="106">
        <v>0</v>
      </c>
      <c r="T415" s="76"/>
      <c r="U415" s="71"/>
      <c r="V415" s="71"/>
      <c r="W415" s="71" t="s">
        <v>1864</v>
      </c>
      <c r="X415" s="71"/>
      <c r="Y415" s="71"/>
      <c r="Z415" s="71" t="s">
        <v>1864</v>
      </c>
      <c r="AA415" s="106">
        <v>0</v>
      </c>
      <c r="AB415" s="76"/>
      <c r="AC415" s="71"/>
      <c r="AD415" s="71"/>
      <c r="AE415" s="71" t="s">
        <v>1864</v>
      </c>
      <c r="AF415" s="71"/>
      <c r="AG415" s="71"/>
      <c r="AH415" s="71" t="s">
        <v>1864</v>
      </c>
      <c r="AI415" s="106">
        <v>0</v>
      </c>
    </row>
    <row r="416" spans="1:35" x14ac:dyDescent="0.25">
      <c r="A416" s="76" t="s">
        <v>1285</v>
      </c>
      <c r="B416" s="71">
        <v>870.8</v>
      </c>
      <c r="C416" s="77">
        <v>597.5</v>
      </c>
      <c r="D416" s="76" t="s">
        <v>1296</v>
      </c>
      <c r="E416" s="71">
        <v>868.8</v>
      </c>
      <c r="F416" s="71">
        <v>2</v>
      </c>
      <c r="G416" s="71">
        <v>2</v>
      </c>
      <c r="H416" s="71">
        <v>597.5</v>
      </c>
      <c r="I416" s="71">
        <v>0</v>
      </c>
      <c r="J416" s="71">
        <v>0</v>
      </c>
      <c r="K416" s="106">
        <v>2</v>
      </c>
      <c r="L416" s="76" t="s">
        <v>1295</v>
      </c>
      <c r="M416" s="71">
        <v>868.8</v>
      </c>
      <c r="N416" s="71">
        <v>2</v>
      </c>
      <c r="O416" s="71">
        <v>2</v>
      </c>
      <c r="P416" s="71">
        <v>595.5</v>
      </c>
      <c r="Q416" s="71">
        <v>2</v>
      </c>
      <c r="R416" s="71">
        <v>2</v>
      </c>
      <c r="S416" s="106">
        <v>1</v>
      </c>
      <c r="T416" s="76"/>
      <c r="U416" s="71"/>
      <c r="V416" s="71"/>
      <c r="W416" s="71" t="s">
        <v>1864</v>
      </c>
      <c r="X416" s="71"/>
      <c r="Y416" s="71"/>
      <c r="Z416" s="71" t="s">
        <v>1864</v>
      </c>
      <c r="AA416" s="106">
        <v>0</v>
      </c>
      <c r="AB416" s="76"/>
      <c r="AC416" s="71"/>
      <c r="AD416" s="71"/>
      <c r="AE416" s="71" t="s">
        <v>1864</v>
      </c>
      <c r="AF416" s="71"/>
      <c r="AG416" s="71"/>
      <c r="AH416" s="71" t="s">
        <v>1864</v>
      </c>
      <c r="AI416" s="106">
        <v>0</v>
      </c>
    </row>
    <row r="417" spans="1:35" x14ac:dyDescent="0.25">
      <c r="A417" s="76" t="s">
        <v>1286</v>
      </c>
      <c r="B417" s="71">
        <v>870.8</v>
      </c>
      <c r="C417" s="77">
        <v>599.5</v>
      </c>
      <c r="D417" s="76" t="s">
        <v>1296</v>
      </c>
      <c r="E417" s="71">
        <v>868.8</v>
      </c>
      <c r="F417" s="71">
        <v>2</v>
      </c>
      <c r="G417" s="71">
        <v>2</v>
      </c>
      <c r="H417" s="71">
        <v>597.5</v>
      </c>
      <c r="I417" s="71">
        <v>2</v>
      </c>
      <c r="J417" s="71">
        <v>2</v>
      </c>
      <c r="K417" s="106">
        <v>1</v>
      </c>
      <c r="L417" s="76"/>
      <c r="M417" s="71"/>
      <c r="N417" s="71"/>
      <c r="O417" s="71" t="s">
        <v>1864</v>
      </c>
      <c r="P417" s="71"/>
      <c r="Q417" s="71"/>
      <c r="R417" s="71" t="s">
        <v>1864</v>
      </c>
      <c r="S417" s="106">
        <v>0</v>
      </c>
      <c r="T417" s="76"/>
      <c r="U417" s="71"/>
      <c r="V417" s="71"/>
      <c r="W417" s="71" t="s">
        <v>1864</v>
      </c>
      <c r="X417" s="71"/>
      <c r="Y417" s="71"/>
      <c r="Z417" s="71" t="s">
        <v>1864</v>
      </c>
      <c r="AA417" s="106">
        <v>0</v>
      </c>
      <c r="AB417" s="76"/>
      <c r="AC417" s="71"/>
      <c r="AD417" s="71"/>
      <c r="AE417" s="71" t="s">
        <v>1864</v>
      </c>
      <c r="AF417" s="71"/>
      <c r="AG417" s="71"/>
      <c r="AH417" s="71" t="s">
        <v>1864</v>
      </c>
      <c r="AI417" s="106">
        <v>0</v>
      </c>
    </row>
    <row r="418" spans="1:35" x14ac:dyDescent="0.25">
      <c r="A418" s="76" t="s">
        <v>1287</v>
      </c>
      <c r="B418" s="71">
        <v>870.8</v>
      </c>
      <c r="C418" s="77">
        <v>571.5</v>
      </c>
      <c r="D418" s="76" t="s">
        <v>1298</v>
      </c>
      <c r="E418" s="71">
        <v>868.8</v>
      </c>
      <c r="F418" s="71">
        <v>2</v>
      </c>
      <c r="G418" s="71">
        <v>2</v>
      </c>
      <c r="H418" s="71">
        <v>571.5</v>
      </c>
      <c r="I418" s="71">
        <v>0</v>
      </c>
      <c r="J418" s="71">
        <v>0</v>
      </c>
      <c r="K418" s="106">
        <v>2</v>
      </c>
      <c r="L418" s="76" t="s">
        <v>1297</v>
      </c>
      <c r="M418" s="71">
        <v>868.8</v>
      </c>
      <c r="N418" s="71">
        <v>2</v>
      </c>
      <c r="O418" s="71">
        <v>2</v>
      </c>
      <c r="P418" s="71">
        <v>569.5</v>
      </c>
      <c r="Q418" s="71">
        <v>2</v>
      </c>
      <c r="R418" s="71">
        <v>2</v>
      </c>
      <c r="S418" s="106">
        <v>1</v>
      </c>
      <c r="T418" s="76"/>
      <c r="U418" s="71"/>
      <c r="V418" s="71"/>
      <c r="W418" s="71" t="s">
        <v>1864</v>
      </c>
      <c r="X418" s="71"/>
      <c r="Y418" s="71"/>
      <c r="Z418" s="71" t="s">
        <v>1864</v>
      </c>
      <c r="AA418" s="106">
        <v>0</v>
      </c>
      <c r="AB418" s="76"/>
      <c r="AC418" s="71"/>
      <c r="AD418" s="71"/>
      <c r="AE418" s="71" t="s">
        <v>1864</v>
      </c>
      <c r="AF418" s="71"/>
      <c r="AG418" s="71"/>
      <c r="AH418" s="71" t="s">
        <v>1864</v>
      </c>
      <c r="AI418" s="106">
        <v>0</v>
      </c>
    </row>
    <row r="419" spans="1:35" x14ac:dyDescent="0.25">
      <c r="A419" s="76" t="s">
        <v>1288</v>
      </c>
      <c r="B419" s="71">
        <v>870.8</v>
      </c>
      <c r="C419" s="77">
        <v>573.5</v>
      </c>
      <c r="D419" s="76" t="s">
        <v>1298</v>
      </c>
      <c r="E419" s="71">
        <v>868.8</v>
      </c>
      <c r="F419" s="71">
        <v>2</v>
      </c>
      <c r="G419" s="71">
        <v>2</v>
      </c>
      <c r="H419" s="71">
        <v>571.5</v>
      </c>
      <c r="I419" s="71">
        <v>2</v>
      </c>
      <c r="J419" s="71">
        <v>2</v>
      </c>
      <c r="K419" s="106">
        <v>1</v>
      </c>
      <c r="L419" s="76" t="s">
        <v>1299</v>
      </c>
      <c r="M419" s="71">
        <v>868.8</v>
      </c>
      <c r="N419" s="71">
        <v>2</v>
      </c>
      <c r="O419" s="71">
        <v>2</v>
      </c>
      <c r="P419" s="71">
        <v>573.5</v>
      </c>
      <c r="Q419" s="71">
        <v>0</v>
      </c>
      <c r="R419" s="71">
        <v>0</v>
      </c>
      <c r="S419" s="106">
        <v>2</v>
      </c>
      <c r="T419" s="76"/>
      <c r="U419" s="71"/>
      <c r="V419" s="71"/>
      <c r="W419" s="71" t="s">
        <v>1864</v>
      </c>
      <c r="X419" s="71"/>
      <c r="Y419" s="71"/>
      <c r="Z419" s="71" t="s">
        <v>1864</v>
      </c>
      <c r="AA419" s="106">
        <v>0</v>
      </c>
      <c r="AB419" s="76"/>
      <c r="AC419" s="71"/>
      <c r="AD419" s="71"/>
      <c r="AE419" s="71" t="s">
        <v>1864</v>
      </c>
      <c r="AF419" s="71"/>
      <c r="AG419" s="71"/>
      <c r="AH419" s="71" t="s">
        <v>1864</v>
      </c>
      <c r="AI419" s="106">
        <v>0</v>
      </c>
    </row>
    <row r="420" spans="1:35" x14ac:dyDescent="0.25">
      <c r="A420" s="76" t="s">
        <v>1289</v>
      </c>
      <c r="B420" s="71">
        <v>870.8</v>
      </c>
      <c r="C420" s="77">
        <v>575.5</v>
      </c>
      <c r="D420" s="76" t="s">
        <v>1299</v>
      </c>
      <c r="E420" s="71">
        <v>868.8</v>
      </c>
      <c r="F420" s="71">
        <v>2</v>
      </c>
      <c r="G420" s="71">
        <v>2</v>
      </c>
      <c r="H420" s="71">
        <v>573.5</v>
      </c>
      <c r="I420" s="71">
        <v>2</v>
      </c>
      <c r="J420" s="71">
        <v>2</v>
      </c>
      <c r="K420" s="106">
        <v>1</v>
      </c>
      <c r="L420" s="76"/>
      <c r="M420" s="71"/>
      <c r="N420" s="71"/>
      <c r="O420" s="71" t="s">
        <v>1864</v>
      </c>
      <c r="P420" s="71"/>
      <c r="Q420" s="71"/>
      <c r="R420" s="71" t="s">
        <v>1864</v>
      </c>
      <c r="S420" s="106">
        <v>0</v>
      </c>
      <c r="T420" s="76"/>
      <c r="U420" s="71"/>
      <c r="V420" s="71"/>
      <c r="W420" s="71" t="s">
        <v>1864</v>
      </c>
      <c r="X420" s="71"/>
      <c r="Y420" s="71"/>
      <c r="Z420" s="71" t="s">
        <v>1864</v>
      </c>
      <c r="AA420" s="106">
        <v>0</v>
      </c>
      <c r="AB420" s="76"/>
      <c r="AC420" s="71"/>
      <c r="AD420" s="71"/>
      <c r="AE420" s="71" t="s">
        <v>1864</v>
      </c>
      <c r="AF420" s="71"/>
      <c r="AG420" s="71"/>
      <c r="AH420" s="71" t="s">
        <v>1864</v>
      </c>
      <c r="AI420" s="106">
        <v>0</v>
      </c>
    </row>
    <row r="421" spans="1:35" x14ac:dyDescent="0.25">
      <c r="A421" s="76" t="s">
        <v>1290</v>
      </c>
      <c r="B421" s="71">
        <v>870.8</v>
      </c>
      <c r="C421" s="77">
        <v>547.5</v>
      </c>
      <c r="D421" s="76" t="s">
        <v>1300</v>
      </c>
      <c r="E421" s="71">
        <v>868.8</v>
      </c>
      <c r="F421" s="71">
        <v>2</v>
      </c>
      <c r="G421" s="71">
        <v>2</v>
      </c>
      <c r="H421" s="71">
        <v>547.5</v>
      </c>
      <c r="I421" s="71">
        <v>0</v>
      </c>
      <c r="J421" s="71">
        <v>0</v>
      </c>
      <c r="K421" s="106">
        <v>2</v>
      </c>
      <c r="L421" s="76"/>
      <c r="M421" s="71"/>
      <c r="N421" s="71"/>
      <c r="O421" s="71" t="s">
        <v>1864</v>
      </c>
      <c r="P421" s="71"/>
      <c r="Q421" s="71"/>
      <c r="R421" s="71" t="s">
        <v>1864</v>
      </c>
      <c r="S421" s="106">
        <v>0</v>
      </c>
      <c r="T421" s="76"/>
      <c r="U421" s="71"/>
      <c r="V421" s="71"/>
      <c r="W421" s="71" t="s">
        <v>1864</v>
      </c>
      <c r="X421" s="71"/>
      <c r="Y421" s="71"/>
      <c r="Z421" s="71" t="s">
        <v>1864</v>
      </c>
      <c r="AA421" s="106">
        <v>0</v>
      </c>
      <c r="AB421" s="76"/>
      <c r="AC421" s="71"/>
      <c r="AD421" s="71"/>
      <c r="AE421" s="71" t="s">
        <v>1864</v>
      </c>
      <c r="AF421" s="71"/>
      <c r="AG421" s="71"/>
      <c r="AH421" s="71" t="s">
        <v>1864</v>
      </c>
      <c r="AI421" s="106">
        <v>0</v>
      </c>
    </row>
    <row r="422" spans="1:35" x14ac:dyDescent="0.25">
      <c r="A422" s="76" t="s">
        <v>1291</v>
      </c>
      <c r="B422" s="71">
        <v>870.8</v>
      </c>
      <c r="C422" s="77">
        <v>549.5</v>
      </c>
      <c r="D422" s="76" t="s">
        <v>1301</v>
      </c>
      <c r="E422" s="71">
        <v>868.8</v>
      </c>
      <c r="F422" s="71">
        <v>2</v>
      </c>
      <c r="G422" s="71">
        <v>2</v>
      </c>
      <c r="H422" s="71">
        <v>549.5</v>
      </c>
      <c r="I422" s="71">
        <v>0</v>
      </c>
      <c r="J422" s="71">
        <v>0</v>
      </c>
      <c r="K422" s="106">
        <v>2</v>
      </c>
      <c r="L422" s="76" t="s">
        <v>1300</v>
      </c>
      <c r="M422" s="71">
        <v>868.8</v>
      </c>
      <c r="N422" s="71">
        <v>2</v>
      </c>
      <c r="O422" s="71">
        <v>2</v>
      </c>
      <c r="P422" s="71">
        <v>547.5</v>
      </c>
      <c r="Q422" s="71">
        <v>2</v>
      </c>
      <c r="R422" s="71">
        <v>2</v>
      </c>
      <c r="S422" s="106">
        <v>1</v>
      </c>
      <c r="T422" s="76"/>
      <c r="U422" s="71"/>
      <c r="V422" s="71"/>
      <c r="W422" s="71" t="s">
        <v>1864</v>
      </c>
      <c r="X422" s="71"/>
      <c r="Y422" s="71"/>
      <c r="Z422" s="71" t="s">
        <v>1864</v>
      </c>
      <c r="AA422" s="106">
        <v>0</v>
      </c>
      <c r="AB422" s="76"/>
      <c r="AC422" s="71"/>
      <c r="AD422" s="71"/>
      <c r="AE422" s="71" t="s">
        <v>1864</v>
      </c>
      <c r="AF422" s="71"/>
      <c r="AG422" s="71"/>
      <c r="AH422" s="71" t="s">
        <v>1864</v>
      </c>
      <c r="AI422" s="106">
        <v>0</v>
      </c>
    </row>
    <row r="423" spans="1:35" x14ac:dyDescent="0.25">
      <c r="A423" s="76" t="s">
        <v>1292</v>
      </c>
      <c r="B423" s="71">
        <v>870.8</v>
      </c>
      <c r="C423" s="77">
        <v>551.5</v>
      </c>
      <c r="D423" s="76" t="s">
        <v>1301</v>
      </c>
      <c r="E423" s="71">
        <v>868.8</v>
      </c>
      <c r="F423" s="71">
        <v>2</v>
      </c>
      <c r="G423" s="71">
        <v>2</v>
      </c>
      <c r="H423" s="71">
        <v>549.5</v>
      </c>
      <c r="I423" s="71">
        <v>2</v>
      </c>
      <c r="J423" s="71">
        <v>2</v>
      </c>
      <c r="K423" s="106">
        <v>1</v>
      </c>
      <c r="L423" s="76"/>
      <c r="M423" s="71"/>
      <c r="N423" s="71"/>
      <c r="O423" s="71" t="s">
        <v>1864</v>
      </c>
      <c r="P423" s="71"/>
      <c r="Q423" s="71"/>
      <c r="R423" s="71" t="s">
        <v>1864</v>
      </c>
      <c r="S423" s="106">
        <v>0</v>
      </c>
      <c r="T423" s="76"/>
      <c r="U423" s="71"/>
      <c r="V423" s="71"/>
      <c r="W423" s="71" t="s">
        <v>1864</v>
      </c>
      <c r="X423" s="71"/>
      <c r="Y423" s="71"/>
      <c r="Z423" s="71" t="s">
        <v>1864</v>
      </c>
      <c r="AA423" s="106">
        <v>0</v>
      </c>
      <c r="AB423" s="76"/>
      <c r="AC423" s="71"/>
      <c r="AD423" s="71"/>
      <c r="AE423" s="71" t="s">
        <v>1864</v>
      </c>
      <c r="AF423" s="71"/>
      <c r="AG423" s="71"/>
      <c r="AH423" s="71" t="s">
        <v>1864</v>
      </c>
      <c r="AI423" s="106">
        <v>0</v>
      </c>
    </row>
    <row r="424" spans="1:35" x14ac:dyDescent="0.25">
      <c r="A424" s="76" t="s">
        <v>1293</v>
      </c>
      <c r="B424" s="71">
        <v>870.8</v>
      </c>
      <c r="C424" s="77">
        <v>523.5</v>
      </c>
      <c r="D424" s="76" t="s">
        <v>1302</v>
      </c>
      <c r="E424" s="71">
        <v>868.8</v>
      </c>
      <c r="F424" s="71">
        <v>2</v>
      </c>
      <c r="G424" s="71">
        <v>2</v>
      </c>
      <c r="H424" s="71">
        <v>523.5</v>
      </c>
      <c r="I424" s="71">
        <v>0</v>
      </c>
      <c r="J424" s="71">
        <v>0</v>
      </c>
      <c r="K424" s="106">
        <v>2</v>
      </c>
      <c r="L424" s="76"/>
      <c r="M424" s="71"/>
      <c r="N424" s="71"/>
      <c r="O424" s="71" t="s">
        <v>1864</v>
      </c>
      <c r="P424" s="71"/>
      <c r="Q424" s="71"/>
      <c r="R424" s="71" t="s">
        <v>1864</v>
      </c>
      <c r="S424" s="106">
        <v>0</v>
      </c>
      <c r="T424" s="76"/>
      <c r="U424" s="71"/>
      <c r="V424" s="71"/>
      <c r="W424" s="71" t="s">
        <v>1864</v>
      </c>
      <c r="X424" s="71"/>
      <c r="Y424" s="71"/>
      <c r="Z424" s="71" t="s">
        <v>1864</v>
      </c>
      <c r="AA424" s="106">
        <v>0</v>
      </c>
      <c r="AB424" s="76"/>
      <c r="AC424" s="71"/>
      <c r="AD424" s="71"/>
      <c r="AE424" s="71" t="s">
        <v>1864</v>
      </c>
      <c r="AF424" s="71"/>
      <c r="AG424" s="71"/>
      <c r="AH424" s="71" t="s">
        <v>1864</v>
      </c>
      <c r="AI424" s="106">
        <v>0</v>
      </c>
    </row>
    <row r="425" spans="1:35" x14ac:dyDescent="0.25">
      <c r="A425" s="76" t="s">
        <v>1295</v>
      </c>
      <c r="B425" s="71">
        <v>868.8</v>
      </c>
      <c r="C425" s="77">
        <v>595.5</v>
      </c>
      <c r="D425" s="76" t="s">
        <v>1303</v>
      </c>
      <c r="E425" s="71">
        <v>866.7</v>
      </c>
      <c r="F425" s="71">
        <v>2</v>
      </c>
      <c r="G425" s="71">
        <v>2.0999999999999091</v>
      </c>
      <c r="H425" s="71">
        <v>593.4</v>
      </c>
      <c r="I425" s="71">
        <v>2</v>
      </c>
      <c r="J425" s="71">
        <v>2.1000000000000227</v>
      </c>
      <c r="K425" s="106">
        <v>1</v>
      </c>
      <c r="L425" s="76" t="s">
        <v>1215</v>
      </c>
      <c r="M425" s="71">
        <v>866.8</v>
      </c>
      <c r="N425" s="71">
        <v>2</v>
      </c>
      <c r="O425" s="71">
        <v>2</v>
      </c>
      <c r="P425" s="71">
        <v>593.5</v>
      </c>
      <c r="Q425" s="71">
        <v>2</v>
      </c>
      <c r="R425" s="71">
        <v>2</v>
      </c>
      <c r="S425" s="106">
        <v>1</v>
      </c>
      <c r="T425" s="76" t="s">
        <v>1560</v>
      </c>
      <c r="U425" s="71">
        <v>867.8</v>
      </c>
      <c r="V425" s="71">
        <v>1</v>
      </c>
      <c r="W425" s="71">
        <v>1</v>
      </c>
      <c r="X425" s="71">
        <v>594.6</v>
      </c>
      <c r="Y425" s="71">
        <v>1</v>
      </c>
      <c r="Z425" s="71">
        <v>0.89999999999997726</v>
      </c>
      <c r="AA425" s="106">
        <v>3</v>
      </c>
      <c r="AB425" s="76"/>
      <c r="AC425" s="71"/>
      <c r="AD425" s="71"/>
      <c r="AE425" s="71" t="s">
        <v>1864</v>
      </c>
      <c r="AF425" s="71"/>
      <c r="AG425" s="71"/>
      <c r="AH425" s="71" t="s">
        <v>1864</v>
      </c>
      <c r="AI425" s="106">
        <v>0</v>
      </c>
    </row>
    <row r="426" spans="1:35" x14ac:dyDescent="0.25">
      <c r="A426" s="76" t="s">
        <v>1297</v>
      </c>
      <c r="B426" s="71">
        <v>868.8</v>
      </c>
      <c r="C426" s="77">
        <v>569.5</v>
      </c>
      <c r="D426" s="76" t="s">
        <v>1304</v>
      </c>
      <c r="E426" s="71">
        <v>866.7</v>
      </c>
      <c r="F426" s="71">
        <v>2</v>
      </c>
      <c r="G426" s="71">
        <v>2.0999999999999091</v>
      </c>
      <c r="H426" s="71">
        <v>567.4</v>
      </c>
      <c r="I426" s="71">
        <v>2</v>
      </c>
      <c r="J426" s="71">
        <v>2.1000000000000227</v>
      </c>
      <c r="K426" s="106">
        <v>1</v>
      </c>
      <c r="L426" s="76"/>
      <c r="M426" s="71"/>
      <c r="N426" s="71"/>
      <c r="O426" s="71" t="s">
        <v>1864</v>
      </c>
      <c r="P426" s="71"/>
      <c r="Q426" s="71"/>
      <c r="R426" s="71" t="s">
        <v>1864</v>
      </c>
      <c r="S426" s="106">
        <v>0</v>
      </c>
      <c r="T426" s="76"/>
      <c r="U426" s="71"/>
      <c r="V426" s="71"/>
      <c r="W426" s="71" t="s">
        <v>1864</v>
      </c>
      <c r="X426" s="71"/>
      <c r="Y426" s="71"/>
      <c r="Z426" s="71" t="s">
        <v>1864</v>
      </c>
      <c r="AA426" s="106">
        <v>0</v>
      </c>
      <c r="AB426" s="76"/>
      <c r="AC426" s="71"/>
      <c r="AD426" s="71"/>
      <c r="AE426" s="71" t="s">
        <v>1864</v>
      </c>
      <c r="AF426" s="71"/>
      <c r="AG426" s="71"/>
      <c r="AH426" s="71" t="s">
        <v>1864</v>
      </c>
      <c r="AI426" s="106">
        <v>0</v>
      </c>
    </row>
    <row r="427" spans="1:35" x14ac:dyDescent="0.25">
      <c r="A427" s="76" t="s">
        <v>1300</v>
      </c>
      <c r="B427" s="71">
        <v>868.8</v>
      </c>
      <c r="C427" s="77">
        <v>547.5</v>
      </c>
      <c r="D427" s="76" t="s">
        <v>1305</v>
      </c>
      <c r="E427" s="71">
        <v>866.7</v>
      </c>
      <c r="F427" s="71">
        <v>2</v>
      </c>
      <c r="G427" s="71">
        <v>2.0999999999999091</v>
      </c>
      <c r="H427" s="71">
        <v>547.4</v>
      </c>
      <c r="I427" s="71">
        <v>0</v>
      </c>
      <c r="J427" s="71">
        <v>0.10000000000002274</v>
      </c>
      <c r="K427" s="106">
        <v>2</v>
      </c>
      <c r="L427" s="76"/>
      <c r="M427" s="71"/>
      <c r="N427" s="71"/>
      <c r="O427" s="71" t="s">
        <v>1864</v>
      </c>
      <c r="P427" s="71"/>
      <c r="Q427" s="71"/>
      <c r="R427" s="71" t="s">
        <v>1864</v>
      </c>
      <c r="S427" s="106">
        <v>0</v>
      </c>
      <c r="T427" s="76"/>
      <c r="U427" s="71"/>
      <c r="V427" s="71"/>
      <c r="W427" s="71" t="s">
        <v>1864</v>
      </c>
      <c r="X427" s="71"/>
      <c r="Y427" s="71"/>
      <c r="Z427" s="71" t="s">
        <v>1864</v>
      </c>
      <c r="AA427" s="106">
        <v>0</v>
      </c>
      <c r="AB427" s="76"/>
      <c r="AC427" s="71"/>
      <c r="AD427" s="71"/>
      <c r="AE427" s="71" t="s">
        <v>1864</v>
      </c>
      <c r="AF427" s="71"/>
      <c r="AG427" s="71"/>
      <c r="AH427" s="71" t="s">
        <v>1864</v>
      </c>
      <c r="AI427" s="106">
        <v>0</v>
      </c>
    </row>
    <row r="428" spans="1:35" x14ac:dyDescent="0.25">
      <c r="A428" s="76" t="s">
        <v>1301</v>
      </c>
      <c r="B428" s="71">
        <v>868.8</v>
      </c>
      <c r="C428" s="77">
        <v>549.5</v>
      </c>
      <c r="D428" s="76" t="s">
        <v>1305</v>
      </c>
      <c r="E428" s="71">
        <v>866.7</v>
      </c>
      <c r="F428" s="71">
        <v>2</v>
      </c>
      <c r="G428" s="71">
        <v>2.0999999999999091</v>
      </c>
      <c r="H428" s="71">
        <v>547.4</v>
      </c>
      <c r="I428" s="71">
        <v>2</v>
      </c>
      <c r="J428" s="71">
        <v>2.1000000000000227</v>
      </c>
      <c r="K428" s="106">
        <v>1</v>
      </c>
      <c r="L428" s="76"/>
      <c r="M428" s="71"/>
      <c r="N428" s="71"/>
      <c r="O428" s="71" t="s">
        <v>1864</v>
      </c>
      <c r="P428" s="71"/>
      <c r="Q428" s="71"/>
      <c r="R428" s="71" t="s">
        <v>1864</v>
      </c>
      <c r="S428" s="106">
        <v>0</v>
      </c>
      <c r="T428" s="76"/>
      <c r="U428" s="71"/>
      <c r="V428" s="71"/>
      <c r="W428" s="71" t="s">
        <v>1864</v>
      </c>
      <c r="X428" s="71"/>
      <c r="Y428" s="71"/>
      <c r="Z428" s="71" t="s">
        <v>1864</v>
      </c>
      <c r="AA428" s="106">
        <v>0</v>
      </c>
      <c r="AB428" s="76"/>
      <c r="AC428" s="71"/>
      <c r="AD428" s="71"/>
      <c r="AE428" s="71" t="s">
        <v>1864</v>
      </c>
      <c r="AF428" s="71"/>
      <c r="AG428" s="71"/>
      <c r="AH428" s="71" t="s">
        <v>1864</v>
      </c>
      <c r="AI428" s="106">
        <v>0</v>
      </c>
    </row>
    <row r="429" spans="1:35" x14ac:dyDescent="0.25">
      <c r="A429" s="76" t="s">
        <v>1302</v>
      </c>
      <c r="B429" s="71">
        <v>868.8</v>
      </c>
      <c r="C429" s="77">
        <v>523.5</v>
      </c>
      <c r="D429" s="76" t="s">
        <v>1306</v>
      </c>
      <c r="E429" s="71">
        <v>866.7</v>
      </c>
      <c r="F429" s="71">
        <v>2</v>
      </c>
      <c r="G429" s="71">
        <v>2.0999999999999091</v>
      </c>
      <c r="H429" s="71">
        <v>521.4</v>
      </c>
      <c r="I429" s="71">
        <v>2</v>
      </c>
      <c r="J429" s="71">
        <v>2.1000000000000227</v>
      </c>
      <c r="K429" s="106">
        <v>1</v>
      </c>
      <c r="L429" s="76"/>
      <c r="M429" s="71"/>
      <c r="N429" s="71"/>
      <c r="O429" s="71" t="s">
        <v>1864</v>
      </c>
      <c r="P429" s="71"/>
      <c r="Q429" s="71"/>
      <c r="R429" s="71" t="s">
        <v>1864</v>
      </c>
      <c r="S429" s="106">
        <v>0</v>
      </c>
      <c r="T429" s="76"/>
      <c r="U429" s="71"/>
      <c r="V429" s="71"/>
      <c r="W429" s="71" t="s">
        <v>1864</v>
      </c>
      <c r="X429" s="71"/>
      <c r="Y429" s="71"/>
      <c r="Z429" s="71" t="s">
        <v>1864</v>
      </c>
      <c r="AA429" s="106">
        <v>0</v>
      </c>
      <c r="AB429" s="76"/>
      <c r="AC429" s="71"/>
      <c r="AD429" s="71"/>
      <c r="AE429" s="71" t="s">
        <v>1864</v>
      </c>
      <c r="AF429" s="71"/>
      <c r="AG429" s="71"/>
      <c r="AH429" s="71" t="s">
        <v>1864</v>
      </c>
      <c r="AI429" s="106">
        <v>0</v>
      </c>
    </row>
    <row r="430" spans="1:35" x14ac:dyDescent="0.25">
      <c r="A430" s="76" t="s">
        <v>1303</v>
      </c>
      <c r="B430" s="71">
        <v>866.7</v>
      </c>
      <c r="C430" s="77">
        <v>593.4</v>
      </c>
      <c r="D430" s="76" t="s">
        <v>1219</v>
      </c>
      <c r="E430" s="71">
        <v>864.8</v>
      </c>
      <c r="F430" s="71">
        <v>2</v>
      </c>
      <c r="G430" s="71">
        <v>1.9000000000000909</v>
      </c>
      <c r="H430" s="71">
        <v>591.5</v>
      </c>
      <c r="I430" s="71">
        <v>2</v>
      </c>
      <c r="J430" s="71">
        <v>1.8999999999999773</v>
      </c>
      <c r="K430" s="106">
        <v>1</v>
      </c>
      <c r="L430" s="76" t="s">
        <v>1307</v>
      </c>
      <c r="M430" s="71">
        <v>864.8</v>
      </c>
      <c r="N430" s="71">
        <v>2</v>
      </c>
      <c r="O430" s="71">
        <v>1.9000000000000909</v>
      </c>
      <c r="P430" s="71">
        <v>593.5</v>
      </c>
      <c r="Q430" s="71">
        <v>0</v>
      </c>
      <c r="R430" s="71">
        <v>0.10000000000002274</v>
      </c>
      <c r="S430" s="106">
        <v>2</v>
      </c>
      <c r="T430" s="76"/>
      <c r="U430" s="71"/>
      <c r="V430" s="71"/>
      <c r="W430" s="71" t="s">
        <v>1864</v>
      </c>
      <c r="X430" s="71"/>
      <c r="Y430" s="71"/>
      <c r="Z430" s="71" t="s">
        <v>1864</v>
      </c>
      <c r="AA430" s="106">
        <v>0</v>
      </c>
      <c r="AB430" s="76"/>
      <c r="AC430" s="71"/>
      <c r="AD430" s="71"/>
      <c r="AE430" s="71" t="s">
        <v>1864</v>
      </c>
      <c r="AF430" s="71"/>
      <c r="AG430" s="71"/>
      <c r="AH430" s="71" t="s">
        <v>1864</v>
      </c>
      <c r="AI430" s="106">
        <v>0</v>
      </c>
    </row>
    <row r="431" spans="1:35" x14ac:dyDescent="0.25">
      <c r="A431" s="76" t="s">
        <v>1304</v>
      </c>
      <c r="B431" s="71">
        <v>866.7</v>
      </c>
      <c r="C431" s="77">
        <v>567.4</v>
      </c>
      <c r="D431" s="76" t="s">
        <v>1308</v>
      </c>
      <c r="E431" s="71">
        <v>864.8</v>
      </c>
      <c r="F431" s="71">
        <v>2</v>
      </c>
      <c r="G431" s="71">
        <v>1.9000000000000909</v>
      </c>
      <c r="H431" s="71">
        <v>567.5</v>
      </c>
      <c r="I431" s="71">
        <v>0</v>
      </c>
      <c r="J431" s="71">
        <v>0.10000000000002274</v>
      </c>
      <c r="K431" s="106">
        <v>2</v>
      </c>
      <c r="L431" s="76" t="s">
        <v>1222</v>
      </c>
      <c r="M431" s="71">
        <v>864.8</v>
      </c>
      <c r="N431" s="71">
        <v>2</v>
      </c>
      <c r="O431" s="71">
        <v>1.9000000000000909</v>
      </c>
      <c r="P431" s="71">
        <v>565.5</v>
      </c>
      <c r="Q431" s="71">
        <v>2</v>
      </c>
      <c r="R431" s="71">
        <v>1.8999999999999773</v>
      </c>
      <c r="S431" s="106">
        <v>1</v>
      </c>
      <c r="T431" s="76"/>
      <c r="U431" s="71"/>
      <c r="V431" s="71"/>
      <c r="W431" s="71" t="s">
        <v>1864</v>
      </c>
      <c r="X431" s="71"/>
      <c r="Y431" s="71"/>
      <c r="Z431" s="71" t="s">
        <v>1864</v>
      </c>
      <c r="AA431" s="106">
        <v>0</v>
      </c>
      <c r="AB431" s="76"/>
      <c r="AC431" s="71"/>
      <c r="AD431" s="71"/>
      <c r="AE431" s="71" t="s">
        <v>1864</v>
      </c>
      <c r="AF431" s="71"/>
      <c r="AG431" s="71"/>
      <c r="AH431" s="71" t="s">
        <v>1864</v>
      </c>
      <c r="AI431" s="106">
        <v>0</v>
      </c>
    </row>
    <row r="432" spans="1:35" x14ac:dyDescent="0.25">
      <c r="A432" s="76" t="s">
        <v>1307</v>
      </c>
      <c r="B432" s="71">
        <v>864.8</v>
      </c>
      <c r="C432" s="77">
        <v>593.5</v>
      </c>
      <c r="D432" s="76" t="s">
        <v>1225</v>
      </c>
      <c r="E432" s="71">
        <v>862.8</v>
      </c>
      <c r="F432" s="71">
        <v>2</v>
      </c>
      <c r="G432" s="71">
        <v>2</v>
      </c>
      <c r="H432" s="71">
        <v>591.5</v>
      </c>
      <c r="I432" s="71">
        <v>2</v>
      </c>
      <c r="J432" s="71">
        <v>2</v>
      </c>
      <c r="K432" s="106">
        <v>1</v>
      </c>
      <c r="L432" s="76"/>
      <c r="M432" s="71"/>
      <c r="N432" s="71"/>
      <c r="O432" s="71" t="s">
        <v>1864</v>
      </c>
      <c r="P432" s="71"/>
      <c r="Q432" s="71"/>
      <c r="R432" s="71" t="s">
        <v>1864</v>
      </c>
      <c r="S432" s="106">
        <v>0</v>
      </c>
      <c r="T432" s="76"/>
      <c r="U432" s="71"/>
      <c r="V432" s="71"/>
      <c r="W432" s="71" t="s">
        <v>1864</v>
      </c>
      <c r="X432" s="71"/>
      <c r="Y432" s="71"/>
      <c r="Z432" s="71" t="s">
        <v>1864</v>
      </c>
      <c r="AA432" s="106">
        <v>0</v>
      </c>
      <c r="AB432" s="76"/>
      <c r="AC432" s="71"/>
      <c r="AD432" s="71"/>
      <c r="AE432" s="71" t="s">
        <v>1864</v>
      </c>
      <c r="AF432" s="71"/>
      <c r="AG432" s="71"/>
      <c r="AH432" s="71" t="s">
        <v>1864</v>
      </c>
      <c r="AI432" s="106">
        <v>0</v>
      </c>
    </row>
    <row r="433" spans="1:35" x14ac:dyDescent="0.25">
      <c r="A433" s="76" t="s">
        <v>1308</v>
      </c>
      <c r="B433" s="71">
        <v>864.8</v>
      </c>
      <c r="C433" s="77">
        <v>567.5</v>
      </c>
      <c r="D433" s="76" t="s">
        <v>1228</v>
      </c>
      <c r="E433" s="71">
        <v>862.8</v>
      </c>
      <c r="F433" s="71">
        <v>2</v>
      </c>
      <c r="G433" s="71">
        <v>2</v>
      </c>
      <c r="H433" s="71">
        <v>565.5</v>
      </c>
      <c r="I433" s="71">
        <v>2</v>
      </c>
      <c r="J433" s="71">
        <v>2</v>
      </c>
      <c r="K433" s="106">
        <v>1</v>
      </c>
      <c r="L433" s="76"/>
      <c r="M433" s="71"/>
      <c r="N433" s="71"/>
      <c r="O433" s="71" t="s">
        <v>1864</v>
      </c>
      <c r="P433" s="71"/>
      <c r="Q433" s="71"/>
      <c r="R433" s="71" t="s">
        <v>1864</v>
      </c>
      <c r="S433" s="106">
        <v>0</v>
      </c>
      <c r="T433" s="76"/>
      <c r="U433" s="71"/>
      <c r="V433" s="71"/>
      <c r="W433" s="71" t="s">
        <v>1864</v>
      </c>
      <c r="X433" s="71"/>
      <c r="Y433" s="71"/>
      <c r="Z433" s="71" t="s">
        <v>1864</v>
      </c>
      <c r="AA433" s="106">
        <v>0</v>
      </c>
      <c r="AB433" s="76"/>
      <c r="AC433" s="71"/>
      <c r="AD433" s="71"/>
      <c r="AE433" s="71" t="s">
        <v>1864</v>
      </c>
      <c r="AF433" s="71"/>
      <c r="AG433" s="71"/>
      <c r="AH433" s="71" t="s">
        <v>1864</v>
      </c>
      <c r="AI433" s="106">
        <v>0</v>
      </c>
    </row>
    <row r="434" spans="1:35" x14ac:dyDescent="0.25">
      <c r="A434" s="76" t="s">
        <v>1309</v>
      </c>
      <c r="B434" s="71">
        <v>894.8</v>
      </c>
      <c r="C434" s="77">
        <v>621.5</v>
      </c>
      <c r="D434" s="76" t="s">
        <v>1310</v>
      </c>
      <c r="E434" s="71">
        <v>892.8</v>
      </c>
      <c r="F434" s="71">
        <v>2</v>
      </c>
      <c r="G434" s="71">
        <v>2</v>
      </c>
      <c r="H434" s="71">
        <v>619.5</v>
      </c>
      <c r="I434" s="71">
        <v>2</v>
      </c>
      <c r="J434" s="71">
        <v>2</v>
      </c>
      <c r="K434" s="106">
        <v>1</v>
      </c>
      <c r="L434" s="76"/>
      <c r="M434" s="71"/>
      <c r="N434" s="71"/>
      <c r="O434" s="71" t="s">
        <v>1864</v>
      </c>
      <c r="P434" s="71"/>
      <c r="Q434" s="71"/>
      <c r="R434" s="71" t="s">
        <v>1864</v>
      </c>
      <c r="S434" s="106">
        <v>0</v>
      </c>
      <c r="T434" s="76"/>
      <c r="U434" s="71"/>
      <c r="V434" s="71"/>
      <c r="W434" s="71" t="s">
        <v>1864</v>
      </c>
      <c r="X434" s="71"/>
      <c r="Y434" s="71"/>
      <c r="Z434" s="71" t="s">
        <v>1864</v>
      </c>
      <c r="AA434" s="106">
        <v>0</v>
      </c>
      <c r="AB434" s="76"/>
      <c r="AC434" s="71"/>
      <c r="AD434" s="71"/>
      <c r="AE434" s="71" t="s">
        <v>1864</v>
      </c>
      <c r="AF434" s="71"/>
      <c r="AG434" s="71"/>
      <c r="AH434" s="71" t="s">
        <v>1864</v>
      </c>
      <c r="AI434" s="106">
        <v>0</v>
      </c>
    </row>
    <row r="435" spans="1:35" x14ac:dyDescent="0.25">
      <c r="A435" s="76" t="s">
        <v>1310</v>
      </c>
      <c r="B435" s="71">
        <v>892.8</v>
      </c>
      <c r="C435" s="77">
        <v>619.5</v>
      </c>
      <c r="D435" s="76" t="s">
        <v>1314</v>
      </c>
      <c r="E435" s="71">
        <v>890.8</v>
      </c>
      <c r="F435" s="71">
        <v>2</v>
      </c>
      <c r="G435" s="71">
        <v>2</v>
      </c>
      <c r="H435" s="71">
        <v>617.5</v>
      </c>
      <c r="I435" s="71">
        <v>2</v>
      </c>
      <c r="J435" s="71">
        <v>2</v>
      </c>
      <c r="K435" s="106">
        <v>1</v>
      </c>
      <c r="L435" s="76"/>
      <c r="M435" s="71"/>
      <c r="N435" s="71"/>
      <c r="O435" s="71" t="s">
        <v>1864</v>
      </c>
      <c r="P435" s="71"/>
      <c r="Q435" s="71"/>
      <c r="R435" s="71" t="s">
        <v>1864</v>
      </c>
      <c r="S435" s="106">
        <v>0</v>
      </c>
      <c r="T435" s="76"/>
      <c r="U435" s="71"/>
      <c r="V435" s="71"/>
      <c r="W435" s="71" t="s">
        <v>1864</v>
      </c>
      <c r="X435" s="71"/>
      <c r="Y435" s="71"/>
      <c r="Z435" s="71" t="s">
        <v>1864</v>
      </c>
      <c r="AA435" s="106">
        <v>0</v>
      </c>
      <c r="AB435" s="76"/>
      <c r="AC435" s="71"/>
      <c r="AD435" s="71"/>
      <c r="AE435" s="71" t="s">
        <v>1864</v>
      </c>
      <c r="AF435" s="71"/>
      <c r="AG435" s="71"/>
      <c r="AH435" s="71" t="s">
        <v>1864</v>
      </c>
      <c r="AI435" s="106">
        <v>0</v>
      </c>
    </row>
    <row r="436" spans="1:35" x14ac:dyDescent="0.25">
      <c r="A436" s="76" t="s">
        <v>1311</v>
      </c>
      <c r="B436" s="71">
        <v>892.8</v>
      </c>
      <c r="C436" s="77">
        <v>605.5</v>
      </c>
      <c r="D436" s="76" t="s">
        <v>1315</v>
      </c>
      <c r="E436" s="71">
        <v>890.8</v>
      </c>
      <c r="F436" s="71">
        <v>2</v>
      </c>
      <c r="G436" s="71">
        <v>2</v>
      </c>
      <c r="H436" s="71">
        <v>603.5</v>
      </c>
      <c r="I436" s="71">
        <v>2</v>
      </c>
      <c r="J436" s="71">
        <v>2</v>
      </c>
      <c r="K436" s="106">
        <v>1</v>
      </c>
      <c r="L436" s="76"/>
      <c r="M436" s="71"/>
      <c r="N436" s="71"/>
      <c r="O436" s="71" t="s">
        <v>1864</v>
      </c>
      <c r="P436" s="71"/>
      <c r="Q436" s="71"/>
      <c r="R436" s="71" t="s">
        <v>1864</v>
      </c>
      <c r="S436" s="106">
        <v>0</v>
      </c>
      <c r="T436" s="76"/>
      <c r="U436" s="71"/>
      <c r="V436" s="71"/>
      <c r="W436" s="71" t="s">
        <v>1864</v>
      </c>
      <c r="X436" s="71"/>
      <c r="Y436" s="71"/>
      <c r="Z436" s="71" t="s">
        <v>1864</v>
      </c>
      <c r="AA436" s="106">
        <v>0</v>
      </c>
      <c r="AB436" s="76"/>
      <c r="AC436" s="71"/>
      <c r="AD436" s="71"/>
      <c r="AE436" s="71" t="s">
        <v>1864</v>
      </c>
      <c r="AF436" s="71"/>
      <c r="AG436" s="71"/>
      <c r="AH436" s="71" t="s">
        <v>1864</v>
      </c>
      <c r="AI436" s="106">
        <v>0</v>
      </c>
    </row>
    <row r="437" spans="1:35" x14ac:dyDescent="0.25">
      <c r="A437" s="76" t="s">
        <v>1312</v>
      </c>
      <c r="B437" s="71">
        <v>892.8</v>
      </c>
      <c r="C437" s="77">
        <v>591.5</v>
      </c>
      <c r="D437" s="76" t="s">
        <v>1523</v>
      </c>
      <c r="E437" s="71">
        <v>890.8</v>
      </c>
      <c r="F437" s="71">
        <v>2</v>
      </c>
      <c r="G437" s="71">
        <v>2</v>
      </c>
      <c r="H437" s="71">
        <v>589.5</v>
      </c>
      <c r="I437" s="71">
        <v>2</v>
      </c>
      <c r="J437" s="71">
        <v>2</v>
      </c>
      <c r="K437" s="106">
        <v>1</v>
      </c>
      <c r="L437" s="76" t="s">
        <v>1316</v>
      </c>
      <c r="M437" s="71">
        <v>890.8</v>
      </c>
      <c r="N437" s="71">
        <v>2</v>
      </c>
      <c r="O437" s="71">
        <v>2</v>
      </c>
      <c r="P437" s="71">
        <v>591.5</v>
      </c>
      <c r="Q437" s="71">
        <v>0</v>
      </c>
      <c r="R437" s="71">
        <v>0</v>
      </c>
      <c r="S437" s="106">
        <v>2</v>
      </c>
      <c r="T437" s="76"/>
      <c r="U437" s="71"/>
      <c r="V437" s="71"/>
      <c r="W437" s="71" t="s">
        <v>1864</v>
      </c>
      <c r="X437" s="71"/>
      <c r="Y437" s="71"/>
      <c r="Z437" s="71" t="s">
        <v>1864</v>
      </c>
      <c r="AA437" s="106">
        <v>0</v>
      </c>
      <c r="AB437" s="76"/>
      <c r="AC437" s="71"/>
      <c r="AD437" s="71"/>
      <c r="AE437" s="71" t="s">
        <v>1864</v>
      </c>
      <c r="AF437" s="71"/>
      <c r="AG437" s="71"/>
      <c r="AH437" s="71" t="s">
        <v>1864</v>
      </c>
      <c r="AI437" s="106">
        <v>0</v>
      </c>
    </row>
    <row r="438" spans="1:35" x14ac:dyDescent="0.25">
      <c r="A438" s="76" t="s">
        <v>1313</v>
      </c>
      <c r="B438" s="71">
        <v>892.8</v>
      </c>
      <c r="C438" s="77">
        <v>593.5</v>
      </c>
      <c r="D438" s="76" t="s">
        <v>1317</v>
      </c>
      <c r="E438" s="71">
        <v>890.8</v>
      </c>
      <c r="F438" s="71">
        <v>2</v>
      </c>
      <c r="G438" s="71">
        <v>2</v>
      </c>
      <c r="H438" s="71">
        <v>593.5</v>
      </c>
      <c r="I438" s="71">
        <v>0</v>
      </c>
      <c r="J438" s="71">
        <v>0</v>
      </c>
      <c r="K438" s="106">
        <v>2</v>
      </c>
      <c r="L438" s="76" t="s">
        <v>1316</v>
      </c>
      <c r="M438" s="71">
        <v>890.8</v>
      </c>
      <c r="N438" s="71">
        <v>2</v>
      </c>
      <c r="O438" s="71">
        <v>2</v>
      </c>
      <c r="P438" s="71">
        <v>591.5</v>
      </c>
      <c r="Q438" s="71">
        <v>2</v>
      </c>
      <c r="R438" s="71">
        <v>2</v>
      </c>
      <c r="S438" s="106">
        <v>1</v>
      </c>
      <c r="T438" s="76"/>
      <c r="U438" s="71"/>
      <c r="V438" s="71"/>
      <c r="W438" s="71" t="s">
        <v>1864</v>
      </c>
      <c r="X438" s="71"/>
      <c r="Y438" s="71"/>
      <c r="Z438" s="71" t="s">
        <v>1864</v>
      </c>
      <c r="AA438" s="106">
        <v>0</v>
      </c>
      <c r="AB438" s="76"/>
      <c r="AC438" s="71"/>
      <c r="AD438" s="71"/>
      <c r="AE438" s="71" t="s">
        <v>1864</v>
      </c>
      <c r="AF438" s="71"/>
      <c r="AG438" s="71"/>
      <c r="AH438" s="71" t="s">
        <v>1864</v>
      </c>
      <c r="AI438" s="106">
        <v>0</v>
      </c>
    </row>
    <row r="439" spans="1:35" x14ac:dyDescent="0.25">
      <c r="A439" s="76" t="s">
        <v>1314</v>
      </c>
      <c r="B439" s="71">
        <v>890.8</v>
      </c>
      <c r="C439" s="77">
        <v>617.5</v>
      </c>
      <c r="D439" s="76" t="s">
        <v>1318</v>
      </c>
      <c r="E439" s="71">
        <v>888.8</v>
      </c>
      <c r="F439" s="71">
        <v>2</v>
      </c>
      <c r="G439" s="71">
        <v>2</v>
      </c>
      <c r="H439" s="71">
        <v>615.5</v>
      </c>
      <c r="I439" s="71">
        <v>2</v>
      </c>
      <c r="J439" s="71">
        <v>2</v>
      </c>
      <c r="K439" s="106">
        <v>1</v>
      </c>
      <c r="L439" s="76"/>
      <c r="M439" s="71"/>
      <c r="N439" s="71"/>
      <c r="O439" s="71" t="s">
        <v>1864</v>
      </c>
      <c r="P439" s="71"/>
      <c r="Q439" s="71"/>
      <c r="R439" s="71" t="s">
        <v>1864</v>
      </c>
      <c r="S439" s="106">
        <v>0</v>
      </c>
      <c r="T439" s="76"/>
      <c r="U439" s="71"/>
      <c r="V439" s="71"/>
      <c r="W439" s="71" t="s">
        <v>1864</v>
      </c>
      <c r="X439" s="71"/>
      <c r="Y439" s="71"/>
      <c r="Z439" s="71" t="s">
        <v>1864</v>
      </c>
      <c r="AA439" s="106">
        <v>0</v>
      </c>
      <c r="AB439" s="76"/>
      <c r="AC439" s="71"/>
      <c r="AD439" s="71"/>
      <c r="AE439" s="71" t="s">
        <v>1864</v>
      </c>
      <c r="AF439" s="71"/>
      <c r="AG439" s="71"/>
      <c r="AH439" s="71" t="s">
        <v>1864</v>
      </c>
      <c r="AI439" s="106">
        <v>0</v>
      </c>
    </row>
    <row r="440" spans="1:35" x14ac:dyDescent="0.25">
      <c r="A440" s="76" t="s">
        <v>1315</v>
      </c>
      <c r="B440" s="71">
        <v>890.8</v>
      </c>
      <c r="C440" s="77">
        <v>603.5</v>
      </c>
      <c r="D440" s="76" t="s">
        <v>1319</v>
      </c>
      <c r="E440" s="71">
        <v>888.8</v>
      </c>
      <c r="F440" s="71">
        <v>2</v>
      </c>
      <c r="G440" s="71">
        <v>2</v>
      </c>
      <c r="H440" s="71">
        <v>601.5</v>
      </c>
      <c r="I440" s="71">
        <v>2</v>
      </c>
      <c r="J440" s="71">
        <v>2</v>
      </c>
      <c r="K440" s="106">
        <v>1</v>
      </c>
      <c r="L440" s="76"/>
      <c r="M440" s="71"/>
      <c r="N440" s="71"/>
      <c r="O440" s="71" t="s">
        <v>1864</v>
      </c>
      <c r="P440" s="71"/>
      <c r="Q440" s="71"/>
      <c r="R440" s="71" t="s">
        <v>1864</v>
      </c>
      <c r="S440" s="106">
        <v>0</v>
      </c>
      <c r="T440" s="76"/>
      <c r="U440" s="71"/>
      <c r="V440" s="71"/>
      <c r="W440" s="71" t="s">
        <v>1864</v>
      </c>
      <c r="X440" s="71"/>
      <c r="Y440" s="71"/>
      <c r="Z440" s="71" t="s">
        <v>1864</v>
      </c>
      <c r="AA440" s="106">
        <v>0</v>
      </c>
      <c r="AB440" s="76"/>
      <c r="AC440" s="71"/>
      <c r="AD440" s="71"/>
      <c r="AE440" s="71" t="s">
        <v>1864</v>
      </c>
      <c r="AF440" s="71"/>
      <c r="AG440" s="71"/>
      <c r="AH440" s="71" t="s">
        <v>1864</v>
      </c>
      <c r="AI440" s="106">
        <v>0</v>
      </c>
    </row>
    <row r="441" spans="1:35" x14ac:dyDescent="0.25">
      <c r="A441" s="76" t="s">
        <v>1523</v>
      </c>
      <c r="B441" s="71">
        <v>890.8</v>
      </c>
      <c r="C441" s="77">
        <v>589.5</v>
      </c>
      <c r="D441" s="76" t="s">
        <v>1526</v>
      </c>
      <c r="E441" s="71">
        <v>888.8</v>
      </c>
      <c r="F441" s="71">
        <v>2</v>
      </c>
      <c r="G441" s="71">
        <v>2</v>
      </c>
      <c r="H441" s="71">
        <v>589.5</v>
      </c>
      <c r="I441" s="71">
        <v>0</v>
      </c>
      <c r="J441" s="71">
        <v>0</v>
      </c>
      <c r="K441" s="106">
        <v>2</v>
      </c>
      <c r="L441" s="76" t="s">
        <v>1525</v>
      </c>
      <c r="M441" s="71">
        <v>888.8</v>
      </c>
      <c r="N441" s="71">
        <v>2</v>
      </c>
      <c r="O441" s="71">
        <v>2</v>
      </c>
      <c r="P441" s="71">
        <v>587.5</v>
      </c>
      <c r="Q441" s="71">
        <v>2</v>
      </c>
      <c r="R441" s="71">
        <v>2</v>
      </c>
      <c r="S441" s="106">
        <v>1</v>
      </c>
      <c r="T441" s="76"/>
      <c r="U441" s="71"/>
      <c r="V441" s="71"/>
      <c r="W441" s="71" t="s">
        <v>1864</v>
      </c>
      <c r="X441" s="71"/>
      <c r="Y441" s="71"/>
      <c r="Z441" s="71" t="s">
        <v>1864</v>
      </c>
      <c r="AA441" s="106">
        <v>0</v>
      </c>
      <c r="AB441" s="76"/>
      <c r="AC441" s="71"/>
      <c r="AD441" s="71"/>
      <c r="AE441" s="71" t="s">
        <v>1864</v>
      </c>
      <c r="AF441" s="71"/>
      <c r="AG441" s="71"/>
      <c r="AH441" s="71" t="s">
        <v>1864</v>
      </c>
      <c r="AI441" s="106">
        <v>0</v>
      </c>
    </row>
    <row r="442" spans="1:35" x14ac:dyDescent="0.25">
      <c r="A442" s="76" t="s">
        <v>1316</v>
      </c>
      <c r="B442" s="71">
        <v>890.8</v>
      </c>
      <c r="C442" s="77">
        <v>591.5</v>
      </c>
      <c r="D442" s="76" t="s">
        <v>1320</v>
      </c>
      <c r="E442" s="71">
        <v>888.8</v>
      </c>
      <c r="F442" s="71">
        <v>2</v>
      </c>
      <c r="G442" s="71">
        <v>2</v>
      </c>
      <c r="H442" s="71">
        <v>591.5</v>
      </c>
      <c r="I442" s="71">
        <v>0</v>
      </c>
      <c r="J442" s="71">
        <v>0</v>
      </c>
      <c r="K442" s="106">
        <v>2</v>
      </c>
      <c r="L442" s="76" t="s">
        <v>1526</v>
      </c>
      <c r="M442" s="71">
        <v>888.8</v>
      </c>
      <c r="N442" s="71">
        <v>2</v>
      </c>
      <c r="O442" s="71">
        <v>2</v>
      </c>
      <c r="P442" s="71">
        <v>589.5</v>
      </c>
      <c r="Q442" s="71">
        <v>2</v>
      </c>
      <c r="R442" s="71">
        <v>2</v>
      </c>
      <c r="S442" s="106">
        <v>1</v>
      </c>
      <c r="T442" s="76"/>
      <c r="U442" s="71"/>
      <c r="V442" s="71"/>
      <c r="W442" s="71" t="s">
        <v>1864</v>
      </c>
      <c r="X442" s="71"/>
      <c r="Y442" s="71"/>
      <c r="Z442" s="71" t="s">
        <v>1864</v>
      </c>
      <c r="AA442" s="106">
        <v>0</v>
      </c>
      <c r="AB442" s="76"/>
      <c r="AC442" s="71"/>
      <c r="AD442" s="71"/>
      <c r="AE442" s="71" t="s">
        <v>1864</v>
      </c>
      <c r="AF442" s="71"/>
      <c r="AG442" s="71"/>
      <c r="AH442" s="71" t="s">
        <v>1864</v>
      </c>
      <c r="AI442" s="106">
        <v>0</v>
      </c>
    </row>
    <row r="443" spans="1:35" x14ac:dyDescent="0.25">
      <c r="A443" s="76" t="s">
        <v>1317</v>
      </c>
      <c r="B443" s="71">
        <v>890.8</v>
      </c>
      <c r="C443" s="77">
        <v>593.5</v>
      </c>
      <c r="D443" s="76" t="s">
        <v>1320</v>
      </c>
      <c r="E443" s="71">
        <v>888.8</v>
      </c>
      <c r="F443" s="71">
        <v>2</v>
      </c>
      <c r="G443" s="71">
        <v>2</v>
      </c>
      <c r="H443" s="71">
        <v>591.5</v>
      </c>
      <c r="I443" s="71">
        <v>2</v>
      </c>
      <c r="J443" s="71">
        <v>2</v>
      </c>
      <c r="K443" s="106">
        <v>1</v>
      </c>
      <c r="L443" s="76"/>
      <c r="M443" s="71"/>
      <c r="N443" s="71"/>
      <c r="O443" s="71" t="s">
        <v>1864</v>
      </c>
      <c r="P443" s="71"/>
      <c r="Q443" s="71"/>
      <c r="R443" s="71" t="s">
        <v>1864</v>
      </c>
      <c r="S443" s="106">
        <v>0</v>
      </c>
      <c r="T443" s="76"/>
      <c r="U443" s="71"/>
      <c r="V443" s="71"/>
      <c r="W443" s="71" t="s">
        <v>1864</v>
      </c>
      <c r="X443" s="71"/>
      <c r="Y443" s="71"/>
      <c r="Z443" s="71" t="s">
        <v>1864</v>
      </c>
      <c r="AA443" s="106">
        <v>0</v>
      </c>
      <c r="AB443" s="76"/>
      <c r="AC443" s="71"/>
      <c r="AD443" s="71"/>
      <c r="AE443" s="71" t="s">
        <v>1864</v>
      </c>
      <c r="AF443" s="71"/>
      <c r="AG443" s="71"/>
      <c r="AH443" s="71" t="s">
        <v>1864</v>
      </c>
      <c r="AI443" s="106">
        <v>0</v>
      </c>
    </row>
    <row r="444" spans="1:35" x14ac:dyDescent="0.25">
      <c r="A444" s="76" t="s">
        <v>1318</v>
      </c>
      <c r="B444" s="71">
        <v>888.8</v>
      </c>
      <c r="C444" s="77">
        <v>615.5</v>
      </c>
      <c r="D444" s="76" t="s">
        <v>1321</v>
      </c>
      <c r="E444" s="71">
        <v>886.8</v>
      </c>
      <c r="F444" s="71">
        <v>2</v>
      </c>
      <c r="G444" s="71">
        <v>2</v>
      </c>
      <c r="H444" s="71">
        <v>613.5</v>
      </c>
      <c r="I444" s="71">
        <v>2</v>
      </c>
      <c r="J444" s="71">
        <v>2</v>
      </c>
      <c r="K444" s="106">
        <v>1</v>
      </c>
      <c r="L444" s="76"/>
      <c r="M444" s="71"/>
      <c r="N444" s="71"/>
      <c r="O444" s="71" t="s">
        <v>1864</v>
      </c>
      <c r="P444" s="71"/>
      <c r="Q444" s="71"/>
      <c r="R444" s="71" t="s">
        <v>1864</v>
      </c>
      <c r="S444" s="106">
        <v>0</v>
      </c>
      <c r="T444" s="76"/>
      <c r="U444" s="71"/>
      <c r="V444" s="71"/>
      <c r="W444" s="71" t="s">
        <v>1864</v>
      </c>
      <c r="X444" s="71"/>
      <c r="Y444" s="71"/>
      <c r="Z444" s="71" t="s">
        <v>1864</v>
      </c>
      <c r="AA444" s="106">
        <v>0</v>
      </c>
      <c r="AB444" s="76"/>
      <c r="AC444" s="71"/>
      <c r="AD444" s="71"/>
      <c r="AE444" s="71" t="s">
        <v>1864</v>
      </c>
      <c r="AF444" s="71"/>
      <c r="AG444" s="71"/>
      <c r="AH444" s="71" t="s">
        <v>1864</v>
      </c>
      <c r="AI444" s="106">
        <v>0</v>
      </c>
    </row>
    <row r="445" spans="1:35" x14ac:dyDescent="0.25">
      <c r="A445" s="76" t="s">
        <v>1319</v>
      </c>
      <c r="B445" s="71">
        <v>888.8</v>
      </c>
      <c r="C445" s="77">
        <v>601.5</v>
      </c>
      <c r="D445" s="76" t="s">
        <v>1322</v>
      </c>
      <c r="E445" s="71">
        <v>886.8</v>
      </c>
      <c r="F445" s="71">
        <v>2</v>
      </c>
      <c r="G445" s="71">
        <v>2</v>
      </c>
      <c r="H445" s="71">
        <v>599.5</v>
      </c>
      <c r="I445" s="71">
        <v>2</v>
      </c>
      <c r="J445" s="71">
        <v>2</v>
      </c>
      <c r="K445" s="106">
        <v>1</v>
      </c>
      <c r="L445" s="76"/>
      <c r="M445" s="71"/>
      <c r="N445" s="71"/>
      <c r="O445" s="71" t="s">
        <v>1864</v>
      </c>
      <c r="P445" s="71"/>
      <c r="Q445" s="71"/>
      <c r="R445" s="71" t="s">
        <v>1864</v>
      </c>
      <c r="S445" s="106">
        <v>0</v>
      </c>
      <c r="T445" s="76"/>
      <c r="U445" s="71"/>
      <c r="V445" s="71"/>
      <c r="W445" s="71" t="s">
        <v>1864</v>
      </c>
      <c r="X445" s="71"/>
      <c r="Y445" s="71"/>
      <c r="Z445" s="71" t="s">
        <v>1864</v>
      </c>
      <c r="AA445" s="106">
        <v>0</v>
      </c>
      <c r="AB445" s="76"/>
      <c r="AC445" s="71"/>
      <c r="AD445" s="71"/>
      <c r="AE445" s="71" t="s">
        <v>1864</v>
      </c>
      <c r="AF445" s="71"/>
      <c r="AG445" s="71"/>
      <c r="AH445" s="71" t="s">
        <v>1864</v>
      </c>
      <c r="AI445" s="106">
        <v>0</v>
      </c>
    </row>
    <row r="446" spans="1:35" x14ac:dyDescent="0.25">
      <c r="A446" s="76" t="s">
        <v>1525</v>
      </c>
      <c r="B446" s="71">
        <v>888.8</v>
      </c>
      <c r="C446" s="77">
        <v>587.5</v>
      </c>
      <c r="D446" s="76" t="s">
        <v>1527</v>
      </c>
      <c r="E446" s="71">
        <v>886.8</v>
      </c>
      <c r="F446" s="71">
        <v>2</v>
      </c>
      <c r="G446" s="71">
        <v>2</v>
      </c>
      <c r="H446" s="71">
        <v>585.5</v>
      </c>
      <c r="I446" s="71">
        <v>2</v>
      </c>
      <c r="J446" s="71">
        <v>2</v>
      </c>
      <c r="K446" s="106">
        <v>1</v>
      </c>
      <c r="L446" s="76" t="s">
        <v>1528</v>
      </c>
      <c r="M446" s="71">
        <v>886.8</v>
      </c>
      <c r="N446" s="71">
        <v>2</v>
      </c>
      <c r="O446" s="71">
        <v>2</v>
      </c>
      <c r="P446" s="71">
        <v>587.5</v>
      </c>
      <c r="Q446" s="71">
        <v>0</v>
      </c>
      <c r="R446" s="71">
        <v>0</v>
      </c>
      <c r="S446" s="106">
        <v>2</v>
      </c>
      <c r="T446" s="76"/>
      <c r="U446" s="71"/>
      <c r="V446" s="71"/>
      <c r="W446" s="71" t="s">
        <v>1864</v>
      </c>
      <c r="X446" s="71"/>
      <c r="Y446" s="71"/>
      <c r="Z446" s="71" t="s">
        <v>1864</v>
      </c>
      <c r="AA446" s="106">
        <v>0</v>
      </c>
      <c r="AB446" s="76"/>
      <c r="AC446" s="71"/>
      <c r="AD446" s="71"/>
      <c r="AE446" s="71" t="s">
        <v>1864</v>
      </c>
      <c r="AF446" s="71"/>
      <c r="AG446" s="71"/>
      <c r="AH446" s="71" t="s">
        <v>1864</v>
      </c>
      <c r="AI446" s="106">
        <v>0</v>
      </c>
    </row>
    <row r="447" spans="1:35" x14ac:dyDescent="0.25">
      <c r="A447" s="76" t="s">
        <v>1526</v>
      </c>
      <c r="B447" s="71">
        <v>888.8</v>
      </c>
      <c r="C447" s="77">
        <v>589.5</v>
      </c>
      <c r="D447" s="76" t="s">
        <v>1323</v>
      </c>
      <c r="E447" s="71">
        <v>886.8</v>
      </c>
      <c r="F447" s="71">
        <v>2</v>
      </c>
      <c r="G447" s="71">
        <v>2</v>
      </c>
      <c r="H447" s="71">
        <v>589.5</v>
      </c>
      <c r="I447" s="71">
        <v>0</v>
      </c>
      <c r="J447" s="71">
        <v>0</v>
      </c>
      <c r="K447" s="106">
        <v>2</v>
      </c>
      <c r="L447" s="76" t="s">
        <v>1528</v>
      </c>
      <c r="M447" s="71">
        <v>886.8</v>
      </c>
      <c r="N447" s="71">
        <v>2</v>
      </c>
      <c r="O447" s="71">
        <v>2</v>
      </c>
      <c r="P447" s="71">
        <v>587.5</v>
      </c>
      <c r="Q447" s="71">
        <v>2</v>
      </c>
      <c r="R447" s="71">
        <v>2</v>
      </c>
      <c r="S447" s="106">
        <v>1</v>
      </c>
      <c r="T447" s="76"/>
      <c r="U447" s="71"/>
      <c r="V447" s="71"/>
      <c r="W447" s="71" t="s">
        <v>1864</v>
      </c>
      <c r="X447" s="71"/>
      <c r="Y447" s="71"/>
      <c r="Z447" s="71" t="s">
        <v>1864</v>
      </c>
      <c r="AA447" s="106">
        <v>0</v>
      </c>
      <c r="AB447" s="76"/>
      <c r="AC447" s="71"/>
      <c r="AD447" s="71"/>
      <c r="AE447" s="71" t="s">
        <v>1864</v>
      </c>
      <c r="AF447" s="71"/>
      <c r="AG447" s="71"/>
      <c r="AH447" s="71" t="s">
        <v>1864</v>
      </c>
      <c r="AI447" s="106">
        <v>0</v>
      </c>
    </row>
    <row r="448" spans="1:35" x14ac:dyDescent="0.25">
      <c r="A448" s="76" t="s">
        <v>1320</v>
      </c>
      <c r="B448" s="71">
        <v>888.8</v>
      </c>
      <c r="C448" s="77">
        <v>591.5</v>
      </c>
      <c r="D448" s="76" t="s">
        <v>1324</v>
      </c>
      <c r="E448" s="71">
        <v>886.8</v>
      </c>
      <c r="F448" s="71">
        <v>2</v>
      </c>
      <c r="G448" s="71">
        <v>2</v>
      </c>
      <c r="H448" s="71">
        <v>591.5</v>
      </c>
      <c r="I448" s="71">
        <v>0</v>
      </c>
      <c r="J448" s="71">
        <v>0</v>
      </c>
      <c r="K448" s="106">
        <v>2</v>
      </c>
      <c r="L448" s="76" t="s">
        <v>1323</v>
      </c>
      <c r="M448" s="71">
        <v>886.8</v>
      </c>
      <c r="N448" s="71">
        <v>2</v>
      </c>
      <c r="O448" s="71">
        <v>2</v>
      </c>
      <c r="P448" s="71">
        <v>589.5</v>
      </c>
      <c r="Q448" s="71">
        <v>2</v>
      </c>
      <c r="R448" s="71">
        <v>2</v>
      </c>
      <c r="S448" s="106">
        <v>1</v>
      </c>
      <c r="T448" s="76"/>
      <c r="U448" s="71"/>
      <c r="V448" s="71"/>
      <c r="W448" s="71" t="s">
        <v>1864</v>
      </c>
      <c r="X448" s="71"/>
      <c r="Y448" s="71"/>
      <c r="Z448" s="71" t="s">
        <v>1864</v>
      </c>
      <c r="AA448" s="106">
        <v>0</v>
      </c>
      <c r="AB448" s="76"/>
      <c r="AC448" s="71"/>
      <c r="AD448" s="71"/>
      <c r="AE448" s="71" t="s">
        <v>1864</v>
      </c>
      <c r="AF448" s="71"/>
      <c r="AG448" s="71"/>
      <c r="AH448" s="71" t="s">
        <v>1864</v>
      </c>
      <c r="AI448" s="106">
        <v>0</v>
      </c>
    </row>
    <row r="449" spans="1:35" x14ac:dyDescent="0.25">
      <c r="A449" s="76" t="s">
        <v>1527</v>
      </c>
      <c r="B449" s="71">
        <v>886.8</v>
      </c>
      <c r="C449" s="77">
        <v>585.5</v>
      </c>
      <c r="D449" s="76" t="s">
        <v>1529</v>
      </c>
      <c r="E449" s="71">
        <v>884.8</v>
      </c>
      <c r="F449" s="71">
        <v>2</v>
      </c>
      <c r="G449" s="71">
        <v>2</v>
      </c>
      <c r="H449" s="71">
        <v>585.5</v>
      </c>
      <c r="I449" s="71">
        <v>0</v>
      </c>
      <c r="J449" s="71">
        <v>0</v>
      </c>
      <c r="K449" s="106">
        <v>2</v>
      </c>
      <c r="L449" s="76"/>
      <c r="M449" s="71"/>
      <c r="N449" s="71"/>
      <c r="O449" s="71" t="s">
        <v>1864</v>
      </c>
      <c r="P449" s="71"/>
      <c r="Q449" s="71"/>
      <c r="R449" s="71" t="s">
        <v>1864</v>
      </c>
      <c r="S449" s="106">
        <v>0</v>
      </c>
      <c r="T449" s="76"/>
      <c r="U449" s="71"/>
      <c r="V449" s="71"/>
      <c r="W449" s="71" t="s">
        <v>1864</v>
      </c>
      <c r="X449" s="71"/>
      <c r="Y449" s="71"/>
      <c r="Z449" s="71" t="s">
        <v>1864</v>
      </c>
      <c r="AA449" s="106">
        <v>0</v>
      </c>
      <c r="AB449" s="76"/>
      <c r="AC449" s="71"/>
      <c r="AD449" s="71"/>
      <c r="AE449" s="71" t="s">
        <v>1864</v>
      </c>
      <c r="AF449" s="71"/>
      <c r="AG449" s="71"/>
      <c r="AH449" s="71" t="s">
        <v>1864</v>
      </c>
      <c r="AI449" s="106">
        <v>0</v>
      </c>
    </row>
    <row r="450" spans="1:35" x14ac:dyDescent="0.25">
      <c r="A450" s="76" t="s">
        <v>1528</v>
      </c>
      <c r="B450" s="71">
        <v>886.8</v>
      </c>
      <c r="C450" s="77">
        <v>587.5</v>
      </c>
      <c r="D450" s="76" t="s">
        <v>1530</v>
      </c>
      <c r="E450" s="71">
        <v>884.8</v>
      </c>
      <c r="F450" s="71">
        <v>2</v>
      </c>
      <c r="G450" s="71">
        <v>2</v>
      </c>
      <c r="H450" s="71">
        <v>587.5</v>
      </c>
      <c r="I450" s="71">
        <v>0</v>
      </c>
      <c r="J450" s="71">
        <v>0</v>
      </c>
      <c r="K450" s="106">
        <v>2</v>
      </c>
      <c r="L450" s="76" t="s">
        <v>1529</v>
      </c>
      <c r="M450" s="71">
        <v>884.8</v>
      </c>
      <c r="N450" s="71">
        <v>2</v>
      </c>
      <c r="O450" s="71">
        <v>2</v>
      </c>
      <c r="P450" s="71">
        <v>585.5</v>
      </c>
      <c r="Q450" s="71">
        <v>2</v>
      </c>
      <c r="R450" s="71">
        <v>2</v>
      </c>
      <c r="S450" s="106">
        <v>1</v>
      </c>
      <c r="T450" s="76"/>
      <c r="U450" s="71"/>
      <c r="V450" s="71"/>
      <c r="W450" s="71" t="s">
        <v>1864</v>
      </c>
      <c r="X450" s="71"/>
      <c r="Y450" s="71"/>
      <c r="Z450" s="71" t="s">
        <v>1864</v>
      </c>
      <c r="AA450" s="106">
        <v>0</v>
      </c>
      <c r="AB450" s="76"/>
      <c r="AC450" s="71"/>
      <c r="AD450" s="71"/>
      <c r="AE450" s="71" t="s">
        <v>1864</v>
      </c>
      <c r="AF450" s="71"/>
      <c r="AG450" s="71"/>
      <c r="AH450" s="71" t="s">
        <v>1864</v>
      </c>
      <c r="AI450" s="106">
        <v>0</v>
      </c>
    </row>
    <row r="451" spans="1:35" x14ac:dyDescent="0.25">
      <c r="A451" s="76" t="s">
        <v>1323</v>
      </c>
      <c r="B451" s="71">
        <v>886.8</v>
      </c>
      <c r="C451" s="77">
        <v>589.5</v>
      </c>
      <c r="D451" s="76" t="s">
        <v>1531</v>
      </c>
      <c r="E451" s="71">
        <v>884.8</v>
      </c>
      <c r="F451" s="71">
        <v>2</v>
      </c>
      <c r="G451" s="71">
        <v>2</v>
      </c>
      <c r="H451" s="71">
        <v>589.5</v>
      </c>
      <c r="I451" s="71">
        <v>0</v>
      </c>
      <c r="J451" s="71">
        <v>0</v>
      </c>
      <c r="K451" s="106">
        <v>2</v>
      </c>
      <c r="L451" s="76" t="s">
        <v>1530</v>
      </c>
      <c r="M451" s="71">
        <v>884.8</v>
      </c>
      <c r="N451" s="71">
        <v>2</v>
      </c>
      <c r="O451" s="71">
        <v>2</v>
      </c>
      <c r="P451" s="71">
        <v>587.5</v>
      </c>
      <c r="Q451" s="71">
        <v>2</v>
      </c>
      <c r="R451" s="71">
        <v>2</v>
      </c>
      <c r="S451" s="106">
        <v>1</v>
      </c>
      <c r="T451" s="76"/>
      <c r="U451" s="71"/>
      <c r="V451" s="71"/>
      <c r="W451" s="71" t="s">
        <v>1864</v>
      </c>
      <c r="X451" s="71"/>
      <c r="Y451" s="71"/>
      <c r="Z451" s="71" t="s">
        <v>1864</v>
      </c>
      <c r="AA451" s="106">
        <v>0</v>
      </c>
      <c r="AB451" s="76"/>
      <c r="AC451" s="71"/>
      <c r="AD451" s="71"/>
      <c r="AE451" s="71" t="s">
        <v>1864</v>
      </c>
      <c r="AF451" s="71"/>
      <c r="AG451" s="71"/>
      <c r="AH451" s="71" t="s">
        <v>1864</v>
      </c>
      <c r="AI451" s="106">
        <v>0</v>
      </c>
    </row>
    <row r="452" spans="1:35" x14ac:dyDescent="0.25">
      <c r="A452" s="76" t="s">
        <v>1324</v>
      </c>
      <c r="B452" s="71">
        <v>886.8</v>
      </c>
      <c r="C452" s="77">
        <v>591.5</v>
      </c>
      <c r="D452" s="76" t="s">
        <v>1531</v>
      </c>
      <c r="E452" s="71">
        <v>884.8</v>
      </c>
      <c r="F452" s="71">
        <v>2</v>
      </c>
      <c r="G452" s="71">
        <v>2</v>
      </c>
      <c r="H452" s="71">
        <v>589.5</v>
      </c>
      <c r="I452" s="71">
        <v>2</v>
      </c>
      <c r="J452" s="71">
        <v>2</v>
      </c>
      <c r="K452" s="106">
        <v>1</v>
      </c>
      <c r="L452" s="76"/>
      <c r="M452" s="71"/>
      <c r="N452" s="71"/>
      <c r="O452" s="71" t="s">
        <v>1864</v>
      </c>
      <c r="P452" s="71"/>
      <c r="Q452" s="71"/>
      <c r="R452" s="71" t="s">
        <v>1864</v>
      </c>
      <c r="S452" s="106">
        <v>0</v>
      </c>
      <c r="T452" s="76"/>
      <c r="U452" s="71"/>
      <c r="V452" s="71"/>
      <c r="W452" s="71" t="s">
        <v>1864</v>
      </c>
      <c r="X452" s="71"/>
      <c r="Y452" s="71"/>
      <c r="Z452" s="71" t="s">
        <v>1864</v>
      </c>
      <c r="AA452" s="106">
        <v>0</v>
      </c>
      <c r="AB452" s="76"/>
      <c r="AC452" s="71"/>
      <c r="AD452" s="71"/>
      <c r="AE452" s="71" t="s">
        <v>1864</v>
      </c>
      <c r="AF452" s="71"/>
      <c r="AG452" s="71"/>
      <c r="AH452" s="71" t="s">
        <v>1864</v>
      </c>
      <c r="AI452" s="106">
        <v>0</v>
      </c>
    </row>
    <row r="453" spans="1:35" x14ac:dyDescent="0.25">
      <c r="A453" s="76" t="s">
        <v>1325</v>
      </c>
      <c r="B453" s="71">
        <v>886.8</v>
      </c>
      <c r="C453" s="77">
        <v>565.5</v>
      </c>
      <c r="D453" s="76" t="s">
        <v>1326</v>
      </c>
      <c r="E453" s="71">
        <v>884.8</v>
      </c>
      <c r="F453" s="71">
        <v>2</v>
      </c>
      <c r="G453" s="71">
        <v>2</v>
      </c>
      <c r="H453" s="71">
        <v>563.5</v>
      </c>
      <c r="I453" s="71">
        <v>2</v>
      </c>
      <c r="J453" s="71">
        <v>2</v>
      </c>
      <c r="K453" s="106">
        <v>1</v>
      </c>
      <c r="L453" s="76"/>
      <c r="M453" s="71"/>
      <c r="N453" s="71"/>
      <c r="O453" s="71" t="s">
        <v>1864</v>
      </c>
      <c r="P453" s="71"/>
      <c r="Q453" s="71"/>
      <c r="R453" s="71" t="s">
        <v>1864</v>
      </c>
      <c r="S453" s="106">
        <v>0</v>
      </c>
      <c r="T453" s="76"/>
      <c r="U453" s="71"/>
      <c r="V453" s="71"/>
      <c r="W453" s="71" t="s">
        <v>1864</v>
      </c>
      <c r="X453" s="71"/>
      <c r="Y453" s="71"/>
      <c r="Z453" s="71" t="s">
        <v>1864</v>
      </c>
      <c r="AA453" s="106">
        <v>0</v>
      </c>
      <c r="AB453" s="76"/>
      <c r="AC453" s="71"/>
      <c r="AD453" s="71"/>
      <c r="AE453" s="71" t="s">
        <v>1864</v>
      </c>
      <c r="AF453" s="71"/>
      <c r="AG453" s="71"/>
      <c r="AH453" s="71" t="s">
        <v>1864</v>
      </c>
      <c r="AI453" s="106">
        <v>0</v>
      </c>
    </row>
    <row r="454" spans="1:35" x14ac:dyDescent="0.25">
      <c r="A454" s="76" t="s">
        <v>1529</v>
      </c>
      <c r="B454" s="71">
        <v>884.8</v>
      </c>
      <c r="C454" s="77">
        <v>585.5</v>
      </c>
      <c r="D454" s="76" t="s">
        <v>1532</v>
      </c>
      <c r="E454" s="71">
        <v>882.8</v>
      </c>
      <c r="F454" s="71">
        <v>2</v>
      </c>
      <c r="G454" s="71">
        <v>2</v>
      </c>
      <c r="H454" s="71">
        <v>583.5</v>
      </c>
      <c r="I454" s="71">
        <v>2</v>
      </c>
      <c r="J454" s="71">
        <v>2</v>
      </c>
      <c r="K454" s="106">
        <v>1</v>
      </c>
      <c r="L454" s="76" t="s">
        <v>1533</v>
      </c>
      <c r="M454" s="71">
        <v>882.8</v>
      </c>
      <c r="N454" s="71">
        <v>2</v>
      </c>
      <c r="O454" s="71">
        <v>2</v>
      </c>
      <c r="P454" s="71">
        <v>585.5</v>
      </c>
      <c r="Q454" s="71">
        <v>0</v>
      </c>
      <c r="R454" s="71">
        <v>0</v>
      </c>
      <c r="S454" s="106">
        <v>2</v>
      </c>
      <c r="T454" s="76"/>
      <c r="U454" s="71"/>
      <c r="V454" s="71"/>
      <c r="W454" s="71" t="s">
        <v>1864</v>
      </c>
      <c r="X454" s="71"/>
      <c r="Y454" s="71"/>
      <c r="Z454" s="71" t="s">
        <v>1864</v>
      </c>
      <c r="AA454" s="106">
        <v>0</v>
      </c>
      <c r="AB454" s="76"/>
      <c r="AC454" s="71"/>
      <c r="AD454" s="71"/>
      <c r="AE454" s="71" t="s">
        <v>1864</v>
      </c>
      <c r="AF454" s="71"/>
      <c r="AG454" s="71"/>
      <c r="AH454" s="71" t="s">
        <v>1864</v>
      </c>
      <c r="AI454" s="106">
        <v>0</v>
      </c>
    </row>
    <row r="455" spans="1:35" x14ac:dyDescent="0.25">
      <c r="A455" s="76" t="s">
        <v>1530</v>
      </c>
      <c r="B455" s="71">
        <v>884.8</v>
      </c>
      <c r="C455" s="77">
        <v>587.5</v>
      </c>
      <c r="D455" s="76" t="s">
        <v>1534</v>
      </c>
      <c r="E455" s="71">
        <v>882.8</v>
      </c>
      <c r="F455" s="71">
        <v>2</v>
      </c>
      <c r="G455" s="71">
        <v>2</v>
      </c>
      <c r="H455" s="71">
        <v>587.5</v>
      </c>
      <c r="I455" s="71">
        <v>0</v>
      </c>
      <c r="J455" s="71">
        <v>0</v>
      </c>
      <c r="K455" s="106">
        <v>2</v>
      </c>
      <c r="L455" s="76" t="s">
        <v>1533</v>
      </c>
      <c r="M455" s="71">
        <v>882.8</v>
      </c>
      <c r="N455" s="71">
        <v>2</v>
      </c>
      <c r="O455" s="71">
        <v>2</v>
      </c>
      <c r="P455" s="71">
        <v>585.5</v>
      </c>
      <c r="Q455" s="71">
        <v>2</v>
      </c>
      <c r="R455" s="71">
        <v>2</v>
      </c>
      <c r="S455" s="106">
        <v>1</v>
      </c>
      <c r="T455" s="76"/>
      <c r="U455" s="71"/>
      <c r="V455" s="71"/>
      <c r="W455" s="71" t="s">
        <v>1864</v>
      </c>
      <c r="X455" s="71"/>
      <c r="Y455" s="71"/>
      <c r="Z455" s="71" t="s">
        <v>1864</v>
      </c>
      <c r="AA455" s="106">
        <v>0</v>
      </c>
      <c r="AB455" s="76"/>
      <c r="AC455" s="71"/>
      <c r="AD455" s="71"/>
      <c r="AE455" s="71" t="s">
        <v>1864</v>
      </c>
      <c r="AF455" s="71"/>
      <c r="AG455" s="71"/>
      <c r="AH455" s="71" t="s">
        <v>1864</v>
      </c>
      <c r="AI455" s="106">
        <v>0</v>
      </c>
    </row>
    <row r="456" spans="1:35" x14ac:dyDescent="0.25">
      <c r="A456" s="76" t="s">
        <v>1531</v>
      </c>
      <c r="B456" s="71">
        <v>884.8</v>
      </c>
      <c r="C456" s="77">
        <v>589.5</v>
      </c>
      <c r="D456" s="76" t="s">
        <v>1534</v>
      </c>
      <c r="E456" s="71">
        <v>882.8</v>
      </c>
      <c r="F456" s="71">
        <v>2</v>
      </c>
      <c r="G456" s="71">
        <v>2</v>
      </c>
      <c r="H456" s="71">
        <v>587.5</v>
      </c>
      <c r="I456" s="71">
        <v>2</v>
      </c>
      <c r="J456" s="71">
        <v>2</v>
      </c>
      <c r="K456" s="106">
        <v>1</v>
      </c>
      <c r="L456" s="76"/>
      <c r="M456" s="71"/>
      <c r="N456" s="71"/>
      <c r="O456" s="71" t="s">
        <v>1864</v>
      </c>
      <c r="P456" s="71"/>
      <c r="Q456" s="71"/>
      <c r="R456" s="71" t="s">
        <v>1864</v>
      </c>
      <c r="S456" s="106">
        <v>0</v>
      </c>
      <c r="T456" s="76"/>
      <c r="U456" s="71"/>
      <c r="V456" s="71"/>
      <c r="W456" s="71" t="s">
        <v>1864</v>
      </c>
      <c r="X456" s="71"/>
      <c r="Y456" s="71"/>
      <c r="Z456" s="71" t="s">
        <v>1864</v>
      </c>
      <c r="AA456" s="106">
        <v>0</v>
      </c>
      <c r="AB456" s="76"/>
      <c r="AC456" s="71"/>
      <c r="AD456" s="71"/>
      <c r="AE456" s="71" t="s">
        <v>1864</v>
      </c>
      <c r="AF456" s="71"/>
      <c r="AG456" s="71"/>
      <c r="AH456" s="71" t="s">
        <v>1864</v>
      </c>
      <c r="AI456" s="106">
        <v>0</v>
      </c>
    </row>
    <row r="457" spans="1:35" x14ac:dyDescent="0.25">
      <c r="A457" s="76" t="s">
        <v>1326</v>
      </c>
      <c r="B457" s="71">
        <v>884.8</v>
      </c>
      <c r="C457" s="77">
        <v>563.5</v>
      </c>
      <c r="D457" s="76" t="s">
        <v>1327</v>
      </c>
      <c r="E457" s="71">
        <v>882.8</v>
      </c>
      <c r="F457" s="71">
        <v>2</v>
      </c>
      <c r="G457" s="71">
        <v>2</v>
      </c>
      <c r="H457" s="71">
        <v>561.5</v>
      </c>
      <c r="I457" s="71">
        <v>2</v>
      </c>
      <c r="J457" s="71">
        <v>2</v>
      </c>
      <c r="K457" s="106">
        <v>1</v>
      </c>
      <c r="L457" s="76"/>
      <c r="M457" s="71"/>
      <c r="N457" s="71"/>
      <c r="O457" s="71" t="s">
        <v>1864</v>
      </c>
      <c r="P457" s="71"/>
      <c r="Q457" s="71"/>
      <c r="R457" s="71" t="s">
        <v>1864</v>
      </c>
      <c r="S457" s="106">
        <v>0</v>
      </c>
      <c r="T457" s="76"/>
      <c r="U457" s="71"/>
      <c r="V457" s="71"/>
      <c r="W457" s="71" t="s">
        <v>1864</v>
      </c>
      <c r="X457" s="71"/>
      <c r="Y457" s="71"/>
      <c r="Z457" s="71" t="s">
        <v>1864</v>
      </c>
      <c r="AA457" s="106">
        <v>0</v>
      </c>
      <c r="AB457" s="76"/>
      <c r="AC457" s="71"/>
      <c r="AD457" s="71"/>
      <c r="AE457" s="71" t="s">
        <v>1864</v>
      </c>
      <c r="AF457" s="71"/>
      <c r="AG457" s="71"/>
      <c r="AH457" s="71" t="s">
        <v>1864</v>
      </c>
      <c r="AI457" s="106">
        <v>0</v>
      </c>
    </row>
    <row r="458" spans="1:35" x14ac:dyDescent="0.25">
      <c r="A458" s="76" t="s">
        <v>1533</v>
      </c>
      <c r="B458" s="71">
        <v>882.8</v>
      </c>
      <c r="C458" s="77">
        <v>585.5</v>
      </c>
      <c r="D458" s="76" t="s">
        <v>1535</v>
      </c>
      <c r="E458" s="71">
        <v>880.7</v>
      </c>
      <c r="F458" s="71">
        <v>2</v>
      </c>
      <c r="G458" s="71">
        <v>2.0999999999999091</v>
      </c>
      <c r="H458" s="71">
        <v>585.4</v>
      </c>
      <c r="I458" s="71">
        <v>0</v>
      </c>
      <c r="J458" s="71">
        <v>0.10000000000002274</v>
      </c>
      <c r="K458" s="106">
        <v>2</v>
      </c>
      <c r="L458" s="76"/>
      <c r="M458" s="71"/>
      <c r="N458" s="71"/>
      <c r="O458" s="71" t="s">
        <v>1864</v>
      </c>
      <c r="P458" s="71"/>
      <c r="Q458" s="71"/>
      <c r="R458" s="71" t="s">
        <v>1864</v>
      </c>
      <c r="S458" s="106">
        <v>0</v>
      </c>
      <c r="T458" s="76"/>
      <c r="U458" s="71"/>
      <c r="V458" s="71"/>
      <c r="W458" s="71" t="s">
        <v>1864</v>
      </c>
      <c r="X458" s="71"/>
      <c r="Y458" s="71"/>
      <c r="Z458" s="71" t="s">
        <v>1864</v>
      </c>
      <c r="AA458" s="106">
        <v>0</v>
      </c>
      <c r="AB458" s="76"/>
      <c r="AC458" s="71"/>
      <c r="AD458" s="71"/>
      <c r="AE458" s="71" t="s">
        <v>1864</v>
      </c>
      <c r="AF458" s="71"/>
      <c r="AG458" s="71"/>
      <c r="AH458" s="71" t="s">
        <v>1864</v>
      </c>
      <c r="AI458" s="106">
        <v>0</v>
      </c>
    </row>
    <row r="459" spans="1:35" x14ac:dyDescent="0.25">
      <c r="A459" s="76" t="s">
        <v>1534</v>
      </c>
      <c r="B459" s="71">
        <v>882.8</v>
      </c>
      <c r="C459" s="77">
        <v>587.5</v>
      </c>
      <c r="D459" s="76" t="s">
        <v>1535</v>
      </c>
      <c r="E459" s="71">
        <v>880.7</v>
      </c>
      <c r="F459" s="71">
        <v>2</v>
      </c>
      <c r="G459" s="71">
        <v>2.0999999999999091</v>
      </c>
      <c r="H459" s="71">
        <v>585.4</v>
      </c>
      <c r="I459" s="71">
        <v>2</v>
      </c>
      <c r="J459" s="71">
        <v>2.1000000000000227</v>
      </c>
      <c r="K459" s="106">
        <v>1</v>
      </c>
      <c r="L459" s="76"/>
      <c r="M459" s="71"/>
      <c r="N459" s="71"/>
      <c r="O459" s="71" t="s">
        <v>1864</v>
      </c>
      <c r="P459" s="71"/>
      <c r="Q459" s="71"/>
      <c r="R459" s="71" t="s">
        <v>1864</v>
      </c>
      <c r="S459" s="106">
        <v>0</v>
      </c>
      <c r="T459" s="76"/>
      <c r="U459" s="71"/>
      <c r="V459" s="71"/>
      <c r="W459" s="71" t="s">
        <v>1864</v>
      </c>
      <c r="X459" s="71"/>
      <c r="Y459" s="71"/>
      <c r="Z459" s="71" t="s">
        <v>1864</v>
      </c>
      <c r="AA459" s="106">
        <v>0</v>
      </c>
      <c r="AB459" s="76"/>
      <c r="AC459" s="71"/>
      <c r="AD459" s="71"/>
      <c r="AE459" s="71" t="s">
        <v>1864</v>
      </c>
      <c r="AF459" s="71"/>
      <c r="AG459" s="71"/>
      <c r="AH459" s="71" t="s">
        <v>1864</v>
      </c>
      <c r="AI459" s="106">
        <v>0</v>
      </c>
    </row>
    <row r="460" spans="1:35" x14ac:dyDescent="0.25">
      <c r="A460" s="76" t="s">
        <v>1328</v>
      </c>
      <c r="B460" s="71">
        <v>908.8</v>
      </c>
      <c r="C460" s="77">
        <v>635.5</v>
      </c>
      <c r="D460" s="76" t="s">
        <v>1330</v>
      </c>
      <c r="E460" s="71">
        <v>906.8</v>
      </c>
      <c r="F460" s="71">
        <v>2</v>
      </c>
      <c r="G460" s="71">
        <v>2</v>
      </c>
      <c r="H460" s="71">
        <v>633.5</v>
      </c>
      <c r="I460" s="71">
        <v>2</v>
      </c>
      <c r="J460" s="71">
        <v>2</v>
      </c>
      <c r="K460" s="106">
        <v>1</v>
      </c>
      <c r="L460" s="76"/>
      <c r="M460" s="71"/>
      <c r="N460" s="71"/>
      <c r="O460" s="71" t="s">
        <v>1864</v>
      </c>
      <c r="P460" s="71"/>
      <c r="Q460" s="71"/>
      <c r="R460" s="71" t="s">
        <v>1864</v>
      </c>
      <c r="S460" s="106">
        <v>0</v>
      </c>
      <c r="T460" s="76"/>
      <c r="U460" s="71"/>
      <c r="V460" s="71"/>
      <c r="W460" s="71" t="s">
        <v>1864</v>
      </c>
      <c r="X460" s="71"/>
      <c r="Y460" s="71"/>
      <c r="Z460" s="71" t="s">
        <v>1864</v>
      </c>
      <c r="AA460" s="106">
        <v>0</v>
      </c>
      <c r="AB460" s="76"/>
      <c r="AC460" s="71"/>
      <c r="AD460" s="71"/>
      <c r="AE460" s="71" t="s">
        <v>1864</v>
      </c>
      <c r="AF460" s="71"/>
      <c r="AG460" s="71"/>
      <c r="AH460" s="71" t="s">
        <v>1864</v>
      </c>
      <c r="AI460" s="106">
        <v>0</v>
      </c>
    </row>
    <row r="461" spans="1:35" x14ac:dyDescent="0.25">
      <c r="A461" s="76" t="s">
        <v>1329</v>
      </c>
      <c r="B461" s="71">
        <v>908.8</v>
      </c>
      <c r="C461" s="77">
        <v>607.5</v>
      </c>
      <c r="D461" s="76" t="s">
        <v>1332</v>
      </c>
      <c r="E461" s="71">
        <v>906.8</v>
      </c>
      <c r="F461" s="71">
        <v>2</v>
      </c>
      <c r="G461" s="71">
        <v>2</v>
      </c>
      <c r="H461" s="71">
        <v>607.5</v>
      </c>
      <c r="I461" s="71">
        <v>0</v>
      </c>
      <c r="J461" s="71">
        <v>0</v>
      </c>
      <c r="K461" s="106">
        <v>2</v>
      </c>
      <c r="L461" s="76" t="s">
        <v>1331</v>
      </c>
      <c r="M461" s="71">
        <v>906.8</v>
      </c>
      <c r="N461" s="71">
        <v>2</v>
      </c>
      <c r="O461" s="71">
        <v>2</v>
      </c>
      <c r="P461" s="71">
        <v>605.5</v>
      </c>
      <c r="Q461" s="71">
        <v>2</v>
      </c>
      <c r="R461" s="71">
        <v>2</v>
      </c>
      <c r="S461" s="106">
        <v>1</v>
      </c>
      <c r="T461" s="76"/>
      <c r="U461" s="71"/>
      <c r="V461" s="71"/>
      <c r="W461" s="71" t="s">
        <v>1864</v>
      </c>
      <c r="X461" s="71"/>
      <c r="Y461" s="71"/>
      <c r="Z461" s="71" t="s">
        <v>1864</v>
      </c>
      <c r="AA461" s="106">
        <v>0</v>
      </c>
      <c r="AB461" s="76"/>
      <c r="AC461" s="71"/>
      <c r="AD461" s="71"/>
      <c r="AE461" s="71" t="s">
        <v>1864</v>
      </c>
      <c r="AF461" s="71"/>
      <c r="AG461" s="71"/>
      <c r="AH461" s="71" t="s">
        <v>1864</v>
      </c>
      <c r="AI461" s="106">
        <v>0</v>
      </c>
    </row>
    <row r="462" spans="1:35" x14ac:dyDescent="0.25">
      <c r="A462" s="76" t="s">
        <v>1330</v>
      </c>
      <c r="B462" s="71">
        <v>906.8</v>
      </c>
      <c r="C462" s="77">
        <v>633.5</v>
      </c>
      <c r="D462" s="76" t="s">
        <v>1335</v>
      </c>
      <c r="E462" s="71">
        <v>904.8</v>
      </c>
      <c r="F462" s="71">
        <v>2</v>
      </c>
      <c r="G462" s="71">
        <v>2</v>
      </c>
      <c r="H462" s="71">
        <v>631.5</v>
      </c>
      <c r="I462" s="71">
        <v>2</v>
      </c>
      <c r="J462" s="71">
        <v>2</v>
      </c>
      <c r="K462" s="106">
        <v>1</v>
      </c>
      <c r="L462" s="76"/>
      <c r="M462" s="71"/>
      <c r="N462" s="71"/>
      <c r="O462" s="71" t="s">
        <v>1864</v>
      </c>
      <c r="P462" s="71"/>
      <c r="Q462" s="71"/>
      <c r="R462" s="71" t="s">
        <v>1864</v>
      </c>
      <c r="S462" s="106">
        <v>0</v>
      </c>
      <c r="T462" s="76"/>
      <c r="U462" s="71"/>
      <c r="V462" s="71"/>
      <c r="W462" s="71" t="s">
        <v>1864</v>
      </c>
      <c r="X462" s="71"/>
      <c r="Y462" s="71"/>
      <c r="Z462" s="71" t="s">
        <v>1864</v>
      </c>
      <c r="AA462" s="106">
        <v>0</v>
      </c>
      <c r="AB462" s="76"/>
      <c r="AC462" s="71"/>
      <c r="AD462" s="71"/>
      <c r="AE462" s="71" t="s">
        <v>1864</v>
      </c>
      <c r="AF462" s="71"/>
      <c r="AG462" s="71"/>
      <c r="AH462" s="71" t="s">
        <v>1864</v>
      </c>
      <c r="AI462" s="106">
        <v>0</v>
      </c>
    </row>
    <row r="463" spans="1:35" x14ac:dyDescent="0.25">
      <c r="A463" s="76" t="s">
        <v>1331</v>
      </c>
      <c r="B463" s="71">
        <v>906.8</v>
      </c>
      <c r="C463" s="77">
        <v>605.5</v>
      </c>
      <c r="D463" s="76" t="s">
        <v>1336</v>
      </c>
      <c r="E463" s="71">
        <v>904.8</v>
      </c>
      <c r="F463" s="71">
        <v>2</v>
      </c>
      <c r="G463" s="71">
        <v>2</v>
      </c>
      <c r="H463" s="71">
        <v>603.5</v>
      </c>
      <c r="I463" s="71">
        <v>2</v>
      </c>
      <c r="J463" s="71">
        <v>2</v>
      </c>
      <c r="K463" s="106">
        <v>1</v>
      </c>
      <c r="L463" s="76" t="s">
        <v>1337</v>
      </c>
      <c r="M463" s="71">
        <v>904.8</v>
      </c>
      <c r="N463" s="71">
        <v>2</v>
      </c>
      <c r="O463" s="71">
        <v>2</v>
      </c>
      <c r="P463" s="71">
        <v>605.5</v>
      </c>
      <c r="Q463" s="71">
        <v>0</v>
      </c>
      <c r="R463" s="71">
        <v>0</v>
      </c>
      <c r="S463" s="106">
        <v>2</v>
      </c>
      <c r="T463" s="76"/>
      <c r="U463" s="71"/>
      <c r="V463" s="71"/>
      <c r="W463" s="71" t="s">
        <v>1864</v>
      </c>
      <c r="X463" s="71"/>
      <c r="Y463" s="71"/>
      <c r="Z463" s="71" t="s">
        <v>1864</v>
      </c>
      <c r="AA463" s="106">
        <v>0</v>
      </c>
      <c r="AB463" s="76"/>
      <c r="AC463" s="71"/>
      <c r="AD463" s="71"/>
      <c r="AE463" s="71" t="s">
        <v>1864</v>
      </c>
      <c r="AF463" s="71"/>
      <c r="AG463" s="71"/>
      <c r="AH463" s="71" t="s">
        <v>1864</v>
      </c>
      <c r="AI463" s="106">
        <v>0</v>
      </c>
    </row>
    <row r="464" spans="1:35" x14ac:dyDescent="0.25">
      <c r="A464" s="76" t="s">
        <v>1332</v>
      </c>
      <c r="B464" s="71">
        <v>906.8</v>
      </c>
      <c r="C464" s="77">
        <v>607.5</v>
      </c>
      <c r="D464" s="76" t="s">
        <v>1337</v>
      </c>
      <c r="E464" s="71">
        <v>904.8</v>
      </c>
      <c r="F464" s="71">
        <v>2</v>
      </c>
      <c r="G464" s="71">
        <v>2</v>
      </c>
      <c r="H464" s="71">
        <v>605.5</v>
      </c>
      <c r="I464" s="71">
        <v>2</v>
      </c>
      <c r="J464" s="71">
        <v>2</v>
      </c>
      <c r="K464" s="106">
        <v>1</v>
      </c>
      <c r="L464" s="76" t="s">
        <v>1338</v>
      </c>
      <c r="M464" s="71">
        <v>904.8</v>
      </c>
      <c r="N464" s="71">
        <v>2</v>
      </c>
      <c r="O464" s="71">
        <v>2</v>
      </c>
      <c r="P464" s="71">
        <v>607.5</v>
      </c>
      <c r="Q464" s="71">
        <v>0</v>
      </c>
      <c r="R464" s="71">
        <v>0</v>
      </c>
      <c r="S464" s="106">
        <v>2</v>
      </c>
      <c r="T464" s="76"/>
      <c r="U464" s="71"/>
      <c r="V464" s="71"/>
      <c r="W464" s="71" t="s">
        <v>1864</v>
      </c>
      <c r="X464" s="71"/>
      <c r="Y464" s="71"/>
      <c r="Z464" s="71" t="s">
        <v>1864</v>
      </c>
      <c r="AA464" s="106">
        <v>0</v>
      </c>
      <c r="AB464" s="76"/>
      <c r="AC464" s="71"/>
      <c r="AD464" s="71"/>
      <c r="AE464" s="71" t="s">
        <v>1864</v>
      </c>
      <c r="AF464" s="71"/>
      <c r="AG464" s="71"/>
      <c r="AH464" s="71" t="s">
        <v>1864</v>
      </c>
      <c r="AI464" s="106">
        <v>0</v>
      </c>
    </row>
    <row r="465" spans="1:35" x14ac:dyDescent="0.25">
      <c r="A465" s="76" t="s">
        <v>1333</v>
      </c>
      <c r="B465" s="71">
        <v>906.8</v>
      </c>
      <c r="C465" s="77">
        <v>577.5</v>
      </c>
      <c r="D465" s="76" t="s">
        <v>1340</v>
      </c>
      <c r="E465" s="71">
        <v>904.8</v>
      </c>
      <c r="F465" s="71">
        <v>2</v>
      </c>
      <c r="G465" s="71">
        <v>2</v>
      </c>
      <c r="H465" s="71">
        <v>577.5</v>
      </c>
      <c r="I465" s="71">
        <v>0</v>
      </c>
      <c r="J465" s="71">
        <v>0</v>
      </c>
      <c r="K465" s="106">
        <v>2</v>
      </c>
      <c r="L465" s="76" t="s">
        <v>1339</v>
      </c>
      <c r="M465" s="71">
        <v>904.8</v>
      </c>
      <c r="N465" s="71">
        <v>2</v>
      </c>
      <c r="O465" s="71">
        <v>2</v>
      </c>
      <c r="P465" s="71">
        <v>575.5</v>
      </c>
      <c r="Q465" s="71">
        <v>2</v>
      </c>
      <c r="R465" s="71">
        <v>2</v>
      </c>
      <c r="S465" s="106">
        <v>1</v>
      </c>
      <c r="T465" s="76"/>
      <c r="U465" s="71"/>
      <c r="V465" s="71"/>
      <c r="W465" s="71" t="s">
        <v>1864</v>
      </c>
      <c r="X465" s="71"/>
      <c r="Y465" s="71"/>
      <c r="Z465" s="71" t="s">
        <v>1864</v>
      </c>
      <c r="AA465" s="106">
        <v>0</v>
      </c>
      <c r="AB465" s="76"/>
      <c r="AC465" s="71"/>
      <c r="AD465" s="71"/>
      <c r="AE465" s="71" t="s">
        <v>1864</v>
      </c>
      <c r="AF465" s="71"/>
      <c r="AG465" s="71"/>
      <c r="AH465" s="71" t="s">
        <v>1864</v>
      </c>
      <c r="AI465" s="106">
        <v>0</v>
      </c>
    </row>
    <row r="466" spans="1:35" x14ac:dyDescent="0.25">
      <c r="A466" s="76" t="s">
        <v>1334</v>
      </c>
      <c r="B466" s="71">
        <v>906.8</v>
      </c>
      <c r="C466" s="77">
        <v>579.5</v>
      </c>
      <c r="D466" s="76" t="s">
        <v>1340</v>
      </c>
      <c r="E466" s="71">
        <v>904.8</v>
      </c>
      <c r="F466" s="71">
        <v>2</v>
      </c>
      <c r="G466" s="71">
        <v>2</v>
      </c>
      <c r="H466" s="71">
        <v>577.5</v>
      </c>
      <c r="I466" s="71">
        <v>2</v>
      </c>
      <c r="J466" s="71">
        <v>2</v>
      </c>
      <c r="K466" s="106">
        <v>1</v>
      </c>
      <c r="L466" s="76" t="s">
        <v>1341</v>
      </c>
      <c r="M466" s="71">
        <v>904.8</v>
      </c>
      <c r="N466" s="71">
        <v>2</v>
      </c>
      <c r="O466" s="71">
        <v>2</v>
      </c>
      <c r="P466" s="71">
        <v>579.5</v>
      </c>
      <c r="Q466" s="71">
        <v>0</v>
      </c>
      <c r="R466" s="71">
        <v>0</v>
      </c>
      <c r="S466" s="106">
        <v>2</v>
      </c>
      <c r="T466" s="76"/>
      <c r="U466" s="71"/>
      <c r="V466" s="71"/>
      <c r="W466" s="71" t="s">
        <v>1864</v>
      </c>
      <c r="X466" s="71"/>
      <c r="Y466" s="71"/>
      <c r="Z466" s="71" t="s">
        <v>1864</v>
      </c>
      <c r="AA466" s="106">
        <v>0</v>
      </c>
      <c r="AB466" s="76"/>
      <c r="AC466" s="71"/>
      <c r="AD466" s="71"/>
      <c r="AE466" s="71" t="s">
        <v>1864</v>
      </c>
      <c r="AF466" s="71"/>
      <c r="AG466" s="71"/>
      <c r="AH466" s="71" t="s">
        <v>1864</v>
      </c>
      <c r="AI466" s="106">
        <v>0</v>
      </c>
    </row>
    <row r="467" spans="1:35" x14ac:dyDescent="0.25">
      <c r="A467" s="76" t="s">
        <v>1335</v>
      </c>
      <c r="B467" s="71">
        <v>904.8</v>
      </c>
      <c r="C467" s="77">
        <v>631.5</v>
      </c>
      <c r="D467" s="76" t="s">
        <v>1343</v>
      </c>
      <c r="E467" s="71">
        <v>902.8</v>
      </c>
      <c r="F467" s="71">
        <v>2</v>
      </c>
      <c r="G467" s="71">
        <v>2</v>
      </c>
      <c r="H467" s="71">
        <v>631.5</v>
      </c>
      <c r="I467" s="71">
        <v>0</v>
      </c>
      <c r="J467" s="71">
        <v>0</v>
      </c>
      <c r="K467" s="106">
        <v>2</v>
      </c>
      <c r="L467" s="76" t="s">
        <v>1342</v>
      </c>
      <c r="M467" s="71">
        <v>902.8</v>
      </c>
      <c r="N467" s="71">
        <v>2</v>
      </c>
      <c r="O467" s="71">
        <v>2</v>
      </c>
      <c r="P467" s="71">
        <v>629.5</v>
      </c>
      <c r="Q467" s="71">
        <v>2</v>
      </c>
      <c r="R467" s="71">
        <v>2</v>
      </c>
      <c r="S467" s="106">
        <v>1</v>
      </c>
      <c r="T467" s="76"/>
      <c r="U467" s="71"/>
      <c r="V467" s="71"/>
      <c r="W467" s="71" t="s">
        <v>1864</v>
      </c>
      <c r="X467" s="71"/>
      <c r="Y467" s="71"/>
      <c r="Z467" s="71" t="s">
        <v>1864</v>
      </c>
      <c r="AA467" s="106">
        <v>0</v>
      </c>
      <c r="AB467" s="76"/>
      <c r="AC467" s="71"/>
      <c r="AD467" s="71"/>
      <c r="AE467" s="71" t="s">
        <v>1864</v>
      </c>
      <c r="AF467" s="71"/>
      <c r="AG467" s="71"/>
      <c r="AH467" s="71" t="s">
        <v>1864</v>
      </c>
      <c r="AI467" s="106">
        <v>0</v>
      </c>
    </row>
    <row r="468" spans="1:35" x14ac:dyDescent="0.25">
      <c r="A468" s="76" t="s">
        <v>1336</v>
      </c>
      <c r="B468" s="71">
        <v>904.8</v>
      </c>
      <c r="C468" s="77">
        <v>603.5</v>
      </c>
      <c r="D468" s="76" t="s">
        <v>1344</v>
      </c>
      <c r="E468" s="71">
        <v>902.8</v>
      </c>
      <c r="F468" s="71">
        <v>2</v>
      </c>
      <c r="G468" s="71">
        <v>2</v>
      </c>
      <c r="H468" s="71">
        <v>601.5</v>
      </c>
      <c r="I468" s="71">
        <v>2</v>
      </c>
      <c r="J468" s="71">
        <v>2</v>
      </c>
      <c r="K468" s="106">
        <v>1</v>
      </c>
      <c r="L468" s="76" t="s">
        <v>1345</v>
      </c>
      <c r="M468" s="71">
        <v>902.8</v>
      </c>
      <c r="N468" s="71">
        <v>2</v>
      </c>
      <c r="O468" s="71">
        <v>2</v>
      </c>
      <c r="P468" s="71">
        <v>603.5</v>
      </c>
      <c r="Q468" s="71">
        <v>0</v>
      </c>
      <c r="R468" s="71">
        <v>0</v>
      </c>
      <c r="S468" s="106">
        <v>2</v>
      </c>
      <c r="T468" s="76"/>
      <c r="U468" s="71"/>
      <c r="V468" s="71"/>
      <c r="W468" s="71" t="s">
        <v>1864</v>
      </c>
      <c r="X468" s="71"/>
      <c r="Y468" s="71"/>
      <c r="Z468" s="71" t="s">
        <v>1864</v>
      </c>
      <c r="AA468" s="106">
        <v>0</v>
      </c>
      <c r="AB468" s="76"/>
      <c r="AC468" s="71"/>
      <c r="AD468" s="71"/>
      <c r="AE468" s="71" t="s">
        <v>1864</v>
      </c>
      <c r="AF468" s="71"/>
      <c r="AG468" s="71"/>
      <c r="AH468" s="71" t="s">
        <v>1864</v>
      </c>
      <c r="AI468" s="106">
        <v>0</v>
      </c>
    </row>
    <row r="469" spans="1:35" x14ac:dyDescent="0.25">
      <c r="A469" s="76" t="s">
        <v>1337</v>
      </c>
      <c r="B469" s="71">
        <v>904.8</v>
      </c>
      <c r="C469" s="77">
        <v>605.5</v>
      </c>
      <c r="D469" s="76" t="s">
        <v>1345</v>
      </c>
      <c r="E469" s="71">
        <v>902.8</v>
      </c>
      <c r="F469" s="71">
        <v>2</v>
      </c>
      <c r="G469" s="71">
        <v>2</v>
      </c>
      <c r="H469" s="71">
        <v>603.5</v>
      </c>
      <c r="I469" s="71">
        <v>2</v>
      </c>
      <c r="J469" s="71">
        <v>2</v>
      </c>
      <c r="K469" s="106">
        <v>1</v>
      </c>
      <c r="L469" s="76" t="s">
        <v>1346</v>
      </c>
      <c r="M469" s="71">
        <v>902.8</v>
      </c>
      <c r="N469" s="71">
        <v>2</v>
      </c>
      <c r="O469" s="71">
        <v>2</v>
      </c>
      <c r="P469" s="71">
        <v>605.5</v>
      </c>
      <c r="Q469" s="71">
        <v>0</v>
      </c>
      <c r="R469" s="71">
        <v>0</v>
      </c>
      <c r="S469" s="106">
        <v>2</v>
      </c>
      <c r="T469" s="76"/>
      <c r="U469" s="71"/>
      <c r="V469" s="71"/>
      <c r="W469" s="71" t="s">
        <v>1864</v>
      </c>
      <c r="X469" s="71"/>
      <c r="Y469" s="71"/>
      <c r="Z469" s="71" t="s">
        <v>1864</v>
      </c>
      <c r="AA469" s="106">
        <v>0</v>
      </c>
      <c r="AB469" s="76"/>
      <c r="AC469" s="71"/>
      <c r="AD469" s="71"/>
      <c r="AE469" s="71" t="s">
        <v>1864</v>
      </c>
      <c r="AF469" s="71"/>
      <c r="AG469" s="71"/>
      <c r="AH469" s="71" t="s">
        <v>1864</v>
      </c>
      <c r="AI469" s="106">
        <v>0</v>
      </c>
    </row>
    <row r="470" spans="1:35" x14ac:dyDescent="0.25">
      <c r="A470" s="76" t="s">
        <v>1338</v>
      </c>
      <c r="B470" s="71">
        <v>904.8</v>
      </c>
      <c r="C470" s="77">
        <v>607.5</v>
      </c>
      <c r="D470" s="76" t="s">
        <v>1347</v>
      </c>
      <c r="E470" s="71">
        <v>902.8</v>
      </c>
      <c r="F470" s="71">
        <v>2</v>
      </c>
      <c r="G470" s="71">
        <v>2</v>
      </c>
      <c r="H470" s="71">
        <v>607.5</v>
      </c>
      <c r="I470" s="71">
        <v>0</v>
      </c>
      <c r="J470" s="71">
        <v>0</v>
      </c>
      <c r="K470" s="106">
        <v>2</v>
      </c>
      <c r="L470" s="76" t="s">
        <v>1346</v>
      </c>
      <c r="M470" s="71">
        <v>902.8</v>
      </c>
      <c r="N470" s="71">
        <v>2</v>
      </c>
      <c r="O470" s="71">
        <v>2</v>
      </c>
      <c r="P470" s="71">
        <v>605.5</v>
      </c>
      <c r="Q470" s="71">
        <v>2</v>
      </c>
      <c r="R470" s="71">
        <v>2</v>
      </c>
      <c r="S470" s="106">
        <v>1</v>
      </c>
      <c r="T470" s="76"/>
      <c r="U470" s="71"/>
      <c r="V470" s="71"/>
      <c r="W470" s="71" t="s">
        <v>1864</v>
      </c>
      <c r="X470" s="71"/>
      <c r="Y470" s="71"/>
      <c r="Z470" s="71" t="s">
        <v>1864</v>
      </c>
      <c r="AA470" s="106">
        <v>0</v>
      </c>
      <c r="AB470" s="76"/>
      <c r="AC470" s="71"/>
      <c r="AD470" s="71"/>
      <c r="AE470" s="71" t="s">
        <v>1864</v>
      </c>
      <c r="AF470" s="71"/>
      <c r="AG470" s="71"/>
      <c r="AH470" s="71" t="s">
        <v>1864</v>
      </c>
      <c r="AI470" s="106">
        <v>0</v>
      </c>
    </row>
    <row r="471" spans="1:35" x14ac:dyDescent="0.25">
      <c r="A471" s="76" t="s">
        <v>1339</v>
      </c>
      <c r="B471" s="71">
        <v>904.8</v>
      </c>
      <c r="C471" s="77">
        <v>575.5</v>
      </c>
      <c r="D471" s="76" t="s">
        <v>1348</v>
      </c>
      <c r="E471" s="71">
        <v>902.8</v>
      </c>
      <c r="F471" s="71">
        <v>2</v>
      </c>
      <c r="G471" s="71">
        <v>2</v>
      </c>
      <c r="H471" s="71">
        <v>575.5</v>
      </c>
      <c r="I471" s="71">
        <v>0</v>
      </c>
      <c r="J471" s="71">
        <v>0</v>
      </c>
      <c r="K471" s="106">
        <v>2</v>
      </c>
      <c r="L471" s="76"/>
      <c r="M471" s="71"/>
      <c r="N471" s="71"/>
      <c r="O471" s="71" t="s">
        <v>1864</v>
      </c>
      <c r="P471" s="71"/>
      <c r="Q471" s="71"/>
      <c r="R471" s="71" t="s">
        <v>1864</v>
      </c>
      <c r="S471" s="106">
        <v>0</v>
      </c>
      <c r="T471" s="76"/>
      <c r="U471" s="71"/>
      <c r="V471" s="71"/>
      <c r="W471" s="71" t="s">
        <v>1864</v>
      </c>
      <c r="X471" s="71"/>
      <c r="Y471" s="71"/>
      <c r="Z471" s="71" t="s">
        <v>1864</v>
      </c>
      <c r="AA471" s="106">
        <v>0</v>
      </c>
      <c r="AB471" s="76"/>
      <c r="AC471" s="71"/>
      <c r="AD471" s="71"/>
      <c r="AE471" s="71" t="s">
        <v>1864</v>
      </c>
      <c r="AF471" s="71"/>
      <c r="AG471" s="71"/>
      <c r="AH471" s="71" t="s">
        <v>1864</v>
      </c>
      <c r="AI471" s="106">
        <v>0</v>
      </c>
    </row>
    <row r="472" spans="1:35" x14ac:dyDescent="0.25">
      <c r="A472" s="76" t="s">
        <v>1340</v>
      </c>
      <c r="B472" s="71">
        <v>904.8</v>
      </c>
      <c r="C472" s="77">
        <v>577.5</v>
      </c>
      <c r="D472" s="76" t="s">
        <v>1348</v>
      </c>
      <c r="E472" s="71">
        <v>902.8</v>
      </c>
      <c r="F472" s="71">
        <v>2</v>
      </c>
      <c r="G472" s="71">
        <v>2</v>
      </c>
      <c r="H472" s="71">
        <v>575.5</v>
      </c>
      <c r="I472" s="71">
        <v>2</v>
      </c>
      <c r="J472" s="71">
        <v>2</v>
      </c>
      <c r="K472" s="106">
        <v>1</v>
      </c>
      <c r="L472" s="76" t="s">
        <v>1349</v>
      </c>
      <c r="M472" s="71">
        <v>902.8</v>
      </c>
      <c r="N472" s="71">
        <v>2</v>
      </c>
      <c r="O472" s="71">
        <v>2</v>
      </c>
      <c r="P472" s="71">
        <v>577.5</v>
      </c>
      <c r="Q472" s="71">
        <v>0</v>
      </c>
      <c r="R472" s="71">
        <v>0</v>
      </c>
      <c r="S472" s="106">
        <v>2</v>
      </c>
      <c r="T472" s="76"/>
      <c r="U472" s="71"/>
      <c r="V472" s="71"/>
      <c r="W472" s="71" t="s">
        <v>1864</v>
      </c>
      <c r="X472" s="71"/>
      <c r="Y472" s="71"/>
      <c r="Z472" s="71" t="s">
        <v>1864</v>
      </c>
      <c r="AA472" s="106">
        <v>0</v>
      </c>
      <c r="AB472" s="76"/>
      <c r="AC472" s="71"/>
      <c r="AD472" s="71"/>
      <c r="AE472" s="71" t="s">
        <v>1864</v>
      </c>
      <c r="AF472" s="71"/>
      <c r="AG472" s="71"/>
      <c r="AH472" s="71" t="s">
        <v>1864</v>
      </c>
      <c r="AI472" s="106">
        <v>0</v>
      </c>
    </row>
    <row r="473" spans="1:35" x14ac:dyDescent="0.25">
      <c r="A473" s="76" t="s">
        <v>1341</v>
      </c>
      <c r="B473" s="71">
        <v>904.8</v>
      </c>
      <c r="C473" s="77">
        <v>579.5</v>
      </c>
      <c r="D473" s="76" t="s">
        <v>1350</v>
      </c>
      <c r="E473" s="71">
        <v>902.8</v>
      </c>
      <c r="F473" s="71">
        <v>2</v>
      </c>
      <c r="G473" s="71">
        <v>2</v>
      </c>
      <c r="H473" s="71">
        <v>579.5</v>
      </c>
      <c r="I473" s="71">
        <v>0</v>
      </c>
      <c r="J473" s="71">
        <v>0</v>
      </c>
      <c r="K473" s="106">
        <v>2</v>
      </c>
      <c r="L473" s="76" t="s">
        <v>1349</v>
      </c>
      <c r="M473" s="71">
        <v>902.8</v>
      </c>
      <c r="N473" s="71">
        <v>2</v>
      </c>
      <c r="O473" s="71">
        <v>2</v>
      </c>
      <c r="P473" s="71">
        <v>577.5</v>
      </c>
      <c r="Q473" s="71">
        <v>2</v>
      </c>
      <c r="R473" s="71">
        <v>2</v>
      </c>
      <c r="S473" s="106">
        <v>1</v>
      </c>
      <c r="T473" s="76"/>
      <c r="U473" s="71"/>
      <c r="V473" s="71"/>
      <c r="W473" s="71" t="s">
        <v>1864</v>
      </c>
      <c r="X473" s="71"/>
      <c r="Y473" s="71"/>
      <c r="Z473" s="71" t="s">
        <v>1864</v>
      </c>
      <c r="AA473" s="106">
        <v>0</v>
      </c>
      <c r="AB473" s="76"/>
      <c r="AC473" s="71"/>
      <c r="AD473" s="71"/>
      <c r="AE473" s="71" t="s">
        <v>1864</v>
      </c>
      <c r="AF473" s="71"/>
      <c r="AG473" s="71"/>
      <c r="AH473" s="71" t="s">
        <v>1864</v>
      </c>
      <c r="AI473" s="106">
        <v>0</v>
      </c>
    </row>
    <row r="474" spans="1:35" x14ac:dyDescent="0.25">
      <c r="A474" s="76" t="s">
        <v>1342</v>
      </c>
      <c r="B474" s="71">
        <v>902.8</v>
      </c>
      <c r="C474" s="77">
        <v>629.5</v>
      </c>
      <c r="D474" s="76" t="s">
        <v>1351</v>
      </c>
      <c r="E474" s="71">
        <v>900.8</v>
      </c>
      <c r="F474" s="71">
        <v>2</v>
      </c>
      <c r="G474" s="71">
        <v>2</v>
      </c>
      <c r="H474" s="71">
        <v>627.5</v>
      </c>
      <c r="I474" s="71">
        <v>2</v>
      </c>
      <c r="J474" s="71">
        <v>2</v>
      </c>
      <c r="K474" s="106">
        <v>1</v>
      </c>
      <c r="L474" s="76" t="s">
        <v>1352</v>
      </c>
      <c r="M474" s="71">
        <v>900.8</v>
      </c>
      <c r="N474" s="71">
        <v>2</v>
      </c>
      <c r="O474" s="71">
        <v>2</v>
      </c>
      <c r="P474" s="71">
        <v>629.5</v>
      </c>
      <c r="Q474" s="71">
        <v>0</v>
      </c>
      <c r="R474" s="71">
        <v>0</v>
      </c>
      <c r="S474" s="106">
        <v>2</v>
      </c>
      <c r="T474" s="76"/>
      <c r="U474" s="71"/>
      <c r="V474" s="71"/>
      <c r="W474" s="71" t="s">
        <v>1864</v>
      </c>
      <c r="X474" s="71"/>
      <c r="Y474" s="71"/>
      <c r="Z474" s="71" t="s">
        <v>1864</v>
      </c>
      <c r="AA474" s="106">
        <v>0</v>
      </c>
      <c r="AB474" s="76"/>
      <c r="AC474" s="71"/>
      <c r="AD474" s="71"/>
      <c r="AE474" s="71" t="s">
        <v>1864</v>
      </c>
      <c r="AF474" s="71"/>
      <c r="AG474" s="71"/>
      <c r="AH474" s="71" t="s">
        <v>1864</v>
      </c>
      <c r="AI474" s="106">
        <v>0</v>
      </c>
    </row>
    <row r="475" spans="1:35" x14ac:dyDescent="0.25">
      <c r="A475" s="76" t="s">
        <v>1343</v>
      </c>
      <c r="B475" s="71">
        <v>902.8</v>
      </c>
      <c r="C475" s="77">
        <v>631.5</v>
      </c>
      <c r="D475" s="76" t="s">
        <v>1352</v>
      </c>
      <c r="E475" s="71">
        <v>900.8</v>
      </c>
      <c r="F475" s="71">
        <v>2</v>
      </c>
      <c r="G475" s="71">
        <v>2</v>
      </c>
      <c r="H475" s="71">
        <v>629.5</v>
      </c>
      <c r="I475" s="71">
        <v>2</v>
      </c>
      <c r="J475" s="71">
        <v>2</v>
      </c>
      <c r="K475" s="106">
        <v>1</v>
      </c>
      <c r="L475" s="76"/>
      <c r="M475" s="71"/>
      <c r="N475" s="71"/>
      <c r="O475" s="71" t="s">
        <v>1864</v>
      </c>
      <c r="P475" s="71"/>
      <c r="Q475" s="71"/>
      <c r="R475" s="71" t="s">
        <v>1864</v>
      </c>
      <c r="S475" s="106">
        <v>0</v>
      </c>
      <c r="T475" s="76"/>
      <c r="U475" s="71"/>
      <c r="V475" s="71"/>
      <c r="W475" s="71" t="s">
        <v>1864</v>
      </c>
      <c r="X475" s="71"/>
      <c r="Y475" s="71"/>
      <c r="Z475" s="71" t="s">
        <v>1864</v>
      </c>
      <c r="AA475" s="106">
        <v>0</v>
      </c>
      <c r="AB475" s="76"/>
      <c r="AC475" s="71"/>
      <c r="AD475" s="71"/>
      <c r="AE475" s="71" t="s">
        <v>1864</v>
      </c>
      <c r="AF475" s="71"/>
      <c r="AG475" s="71"/>
      <c r="AH475" s="71" t="s">
        <v>1864</v>
      </c>
      <c r="AI475" s="106">
        <v>0</v>
      </c>
    </row>
    <row r="476" spans="1:35" x14ac:dyDescent="0.25">
      <c r="A476" s="76" t="s">
        <v>1344</v>
      </c>
      <c r="B476" s="71">
        <v>902.8</v>
      </c>
      <c r="C476" s="77">
        <v>601.5</v>
      </c>
      <c r="D476" s="76" t="s">
        <v>1353</v>
      </c>
      <c r="E476" s="71">
        <v>900.8</v>
      </c>
      <c r="F476" s="71">
        <v>2</v>
      </c>
      <c r="G476" s="71">
        <v>2</v>
      </c>
      <c r="H476" s="71">
        <v>599.5</v>
      </c>
      <c r="I476" s="71">
        <v>2</v>
      </c>
      <c r="J476" s="71">
        <v>2</v>
      </c>
      <c r="K476" s="106">
        <v>1</v>
      </c>
      <c r="L476" s="76" t="s">
        <v>1354</v>
      </c>
      <c r="M476" s="71">
        <v>900.8</v>
      </c>
      <c r="N476" s="71">
        <v>2</v>
      </c>
      <c r="O476" s="71">
        <v>2</v>
      </c>
      <c r="P476" s="71">
        <v>601.5</v>
      </c>
      <c r="Q476" s="71">
        <v>0</v>
      </c>
      <c r="R476" s="71">
        <v>0</v>
      </c>
      <c r="S476" s="106">
        <v>2</v>
      </c>
      <c r="T476" s="76"/>
      <c r="U476" s="71"/>
      <c r="V476" s="71"/>
      <c r="W476" s="71" t="s">
        <v>1864</v>
      </c>
      <c r="X476" s="71"/>
      <c r="Y476" s="71"/>
      <c r="Z476" s="71" t="s">
        <v>1864</v>
      </c>
      <c r="AA476" s="106">
        <v>0</v>
      </c>
      <c r="AB476" s="76"/>
      <c r="AC476" s="71"/>
      <c r="AD476" s="71"/>
      <c r="AE476" s="71" t="s">
        <v>1864</v>
      </c>
      <c r="AF476" s="71"/>
      <c r="AG476" s="71"/>
      <c r="AH476" s="71" t="s">
        <v>1864</v>
      </c>
      <c r="AI476" s="106">
        <v>0</v>
      </c>
    </row>
    <row r="477" spans="1:35" x14ac:dyDescent="0.25">
      <c r="A477" s="76" t="s">
        <v>1345</v>
      </c>
      <c r="B477" s="71">
        <v>902.8</v>
      </c>
      <c r="C477" s="77">
        <v>603.5</v>
      </c>
      <c r="D477" s="76" t="s">
        <v>1355</v>
      </c>
      <c r="E477" s="71">
        <v>900.8</v>
      </c>
      <c r="F477" s="71">
        <v>2</v>
      </c>
      <c r="G477" s="71">
        <v>2</v>
      </c>
      <c r="H477" s="71">
        <v>603.5</v>
      </c>
      <c r="I477" s="71">
        <v>0</v>
      </c>
      <c r="J477" s="71">
        <v>0</v>
      </c>
      <c r="K477" s="106">
        <v>2</v>
      </c>
      <c r="L477" s="76" t="s">
        <v>1354</v>
      </c>
      <c r="M477" s="71">
        <v>900.8</v>
      </c>
      <c r="N477" s="71">
        <v>2</v>
      </c>
      <c r="O477" s="71">
        <v>2</v>
      </c>
      <c r="P477" s="71">
        <v>601.5</v>
      </c>
      <c r="Q477" s="71">
        <v>2</v>
      </c>
      <c r="R477" s="71">
        <v>2</v>
      </c>
      <c r="S477" s="106">
        <v>1</v>
      </c>
      <c r="T477" s="76"/>
      <c r="U477" s="71"/>
      <c r="V477" s="71"/>
      <c r="W477" s="71" t="s">
        <v>1864</v>
      </c>
      <c r="X477" s="71"/>
      <c r="Y477" s="71"/>
      <c r="Z477" s="71" t="s">
        <v>1864</v>
      </c>
      <c r="AA477" s="106">
        <v>0</v>
      </c>
      <c r="AB477" s="76"/>
      <c r="AC477" s="71"/>
      <c r="AD477" s="71"/>
      <c r="AE477" s="71" t="s">
        <v>1864</v>
      </c>
      <c r="AF477" s="71"/>
      <c r="AG477" s="71"/>
      <c r="AH477" s="71" t="s">
        <v>1864</v>
      </c>
      <c r="AI477" s="106">
        <v>0</v>
      </c>
    </row>
    <row r="478" spans="1:35" x14ac:dyDescent="0.25">
      <c r="A478" s="76" t="s">
        <v>1346</v>
      </c>
      <c r="B478" s="71">
        <v>902.8</v>
      </c>
      <c r="C478" s="77">
        <v>605.5</v>
      </c>
      <c r="D478" s="76" t="s">
        <v>1356</v>
      </c>
      <c r="E478" s="71">
        <v>900.8</v>
      </c>
      <c r="F478" s="71">
        <v>2</v>
      </c>
      <c r="G478" s="71">
        <v>2</v>
      </c>
      <c r="H478" s="71">
        <v>605.5</v>
      </c>
      <c r="I478" s="71">
        <v>0</v>
      </c>
      <c r="J478" s="71">
        <v>0</v>
      </c>
      <c r="K478" s="106">
        <v>2</v>
      </c>
      <c r="L478" s="76" t="s">
        <v>1355</v>
      </c>
      <c r="M478" s="71">
        <v>900.8</v>
      </c>
      <c r="N478" s="71">
        <v>2</v>
      </c>
      <c r="O478" s="71">
        <v>2</v>
      </c>
      <c r="P478" s="71">
        <v>603.5</v>
      </c>
      <c r="Q478" s="71">
        <v>2</v>
      </c>
      <c r="R478" s="71">
        <v>2</v>
      </c>
      <c r="S478" s="106">
        <v>1</v>
      </c>
      <c r="T478" s="76"/>
      <c r="U478" s="71"/>
      <c r="V478" s="71"/>
      <c r="W478" s="71" t="s">
        <v>1864</v>
      </c>
      <c r="X478" s="71"/>
      <c r="Y478" s="71"/>
      <c r="Z478" s="71" t="s">
        <v>1864</v>
      </c>
      <c r="AA478" s="106">
        <v>0</v>
      </c>
      <c r="AB478" s="76"/>
      <c r="AC478" s="71"/>
      <c r="AD478" s="71"/>
      <c r="AE478" s="71" t="s">
        <v>1864</v>
      </c>
      <c r="AF478" s="71"/>
      <c r="AG478" s="71"/>
      <c r="AH478" s="71" t="s">
        <v>1864</v>
      </c>
      <c r="AI478" s="106">
        <v>0</v>
      </c>
    </row>
    <row r="479" spans="1:35" x14ac:dyDescent="0.25">
      <c r="A479" s="76" t="s">
        <v>1347</v>
      </c>
      <c r="B479" s="71">
        <v>902.8</v>
      </c>
      <c r="C479" s="77">
        <v>607.5</v>
      </c>
      <c r="D479" s="76" t="s">
        <v>1356</v>
      </c>
      <c r="E479" s="71">
        <v>900.8</v>
      </c>
      <c r="F479" s="71">
        <v>2</v>
      </c>
      <c r="G479" s="71">
        <v>2</v>
      </c>
      <c r="H479" s="71">
        <v>605.5</v>
      </c>
      <c r="I479" s="71">
        <v>2</v>
      </c>
      <c r="J479" s="71">
        <v>2</v>
      </c>
      <c r="K479" s="106">
        <v>1</v>
      </c>
      <c r="L479" s="76"/>
      <c r="M479" s="71"/>
      <c r="N479" s="71"/>
      <c r="O479" s="71" t="s">
        <v>1864</v>
      </c>
      <c r="P479" s="71"/>
      <c r="Q479" s="71"/>
      <c r="R479" s="71" t="s">
        <v>1864</v>
      </c>
      <c r="S479" s="106">
        <v>0</v>
      </c>
      <c r="T479" s="76"/>
      <c r="U479" s="71"/>
      <c r="V479" s="71"/>
      <c r="W479" s="71" t="s">
        <v>1864</v>
      </c>
      <c r="X479" s="71"/>
      <c r="Y479" s="71"/>
      <c r="Z479" s="71" t="s">
        <v>1864</v>
      </c>
      <c r="AA479" s="106">
        <v>0</v>
      </c>
      <c r="AB479" s="76"/>
      <c r="AC479" s="71"/>
      <c r="AD479" s="71"/>
      <c r="AE479" s="71" t="s">
        <v>1864</v>
      </c>
      <c r="AF479" s="71"/>
      <c r="AG479" s="71"/>
      <c r="AH479" s="71" t="s">
        <v>1864</v>
      </c>
      <c r="AI479" s="106">
        <v>0</v>
      </c>
    </row>
    <row r="480" spans="1:35" x14ac:dyDescent="0.25">
      <c r="A480" s="76" t="s">
        <v>1348</v>
      </c>
      <c r="B480" s="71">
        <v>902.8</v>
      </c>
      <c r="C480" s="77">
        <v>575.5</v>
      </c>
      <c r="D480" s="76" t="s">
        <v>1357</v>
      </c>
      <c r="E480" s="71">
        <v>900.8</v>
      </c>
      <c r="F480" s="71">
        <v>2</v>
      </c>
      <c r="G480" s="71">
        <v>2</v>
      </c>
      <c r="H480" s="71">
        <v>573.5</v>
      </c>
      <c r="I480" s="71">
        <v>2</v>
      </c>
      <c r="J480" s="71">
        <v>2</v>
      </c>
      <c r="K480" s="106">
        <v>1</v>
      </c>
      <c r="L480" s="76" t="s">
        <v>1358</v>
      </c>
      <c r="M480" s="71">
        <v>900.8</v>
      </c>
      <c r="N480" s="71">
        <v>2</v>
      </c>
      <c r="O480" s="71">
        <v>2</v>
      </c>
      <c r="P480" s="71">
        <v>575.5</v>
      </c>
      <c r="Q480" s="71">
        <v>0</v>
      </c>
      <c r="R480" s="71">
        <v>0</v>
      </c>
      <c r="S480" s="106">
        <v>2</v>
      </c>
      <c r="T480" s="76"/>
      <c r="U480" s="71"/>
      <c r="V480" s="71"/>
      <c r="W480" s="71" t="s">
        <v>1864</v>
      </c>
      <c r="X480" s="71"/>
      <c r="Y480" s="71"/>
      <c r="Z480" s="71" t="s">
        <v>1864</v>
      </c>
      <c r="AA480" s="106">
        <v>0</v>
      </c>
      <c r="AB480" s="76"/>
      <c r="AC480" s="71"/>
      <c r="AD480" s="71"/>
      <c r="AE480" s="71" t="s">
        <v>1864</v>
      </c>
      <c r="AF480" s="71"/>
      <c r="AG480" s="71"/>
      <c r="AH480" s="71" t="s">
        <v>1864</v>
      </c>
      <c r="AI480" s="106">
        <v>0</v>
      </c>
    </row>
    <row r="481" spans="1:35" x14ac:dyDescent="0.25">
      <c r="A481" s="76" t="s">
        <v>1349</v>
      </c>
      <c r="B481" s="71">
        <v>902.8</v>
      </c>
      <c r="C481" s="77">
        <v>577.5</v>
      </c>
      <c r="D481" s="76" t="s">
        <v>1359</v>
      </c>
      <c r="E481" s="71">
        <v>900.8</v>
      </c>
      <c r="F481" s="71">
        <v>2</v>
      </c>
      <c r="G481" s="71">
        <v>2</v>
      </c>
      <c r="H481" s="71">
        <v>577.5</v>
      </c>
      <c r="I481" s="71">
        <v>0</v>
      </c>
      <c r="J481" s="71">
        <v>0</v>
      </c>
      <c r="K481" s="106">
        <v>2</v>
      </c>
      <c r="L481" s="76" t="s">
        <v>1358</v>
      </c>
      <c r="M481" s="71">
        <v>900.8</v>
      </c>
      <c r="N481" s="71">
        <v>2</v>
      </c>
      <c r="O481" s="71">
        <v>2</v>
      </c>
      <c r="P481" s="71">
        <v>575.5</v>
      </c>
      <c r="Q481" s="71">
        <v>2</v>
      </c>
      <c r="R481" s="71">
        <v>2</v>
      </c>
      <c r="S481" s="106">
        <v>1</v>
      </c>
      <c r="T481" s="76"/>
      <c r="U481" s="71"/>
      <c r="V481" s="71"/>
      <c r="W481" s="71" t="s">
        <v>1864</v>
      </c>
      <c r="X481" s="71"/>
      <c r="Y481" s="71"/>
      <c r="Z481" s="71" t="s">
        <v>1864</v>
      </c>
      <c r="AA481" s="106">
        <v>0</v>
      </c>
      <c r="AB481" s="76"/>
      <c r="AC481" s="71"/>
      <c r="AD481" s="71"/>
      <c r="AE481" s="71" t="s">
        <v>1864</v>
      </c>
      <c r="AF481" s="71"/>
      <c r="AG481" s="71"/>
      <c r="AH481" s="71" t="s">
        <v>1864</v>
      </c>
      <c r="AI481" s="106">
        <v>0</v>
      </c>
    </row>
    <row r="482" spans="1:35" x14ac:dyDescent="0.25">
      <c r="A482" s="76" t="s">
        <v>1350</v>
      </c>
      <c r="B482" s="71">
        <v>902.8</v>
      </c>
      <c r="C482" s="77">
        <v>579.5</v>
      </c>
      <c r="D482" s="76" t="s">
        <v>1360</v>
      </c>
      <c r="E482" s="71">
        <v>900.8</v>
      </c>
      <c r="F482" s="71">
        <v>2</v>
      </c>
      <c r="G482" s="71">
        <v>2</v>
      </c>
      <c r="H482" s="71">
        <v>579.5</v>
      </c>
      <c r="I482" s="71">
        <v>0</v>
      </c>
      <c r="J482" s="71">
        <v>0</v>
      </c>
      <c r="K482" s="106">
        <v>2</v>
      </c>
      <c r="L482" s="76" t="s">
        <v>1359</v>
      </c>
      <c r="M482" s="71">
        <v>900.8</v>
      </c>
      <c r="N482" s="71">
        <v>2</v>
      </c>
      <c r="O482" s="71">
        <v>2</v>
      </c>
      <c r="P482" s="71">
        <v>577.5</v>
      </c>
      <c r="Q482" s="71">
        <v>2</v>
      </c>
      <c r="R482" s="71">
        <v>2</v>
      </c>
      <c r="S482" s="106">
        <v>1</v>
      </c>
      <c r="T482" s="76"/>
      <c r="U482" s="71"/>
      <c r="V482" s="71"/>
      <c r="W482" s="71" t="s">
        <v>1864</v>
      </c>
      <c r="X482" s="71"/>
      <c r="Y482" s="71"/>
      <c r="Z482" s="71" t="s">
        <v>1864</v>
      </c>
      <c r="AA482" s="106">
        <v>0</v>
      </c>
      <c r="AB482" s="76"/>
      <c r="AC482" s="71"/>
      <c r="AD482" s="71"/>
      <c r="AE482" s="71" t="s">
        <v>1864</v>
      </c>
      <c r="AF482" s="71"/>
      <c r="AG482" s="71"/>
      <c r="AH482" s="71" t="s">
        <v>1864</v>
      </c>
      <c r="AI482" s="106">
        <v>0</v>
      </c>
    </row>
    <row r="483" spans="1:35" x14ac:dyDescent="0.25">
      <c r="A483" s="76" t="s">
        <v>1351</v>
      </c>
      <c r="B483" s="71">
        <v>900.8</v>
      </c>
      <c r="C483" s="77">
        <v>627.5</v>
      </c>
      <c r="D483" s="76" t="s">
        <v>1364</v>
      </c>
      <c r="E483" s="71">
        <v>898.8</v>
      </c>
      <c r="F483" s="71">
        <v>2</v>
      </c>
      <c r="G483" s="71">
        <v>2</v>
      </c>
      <c r="H483" s="71">
        <v>627.5</v>
      </c>
      <c r="I483" s="71">
        <v>0</v>
      </c>
      <c r="J483" s="71">
        <v>0</v>
      </c>
      <c r="K483" s="106">
        <v>2</v>
      </c>
      <c r="L483" s="76" t="s">
        <v>1363</v>
      </c>
      <c r="M483" s="71">
        <v>898.8</v>
      </c>
      <c r="N483" s="71">
        <v>2</v>
      </c>
      <c r="O483" s="71">
        <v>2</v>
      </c>
      <c r="P483" s="71">
        <v>625.5</v>
      </c>
      <c r="Q483" s="71">
        <v>2</v>
      </c>
      <c r="R483" s="71">
        <v>2</v>
      </c>
      <c r="S483" s="106">
        <v>1</v>
      </c>
      <c r="T483" s="76"/>
      <c r="U483" s="71"/>
      <c r="V483" s="71"/>
      <c r="W483" s="71" t="s">
        <v>1864</v>
      </c>
      <c r="X483" s="71"/>
      <c r="Y483" s="71"/>
      <c r="Z483" s="71" t="s">
        <v>1864</v>
      </c>
      <c r="AA483" s="106">
        <v>0</v>
      </c>
      <c r="AB483" s="76"/>
      <c r="AC483" s="71"/>
      <c r="AD483" s="71"/>
      <c r="AE483" s="71" t="s">
        <v>1864</v>
      </c>
      <c r="AF483" s="71"/>
      <c r="AG483" s="71"/>
      <c r="AH483" s="71" t="s">
        <v>1864</v>
      </c>
      <c r="AI483" s="106">
        <v>0</v>
      </c>
    </row>
    <row r="484" spans="1:35" x14ac:dyDescent="0.25">
      <c r="A484" s="76" t="s">
        <v>1352</v>
      </c>
      <c r="B484" s="71">
        <v>900.8</v>
      </c>
      <c r="C484" s="77">
        <v>629.5</v>
      </c>
      <c r="D484" s="76" t="s">
        <v>1364</v>
      </c>
      <c r="E484" s="71">
        <v>898.8</v>
      </c>
      <c r="F484" s="71">
        <v>2</v>
      </c>
      <c r="G484" s="71">
        <v>2</v>
      </c>
      <c r="H484" s="71">
        <v>627.5</v>
      </c>
      <c r="I484" s="71">
        <v>2</v>
      </c>
      <c r="J484" s="71">
        <v>2</v>
      </c>
      <c r="K484" s="106">
        <v>1</v>
      </c>
      <c r="L484" s="76"/>
      <c r="M484" s="71"/>
      <c r="N484" s="71"/>
      <c r="O484" s="71" t="s">
        <v>1864</v>
      </c>
      <c r="P484" s="71"/>
      <c r="Q484" s="71"/>
      <c r="R484" s="71" t="s">
        <v>1864</v>
      </c>
      <c r="S484" s="106">
        <v>0</v>
      </c>
      <c r="T484" s="76"/>
      <c r="U484" s="71"/>
      <c r="V484" s="71"/>
      <c r="W484" s="71" t="s">
        <v>1864</v>
      </c>
      <c r="X484" s="71"/>
      <c r="Y484" s="71"/>
      <c r="Z484" s="71" t="s">
        <v>1864</v>
      </c>
      <c r="AA484" s="106">
        <v>0</v>
      </c>
      <c r="AB484" s="76"/>
      <c r="AC484" s="71"/>
      <c r="AD484" s="71"/>
      <c r="AE484" s="71" t="s">
        <v>1864</v>
      </c>
      <c r="AF484" s="71"/>
      <c r="AG484" s="71"/>
      <c r="AH484" s="71" t="s">
        <v>1864</v>
      </c>
      <c r="AI484" s="106">
        <v>0</v>
      </c>
    </row>
    <row r="485" spans="1:35" x14ac:dyDescent="0.25">
      <c r="A485" s="76" t="s">
        <v>1353</v>
      </c>
      <c r="B485" s="71">
        <v>900.8</v>
      </c>
      <c r="C485" s="77">
        <v>599.5</v>
      </c>
      <c r="D485" s="76" t="s">
        <v>1366</v>
      </c>
      <c r="E485" s="71">
        <v>898.8</v>
      </c>
      <c r="F485" s="71">
        <v>2</v>
      </c>
      <c r="G485" s="71">
        <v>2</v>
      </c>
      <c r="H485" s="71">
        <v>599.5</v>
      </c>
      <c r="I485" s="71">
        <v>0</v>
      </c>
      <c r="J485" s="71">
        <v>0</v>
      </c>
      <c r="K485" s="106">
        <v>2</v>
      </c>
      <c r="L485" s="76" t="s">
        <v>1365</v>
      </c>
      <c r="M485" s="71">
        <v>898.8</v>
      </c>
      <c r="N485" s="71">
        <v>2</v>
      </c>
      <c r="O485" s="71">
        <v>2</v>
      </c>
      <c r="P485" s="71">
        <v>597.5</v>
      </c>
      <c r="Q485" s="71">
        <v>2</v>
      </c>
      <c r="R485" s="71">
        <v>2</v>
      </c>
      <c r="S485" s="106">
        <v>1</v>
      </c>
      <c r="T485" s="76"/>
      <c r="U485" s="71"/>
      <c r="V485" s="71"/>
      <c r="W485" s="71" t="s">
        <v>1864</v>
      </c>
      <c r="X485" s="71"/>
      <c r="Y485" s="71"/>
      <c r="Z485" s="71" t="s">
        <v>1864</v>
      </c>
      <c r="AA485" s="106">
        <v>0</v>
      </c>
      <c r="AB485" s="76"/>
      <c r="AC485" s="71"/>
      <c r="AD485" s="71"/>
      <c r="AE485" s="71" t="s">
        <v>1864</v>
      </c>
      <c r="AF485" s="71"/>
      <c r="AG485" s="71"/>
      <c r="AH485" s="71" t="s">
        <v>1864</v>
      </c>
      <c r="AI485" s="106">
        <v>0</v>
      </c>
    </row>
    <row r="486" spans="1:35" x14ac:dyDescent="0.25">
      <c r="A486" s="76" t="s">
        <v>1354</v>
      </c>
      <c r="B486" s="71">
        <v>900.8</v>
      </c>
      <c r="C486" s="77">
        <v>601.5</v>
      </c>
      <c r="D486" s="76" t="s">
        <v>1367</v>
      </c>
      <c r="E486" s="71">
        <v>898.8</v>
      </c>
      <c r="F486" s="71">
        <v>2</v>
      </c>
      <c r="G486" s="71">
        <v>2</v>
      </c>
      <c r="H486" s="71">
        <v>601.5</v>
      </c>
      <c r="I486" s="71">
        <v>0</v>
      </c>
      <c r="J486" s="71">
        <v>0</v>
      </c>
      <c r="K486" s="106">
        <v>2</v>
      </c>
      <c r="L486" s="76" t="s">
        <v>1366</v>
      </c>
      <c r="M486" s="71">
        <v>898.8</v>
      </c>
      <c r="N486" s="71">
        <v>2</v>
      </c>
      <c r="O486" s="71">
        <v>2</v>
      </c>
      <c r="P486" s="71">
        <v>599.5</v>
      </c>
      <c r="Q486" s="71">
        <v>2</v>
      </c>
      <c r="R486" s="71">
        <v>2</v>
      </c>
      <c r="S486" s="106">
        <v>1</v>
      </c>
      <c r="T486" s="76"/>
      <c r="U486" s="71"/>
      <c r="V486" s="71"/>
      <c r="W486" s="71" t="s">
        <v>1864</v>
      </c>
      <c r="X486" s="71"/>
      <c r="Y486" s="71"/>
      <c r="Z486" s="71" t="s">
        <v>1864</v>
      </c>
      <c r="AA486" s="106">
        <v>0</v>
      </c>
      <c r="AB486" s="76"/>
      <c r="AC486" s="71"/>
      <c r="AD486" s="71"/>
      <c r="AE486" s="71" t="s">
        <v>1864</v>
      </c>
      <c r="AF486" s="71"/>
      <c r="AG486" s="71"/>
      <c r="AH486" s="71" t="s">
        <v>1864</v>
      </c>
      <c r="AI486" s="106">
        <v>0</v>
      </c>
    </row>
    <row r="487" spans="1:35" x14ac:dyDescent="0.25">
      <c r="A487" s="76" t="s">
        <v>1355</v>
      </c>
      <c r="B487" s="71">
        <v>900.8</v>
      </c>
      <c r="C487" s="77">
        <v>603.5</v>
      </c>
      <c r="D487" s="76" t="s">
        <v>1368</v>
      </c>
      <c r="E487" s="71">
        <v>898.8</v>
      </c>
      <c r="F487" s="71">
        <v>2</v>
      </c>
      <c r="G487" s="71">
        <v>2</v>
      </c>
      <c r="H487" s="71">
        <v>603.5</v>
      </c>
      <c r="I487" s="71">
        <v>0</v>
      </c>
      <c r="J487" s="71">
        <v>0</v>
      </c>
      <c r="K487" s="106">
        <v>2</v>
      </c>
      <c r="L487" s="76" t="s">
        <v>1367</v>
      </c>
      <c r="M487" s="71">
        <v>898.8</v>
      </c>
      <c r="N487" s="71">
        <v>2</v>
      </c>
      <c r="O487" s="71">
        <v>2</v>
      </c>
      <c r="P487" s="71">
        <v>601.5</v>
      </c>
      <c r="Q487" s="71">
        <v>2</v>
      </c>
      <c r="R487" s="71">
        <v>2</v>
      </c>
      <c r="S487" s="106">
        <v>1</v>
      </c>
      <c r="T487" s="76"/>
      <c r="U487" s="71"/>
      <c r="V487" s="71"/>
      <c r="W487" s="71" t="s">
        <v>1864</v>
      </c>
      <c r="X487" s="71"/>
      <c r="Y487" s="71"/>
      <c r="Z487" s="71" t="s">
        <v>1864</v>
      </c>
      <c r="AA487" s="106">
        <v>0</v>
      </c>
      <c r="AB487" s="76"/>
      <c r="AC487" s="71"/>
      <c r="AD487" s="71"/>
      <c r="AE487" s="71" t="s">
        <v>1864</v>
      </c>
      <c r="AF487" s="71"/>
      <c r="AG487" s="71"/>
      <c r="AH487" s="71" t="s">
        <v>1864</v>
      </c>
      <c r="AI487" s="106">
        <v>0</v>
      </c>
    </row>
    <row r="488" spans="1:35" x14ac:dyDescent="0.25">
      <c r="A488" s="76" t="s">
        <v>1356</v>
      </c>
      <c r="B488" s="71">
        <v>900.8</v>
      </c>
      <c r="C488" s="77">
        <v>605.5</v>
      </c>
      <c r="D488" s="76" t="s">
        <v>1368</v>
      </c>
      <c r="E488" s="71">
        <v>898.8</v>
      </c>
      <c r="F488" s="71">
        <v>2</v>
      </c>
      <c r="G488" s="71">
        <v>2</v>
      </c>
      <c r="H488" s="71">
        <v>603.5</v>
      </c>
      <c r="I488" s="71">
        <v>2</v>
      </c>
      <c r="J488" s="71">
        <v>2</v>
      </c>
      <c r="K488" s="106">
        <v>1</v>
      </c>
      <c r="L488" s="76"/>
      <c r="M488" s="71"/>
      <c r="N488" s="71"/>
      <c r="O488" s="71" t="s">
        <v>1864</v>
      </c>
      <c r="P488" s="71"/>
      <c r="Q488" s="71"/>
      <c r="R488" s="71" t="s">
        <v>1864</v>
      </c>
      <c r="S488" s="106">
        <v>0</v>
      </c>
      <c r="T488" s="76"/>
      <c r="U488" s="71"/>
      <c r="V488" s="71"/>
      <c r="W488" s="71" t="s">
        <v>1864</v>
      </c>
      <c r="X488" s="71"/>
      <c r="Y488" s="71"/>
      <c r="Z488" s="71" t="s">
        <v>1864</v>
      </c>
      <c r="AA488" s="106">
        <v>0</v>
      </c>
      <c r="AB488" s="76"/>
      <c r="AC488" s="71"/>
      <c r="AD488" s="71"/>
      <c r="AE488" s="71" t="s">
        <v>1864</v>
      </c>
      <c r="AF488" s="71"/>
      <c r="AG488" s="71"/>
      <c r="AH488" s="71" t="s">
        <v>1864</v>
      </c>
      <c r="AI488" s="106">
        <v>0</v>
      </c>
    </row>
    <row r="489" spans="1:35" x14ac:dyDescent="0.25">
      <c r="A489" s="76" t="s">
        <v>1357</v>
      </c>
      <c r="B489" s="71">
        <v>900.8</v>
      </c>
      <c r="C489" s="77">
        <v>573.5</v>
      </c>
      <c r="D489" s="76" t="s">
        <v>1369</v>
      </c>
      <c r="E489" s="71">
        <v>898.8</v>
      </c>
      <c r="F489" s="71">
        <v>2</v>
      </c>
      <c r="G489" s="71">
        <v>2</v>
      </c>
      <c r="H489" s="71">
        <v>573.5</v>
      </c>
      <c r="I489" s="71">
        <v>0</v>
      </c>
      <c r="J489" s="71">
        <v>0</v>
      </c>
      <c r="K489" s="106">
        <v>2</v>
      </c>
      <c r="L489" s="76"/>
      <c r="M489" s="71"/>
      <c r="N489" s="71"/>
      <c r="O489" s="71" t="s">
        <v>1864</v>
      </c>
      <c r="P489" s="71"/>
      <c r="Q489" s="71"/>
      <c r="R489" s="71" t="s">
        <v>1864</v>
      </c>
      <c r="S489" s="106">
        <v>0</v>
      </c>
      <c r="T489" s="76"/>
      <c r="U489" s="71"/>
      <c r="V489" s="71"/>
      <c r="W489" s="71" t="s">
        <v>1864</v>
      </c>
      <c r="X489" s="71"/>
      <c r="Y489" s="71"/>
      <c r="Z489" s="71" t="s">
        <v>1864</v>
      </c>
      <c r="AA489" s="106">
        <v>0</v>
      </c>
      <c r="AB489" s="76"/>
      <c r="AC489" s="71"/>
      <c r="AD489" s="71"/>
      <c r="AE489" s="71" t="s">
        <v>1864</v>
      </c>
      <c r="AF489" s="71"/>
      <c r="AG489" s="71"/>
      <c r="AH489" s="71" t="s">
        <v>1864</v>
      </c>
      <c r="AI489" s="106">
        <v>0</v>
      </c>
    </row>
    <row r="490" spans="1:35" x14ac:dyDescent="0.25">
      <c r="A490" s="76" t="s">
        <v>1358</v>
      </c>
      <c r="B490" s="71">
        <v>900.8</v>
      </c>
      <c r="C490" s="77">
        <v>575.5</v>
      </c>
      <c r="D490" s="76" t="s">
        <v>1370</v>
      </c>
      <c r="E490" s="71">
        <v>898.8</v>
      </c>
      <c r="F490" s="71">
        <v>2</v>
      </c>
      <c r="G490" s="71">
        <v>2</v>
      </c>
      <c r="H490" s="71">
        <v>575.5</v>
      </c>
      <c r="I490" s="71">
        <v>0</v>
      </c>
      <c r="J490" s="71">
        <v>0</v>
      </c>
      <c r="K490" s="106">
        <v>2</v>
      </c>
      <c r="L490" s="76" t="s">
        <v>1369</v>
      </c>
      <c r="M490" s="71">
        <v>898.8</v>
      </c>
      <c r="N490" s="71">
        <v>2</v>
      </c>
      <c r="O490" s="71">
        <v>2</v>
      </c>
      <c r="P490" s="71">
        <v>573.5</v>
      </c>
      <c r="Q490" s="71">
        <v>2</v>
      </c>
      <c r="R490" s="71">
        <v>2</v>
      </c>
      <c r="S490" s="106">
        <v>1</v>
      </c>
      <c r="T490" s="76"/>
      <c r="U490" s="71"/>
      <c r="V490" s="71"/>
      <c r="W490" s="71" t="s">
        <v>1864</v>
      </c>
      <c r="X490" s="71"/>
      <c r="Y490" s="71"/>
      <c r="Z490" s="71" t="s">
        <v>1864</v>
      </c>
      <c r="AA490" s="106">
        <v>0</v>
      </c>
      <c r="AB490" s="76"/>
      <c r="AC490" s="71"/>
      <c r="AD490" s="71"/>
      <c r="AE490" s="71" t="s">
        <v>1864</v>
      </c>
      <c r="AF490" s="71"/>
      <c r="AG490" s="71"/>
      <c r="AH490" s="71" t="s">
        <v>1864</v>
      </c>
      <c r="AI490" s="106">
        <v>0</v>
      </c>
    </row>
    <row r="491" spans="1:35" x14ac:dyDescent="0.25">
      <c r="A491" s="76" t="s">
        <v>1359</v>
      </c>
      <c r="B491" s="71">
        <v>900.8</v>
      </c>
      <c r="C491" s="77">
        <v>577.5</v>
      </c>
      <c r="D491" s="76" t="s">
        <v>1370</v>
      </c>
      <c r="E491" s="71">
        <v>898.8</v>
      </c>
      <c r="F491" s="71">
        <v>2</v>
      </c>
      <c r="G491" s="71">
        <v>2</v>
      </c>
      <c r="H491" s="71">
        <v>575.5</v>
      </c>
      <c r="I491" s="71">
        <v>2</v>
      </c>
      <c r="J491" s="71">
        <v>2</v>
      </c>
      <c r="K491" s="106">
        <v>1</v>
      </c>
      <c r="L491" s="76" t="s">
        <v>1371</v>
      </c>
      <c r="M491" s="71">
        <v>898.8</v>
      </c>
      <c r="N491" s="71">
        <v>2</v>
      </c>
      <c r="O491" s="71">
        <v>2</v>
      </c>
      <c r="P491" s="71">
        <v>577.5</v>
      </c>
      <c r="Q491" s="71">
        <v>0</v>
      </c>
      <c r="R491" s="71">
        <v>0</v>
      </c>
      <c r="S491" s="106">
        <v>2</v>
      </c>
      <c r="T491" s="76"/>
      <c r="U491" s="71"/>
      <c r="V491" s="71"/>
      <c r="W491" s="71" t="s">
        <v>1864</v>
      </c>
      <c r="X491" s="71"/>
      <c r="Y491" s="71"/>
      <c r="Z491" s="71" t="s">
        <v>1864</v>
      </c>
      <c r="AA491" s="106">
        <v>0</v>
      </c>
      <c r="AB491" s="76"/>
      <c r="AC491" s="71"/>
      <c r="AD491" s="71"/>
      <c r="AE491" s="71" t="s">
        <v>1864</v>
      </c>
      <c r="AF491" s="71"/>
      <c r="AG491" s="71"/>
      <c r="AH491" s="71" t="s">
        <v>1864</v>
      </c>
      <c r="AI491" s="106">
        <v>0</v>
      </c>
    </row>
    <row r="492" spans="1:35" x14ac:dyDescent="0.25">
      <c r="A492" s="76" t="s">
        <v>1360</v>
      </c>
      <c r="B492" s="71">
        <v>900.8</v>
      </c>
      <c r="C492" s="77">
        <v>579.5</v>
      </c>
      <c r="D492" s="76" t="s">
        <v>1371</v>
      </c>
      <c r="E492" s="71">
        <v>898.8</v>
      </c>
      <c r="F492" s="71">
        <v>2</v>
      </c>
      <c r="G492" s="71">
        <v>2</v>
      </c>
      <c r="H492" s="71">
        <v>577.5</v>
      </c>
      <c r="I492" s="71">
        <v>2</v>
      </c>
      <c r="J492" s="71">
        <v>2</v>
      </c>
      <c r="K492" s="106">
        <v>1</v>
      </c>
      <c r="L492" s="76" t="s">
        <v>1372</v>
      </c>
      <c r="M492" s="71">
        <v>898.8</v>
      </c>
      <c r="N492" s="71">
        <v>2</v>
      </c>
      <c r="O492" s="71">
        <v>2</v>
      </c>
      <c r="P492" s="71">
        <v>579.5</v>
      </c>
      <c r="Q492" s="71">
        <v>0</v>
      </c>
      <c r="R492" s="71">
        <v>0</v>
      </c>
      <c r="S492" s="106">
        <v>2</v>
      </c>
      <c r="T492" s="76"/>
      <c r="U492" s="71"/>
      <c r="V492" s="71"/>
      <c r="W492" s="71" t="s">
        <v>1864</v>
      </c>
      <c r="X492" s="71"/>
      <c r="Y492" s="71"/>
      <c r="Z492" s="71" t="s">
        <v>1864</v>
      </c>
      <c r="AA492" s="106">
        <v>0</v>
      </c>
      <c r="AB492" s="76"/>
      <c r="AC492" s="71"/>
      <c r="AD492" s="71"/>
      <c r="AE492" s="71" t="s">
        <v>1864</v>
      </c>
      <c r="AF492" s="71"/>
      <c r="AG492" s="71"/>
      <c r="AH492" s="71" t="s">
        <v>1864</v>
      </c>
      <c r="AI492" s="106">
        <v>0</v>
      </c>
    </row>
    <row r="493" spans="1:35" x14ac:dyDescent="0.25">
      <c r="A493" s="76" t="s">
        <v>1361</v>
      </c>
      <c r="B493" s="71">
        <v>900.8</v>
      </c>
      <c r="C493" s="77">
        <v>545.5</v>
      </c>
      <c r="D493" s="76" t="s">
        <v>1373</v>
      </c>
      <c r="E493" s="71">
        <v>898.8</v>
      </c>
      <c r="F493" s="71">
        <v>2</v>
      </c>
      <c r="G493" s="71">
        <v>2</v>
      </c>
      <c r="H493" s="71">
        <v>543.5</v>
      </c>
      <c r="I493" s="71">
        <v>2</v>
      </c>
      <c r="J493" s="71">
        <v>2</v>
      </c>
      <c r="K493" s="106">
        <v>1</v>
      </c>
      <c r="L493" s="76"/>
      <c r="M493" s="71"/>
      <c r="N493" s="71"/>
      <c r="O493" s="71" t="s">
        <v>1864</v>
      </c>
      <c r="P493" s="71"/>
      <c r="Q493" s="71"/>
      <c r="R493" s="71" t="s">
        <v>1864</v>
      </c>
      <c r="S493" s="106">
        <v>0</v>
      </c>
      <c r="T493" s="76"/>
      <c r="U493" s="71"/>
      <c r="V493" s="71"/>
      <c r="W493" s="71" t="s">
        <v>1864</v>
      </c>
      <c r="X493" s="71"/>
      <c r="Y493" s="71"/>
      <c r="Z493" s="71" t="s">
        <v>1864</v>
      </c>
      <c r="AA493" s="106">
        <v>0</v>
      </c>
      <c r="AB493" s="76"/>
      <c r="AC493" s="71"/>
      <c r="AD493" s="71"/>
      <c r="AE493" s="71" t="s">
        <v>1864</v>
      </c>
      <c r="AF493" s="71"/>
      <c r="AG493" s="71"/>
      <c r="AH493" s="71" t="s">
        <v>1864</v>
      </c>
      <c r="AI493" s="106">
        <v>0</v>
      </c>
    </row>
    <row r="494" spans="1:35" x14ac:dyDescent="0.25">
      <c r="A494" s="76" t="s">
        <v>1362</v>
      </c>
      <c r="B494" s="71">
        <v>900.8</v>
      </c>
      <c r="C494" s="77">
        <v>551.5</v>
      </c>
      <c r="D494" s="76" t="s">
        <v>1374</v>
      </c>
      <c r="E494" s="71">
        <v>898.8</v>
      </c>
      <c r="F494" s="71">
        <v>2</v>
      </c>
      <c r="G494" s="71">
        <v>2</v>
      </c>
      <c r="H494" s="71">
        <v>549.5</v>
      </c>
      <c r="I494" s="71">
        <v>2</v>
      </c>
      <c r="J494" s="71">
        <v>2</v>
      </c>
      <c r="K494" s="106">
        <v>1</v>
      </c>
      <c r="L494" s="76" t="s">
        <v>1375</v>
      </c>
      <c r="M494" s="71">
        <v>898.8</v>
      </c>
      <c r="N494" s="71">
        <v>2</v>
      </c>
      <c r="O494" s="71">
        <v>2</v>
      </c>
      <c r="P494" s="71">
        <v>551.5</v>
      </c>
      <c r="Q494" s="71">
        <v>0</v>
      </c>
      <c r="R494" s="71">
        <v>0</v>
      </c>
      <c r="S494" s="106">
        <v>2</v>
      </c>
      <c r="T494" s="76"/>
      <c r="U494" s="71"/>
      <c r="V494" s="71"/>
      <c r="W494" s="71" t="s">
        <v>1864</v>
      </c>
      <c r="X494" s="71"/>
      <c r="Y494" s="71"/>
      <c r="Z494" s="71" t="s">
        <v>1864</v>
      </c>
      <c r="AA494" s="106">
        <v>0</v>
      </c>
      <c r="AB494" s="76"/>
      <c r="AC494" s="71"/>
      <c r="AD494" s="71"/>
      <c r="AE494" s="71" t="s">
        <v>1864</v>
      </c>
      <c r="AF494" s="71"/>
      <c r="AG494" s="71"/>
      <c r="AH494" s="71" t="s">
        <v>1864</v>
      </c>
      <c r="AI494" s="106">
        <v>0</v>
      </c>
    </row>
    <row r="495" spans="1:35" x14ac:dyDescent="0.25">
      <c r="A495" s="76" t="s">
        <v>1363</v>
      </c>
      <c r="B495" s="71">
        <v>898.8</v>
      </c>
      <c r="C495" s="77">
        <v>625.5</v>
      </c>
      <c r="D495" s="76" t="s">
        <v>1377</v>
      </c>
      <c r="E495" s="71">
        <v>896.8</v>
      </c>
      <c r="F495" s="71">
        <v>2</v>
      </c>
      <c r="G495" s="71">
        <v>2</v>
      </c>
      <c r="H495" s="71">
        <v>625.5</v>
      </c>
      <c r="I495" s="71">
        <v>0</v>
      </c>
      <c r="J495" s="71">
        <v>0</v>
      </c>
      <c r="K495" s="106">
        <v>2</v>
      </c>
      <c r="L495" s="76" t="s">
        <v>1376</v>
      </c>
      <c r="M495" s="71">
        <v>896.8</v>
      </c>
      <c r="N495" s="71">
        <v>2</v>
      </c>
      <c r="O495" s="71">
        <v>2</v>
      </c>
      <c r="P495" s="71">
        <v>623.5</v>
      </c>
      <c r="Q495" s="71">
        <v>2</v>
      </c>
      <c r="R495" s="71">
        <v>2</v>
      </c>
      <c r="S495" s="106">
        <v>1</v>
      </c>
      <c r="T495" s="76"/>
      <c r="U495" s="71"/>
      <c r="V495" s="71"/>
      <c r="W495" s="71" t="s">
        <v>1864</v>
      </c>
      <c r="X495" s="71"/>
      <c r="Y495" s="71"/>
      <c r="Z495" s="71" t="s">
        <v>1864</v>
      </c>
      <c r="AA495" s="106">
        <v>0</v>
      </c>
      <c r="AB495" s="76"/>
      <c r="AC495" s="71"/>
      <c r="AD495" s="71"/>
      <c r="AE495" s="71" t="s">
        <v>1864</v>
      </c>
      <c r="AF495" s="71"/>
      <c r="AG495" s="71"/>
      <c r="AH495" s="71" t="s">
        <v>1864</v>
      </c>
      <c r="AI495" s="106">
        <v>0</v>
      </c>
    </row>
    <row r="496" spans="1:35" x14ac:dyDescent="0.25">
      <c r="A496" s="76" t="s">
        <v>1364</v>
      </c>
      <c r="B496" s="71">
        <v>898.8</v>
      </c>
      <c r="C496" s="77">
        <v>627.5</v>
      </c>
      <c r="D496" s="76" t="s">
        <v>1377</v>
      </c>
      <c r="E496" s="71">
        <v>896.8</v>
      </c>
      <c r="F496" s="71">
        <v>2</v>
      </c>
      <c r="G496" s="71">
        <v>2</v>
      </c>
      <c r="H496" s="71">
        <v>625.5</v>
      </c>
      <c r="I496" s="71">
        <v>2</v>
      </c>
      <c r="J496" s="71">
        <v>2</v>
      </c>
      <c r="K496" s="106">
        <v>1</v>
      </c>
      <c r="L496" s="76"/>
      <c r="M496" s="71"/>
      <c r="N496" s="71"/>
      <c r="O496" s="71" t="s">
        <v>1864</v>
      </c>
      <c r="P496" s="71"/>
      <c r="Q496" s="71"/>
      <c r="R496" s="71" t="s">
        <v>1864</v>
      </c>
      <c r="S496" s="106">
        <v>0</v>
      </c>
      <c r="T496" s="76"/>
      <c r="U496" s="71"/>
      <c r="V496" s="71"/>
      <c r="W496" s="71" t="s">
        <v>1864</v>
      </c>
      <c r="X496" s="71"/>
      <c r="Y496" s="71"/>
      <c r="Z496" s="71" t="s">
        <v>1864</v>
      </c>
      <c r="AA496" s="106">
        <v>0</v>
      </c>
      <c r="AB496" s="76"/>
      <c r="AC496" s="71"/>
      <c r="AD496" s="71"/>
      <c r="AE496" s="71" t="s">
        <v>1864</v>
      </c>
      <c r="AF496" s="71"/>
      <c r="AG496" s="71"/>
      <c r="AH496" s="71" t="s">
        <v>1864</v>
      </c>
      <c r="AI496" s="106">
        <v>0</v>
      </c>
    </row>
    <row r="497" spans="1:35" x14ac:dyDescent="0.25">
      <c r="A497" s="76" t="s">
        <v>1365</v>
      </c>
      <c r="B497" s="71">
        <v>898.8</v>
      </c>
      <c r="C497" s="77">
        <v>597.5</v>
      </c>
      <c r="D497" s="76" t="s">
        <v>1378</v>
      </c>
      <c r="E497" s="71">
        <v>896.8</v>
      </c>
      <c r="F497" s="71">
        <v>2</v>
      </c>
      <c r="G497" s="71">
        <v>2</v>
      </c>
      <c r="H497" s="71">
        <v>597.5</v>
      </c>
      <c r="I497" s="71">
        <v>0</v>
      </c>
      <c r="J497" s="71">
        <v>0</v>
      </c>
      <c r="K497" s="106">
        <v>2</v>
      </c>
      <c r="L497" s="76"/>
      <c r="M497" s="71"/>
      <c r="N497" s="71"/>
      <c r="O497" s="71" t="s">
        <v>1864</v>
      </c>
      <c r="P497" s="71"/>
      <c r="Q497" s="71"/>
      <c r="R497" s="71" t="s">
        <v>1864</v>
      </c>
      <c r="S497" s="106">
        <v>0</v>
      </c>
      <c r="T497" s="76"/>
      <c r="U497" s="71"/>
      <c r="V497" s="71"/>
      <c r="W497" s="71" t="s">
        <v>1864</v>
      </c>
      <c r="X497" s="71"/>
      <c r="Y497" s="71"/>
      <c r="Z497" s="71" t="s">
        <v>1864</v>
      </c>
      <c r="AA497" s="106">
        <v>0</v>
      </c>
      <c r="AB497" s="76"/>
      <c r="AC497" s="71"/>
      <c r="AD497" s="71"/>
      <c r="AE497" s="71" t="s">
        <v>1864</v>
      </c>
      <c r="AF497" s="71"/>
      <c r="AG497" s="71"/>
      <c r="AH497" s="71" t="s">
        <v>1864</v>
      </c>
      <c r="AI497" s="106">
        <v>0</v>
      </c>
    </row>
    <row r="498" spans="1:35" x14ac:dyDescent="0.25">
      <c r="A498" s="76" t="s">
        <v>1366</v>
      </c>
      <c r="B498" s="71">
        <v>898.8</v>
      </c>
      <c r="C498" s="77">
        <v>599.5</v>
      </c>
      <c r="D498" s="76" t="s">
        <v>1378</v>
      </c>
      <c r="E498" s="71">
        <v>896.8</v>
      </c>
      <c r="F498" s="71">
        <v>2</v>
      </c>
      <c r="G498" s="71">
        <v>2</v>
      </c>
      <c r="H498" s="71">
        <v>597.5</v>
      </c>
      <c r="I498" s="71">
        <v>2</v>
      </c>
      <c r="J498" s="71">
        <v>2</v>
      </c>
      <c r="K498" s="106">
        <v>1</v>
      </c>
      <c r="L498" s="76" t="s">
        <v>1379</v>
      </c>
      <c r="M498" s="71">
        <v>896.8</v>
      </c>
      <c r="N498" s="71">
        <v>2</v>
      </c>
      <c r="O498" s="71">
        <v>2</v>
      </c>
      <c r="P498" s="71">
        <v>599.5</v>
      </c>
      <c r="Q498" s="71">
        <v>0</v>
      </c>
      <c r="R498" s="71">
        <v>0</v>
      </c>
      <c r="S498" s="106">
        <v>2</v>
      </c>
      <c r="T498" s="76"/>
      <c r="U498" s="71"/>
      <c r="V498" s="71"/>
      <c r="W498" s="71" t="s">
        <v>1864</v>
      </c>
      <c r="X498" s="71"/>
      <c r="Y498" s="71"/>
      <c r="Z498" s="71" t="s">
        <v>1864</v>
      </c>
      <c r="AA498" s="106">
        <v>0</v>
      </c>
      <c r="AB498" s="76"/>
      <c r="AC498" s="71"/>
      <c r="AD498" s="71"/>
      <c r="AE498" s="71" t="s">
        <v>1864</v>
      </c>
      <c r="AF498" s="71"/>
      <c r="AG498" s="71"/>
      <c r="AH498" s="71" t="s">
        <v>1864</v>
      </c>
      <c r="AI498" s="106">
        <v>0</v>
      </c>
    </row>
    <row r="499" spans="1:35" x14ac:dyDescent="0.25">
      <c r="A499" s="76" t="s">
        <v>1367</v>
      </c>
      <c r="B499" s="71">
        <v>898.8</v>
      </c>
      <c r="C499" s="77">
        <v>601.5</v>
      </c>
      <c r="D499" s="76" t="s">
        <v>1380</v>
      </c>
      <c r="E499" s="71">
        <v>896.8</v>
      </c>
      <c r="F499" s="71">
        <v>2</v>
      </c>
      <c r="G499" s="71">
        <v>2</v>
      </c>
      <c r="H499" s="71">
        <v>601.5</v>
      </c>
      <c r="I499" s="71">
        <v>0</v>
      </c>
      <c r="J499" s="71">
        <v>0</v>
      </c>
      <c r="K499" s="106">
        <v>2</v>
      </c>
      <c r="L499" s="76" t="s">
        <v>1379</v>
      </c>
      <c r="M499" s="71">
        <v>896.8</v>
      </c>
      <c r="N499" s="71">
        <v>2</v>
      </c>
      <c r="O499" s="71">
        <v>2</v>
      </c>
      <c r="P499" s="71">
        <v>599.5</v>
      </c>
      <c r="Q499" s="71">
        <v>2</v>
      </c>
      <c r="R499" s="71">
        <v>2</v>
      </c>
      <c r="S499" s="106">
        <v>1</v>
      </c>
      <c r="T499" s="76"/>
      <c r="U499" s="71"/>
      <c r="V499" s="71"/>
      <c r="W499" s="71" t="s">
        <v>1864</v>
      </c>
      <c r="X499" s="71"/>
      <c r="Y499" s="71"/>
      <c r="Z499" s="71" t="s">
        <v>1864</v>
      </c>
      <c r="AA499" s="106">
        <v>0</v>
      </c>
      <c r="AB499" s="76"/>
      <c r="AC499" s="71"/>
      <c r="AD499" s="71"/>
      <c r="AE499" s="71" t="s">
        <v>1864</v>
      </c>
      <c r="AF499" s="71"/>
      <c r="AG499" s="71"/>
      <c r="AH499" s="71" t="s">
        <v>1864</v>
      </c>
      <c r="AI499" s="106">
        <v>0</v>
      </c>
    </row>
    <row r="500" spans="1:35" x14ac:dyDescent="0.25">
      <c r="A500" s="76" t="s">
        <v>1368</v>
      </c>
      <c r="B500" s="71">
        <v>898.8</v>
      </c>
      <c r="C500" s="77">
        <v>603.5</v>
      </c>
      <c r="D500" s="76" t="s">
        <v>1380</v>
      </c>
      <c r="E500" s="71">
        <v>896.8</v>
      </c>
      <c r="F500" s="71">
        <v>2</v>
      </c>
      <c r="G500" s="71">
        <v>2</v>
      </c>
      <c r="H500" s="71">
        <v>601.5</v>
      </c>
      <c r="I500" s="71">
        <v>2</v>
      </c>
      <c r="J500" s="71">
        <v>2</v>
      </c>
      <c r="K500" s="106">
        <v>1</v>
      </c>
      <c r="L500" s="76"/>
      <c r="M500" s="71"/>
      <c r="N500" s="71"/>
      <c r="O500" s="71" t="s">
        <v>1864</v>
      </c>
      <c r="P500" s="71"/>
      <c r="Q500" s="71"/>
      <c r="R500" s="71" t="s">
        <v>1864</v>
      </c>
      <c r="S500" s="106">
        <v>0</v>
      </c>
      <c r="T500" s="76"/>
      <c r="U500" s="71"/>
      <c r="V500" s="71"/>
      <c r="W500" s="71" t="s">
        <v>1864</v>
      </c>
      <c r="X500" s="71"/>
      <c r="Y500" s="71"/>
      <c r="Z500" s="71" t="s">
        <v>1864</v>
      </c>
      <c r="AA500" s="106">
        <v>0</v>
      </c>
      <c r="AB500" s="76"/>
      <c r="AC500" s="71"/>
      <c r="AD500" s="71"/>
      <c r="AE500" s="71" t="s">
        <v>1864</v>
      </c>
      <c r="AF500" s="71"/>
      <c r="AG500" s="71"/>
      <c r="AH500" s="71" t="s">
        <v>1864</v>
      </c>
      <c r="AI500" s="106">
        <v>0</v>
      </c>
    </row>
    <row r="501" spans="1:35" x14ac:dyDescent="0.25">
      <c r="A501" s="76" t="s">
        <v>1369</v>
      </c>
      <c r="B501" s="71">
        <v>898.8</v>
      </c>
      <c r="C501" s="77">
        <v>573.5</v>
      </c>
      <c r="D501" s="76" t="s">
        <v>1381</v>
      </c>
      <c r="E501" s="71">
        <v>896.8</v>
      </c>
      <c r="F501" s="71">
        <v>2</v>
      </c>
      <c r="G501" s="71">
        <v>2</v>
      </c>
      <c r="H501" s="71">
        <v>573.5</v>
      </c>
      <c r="I501" s="71">
        <v>0</v>
      </c>
      <c r="J501" s="71">
        <v>0</v>
      </c>
      <c r="K501" s="106">
        <v>2</v>
      </c>
      <c r="L501" s="76"/>
      <c r="M501" s="71"/>
      <c r="N501" s="71"/>
      <c r="O501" s="71" t="s">
        <v>1864</v>
      </c>
      <c r="P501" s="71"/>
      <c r="Q501" s="71"/>
      <c r="R501" s="71" t="s">
        <v>1864</v>
      </c>
      <c r="S501" s="106">
        <v>0</v>
      </c>
      <c r="T501" s="76"/>
      <c r="U501" s="71"/>
      <c r="V501" s="71"/>
      <c r="W501" s="71" t="s">
        <v>1864</v>
      </c>
      <c r="X501" s="71"/>
      <c r="Y501" s="71"/>
      <c r="Z501" s="71" t="s">
        <v>1864</v>
      </c>
      <c r="AA501" s="106">
        <v>0</v>
      </c>
      <c r="AB501" s="76"/>
      <c r="AC501" s="71"/>
      <c r="AD501" s="71"/>
      <c r="AE501" s="71" t="s">
        <v>1864</v>
      </c>
      <c r="AF501" s="71"/>
      <c r="AG501" s="71"/>
      <c r="AH501" s="71" t="s">
        <v>1864</v>
      </c>
      <c r="AI501" s="106">
        <v>0</v>
      </c>
    </row>
    <row r="502" spans="1:35" x14ac:dyDescent="0.25">
      <c r="A502" s="76" t="s">
        <v>1370</v>
      </c>
      <c r="B502" s="71">
        <v>898.8</v>
      </c>
      <c r="C502" s="77">
        <v>575.5</v>
      </c>
      <c r="D502" s="76" t="s">
        <v>1382</v>
      </c>
      <c r="E502" s="71">
        <v>896.8</v>
      </c>
      <c r="F502" s="71">
        <v>2</v>
      </c>
      <c r="G502" s="71">
        <v>2</v>
      </c>
      <c r="H502" s="71">
        <v>575.5</v>
      </c>
      <c r="I502" s="71">
        <v>0</v>
      </c>
      <c r="J502" s="71">
        <v>0</v>
      </c>
      <c r="K502" s="106">
        <v>2</v>
      </c>
      <c r="L502" s="76" t="s">
        <v>1381</v>
      </c>
      <c r="M502" s="71">
        <v>896.8</v>
      </c>
      <c r="N502" s="71">
        <v>2</v>
      </c>
      <c r="O502" s="71">
        <v>2</v>
      </c>
      <c r="P502" s="71">
        <v>573.5</v>
      </c>
      <c r="Q502" s="71">
        <v>2</v>
      </c>
      <c r="R502" s="71">
        <v>2</v>
      </c>
      <c r="S502" s="106">
        <v>1</v>
      </c>
      <c r="T502" s="76"/>
      <c r="U502" s="71"/>
      <c r="V502" s="71"/>
      <c r="W502" s="71" t="s">
        <v>1864</v>
      </c>
      <c r="X502" s="71"/>
      <c r="Y502" s="71"/>
      <c r="Z502" s="71" t="s">
        <v>1864</v>
      </c>
      <c r="AA502" s="106">
        <v>0</v>
      </c>
      <c r="AB502" s="76"/>
      <c r="AC502" s="71"/>
      <c r="AD502" s="71"/>
      <c r="AE502" s="71" t="s">
        <v>1864</v>
      </c>
      <c r="AF502" s="71"/>
      <c r="AG502" s="71"/>
      <c r="AH502" s="71" t="s">
        <v>1864</v>
      </c>
      <c r="AI502" s="106">
        <v>0</v>
      </c>
    </row>
    <row r="503" spans="1:35" x14ac:dyDescent="0.25">
      <c r="A503" s="76" t="s">
        <v>1371</v>
      </c>
      <c r="B503" s="71">
        <v>898.8</v>
      </c>
      <c r="C503" s="77">
        <v>577.5</v>
      </c>
      <c r="D503" s="76" t="s">
        <v>1382</v>
      </c>
      <c r="E503" s="71">
        <v>896.8</v>
      </c>
      <c r="F503" s="71">
        <v>2</v>
      </c>
      <c r="G503" s="71">
        <v>2</v>
      </c>
      <c r="H503" s="71">
        <v>575.5</v>
      </c>
      <c r="I503" s="71">
        <v>2</v>
      </c>
      <c r="J503" s="71">
        <v>2</v>
      </c>
      <c r="K503" s="106">
        <v>1</v>
      </c>
      <c r="L503" s="76" t="s">
        <v>1383</v>
      </c>
      <c r="M503" s="71">
        <v>896.8</v>
      </c>
      <c r="N503" s="71">
        <v>2</v>
      </c>
      <c r="O503" s="71">
        <v>2</v>
      </c>
      <c r="P503" s="71">
        <v>577.5</v>
      </c>
      <c r="Q503" s="71">
        <v>0</v>
      </c>
      <c r="R503" s="71">
        <v>0</v>
      </c>
      <c r="S503" s="106">
        <v>2</v>
      </c>
      <c r="T503" s="76"/>
      <c r="U503" s="71"/>
      <c r="V503" s="71"/>
      <c r="W503" s="71" t="s">
        <v>1864</v>
      </c>
      <c r="X503" s="71"/>
      <c r="Y503" s="71"/>
      <c r="Z503" s="71" t="s">
        <v>1864</v>
      </c>
      <c r="AA503" s="106">
        <v>0</v>
      </c>
      <c r="AB503" s="76"/>
      <c r="AC503" s="71"/>
      <c r="AD503" s="71"/>
      <c r="AE503" s="71" t="s">
        <v>1864</v>
      </c>
      <c r="AF503" s="71"/>
      <c r="AG503" s="71"/>
      <c r="AH503" s="71" t="s">
        <v>1864</v>
      </c>
      <c r="AI503" s="106">
        <v>0</v>
      </c>
    </row>
    <row r="504" spans="1:35" x14ac:dyDescent="0.25">
      <c r="A504" s="76" t="s">
        <v>1372</v>
      </c>
      <c r="B504" s="71">
        <v>898.8</v>
      </c>
      <c r="C504" s="77">
        <v>579.5</v>
      </c>
      <c r="D504" s="76" t="s">
        <v>1383</v>
      </c>
      <c r="E504" s="71">
        <v>896.8</v>
      </c>
      <c r="F504" s="71">
        <v>2</v>
      </c>
      <c r="G504" s="71">
        <v>2</v>
      </c>
      <c r="H504" s="71">
        <v>577.5</v>
      </c>
      <c r="I504" s="71">
        <v>2</v>
      </c>
      <c r="J504" s="71">
        <v>2</v>
      </c>
      <c r="K504" s="106">
        <v>1</v>
      </c>
      <c r="L504" s="76"/>
      <c r="M504" s="71"/>
      <c r="N504" s="71"/>
      <c r="O504" s="71" t="s">
        <v>1864</v>
      </c>
      <c r="P504" s="71"/>
      <c r="Q504" s="71"/>
      <c r="R504" s="71" t="s">
        <v>1864</v>
      </c>
      <c r="S504" s="106">
        <v>0</v>
      </c>
      <c r="T504" s="76"/>
      <c r="U504" s="71"/>
      <c r="V504" s="71"/>
      <c r="W504" s="71" t="s">
        <v>1864</v>
      </c>
      <c r="X504" s="71"/>
      <c r="Y504" s="71"/>
      <c r="Z504" s="71" t="s">
        <v>1864</v>
      </c>
      <c r="AA504" s="106">
        <v>0</v>
      </c>
      <c r="AB504" s="76"/>
      <c r="AC504" s="71"/>
      <c r="AD504" s="71"/>
      <c r="AE504" s="71" t="s">
        <v>1864</v>
      </c>
      <c r="AF504" s="71"/>
      <c r="AG504" s="71"/>
      <c r="AH504" s="71" t="s">
        <v>1864</v>
      </c>
      <c r="AI504" s="106">
        <v>0</v>
      </c>
    </row>
    <row r="505" spans="1:35" x14ac:dyDescent="0.25">
      <c r="A505" s="76" t="s">
        <v>1374</v>
      </c>
      <c r="B505" s="71">
        <v>898.8</v>
      </c>
      <c r="C505" s="77">
        <v>549.5</v>
      </c>
      <c r="D505" s="76" t="s">
        <v>1384</v>
      </c>
      <c r="E505" s="71">
        <v>896.8</v>
      </c>
      <c r="F505" s="71">
        <v>2</v>
      </c>
      <c r="G505" s="71">
        <v>2</v>
      </c>
      <c r="H505" s="71">
        <v>549.5</v>
      </c>
      <c r="I505" s="71">
        <v>0</v>
      </c>
      <c r="J505" s="71">
        <v>0</v>
      </c>
      <c r="K505" s="106">
        <v>2</v>
      </c>
      <c r="L505" s="76"/>
      <c r="M505" s="71"/>
      <c r="N505" s="71"/>
      <c r="O505" s="71" t="s">
        <v>1864</v>
      </c>
      <c r="P505" s="71"/>
      <c r="Q505" s="71"/>
      <c r="R505" s="71" t="s">
        <v>1864</v>
      </c>
      <c r="S505" s="106">
        <v>0</v>
      </c>
      <c r="T505" s="76"/>
      <c r="U505" s="71"/>
      <c r="V505" s="71"/>
      <c r="W505" s="71" t="s">
        <v>1864</v>
      </c>
      <c r="X505" s="71"/>
      <c r="Y505" s="71"/>
      <c r="Z505" s="71" t="s">
        <v>1864</v>
      </c>
      <c r="AA505" s="106">
        <v>0</v>
      </c>
      <c r="AB505" s="76"/>
      <c r="AC505" s="71"/>
      <c r="AD505" s="71"/>
      <c r="AE505" s="71" t="s">
        <v>1864</v>
      </c>
      <c r="AF505" s="71"/>
      <c r="AG505" s="71"/>
      <c r="AH505" s="71" t="s">
        <v>1864</v>
      </c>
      <c r="AI505" s="106">
        <v>0</v>
      </c>
    </row>
    <row r="506" spans="1:35" x14ac:dyDescent="0.25">
      <c r="A506" s="76" t="s">
        <v>1375</v>
      </c>
      <c r="B506" s="71">
        <v>898.8</v>
      </c>
      <c r="C506" s="77">
        <v>551.5</v>
      </c>
      <c r="D506" s="76" t="s">
        <v>1385</v>
      </c>
      <c r="E506" s="71">
        <v>896.8</v>
      </c>
      <c r="F506" s="71">
        <v>2</v>
      </c>
      <c r="G506" s="71">
        <v>2</v>
      </c>
      <c r="H506" s="71">
        <v>551.5</v>
      </c>
      <c r="I506" s="71">
        <v>0</v>
      </c>
      <c r="J506" s="71">
        <v>0</v>
      </c>
      <c r="K506" s="106">
        <v>2</v>
      </c>
      <c r="L506" s="76" t="s">
        <v>1384</v>
      </c>
      <c r="M506" s="71">
        <v>896.8</v>
      </c>
      <c r="N506" s="71">
        <v>2</v>
      </c>
      <c r="O506" s="71">
        <v>2</v>
      </c>
      <c r="P506" s="71">
        <v>549.5</v>
      </c>
      <c r="Q506" s="71">
        <v>2</v>
      </c>
      <c r="R506" s="71">
        <v>2</v>
      </c>
      <c r="S506" s="106">
        <v>1</v>
      </c>
      <c r="T506" s="76"/>
      <c r="U506" s="71"/>
      <c r="V506" s="71"/>
      <c r="W506" s="71" t="s">
        <v>1864</v>
      </c>
      <c r="X506" s="71"/>
      <c r="Y506" s="71"/>
      <c r="Z506" s="71" t="s">
        <v>1864</v>
      </c>
      <c r="AA506" s="106">
        <v>0</v>
      </c>
      <c r="AB506" s="76"/>
      <c r="AC506" s="71"/>
      <c r="AD506" s="71"/>
      <c r="AE506" s="71" t="s">
        <v>1864</v>
      </c>
      <c r="AF506" s="71"/>
      <c r="AG506" s="71"/>
      <c r="AH506" s="71" t="s">
        <v>1864</v>
      </c>
      <c r="AI506" s="106">
        <v>0</v>
      </c>
    </row>
    <row r="507" spans="1:35" x14ac:dyDescent="0.25">
      <c r="A507" s="76" t="s">
        <v>1376</v>
      </c>
      <c r="B507" s="71">
        <v>896.8</v>
      </c>
      <c r="C507" s="77">
        <v>623.5</v>
      </c>
      <c r="D507" s="76" t="s">
        <v>1309</v>
      </c>
      <c r="E507" s="71">
        <v>894.8</v>
      </c>
      <c r="F507" s="71">
        <v>2</v>
      </c>
      <c r="G507" s="71">
        <v>2</v>
      </c>
      <c r="H507" s="71">
        <v>621.5</v>
      </c>
      <c r="I507" s="71">
        <v>2</v>
      </c>
      <c r="J507" s="71">
        <v>2</v>
      </c>
      <c r="K507" s="106">
        <v>1</v>
      </c>
      <c r="L507" s="76" t="s">
        <v>1386</v>
      </c>
      <c r="M507" s="71">
        <v>894.8</v>
      </c>
      <c r="N507" s="71">
        <v>2</v>
      </c>
      <c r="O507" s="71">
        <v>2</v>
      </c>
      <c r="P507" s="71">
        <v>623.5</v>
      </c>
      <c r="Q507" s="71">
        <v>0</v>
      </c>
      <c r="R507" s="71">
        <v>0</v>
      </c>
      <c r="S507" s="106">
        <v>2</v>
      </c>
      <c r="T507" s="76"/>
      <c r="U507" s="71"/>
      <c r="V507" s="71"/>
      <c r="W507" s="71" t="s">
        <v>1864</v>
      </c>
      <c r="X507" s="71"/>
      <c r="Y507" s="71"/>
      <c r="Z507" s="71" t="s">
        <v>1864</v>
      </c>
      <c r="AA507" s="106">
        <v>0</v>
      </c>
      <c r="AB507" s="76"/>
      <c r="AC507" s="71"/>
      <c r="AD507" s="71"/>
      <c r="AE507" s="71" t="s">
        <v>1864</v>
      </c>
      <c r="AF507" s="71"/>
      <c r="AG507" s="71"/>
      <c r="AH507" s="71" t="s">
        <v>1864</v>
      </c>
      <c r="AI507" s="106">
        <v>0</v>
      </c>
    </row>
    <row r="508" spans="1:35" x14ac:dyDescent="0.25">
      <c r="A508" s="76" t="s">
        <v>1377</v>
      </c>
      <c r="B508" s="71">
        <v>896.8</v>
      </c>
      <c r="C508" s="77">
        <v>625.5</v>
      </c>
      <c r="D508" s="76" t="s">
        <v>1386</v>
      </c>
      <c r="E508" s="71">
        <v>894.8</v>
      </c>
      <c r="F508" s="71">
        <v>2</v>
      </c>
      <c r="G508" s="71">
        <v>2</v>
      </c>
      <c r="H508" s="71">
        <v>623.5</v>
      </c>
      <c r="I508" s="71">
        <v>2</v>
      </c>
      <c r="J508" s="71">
        <v>2</v>
      </c>
      <c r="K508" s="106">
        <v>1</v>
      </c>
      <c r="L508" s="76"/>
      <c r="M508" s="71"/>
      <c r="N508" s="71"/>
      <c r="O508" s="71" t="s">
        <v>1864</v>
      </c>
      <c r="P508" s="71"/>
      <c r="Q508" s="71"/>
      <c r="R508" s="71" t="s">
        <v>1864</v>
      </c>
      <c r="S508" s="106">
        <v>0</v>
      </c>
      <c r="T508" s="76"/>
      <c r="U508" s="71"/>
      <c r="V508" s="71"/>
      <c r="W508" s="71" t="s">
        <v>1864</v>
      </c>
      <c r="X508" s="71"/>
      <c r="Y508" s="71"/>
      <c r="Z508" s="71" t="s">
        <v>1864</v>
      </c>
      <c r="AA508" s="106">
        <v>0</v>
      </c>
      <c r="AB508" s="76"/>
      <c r="AC508" s="71"/>
      <c r="AD508" s="71"/>
      <c r="AE508" s="71" t="s">
        <v>1864</v>
      </c>
      <c r="AF508" s="71"/>
      <c r="AG508" s="71"/>
      <c r="AH508" s="71" t="s">
        <v>1864</v>
      </c>
      <c r="AI508" s="106">
        <v>0</v>
      </c>
    </row>
    <row r="509" spans="1:35" x14ac:dyDescent="0.25">
      <c r="A509" s="76" t="s">
        <v>1378</v>
      </c>
      <c r="B509" s="71">
        <v>896.8</v>
      </c>
      <c r="C509" s="77">
        <v>597.5</v>
      </c>
      <c r="D509" s="76" t="s">
        <v>1388</v>
      </c>
      <c r="E509" s="71">
        <v>894.8</v>
      </c>
      <c r="F509" s="71">
        <v>2</v>
      </c>
      <c r="G509" s="71">
        <v>2</v>
      </c>
      <c r="H509" s="71">
        <v>597.5</v>
      </c>
      <c r="I509" s="71">
        <v>0</v>
      </c>
      <c r="J509" s="71">
        <v>0</v>
      </c>
      <c r="K509" s="106">
        <v>2</v>
      </c>
      <c r="L509" s="76" t="s">
        <v>1387</v>
      </c>
      <c r="M509" s="71">
        <v>894.8</v>
      </c>
      <c r="N509" s="71">
        <v>2</v>
      </c>
      <c r="O509" s="71">
        <v>2</v>
      </c>
      <c r="P509" s="71">
        <v>595.5</v>
      </c>
      <c r="Q509" s="71">
        <v>2</v>
      </c>
      <c r="R509" s="71">
        <v>2</v>
      </c>
      <c r="S509" s="106">
        <v>1</v>
      </c>
      <c r="T509" s="76"/>
      <c r="U509" s="71"/>
      <c r="V509" s="71"/>
      <c r="W509" s="71" t="s">
        <v>1864</v>
      </c>
      <c r="X509" s="71"/>
      <c r="Y509" s="71"/>
      <c r="Z509" s="71" t="s">
        <v>1864</v>
      </c>
      <c r="AA509" s="106">
        <v>0</v>
      </c>
      <c r="AB509" s="76"/>
      <c r="AC509" s="71"/>
      <c r="AD509" s="71"/>
      <c r="AE509" s="71" t="s">
        <v>1864</v>
      </c>
      <c r="AF509" s="71"/>
      <c r="AG509" s="71"/>
      <c r="AH509" s="71" t="s">
        <v>1864</v>
      </c>
      <c r="AI509" s="106">
        <v>0</v>
      </c>
    </row>
    <row r="510" spans="1:35" x14ac:dyDescent="0.25">
      <c r="A510" s="76" t="s">
        <v>1379</v>
      </c>
      <c r="B510" s="71">
        <v>896.8</v>
      </c>
      <c r="C510" s="77">
        <v>599.5</v>
      </c>
      <c r="D510" s="76" t="s">
        <v>1388</v>
      </c>
      <c r="E510" s="71">
        <v>894.8</v>
      </c>
      <c r="F510" s="71">
        <v>2</v>
      </c>
      <c r="G510" s="71">
        <v>2</v>
      </c>
      <c r="H510" s="71">
        <v>597.5</v>
      </c>
      <c r="I510" s="71">
        <v>2</v>
      </c>
      <c r="J510" s="71">
        <v>2</v>
      </c>
      <c r="K510" s="106">
        <v>1</v>
      </c>
      <c r="L510" s="76" t="s">
        <v>1389</v>
      </c>
      <c r="M510" s="71">
        <v>894.8</v>
      </c>
      <c r="N510" s="71">
        <v>2</v>
      </c>
      <c r="O510" s="71">
        <v>2</v>
      </c>
      <c r="P510" s="71">
        <v>599.5</v>
      </c>
      <c r="Q510" s="71">
        <v>0</v>
      </c>
      <c r="R510" s="71">
        <v>0</v>
      </c>
      <c r="S510" s="106">
        <v>2</v>
      </c>
      <c r="T510" s="76"/>
      <c r="U510" s="71"/>
      <c r="V510" s="71"/>
      <c r="W510" s="71" t="s">
        <v>1864</v>
      </c>
      <c r="X510" s="71"/>
      <c r="Y510" s="71"/>
      <c r="Z510" s="71" t="s">
        <v>1864</v>
      </c>
      <c r="AA510" s="106">
        <v>0</v>
      </c>
      <c r="AB510" s="76"/>
      <c r="AC510" s="71"/>
      <c r="AD510" s="71"/>
      <c r="AE510" s="71" t="s">
        <v>1864</v>
      </c>
      <c r="AF510" s="71"/>
      <c r="AG510" s="71"/>
      <c r="AH510" s="71" t="s">
        <v>1864</v>
      </c>
      <c r="AI510" s="106">
        <v>0</v>
      </c>
    </row>
    <row r="511" spans="1:35" x14ac:dyDescent="0.25">
      <c r="A511" s="76" t="s">
        <v>1380</v>
      </c>
      <c r="B511" s="71">
        <v>896.8</v>
      </c>
      <c r="C511" s="77">
        <v>601.5</v>
      </c>
      <c r="D511" s="76" t="s">
        <v>1389</v>
      </c>
      <c r="E511" s="71">
        <v>894.8</v>
      </c>
      <c r="F511" s="71">
        <v>2</v>
      </c>
      <c r="G511" s="71">
        <v>2</v>
      </c>
      <c r="H511" s="71">
        <v>599.5</v>
      </c>
      <c r="I511" s="71">
        <v>2</v>
      </c>
      <c r="J511" s="71">
        <v>2</v>
      </c>
      <c r="K511" s="106">
        <v>1</v>
      </c>
      <c r="L511" s="76"/>
      <c r="M511" s="71"/>
      <c r="N511" s="71"/>
      <c r="O511" s="71" t="s">
        <v>1864</v>
      </c>
      <c r="P511" s="71"/>
      <c r="Q511" s="71"/>
      <c r="R511" s="71" t="s">
        <v>1864</v>
      </c>
      <c r="S511" s="106">
        <v>0</v>
      </c>
      <c r="T511" s="76"/>
      <c r="U511" s="71"/>
      <c r="V511" s="71"/>
      <c r="W511" s="71" t="s">
        <v>1864</v>
      </c>
      <c r="X511" s="71"/>
      <c r="Y511" s="71"/>
      <c r="Z511" s="71" t="s">
        <v>1864</v>
      </c>
      <c r="AA511" s="106">
        <v>0</v>
      </c>
      <c r="AB511" s="76"/>
      <c r="AC511" s="71"/>
      <c r="AD511" s="71"/>
      <c r="AE511" s="71" t="s">
        <v>1864</v>
      </c>
      <c r="AF511" s="71"/>
      <c r="AG511" s="71"/>
      <c r="AH511" s="71" t="s">
        <v>1864</v>
      </c>
      <c r="AI511" s="106">
        <v>0</v>
      </c>
    </row>
    <row r="512" spans="1:35" x14ac:dyDescent="0.25">
      <c r="A512" s="76" t="s">
        <v>1381</v>
      </c>
      <c r="B512" s="71">
        <v>896.8</v>
      </c>
      <c r="C512" s="77">
        <v>573.5</v>
      </c>
      <c r="D512" s="76" t="s">
        <v>1390</v>
      </c>
      <c r="E512" s="71">
        <v>894.8</v>
      </c>
      <c r="F512" s="71">
        <v>2</v>
      </c>
      <c r="G512" s="71">
        <v>2</v>
      </c>
      <c r="H512" s="71">
        <v>573.5</v>
      </c>
      <c r="I512" s="71">
        <v>0</v>
      </c>
      <c r="J512" s="71">
        <v>0</v>
      </c>
      <c r="K512" s="106">
        <v>2</v>
      </c>
      <c r="L512" s="76"/>
      <c r="M512" s="71"/>
      <c r="N512" s="71"/>
      <c r="O512" s="71" t="s">
        <v>1864</v>
      </c>
      <c r="P512" s="71"/>
      <c r="Q512" s="71"/>
      <c r="R512" s="71" t="s">
        <v>1864</v>
      </c>
      <c r="S512" s="106">
        <v>0</v>
      </c>
      <c r="T512" s="76"/>
      <c r="U512" s="71"/>
      <c r="V512" s="71"/>
      <c r="W512" s="71" t="s">
        <v>1864</v>
      </c>
      <c r="X512" s="71"/>
      <c r="Y512" s="71"/>
      <c r="Z512" s="71" t="s">
        <v>1864</v>
      </c>
      <c r="AA512" s="106">
        <v>0</v>
      </c>
      <c r="AB512" s="76"/>
      <c r="AC512" s="71"/>
      <c r="AD512" s="71"/>
      <c r="AE512" s="71" t="s">
        <v>1864</v>
      </c>
      <c r="AF512" s="71"/>
      <c r="AG512" s="71"/>
      <c r="AH512" s="71" t="s">
        <v>1864</v>
      </c>
      <c r="AI512" s="106">
        <v>0</v>
      </c>
    </row>
    <row r="513" spans="1:35" x14ac:dyDescent="0.25">
      <c r="A513" s="76" t="s">
        <v>1382</v>
      </c>
      <c r="B513" s="71">
        <v>896.8</v>
      </c>
      <c r="C513" s="77">
        <v>575.5</v>
      </c>
      <c r="D513" s="76" t="s">
        <v>1391</v>
      </c>
      <c r="E513" s="71">
        <v>894.8</v>
      </c>
      <c r="F513" s="71">
        <v>2</v>
      </c>
      <c r="G513" s="71">
        <v>2</v>
      </c>
      <c r="H513" s="71">
        <v>575.5</v>
      </c>
      <c r="I513" s="71">
        <v>0</v>
      </c>
      <c r="J513" s="71">
        <v>0</v>
      </c>
      <c r="K513" s="106">
        <v>2</v>
      </c>
      <c r="L513" s="76" t="s">
        <v>1390</v>
      </c>
      <c r="M513" s="71">
        <v>894.8</v>
      </c>
      <c r="N513" s="71">
        <v>2</v>
      </c>
      <c r="O513" s="71">
        <v>2</v>
      </c>
      <c r="P513" s="71">
        <v>573.5</v>
      </c>
      <c r="Q513" s="71">
        <v>2</v>
      </c>
      <c r="R513" s="71">
        <v>2</v>
      </c>
      <c r="S513" s="106">
        <v>1</v>
      </c>
      <c r="T513" s="76"/>
      <c r="U513" s="71"/>
      <c r="V513" s="71"/>
      <c r="W513" s="71" t="s">
        <v>1864</v>
      </c>
      <c r="X513" s="71"/>
      <c r="Y513" s="71"/>
      <c r="Z513" s="71" t="s">
        <v>1864</v>
      </c>
      <c r="AA513" s="106">
        <v>0</v>
      </c>
      <c r="AB513" s="76"/>
      <c r="AC513" s="71"/>
      <c r="AD513" s="71"/>
      <c r="AE513" s="71" t="s">
        <v>1864</v>
      </c>
      <c r="AF513" s="71"/>
      <c r="AG513" s="71"/>
      <c r="AH513" s="71" t="s">
        <v>1864</v>
      </c>
      <c r="AI513" s="106">
        <v>0</v>
      </c>
    </row>
    <row r="514" spans="1:35" x14ac:dyDescent="0.25">
      <c r="A514" s="76" t="s">
        <v>1383</v>
      </c>
      <c r="B514" s="71">
        <v>896.8</v>
      </c>
      <c r="C514" s="77">
        <v>577.5</v>
      </c>
      <c r="D514" s="76" t="s">
        <v>1391</v>
      </c>
      <c r="E514" s="71">
        <v>894.8</v>
      </c>
      <c r="F514" s="71">
        <v>2</v>
      </c>
      <c r="G514" s="71">
        <v>2</v>
      </c>
      <c r="H514" s="71">
        <v>575.5</v>
      </c>
      <c r="I514" s="71">
        <v>2</v>
      </c>
      <c r="J514" s="71">
        <v>2</v>
      </c>
      <c r="K514" s="106">
        <v>1</v>
      </c>
      <c r="L514" s="76"/>
      <c r="M514" s="71"/>
      <c r="N514" s="71"/>
      <c r="O514" s="71" t="s">
        <v>1864</v>
      </c>
      <c r="P514" s="71"/>
      <c r="Q514" s="71"/>
      <c r="R514" s="71" t="s">
        <v>1864</v>
      </c>
      <c r="S514" s="106">
        <v>0</v>
      </c>
      <c r="T514" s="76"/>
      <c r="U514" s="71"/>
      <c r="V514" s="71"/>
      <c r="W514" s="71" t="s">
        <v>1864</v>
      </c>
      <c r="X514" s="71"/>
      <c r="Y514" s="71"/>
      <c r="Z514" s="71" t="s">
        <v>1864</v>
      </c>
      <c r="AA514" s="106">
        <v>0</v>
      </c>
      <c r="AB514" s="76"/>
      <c r="AC514" s="71"/>
      <c r="AD514" s="71"/>
      <c r="AE514" s="71" t="s">
        <v>1864</v>
      </c>
      <c r="AF514" s="71"/>
      <c r="AG514" s="71"/>
      <c r="AH514" s="71" t="s">
        <v>1864</v>
      </c>
      <c r="AI514" s="106">
        <v>0</v>
      </c>
    </row>
    <row r="515" spans="1:35" x14ac:dyDescent="0.25">
      <c r="A515" s="76" t="s">
        <v>1384</v>
      </c>
      <c r="B515" s="71">
        <v>896.8</v>
      </c>
      <c r="C515" s="77">
        <v>549.5</v>
      </c>
      <c r="D515" s="76" t="s">
        <v>1392</v>
      </c>
      <c r="E515" s="71">
        <v>894.8</v>
      </c>
      <c r="F515" s="71">
        <v>2</v>
      </c>
      <c r="G515" s="71">
        <v>2</v>
      </c>
      <c r="H515" s="71">
        <v>547.5</v>
      </c>
      <c r="I515" s="71">
        <v>2</v>
      </c>
      <c r="J515" s="71">
        <v>2</v>
      </c>
      <c r="K515" s="106">
        <v>1</v>
      </c>
      <c r="L515" s="76" t="s">
        <v>1393</v>
      </c>
      <c r="M515" s="71">
        <v>894.8</v>
      </c>
      <c r="N515" s="71">
        <v>2</v>
      </c>
      <c r="O515" s="71">
        <v>2</v>
      </c>
      <c r="P515" s="71">
        <v>549.5</v>
      </c>
      <c r="Q515" s="71">
        <v>0</v>
      </c>
      <c r="R515" s="71">
        <v>0</v>
      </c>
      <c r="S515" s="106">
        <v>2</v>
      </c>
      <c r="T515" s="76"/>
      <c r="U515" s="71"/>
      <c r="V515" s="71"/>
      <c r="W515" s="71" t="s">
        <v>1864</v>
      </c>
      <c r="X515" s="71"/>
      <c r="Y515" s="71"/>
      <c r="Z515" s="71" t="s">
        <v>1864</v>
      </c>
      <c r="AA515" s="106">
        <v>0</v>
      </c>
      <c r="AB515" s="76"/>
      <c r="AC515" s="71"/>
      <c r="AD515" s="71"/>
      <c r="AE515" s="71" t="s">
        <v>1864</v>
      </c>
      <c r="AF515" s="71"/>
      <c r="AG515" s="71"/>
      <c r="AH515" s="71" t="s">
        <v>1864</v>
      </c>
      <c r="AI515" s="106">
        <v>0</v>
      </c>
    </row>
    <row r="516" spans="1:35" x14ac:dyDescent="0.25">
      <c r="A516" s="76" t="s">
        <v>1385</v>
      </c>
      <c r="B516" s="71">
        <v>896.8</v>
      </c>
      <c r="C516" s="77">
        <v>551.5</v>
      </c>
      <c r="D516" s="76" t="s">
        <v>1393</v>
      </c>
      <c r="E516" s="71">
        <v>894.8</v>
      </c>
      <c r="F516" s="71">
        <v>2</v>
      </c>
      <c r="G516" s="71">
        <v>2</v>
      </c>
      <c r="H516" s="71">
        <v>549.5</v>
      </c>
      <c r="I516" s="71">
        <v>2</v>
      </c>
      <c r="J516" s="71">
        <v>2</v>
      </c>
      <c r="K516" s="106">
        <v>1</v>
      </c>
      <c r="L516" s="76"/>
      <c r="M516" s="71"/>
      <c r="N516" s="71"/>
      <c r="O516" s="71" t="s">
        <v>1864</v>
      </c>
      <c r="P516" s="71"/>
      <c r="Q516" s="71"/>
      <c r="R516" s="71" t="s">
        <v>1864</v>
      </c>
      <c r="S516" s="106">
        <v>0</v>
      </c>
      <c r="T516" s="76"/>
      <c r="U516" s="71"/>
      <c r="V516" s="71"/>
      <c r="W516" s="71" t="s">
        <v>1864</v>
      </c>
      <c r="X516" s="71"/>
      <c r="Y516" s="71"/>
      <c r="Z516" s="71" t="s">
        <v>1864</v>
      </c>
      <c r="AA516" s="106">
        <v>0</v>
      </c>
      <c r="AB516" s="76"/>
      <c r="AC516" s="71"/>
      <c r="AD516" s="71"/>
      <c r="AE516" s="71" t="s">
        <v>1864</v>
      </c>
      <c r="AF516" s="71"/>
      <c r="AG516" s="71"/>
      <c r="AH516" s="71" t="s">
        <v>1864</v>
      </c>
      <c r="AI516" s="106">
        <v>0</v>
      </c>
    </row>
    <row r="517" spans="1:35" x14ac:dyDescent="0.25">
      <c r="A517" s="76" t="s">
        <v>1387</v>
      </c>
      <c r="B517" s="71">
        <v>894.8</v>
      </c>
      <c r="C517" s="77">
        <v>595.5</v>
      </c>
      <c r="D517" s="76" t="s">
        <v>1394</v>
      </c>
      <c r="E517" s="71">
        <v>892.8</v>
      </c>
      <c r="F517" s="71">
        <v>2</v>
      </c>
      <c r="G517" s="71">
        <v>2</v>
      </c>
      <c r="H517" s="71">
        <v>595.5</v>
      </c>
      <c r="I517" s="71">
        <v>0</v>
      </c>
      <c r="J517" s="71">
        <v>0</v>
      </c>
      <c r="K517" s="106">
        <v>2</v>
      </c>
      <c r="L517" s="76" t="s">
        <v>1313</v>
      </c>
      <c r="M517" s="71">
        <v>892.8</v>
      </c>
      <c r="N517" s="71">
        <v>2</v>
      </c>
      <c r="O517" s="71">
        <v>2</v>
      </c>
      <c r="P517" s="71">
        <v>593.5</v>
      </c>
      <c r="Q517" s="71">
        <v>2</v>
      </c>
      <c r="R517" s="71">
        <v>2</v>
      </c>
      <c r="S517" s="106">
        <v>1</v>
      </c>
      <c r="T517" s="76" t="s">
        <v>1561</v>
      </c>
      <c r="U517" s="71">
        <v>893.8</v>
      </c>
      <c r="V517" s="71">
        <v>1</v>
      </c>
      <c r="W517" s="71">
        <v>1</v>
      </c>
      <c r="X517" s="71">
        <v>594.6</v>
      </c>
      <c r="Y517" s="71">
        <v>1</v>
      </c>
      <c r="Z517" s="71">
        <v>0.89999999999997726</v>
      </c>
      <c r="AA517" s="106">
        <v>3</v>
      </c>
      <c r="AB517" s="76"/>
      <c r="AC517" s="71"/>
      <c r="AD517" s="71"/>
      <c r="AE517" s="71" t="s">
        <v>1864</v>
      </c>
      <c r="AF517" s="71"/>
      <c r="AG517" s="71"/>
      <c r="AH517" s="71" t="s">
        <v>1864</v>
      </c>
      <c r="AI517" s="106">
        <v>0</v>
      </c>
    </row>
    <row r="518" spans="1:35" x14ac:dyDescent="0.25">
      <c r="A518" s="76" t="s">
        <v>1388</v>
      </c>
      <c r="B518" s="71">
        <v>894.8</v>
      </c>
      <c r="C518" s="77">
        <v>597.5</v>
      </c>
      <c r="D518" s="76" t="s">
        <v>1394</v>
      </c>
      <c r="E518" s="71">
        <v>892.8</v>
      </c>
      <c r="F518" s="71">
        <v>2</v>
      </c>
      <c r="G518" s="71">
        <v>2</v>
      </c>
      <c r="H518" s="71">
        <v>595.5</v>
      </c>
      <c r="I518" s="71">
        <v>2</v>
      </c>
      <c r="J518" s="71">
        <v>2</v>
      </c>
      <c r="K518" s="106">
        <v>1</v>
      </c>
      <c r="L518" s="76" t="s">
        <v>1395</v>
      </c>
      <c r="M518" s="71">
        <v>892.8</v>
      </c>
      <c r="N518" s="71">
        <v>2</v>
      </c>
      <c r="O518" s="71">
        <v>2</v>
      </c>
      <c r="P518" s="71">
        <v>597.5</v>
      </c>
      <c r="Q518" s="71">
        <v>0</v>
      </c>
      <c r="R518" s="71">
        <v>0</v>
      </c>
      <c r="S518" s="106">
        <v>2</v>
      </c>
      <c r="T518" s="76"/>
      <c r="U518" s="71"/>
      <c r="V518" s="71"/>
      <c r="W518" s="71" t="s">
        <v>1864</v>
      </c>
      <c r="X518" s="71"/>
      <c r="Y518" s="71"/>
      <c r="Z518" s="71" t="s">
        <v>1864</v>
      </c>
      <c r="AA518" s="106">
        <v>0</v>
      </c>
      <c r="AB518" s="76"/>
      <c r="AC518" s="71"/>
      <c r="AD518" s="71"/>
      <c r="AE518" s="71" t="s">
        <v>1864</v>
      </c>
      <c r="AF518" s="71"/>
      <c r="AG518" s="71"/>
      <c r="AH518" s="71" t="s">
        <v>1864</v>
      </c>
      <c r="AI518" s="106">
        <v>0</v>
      </c>
    </row>
    <row r="519" spans="1:35" x14ac:dyDescent="0.25">
      <c r="A519" s="76" t="s">
        <v>1389</v>
      </c>
      <c r="B519" s="71">
        <v>894.8</v>
      </c>
      <c r="C519" s="77">
        <v>599.5</v>
      </c>
      <c r="D519" s="76" t="s">
        <v>1395</v>
      </c>
      <c r="E519" s="71">
        <v>892.8</v>
      </c>
      <c r="F519" s="71">
        <v>2</v>
      </c>
      <c r="G519" s="71">
        <v>2</v>
      </c>
      <c r="H519" s="71">
        <v>597.5</v>
      </c>
      <c r="I519" s="71">
        <v>2</v>
      </c>
      <c r="J519" s="71">
        <v>2</v>
      </c>
      <c r="K519" s="106">
        <v>1</v>
      </c>
      <c r="L519" s="76"/>
      <c r="M519" s="71"/>
      <c r="N519" s="71"/>
      <c r="O519" s="71" t="s">
        <v>1864</v>
      </c>
      <c r="P519" s="71"/>
      <c r="Q519" s="71"/>
      <c r="R519" s="71" t="s">
        <v>1864</v>
      </c>
      <c r="S519" s="106">
        <v>0</v>
      </c>
      <c r="T519" s="76"/>
      <c r="U519" s="71"/>
      <c r="V519" s="71"/>
      <c r="W519" s="71" t="s">
        <v>1864</v>
      </c>
      <c r="X519" s="71"/>
      <c r="Y519" s="71"/>
      <c r="Z519" s="71" t="s">
        <v>1864</v>
      </c>
      <c r="AA519" s="106">
        <v>0</v>
      </c>
      <c r="AB519" s="76"/>
      <c r="AC519" s="71"/>
      <c r="AD519" s="71"/>
      <c r="AE519" s="71" t="s">
        <v>1864</v>
      </c>
      <c r="AF519" s="71"/>
      <c r="AG519" s="71"/>
      <c r="AH519" s="71" t="s">
        <v>1864</v>
      </c>
      <c r="AI519" s="106">
        <v>0</v>
      </c>
    </row>
    <row r="520" spans="1:35" x14ac:dyDescent="0.25">
      <c r="A520" s="76" t="s">
        <v>1390</v>
      </c>
      <c r="B520" s="71">
        <v>894.8</v>
      </c>
      <c r="C520" s="77">
        <v>573.5</v>
      </c>
      <c r="D520" s="76" t="s">
        <v>1397</v>
      </c>
      <c r="E520" s="71">
        <v>892.8</v>
      </c>
      <c r="F520" s="71">
        <v>2</v>
      </c>
      <c r="G520" s="71">
        <v>2</v>
      </c>
      <c r="H520" s="71">
        <v>573.5</v>
      </c>
      <c r="I520" s="71">
        <v>0</v>
      </c>
      <c r="J520" s="71">
        <v>0</v>
      </c>
      <c r="K520" s="106">
        <v>2</v>
      </c>
      <c r="L520" s="76" t="s">
        <v>1396</v>
      </c>
      <c r="M520" s="71">
        <v>892.8</v>
      </c>
      <c r="N520" s="71">
        <v>2</v>
      </c>
      <c r="O520" s="71">
        <v>2</v>
      </c>
      <c r="P520" s="71">
        <v>571.5</v>
      </c>
      <c r="Q520" s="71">
        <v>2</v>
      </c>
      <c r="R520" s="71">
        <v>2</v>
      </c>
      <c r="S520" s="106">
        <v>1</v>
      </c>
      <c r="T520" s="76"/>
      <c r="U520" s="71"/>
      <c r="V520" s="71"/>
      <c r="W520" s="71" t="s">
        <v>1864</v>
      </c>
      <c r="X520" s="71"/>
      <c r="Y520" s="71"/>
      <c r="Z520" s="71" t="s">
        <v>1864</v>
      </c>
      <c r="AA520" s="106">
        <v>0</v>
      </c>
      <c r="AB520" s="76"/>
      <c r="AC520" s="71"/>
      <c r="AD520" s="71"/>
      <c r="AE520" s="71" t="s">
        <v>1864</v>
      </c>
      <c r="AF520" s="71"/>
      <c r="AG520" s="71"/>
      <c r="AH520" s="71" t="s">
        <v>1864</v>
      </c>
      <c r="AI520" s="106">
        <v>0</v>
      </c>
    </row>
    <row r="521" spans="1:35" x14ac:dyDescent="0.25">
      <c r="A521" s="76" t="s">
        <v>1391</v>
      </c>
      <c r="B521" s="71">
        <v>894.8</v>
      </c>
      <c r="C521" s="77">
        <v>575.5</v>
      </c>
      <c r="D521" s="76" t="s">
        <v>1397</v>
      </c>
      <c r="E521" s="71">
        <v>892.8</v>
      </c>
      <c r="F521" s="71">
        <v>2</v>
      </c>
      <c r="G521" s="71">
        <v>2</v>
      </c>
      <c r="H521" s="71">
        <v>573.5</v>
      </c>
      <c r="I521" s="71">
        <v>2</v>
      </c>
      <c r="J521" s="71">
        <v>2</v>
      </c>
      <c r="K521" s="106">
        <v>1</v>
      </c>
      <c r="L521" s="76"/>
      <c r="M521" s="71"/>
      <c r="N521" s="71"/>
      <c r="O521" s="71" t="s">
        <v>1864</v>
      </c>
      <c r="P521" s="71"/>
      <c r="Q521" s="71"/>
      <c r="R521" s="71" t="s">
        <v>1864</v>
      </c>
      <c r="S521" s="106">
        <v>0</v>
      </c>
      <c r="T521" s="76"/>
      <c r="U521" s="71"/>
      <c r="V521" s="71"/>
      <c r="W521" s="71" t="s">
        <v>1864</v>
      </c>
      <c r="X521" s="71"/>
      <c r="Y521" s="71"/>
      <c r="Z521" s="71" t="s">
        <v>1864</v>
      </c>
      <c r="AA521" s="106">
        <v>0</v>
      </c>
      <c r="AB521" s="76"/>
      <c r="AC521" s="71"/>
      <c r="AD521" s="71"/>
      <c r="AE521" s="71" t="s">
        <v>1864</v>
      </c>
      <c r="AF521" s="71"/>
      <c r="AG521" s="71"/>
      <c r="AH521" s="71" t="s">
        <v>1864</v>
      </c>
      <c r="AI521" s="106">
        <v>0</v>
      </c>
    </row>
    <row r="522" spans="1:35" x14ac:dyDescent="0.25">
      <c r="A522" s="76" t="s">
        <v>1392</v>
      </c>
      <c r="B522" s="71">
        <v>894.8</v>
      </c>
      <c r="C522" s="77">
        <v>547.5</v>
      </c>
      <c r="D522" s="76" t="s">
        <v>1398</v>
      </c>
      <c r="E522" s="71">
        <v>892.8</v>
      </c>
      <c r="F522" s="71">
        <v>2</v>
      </c>
      <c r="G522" s="71">
        <v>2</v>
      </c>
      <c r="H522" s="71">
        <v>547.5</v>
      </c>
      <c r="I522" s="71">
        <v>0</v>
      </c>
      <c r="J522" s="71">
        <v>0</v>
      </c>
      <c r="K522" s="106">
        <v>2</v>
      </c>
      <c r="L522" s="76"/>
      <c r="M522" s="71"/>
      <c r="N522" s="71"/>
      <c r="O522" s="71" t="s">
        <v>1864</v>
      </c>
      <c r="P522" s="71"/>
      <c r="Q522" s="71"/>
      <c r="R522" s="71" t="s">
        <v>1864</v>
      </c>
      <c r="S522" s="106">
        <v>0</v>
      </c>
      <c r="T522" s="76"/>
      <c r="U522" s="71"/>
      <c r="V522" s="71"/>
      <c r="W522" s="71" t="s">
        <v>1864</v>
      </c>
      <c r="X522" s="71"/>
      <c r="Y522" s="71"/>
      <c r="Z522" s="71" t="s">
        <v>1864</v>
      </c>
      <c r="AA522" s="106">
        <v>0</v>
      </c>
      <c r="AB522" s="76"/>
      <c r="AC522" s="71"/>
      <c r="AD522" s="71"/>
      <c r="AE522" s="71" t="s">
        <v>1864</v>
      </c>
      <c r="AF522" s="71"/>
      <c r="AG522" s="71"/>
      <c r="AH522" s="71" t="s">
        <v>1864</v>
      </c>
      <c r="AI522" s="106">
        <v>0</v>
      </c>
    </row>
    <row r="523" spans="1:35" x14ac:dyDescent="0.25">
      <c r="A523" s="76" t="s">
        <v>1393</v>
      </c>
      <c r="B523" s="71">
        <v>894.8</v>
      </c>
      <c r="C523" s="77">
        <v>549.5</v>
      </c>
      <c r="D523" s="76" t="s">
        <v>1398</v>
      </c>
      <c r="E523" s="71">
        <v>892.8</v>
      </c>
      <c r="F523" s="71">
        <v>2</v>
      </c>
      <c r="G523" s="71">
        <v>2</v>
      </c>
      <c r="H523" s="71">
        <v>547.5</v>
      </c>
      <c r="I523" s="71">
        <v>2</v>
      </c>
      <c r="J523" s="71">
        <v>2</v>
      </c>
      <c r="K523" s="106">
        <v>1</v>
      </c>
      <c r="L523" s="76"/>
      <c r="M523" s="71"/>
      <c r="N523" s="71"/>
      <c r="O523" s="71" t="s">
        <v>1864</v>
      </c>
      <c r="P523" s="71"/>
      <c r="Q523" s="71"/>
      <c r="R523" s="71" t="s">
        <v>1864</v>
      </c>
      <c r="S523" s="106">
        <v>0</v>
      </c>
      <c r="T523" s="76"/>
      <c r="U523" s="71"/>
      <c r="V523" s="71"/>
      <c r="W523" s="71" t="s">
        <v>1864</v>
      </c>
      <c r="X523" s="71"/>
      <c r="Y523" s="71"/>
      <c r="Z523" s="71" t="s">
        <v>1864</v>
      </c>
      <c r="AA523" s="106">
        <v>0</v>
      </c>
      <c r="AB523" s="76"/>
      <c r="AC523" s="71"/>
      <c r="AD523" s="71"/>
      <c r="AE523" s="71" t="s">
        <v>1864</v>
      </c>
      <c r="AF523" s="71"/>
      <c r="AG523" s="71"/>
      <c r="AH523" s="71" t="s">
        <v>1864</v>
      </c>
      <c r="AI523" s="106">
        <v>0</v>
      </c>
    </row>
    <row r="524" spans="1:35" x14ac:dyDescent="0.25">
      <c r="A524" s="76" t="s">
        <v>1394</v>
      </c>
      <c r="B524" s="71">
        <v>892.8</v>
      </c>
      <c r="C524" s="77">
        <v>595.5</v>
      </c>
      <c r="D524" s="76" t="s">
        <v>1317</v>
      </c>
      <c r="E524" s="71">
        <v>890.8</v>
      </c>
      <c r="F524" s="71">
        <v>2</v>
      </c>
      <c r="G524" s="71">
        <v>2</v>
      </c>
      <c r="H524" s="71">
        <v>593.5</v>
      </c>
      <c r="I524" s="71">
        <v>2</v>
      </c>
      <c r="J524" s="71">
        <v>2</v>
      </c>
      <c r="K524" s="106">
        <v>1</v>
      </c>
      <c r="L524" s="76"/>
      <c r="M524" s="71"/>
      <c r="N524" s="71"/>
      <c r="O524" s="71" t="s">
        <v>1864</v>
      </c>
      <c r="P524" s="71"/>
      <c r="Q524" s="71"/>
      <c r="R524" s="71" t="s">
        <v>1864</v>
      </c>
      <c r="S524" s="106">
        <v>0</v>
      </c>
      <c r="T524" s="76"/>
      <c r="U524" s="71"/>
      <c r="V524" s="71"/>
      <c r="W524" s="71" t="s">
        <v>1864</v>
      </c>
      <c r="X524" s="71"/>
      <c r="Y524" s="71"/>
      <c r="Z524" s="71" t="s">
        <v>1864</v>
      </c>
      <c r="AA524" s="106">
        <v>0</v>
      </c>
      <c r="AB524" s="76"/>
      <c r="AC524" s="71"/>
      <c r="AD524" s="71"/>
      <c r="AE524" s="71" t="s">
        <v>1864</v>
      </c>
      <c r="AF524" s="71"/>
      <c r="AG524" s="71"/>
      <c r="AH524" s="71" t="s">
        <v>1864</v>
      </c>
      <c r="AI524" s="106">
        <v>0</v>
      </c>
    </row>
    <row r="525" spans="1:35" x14ac:dyDescent="0.25">
      <c r="A525" s="76" t="s">
        <v>1400</v>
      </c>
      <c r="B525" s="71">
        <v>920.9</v>
      </c>
      <c r="C525" s="77">
        <v>621.6</v>
      </c>
      <c r="D525" s="76" t="s">
        <v>1401</v>
      </c>
      <c r="E525" s="71">
        <v>918.8</v>
      </c>
      <c r="F525" s="71">
        <v>2</v>
      </c>
      <c r="G525" s="71">
        <v>2.1000000000000227</v>
      </c>
      <c r="H525" s="71">
        <v>619.5</v>
      </c>
      <c r="I525" s="71">
        <v>2</v>
      </c>
      <c r="J525" s="71">
        <v>2.1000000000000227</v>
      </c>
      <c r="K525" s="106">
        <v>1</v>
      </c>
      <c r="L525" s="76" t="s">
        <v>1402</v>
      </c>
      <c r="M525" s="71">
        <v>918.8</v>
      </c>
      <c r="N525" s="71">
        <v>2</v>
      </c>
      <c r="O525" s="71">
        <v>2.1000000000000227</v>
      </c>
      <c r="P525" s="71">
        <v>621.5</v>
      </c>
      <c r="Q525" s="71">
        <v>0</v>
      </c>
      <c r="R525" s="71">
        <v>0.10000000000002274</v>
      </c>
      <c r="S525" s="106">
        <v>2</v>
      </c>
      <c r="T525" s="76" t="s">
        <v>1562</v>
      </c>
      <c r="U525" s="71">
        <v>919.8</v>
      </c>
      <c r="V525" s="71">
        <v>1</v>
      </c>
      <c r="W525" s="71">
        <v>1.1000000000000227</v>
      </c>
      <c r="X525" s="71">
        <v>620.6</v>
      </c>
      <c r="Y525" s="71">
        <v>1</v>
      </c>
      <c r="Z525" s="71">
        <v>1</v>
      </c>
      <c r="AA525" s="106">
        <v>3</v>
      </c>
      <c r="AB525" s="76"/>
      <c r="AC525" s="71"/>
      <c r="AD525" s="71"/>
      <c r="AE525" s="71" t="s">
        <v>1864</v>
      </c>
      <c r="AF525" s="71"/>
      <c r="AG525" s="71"/>
      <c r="AH525" s="71" t="s">
        <v>1864</v>
      </c>
      <c r="AI525" s="106">
        <v>0</v>
      </c>
    </row>
    <row r="526" spans="1:35" x14ac:dyDescent="0.25">
      <c r="A526" s="76" t="s">
        <v>1401</v>
      </c>
      <c r="B526" s="71">
        <v>918.8</v>
      </c>
      <c r="C526" s="77">
        <v>619.5</v>
      </c>
      <c r="D526" s="76" t="s">
        <v>1412</v>
      </c>
      <c r="E526" s="71">
        <v>916.7</v>
      </c>
      <c r="F526" s="71">
        <v>2</v>
      </c>
      <c r="G526" s="71">
        <v>2.0999999999999091</v>
      </c>
      <c r="H526" s="71">
        <v>619.4</v>
      </c>
      <c r="I526" s="71">
        <v>0</v>
      </c>
      <c r="J526" s="71">
        <v>0.10000000000002274</v>
      </c>
      <c r="K526" s="106">
        <v>2</v>
      </c>
      <c r="L526" s="76" t="s">
        <v>1404</v>
      </c>
      <c r="M526" s="71">
        <v>916.8</v>
      </c>
      <c r="N526" s="71">
        <v>2</v>
      </c>
      <c r="O526" s="71">
        <v>2</v>
      </c>
      <c r="P526" s="71">
        <v>619.5</v>
      </c>
      <c r="Q526" s="71">
        <v>0</v>
      </c>
      <c r="R526" s="71">
        <v>0</v>
      </c>
      <c r="S526" s="106">
        <v>2</v>
      </c>
      <c r="T526" s="76" t="s">
        <v>1403</v>
      </c>
      <c r="U526" s="71">
        <v>916.8</v>
      </c>
      <c r="V526" s="71">
        <v>2</v>
      </c>
      <c r="W526" s="71">
        <v>2</v>
      </c>
      <c r="X526" s="71">
        <v>617.5</v>
      </c>
      <c r="Y526" s="71">
        <v>2</v>
      </c>
      <c r="Z526" s="71">
        <v>2</v>
      </c>
      <c r="AA526" s="106">
        <v>1</v>
      </c>
      <c r="AB526" s="76"/>
      <c r="AC526" s="71"/>
      <c r="AD526" s="71"/>
      <c r="AE526" s="71" t="s">
        <v>1864</v>
      </c>
      <c r="AF526" s="71"/>
      <c r="AG526" s="71"/>
      <c r="AH526" s="71" t="s">
        <v>1864</v>
      </c>
      <c r="AI526" s="106">
        <v>0</v>
      </c>
    </row>
    <row r="527" spans="1:35" x14ac:dyDescent="0.25">
      <c r="A527" s="76" t="s">
        <v>1402</v>
      </c>
      <c r="B527" s="71">
        <v>918.8</v>
      </c>
      <c r="C527" s="77">
        <v>621.5</v>
      </c>
      <c r="D527" s="76" t="s">
        <v>1412</v>
      </c>
      <c r="E527" s="71">
        <v>916.7</v>
      </c>
      <c r="F527" s="71">
        <v>2</v>
      </c>
      <c r="G527" s="71">
        <v>2.0999999999999091</v>
      </c>
      <c r="H527" s="71">
        <v>619.4</v>
      </c>
      <c r="I527" s="71">
        <v>2</v>
      </c>
      <c r="J527" s="71">
        <v>2.1000000000000227</v>
      </c>
      <c r="K527" s="106">
        <v>1</v>
      </c>
      <c r="L527" s="76" t="s">
        <v>1404</v>
      </c>
      <c r="M527" s="71">
        <v>916.8</v>
      </c>
      <c r="N527" s="71">
        <v>2</v>
      </c>
      <c r="O527" s="71">
        <v>2</v>
      </c>
      <c r="P527" s="71">
        <v>619.5</v>
      </c>
      <c r="Q527" s="71">
        <v>2</v>
      </c>
      <c r="R527" s="71">
        <v>2</v>
      </c>
      <c r="S527" s="106">
        <v>1</v>
      </c>
      <c r="T527" s="76"/>
      <c r="U527" s="71"/>
      <c r="V527" s="71"/>
      <c r="W527" s="71" t="s">
        <v>1864</v>
      </c>
      <c r="X527" s="71"/>
      <c r="Y527" s="71"/>
      <c r="Z527" s="71" t="s">
        <v>1864</v>
      </c>
      <c r="AA527" s="106">
        <v>0</v>
      </c>
      <c r="AB527" s="76"/>
      <c r="AC527" s="71"/>
      <c r="AD527" s="71"/>
      <c r="AE527" s="71" t="s">
        <v>1864</v>
      </c>
      <c r="AF527" s="71"/>
      <c r="AG527" s="71"/>
      <c r="AH527" s="71" t="s">
        <v>1864</v>
      </c>
      <c r="AI527" s="106">
        <v>0</v>
      </c>
    </row>
    <row r="528" spans="1:35" x14ac:dyDescent="0.25">
      <c r="A528" s="76" t="s">
        <v>1403</v>
      </c>
      <c r="B528" s="71">
        <v>916.8</v>
      </c>
      <c r="C528" s="77">
        <v>617.5</v>
      </c>
      <c r="D528" s="76" t="s">
        <v>1406</v>
      </c>
      <c r="E528" s="71">
        <v>914.8</v>
      </c>
      <c r="F528" s="71">
        <v>2</v>
      </c>
      <c r="G528" s="71">
        <v>2</v>
      </c>
      <c r="H528" s="71">
        <v>617.5</v>
      </c>
      <c r="I528" s="71">
        <v>0</v>
      </c>
      <c r="J528" s="71">
        <v>0</v>
      </c>
      <c r="K528" s="106">
        <v>2</v>
      </c>
      <c r="L528" s="76" t="s">
        <v>1405</v>
      </c>
      <c r="M528" s="71">
        <v>914.8</v>
      </c>
      <c r="N528" s="71">
        <v>2</v>
      </c>
      <c r="O528" s="71">
        <v>2</v>
      </c>
      <c r="P528" s="71">
        <v>615.5</v>
      </c>
      <c r="Q528" s="71">
        <v>2</v>
      </c>
      <c r="R528" s="71">
        <v>2</v>
      </c>
      <c r="S528" s="106">
        <v>1</v>
      </c>
      <c r="T528" s="76"/>
      <c r="U528" s="71"/>
      <c r="V528" s="71"/>
      <c r="W528" s="71" t="s">
        <v>1864</v>
      </c>
      <c r="X528" s="71"/>
      <c r="Y528" s="71"/>
      <c r="Z528" s="71" t="s">
        <v>1864</v>
      </c>
      <c r="AA528" s="106">
        <v>0</v>
      </c>
      <c r="AB528" s="76"/>
      <c r="AC528" s="71"/>
      <c r="AD528" s="71"/>
      <c r="AE528" s="71" t="s">
        <v>1864</v>
      </c>
      <c r="AF528" s="71"/>
      <c r="AG528" s="71"/>
      <c r="AH528" s="71" t="s">
        <v>1864</v>
      </c>
      <c r="AI528" s="106">
        <v>0</v>
      </c>
    </row>
    <row r="529" spans="1:35" x14ac:dyDescent="0.25">
      <c r="A529" s="76" t="s">
        <v>1404</v>
      </c>
      <c r="B529" s="71">
        <v>916.8</v>
      </c>
      <c r="C529" s="77">
        <v>619.5</v>
      </c>
      <c r="D529" s="76" t="s">
        <v>1406</v>
      </c>
      <c r="E529" s="71">
        <v>914.8</v>
      </c>
      <c r="F529" s="71">
        <v>2</v>
      </c>
      <c r="G529" s="71">
        <v>2</v>
      </c>
      <c r="H529" s="71">
        <v>617.5</v>
      </c>
      <c r="I529" s="71">
        <v>2</v>
      </c>
      <c r="J529" s="71">
        <v>2</v>
      </c>
      <c r="K529" s="106">
        <v>1</v>
      </c>
      <c r="L529" s="76"/>
      <c r="M529" s="71"/>
      <c r="N529" s="71"/>
      <c r="O529" s="71" t="s">
        <v>1864</v>
      </c>
      <c r="P529" s="71"/>
      <c r="Q529" s="71"/>
      <c r="R529" s="71" t="s">
        <v>1864</v>
      </c>
      <c r="S529" s="106">
        <v>0</v>
      </c>
      <c r="T529" s="76"/>
      <c r="U529" s="71"/>
      <c r="V529" s="71"/>
      <c r="W529" s="71" t="s">
        <v>1864</v>
      </c>
      <c r="X529" s="71"/>
      <c r="Y529" s="71"/>
      <c r="Z529" s="71" t="s">
        <v>1864</v>
      </c>
      <c r="AA529" s="106">
        <v>0</v>
      </c>
      <c r="AB529" s="76"/>
      <c r="AC529" s="71"/>
      <c r="AD529" s="71"/>
      <c r="AE529" s="71" t="s">
        <v>1864</v>
      </c>
      <c r="AF529" s="71"/>
      <c r="AG529" s="71"/>
      <c r="AH529" s="71" t="s">
        <v>1864</v>
      </c>
      <c r="AI529" s="106">
        <v>0</v>
      </c>
    </row>
    <row r="530" spans="1:35" x14ac:dyDescent="0.25">
      <c r="A530" s="76" t="s">
        <v>1405</v>
      </c>
      <c r="B530" s="71">
        <v>914.8</v>
      </c>
      <c r="C530" s="77">
        <v>615.5</v>
      </c>
      <c r="D530" s="76" t="s">
        <v>1407</v>
      </c>
      <c r="E530" s="71">
        <v>912.8</v>
      </c>
      <c r="F530" s="71">
        <v>2</v>
      </c>
      <c r="G530" s="71">
        <v>2</v>
      </c>
      <c r="H530" s="71">
        <v>613.5</v>
      </c>
      <c r="I530" s="71">
        <v>2</v>
      </c>
      <c r="J530" s="71">
        <v>2</v>
      </c>
      <c r="K530" s="106">
        <v>1</v>
      </c>
      <c r="L530" s="76" t="s">
        <v>1408</v>
      </c>
      <c r="M530" s="71">
        <v>912.8</v>
      </c>
      <c r="N530" s="71">
        <v>2</v>
      </c>
      <c r="O530" s="71">
        <v>2</v>
      </c>
      <c r="P530" s="71">
        <v>615.5</v>
      </c>
      <c r="Q530" s="71">
        <v>0</v>
      </c>
      <c r="R530" s="71">
        <v>0</v>
      </c>
      <c r="S530" s="106">
        <v>2</v>
      </c>
      <c r="T530" s="76"/>
      <c r="U530" s="71"/>
      <c r="V530" s="71"/>
      <c r="W530" s="71" t="s">
        <v>1864</v>
      </c>
      <c r="X530" s="71"/>
      <c r="Y530" s="71"/>
      <c r="Z530" s="71" t="s">
        <v>1864</v>
      </c>
      <c r="AA530" s="106">
        <v>0</v>
      </c>
      <c r="AB530" s="76"/>
      <c r="AC530" s="71"/>
      <c r="AD530" s="71"/>
      <c r="AE530" s="71" t="s">
        <v>1864</v>
      </c>
      <c r="AF530" s="71"/>
      <c r="AG530" s="71"/>
      <c r="AH530" s="71" t="s">
        <v>1864</v>
      </c>
      <c r="AI530" s="106">
        <v>0</v>
      </c>
    </row>
    <row r="531" spans="1:35" x14ac:dyDescent="0.25">
      <c r="A531" s="76" t="s">
        <v>1406</v>
      </c>
      <c r="B531" s="71">
        <v>914.8</v>
      </c>
      <c r="C531" s="77">
        <v>617.5</v>
      </c>
      <c r="D531" s="76" t="s">
        <v>1408</v>
      </c>
      <c r="E531" s="71">
        <v>912.8</v>
      </c>
      <c r="F531" s="71">
        <v>2</v>
      </c>
      <c r="G531" s="71">
        <v>2</v>
      </c>
      <c r="H531" s="71">
        <v>615.5</v>
      </c>
      <c r="I531" s="71">
        <v>2</v>
      </c>
      <c r="J531" s="71">
        <v>2</v>
      </c>
      <c r="K531" s="106">
        <v>1</v>
      </c>
      <c r="L531" s="76"/>
      <c r="M531" s="71"/>
      <c r="N531" s="71"/>
      <c r="O531" s="71" t="s">
        <v>1864</v>
      </c>
      <c r="P531" s="71"/>
      <c r="Q531" s="71"/>
      <c r="R531" s="71" t="s">
        <v>1864</v>
      </c>
      <c r="S531" s="106">
        <v>0</v>
      </c>
      <c r="T531" s="76"/>
      <c r="U531" s="71"/>
      <c r="V531" s="71"/>
      <c r="W531" s="71" t="s">
        <v>1864</v>
      </c>
      <c r="X531" s="71"/>
      <c r="Y531" s="71"/>
      <c r="Z531" s="71" t="s">
        <v>1864</v>
      </c>
      <c r="AA531" s="106">
        <v>0</v>
      </c>
      <c r="AB531" s="76"/>
      <c r="AC531" s="71"/>
      <c r="AD531" s="71"/>
      <c r="AE531" s="71" t="s">
        <v>1864</v>
      </c>
      <c r="AF531" s="71"/>
      <c r="AG531" s="71"/>
      <c r="AH531" s="71" t="s">
        <v>1864</v>
      </c>
      <c r="AI531" s="106">
        <v>0</v>
      </c>
    </row>
    <row r="532" spans="1:35" x14ac:dyDescent="0.25">
      <c r="A532" s="76" t="s">
        <v>1407</v>
      </c>
      <c r="B532" s="71">
        <v>912.8</v>
      </c>
      <c r="C532" s="77">
        <v>613.5</v>
      </c>
      <c r="D532" s="76" t="s">
        <v>1536</v>
      </c>
      <c r="E532" s="71">
        <v>910.8</v>
      </c>
      <c r="F532" s="71">
        <v>2</v>
      </c>
      <c r="G532" s="71">
        <v>2</v>
      </c>
      <c r="H532" s="71">
        <v>611.5</v>
      </c>
      <c r="I532" s="71">
        <v>2</v>
      </c>
      <c r="J532" s="71">
        <v>2</v>
      </c>
      <c r="K532" s="106">
        <v>1</v>
      </c>
      <c r="L532" s="76"/>
      <c r="M532" s="71"/>
      <c r="N532" s="71"/>
      <c r="O532" s="71" t="s">
        <v>1864</v>
      </c>
      <c r="P532" s="71"/>
      <c r="Q532" s="71"/>
      <c r="R532" s="71" t="s">
        <v>1864</v>
      </c>
      <c r="S532" s="106">
        <v>0</v>
      </c>
      <c r="T532" s="76"/>
      <c r="U532" s="71"/>
      <c r="V532" s="71"/>
      <c r="W532" s="71" t="s">
        <v>1864</v>
      </c>
      <c r="X532" s="71"/>
      <c r="Y532" s="71"/>
      <c r="Z532" s="71" t="s">
        <v>1864</v>
      </c>
      <c r="AA532" s="106">
        <v>0</v>
      </c>
      <c r="AB532" s="76"/>
      <c r="AC532" s="71"/>
      <c r="AD532" s="71"/>
      <c r="AE532" s="71" t="s">
        <v>1864</v>
      </c>
      <c r="AF532" s="71"/>
      <c r="AG532" s="71"/>
      <c r="AH532" s="71" t="s">
        <v>1864</v>
      </c>
      <c r="AI532" s="106">
        <v>0</v>
      </c>
    </row>
    <row r="533" spans="1:35" x14ac:dyDescent="0.25">
      <c r="A533" s="76" t="s">
        <v>1409</v>
      </c>
      <c r="B533" s="71">
        <v>912.8</v>
      </c>
      <c r="C533" s="77">
        <v>591.5</v>
      </c>
      <c r="D533" s="76" t="s">
        <v>1538</v>
      </c>
      <c r="E533" s="71">
        <v>910.8</v>
      </c>
      <c r="F533" s="71">
        <v>2</v>
      </c>
      <c r="G533" s="71">
        <v>2</v>
      </c>
      <c r="H533" s="71">
        <v>589.5</v>
      </c>
      <c r="I533" s="71">
        <v>2</v>
      </c>
      <c r="J533" s="71">
        <v>2</v>
      </c>
      <c r="K533" s="106">
        <v>1</v>
      </c>
      <c r="L533" s="76"/>
      <c r="M533" s="71"/>
      <c r="N533" s="71"/>
      <c r="O533" s="71" t="s">
        <v>1864</v>
      </c>
      <c r="P533" s="71"/>
      <c r="Q533" s="71"/>
      <c r="R533" s="71" t="s">
        <v>1864</v>
      </c>
      <c r="S533" s="106">
        <v>0</v>
      </c>
      <c r="T533" s="76"/>
      <c r="U533" s="71"/>
      <c r="V533" s="71"/>
      <c r="W533" s="71" t="s">
        <v>1864</v>
      </c>
      <c r="X533" s="71"/>
      <c r="Y533" s="71"/>
      <c r="Z533" s="71" t="s">
        <v>1864</v>
      </c>
      <c r="AA533" s="106">
        <v>0</v>
      </c>
      <c r="AB533" s="76"/>
      <c r="AC533" s="71"/>
      <c r="AD533" s="71"/>
      <c r="AE533" s="71" t="s">
        <v>1864</v>
      </c>
      <c r="AF533" s="71"/>
      <c r="AG533" s="71"/>
      <c r="AH533" s="71" t="s">
        <v>1864</v>
      </c>
      <c r="AI533" s="106">
        <v>0</v>
      </c>
    </row>
    <row r="534" spans="1:35" x14ac:dyDescent="0.25">
      <c r="A534" s="76" t="s">
        <v>1536</v>
      </c>
      <c r="B534" s="71">
        <v>910.8</v>
      </c>
      <c r="C534" s="77">
        <v>611.5</v>
      </c>
      <c r="D534" s="76" t="s">
        <v>1539</v>
      </c>
      <c r="E534" s="71">
        <v>908.8</v>
      </c>
      <c r="F534" s="71">
        <v>2</v>
      </c>
      <c r="G534" s="71">
        <v>2</v>
      </c>
      <c r="H534" s="71">
        <v>609.5</v>
      </c>
      <c r="I534" s="71">
        <v>2</v>
      </c>
      <c r="J534" s="71">
        <v>2</v>
      </c>
      <c r="K534" s="106">
        <v>1</v>
      </c>
      <c r="L534" s="76"/>
      <c r="M534" s="71"/>
      <c r="N534" s="71"/>
      <c r="O534" s="71" t="s">
        <v>1864</v>
      </c>
      <c r="P534" s="71"/>
      <c r="Q534" s="71"/>
      <c r="R534" s="71" t="s">
        <v>1864</v>
      </c>
      <c r="S534" s="106">
        <v>0</v>
      </c>
      <c r="T534" s="76"/>
      <c r="U534" s="71"/>
      <c r="V534" s="71"/>
      <c r="W534" s="71" t="s">
        <v>1864</v>
      </c>
      <c r="X534" s="71"/>
      <c r="Y534" s="71"/>
      <c r="Z534" s="71" t="s">
        <v>1864</v>
      </c>
      <c r="AA534" s="106">
        <v>0</v>
      </c>
      <c r="AB534" s="76"/>
      <c r="AC534" s="71"/>
      <c r="AD534" s="71"/>
      <c r="AE534" s="71" t="s">
        <v>1864</v>
      </c>
      <c r="AF534" s="71"/>
      <c r="AG534" s="71"/>
      <c r="AH534" s="71" t="s">
        <v>1864</v>
      </c>
      <c r="AI534" s="106">
        <v>0</v>
      </c>
    </row>
    <row r="535" spans="1:35" x14ac:dyDescent="0.25">
      <c r="A535" s="76" t="s">
        <v>1537</v>
      </c>
      <c r="B535" s="71">
        <v>910.8</v>
      </c>
      <c r="C535" s="77">
        <v>587.5</v>
      </c>
      <c r="D535" s="76" t="s">
        <v>1541</v>
      </c>
      <c r="E535" s="71">
        <v>908.8</v>
      </c>
      <c r="F535" s="71">
        <v>2</v>
      </c>
      <c r="G535" s="71">
        <v>2</v>
      </c>
      <c r="H535" s="71">
        <v>587.5</v>
      </c>
      <c r="I535" s="71">
        <v>0</v>
      </c>
      <c r="J535" s="71">
        <v>0</v>
      </c>
      <c r="K535" s="106">
        <v>2</v>
      </c>
      <c r="L535" s="76" t="s">
        <v>1540</v>
      </c>
      <c r="M535" s="71">
        <v>908.8</v>
      </c>
      <c r="N535" s="71">
        <v>2</v>
      </c>
      <c r="O535" s="71">
        <v>2</v>
      </c>
      <c r="P535" s="71">
        <v>585.5</v>
      </c>
      <c r="Q535" s="71">
        <v>2</v>
      </c>
      <c r="R535" s="71">
        <v>2</v>
      </c>
      <c r="S535" s="106">
        <v>1</v>
      </c>
      <c r="T535" s="76"/>
      <c r="U535" s="71"/>
      <c r="V535" s="71"/>
      <c r="W535" s="71" t="s">
        <v>1864</v>
      </c>
      <c r="X535" s="71"/>
      <c r="Y535" s="71"/>
      <c r="Z535" s="71" t="s">
        <v>1864</v>
      </c>
      <c r="AA535" s="106">
        <v>0</v>
      </c>
      <c r="AB535" s="76"/>
      <c r="AC535" s="71"/>
      <c r="AD535" s="71"/>
      <c r="AE535" s="71" t="s">
        <v>1864</v>
      </c>
      <c r="AF535" s="71"/>
      <c r="AG535" s="71"/>
      <c r="AH535" s="71" t="s">
        <v>1864</v>
      </c>
      <c r="AI535" s="106">
        <v>0</v>
      </c>
    </row>
    <row r="536" spans="1:35" x14ac:dyDescent="0.25">
      <c r="A536" s="76" t="s">
        <v>1538</v>
      </c>
      <c r="B536" s="71">
        <v>910.8</v>
      </c>
      <c r="C536" s="77">
        <v>589.5</v>
      </c>
      <c r="D536" s="76" t="s">
        <v>1541</v>
      </c>
      <c r="E536" s="71">
        <v>908.8</v>
      </c>
      <c r="F536" s="71">
        <v>2</v>
      </c>
      <c r="G536" s="71">
        <v>2</v>
      </c>
      <c r="H536" s="71">
        <v>587.5</v>
      </c>
      <c r="I536" s="71">
        <v>2</v>
      </c>
      <c r="J536" s="71">
        <v>2</v>
      </c>
      <c r="K536" s="106">
        <v>1</v>
      </c>
      <c r="L536" s="76"/>
      <c r="M536" s="71"/>
      <c r="N536" s="71"/>
      <c r="O536" s="71" t="s">
        <v>1864</v>
      </c>
      <c r="P536" s="71"/>
      <c r="Q536" s="71"/>
      <c r="R536" s="71" t="s">
        <v>1864</v>
      </c>
      <c r="S536" s="106">
        <v>0</v>
      </c>
      <c r="T536" s="76"/>
      <c r="U536" s="71"/>
      <c r="V536" s="71"/>
      <c r="W536" s="71" t="s">
        <v>1864</v>
      </c>
      <c r="X536" s="71"/>
      <c r="Y536" s="71"/>
      <c r="Z536" s="71" t="s">
        <v>1864</v>
      </c>
      <c r="AA536" s="106">
        <v>0</v>
      </c>
      <c r="AB536" s="76"/>
      <c r="AC536" s="71"/>
      <c r="AD536" s="71"/>
      <c r="AE536" s="71" t="s">
        <v>1864</v>
      </c>
      <c r="AF536" s="71"/>
      <c r="AG536" s="71"/>
      <c r="AH536" s="71" t="s">
        <v>1864</v>
      </c>
      <c r="AI536" s="106">
        <v>0</v>
      </c>
    </row>
    <row r="537" spans="1:35" x14ac:dyDescent="0.25">
      <c r="A537" s="76" t="s">
        <v>1539</v>
      </c>
      <c r="B537" s="71">
        <v>908.8</v>
      </c>
      <c r="C537" s="77">
        <v>609.5</v>
      </c>
      <c r="D537" s="76" t="s">
        <v>1332</v>
      </c>
      <c r="E537" s="71">
        <v>906.8</v>
      </c>
      <c r="F537" s="71">
        <v>2</v>
      </c>
      <c r="G537" s="71">
        <v>2</v>
      </c>
      <c r="H537" s="71">
        <v>607.5</v>
      </c>
      <c r="I537" s="71">
        <v>2</v>
      </c>
      <c r="J537" s="71">
        <v>2</v>
      </c>
      <c r="K537" s="106">
        <v>1</v>
      </c>
      <c r="L537" s="76"/>
      <c r="M537" s="71"/>
      <c r="N537" s="71"/>
      <c r="O537" s="71" t="s">
        <v>1864</v>
      </c>
      <c r="P537" s="71"/>
      <c r="Q537" s="71"/>
      <c r="R537" s="71" t="s">
        <v>1864</v>
      </c>
      <c r="S537" s="106">
        <v>0</v>
      </c>
      <c r="T537" s="76"/>
      <c r="U537" s="71"/>
      <c r="V537" s="71"/>
      <c r="W537" s="71" t="s">
        <v>1864</v>
      </c>
      <c r="X537" s="71"/>
      <c r="Y537" s="71"/>
      <c r="Z537" s="71" t="s">
        <v>1864</v>
      </c>
      <c r="AA537" s="106">
        <v>0</v>
      </c>
      <c r="AB537" s="76"/>
      <c r="AC537" s="71"/>
      <c r="AD537" s="71"/>
      <c r="AE537" s="71" t="s">
        <v>1864</v>
      </c>
      <c r="AF537" s="71"/>
      <c r="AG537" s="71"/>
      <c r="AH537" s="71" t="s">
        <v>1864</v>
      </c>
      <c r="AI537" s="106">
        <v>0</v>
      </c>
    </row>
    <row r="538" spans="1:35" x14ac:dyDescent="0.25">
      <c r="A538" s="76" t="s">
        <v>1540</v>
      </c>
      <c r="B538" s="71">
        <v>908.8</v>
      </c>
      <c r="C538" s="77">
        <v>585.5</v>
      </c>
      <c r="D538" s="76" t="s">
        <v>1542</v>
      </c>
      <c r="E538" s="71">
        <v>906.8</v>
      </c>
      <c r="F538" s="71">
        <v>2</v>
      </c>
      <c r="G538" s="71">
        <v>2</v>
      </c>
      <c r="H538" s="71">
        <v>585.5</v>
      </c>
      <c r="I538" s="71">
        <v>0</v>
      </c>
      <c r="J538" s="71">
        <v>0</v>
      </c>
      <c r="K538" s="106">
        <v>2</v>
      </c>
      <c r="L538" s="76"/>
      <c r="M538" s="71"/>
      <c r="N538" s="71"/>
      <c r="O538" s="71" t="s">
        <v>1864</v>
      </c>
      <c r="P538" s="71"/>
      <c r="Q538" s="71"/>
      <c r="R538" s="71" t="s">
        <v>1864</v>
      </c>
      <c r="S538" s="106">
        <v>0</v>
      </c>
      <c r="T538" s="76"/>
      <c r="U538" s="71"/>
      <c r="V538" s="71"/>
      <c r="W538" s="71" t="s">
        <v>1864</v>
      </c>
      <c r="X538" s="71"/>
      <c r="Y538" s="71"/>
      <c r="Z538" s="71" t="s">
        <v>1864</v>
      </c>
      <c r="AA538" s="106">
        <v>0</v>
      </c>
      <c r="AB538" s="76"/>
      <c r="AC538" s="71"/>
      <c r="AD538" s="71"/>
      <c r="AE538" s="71" t="s">
        <v>1864</v>
      </c>
      <c r="AF538" s="71"/>
      <c r="AG538" s="71"/>
      <c r="AH538" s="71" t="s">
        <v>1864</v>
      </c>
      <c r="AI538" s="106">
        <v>0</v>
      </c>
    </row>
    <row r="539" spans="1:35" x14ac:dyDescent="0.25">
      <c r="A539" s="76" t="s">
        <v>1541</v>
      </c>
      <c r="B539" s="71">
        <v>908.8</v>
      </c>
      <c r="C539" s="77">
        <v>587.5</v>
      </c>
      <c r="D539" s="76" t="s">
        <v>1542</v>
      </c>
      <c r="E539" s="71">
        <v>906.8</v>
      </c>
      <c r="F539" s="71">
        <v>2</v>
      </c>
      <c r="G539" s="71">
        <v>2</v>
      </c>
      <c r="H539" s="71">
        <v>585.5</v>
      </c>
      <c r="I539" s="71">
        <v>2</v>
      </c>
      <c r="J539" s="71">
        <v>2</v>
      </c>
      <c r="K539" s="106">
        <v>1</v>
      </c>
      <c r="L539" s="76"/>
      <c r="M539" s="71"/>
      <c r="N539" s="71"/>
      <c r="O539" s="71" t="s">
        <v>1864</v>
      </c>
      <c r="P539" s="71"/>
      <c r="Q539" s="71"/>
      <c r="R539" s="71" t="s">
        <v>1864</v>
      </c>
      <c r="S539" s="106">
        <v>0</v>
      </c>
      <c r="T539" s="76"/>
      <c r="U539" s="71"/>
      <c r="V539" s="71"/>
      <c r="W539" s="71" t="s">
        <v>1864</v>
      </c>
      <c r="X539" s="71"/>
      <c r="Y539" s="71"/>
      <c r="Z539" s="71" t="s">
        <v>1864</v>
      </c>
      <c r="AA539" s="106">
        <v>0</v>
      </c>
      <c r="AB539" s="76"/>
      <c r="AC539" s="71"/>
      <c r="AD539" s="71"/>
      <c r="AE539" s="71" t="s">
        <v>1864</v>
      </c>
      <c r="AF539" s="71"/>
      <c r="AG539" s="71"/>
      <c r="AH539" s="71" t="s">
        <v>1864</v>
      </c>
      <c r="AI539" s="106">
        <v>0</v>
      </c>
    </row>
    <row r="540" spans="1:35" x14ac:dyDescent="0.25">
      <c r="A540" s="76" t="s">
        <v>1413</v>
      </c>
      <c r="B540" s="71">
        <v>934.9</v>
      </c>
      <c r="C540" s="77">
        <v>661.6</v>
      </c>
      <c r="D540" s="76" t="s">
        <v>1415</v>
      </c>
      <c r="E540" s="71">
        <v>932.9</v>
      </c>
      <c r="F540" s="71">
        <v>2</v>
      </c>
      <c r="G540" s="71">
        <v>2</v>
      </c>
      <c r="H540" s="71">
        <v>659.6</v>
      </c>
      <c r="I540" s="71">
        <v>2</v>
      </c>
      <c r="J540" s="71">
        <v>2</v>
      </c>
      <c r="K540" s="106">
        <v>1</v>
      </c>
      <c r="L540" s="76"/>
      <c r="M540" s="71"/>
      <c r="N540" s="71"/>
      <c r="O540" s="71" t="s">
        <v>1864</v>
      </c>
      <c r="P540" s="71"/>
      <c r="Q540" s="71"/>
      <c r="R540" s="71" t="s">
        <v>1864</v>
      </c>
      <c r="S540" s="106">
        <v>0</v>
      </c>
      <c r="T540" s="76"/>
      <c r="U540" s="71"/>
      <c r="V540" s="71"/>
      <c r="W540" s="71" t="s">
        <v>1864</v>
      </c>
      <c r="X540" s="71"/>
      <c r="Y540" s="71"/>
      <c r="Z540" s="71" t="s">
        <v>1864</v>
      </c>
      <c r="AA540" s="106">
        <v>0</v>
      </c>
      <c r="AB540" s="76"/>
      <c r="AC540" s="71"/>
      <c r="AD540" s="71"/>
      <c r="AE540" s="71" t="s">
        <v>1864</v>
      </c>
      <c r="AF540" s="71"/>
      <c r="AG540" s="71"/>
      <c r="AH540" s="71" t="s">
        <v>1864</v>
      </c>
      <c r="AI540" s="106">
        <v>0</v>
      </c>
    </row>
    <row r="541" spans="1:35" x14ac:dyDescent="0.25">
      <c r="A541" s="76" t="s">
        <v>1414</v>
      </c>
      <c r="B541" s="71">
        <v>934.9</v>
      </c>
      <c r="C541" s="77">
        <v>635.6</v>
      </c>
      <c r="D541" s="76" t="s">
        <v>1543</v>
      </c>
      <c r="E541" s="71">
        <v>932.9</v>
      </c>
      <c r="F541" s="71">
        <v>2</v>
      </c>
      <c r="G541" s="71">
        <v>2</v>
      </c>
      <c r="H541" s="71">
        <v>633.599999999999</v>
      </c>
      <c r="I541" s="71">
        <v>2</v>
      </c>
      <c r="J541" s="71">
        <v>2.0000000000010232</v>
      </c>
      <c r="K541" s="106">
        <v>1</v>
      </c>
      <c r="L541" s="76"/>
      <c r="M541" s="71"/>
      <c r="N541" s="71"/>
      <c r="O541" s="71" t="s">
        <v>1864</v>
      </c>
      <c r="P541" s="71"/>
      <c r="Q541" s="71"/>
      <c r="R541" s="71" t="s">
        <v>1864</v>
      </c>
      <c r="S541" s="106">
        <v>0</v>
      </c>
      <c r="T541" s="76"/>
      <c r="U541" s="71"/>
      <c r="V541" s="71"/>
      <c r="W541" s="71" t="s">
        <v>1864</v>
      </c>
      <c r="X541" s="71"/>
      <c r="Y541" s="71"/>
      <c r="Z541" s="71" t="s">
        <v>1864</v>
      </c>
      <c r="AA541" s="106">
        <v>0</v>
      </c>
      <c r="AB541" s="76"/>
      <c r="AC541" s="71"/>
      <c r="AD541" s="71"/>
      <c r="AE541" s="71" t="s">
        <v>1864</v>
      </c>
      <c r="AF541" s="71"/>
      <c r="AG541" s="71"/>
      <c r="AH541" s="71" t="s">
        <v>1864</v>
      </c>
      <c r="AI541" s="106">
        <v>0</v>
      </c>
    </row>
    <row r="542" spans="1:35" x14ac:dyDescent="0.25">
      <c r="A542" s="76" t="s">
        <v>1412</v>
      </c>
      <c r="B542" s="71">
        <v>916.7</v>
      </c>
      <c r="C542" s="77">
        <v>619.4</v>
      </c>
      <c r="D542" s="76" t="s">
        <v>1406</v>
      </c>
      <c r="E542" s="71">
        <v>914.8</v>
      </c>
      <c r="F542" s="71">
        <v>2</v>
      </c>
      <c r="G542" s="71">
        <v>1.9000000000000909</v>
      </c>
      <c r="H542" s="71">
        <v>617.5</v>
      </c>
      <c r="I542" s="71">
        <v>2</v>
      </c>
      <c r="J542" s="71">
        <v>1.8999999999999773</v>
      </c>
      <c r="K542" s="106">
        <v>1</v>
      </c>
      <c r="L542" s="76"/>
      <c r="M542" s="71"/>
      <c r="N542" s="71"/>
      <c r="O542" s="71" t="s">
        <v>1864</v>
      </c>
      <c r="P542" s="71"/>
      <c r="Q542" s="71"/>
      <c r="R542" s="71" t="s">
        <v>1864</v>
      </c>
      <c r="S542" s="106">
        <v>0</v>
      </c>
      <c r="T542" s="76"/>
      <c r="U542" s="71"/>
      <c r="V542" s="71"/>
      <c r="W542" s="71" t="s">
        <v>1864</v>
      </c>
      <c r="X542" s="71"/>
      <c r="Y542" s="71"/>
      <c r="Z542" s="71" t="s">
        <v>1864</v>
      </c>
      <c r="AA542" s="106">
        <v>0</v>
      </c>
      <c r="AB542" s="76"/>
      <c r="AC542" s="71"/>
      <c r="AD542" s="71"/>
      <c r="AE542" s="71" t="s">
        <v>1864</v>
      </c>
      <c r="AF542" s="71"/>
      <c r="AG542" s="71"/>
      <c r="AH542" s="71" t="s">
        <v>1864</v>
      </c>
      <c r="AI542" s="106">
        <v>0</v>
      </c>
    </row>
    <row r="543" spans="1:35" x14ac:dyDescent="0.25">
      <c r="A543" s="76" t="s">
        <v>1415</v>
      </c>
      <c r="B543" s="71">
        <v>932.9</v>
      </c>
      <c r="C543" s="77">
        <v>659.6</v>
      </c>
      <c r="D543" s="76" t="s">
        <v>1419</v>
      </c>
      <c r="E543" s="71">
        <v>930.8</v>
      </c>
      <c r="F543" s="71">
        <v>2</v>
      </c>
      <c r="G543" s="71">
        <v>2.1000000000000227</v>
      </c>
      <c r="H543" s="71">
        <v>657.5</v>
      </c>
      <c r="I543" s="71">
        <v>2</v>
      </c>
      <c r="J543" s="71">
        <v>2.1000000000000227</v>
      </c>
      <c r="K543" s="106">
        <v>1</v>
      </c>
      <c r="L543" s="76"/>
      <c r="M543" s="71"/>
      <c r="N543" s="71"/>
      <c r="O543" s="71" t="s">
        <v>1864</v>
      </c>
      <c r="P543" s="71"/>
      <c r="Q543" s="71"/>
      <c r="R543" s="71" t="s">
        <v>1864</v>
      </c>
      <c r="S543" s="106">
        <v>0</v>
      </c>
      <c r="T543" s="76"/>
      <c r="U543" s="71"/>
      <c r="V543" s="71"/>
      <c r="W543" s="71" t="s">
        <v>1864</v>
      </c>
      <c r="X543" s="71"/>
      <c r="Y543" s="71"/>
      <c r="Z543" s="71" t="s">
        <v>1864</v>
      </c>
      <c r="AA543" s="106">
        <v>0</v>
      </c>
      <c r="AB543" s="76"/>
      <c r="AC543" s="71"/>
      <c r="AD543" s="71"/>
      <c r="AE543" s="71" t="s">
        <v>1864</v>
      </c>
      <c r="AF543" s="71"/>
      <c r="AG543" s="71"/>
      <c r="AH543" s="71" t="s">
        <v>1864</v>
      </c>
      <c r="AI543" s="106">
        <v>0</v>
      </c>
    </row>
    <row r="544" spans="1:35" x14ac:dyDescent="0.25">
      <c r="A544" s="76" t="s">
        <v>1416</v>
      </c>
      <c r="B544" s="71">
        <v>932.9</v>
      </c>
      <c r="C544" s="77">
        <v>631.6</v>
      </c>
      <c r="D544" s="76" t="s">
        <v>1421</v>
      </c>
      <c r="E544" s="71">
        <v>930.8</v>
      </c>
      <c r="F544" s="71">
        <v>2</v>
      </c>
      <c r="G544" s="71">
        <v>2.1000000000000227</v>
      </c>
      <c r="H544" s="71">
        <v>631.5</v>
      </c>
      <c r="I544" s="71">
        <v>0</v>
      </c>
      <c r="J544" s="71">
        <v>0.10000000000002274</v>
      </c>
      <c r="K544" s="106">
        <v>2</v>
      </c>
      <c r="L544" s="76" t="s">
        <v>1420</v>
      </c>
      <c r="M544" s="71">
        <v>930.8</v>
      </c>
      <c r="N544" s="71">
        <v>2</v>
      </c>
      <c r="O544" s="71">
        <v>2.1000000000000227</v>
      </c>
      <c r="P544" s="71">
        <v>629.5</v>
      </c>
      <c r="Q544" s="71">
        <v>2</v>
      </c>
      <c r="R544" s="71">
        <v>2.1000000000000227</v>
      </c>
      <c r="S544" s="106">
        <v>1</v>
      </c>
      <c r="T544" s="76"/>
      <c r="U544" s="71"/>
      <c r="V544" s="71"/>
      <c r="W544" s="71" t="s">
        <v>1864</v>
      </c>
      <c r="X544" s="71"/>
      <c r="Y544" s="71"/>
      <c r="Z544" s="71" t="s">
        <v>1864</v>
      </c>
      <c r="AA544" s="106">
        <v>0</v>
      </c>
      <c r="AB544" s="76"/>
      <c r="AC544" s="71"/>
      <c r="AD544" s="71"/>
      <c r="AE544" s="71" t="s">
        <v>1864</v>
      </c>
      <c r="AF544" s="71"/>
      <c r="AG544" s="71"/>
      <c r="AH544" s="71" t="s">
        <v>1864</v>
      </c>
      <c r="AI544" s="106">
        <v>0</v>
      </c>
    </row>
    <row r="545" spans="1:35" x14ac:dyDescent="0.25">
      <c r="A545" s="76" t="s">
        <v>1543</v>
      </c>
      <c r="B545" s="71">
        <v>932.9</v>
      </c>
      <c r="C545" s="77">
        <v>633.599999999999</v>
      </c>
      <c r="D545" s="76" t="s">
        <v>1422</v>
      </c>
      <c r="E545" s="71">
        <v>930.8</v>
      </c>
      <c r="F545" s="71">
        <v>2</v>
      </c>
      <c r="G545" s="71">
        <v>2.1000000000000227</v>
      </c>
      <c r="H545" s="71">
        <v>633.5</v>
      </c>
      <c r="I545" s="71">
        <v>0</v>
      </c>
      <c r="J545" s="71">
        <v>9.9999999998999556E-2</v>
      </c>
      <c r="K545" s="106">
        <v>2</v>
      </c>
      <c r="L545" s="76" t="s">
        <v>1421</v>
      </c>
      <c r="M545" s="71">
        <v>930.8</v>
      </c>
      <c r="N545" s="71">
        <v>2</v>
      </c>
      <c r="O545" s="71">
        <v>2.1000000000000227</v>
      </c>
      <c r="P545" s="71">
        <v>631.5</v>
      </c>
      <c r="Q545" s="71">
        <v>2</v>
      </c>
      <c r="R545" s="71">
        <v>2.0999999999989996</v>
      </c>
      <c r="S545" s="106">
        <v>1</v>
      </c>
      <c r="T545" s="76"/>
      <c r="U545" s="71"/>
      <c r="V545" s="71"/>
      <c r="W545" s="71" t="s">
        <v>1864</v>
      </c>
      <c r="X545" s="71"/>
      <c r="Y545" s="71"/>
      <c r="Z545" s="71" t="s">
        <v>1864</v>
      </c>
      <c r="AA545" s="106">
        <v>0</v>
      </c>
      <c r="AB545" s="76"/>
      <c r="AC545" s="71"/>
      <c r="AD545" s="71"/>
      <c r="AE545" s="71" t="s">
        <v>1864</v>
      </c>
      <c r="AF545" s="71"/>
      <c r="AG545" s="71"/>
      <c r="AH545" s="71" t="s">
        <v>1864</v>
      </c>
      <c r="AI545" s="106">
        <v>0</v>
      </c>
    </row>
    <row r="546" spans="1:35" x14ac:dyDescent="0.25">
      <c r="A546" s="76" t="s">
        <v>1417</v>
      </c>
      <c r="B546" s="71">
        <v>932.9</v>
      </c>
      <c r="C546" s="77">
        <v>603.6</v>
      </c>
      <c r="D546" s="76" t="s">
        <v>1424</v>
      </c>
      <c r="E546" s="71">
        <v>930.8</v>
      </c>
      <c r="F546" s="71">
        <v>2</v>
      </c>
      <c r="G546" s="71">
        <v>2.1000000000000227</v>
      </c>
      <c r="H546" s="71">
        <v>603.5</v>
      </c>
      <c r="I546" s="71">
        <v>0</v>
      </c>
      <c r="J546" s="71">
        <v>0.10000000000002274</v>
      </c>
      <c r="K546" s="106">
        <v>2</v>
      </c>
      <c r="L546" s="76" t="s">
        <v>1423</v>
      </c>
      <c r="M546" s="71">
        <v>930.8</v>
      </c>
      <c r="N546" s="71">
        <v>2</v>
      </c>
      <c r="O546" s="71">
        <v>2.1000000000000227</v>
      </c>
      <c r="P546" s="71">
        <v>601.5</v>
      </c>
      <c r="Q546" s="71">
        <v>2</v>
      </c>
      <c r="R546" s="71">
        <v>2.1000000000000227</v>
      </c>
      <c r="S546" s="106">
        <v>1</v>
      </c>
      <c r="T546" s="76"/>
      <c r="U546" s="71"/>
      <c r="V546" s="71"/>
      <c r="W546" s="71" t="s">
        <v>1864</v>
      </c>
      <c r="X546" s="71"/>
      <c r="Y546" s="71"/>
      <c r="Z546" s="71" t="s">
        <v>1864</v>
      </c>
      <c r="AA546" s="106">
        <v>0</v>
      </c>
      <c r="AB546" s="76"/>
      <c r="AC546" s="71"/>
      <c r="AD546" s="71"/>
      <c r="AE546" s="71" t="s">
        <v>1864</v>
      </c>
      <c r="AF546" s="71"/>
      <c r="AG546" s="71"/>
      <c r="AH546" s="71" t="s">
        <v>1864</v>
      </c>
      <c r="AI546" s="106">
        <v>0</v>
      </c>
    </row>
    <row r="547" spans="1:35" x14ac:dyDescent="0.25">
      <c r="A547" s="76" t="s">
        <v>1418</v>
      </c>
      <c r="B547" s="71">
        <v>932.9</v>
      </c>
      <c r="C547" s="77">
        <v>605.6</v>
      </c>
      <c r="D547" s="76" t="s">
        <v>1424</v>
      </c>
      <c r="E547" s="71">
        <v>930.8</v>
      </c>
      <c r="F547" s="71">
        <v>2</v>
      </c>
      <c r="G547" s="71">
        <v>2.1000000000000227</v>
      </c>
      <c r="H547" s="71">
        <v>603.5</v>
      </c>
      <c r="I547" s="71">
        <v>2</v>
      </c>
      <c r="J547" s="71">
        <v>2.1000000000000227</v>
      </c>
      <c r="K547" s="106">
        <v>1</v>
      </c>
      <c r="L547" s="76" t="s">
        <v>1425</v>
      </c>
      <c r="M547" s="71">
        <v>930.8</v>
      </c>
      <c r="N547" s="71">
        <v>2</v>
      </c>
      <c r="O547" s="71">
        <v>2.1000000000000227</v>
      </c>
      <c r="P547" s="71">
        <v>605.5</v>
      </c>
      <c r="Q547" s="71">
        <v>0</v>
      </c>
      <c r="R547" s="71">
        <v>0.10000000000002274</v>
      </c>
      <c r="S547" s="106">
        <v>2</v>
      </c>
      <c r="T547" s="76"/>
      <c r="U547" s="71"/>
      <c r="V547" s="71"/>
      <c r="W547" s="71" t="s">
        <v>1864</v>
      </c>
      <c r="X547" s="71"/>
      <c r="Y547" s="71"/>
      <c r="Z547" s="71" t="s">
        <v>1864</v>
      </c>
      <c r="AA547" s="106">
        <v>0</v>
      </c>
      <c r="AB547" s="76"/>
      <c r="AC547" s="71"/>
      <c r="AD547" s="71"/>
      <c r="AE547" s="71" t="s">
        <v>1864</v>
      </c>
      <c r="AF547" s="71"/>
      <c r="AG547" s="71"/>
      <c r="AH547" s="71" t="s">
        <v>1864</v>
      </c>
      <c r="AI547" s="106">
        <v>0</v>
      </c>
    </row>
    <row r="548" spans="1:35" x14ac:dyDescent="0.25">
      <c r="A548" s="76" t="s">
        <v>1419</v>
      </c>
      <c r="B548" s="71">
        <v>930.8</v>
      </c>
      <c r="C548" s="77">
        <v>657.5</v>
      </c>
      <c r="D548" s="76" t="s">
        <v>1426</v>
      </c>
      <c r="E548" s="71">
        <v>928.8</v>
      </c>
      <c r="F548" s="71">
        <v>2</v>
      </c>
      <c r="G548" s="71">
        <v>2</v>
      </c>
      <c r="H548" s="71">
        <v>655.5</v>
      </c>
      <c r="I548" s="71">
        <v>2</v>
      </c>
      <c r="J548" s="71">
        <v>2</v>
      </c>
      <c r="K548" s="106">
        <v>1</v>
      </c>
      <c r="L548" s="76"/>
      <c r="M548" s="71"/>
      <c r="N548" s="71"/>
      <c r="O548" s="71" t="s">
        <v>1864</v>
      </c>
      <c r="P548" s="71"/>
      <c r="Q548" s="71"/>
      <c r="R548" s="71" t="s">
        <v>1864</v>
      </c>
      <c r="S548" s="106">
        <v>0</v>
      </c>
      <c r="T548" s="76"/>
      <c r="U548" s="71"/>
      <c r="V548" s="71"/>
      <c r="W548" s="71" t="s">
        <v>1864</v>
      </c>
      <c r="X548" s="71"/>
      <c r="Y548" s="71"/>
      <c r="Z548" s="71" t="s">
        <v>1864</v>
      </c>
      <c r="AA548" s="106">
        <v>0</v>
      </c>
      <c r="AB548" s="76"/>
      <c r="AC548" s="71"/>
      <c r="AD548" s="71"/>
      <c r="AE548" s="71" t="s">
        <v>1864</v>
      </c>
      <c r="AF548" s="71"/>
      <c r="AG548" s="71"/>
      <c r="AH548" s="71" t="s">
        <v>1864</v>
      </c>
      <c r="AI548" s="106">
        <v>0</v>
      </c>
    </row>
    <row r="549" spans="1:35" x14ac:dyDescent="0.25">
      <c r="A549" s="76" t="s">
        <v>1420</v>
      </c>
      <c r="B549" s="71">
        <v>930.8</v>
      </c>
      <c r="C549" s="77">
        <v>629.5</v>
      </c>
      <c r="D549" s="76" t="s">
        <v>1428</v>
      </c>
      <c r="E549" s="71">
        <v>928.8</v>
      </c>
      <c r="F549" s="71">
        <v>2</v>
      </c>
      <c r="G549" s="71">
        <v>2</v>
      </c>
      <c r="H549" s="71">
        <v>629.5</v>
      </c>
      <c r="I549" s="71">
        <v>0</v>
      </c>
      <c r="J549" s="71">
        <v>0</v>
      </c>
      <c r="K549" s="106">
        <v>2</v>
      </c>
      <c r="L549" s="76" t="s">
        <v>1427</v>
      </c>
      <c r="M549" s="71">
        <v>928.8</v>
      </c>
      <c r="N549" s="71">
        <v>2</v>
      </c>
      <c r="O549" s="71">
        <v>2</v>
      </c>
      <c r="P549" s="71">
        <v>627.5</v>
      </c>
      <c r="Q549" s="71">
        <v>2</v>
      </c>
      <c r="R549" s="71">
        <v>2</v>
      </c>
      <c r="S549" s="106">
        <v>1</v>
      </c>
      <c r="T549" s="76"/>
      <c r="U549" s="71"/>
      <c r="V549" s="71"/>
      <c r="W549" s="71" t="s">
        <v>1864</v>
      </c>
      <c r="X549" s="71"/>
      <c r="Y549" s="71"/>
      <c r="Z549" s="71" t="s">
        <v>1864</v>
      </c>
      <c r="AA549" s="106">
        <v>0</v>
      </c>
      <c r="AB549" s="76"/>
      <c r="AC549" s="71"/>
      <c r="AD549" s="71"/>
      <c r="AE549" s="71" t="s">
        <v>1864</v>
      </c>
      <c r="AF549" s="71"/>
      <c r="AG549" s="71"/>
      <c r="AH549" s="71" t="s">
        <v>1864</v>
      </c>
      <c r="AI549" s="106">
        <v>0</v>
      </c>
    </row>
    <row r="550" spans="1:35" x14ac:dyDescent="0.25">
      <c r="A550" s="76" t="s">
        <v>1421</v>
      </c>
      <c r="B550" s="71">
        <v>930.8</v>
      </c>
      <c r="C550" s="77">
        <v>631.5</v>
      </c>
      <c r="D550" s="76" t="s">
        <v>1429</v>
      </c>
      <c r="E550" s="71">
        <v>928.8</v>
      </c>
      <c r="F550" s="71">
        <v>2</v>
      </c>
      <c r="G550" s="71">
        <v>2</v>
      </c>
      <c r="H550" s="71">
        <v>631.5</v>
      </c>
      <c r="I550" s="71">
        <v>0</v>
      </c>
      <c r="J550" s="71">
        <v>0</v>
      </c>
      <c r="K550" s="106">
        <v>2</v>
      </c>
      <c r="L550" s="76" t="s">
        <v>1428</v>
      </c>
      <c r="M550" s="71">
        <v>928.8</v>
      </c>
      <c r="N550" s="71">
        <v>2</v>
      </c>
      <c r="O550" s="71">
        <v>2</v>
      </c>
      <c r="P550" s="71">
        <v>629.5</v>
      </c>
      <c r="Q550" s="71">
        <v>2</v>
      </c>
      <c r="R550" s="71">
        <v>2</v>
      </c>
      <c r="S550" s="106">
        <v>1</v>
      </c>
      <c r="T550" s="76"/>
      <c r="U550" s="71"/>
      <c r="V550" s="71"/>
      <c r="W550" s="71" t="s">
        <v>1864</v>
      </c>
      <c r="X550" s="71"/>
      <c r="Y550" s="71"/>
      <c r="Z550" s="71" t="s">
        <v>1864</v>
      </c>
      <c r="AA550" s="106">
        <v>0</v>
      </c>
      <c r="AB550" s="76"/>
      <c r="AC550" s="71"/>
      <c r="AD550" s="71"/>
      <c r="AE550" s="71" t="s">
        <v>1864</v>
      </c>
      <c r="AF550" s="71"/>
      <c r="AG550" s="71"/>
      <c r="AH550" s="71" t="s">
        <v>1864</v>
      </c>
      <c r="AI550" s="106">
        <v>0</v>
      </c>
    </row>
    <row r="551" spans="1:35" x14ac:dyDescent="0.25">
      <c r="A551" s="76" t="s">
        <v>1422</v>
      </c>
      <c r="B551" s="71">
        <v>930.8</v>
      </c>
      <c r="C551" s="77">
        <v>633.5</v>
      </c>
      <c r="D551" s="76" t="s">
        <v>1429</v>
      </c>
      <c r="E551" s="71">
        <v>928.8</v>
      </c>
      <c r="F551" s="71">
        <v>2</v>
      </c>
      <c r="G551" s="71">
        <v>2</v>
      </c>
      <c r="H551" s="71">
        <v>631.5</v>
      </c>
      <c r="I551" s="71">
        <v>2</v>
      </c>
      <c r="J551" s="71">
        <v>2</v>
      </c>
      <c r="K551" s="106">
        <v>1</v>
      </c>
      <c r="L551" s="76"/>
      <c r="M551" s="71"/>
      <c r="N551" s="71"/>
      <c r="O551" s="71" t="s">
        <v>1864</v>
      </c>
      <c r="P551" s="71"/>
      <c r="Q551" s="71"/>
      <c r="R551" s="71" t="s">
        <v>1864</v>
      </c>
      <c r="S551" s="106">
        <v>0</v>
      </c>
      <c r="T551" s="76"/>
      <c r="U551" s="71"/>
      <c r="V551" s="71"/>
      <c r="W551" s="71" t="s">
        <v>1864</v>
      </c>
      <c r="X551" s="71"/>
      <c r="Y551" s="71"/>
      <c r="Z551" s="71" t="s">
        <v>1864</v>
      </c>
      <c r="AA551" s="106">
        <v>0</v>
      </c>
      <c r="AB551" s="76"/>
      <c r="AC551" s="71"/>
      <c r="AD551" s="71"/>
      <c r="AE551" s="71" t="s">
        <v>1864</v>
      </c>
      <c r="AF551" s="71"/>
      <c r="AG551" s="71"/>
      <c r="AH551" s="71" t="s">
        <v>1864</v>
      </c>
      <c r="AI551" s="106">
        <v>0</v>
      </c>
    </row>
    <row r="552" spans="1:35" x14ac:dyDescent="0.25">
      <c r="A552" s="76" t="s">
        <v>1423</v>
      </c>
      <c r="B552" s="71">
        <v>930.8</v>
      </c>
      <c r="C552" s="77">
        <v>601.5</v>
      </c>
      <c r="D552" s="76" t="s">
        <v>1430</v>
      </c>
      <c r="E552" s="71">
        <v>928.8</v>
      </c>
      <c r="F552" s="71">
        <v>2</v>
      </c>
      <c r="G552" s="71">
        <v>2</v>
      </c>
      <c r="H552" s="71">
        <v>601.5</v>
      </c>
      <c r="I552" s="71">
        <v>0</v>
      </c>
      <c r="J552" s="71">
        <v>0</v>
      </c>
      <c r="K552" s="106">
        <v>2</v>
      </c>
      <c r="L552" s="76"/>
      <c r="M552" s="71"/>
      <c r="N552" s="71"/>
      <c r="O552" s="71" t="s">
        <v>1864</v>
      </c>
      <c r="P552" s="71"/>
      <c r="Q552" s="71"/>
      <c r="R552" s="71" t="s">
        <v>1864</v>
      </c>
      <c r="S552" s="106">
        <v>0</v>
      </c>
      <c r="T552" s="76"/>
      <c r="U552" s="71"/>
      <c r="V552" s="71"/>
      <c r="W552" s="71" t="s">
        <v>1864</v>
      </c>
      <c r="X552" s="71"/>
      <c r="Y552" s="71"/>
      <c r="Z552" s="71" t="s">
        <v>1864</v>
      </c>
      <c r="AA552" s="106">
        <v>0</v>
      </c>
      <c r="AB552" s="76"/>
      <c r="AC552" s="71"/>
      <c r="AD552" s="71"/>
      <c r="AE552" s="71" t="s">
        <v>1864</v>
      </c>
      <c r="AF552" s="71"/>
      <c r="AG552" s="71"/>
      <c r="AH552" s="71" t="s">
        <v>1864</v>
      </c>
      <c r="AI552" s="106">
        <v>0</v>
      </c>
    </row>
    <row r="553" spans="1:35" x14ac:dyDescent="0.25">
      <c r="A553" s="76" t="s">
        <v>1424</v>
      </c>
      <c r="B553" s="71">
        <v>930.8</v>
      </c>
      <c r="C553" s="77">
        <v>603.5</v>
      </c>
      <c r="D553" s="76" t="s">
        <v>1431</v>
      </c>
      <c r="E553" s="71">
        <v>928.8</v>
      </c>
      <c r="F553" s="71">
        <v>2</v>
      </c>
      <c r="G553" s="71">
        <v>2</v>
      </c>
      <c r="H553" s="71">
        <v>603.5</v>
      </c>
      <c r="I553" s="71">
        <v>0</v>
      </c>
      <c r="J553" s="71">
        <v>0</v>
      </c>
      <c r="K553" s="106">
        <v>2</v>
      </c>
      <c r="L553" s="76" t="s">
        <v>1430</v>
      </c>
      <c r="M553" s="71">
        <v>928.8</v>
      </c>
      <c r="N553" s="71">
        <v>2</v>
      </c>
      <c r="O553" s="71">
        <v>2</v>
      </c>
      <c r="P553" s="71">
        <v>601.5</v>
      </c>
      <c r="Q553" s="71">
        <v>2</v>
      </c>
      <c r="R553" s="71">
        <v>2</v>
      </c>
      <c r="S553" s="106">
        <v>1</v>
      </c>
      <c r="T553" s="76"/>
      <c r="U553" s="71"/>
      <c r="V553" s="71"/>
      <c r="W553" s="71" t="s">
        <v>1864</v>
      </c>
      <c r="X553" s="71"/>
      <c r="Y553" s="71"/>
      <c r="Z553" s="71" t="s">
        <v>1864</v>
      </c>
      <c r="AA553" s="106">
        <v>0</v>
      </c>
      <c r="AB553" s="76"/>
      <c r="AC553" s="71"/>
      <c r="AD553" s="71"/>
      <c r="AE553" s="71" t="s">
        <v>1864</v>
      </c>
      <c r="AF553" s="71"/>
      <c r="AG553" s="71"/>
      <c r="AH553" s="71" t="s">
        <v>1864</v>
      </c>
      <c r="AI553" s="106">
        <v>0</v>
      </c>
    </row>
    <row r="554" spans="1:35" x14ac:dyDescent="0.25">
      <c r="A554" s="76" t="s">
        <v>1425</v>
      </c>
      <c r="B554" s="71">
        <v>930.8</v>
      </c>
      <c r="C554" s="77">
        <v>605.5</v>
      </c>
      <c r="D554" s="76" t="s">
        <v>1431</v>
      </c>
      <c r="E554" s="71">
        <v>928.8</v>
      </c>
      <c r="F554" s="71">
        <v>2</v>
      </c>
      <c r="G554" s="71">
        <v>2</v>
      </c>
      <c r="H554" s="71">
        <v>603.5</v>
      </c>
      <c r="I554" s="71">
        <v>2</v>
      </c>
      <c r="J554" s="71">
        <v>2</v>
      </c>
      <c r="K554" s="106">
        <v>1</v>
      </c>
      <c r="L554" s="76" t="s">
        <v>1432</v>
      </c>
      <c r="M554" s="71">
        <v>928.8</v>
      </c>
      <c r="N554" s="71">
        <v>2</v>
      </c>
      <c r="O554" s="71">
        <v>2</v>
      </c>
      <c r="P554" s="71">
        <v>605.5</v>
      </c>
      <c r="Q554" s="71">
        <v>0</v>
      </c>
      <c r="R554" s="71">
        <v>0</v>
      </c>
      <c r="S554" s="106">
        <v>2</v>
      </c>
      <c r="T554" s="76"/>
      <c r="U554" s="71"/>
      <c r="V554" s="71"/>
      <c r="W554" s="71" t="s">
        <v>1864</v>
      </c>
      <c r="X554" s="71"/>
      <c r="Y554" s="71"/>
      <c r="Z554" s="71" t="s">
        <v>1864</v>
      </c>
      <c r="AA554" s="106">
        <v>0</v>
      </c>
      <c r="AB554" s="76"/>
      <c r="AC554" s="71"/>
      <c r="AD554" s="71"/>
      <c r="AE554" s="71" t="s">
        <v>1864</v>
      </c>
      <c r="AF554" s="71"/>
      <c r="AG554" s="71"/>
      <c r="AH554" s="71" t="s">
        <v>1864</v>
      </c>
      <c r="AI554" s="106">
        <v>0</v>
      </c>
    </row>
    <row r="555" spans="1:35" x14ac:dyDescent="0.25">
      <c r="A555" s="76" t="s">
        <v>1426</v>
      </c>
      <c r="B555" s="71">
        <v>928.8</v>
      </c>
      <c r="C555" s="77">
        <v>655.5</v>
      </c>
      <c r="D555" s="76" t="s">
        <v>1435</v>
      </c>
      <c r="E555" s="71">
        <v>926.8</v>
      </c>
      <c r="F555" s="71">
        <v>2</v>
      </c>
      <c r="G555" s="71">
        <v>2</v>
      </c>
      <c r="H555" s="71">
        <v>653.5</v>
      </c>
      <c r="I555" s="71">
        <v>2</v>
      </c>
      <c r="J555" s="71">
        <v>2</v>
      </c>
      <c r="K555" s="106">
        <v>1</v>
      </c>
      <c r="L555" s="76"/>
      <c r="M555" s="71"/>
      <c r="N555" s="71"/>
      <c r="O555" s="71" t="s">
        <v>1864</v>
      </c>
      <c r="P555" s="71"/>
      <c r="Q555" s="71"/>
      <c r="R555" s="71" t="s">
        <v>1864</v>
      </c>
      <c r="S555" s="106">
        <v>0</v>
      </c>
      <c r="T555" s="76"/>
      <c r="U555" s="71"/>
      <c r="V555" s="71"/>
      <c r="W555" s="71" t="s">
        <v>1864</v>
      </c>
      <c r="X555" s="71"/>
      <c r="Y555" s="71"/>
      <c r="Z555" s="71" t="s">
        <v>1864</v>
      </c>
      <c r="AA555" s="106">
        <v>0</v>
      </c>
      <c r="AB555" s="76"/>
      <c r="AC555" s="71"/>
      <c r="AD555" s="71"/>
      <c r="AE555" s="71" t="s">
        <v>1864</v>
      </c>
      <c r="AF555" s="71"/>
      <c r="AG555" s="71"/>
      <c r="AH555" s="71" t="s">
        <v>1864</v>
      </c>
      <c r="AI555" s="106">
        <v>0</v>
      </c>
    </row>
    <row r="556" spans="1:35" x14ac:dyDescent="0.25">
      <c r="A556" s="76" t="s">
        <v>1427</v>
      </c>
      <c r="B556" s="71">
        <v>928.8</v>
      </c>
      <c r="C556" s="77">
        <v>627.5</v>
      </c>
      <c r="D556" s="76" t="s">
        <v>1436</v>
      </c>
      <c r="E556" s="71">
        <v>926.8</v>
      </c>
      <c r="F556" s="71">
        <v>2</v>
      </c>
      <c r="G556" s="71">
        <v>2</v>
      </c>
      <c r="H556" s="71">
        <v>625.5</v>
      </c>
      <c r="I556" s="71">
        <v>2</v>
      </c>
      <c r="J556" s="71">
        <v>2</v>
      </c>
      <c r="K556" s="106">
        <v>1</v>
      </c>
      <c r="L556" s="76" t="s">
        <v>1437</v>
      </c>
      <c r="M556" s="71">
        <v>926.8</v>
      </c>
      <c r="N556" s="71">
        <v>2</v>
      </c>
      <c r="O556" s="71">
        <v>2</v>
      </c>
      <c r="P556" s="71">
        <v>627.5</v>
      </c>
      <c r="Q556" s="71">
        <v>0</v>
      </c>
      <c r="R556" s="71">
        <v>0</v>
      </c>
      <c r="S556" s="106">
        <v>2</v>
      </c>
      <c r="T556" s="76"/>
      <c r="U556" s="71"/>
      <c r="V556" s="71"/>
      <c r="W556" s="71" t="s">
        <v>1864</v>
      </c>
      <c r="X556" s="71"/>
      <c r="Y556" s="71"/>
      <c r="Z556" s="71" t="s">
        <v>1864</v>
      </c>
      <c r="AA556" s="106">
        <v>0</v>
      </c>
      <c r="AB556" s="76"/>
      <c r="AC556" s="71"/>
      <c r="AD556" s="71"/>
      <c r="AE556" s="71" t="s">
        <v>1864</v>
      </c>
      <c r="AF556" s="71"/>
      <c r="AG556" s="71"/>
      <c r="AH556" s="71" t="s">
        <v>1864</v>
      </c>
      <c r="AI556" s="106">
        <v>0</v>
      </c>
    </row>
    <row r="557" spans="1:35" x14ac:dyDescent="0.25">
      <c r="A557" s="76" t="s">
        <v>1428</v>
      </c>
      <c r="B557" s="71">
        <v>928.8</v>
      </c>
      <c r="C557" s="77">
        <v>629.5</v>
      </c>
      <c r="D557" s="76" t="s">
        <v>1437</v>
      </c>
      <c r="E557" s="71">
        <v>926.8</v>
      </c>
      <c r="F557" s="71">
        <v>2</v>
      </c>
      <c r="G557" s="71">
        <v>2</v>
      </c>
      <c r="H557" s="71">
        <v>627.5</v>
      </c>
      <c r="I557" s="71">
        <v>2</v>
      </c>
      <c r="J557" s="71">
        <v>2</v>
      </c>
      <c r="K557" s="106">
        <v>1</v>
      </c>
      <c r="L557" s="76" t="s">
        <v>1438</v>
      </c>
      <c r="M557" s="71">
        <v>926.8</v>
      </c>
      <c r="N557" s="71">
        <v>2</v>
      </c>
      <c r="O557" s="71">
        <v>2</v>
      </c>
      <c r="P557" s="71">
        <v>629.5</v>
      </c>
      <c r="Q557" s="71">
        <v>0</v>
      </c>
      <c r="R557" s="71">
        <v>0</v>
      </c>
      <c r="S557" s="106">
        <v>2</v>
      </c>
      <c r="T557" s="76"/>
      <c r="U557" s="71"/>
      <c r="V557" s="71"/>
      <c r="W557" s="71" t="s">
        <v>1864</v>
      </c>
      <c r="X557" s="71"/>
      <c r="Y557" s="71"/>
      <c r="Z557" s="71" t="s">
        <v>1864</v>
      </c>
      <c r="AA557" s="106">
        <v>0</v>
      </c>
      <c r="AB557" s="76"/>
      <c r="AC557" s="71"/>
      <c r="AD557" s="71"/>
      <c r="AE557" s="71" t="s">
        <v>1864</v>
      </c>
      <c r="AF557" s="71"/>
      <c r="AG557" s="71"/>
      <c r="AH557" s="71" t="s">
        <v>1864</v>
      </c>
      <c r="AI557" s="106">
        <v>0</v>
      </c>
    </row>
    <row r="558" spans="1:35" x14ac:dyDescent="0.25">
      <c r="A558" s="76" t="s">
        <v>1429</v>
      </c>
      <c r="B558" s="71">
        <v>928.8</v>
      </c>
      <c r="C558" s="77">
        <v>631.5</v>
      </c>
      <c r="D558" s="76" t="s">
        <v>1438</v>
      </c>
      <c r="E558" s="71">
        <v>926.8</v>
      </c>
      <c r="F558" s="71">
        <v>2</v>
      </c>
      <c r="G558" s="71">
        <v>2</v>
      </c>
      <c r="H558" s="71">
        <v>629.5</v>
      </c>
      <c r="I558" s="71">
        <v>2</v>
      </c>
      <c r="J558" s="71">
        <v>2</v>
      </c>
      <c r="K558" s="106">
        <v>1</v>
      </c>
      <c r="L558" s="76"/>
      <c r="M558" s="71"/>
      <c r="N558" s="71"/>
      <c r="O558" s="71" t="s">
        <v>1864</v>
      </c>
      <c r="P558" s="71"/>
      <c r="Q558" s="71"/>
      <c r="R558" s="71" t="s">
        <v>1864</v>
      </c>
      <c r="S558" s="106">
        <v>0</v>
      </c>
      <c r="T558" s="76"/>
      <c r="U558" s="71"/>
      <c r="V558" s="71"/>
      <c r="W558" s="71" t="s">
        <v>1864</v>
      </c>
      <c r="X558" s="71"/>
      <c r="Y558" s="71"/>
      <c r="Z558" s="71" t="s">
        <v>1864</v>
      </c>
      <c r="AA558" s="106">
        <v>0</v>
      </c>
      <c r="AB558" s="76"/>
      <c r="AC558" s="71"/>
      <c r="AD558" s="71"/>
      <c r="AE558" s="71" t="s">
        <v>1864</v>
      </c>
      <c r="AF558" s="71"/>
      <c r="AG558" s="71"/>
      <c r="AH558" s="71" t="s">
        <v>1864</v>
      </c>
      <c r="AI558" s="106">
        <v>0</v>
      </c>
    </row>
    <row r="559" spans="1:35" x14ac:dyDescent="0.25">
      <c r="A559" s="76" t="s">
        <v>1430</v>
      </c>
      <c r="B559" s="71">
        <v>928.8</v>
      </c>
      <c r="C559" s="77">
        <v>601.5</v>
      </c>
      <c r="D559" s="76" t="s">
        <v>1439</v>
      </c>
      <c r="E559" s="71">
        <v>926.8</v>
      </c>
      <c r="F559" s="71">
        <v>2</v>
      </c>
      <c r="G559" s="71">
        <v>2</v>
      </c>
      <c r="H559" s="71">
        <v>599.5</v>
      </c>
      <c r="I559" s="71">
        <v>2</v>
      </c>
      <c r="J559" s="71">
        <v>2</v>
      </c>
      <c r="K559" s="106">
        <v>1</v>
      </c>
      <c r="L559" s="76" t="s">
        <v>1440</v>
      </c>
      <c r="M559" s="71">
        <v>926.8</v>
      </c>
      <c r="N559" s="71">
        <v>2</v>
      </c>
      <c r="O559" s="71">
        <v>2</v>
      </c>
      <c r="P559" s="71">
        <v>601.5</v>
      </c>
      <c r="Q559" s="71">
        <v>0</v>
      </c>
      <c r="R559" s="71">
        <v>0</v>
      </c>
      <c r="S559" s="106">
        <v>2</v>
      </c>
      <c r="T559" s="76"/>
      <c r="U559" s="71"/>
      <c r="V559" s="71"/>
      <c r="W559" s="71" t="s">
        <v>1864</v>
      </c>
      <c r="X559" s="71"/>
      <c r="Y559" s="71"/>
      <c r="Z559" s="71" t="s">
        <v>1864</v>
      </c>
      <c r="AA559" s="106">
        <v>0</v>
      </c>
      <c r="AB559" s="76"/>
      <c r="AC559" s="71"/>
      <c r="AD559" s="71"/>
      <c r="AE559" s="71" t="s">
        <v>1864</v>
      </c>
      <c r="AF559" s="71"/>
      <c r="AG559" s="71"/>
      <c r="AH559" s="71" t="s">
        <v>1864</v>
      </c>
      <c r="AI559" s="106">
        <v>0</v>
      </c>
    </row>
    <row r="560" spans="1:35" x14ac:dyDescent="0.25">
      <c r="A560" s="76" t="s">
        <v>1431</v>
      </c>
      <c r="B560" s="71">
        <v>928.8</v>
      </c>
      <c r="C560" s="77">
        <v>603.5</v>
      </c>
      <c r="D560" s="76" t="s">
        <v>1440</v>
      </c>
      <c r="E560" s="71">
        <v>926.8</v>
      </c>
      <c r="F560" s="71">
        <v>2</v>
      </c>
      <c r="G560" s="71">
        <v>2</v>
      </c>
      <c r="H560" s="71">
        <v>601.5</v>
      </c>
      <c r="I560" s="71">
        <v>2</v>
      </c>
      <c r="J560" s="71">
        <v>2</v>
      </c>
      <c r="K560" s="106">
        <v>1</v>
      </c>
      <c r="L560" s="76" t="s">
        <v>1441</v>
      </c>
      <c r="M560" s="71">
        <v>926.8</v>
      </c>
      <c r="N560" s="71">
        <v>2</v>
      </c>
      <c r="O560" s="71">
        <v>2</v>
      </c>
      <c r="P560" s="71">
        <v>603.5</v>
      </c>
      <c r="Q560" s="71">
        <v>0</v>
      </c>
      <c r="R560" s="71">
        <v>0</v>
      </c>
      <c r="S560" s="106">
        <v>2</v>
      </c>
      <c r="T560" s="76"/>
      <c r="U560" s="71"/>
      <c r="V560" s="71"/>
      <c r="W560" s="71" t="s">
        <v>1864</v>
      </c>
      <c r="X560" s="71"/>
      <c r="Y560" s="71"/>
      <c r="Z560" s="71" t="s">
        <v>1864</v>
      </c>
      <c r="AA560" s="106">
        <v>0</v>
      </c>
      <c r="AB560" s="76"/>
      <c r="AC560" s="71"/>
      <c r="AD560" s="71"/>
      <c r="AE560" s="71" t="s">
        <v>1864</v>
      </c>
      <c r="AF560" s="71"/>
      <c r="AG560" s="71"/>
      <c r="AH560" s="71" t="s">
        <v>1864</v>
      </c>
      <c r="AI560" s="106">
        <v>0</v>
      </c>
    </row>
    <row r="561" spans="1:35" x14ac:dyDescent="0.25">
      <c r="A561" s="76" t="s">
        <v>1432</v>
      </c>
      <c r="B561" s="71">
        <v>928.8</v>
      </c>
      <c r="C561" s="77">
        <v>605.5</v>
      </c>
      <c r="D561" s="76" t="s">
        <v>1441</v>
      </c>
      <c r="E561" s="71">
        <v>926.8</v>
      </c>
      <c r="F561" s="71">
        <v>2</v>
      </c>
      <c r="G561" s="71">
        <v>2</v>
      </c>
      <c r="H561" s="71">
        <v>603.5</v>
      </c>
      <c r="I561" s="71">
        <v>2</v>
      </c>
      <c r="J561" s="71">
        <v>2</v>
      </c>
      <c r="K561" s="106">
        <v>1</v>
      </c>
      <c r="L561" s="76" t="s">
        <v>1442</v>
      </c>
      <c r="M561" s="71">
        <v>926.8</v>
      </c>
      <c r="N561" s="71">
        <v>2</v>
      </c>
      <c r="O561" s="71">
        <v>2</v>
      </c>
      <c r="P561" s="71">
        <v>605.5</v>
      </c>
      <c r="Q561" s="71">
        <v>0</v>
      </c>
      <c r="R561" s="71">
        <v>0</v>
      </c>
      <c r="S561" s="106">
        <v>2</v>
      </c>
      <c r="T561" s="76"/>
      <c r="U561" s="71"/>
      <c r="V561" s="71"/>
      <c r="W561" s="71" t="s">
        <v>1864</v>
      </c>
      <c r="X561" s="71"/>
      <c r="Y561" s="71"/>
      <c r="Z561" s="71" t="s">
        <v>1864</v>
      </c>
      <c r="AA561" s="106">
        <v>0</v>
      </c>
      <c r="AB561" s="76"/>
      <c r="AC561" s="71"/>
      <c r="AD561" s="71"/>
      <c r="AE561" s="71" t="s">
        <v>1864</v>
      </c>
      <c r="AF561" s="71"/>
      <c r="AG561" s="71"/>
      <c r="AH561" s="71" t="s">
        <v>1864</v>
      </c>
      <c r="AI561" s="106">
        <v>0</v>
      </c>
    </row>
    <row r="562" spans="1:35" x14ac:dyDescent="0.25">
      <c r="A562" s="76" t="s">
        <v>1433</v>
      </c>
      <c r="B562" s="71">
        <v>928.8</v>
      </c>
      <c r="C562" s="77">
        <v>607.5</v>
      </c>
      <c r="D562" s="76" t="s">
        <v>1442</v>
      </c>
      <c r="E562" s="71">
        <v>926.8</v>
      </c>
      <c r="F562" s="71">
        <v>2</v>
      </c>
      <c r="G562" s="71">
        <v>2</v>
      </c>
      <c r="H562" s="71">
        <v>605.5</v>
      </c>
      <c r="I562" s="71">
        <v>2</v>
      </c>
      <c r="J562" s="71">
        <v>2</v>
      </c>
      <c r="K562" s="106">
        <v>1</v>
      </c>
      <c r="L562" s="76"/>
      <c r="M562" s="71"/>
      <c r="N562" s="71"/>
      <c r="O562" s="71" t="s">
        <v>1864</v>
      </c>
      <c r="P562" s="71"/>
      <c r="Q562" s="71"/>
      <c r="R562" s="71" t="s">
        <v>1864</v>
      </c>
      <c r="S562" s="106">
        <v>0</v>
      </c>
      <c r="T562" s="76"/>
      <c r="U562" s="71"/>
      <c r="V562" s="71"/>
      <c r="W562" s="71" t="s">
        <v>1864</v>
      </c>
      <c r="X562" s="71"/>
      <c r="Y562" s="71"/>
      <c r="Z562" s="71" t="s">
        <v>1864</v>
      </c>
      <c r="AA562" s="106">
        <v>0</v>
      </c>
      <c r="AB562" s="76"/>
      <c r="AC562" s="71"/>
      <c r="AD562" s="71"/>
      <c r="AE562" s="71" t="s">
        <v>1864</v>
      </c>
      <c r="AF562" s="71"/>
      <c r="AG562" s="71"/>
      <c r="AH562" s="71" t="s">
        <v>1864</v>
      </c>
      <c r="AI562" s="106">
        <v>0</v>
      </c>
    </row>
    <row r="563" spans="1:35" x14ac:dyDescent="0.25">
      <c r="A563" s="76" t="s">
        <v>1434</v>
      </c>
      <c r="B563" s="71">
        <v>928.8</v>
      </c>
      <c r="C563" s="77">
        <v>579.5</v>
      </c>
      <c r="D563" s="76" t="s">
        <v>1443</v>
      </c>
      <c r="E563" s="71">
        <v>926.8</v>
      </c>
      <c r="F563" s="71">
        <v>2</v>
      </c>
      <c r="G563" s="71">
        <v>2</v>
      </c>
      <c r="H563" s="71">
        <v>577.5</v>
      </c>
      <c r="I563" s="71">
        <v>2</v>
      </c>
      <c r="J563" s="71">
        <v>2</v>
      </c>
      <c r="K563" s="106">
        <v>1</v>
      </c>
      <c r="L563" s="76" t="s">
        <v>1444</v>
      </c>
      <c r="M563" s="71">
        <v>926.8</v>
      </c>
      <c r="N563" s="71">
        <v>2</v>
      </c>
      <c r="O563" s="71">
        <v>2</v>
      </c>
      <c r="P563" s="71">
        <v>579.5</v>
      </c>
      <c r="Q563" s="71">
        <v>0</v>
      </c>
      <c r="R563" s="71">
        <v>0</v>
      </c>
      <c r="S563" s="106">
        <v>2</v>
      </c>
      <c r="T563" s="76"/>
      <c r="U563" s="71"/>
      <c r="V563" s="71"/>
      <c r="W563" s="71" t="s">
        <v>1864</v>
      </c>
      <c r="X563" s="71"/>
      <c r="Y563" s="71"/>
      <c r="Z563" s="71" t="s">
        <v>1864</v>
      </c>
      <c r="AA563" s="106">
        <v>0</v>
      </c>
      <c r="AB563" s="76"/>
      <c r="AC563" s="71"/>
      <c r="AD563" s="71"/>
      <c r="AE563" s="71" t="s">
        <v>1864</v>
      </c>
      <c r="AF563" s="71"/>
      <c r="AG563" s="71"/>
      <c r="AH563" s="71" t="s">
        <v>1864</v>
      </c>
      <c r="AI563" s="106">
        <v>0</v>
      </c>
    </row>
    <row r="564" spans="1:35" x14ac:dyDescent="0.25">
      <c r="A564" s="76" t="s">
        <v>1435</v>
      </c>
      <c r="B564" s="71">
        <v>926.8</v>
      </c>
      <c r="C564" s="77">
        <v>653.5</v>
      </c>
      <c r="D564" s="76" t="s">
        <v>1445</v>
      </c>
      <c r="E564" s="71">
        <v>924.8</v>
      </c>
      <c r="F564" s="71">
        <v>2</v>
      </c>
      <c r="G564" s="71">
        <v>2</v>
      </c>
      <c r="H564" s="71">
        <v>651.5</v>
      </c>
      <c r="I564" s="71">
        <v>2</v>
      </c>
      <c r="J564" s="71">
        <v>2</v>
      </c>
      <c r="K564" s="106">
        <v>1</v>
      </c>
      <c r="L564" s="76"/>
      <c r="M564" s="71"/>
      <c r="N564" s="71"/>
      <c r="O564" s="71" t="s">
        <v>1864</v>
      </c>
      <c r="P564" s="71"/>
      <c r="Q564" s="71"/>
      <c r="R564" s="71" t="s">
        <v>1864</v>
      </c>
      <c r="S564" s="106">
        <v>0</v>
      </c>
      <c r="T564" s="76"/>
      <c r="U564" s="71"/>
      <c r="V564" s="71"/>
      <c r="W564" s="71" t="s">
        <v>1864</v>
      </c>
      <c r="X564" s="71"/>
      <c r="Y564" s="71"/>
      <c r="Z564" s="71" t="s">
        <v>1864</v>
      </c>
      <c r="AA564" s="106">
        <v>0</v>
      </c>
      <c r="AB564" s="76"/>
      <c r="AC564" s="71"/>
      <c r="AD564" s="71"/>
      <c r="AE564" s="71" t="s">
        <v>1864</v>
      </c>
      <c r="AF564" s="71"/>
      <c r="AG564" s="71"/>
      <c r="AH564" s="71" t="s">
        <v>1864</v>
      </c>
      <c r="AI564" s="106">
        <v>0</v>
      </c>
    </row>
    <row r="565" spans="1:35" x14ac:dyDescent="0.25">
      <c r="A565" s="76" t="s">
        <v>1436</v>
      </c>
      <c r="B565" s="71">
        <v>926.8</v>
      </c>
      <c r="C565" s="77">
        <v>625.5</v>
      </c>
      <c r="D565" s="76" t="s">
        <v>1447</v>
      </c>
      <c r="E565" s="71">
        <v>924.8</v>
      </c>
      <c r="F565" s="71">
        <v>2</v>
      </c>
      <c r="G565" s="71">
        <v>2</v>
      </c>
      <c r="H565" s="71">
        <v>625.5</v>
      </c>
      <c r="I565" s="71">
        <v>0</v>
      </c>
      <c r="J565" s="71">
        <v>0</v>
      </c>
      <c r="K565" s="106">
        <v>2</v>
      </c>
      <c r="L565" s="76" t="s">
        <v>1446</v>
      </c>
      <c r="M565" s="71">
        <v>924.8</v>
      </c>
      <c r="N565" s="71">
        <v>2</v>
      </c>
      <c r="O565" s="71">
        <v>2</v>
      </c>
      <c r="P565" s="71">
        <v>623.5</v>
      </c>
      <c r="Q565" s="71">
        <v>2</v>
      </c>
      <c r="R565" s="71">
        <v>2</v>
      </c>
      <c r="S565" s="106">
        <v>1</v>
      </c>
      <c r="T565" s="76"/>
      <c r="U565" s="71"/>
      <c r="V565" s="71"/>
      <c r="W565" s="71" t="s">
        <v>1864</v>
      </c>
      <c r="X565" s="71"/>
      <c r="Y565" s="71"/>
      <c r="Z565" s="71" t="s">
        <v>1864</v>
      </c>
      <c r="AA565" s="106">
        <v>0</v>
      </c>
      <c r="AB565" s="76"/>
      <c r="AC565" s="71"/>
      <c r="AD565" s="71"/>
      <c r="AE565" s="71" t="s">
        <v>1864</v>
      </c>
      <c r="AF565" s="71"/>
      <c r="AG565" s="71"/>
      <c r="AH565" s="71" t="s">
        <v>1864</v>
      </c>
      <c r="AI565" s="106">
        <v>0</v>
      </c>
    </row>
    <row r="566" spans="1:35" x14ac:dyDescent="0.25">
      <c r="A566" s="76" t="s">
        <v>1437</v>
      </c>
      <c r="B566" s="71">
        <v>926.8</v>
      </c>
      <c r="C566" s="77">
        <v>627.5</v>
      </c>
      <c r="D566" s="76" t="s">
        <v>1447</v>
      </c>
      <c r="E566" s="71">
        <v>924.8</v>
      </c>
      <c r="F566" s="71">
        <v>2</v>
      </c>
      <c r="G566" s="71">
        <v>2</v>
      </c>
      <c r="H566" s="71">
        <v>625.5</v>
      </c>
      <c r="I566" s="71">
        <v>2</v>
      </c>
      <c r="J566" s="71">
        <v>2</v>
      </c>
      <c r="K566" s="106">
        <v>1</v>
      </c>
      <c r="L566" s="76" t="s">
        <v>1448</v>
      </c>
      <c r="M566" s="71">
        <v>924.8</v>
      </c>
      <c r="N566" s="71">
        <v>2</v>
      </c>
      <c r="O566" s="71">
        <v>2</v>
      </c>
      <c r="P566" s="71">
        <v>627.5</v>
      </c>
      <c r="Q566" s="71">
        <v>0</v>
      </c>
      <c r="R566" s="71">
        <v>0</v>
      </c>
      <c r="S566" s="106">
        <v>2</v>
      </c>
      <c r="T566" s="76"/>
      <c r="U566" s="71"/>
      <c r="V566" s="71"/>
      <c r="W566" s="71" t="s">
        <v>1864</v>
      </c>
      <c r="X566" s="71"/>
      <c r="Y566" s="71"/>
      <c r="Z566" s="71" t="s">
        <v>1864</v>
      </c>
      <c r="AA566" s="106">
        <v>0</v>
      </c>
      <c r="AB566" s="76"/>
      <c r="AC566" s="71"/>
      <c r="AD566" s="71"/>
      <c r="AE566" s="71" t="s">
        <v>1864</v>
      </c>
      <c r="AF566" s="71"/>
      <c r="AG566" s="71"/>
      <c r="AH566" s="71" t="s">
        <v>1864</v>
      </c>
      <c r="AI566" s="106">
        <v>0</v>
      </c>
    </row>
    <row r="567" spans="1:35" x14ac:dyDescent="0.25">
      <c r="A567" s="76" t="s">
        <v>1438</v>
      </c>
      <c r="B567" s="71">
        <v>926.8</v>
      </c>
      <c r="C567" s="77">
        <v>629.5</v>
      </c>
      <c r="D567" s="76" t="s">
        <v>1448</v>
      </c>
      <c r="E567" s="71">
        <v>924.8</v>
      </c>
      <c r="F567" s="71">
        <v>2</v>
      </c>
      <c r="G567" s="71">
        <v>2</v>
      </c>
      <c r="H567" s="71">
        <v>627.5</v>
      </c>
      <c r="I567" s="71">
        <v>2</v>
      </c>
      <c r="J567" s="71">
        <v>2</v>
      </c>
      <c r="K567" s="106">
        <v>1</v>
      </c>
      <c r="L567" s="76" t="s">
        <v>1449</v>
      </c>
      <c r="M567" s="71">
        <v>924.8</v>
      </c>
      <c r="N567" s="71">
        <v>2</v>
      </c>
      <c r="O567" s="71">
        <v>2</v>
      </c>
      <c r="P567" s="71">
        <v>629.5</v>
      </c>
      <c r="Q567" s="71">
        <v>0</v>
      </c>
      <c r="R567" s="71">
        <v>0</v>
      </c>
      <c r="S567" s="106">
        <v>2</v>
      </c>
      <c r="T567" s="76"/>
      <c r="U567" s="71"/>
      <c r="V567" s="71"/>
      <c r="W567" s="71" t="s">
        <v>1864</v>
      </c>
      <c r="X567" s="71"/>
      <c r="Y567" s="71"/>
      <c r="Z567" s="71" t="s">
        <v>1864</v>
      </c>
      <c r="AA567" s="106">
        <v>0</v>
      </c>
      <c r="AB567" s="76"/>
      <c r="AC567" s="71"/>
      <c r="AD567" s="71"/>
      <c r="AE567" s="71" t="s">
        <v>1864</v>
      </c>
      <c r="AF567" s="71"/>
      <c r="AG567" s="71"/>
      <c r="AH567" s="71" t="s">
        <v>1864</v>
      </c>
      <c r="AI567" s="106">
        <v>0</v>
      </c>
    </row>
    <row r="568" spans="1:35" x14ac:dyDescent="0.25">
      <c r="A568" s="76" t="s">
        <v>1439</v>
      </c>
      <c r="B568" s="71">
        <v>926.8</v>
      </c>
      <c r="C568" s="77">
        <v>599.5</v>
      </c>
      <c r="D568" s="76" t="s">
        <v>1450</v>
      </c>
      <c r="E568" s="71">
        <v>924.8</v>
      </c>
      <c r="F568" s="71">
        <v>2</v>
      </c>
      <c r="G568" s="71">
        <v>2</v>
      </c>
      <c r="H568" s="71">
        <v>599.5</v>
      </c>
      <c r="I568" s="71">
        <v>0</v>
      </c>
      <c r="J568" s="71">
        <v>0</v>
      </c>
      <c r="K568" s="106">
        <v>2</v>
      </c>
      <c r="L568" s="76"/>
      <c r="M568" s="71"/>
      <c r="N568" s="71"/>
      <c r="O568" s="71" t="s">
        <v>1864</v>
      </c>
      <c r="P568" s="71"/>
      <c r="Q568" s="71"/>
      <c r="R568" s="71" t="s">
        <v>1864</v>
      </c>
      <c r="S568" s="106">
        <v>0</v>
      </c>
      <c r="T568" s="76"/>
      <c r="U568" s="71"/>
      <c r="V568" s="71"/>
      <c r="W568" s="71" t="s">
        <v>1864</v>
      </c>
      <c r="X568" s="71"/>
      <c r="Y568" s="71"/>
      <c r="Z568" s="71" t="s">
        <v>1864</v>
      </c>
      <c r="AA568" s="106">
        <v>0</v>
      </c>
      <c r="AB568" s="76"/>
      <c r="AC568" s="71"/>
      <c r="AD568" s="71"/>
      <c r="AE568" s="71" t="s">
        <v>1864</v>
      </c>
      <c r="AF568" s="71"/>
      <c r="AG568" s="71"/>
      <c r="AH568" s="71" t="s">
        <v>1864</v>
      </c>
      <c r="AI568" s="106">
        <v>0</v>
      </c>
    </row>
    <row r="569" spans="1:35" x14ac:dyDescent="0.25">
      <c r="A569" s="76" t="s">
        <v>1440</v>
      </c>
      <c r="B569" s="71">
        <v>926.8</v>
      </c>
      <c r="C569" s="77">
        <v>601.5</v>
      </c>
      <c r="D569" s="76" t="s">
        <v>1450</v>
      </c>
      <c r="E569" s="71">
        <v>924.8</v>
      </c>
      <c r="F569" s="71">
        <v>2</v>
      </c>
      <c r="G569" s="71">
        <v>2</v>
      </c>
      <c r="H569" s="71">
        <v>599.5</v>
      </c>
      <c r="I569" s="71">
        <v>2</v>
      </c>
      <c r="J569" s="71">
        <v>2</v>
      </c>
      <c r="K569" s="106">
        <v>1</v>
      </c>
      <c r="L569" s="76" t="s">
        <v>1451</v>
      </c>
      <c r="M569" s="71">
        <v>924.8</v>
      </c>
      <c r="N569" s="71">
        <v>2</v>
      </c>
      <c r="O569" s="71">
        <v>2</v>
      </c>
      <c r="P569" s="71">
        <v>601.5</v>
      </c>
      <c r="Q569" s="71">
        <v>0</v>
      </c>
      <c r="R569" s="71">
        <v>0</v>
      </c>
      <c r="S569" s="106">
        <v>2</v>
      </c>
      <c r="T569" s="76"/>
      <c r="U569" s="71"/>
      <c r="V569" s="71"/>
      <c r="W569" s="71" t="s">
        <v>1864</v>
      </c>
      <c r="X569" s="71"/>
      <c r="Y569" s="71"/>
      <c r="Z569" s="71" t="s">
        <v>1864</v>
      </c>
      <c r="AA569" s="106">
        <v>0</v>
      </c>
      <c r="AB569" s="76"/>
      <c r="AC569" s="71"/>
      <c r="AD569" s="71"/>
      <c r="AE569" s="71" t="s">
        <v>1864</v>
      </c>
      <c r="AF569" s="71"/>
      <c r="AG569" s="71"/>
      <c r="AH569" s="71" t="s">
        <v>1864</v>
      </c>
      <c r="AI569" s="106">
        <v>0</v>
      </c>
    </row>
    <row r="570" spans="1:35" x14ac:dyDescent="0.25">
      <c r="A570" s="76" t="s">
        <v>1441</v>
      </c>
      <c r="B570" s="71">
        <v>926.8</v>
      </c>
      <c r="C570" s="77">
        <v>603.5</v>
      </c>
      <c r="D570" s="76" t="s">
        <v>1451</v>
      </c>
      <c r="E570" s="71">
        <v>924.8</v>
      </c>
      <c r="F570" s="71">
        <v>2</v>
      </c>
      <c r="G570" s="71">
        <v>2</v>
      </c>
      <c r="H570" s="71">
        <v>601.5</v>
      </c>
      <c r="I570" s="71">
        <v>2</v>
      </c>
      <c r="J570" s="71">
        <v>2</v>
      </c>
      <c r="K570" s="106">
        <v>1</v>
      </c>
      <c r="L570" s="76" t="s">
        <v>1452</v>
      </c>
      <c r="M570" s="71">
        <v>924.8</v>
      </c>
      <c r="N570" s="71">
        <v>2</v>
      </c>
      <c r="O570" s="71">
        <v>2</v>
      </c>
      <c r="P570" s="71">
        <v>603.5</v>
      </c>
      <c r="Q570" s="71">
        <v>0</v>
      </c>
      <c r="R570" s="71">
        <v>0</v>
      </c>
      <c r="S570" s="106">
        <v>2</v>
      </c>
      <c r="T570" s="76"/>
      <c r="U570" s="71"/>
      <c r="V570" s="71"/>
      <c r="W570" s="71" t="s">
        <v>1864</v>
      </c>
      <c r="X570" s="71"/>
      <c r="Y570" s="71"/>
      <c r="Z570" s="71" t="s">
        <v>1864</v>
      </c>
      <c r="AA570" s="106">
        <v>0</v>
      </c>
      <c r="AB570" s="76"/>
      <c r="AC570" s="71"/>
      <c r="AD570" s="71"/>
      <c r="AE570" s="71" t="s">
        <v>1864</v>
      </c>
      <c r="AF570" s="71"/>
      <c r="AG570" s="71"/>
      <c r="AH570" s="71" t="s">
        <v>1864</v>
      </c>
      <c r="AI570" s="106">
        <v>0</v>
      </c>
    </row>
    <row r="571" spans="1:35" x14ac:dyDescent="0.25">
      <c r="A571" s="76" t="s">
        <v>1442</v>
      </c>
      <c r="B571" s="71">
        <v>926.8</v>
      </c>
      <c r="C571" s="77">
        <v>605.5</v>
      </c>
      <c r="D571" s="76" t="s">
        <v>1453</v>
      </c>
      <c r="E571" s="71">
        <v>924.8</v>
      </c>
      <c r="F571" s="71">
        <v>2</v>
      </c>
      <c r="G571" s="71">
        <v>2</v>
      </c>
      <c r="H571" s="71">
        <v>605.5</v>
      </c>
      <c r="I571" s="71">
        <v>0</v>
      </c>
      <c r="J571" s="71">
        <v>0</v>
      </c>
      <c r="K571" s="106">
        <v>2</v>
      </c>
      <c r="L571" s="76" t="s">
        <v>1452</v>
      </c>
      <c r="M571" s="71">
        <v>924.8</v>
      </c>
      <c r="N571" s="71">
        <v>2</v>
      </c>
      <c r="O571" s="71">
        <v>2</v>
      </c>
      <c r="P571" s="71">
        <v>603.5</v>
      </c>
      <c r="Q571" s="71">
        <v>2</v>
      </c>
      <c r="R571" s="71">
        <v>2</v>
      </c>
      <c r="S571" s="106">
        <v>1</v>
      </c>
      <c r="T571" s="76"/>
      <c r="U571" s="71"/>
      <c r="V571" s="71"/>
      <c r="W571" s="71" t="s">
        <v>1864</v>
      </c>
      <c r="X571" s="71"/>
      <c r="Y571" s="71"/>
      <c r="Z571" s="71" t="s">
        <v>1864</v>
      </c>
      <c r="AA571" s="106">
        <v>0</v>
      </c>
      <c r="AB571" s="76"/>
      <c r="AC571" s="71"/>
      <c r="AD571" s="71"/>
      <c r="AE571" s="71" t="s">
        <v>1864</v>
      </c>
      <c r="AF571" s="71"/>
      <c r="AG571" s="71"/>
      <c r="AH571" s="71" t="s">
        <v>1864</v>
      </c>
      <c r="AI571" s="106">
        <v>0</v>
      </c>
    </row>
    <row r="572" spans="1:35" x14ac:dyDescent="0.25">
      <c r="A572" s="76" t="s">
        <v>1443</v>
      </c>
      <c r="B572" s="71">
        <v>926.8</v>
      </c>
      <c r="C572" s="77">
        <v>577.5</v>
      </c>
      <c r="D572" s="76" t="s">
        <v>1454</v>
      </c>
      <c r="E572" s="71">
        <v>924.8</v>
      </c>
      <c r="F572" s="71">
        <v>2</v>
      </c>
      <c r="G572" s="71">
        <v>2</v>
      </c>
      <c r="H572" s="71">
        <v>575.5</v>
      </c>
      <c r="I572" s="71">
        <v>2</v>
      </c>
      <c r="J572" s="71">
        <v>2</v>
      </c>
      <c r="K572" s="106">
        <v>1</v>
      </c>
      <c r="L572" s="76" t="s">
        <v>1455</v>
      </c>
      <c r="M572" s="71">
        <v>924.8</v>
      </c>
      <c r="N572" s="71">
        <v>2</v>
      </c>
      <c r="O572" s="71">
        <v>2</v>
      </c>
      <c r="P572" s="71">
        <v>577.5</v>
      </c>
      <c r="Q572" s="71">
        <v>0</v>
      </c>
      <c r="R572" s="71">
        <v>0</v>
      </c>
      <c r="S572" s="106">
        <v>2</v>
      </c>
      <c r="T572" s="76"/>
      <c r="U572" s="71"/>
      <c r="V572" s="71"/>
      <c r="W572" s="71" t="s">
        <v>1864</v>
      </c>
      <c r="X572" s="71"/>
      <c r="Y572" s="71"/>
      <c r="Z572" s="71" t="s">
        <v>1864</v>
      </c>
      <c r="AA572" s="106">
        <v>0</v>
      </c>
      <c r="AB572" s="76"/>
      <c r="AC572" s="71"/>
      <c r="AD572" s="71"/>
      <c r="AE572" s="71" t="s">
        <v>1864</v>
      </c>
      <c r="AF572" s="71"/>
      <c r="AG572" s="71"/>
      <c r="AH572" s="71" t="s">
        <v>1864</v>
      </c>
      <c r="AI572" s="106">
        <v>0</v>
      </c>
    </row>
    <row r="573" spans="1:35" x14ac:dyDescent="0.25">
      <c r="A573" s="76" t="s">
        <v>1444</v>
      </c>
      <c r="B573" s="71">
        <v>926.8</v>
      </c>
      <c r="C573" s="77">
        <v>579.5</v>
      </c>
      <c r="D573" s="76" t="s">
        <v>1455</v>
      </c>
      <c r="E573" s="71">
        <v>924.8</v>
      </c>
      <c r="F573" s="71">
        <v>2</v>
      </c>
      <c r="G573" s="71">
        <v>2</v>
      </c>
      <c r="H573" s="71">
        <v>577.5</v>
      </c>
      <c r="I573" s="71">
        <v>2</v>
      </c>
      <c r="J573" s="71">
        <v>2</v>
      </c>
      <c r="K573" s="106">
        <v>1</v>
      </c>
      <c r="L573" s="76" t="s">
        <v>1456</v>
      </c>
      <c r="M573" s="71">
        <v>924.8</v>
      </c>
      <c r="N573" s="71">
        <v>2</v>
      </c>
      <c r="O573" s="71">
        <v>2</v>
      </c>
      <c r="P573" s="71">
        <v>579.5</v>
      </c>
      <c r="Q573" s="71">
        <v>0</v>
      </c>
      <c r="R573" s="71">
        <v>0</v>
      </c>
      <c r="S573" s="106">
        <v>2</v>
      </c>
      <c r="T573" s="76"/>
      <c r="U573" s="71"/>
      <c r="V573" s="71"/>
      <c r="W573" s="71" t="s">
        <v>1864</v>
      </c>
      <c r="X573" s="71"/>
      <c r="Y573" s="71"/>
      <c r="Z573" s="71" t="s">
        <v>1864</v>
      </c>
      <c r="AA573" s="106">
        <v>0</v>
      </c>
      <c r="AB573" s="76"/>
      <c r="AC573" s="71"/>
      <c r="AD573" s="71"/>
      <c r="AE573" s="71" t="s">
        <v>1864</v>
      </c>
      <c r="AF573" s="71"/>
      <c r="AG573" s="71"/>
      <c r="AH573" s="71" t="s">
        <v>1864</v>
      </c>
      <c r="AI573" s="106">
        <v>0</v>
      </c>
    </row>
    <row r="574" spans="1:35" x14ac:dyDescent="0.25">
      <c r="A574" s="76" t="s">
        <v>1445</v>
      </c>
      <c r="B574" s="71">
        <v>924.8</v>
      </c>
      <c r="C574" s="77">
        <v>651.5</v>
      </c>
      <c r="D574" s="76" t="s">
        <v>1458</v>
      </c>
      <c r="E574" s="71">
        <v>922.8</v>
      </c>
      <c r="F574" s="71">
        <v>2</v>
      </c>
      <c r="G574" s="71">
        <v>2</v>
      </c>
      <c r="H574" s="71">
        <v>651.5</v>
      </c>
      <c r="I574" s="71">
        <v>0</v>
      </c>
      <c r="J574" s="71">
        <v>0</v>
      </c>
      <c r="K574" s="106">
        <v>2</v>
      </c>
      <c r="L574" s="76" t="s">
        <v>1457</v>
      </c>
      <c r="M574" s="71">
        <v>922.8</v>
      </c>
      <c r="N574" s="71">
        <v>2</v>
      </c>
      <c r="O574" s="71">
        <v>2</v>
      </c>
      <c r="P574" s="71">
        <v>649.5</v>
      </c>
      <c r="Q574" s="71">
        <v>2</v>
      </c>
      <c r="R574" s="71">
        <v>2</v>
      </c>
      <c r="S574" s="106">
        <v>1</v>
      </c>
      <c r="T574" s="76"/>
      <c r="U574" s="71"/>
      <c r="V574" s="71"/>
      <c r="W574" s="71" t="s">
        <v>1864</v>
      </c>
      <c r="X574" s="71"/>
      <c r="Y574" s="71"/>
      <c r="Z574" s="71" t="s">
        <v>1864</v>
      </c>
      <c r="AA574" s="106">
        <v>0</v>
      </c>
      <c r="AB574" s="76"/>
      <c r="AC574" s="71"/>
      <c r="AD574" s="71"/>
      <c r="AE574" s="71" t="s">
        <v>1864</v>
      </c>
      <c r="AF574" s="71"/>
      <c r="AG574" s="71"/>
      <c r="AH574" s="71" t="s">
        <v>1864</v>
      </c>
      <c r="AI574" s="106">
        <v>0</v>
      </c>
    </row>
    <row r="575" spans="1:35" x14ac:dyDescent="0.25">
      <c r="A575" s="76" t="s">
        <v>1446</v>
      </c>
      <c r="B575" s="71">
        <v>924.8</v>
      </c>
      <c r="C575" s="77">
        <v>623.5</v>
      </c>
      <c r="D575" s="76" t="s">
        <v>1460</v>
      </c>
      <c r="E575" s="71">
        <v>922.8</v>
      </c>
      <c r="F575" s="71">
        <v>2</v>
      </c>
      <c r="G575" s="71">
        <v>2</v>
      </c>
      <c r="H575" s="71">
        <v>623.5</v>
      </c>
      <c r="I575" s="71">
        <v>0</v>
      </c>
      <c r="J575" s="71">
        <v>0</v>
      </c>
      <c r="K575" s="106">
        <v>2</v>
      </c>
      <c r="L575" s="76" t="s">
        <v>1459</v>
      </c>
      <c r="M575" s="71">
        <v>922.8</v>
      </c>
      <c r="N575" s="71">
        <v>2</v>
      </c>
      <c r="O575" s="71">
        <v>2</v>
      </c>
      <c r="P575" s="71">
        <v>621.5</v>
      </c>
      <c r="Q575" s="71">
        <v>2</v>
      </c>
      <c r="R575" s="71">
        <v>2</v>
      </c>
      <c r="S575" s="106">
        <v>1</v>
      </c>
      <c r="T575" s="76"/>
      <c r="U575" s="71"/>
      <c r="V575" s="71"/>
      <c r="W575" s="71" t="s">
        <v>1864</v>
      </c>
      <c r="X575" s="71"/>
      <c r="Y575" s="71"/>
      <c r="Z575" s="71" t="s">
        <v>1864</v>
      </c>
      <c r="AA575" s="106">
        <v>0</v>
      </c>
      <c r="AB575" s="76"/>
      <c r="AC575" s="71"/>
      <c r="AD575" s="71"/>
      <c r="AE575" s="71" t="s">
        <v>1864</v>
      </c>
      <c r="AF575" s="71"/>
      <c r="AG575" s="71"/>
      <c r="AH575" s="71" t="s">
        <v>1864</v>
      </c>
      <c r="AI575" s="106">
        <v>0</v>
      </c>
    </row>
    <row r="576" spans="1:35" x14ac:dyDescent="0.25">
      <c r="A576" s="76" t="s">
        <v>1447</v>
      </c>
      <c r="B576" s="71">
        <v>924.8</v>
      </c>
      <c r="C576" s="77">
        <v>625.5</v>
      </c>
      <c r="D576" s="76" t="s">
        <v>1461</v>
      </c>
      <c r="E576" s="71">
        <v>922.8</v>
      </c>
      <c r="F576" s="71">
        <v>2</v>
      </c>
      <c r="G576" s="71">
        <v>2</v>
      </c>
      <c r="H576" s="71">
        <v>625.5</v>
      </c>
      <c r="I576" s="71">
        <v>0</v>
      </c>
      <c r="J576" s="71">
        <v>0</v>
      </c>
      <c r="K576" s="106">
        <v>2</v>
      </c>
      <c r="L576" s="76" t="s">
        <v>1460</v>
      </c>
      <c r="M576" s="71">
        <v>922.8</v>
      </c>
      <c r="N576" s="71">
        <v>2</v>
      </c>
      <c r="O576" s="71">
        <v>2</v>
      </c>
      <c r="P576" s="71">
        <v>623.5</v>
      </c>
      <c r="Q576" s="71">
        <v>2</v>
      </c>
      <c r="R576" s="71">
        <v>2</v>
      </c>
      <c r="S576" s="106">
        <v>1</v>
      </c>
      <c r="T576" s="76"/>
      <c r="U576" s="71"/>
      <c r="V576" s="71"/>
      <c r="W576" s="71" t="s">
        <v>1864</v>
      </c>
      <c r="X576" s="71"/>
      <c r="Y576" s="71"/>
      <c r="Z576" s="71" t="s">
        <v>1864</v>
      </c>
      <c r="AA576" s="106">
        <v>0</v>
      </c>
      <c r="AB576" s="76"/>
      <c r="AC576" s="71"/>
      <c r="AD576" s="71"/>
      <c r="AE576" s="71" t="s">
        <v>1864</v>
      </c>
      <c r="AF576" s="71"/>
      <c r="AG576" s="71"/>
      <c r="AH576" s="71" t="s">
        <v>1864</v>
      </c>
      <c r="AI576" s="106">
        <v>0</v>
      </c>
    </row>
    <row r="577" spans="1:35" x14ac:dyDescent="0.25">
      <c r="A577" s="76" t="s">
        <v>1448</v>
      </c>
      <c r="B577" s="71">
        <v>924.8</v>
      </c>
      <c r="C577" s="77">
        <v>627.5</v>
      </c>
      <c r="D577" s="76" t="s">
        <v>1462</v>
      </c>
      <c r="E577" s="71">
        <v>922.8</v>
      </c>
      <c r="F577" s="71">
        <v>2</v>
      </c>
      <c r="G577" s="71">
        <v>2</v>
      </c>
      <c r="H577" s="71">
        <v>627.5</v>
      </c>
      <c r="I577" s="71">
        <v>0</v>
      </c>
      <c r="J577" s="71">
        <v>0</v>
      </c>
      <c r="K577" s="106">
        <v>2</v>
      </c>
      <c r="L577" s="76" t="s">
        <v>1461</v>
      </c>
      <c r="M577" s="71">
        <v>922.8</v>
      </c>
      <c r="N577" s="71">
        <v>2</v>
      </c>
      <c r="O577" s="71">
        <v>2</v>
      </c>
      <c r="P577" s="71">
        <v>625.5</v>
      </c>
      <c r="Q577" s="71">
        <v>2</v>
      </c>
      <c r="R577" s="71">
        <v>2</v>
      </c>
      <c r="S577" s="106">
        <v>1</v>
      </c>
      <c r="T577" s="76"/>
      <c r="U577" s="71"/>
      <c r="V577" s="71"/>
      <c r="W577" s="71" t="s">
        <v>1864</v>
      </c>
      <c r="X577" s="71"/>
      <c r="Y577" s="71"/>
      <c r="Z577" s="71" t="s">
        <v>1864</v>
      </c>
      <c r="AA577" s="106">
        <v>0</v>
      </c>
      <c r="AB577" s="76"/>
      <c r="AC577" s="71"/>
      <c r="AD577" s="71"/>
      <c r="AE577" s="71" t="s">
        <v>1864</v>
      </c>
      <c r="AF577" s="71"/>
      <c r="AG577" s="71"/>
      <c r="AH577" s="71" t="s">
        <v>1864</v>
      </c>
      <c r="AI577" s="106">
        <v>0</v>
      </c>
    </row>
    <row r="578" spans="1:35" x14ac:dyDescent="0.25">
      <c r="A578" s="76" t="s">
        <v>1449</v>
      </c>
      <c r="B578" s="71">
        <v>924.8</v>
      </c>
      <c r="C578" s="77">
        <v>629.5</v>
      </c>
      <c r="D578" s="76" t="s">
        <v>1462</v>
      </c>
      <c r="E578" s="71">
        <v>922.8</v>
      </c>
      <c r="F578" s="71">
        <v>2</v>
      </c>
      <c r="G578" s="71">
        <v>2</v>
      </c>
      <c r="H578" s="71">
        <v>627.5</v>
      </c>
      <c r="I578" s="71">
        <v>2</v>
      </c>
      <c r="J578" s="71">
        <v>2</v>
      </c>
      <c r="K578" s="106">
        <v>1</v>
      </c>
      <c r="L578" s="76"/>
      <c r="M578" s="71"/>
      <c r="N578" s="71"/>
      <c r="O578" s="71" t="s">
        <v>1864</v>
      </c>
      <c r="P578" s="71"/>
      <c r="Q578" s="71"/>
      <c r="R578" s="71" t="s">
        <v>1864</v>
      </c>
      <c r="S578" s="106">
        <v>0</v>
      </c>
      <c r="T578" s="76"/>
      <c r="U578" s="71"/>
      <c r="V578" s="71"/>
      <c r="W578" s="71" t="s">
        <v>1864</v>
      </c>
      <c r="X578" s="71"/>
      <c r="Y578" s="71"/>
      <c r="Z578" s="71" t="s">
        <v>1864</v>
      </c>
      <c r="AA578" s="106">
        <v>0</v>
      </c>
      <c r="AB578" s="76"/>
      <c r="AC578" s="71"/>
      <c r="AD578" s="71"/>
      <c r="AE578" s="71" t="s">
        <v>1864</v>
      </c>
      <c r="AF578" s="71"/>
      <c r="AG578" s="71"/>
      <c r="AH578" s="71" t="s">
        <v>1864</v>
      </c>
      <c r="AI578" s="106">
        <v>0</v>
      </c>
    </row>
    <row r="579" spans="1:35" x14ac:dyDescent="0.25">
      <c r="A579" s="76" t="s">
        <v>1450</v>
      </c>
      <c r="B579" s="71">
        <v>924.8</v>
      </c>
      <c r="C579" s="77">
        <v>599.5</v>
      </c>
      <c r="D579" s="76" t="s">
        <v>1463</v>
      </c>
      <c r="E579" s="71">
        <v>922.8</v>
      </c>
      <c r="F579" s="71">
        <v>2</v>
      </c>
      <c r="G579" s="71">
        <v>2</v>
      </c>
      <c r="H579" s="71">
        <v>599.5</v>
      </c>
      <c r="I579" s="71">
        <v>0</v>
      </c>
      <c r="J579" s="71">
        <v>0</v>
      </c>
      <c r="K579" s="106">
        <v>2</v>
      </c>
      <c r="L579" s="76"/>
      <c r="M579" s="71"/>
      <c r="N579" s="71"/>
      <c r="O579" s="71" t="s">
        <v>1864</v>
      </c>
      <c r="P579" s="71"/>
      <c r="Q579" s="71"/>
      <c r="R579" s="71" t="s">
        <v>1864</v>
      </c>
      <c r="S579" s="106">
        <v>0</v>
      </c>
      <c r="T579" s="76"/>
      <c r="U579" s="71"/>
      <c r="V579" s="71"/>
      <c r="W579" s="71" t="s">
        <v>1864</v>
      </c>
      <c r="X579" s="71"/>
      <c r="Y579" s="71"/>
      <c r="Z579" s="71" t="s">
        <v>1864</v>
      </c>
      <c r="AA579" s="106">
        <v>0</v>
      </c>
      <c r="AB579" s="76"/>
      <c r="AC579" s="71"/>
      <c r="AD579" s="71"/>
      <c r="AE579" s="71" t="s">
        <v>1864</v>
      </c>
      <c r="AF579" s="71"/>
      <c r="AG579" s="71"/>
      <c r="AH579" s="71" t="s">
        <v>1864</v>
      </c>
      <c r="AI579" s="106">
        <v>0</v>
      </c>
    </row>
    <row r="580" spans="1:35" x14ac:dyDescent="0.25">
      <c r="A580" s="76" t="s">
        <v>1451</v>
      </c>
      <c r="B580" s="71">
        <v>924.8</v>
      </c>
      <c r="C580" s="77">
        <v>601.5</v>
      </c>
      <c r="D580" s="76" t="s">
        <v>1464</v>
      </c>
      <c r="E580" s="71">
        <v>922.8</v>
      </c>
      <c r="F580" s="71">
        <v>2</v>
      </c>
      <c r="G580" s="71">
        <v>2</v>
      </c>
      <c r="H580" s="71">
        <v>601.5</v>
      </c>
      <c r="I580" s="71">
        <v>0</v>
      </c>
      <c r="J580" s="71">
        <v>0</v>
      </c>
      <c r="K580" s="106">
        <v>2</v>
      </c>
      <c r="L580" s="76" t="s">
        <v>1463</v>
      </c>
      <c r="M580" s="71">
        <v>922.8</v>
      </c>
      <c r="N580" s="71">
        <v>2</v>
      </c>
      <c r="O580" s="71">
        <v>2</v>
      </c>
      <c r="P580" s="71">
        <v>599.5</v>
      </c>
      <c r="Q580" s="71">
        <v>2</v>
      </c>
      <c r="R580" s="71">
        <v>2</v>
      </c>
      <c r="S580" s="106">
        <v>1</v>
      </c>
      <c r="T580" s="76"/>
      <c r="U580" s="71"/>
      <c r="V580" s="71"/>
      <c r="W580" s="71" t="s">
        <v>1864</v>
      </c>
      <c r="X580" s="71"/>
      <c r="Y580" s="71"/>
      <c r="Z580" s="71" t="s">
        <v>1864</v>
      </c>
      <c r="AA580" s="106">
        <v>0</v>
      </c>
      <c r="AB580" s="76"/>
      <c r="AC580" s="71"/>
      <c r="AD580" s="71"/>
      <c r="AE580" s="71" t="s">
        <v>1864</v>
      </c>
      <c r="AF580" s="71"/>
      <c r="AG580" s="71"/>
      <c r="AH580" s="71" t="s">
        <v>1864</v>
      </c>
      <c r="AI580" s="106">
        <v>0</v>
      </c>
    </row>
    <row r="581" spans="1:35" x14ac:dyDescent="0.25">
      <c r="A581" s="76" t="s">
        <v>1452</v>
      </c>
      <c r="B581" s="71">
        <v>924.8</v>
      </c>
      <c r="C581" s="77">
        <v>603.5</v>
      </c>
      <c r="D581" s="76" t="s">
        <v>1465</v>
      </c>
      <c r="E581" s="71">
        <v>922.8</v>
      </c>
      <c r="F581" s="71">
        <v>2</v>
      </c>
      <c r="G581" s="71">
        <v>2</v>
      </c>
      <c r="H581" s="71">
        <v>603.5</v>
      </c>
      <c r="I581" s="71">
        <v>0</v>
      </c>
      <c r="J581" s="71">
        <v>0</v>
      </c>
      <c r="K581" s="106">
        <v>2</v>
      </c>
      <c r="L581" s="76" t="s">
        <v>1464</v>
      </c>
      <c r="M581" s="71">
        <v>922.8</v>
      </c>
      <c r="N581" s="71">
        <v>2</v>
      </c>
      <c r="O581" s="71">
        <v>2</v>
      </c>
      <c r="P581" s="71">
        <v>601.5</v>
      </c>
      <c r="Q581" s="71">
        <v>2</v>
      </c>
      <c r="R581" s="71">
        <v>2</v>
      </c>
      <c r="S581" s="106">
        <v>1</v>
      </c>
      <c r="T581" s="76"/>
      <c r="U581" s="71"/>
      <c r="V581" s="71"/>
      <c r="W581" s="71" t="s">
        <v>1864</v>
      </c>
      <c r="X581" s="71"/>
      <c r="Y581" s="71"/>
      <c r="Z581" s="71" t="s">
        <v>1864</v>
      </c>
      <c r="AA581" s="106">
        <v>0</v>
      </c>
      <c r="AB581" s="76"/>
      <c r="AC581" s="71"/>
      <c r="AD581" s="71"/>
      <c r="AE581" s="71" t="s">
        <v>1864</v>
      </c>
      <c r="AF581" s="71"/>
      <c r="AG581" s="71"/>
      <c r="AH581" s="71" t="s">
        <v>1864</v>
      </c>
      <c r="AI581" s="106">
        <v>0</v>
      </c>
    </row>
    <row r="582" spans="1:35" x14ac:dyDescent="0.25">
      <c r="A582" s="76" t="s">
        <v>1453</v>
      </c>
      <c r="B582" s="71">
        <v>924.8</v>
      </c>
      <c r="C582" s="77">
        <v>605.5</v>
      </c>
      <c r="D582" s="76" t="s">
        <v>1465</v>
      </c>
      <c r="E582" s="71">
        <v>922.8</v>
      </c>
      <c r="F582" s="71">
        <v>2</v>
      </c>
      <c r="G582" s="71">
        <v>2</v>
      </c>
      <c r="H582" s="71">
        <v>603.5</v>
      </c>
      <c r="I582" s="71">
        <v>2</v>
      </c>
      <c r="J582" s="71">
        <v>2</v>
      </c>
      <c r="K582" s="106">
        <v>1</v>
      </c>
      <c r="L582" s="76"/>
      <c r="M582" s="71"/>
      <c r="N582" s="71"/>
      <c r="O582" s="71" t="s">
        <v>1864</v>
      </c>
      <c r="P582" s="71"/>
      <c r="Q582" s="71"/>
      <c r="R582" s="71" t="s">
        <v>1864</v>
      </c>
      <c r="S582" s="106">
        <v>0</v>
      </c>
      <c r="T582" s="76"/>
      <c r="U582" s="71"/>
      <c r="V582" s="71"/>
      <c r="W582" s="71" t="s">
        <v>1864</v>
      </c>
      <c r="X582" s="71"/>
      <c r="Y582" s="71"/>
      <c r="Z582" s="71" t="s">
        <v>1864</v>
      </c>
      <c r="AA582" s="106">
        <v>0</v>
      </c>
      <c r="AB582" s="76"/>
      <c r="AC582" s="71"/>
      <c r="AD582" s="71"/>
      <c r="AE582" s="71" t="s">
        <v>1864</v>
      </c>
      <c r="AF582" s="71"/>
      <c r="AG582" s="71"/>
      <c r="AH582" s="71" t="s">
        <v>1864</v>
      </c>
      <c r="AI582" s="106">
        <v>0</v>
      </c>
    </row>
    <row r="583" spans="1:35" x14ac:dyDescent="0.25">
      <c r="A583" s="76" t="s">
        <v>1454</v>
      </c>
      <c r="B583" s="71">
        <v>924.8</v>
      </c>
      <c r="C583" s="77">
        <v>575.5</v>
      </c>
      <c r="D583" s="76" t="s">
        <v>1467</v>
      </c>
      <c r="E583" s="71">
        <v>922.8</v>
      </c>
      <c r="F583" s="71">
        <v>2</v>
      </c>
      <c r="G583" s="71">
        <v>2</v>
      </c>
      <c r="H583" s="71">
        <v>575.5</v>
      </c>
      <c r="I583" s="71">
        <v>0</v>
      </c>
      <c r="J583" s="71">
        <v>0</v>
      </c>
      <c r="K583" s="106">
        <v>2</v>
      </c>
      <c r="L583" s="76" t="s">
        <v>1466</v>
      </c>
      <c r="M583" s="71">
        <v>922.8</v>
      </c>
      <c r="N583" s="71">
        <v>2</v>
      </c>
      <c r="O583" s="71">
        <v>2</v>
      </c>
      <c r="P583" s="71">
        <v>573.5</v>
      </c>
      <c r="Q583" s="71">
        <v>2</v>
      </c>
      <c r="R583" s="71">
        <v>2</v>
      </c>
      <c r="S583" s="106">
        <v>1</v>
      </c>
      <c r="T583" s="76"/>
      <c r="U583" s="71"/>
      <c r="V583" s="71"/>
      <c r="W583" s="71" t="s">
        <v>1864</v>
      </c>
      <c r="X583" s="71"/>
      <c r="Y583" s="71"/>
      <c r="Z583" s="71" t="s">
        <v>1864</v>
      </c>
      <c r="AA583" s="106">
        <v>0</v>
      </c>
      <c r="AB583" s="76"/>
      <c r="AC583" s="71"/>
      <c r="AD583" s="71"/>
      <c r="AE583" s="71" t="s">
        <v>1864</v>
      </c>
      <c r="AF583" s="71"/>
      <c r="AG583" s="71"/>
      <c r="AH583" s="71" t="s">
        <v>1864</v>
      </c>
      <c r="AI583" s="106">
        <v>0</v>
      </c>
    </row>
    <row r="584" spans="1:35" x14ac:dyDescent="0.25">
      <c r="A584" s="76" t="s">
        <v>1455</v>
      </c>
      <c r="B584" s="71">
        <v>924.8</v>
      </c>
      <c r="C584" s="77">
        <v>577.5</v>
      </c>
      <c r="D584" s="76" t="s">
        <v>1468</v>
      </c>
      <c r="E584" s="71">
        <v>922.8</v>
      </c>
      <c r="F584" s="71">
        <v>2</v>
      </c>
      <c r="G584" s="71">
        <v>2</v>
      </c>
      <c r="H584" s="71">
        <v>577.5</v>
      </c>
      <c r="I584" s="71">
        <v>0</v>
      </c>
      <c r="J584" s="71">
        <v>0</v>
      </c>
      <c r="K584" s="106">
        <v>2</v>
      </c>
      <c r="L584" s="76" t="s">
        <v>1467</v>
      </c>
      <c r="M584" s="71">
        <v>922.8</v>
      </c>
      <c r="N584" s="71">
        <v>2</v>
      </c>
      <c r="O584" s="71">
        <v>2</v>
      </c>
      <c r="P584" s="71">
        <v>575.5</v>
      </c>
      <c r="Q584" s="71">
        <v>2</v>
      </c>
      <c r="R584" s="71">
        <v>2</v>
      </c>
      <c r="S584" s="106">
        <v>1</v>
      </c>
      <c r="T584" s="76"/>
      <c r="U584" s="71"/>
      <c r="V584" s="71"/>
      <c r="W584" s="71" t="s">
        <v>1864</v>
      </c>
      <c r="X584" s="71"/>
      <c r="Y584" s="71"/>
      <c r="Z584" s="71" t="s">
        <v>1864</v>
      </c>
      <c r="AA584" s="106">
        <v>0</v>
      </c>
      <c r="AB584" s="76"/>
      <c r="AC584" s="71"/>
      <c r="AD584" s="71"/>
      <c r="AE584" s="71" t="s">
        <v>1864</v>
      </c>
      <c r="AF584" s="71"/>
      <c r="AG584" s="71"/>
      <c r="AH584" s="71" t="s">
        <v>1864</v>
      </c>
      <c r="AI584" s="106">
        <v>0</v>
      </c>
    </row>
    <row r="585" spans="1:35" x14ac:dyDescent="0.25">
      <c r="A585" s="76" t="s">
        <v>1456</v>
      </c>
      <c r="B585" s="71">
        <v>924.8</v>
      </c>
      <c r="C585" s="77">
        <v>579.5</v>
      </c>
      <c r="D585" s="76" t="s">
        <v>1468</v>
      </c>
      <c r="E585" s="71">
        <v>922.8</v>
      </c>
      <c r="F585" s="71">
        <v>2</v>
      </c>
      <c r="G585" s="71">
        <v>2</v>
      </c>
      <c r="H585" s="71">
        <v>577.5</v>
      </c>
      <c r="I585" s="71">
        <v>2</v>
      </c>
      <c r="J585" s="71">
        <v>2</v>
      </c>
      <c r="K585" s="106">
        <v>1</v>
      </c>
      <c r="L585" s="76"/>
      <c r="M585" s="71"/>
      <c r="N585" s="71"/>
      <c r="O585" s="71" t="s">
        <v>1864</v>
      </c>
      <c r="P585" s="71"/>
      <c r="Q585" s="71"/>
      <c r="R585" s="71" t="s">
        <v>1864</v>
      </c>
      <c r="S585" s="106">
        <v>0</v>
      </c>
      <c r="T585" s="76"/>
      <c r="U585" s="71"/>
      <c r="V585" s="71"/>
      <c r="W585" s="71" t="s">
        <v>1864</v>
      </c>
      <c r="X585" s="71"/>
      <c r="Y585" s="71"/>
      <c r="Z585" s="71" t="s">
        <v>1864</v>
      </c>
      <c r="AA585" s="106">
        <v>0</v>
      </c>
      <c r="AB585" s="76"/>
      <c r="AC585" s="71"/>
      <c r="AD585" s="71"/>
      <c r="AE585" s="71" t="s">
        <v>1864</v>
      </c>
      <c r="AF585" s="71"/>
      <c r="AG585" s="71"/>
      <c r="AH585" s="71" t="s">
        <v>1864</v>
      </c>
      <c r="AI585" s="106">
        <v>0</v>
      </c>
    </row>
    <row r="586" spans="1:35" x14ac:dyDescent="0.25">
      <c r="A586" s="76" t="s">
        <v>1457</v>
      </c>
      <c r="B586" s="71">
        <v>922.8</v>
      </c>
      <c r="C586" s="77">
        <v>649.5</v>
      </c>
      <c r="D586" s="76" t="s">
        <v>1469</v>
      </c>
      <c r="E586" s="71">
        <v>920.8</v>
      </c>
      <c r="F586" s="71">
        <v>2</v>
      </c>
      <c r="G586" s="71">
        <v>2</v>
      </c>
      <c r="H586" s="71">
        <v>647.5</v>
      </c>
      <c r="I586" s="71">
        <v>2</v>
      </c>
      <c r="J586" s="71">
        <v>2</v>
      </c>
      <c r="K586" s="106">
        <v>1</v>
      </c>
      <c r="L586" s="76" t="s">
        <v>1470</v>
      </c>
      <c r="M586" s="71">
        <v>920.8</v>
      </c>
      <c r="N586" s="71">
        <v>2</v>
      </c>
      <c r="O586" s="71">
        <v>2</v>
      </c>
      <c r="P586" s="71">
        <v>649.5</v>
      </c>
      <c r="Q586" s="71">
        <v>0</v>
      </c>
      <c r="R586" s="71">
        <v>0</v>
      </c>
      <c r="S586" s="106">
        <v>2</v>
      </c>
      <c r="T586" s="76" t="s">
        <v>1399</v>
      </c>
      <c r="U586" s="71">
        <v>920.9</v>
      </c>
      <c r="V586" s="71">
        <v>2</v>
      </c>
      <c r="W586" s="71">
        <v>1.8999999999999773</v>
      </c>
      <c r="X586" s="71">
        <v>647.6</v>
      </c>
      <c r="Y586" s="71">
        <v>2</v>
      </c>
      <c r="Z586" s="71">
        <v>1.8999999999999773</v>
      </c>
      <c r="AA586" s="106">
        <v>1</v>
      </c>
      <c r="AB586" s="76"/>
      <c r="AC586" s="71"/>
      <c r="AD586" s="71"/>
      <c r="AE586" s="71" t="s">
        <v>1864</v>
      </c>
      <c r="AF586" s="71"/>
      <c r="AG586" s="71"/>
      <c r="AH586" s="71" t="s">
        <v>1864</v>
      </c>
      <c r="AI586" s="106">
        <v>0</v>
      </c>
    </row>
    <row r="587" spans="1:35" x14ac:dyDescent="0.25">
      <c r="A587" s="76" t="s">
        <v>1458</v>
      </c>
      <c r="B587" s="71">
        <v>922.8</v>
      </c>
      <c r="C587" s="77">
        <v>651.5</v>
      </c>
      <c r="D587" s="76" t="s">
        <v>1470</v>
      </c>
      <c r="E587" s="71">
        <v>920.8</v>
      </c>
      <c r="F587" s="71">
        <v>2</v>
      </c>
      <c r="G587" s="71">
        <v>2</v>
      </c>
      <c r="H587" s="71">
        <v>649.5</v>
      </c>
      <c r="I587" s="71">
        <v>2</v>
      </c>
      <c r="J587" s="71">
        <v>2</v>
      </c>
      <c r="K587" s="106">
        <v>1</v>
      </c>
      <c r="L587" s="76"/>
      <c r="M587" s="71"/>
      <c r="N587" s="71"/>
      <c r="O587" s="71" t="s">
        <v>1864</v>
      </c>
      <c r="P587" s="71"/>
      <c r="Q587" s="71"/>
      <c r="R587" s="71" t="s">
        <v>1864</v>
      </c>
      <c r="S587" s="106">
        <v>0</v>
      </c>
      <c r="T587" s="76"/>
      <c r="U587" s="71"/>
      <c r="V587" s="71"/>
      <c r="W587" s="71" t="s">
        <v>1864</v>
      </c>
      <c r="X587" s="71"/>
      <c r="Y587" s="71"/>
      <c r="Z587" s="71" t="s">
        <v>1864</v>
      </c>
      <c r="AA587" s="106">
        <v>0</v>
      </c>
      <c r="AB587" s="76"/>
      <c r="AC587" s="71"/>
      <c r="AD587" s="71"/>
      <c r="AE587" s="71" t="s">
        <v>1864</v>
      </c>
      <c r="AF587" s="71"/>
      <c r="AG587" s="71"/>
      <c r="AH587" s="71" t="s">
        <v>1864</v>
      </c>
      <c r="AI587" s="106">
        <v>0</v>
      </c>
    </row>
    <row r="588" spans="1:35" x14ac:dyDescent="0.25">
      <c r="A588" s="76" t="s">
        <v>1459</v>
      </c>
      <c r="B588" s="71">
        <v>922.8</v>
      </c>
      <c r="C588" s="77">
        <v>621.5</v>
      </c>
      <c r="D588" s="76" t="s">
        <v>1471</v>
      </c>
      <c r="E588" s="71">
        <v>920.8</v>
      </c>
      <c r="F588" s="71">
        <v>2</v>
      </c>
      <c r="G588" s="71">
        <v>2</v>
      </c>
      <c r="H588" s="71">
        <v>621.5</v>
      </c>
      <c r="I588" s="71">
        <v>0</v>
      </c>
      <c r="J588" s="71">
        <v>0</v>
      </c>
      <c r="K588" s="106">
        <v>2</v>
      </c>
      <c r="L588" s="76" t="s">
        <v>1400</v>
      </c>
      <c r="M588" s="71">
        <v>920.9</v>
      </c>
      <c r="N588" s="71">
        <v>2</v>
      </c>
      <c r="O588" s="71">
        <v>1.8999999999999773</v>
      </c>
      <c r="P588" s="71">
        <v>621.6</v>
      </c>
      <c r="Q588" s="71">
        <v>0</v>
      </c>
      <c r="R588" s="71">
        <v>0.10000000000002274</v>
      </c>
      <c r="S588" s="106">
        <v>2</v>
      </c>
      <c r="T588" s="76"/>
      <c r="U588" s="71"/>
      <c r="V588" s="71"/>
      <c r="W588" s="71" t="s">
        <v>1864</v>
      </c>
      <c r="X588" s="71"/>
      <c r="Y588" s="71"/>
      <c r="Z588" s="71" t="s">
        <v>1864</v>
      </c>
      <c r="AA588" s="106">
        <v>0</v>
      </c>
      <c r="AB588" s="76"/>
      <c r="AC588" s="71"/>
      <c r="AD588" s="71"/>
      <c r="AE588" s="71" t="s">
        <v>1864</v>
      </c>
      <c r="AF588" s="71"/>
      <c r="AG588" s="71"/>
      <c r="AH588" s="71" t="s">
        <v>1864</v>
      </c>
      <c r="AI588" s="106">
        <v>0</v>
      </c>
    </row>
    <row r="589" spans="1:35" x14ac:dyDescent="0.25">
      <c r="A589" s="76" t="s">
        <v>1460</v>
      </c>
      <c r="B589" s="71">
        <v>922.8</v>
      </c>
      <c r="C589" s="77">
        <v>623.5</v>
      </c>
      <c r="D589" s="76" t="s">
        <v>1472</v>
      </c>
      <c r="E589" s="71">
        <v>920.8</v>
      </c>
      <c r="F589" s="71">
        <v>2</v>
      </c>
      <c r="G589" s="71">
        <v>2</v>
      </c>
      <c r="H589" s="71">
        <v>623.5</v>
      </c>
      <c r="I589" s="71">
        <v>0</v>
      </c>
      <c r="J589" s="71">
        <v>0</v>
      </c>
      <c r="K589" s="106">
        <v>2</v>
      </c>
      <c r="L589" s="76" t="s">
        <v>1471</v>
      </c>
      <c r="M589" s="71">
        <v>920.8</v>
      </c>
      <c r="N589" s="71">
        <v>2</v>
      </c>
      <c r="O589" s="71">
        <v>2</v>
      </c>
      <c r="P589" s="71">
        <v>621.5</v>
      </c>
      <c r="Q589" s="71">
        <v>2</v>
      </c>
      <c r="R589" s="71">
        <v>2</v>
      </c>
      <c r="S589" s="106">
        <v>1</v>
      </c>
      <c r="T589" s="76" t="s">
        <v>1400</v>
      </c>
      <c r="U589" s="71">
        <v>920.9</v>
      </c>
      <c r="V589" s="71">
        <v>2</v>
      </c>
      <c r="W589" s="71">
        <v>1.8999999999999773</v>
      </c>
      <c r="X589" s="71">
        <v>621.6</v>
      </c>
      <c r="Y589" s="71">
        <v>2</v>
      </c>
      <c r="Z589" s="71">
        <v>1.8999999999999773</v>
      </c>
      <c r="AA589" s="106">
        <v>1</v>
      </c>
      <c r="AB589" s="76"/>
      <c r="AC589" s="71"/>
      <c r="AD589" s="71"/>
      <c r="AE589" s="71" t="s">
        <v>1864</v>
      </c>
      <c r="AF589" s="71"/>
      <c r="AG589" s="71"/>
      <c r="AH589" s="71" t="s">
        <v>1864</v>
      </c>
      <c r="AI589" s="106">
        <v>0</v>
      </c>
    </row>
    <row r="590" spans="1:35" x14ac:dyDescent="0.25">
      <c r="A590" s="76" t="s">
        <v>1461</v>
      </c>
      <c r="B590" s="71">
        <v>922.8</v>
      </c>
      <c r="C590" s="77">
        <v>625.5</v>
      </c>
      <c r="D590" s="76" t="s">
        <v>1473</v>
      </c>
      <c r="E590" s="71">
        <v>920.8</v>
      </c>
      <c r="F590" s="71">
        <v>2</v>
      </c>
      <c r="G590" s="71">
        <v>2</v>
      </c>
      <c r="H590" s="71">
        <v>625.5</v>
      </c>
      <c r="I590" s="71">
        <v>0</v>
      </c>
      <c r="J590" s="71">
        <v>0</v>
      </c>
      <c r="K590" s="106">
        <v>2</v>
      </c>
      <c r="L590" s="76" t="s">
        <v>1472</v>
      </c>
      <c r="M590" s="71">
        <v>920.8</v>
      </c>
      <c r="N590" s="71">
        <v>2</v>
      </c>
      <c r="O590" s="71">
        <v>2</v>
      </c>
      <c r="P590" s="71">
        <v>623.5</v>
      </c>
      <c r="Q590" s="71">
        <v>2</v>
      </c>
      <c r="R590" s="71">
        <v>2</v>
      </c>
      <c r="S590" s="106">
        <v>1</v>
      </c>
      <c r="T590" s="76"/>
      <c r="U590" s="71"/>
      <c r="V590" s="71"/>
      <c r="W590" s="71" t="s">
        <v>1864</v>
      </c>
      <c r="X590" s="71"/>
      <c r="Y590" s="71"/>
      <c r="Z590" s="71" t="s">
        <v>1864</v>
      </c>
      <c r="AA590" s="106">
        <v>0</v>
      </c>
      <c r="AB590" s="76"/>
      <c r="AC590" s="71"/>
      <c r="AD590" s="71"/>
      <c r="AE590" s="71" t="s">
        <v>1864</v>
      </c>
      <c r="AF590" s="71"/>
      <c r="AG590" s="71"/>
      <c r="AH590" s="71" t="s">
        <v>1864</v>
      </c>
      <c r="AI590" s="106">
        <v>0</v>
      </c>
    </row>
    <row r="591" spans="1:35" x14ac:dyDescent="0.25">
      <c r="A591" s="76" t="s">
        <v>1462</v>
      </c>
      <c r="B591" s="71">
        <v>922.8</v>
      </c>
      <c r="C591" s="77">
        <v>627.5</v>
      </c>
      <c r="D591" s="76" t="s">
        <v>1473</v>
      </c>
      <c r="E591" s="71">
        <v>920.8</v>
      </c>
      <c r="F591" s="71">
        <v>2</v>
      </c>
      <c r="G591" s="71">
        <v>2</v>
      </c>
      <c r="H591" s="71">
        <v>625.5</v>
      </c>
      <c r="I591" s="71">
        <v>2</v>
      </c>
      <c r="J591" s="71">
        <v>2</v>
      </c>
      <c r="K591" s="106">
        <v>1</v>
      </c>
      <c r="L591" s="76"/>
      <c r="M591" s="71"/>
      <c r="N591" s="71"/>
      <c r="O591" s="71" t="s">
        <v>1864</v>
      </c>
      <c r="P591" s="71"/>
      <c r="Q591" s="71"/>
      <c r="R591" s="71" t="s">
        <v>1864</v>
      </c>
      <c r="S591" s="106">
        <v>0</v>
      </c>
      <c r="T591" s="76"/>
      <c r="U591" s="71"/>
      <c r="V591" s="71"/>
      <c r="W591" s="71" t="s">
        <v>1864</v>
      </c>
      <c r="X591" s="71"/>
      <c r="Y591" s="71"/>
      <c r="Z591" s="71" t="s">
        <v>1864</v>
      </c>
      <c r="AA591" s="106">
        <v>0</v>
      </c>
      <c r="AB591" s="76"/>
      <c r="AC591" s="71"/>
      <c r="AD591" s="71"/>
      <c r="AE591" s="71" t="s">
        <v>1864</v>
      </c>
      <c r="AF591" s="71"/>
      <c r="AG591" s="71"/>
      <c r="AH591" s="71" t="s">
        <v>1864</v>
      </c>
      <c r="AI591" s="106">
        <v>0</v>
      </c>
    </row>
    <row r="592" spans="1:35" x14ac:dyDescent="0.25">
      <c r="A592" s="76" t="s">
        <v>1463</v>
      </c>
      <c r="B592" s="71">
        <v>922.8</v>
      </c>
      <c r="C592" s="77">
        <v>599.5</v>
      </c>
      <c r="D592" s="76" t="s">
        <v>1474</v>
      </c>
      <c r="E592" s="71">
        <v>920.8</v>
      </c>
      <c r="F592" s="71">
        <v>2</v>
      </c>
      <c r="G592" s="71">
        <v>2</v>
      </c>
      <c r="H592" s="71">
        <v>599.5</v>
      </c>
      <c r="I592" s="71">
        <v>0</v>
      </c>
      <c r="J592" s="71">
        <v>0</v>
      </c>
      <c r="K592" s="106">
        <v>2</v>
      </c>
      <c r="L592" s="76"/>
      <c r="M592" s="71"/>
      <c r="N592" s="71"/>
      <c r="O592" s="71" t="s">
        <v>1864</v>
      </c>
      <c r="P592" s="71"/>
      <c r="Q592" s="71"/>
      <c r="R592" s="71" t="s">
        <v>1864</v>
      </c>
      <c r="S592" s="106">
        <v>0</v>
      </c>
      <c r="T592" s="76"/>
      <c r="U592" s="71"/>
      <c r="V592" s="71"/>
      <c r="W592" s="71" t="s">
        <v>1864</v>
      </c>
      <c r="X592" s="71"/>
      <c r="Y592" s="71"/>
      <c r="Z592" s="71" t="s">
        <v>1864</v>
      </c>
      <c r="AA592" s="106">
        <v>0</v>
      </c>
      <c r="AB592" s="76"/>
      <c r="AC592" s="71"/>
      <c r="AD592" s="71"/>
      <c r="AE592" s="71" t="s">
        <v>1864</v>
      </c>
      <c r="AF592" s="71"/>
      <c r="AG592" s="71"/>
      <c r="AH592" s="71" t="s">
        <v>1864</v>
      </c>
      <c r="AI592" s="106">
        <v>0</v>
      </c>
    </row>
    <row r="593" spans="1:35" x14ac:dyDescent="0.25">
      <c r="A593" s="76" t="s">
        <v>1464</v>
      </c>
      <c r="B593" s="71">
        <v>922.8</v>
      </c>
      <c r="C593" s="77">
        <v>601.5</v>
      </c>
      <c r="D593" s="76" t="s">
        <v>1475</v>
      </c>
      <c r="E593" s="71">
        <v>920.8</v>
      </c>
      <c r="F593" s="71">
        <v>2</v>
      </c>
      <c r="G593" s="71">
        <v>2</v>
      </c>
      <c r="H593" s="71">
        <v>601.5</v>
      </c>
      <c r="I593" s="71">
        <v>0</v>
      </c>
      <c r="J593" s="71">
        <v>0</v>
      </c>
      <c r="K593" s="106">
        <v>2</v>
      </c>
      <c r="L593" s="76" t="s">
        <v>1474</v>
      </c>
      <c r="M593" s="71">
        <v>920.8</v>
      </c>
      <c r="N593" s="71">
        <v>2</v>
      </c>
      <c r="O593" s="71">
        <v>2</v>
      </c>
      <c r="P593" s="71">
        <v>599.5</v>
      </c>
      <c r="Q593" s="71">
        <v>2</v>
      </c>
      <c r="R593" s="71">
        <v>2</v>
      </c>
      <c r="S593" s="106">
        <v>1</v>
      </c>
      <c r="T593" s="76"/>
      <c r="U593" s="71"/>
      <c r="V593" s="71"/>
      <c r="W593" s="71" t="s">
        <v>1864</v>
      </c>
      <c r="X593" s="71"/>
      <c r="Y593" s="71"/>
      <c r="Z593" s="71" t="s">
        <v>1864</v>
      </c>
      <c r="AA593" s="106">
        <v>0</v>
      </c>
      <c r="AB593" s="76"/>
      <c r="AC593" s="71"/>
      <c r="AD593" s="71"/>
      <c r="AE593" s="71" t="s">
        <v>1864</v>
      </c>
      <c r="AF593" s="71"/>
      <c r="AG593" s="71"/>
      <c r="AH593" s="71" t="s">
        <v>1864</v>
      </c>
      <c r="AI593" s="106">
        <v>0</v>
      </c>
    </row>
    <row r="594" spans="1:35" x14ac:dyDescent="0.25">
      <c r="A594" s="76" t="s">
        <v>1465</v>
      </c>
      <c r="B594" s="71">
        <v>922.8</v>
      </c>
      <c r="C594" s="77">
        <v>603.5</v>
      </c>
      <c r="D594" s="76" t="s">
        <v>1475</v>
      </c>
      <c r="E594" s="71">
        <v>920.8</v>
      </c>
      <c r="F594" s="71">
        <v>2</v>
      </c>
      <c r="G594" s="71">
        <v>2</v>
      </c>
      <c r="H594" s="71">
        <v>601.5</v>
      </c>
      <c r="I594" s="71">
        <v>2</v>
      </c>
      <c r="J594" s="71">
        <v>2</v>
      </c>
      <c r="K594" s="106">
        <v>1</v>
      </c>
      <c r="L594" s="76"/>
      <c r="M594" s="71"/>
      <c r="N594" s="71"/>
      <c r="O594" s="71" t="s">
        <v>1864</v>
      </c>
      <c r="P594" s="71"/>
      <c r="Q594" s="71"/>
      <c r="R594" s="71" t="s">
        <v>1864</v>
      </c>
      <c r="S594" s="106">
        <v>0</v>
      </c>
      <c r="T594" s="76"/>
      <c r="U594" s="71"/>
      <c r="V594" s="71"/>
      <c r="W594" s="71" t="s">
        <v>1864</v>
      </c>
      <c r="X594" s="71"/>
      <c r="Y594" s="71"/>
      <c r="Z594" s="71" t="s">
        <v>1864</v>
      </c>
      <c r="AA594" s="106">
        <v>0</v>
      </c>
      <c r="AB594" s="76"/>
      <c r="AC594" s="71"/>
      <c r="AD594" s="71"/>
      <c r="AE594" s="71" t="s">
        <v>1864</v>
      </c>
      <c r="AF594" s="71"/>
      <c r="AG594" s="71"/>
      <c r="AH594" s="71" t="s">
        <v>1864</v>
      </c>
      <c r="AI594" s="106">
        <v>0</v>
      </c>
    </row>
    <row r="595" spans="1:35" x14ac:dyDescent="0.25">
      <c r="A595" s="76" t="s">
        <v>1466</v>
      </c>
      <c r="B595" s="71">
        <v>922.8</v>
      </c>
      <c r="C595" s="77">
        <v>573.5</v>
      </c>
      <c r="D595" s="76" t="s">
        <v>1476</v>
      </c>
      <c r="E595" s="71">
        <v>920.8</v>
      </c>
      <c r="F595" s="71">
        <v>2</v>
      </c>
      <c r="G595" s="71">
        <v>2</v>
      </c>
      <c r="H595" s="71">
        <v>573.5</v>
      </c>
      <c r="I595" s="71">
        <v>0</v>
      </c>
      <c r="J595" s="71">
        <v>0</v>
      </c>
      <c r="K595" s="106">
        <v>2</v>
      </c>
      <c r="L595" s="76"/>
      <c r="M595" s="71"/>
      <c r="N595" s="71"/>
      <c r="O595" s="71" t="s">
        <v>1864</v>
      </c>
      <c r="P595" s="71"/>
      <c r="Q595" s="71"/>
      <c r="R595" s="71" t="s">
        <v>1864</v>
      </c>
      <c r="S595" s="106">
        <v>0</v>
      </c>
      <c r="T595" s="76"/>
      <c r="U595" s="71"/>
      <c r="V595" s="71"/>
      <c r="W595" s="71" t="s">
        <v>1864</v>
      </c>
      <c r="X595" s="71"/>
      <c r="Y595" s="71"/>
      <c r="Z595" s="71" t="s">
        <v>1864</v>
      </c>
      <c r="AA595" s="106">
        <v>0</v>
      </c>
      <c r="AB595" s="76"/>
      <c r="AC595" s="71"/>
      <c r="AD595" s="71"/>
      <c r="AE595" s="71" t="s">
        <v>1864</v>
      </c>
      <c r="AF595" s="71"/>
      <c r="AG595" s="71"/>
      <c r="AH595" s="71" t="s">
        <v>1864</v>
      </c>
      <c r="AI595" s="106">
        <v>0</v>
      </c>
    </row>
    <row r="596" spans="1:35" x14ac:dyDescent="0.25">
      <c r="A596" s="76" t="s">
        <v>1467</v>
      </c>
      <c r="B596" s="71">
        <v>922.8</v>
      </c>
      <c r="C596" s="77">
        <v>575.5</v>
      </c>
      <c r="D596" s="76" t="s">
        <v>1477</v>
      </c>
      <c r="E596" s="71">
        <v>920.8</v>
      </c>
      <c r="F596" s="71">
        <v>2</v>
      </c>
      <c r="G596" s="71">
        <v>2</v>
      </c>
      <c r="H596" s="71">
        <v>575.5</v>
      </c>
      <c r="I596" s="71">
        <v>0</v>
      </c>
      <c r="J596" s="71">
        <v>0</v>
      </c>
      <c r="K596" s="106">
        <v>2</v>
      </c>
      <c r="L596" s="76" t="s">
        <v>1476</v>
      </c>
      <c r="M596" s="71">
        <v>920.8</v>
      </c>
      <c r="N596" s="71">
        <v>2</v>
      </c>
      <c r="O596" s="71">
        <v>2</v>
      </c>
      <c r="P596" s="71">
        <v>573.5</v>
      </c>
      <c r="Q596" s="71">
        <v>2</v>
      </c>
      <c r="R596" s="71">
        <v>2</v>
      </c>
      <c r="S596" s="106">
        <v>1</v>
      </c>
      <c r="T596" s="76"/>
      <c r="U596" s="71"/>
      <c r="V596" s="71"/>
      <c r="W596" s="71" t="s">
        <v>1864</v>
      </c>
      <c r="X596" s="71"/>
      <c r="Y596" s="71"/>
      <c r="Z596" s="71" t="s">
        <v>1864</v>
      </c>
      <c r="AA596" s="106">
        <v>0</v>
      </c>
      <c r="AB596" s="76"/>
      <c r="AC596" s="71"/>
      <c r="AD596" s="71"/>
      <c r="AE596" s="71" t="s">
        <v>1864</v>
      </c>
      <c r="AF596" s="71"/>
      <c r="AG596" s="71"/>
      <c r="AH596" s="71" t="s">
        <v>1864</v>
      </c>
      <c r="AI596" s="106">
        <v>0</v>
      </c>
    </row>
    <row r="597" spans="1:35" x14ac:dyDescent="0.25">
      <c r="A597" s="76" t="s">
        <v>1468</v>
      </c>
      <c r="B597" s="71">
        <v>922.8</v>
      </c>
      <c r="C597" s="77">
        <v>577.5</v>
      </c>
      <c r="D597" s="76" t="s">
        <v>1477</v>
      </c>
      <c r="E597" s="71">
        <v>920.8</v>
      </c>
      <c r="F597" s="71">
        <v>2</v>
      </c>
      <c r="G597" s="71">
        <v>2</v>
      </c>
      <c r="H597" s="71">
        <v>575.5</v>
      </c>
      <c r="I597" s="71">
        <v>2</v>
      </c>
      <c r="J597" s="71">
        <v>2</v>
      </c>
      <c r="K597" s="106">
        <v>1</v>
      </c>
      <c r="L597" s="76"/>
      <c r="M597" s="71"/>
      <c r="N597" s="71"/>
      <c r="O597" s="71" t="s">
        <v>1864</v>
      </c>
      <c r="P597" s="71"/>
      <c r="Q597" s="71"/>
      <c r="R597" s="71" t="s">
        <v>1864</v>
      </c>
      <c r="S597" s="106">
        <v>0</v>
      </c>
      <c r="T597" s="76"/>
      <c r="U597" s="71"/>
      <c r="V597" s="71"/>
      <c r="W597" s="71" t="s">
        <v>1864</v>
      </c>
      <c r="X597" s="71"/>
      <c r="Y597" s="71"/>
      <c r="Z597" s="71" t="s">
        <v>1864</v>
      </c>
      <c r="AA597" s="106">
        <v>0</v>
      </c>
      <c r="AB597" s="76"/>
      <c r="AC597" s="71"/>
      <c r="AD597" s="71"/>
      <c r="AE597" s="71" t="s">
        <v>1864</v>
      </c>
      <c r="AF597" s="71"/>
      <c r="AG597" s="71"/>
      <c r="AH597" s="71" t="s">
        <v>1864</v>
      </c>
      <c r="AI597" s="106">
        <v>0</v>
      </c>
    </row>
    <row r="598" spans="1:35" x14ac:dyDescent="0.25">
      <c r="A598" s="76" t="s">
        <v>1471</v>
      </c>
      <c r="B598" s="71">
        <v>920.8</v>
      </c>
      <c r="C598" s="77">
        <v>621.5</v>
      </c>
      <c r="D598" s="76" t="s">
        <v>1401</v>
      </c>
      <c r="E598" s="71">
        <v>918.8</v>
      </c>
      <c r="F598" s="71">
        <v>2</v>
      </c>
      <c r="G598" s="71">
        <v>2</v>
      </c>
      <c r="H598" s="71">
        <v>619.5</v>
      </c>
      <c r="I598" s="71">
        <v>2</v>
      </c>
      <c r="J598" s="71">
        <v>2</v>
      </c>
      <c r="K598" s="106">
        <v>1</v>
      </c>
      <c r="L598" s="76" t="s">
        <v>1402</v>
      </c>
      <c r="M598" s="71">
        <v>918.8</v>
      </c>
      <c r="N598" s="71">
        <v>2</v>
      </c>
      <c r="O598" s="71">
        <v>2</v>
      </c>
      <c r="P598" s="71">
        <v>621.5</v>
      </c>
      <c r="Q598" s="71">
        <v>0</v>
      </c>
      <c r="R598" s="71">
        <v>0</v>
      </c>
      <c r="S598" s="106">
        <v>2</v>
      </c>
      <c r="T598" s="76" t="s">
        <v>1562</v>
      </c>
      <c r="U598" s="71">
        <v>919.8</v>
      </c>
      <c r="V598" s="71">
        <v>1</v>
      </c>
      <c r="W598" s="71">
        <v>1</v>
      </c>
      <c r="X598" s="71">
        <v>620.6</v>
      </c>
      <c r="Y598" s="71">
        <v>1</v>
      </c>
      <c r="Z598" s="71">
        <v>0.89999999999997726</v>
      </c>
      <c r="AA598" s="106">
        <v>3</v>
      </c>
      <c r="AB598" s="76"/>
      <c r="AC598" s="71"/>
      <c r="AD598" s="71"/>
      <c r="AE598" s="71" t="s">
        <v>1864</v>
      </c>
      <c r="AF598" s="71"/>
      <c r="AG598" s="71"/>
      <c r="AH598" s="71" t="s">
        <v>1864</v>
      </c>
      <c r="AI598" s="106">
        <v>0</v>
      </c>
    </row>
    <row r="599" spans="1:35" x14ac:dyDescent="0.25">
      <c r="A599" s="76" t="s">
        <v>1472</v>
      </c>
      <c r="B599" s="71">
        <v>920.8</v>
      </c>
      <c r="C599" s="77">
        <v>623.5</v>
      </c>
      <c r="D599" s="76" t="s">
        <v>1478</v>
      </c>
      <c r="E599" s="71">
        <v>918.8</v>
      </c>
      <c r="F599" s="71">
        <v>2</v>
      </c>
      <c r="G599" s="71">
        <v>2</v>
      </c>
      <c r="H599" s="71">
        <v>623.5</v>
      </c>
      <c r="I599" s="71">
        <v>0</v>
      </c>
      <c r="J599" s="71">
        <v>0</v>
      </c>
      <c r="K599" s="106">
        <v>2</v>
      </c>
      <c r="L599" s="76" t="s">
        <v>1402</v>
      </c>
      <c r="M599" s="71">
        <v>918.8</v>
      </c>
      <c r="N599" s="71">
        <v>2</v>
      </c>
      <c r="O599" s="71">
        <v>2</v>
      </c>
      <c r="P599" s="71">
        <v>621.5</v>
      </c>
      <c r="Q599" s="71">
        <v>2</v>
      </c>
      <c r="R599" s="71">
        <v>2</v>
      </c>
      <c r="S599" s="106">
        <v>1</v>
      </c>
      <c r="T599" s="76"/>
      <c r="U599" s="71"/>
      <c r="V599" s="71"/>
      <c r="W599" s="71" t="s">
        <v>1864</v>
      </c>
      <c r="X599" s="71"/>
      <c r="Y599" s="71"/>
      <c r="Z599" s="71" t="s">
        <v>1864</v>
      </c>
      <c r="AA599" s="106">
        <v>0</v>
      </c>
      <c r="AB599" s="76"/>
      <c r="AC599" s="71"/>
      <c r="AD599" s="71"/>
      <c r="AE599" s="71" t="s">
        <v>1864</v>
      </c>
      <c r="AF599" s="71"/>
      <c r="AG599" s="71"/>
      <c r="AH599" s="71" t="s">
        <v>1864</v>
      </c>
      <c r="AI599" s="106">
        <v>0</v>
      </c>
    </row>
    <row r="600" spans="1:35" x14ac:dyDescent="0.25">
      <c r="A600" s="76" t="s">
        <v>1473</v>
      </c>
      <c r="B600" s="71">
        <v>920.8</v>
      </c>
      <c r="C600" s="77">
        <v>625.5</v>
      </c>
      <c r="D600" s="76" t="s">
        <v>1478</v>
      </c>
      <c r="E600" s="71">
        <v>918.8</v>
      </c>
      <c r="F600" s="71">
        <v>2</v>
      </c>
      <c r="G600" s="71">
        <v>2</v>
      </c>
      <c r="H600" s="71">
        <v>623.5</v>
      </c>
      <c r="I600" s="71">
        <v>2</v>
      </c>
      <c r="J600" s="71">
        <v>2</v>
      </c>
      <c r="K600" s="106">
        <v>1</v>
      </c>
      <c r="L600" s="76"/>
      <c r="M600" s="71"/>
      <c r="N600" s="71"/>
      <c r="O600" s="71" t="s">
        <v>1864</v>
      </c>
      <c r="P600" s="71"/>
      <c r="Q600" s="71"/>
      <c r="R600" s="71" t="s">
        <v>1864</v>
      </c>
      <c r="S600" s="106">
        <v>0</v>
      </c>
      <c r="T600" s="76"/>
      <c r="U600" s="71"/>
      <c r="V600" s="71"/>
      <c r="W600" s="71" t="s">
        <v>1864</v>
      </c>
      <c r="X600" s="71"/>
      <c r="Y600" s="71"/>
      <c r="Z600" s="71" t="s">
        <v>1864</v>
      </c>
      <c r="AA600" s="106">
        <v>0</v>
      </c>
      <c r="AB600" s="76"/>
      <c r="AC600" s="71"/>
      <c r="AD600" s="71"/>
      <c r="AE600" s="71" t="s">
        <v>1864</v>
      </c>
      <c r="AF600" s="71"/>
      <c r="AG600" s="71"/>
      <c r="AH600" s="71" t="s">
        <v>1864</v>
      </c>
      <c r="AI600" s="106">
        <v>0</v>
      </c>
    </row>
    <row r="601" spans="1:35" x14ac:dyDescent="0.25">
      <c r="A601" s="76" t="s">
        <v>1474</v>
      </c>
      <c r="B601" s="71">
        <v>920.8</v>
      </c>
      <c r="C601" s="77">
        <v>599.5</v>
      </c>
      <c r="D601" s="76" t="s">
        <v>1480</v>
      </c>
      <c r="E601" s="71">
        <v>918.8</v>
      </c>
      <c r="F601" s="71">
        <v>2</v>
      </c>
      <c r="G601" s="71">
        <v>2</v>
      </c>
      <c r="H601" s="71">
        <v>599.5</v>
      </c>
      <c r="I601" s="71">
        <v>0</v>
      </c>
      <c r="J601" s="71">
        <v>0</v>
      </c>
      <c r="K601" s="106">
        <v>2</v>
      </c>
      <c r="L601" s="76" t="s">
        <v>1479</v>
      </c>
      <c r="M601" s="71">
        <v>918.8</v>
      </c>
      <c r="N601" s="71">
        <v>2</v>
      </c>
      <c r="O601" s="71">
        <v>2</v>
      </c>
      <c r="P601" s="71">
        <v>597.5</v>
      </c>
      <c r="Q601" s="71">
        <v>2</v>
      </c>
      <c r="R601" s="71">
        <v>2</v>
      </c>
      <c r="S601" s="106">
        <v>1</v>
      </c>
      <c r="T601" s="76"/>
      <c r="U601" s="71"/>
      <c r="V601" s="71"/>
      <c r="W601" s="71" t="s">
        <v>1864</v>
      </c>
      <c r="X601" s="71"/>
      <c r="Y601" s="71"/>
      <c r="Z601" s="71" t="s">
        <v>1864</v>
      </c>
      <c r="AA601" s="106">
        <v>0</v>
      </c>
      <c r="AB601" s="76"/>
      <c r="AC601" s="71"/>
      <c r="AD601" s="71"/>
      <c r="AE601" s="71" t="s">
        <v>1864</v>
      </c>
      <c r="AF601" s="71"/>
      <c r="AG601" s="71"/>
      <c r="AH601" s="71" t="s">
        <v>1864</v>
      </c>
      <c r="AI601" s="106">
        <v>0</v>
      </c>
    </row>
    <row r="602" spans="1:35" x14ac:dyDescent="0.25">
      <c r="A602" s="76" t="s">
        <v>1475</v>
      </c>
      <c r="B602" s="71">
        <v>920.8</v>
      </c>
      <c r="C602" s="77">
        <v>601.5</v>
      </c>
      <c r="D602" s="76" t="s">
        <v>1480</v>
      </c>
      <c r="E602" s="71">
        <v>918.8</v>
      </c>
      <c r="F602" s="71">
        <v>2</v>
      </c>
      <c r="G602" s="71">
        <v>2</v>
      </c>
      <c r="H602" s="71">
        <v>599.5</v>
      </c>
      <c r="I602" s="71">
        <v>2</v>
      </c>
      <c r="J602" s="71">
        <v>2</v>
      </c>
      <c r="K602" s="106">
        <v>1</v>
      </c>
      <c r="L602" s="76"/>
      <c r="M602" s="71"/>
      <c r="N602" s="71"/>
      <c r="O602" s="71" t="s">
        <v>1864</v>
      </c>
      <c r="P602" s="71"/>
      <c r="Q602" s="71"/>
      <c r="R602" s="71" t="s">
        <v>1864</v>
      </c>
      <c r="S602" s="106">
        <v>0</v>
      </c>
      <c r="T602" s="76"/>
      <c r="U602" s="71"/>
      <c r="V602" s="71"/>
      <c r="W602" s="71" t="s">
        <v>1864</v>
      </c>
      <c r="X602" s="71"/>
      <c r="Y602" s="71"/>
      <c r="Z602" s="71" t="s">
        <v>1864</v>
      </c>
      <c r="AA602" s="106">
        <v>0</v>
      </c>
      <c r="AB602" s="76"/>
      <c r="AC602" s="71"/>
      <c r="AD602" s="71"/>
      <c r="AE602" s="71" t="s">
        <v>1864</v>
      </c>
      <c r="AF602" s="71"/>
      <c r="AG602" s="71"/>
      <c r="AH602" s="71" t="s">
        <v>1864</v>
      </c>
      <c r="AI602" s="106">
        <v>0</v>
      </c>
    </row>
    <row r="603" spans="1:35" x14ac:dyDescent="0.25">
      <c r="A603" s="76" t="s">
        <v>1476</v>
      </c>
      <c r="B603" s="71">
        <v>920.8</v>
      </c>
      <c r="C603" s="77">
        <v>573.5</v>
      </c>
      <c r="D603" s="76" t="s">
        <v>1481</v>
      </c>
      <c r="E603" s="71">
        <v>918.8</v>
      </c>
      <c r="F603" s="71">
        <v>2</v>
      </c>
      <c r="G603" s="71">
        <v>2</v>
      </c>
      <c r="H603" s="71">
        <v>573.5</v>
      </c>
      <c r="I603" s="71">
        <v>0</v>
      </c>
      <c r="J603" s="71">
        <v>0</v>
      </c>
      <c r="K603" s="106">
        <v>2</v>
      </c>
      <c r="L603" s="76"/>
      <c r="M603" s="71"/>
      <c r="N603" s="71"/>
      <c r="O603" s="71" t="s">
        <v>1864</v>
      </c>
      <c r="P603" s="71"/>
      <c r="Q603" s="71"/>
      <c r="R603" s="71" t="s">
        <v>1864</v>
      </c>
      <c r="S603" s="106">
        <v>0</v>
      </c>
      <c r="T603" s="76"/>
      <c r="U603" s="71"/>
      <c r="V603" s="71"/>
      <c r="W603" s="71" t="s">
        <v>1864</v>
      </c>
      <c r="X603" s="71"/>
      <c r="Y603" s="71"/>
      <c r="Z603" s="71" t="s">
        <v>1864</v>
      </c>
      <c r="AA603" s="106">
        <v>0</v>
      </c>
      <c r="AB603" s="76"/>
      <c r="AC603" s="71"/>
      <c r="AD603" s="71"/>
      <c r="AE603" s="71" t="s">
        <v>1864</v>
      </c>
      <c r="AF603" s="71"/>
      <c r="AG603" s="71"/>
      <c r="AH603" s="71" t="s">
        <v>1864</v>
      </c>
      <c r="AI603" s="106">
        <v>0</v>
      </c>
    </row>
    <row r="604" spans="1:35" x14ac:dyDescent="0.25">
      <c r="A604" s="76" t="s">
        <v>1477</v>
      </c>
      <c r="B604" s="71">
        <v>920.8</v>
      </c>
      <c r="C604" s="77">
        <v>575.5</v>
      </c>
      <c r="D604" s="76" t="s">
        <v>1481</v>
      </c>
      <c r="E604" s="71">
        <v>918.8</v>
      </c>
      <c r="F604" s="71">
        <v>2</v>
      </c>
      <c r="G604" s="71">
        <v>2</v>
      </c>
      <c r="H604" s="71">
        <v>573.5</v>
      </c>
      <c r="I604" s="71">
        <v>2</v>
      </c>
      <c r="J604" s="71">
        <v>2</v>
      </c>
      <c r="K604" s="106">
        <v>1</v>
      </c>
      <c r="L604" s="76"/>
      <c r="M604" s="71"/>
      <c r="N604" s="71"/>
      <c r="O604" s="71" t="s">
        <v>1864</v>
      </c>
      <c r="P604" s="71"/>
      <c r="Q604" s="71"/>
      <c r="R604" s="71" t="s">
        <v>1864</v>
      </c>
      <c r="S604" s="106">
        <v>0</v>
      </c>
      <c r="T604" s="76"/>
      <c r="U604" s="71"/>
      <c r="V604" s="71"/>
      <c r="W604" s="71" t="s">
        <v>1864</v>
      </c>
      <c r="X604" s="71"/>
      <c r="Y604" s="71"/>
      <c r="Z604" s="71" t="s">
        <v>1864</v>
      </c>
      <c r="AA604" s="106">
        <v>0</v>
      </c>
      <c r="AB604" s="76"/>
      <c r="AC604" s="71"/>
      <c r="AD604" s="71"/>
      <c r="AE604" s="71" t="s">
        <v>1864</v>
      </c>
      <c r="AF604" s="71"/>
      <c r="AG604" s="71"/>
      <c r="AH604" s="71" t="s">
        <v>1864</v>
      </c>
      <c r="AI604" s="106">
        <v>0</v>
      </c>
    </row>
    <row r="605" spans="1:35" x14ac:dyDescent="0.25">
      <c r="A605" s="76" t="s">
        <v>1483</v>
      </c>
      <c r="B605" s="71">
        <v>946.9</v>
      </c>
      <c r="C605" s="77">
        <v>647.6</v>
      </c>
      <c r="D605" s="76" t="s">
        <v>1485</v>
      </c>
      <c r="E605" s="71">
        <v>944.8</v>
      </c>
      <c r="F605" s="71">
        <v>2</v>
      </c>
      <c r="G605" s="71">
        <v>2.1000000000000227</v>
      </c>
      <c r="H605" s="71">
        <v>647.5</v>
      </c>
      <c r="I605" s="71">
        <v>0</v>
      </c>
      <c r="J605" s="71">
        <v>0.10000000000002274</v>
      </c>
      <c r="K605" s="106">
        <v>2</v>
      </c>
      <c r="L605" s="76" t="s">
        <v>1484</v>
      </c>
      <c r="M605" s="71">
        <v>944.9</v>
      </c>
      <c r="N605" s="71">
        <v>2</v>
      </c>
      <c r="O605" s="71">
        <v>2</v>
      </c>
      <c r="P605" s="71">
        <v>647.6</v>
      </c>
      <c r="Q605" s="71">
        <v>0</v>
      </c>
      <c r="R605" s="71">
        <v>0</v>
      </c>
      <c r="S605" s="106">
        <v>2</v>
      </c>
      <c r="T605" s="76"/>
      <c r="U605" s="71"/>
      <c r="V605" s="71"/>
      <c r="W605" s="71" t="s">
        <v>1864</v>
      </c>
      <c r="X605" s="71"/>
      <c r="Y605" s="71"/>
      <c r="Z605" s="71" t="s">
        <v>1864</v>
      </c>
      <c r="AA605" s="106">
        <v>0</v>
      </c>
      <c r="AB605" s="76"/>
      <c r="AC605" s="71"/>
      <c r="AD605" s="71"/>
      <c r="AE605" s="71" t="s">
        <v>1864</v>
      </c>
      <c r="AF605" s="71"/>
      <c r="AG605" s="71"/>
      <c r="AH605" s="71" t="s">
        <v>1864</v>
      </c>
      <c r="AI605" s="106">
        <v>0</v>
      </c>
    </row>
    <row r="606" spans="1:35" x14ac:dyDescent="0.25">
      <c r="A606" s="76" t="s">
        <v>1544</v>
      </c>
      <c r="B606" s="71">
        <v>934.8</v>
      </c>
      <c r="C606" s="77">
        <v>589.5</v>
      </c>
      <c r="D606" s="76" t="s">
        <v>1545</v>
      </c>
      <c r="E606" s="71">
        <v>932.8</v>
      </c>
      <c r="F606" s="71">
        <v>2</v>
      </c>
      <c r="G606" s="71">
        <v>2</v>
      </c>
      <c r="H606" s="71">
        <v>587.5</v>
      </c>
      <c r="I606" s="71">
        <v>2</v>
      </c>
      <c r="J606" s="71">
        <v>2</v>
      </c>
      <c r="K606" s="106">
        <v>1</v>
      </c>
      <c r="L606" s="76"/>
      <c r="M606" s="71"/>
      <c r="N606" s="71"/>
      <c r="O606" s="71" t="s">
        <v>1864</v>
      </c>
      <c r="P606" s="71"/>
      <c r="Q606" s="71"/>
      <c r="R606" s="71" t="s">
        <v>1864</v>
      </c>
      <c r="S606" s="106">
        <v>0</v>
      </c>
      <c r="T606" s="76"/>
      <c r="U606" s="71"/>
      <c r="V606" s="71"/>
      <c r="W606" s="71" t="s">
        <v>1864</v>
      </c>
      <c r="X606" s="71"/>
      <c r="Y606" s="71"/>
      <c r="Z606" s="71" t="s">
        <v>1864</v>
      </c>
      <c r="AA606" s="106">
        <v>0</v>
      </c>
      <c r="AB606" s="76"/>
      <c r="AC606" s="71"/>
      <c r="AD606" s="71"/>
      <c r="AE606" s="71" t="s">
        <v>1864</v>
      </c>
      <c r="AF606" s="71"/>
      <c r="AG606" s="71"/>
      <c r="AH606" s="71" t="s">
        <v>1864</v>
      </c>
      <c r="AI606" s="106">
        <v>0</v>
      </c>
    </row>
    <row r="607" spans="1:35" x14ac:dyDescent="0.25">
      <c r="A607" s="76" t="s">
        <v>1545</v>
      </c>
      <c r="B607" s="71">
        <v>932.8</v>
      </c>
      <c r="C607" s="77">
        <v>587.5</v>
      </c>
      <c r="D607" s="76" t="s">
        <v>1482</v>
      </c>
      <c r="E607" s="71">
        <v>930.7</v>
      </c>
      <c r="F607" s="71">
        <v>2</v>
      </c>
      <c r="G607" s="71">
        <v>2.0999999999999091</v>
      </c>
      <c r="H607" s="71">
        <v>585.5</v>
      </c>
      <c r="I607" s="71">
        <v>2</v>
      </c>
      <c r="J607" s="71">
        <v>2</v>
      </c>
      <c r="K607" s="106">
        <v>1</v>
      </c>
      <c r="L607" s="76"/>
      <c r="M607" s="71"/>
      <c r="N607" s="71"/>
      <c r="O607" s="71" t="s">
        <v>1864</v>
      </c>
      <c r="P607" s="71"/>
      <c r="Q607" s="71"/>
      <c r="R607" s="71" t="s">
        <v>1864</v>
      </c>
      <c r="S607" s="106">
        <v>0</v>
      </c>
      <c r="T607" s="76"/>
      <c r="U607" s="71"/>
      <c r="V607" s="71"/>
      <c r="W607" s="71" t="s">
        <v>1864</v>
      </c>
      <c r="X607" s="71"/>
      <c r="Y607" s="71"/>
      <c r="Z607" s="71" t="s">
        <v>1864</v>
      </c>
      <c r="AA607" s="106">
        <v>0</v>
      </c>
      <c r="AB607" s="76"/>
      <c r="AC607" s="71"/>
      <c r="AD607" s="71"/>
      <c r="AE607" s="71" t="s">
        <v>1864</v>
      </c>
      <c r="AF607" s="71"/>
      <c r="AG607" s="71"/>
      <c r="AH607" s="71" t="s">
        <v>1864</v>
      </c>
      <c r="AI607" s="106">
        <v>0</v>
      </c>
    </row>
    <row r="608" spans="1:35" x14ac:dyDescent="0.25">
      <c r="A608" s="76" t="s">
        <v>1490</v>
      </c>
      <c r="B608" s="71">
        <v>960.9</v>
      </c>
      <c r="C608" s="77">
        <v>661.6</v>
      </c>
      <c r="D608" s="76" t="s">
        <v>1491</v>
      </c>
      <c r="E608" s="71">
        <v>958.9</v>
      </c>
      <c r="F608" s="71">
        <v>2</v>
      </c>
      <c r="G608" s="71">
        <v>2</v>
      </c>
      <c r="H608" s="71">
        <v>659.6</v>
      </c>
      <c r="I608" s="71">
        <v>2</v>
      </c>
      <c r="J608" s="71">
        <v>2</v>
      </c>
      <c r="K608" s="106">
        <v>1</v>
      </c>
      <c r="L608" s="76"/>
      <c r="M608" s="71"/>
      <c r="N608" s="71"/>
      <c r="O608" s="71" t="s">
        <v>1864</v>
      </c>
      <c r="P608" s="71"/>
      <c r="Q608" s="71"/>
      <c r="R608" s="71" t="s">
        <v>1864</v>
      </c>
      <c r="S608" s="106">
        <v>0</v>
      </c>
      <c r="T608" s="76"/>
      <c r="U608" s="71"/>
      <c r="V608" s="71"/>
      <c r="W608" s="71" t="s">
        <v>1864</v>
      </c>
      <c r="X608" s="71"/>
      <c r="Y608" s="71"/>
      <c r="Z608" s="71" t="s">
        <v>1864</v>
      </c>
      <c r="AA608" s="106">
        <v>0</v>
      </c>
      <c r="AB608" s="76"/>
      <c r="AC608" s="71"/>
      <c r="AD608" s="71"/>
      <c r="AE608" s="71" t="s">
        <v>1864</v>
      </c>
      <c r="AF608" s="71"/>
      <c r="AG608" s="71"/>
      <c r="AH608" s="71" t="s">
        <v>1864</v>
      </c>
      <c r="AI608" s="106">
        <v>0</v>
      </c>
    </row>
    <row r="609" spans="1:35" x14ac:dyDescent="0.25">
      <c r="A609" s="76" t="s">
        <v>1492</v>
      </c>
      <c r="B609" s="71">
        <v>954.9</v>
      </c>
      <c r="C609" s="77">
        <v>655.6</v>
      </c>
      <c r="D609" s="76" t="s">
        <v>1495</v>
      </c>
      <c r="E609" s="71">
        <v>952.8</v>
      </c>
      <c r="F609" s="71">
        <v>2</v>
      </c>
      <c r="G609" s="71">
        <v>2.1000000000000227</v>
      </c>
      <c r="H609" s="71">
        <v>653.5</v>
      </c>
      <c r="I609" s="71">
        <v>2</v>
      </c>
      <c r="J609" s="71">
        <v>2.1000000000000227</v>
      </c>
      <c r="K609" s="106">
        <v>1</v>
      </c>
      <c r="L609" s="76"/>
      <c r="M609" s="71"/>
      <c r="N609" s="71"/>
      <c r="O609" s="71" t="s">
        <v>1864</v>
      </c>
      <c r="P609" s="71"/>
      <c r="Q609" s="71"/>
      <c r="R609" s="71" t="s">
        <v>1864</v>
      </c>
      <c r="S609" s="106">
        <v>0</v>
      </c>
      <c r="T609" s="76"/>
      <c r="U609" s="71"/>
      <c r="V609" s="71"/>
      <c r="W609" s="71" t="s">
        <v>1864</v>
      </c>
      <c r="X609" s="71"/>
      <c r="Y609" s="71"/>
      <c r="Z609" s="71" t="s">
        <v>1864</v>
      </c>
      <c r="AA609" s="106">
        <v>0</v>
      </c>
      <c r="AB609" s="76"/>
      <c r="AC609" s="71"/>
      <c r="AD609" s="71"/>
      <c r="AE609" s="71" t="s">
        <v>1864</v>
      </c>
      <c r="AF609" s="71"/>
      <c r="AG609" s="71"/>
      <c r="AH609" s="71" t="s">
        <v>1864</v>
      </c>
      <c r="AI609" s="106">
        <v>0</v>
      </c>
    </row>
    <row r="610" spans="1:35" x14ac:dyDescent="0.25">
      <c r="A610" s="76" t="s">
        <v>1493</v>
      </c>
      <c r="B610" s="71">
        <v>952.8</v>
      </c>
      <c r="C610" s="77">
        <v>679.5</v>
      </c>
      <c r="D610" s="76" t="s">
        <v>1499</v>
      </c>
      <c r="E610" s="71">
        <v>950.8</v>
      </c>
      <c r="F610" s="71">
        <v>2</v>
      </c>
      <c r="G610" s="71">
        <v>2</v>
      </c>
      <c r="H610" s="71">
        <v>677.5</v>
      </c>
      <c r="I610" s="71">
        <v>2</v>
      </c>
      <c r="J610" s="71">
        <v>2</v>
      </c>
      <c r="K610" s="106">
        <v>1</v>
      </c>
      <c r="L610" s="76"/>
      <c r="M610" s="71"/>
      <c r="N610" s="71"/>
      <c r="O610" s="71" t="s">
        <v>1864</v>
      </c>
      <c r="P610" s="71"/>
      <c r="Q610" s="71"/>
      <c r="R610" s="71" t="s">
        <v>1864</v>
      </c>
      <c r="S610" s="106">
        <v>0</v>
      </c>
      <c r="T610" s="76"/>
      <c r="U610" s="71"/>
      <c r="V610" s="71"/>
      <c r="W610" s="71" t="s">
        <v>1864</v>
      </c>
      <c r="X610" s="71"/>
      <c r="Y610" s="71"/>
      <c r="Z610" s="71" t="s">
        <v>1864</v>
      </c>
      <c r="AA610" s="106">
        <v>0</v>
      </c>
      <c r="AB610" s="76"/>
      <c r="AC610" s="71"/>
      <c r="AD610" s="71"/>
      <c r="AE610" s="71" t="s">
        <v>1864</v>
      </c>
      <c r="AF610" s="71"/>
      <c r="AG610" s="71"/>
      <c r="AH610" s="71" t="s">
        <v>1864</v>
      </c>
      <c r="AI610" s="106">
        <v>0</v>
      </c>
    </row>
    <row r="611" spans="1:35" x14ac:dyDescent="0.25">
      <c r="A611" s="76" t="s">
        <v>1494</v>
      </c>
      <c r="B611" s="71">
        <v>952.8</v>
      </c>
      <c r="C611" s="77">
        <v>651.5</v>
      </c>
      <c r="D611" s="76" t="s">
        <v>1501</v>
      </c>
      <c r="E611" s="71">
        <v>950.8</v>
      </c>
      <c r="F611" s="71">
        <v>2</v>
      </c>
      <c r="G611" s="71">
        <v>2</v>
      </c>
      <c r="H611" s="71">
        <v>651.5</v>
      </c>
      <c r="I611" s="71">
        <v>0</v>
      </c>
      <c r="J611" s="71">
        <v>0</v>
      </c>
      <c r="K611" s="106">
        <v>2</v>
      </c>
      <c r="L611" s="76" t="s">
        <v>1500</v>
      </c>
      <c r="M611" s="71">
        <v>950.8</v>
      </c>
      <c r="N611" s="71">
        <v>2</v>
      </c>
      <c r="O611" s="71">
        <v>2</v>
      </c>
      <c r="P611" s="71">
        <v>649.5</v>
      </c>
      <c r="Q611" s="71">
        <v>2</v>
      </c>
      <c r="R611" s="71">
        <v>2</v>
      </c>
      <c r="S611" s="106">
        <v>1</v>
      </c>
      <c r="T611" s="76"/>
      <c r="U611" s="71"/>
      <c r="V611" s="71"/>
      <c r="W611" s="71" t="s">
        <v>1864</v>
      </c>
      <c r="X611" s="71"/>
      <c r="Y611" s="71"/>
      <c r="Z611" s="71" t="s">
        <v>1864</v>
      </c>
      <c r="AA611" s="106">
        <v>0</v>
      </c>
      <c r="AB611" s="76"/>
      <c r="AC611" s="71"/>
      <c r="AD611" s="71"/>
      <c r="AE611" s="71" t="s">
        <v>1864</v>
      </c>
      <c r="AF611" s="71"/>
      <c r="AG611" s="71"/>
      <c r="AH611" s="71" t="s">
        <v>1864</v>
      </c>
      <c r="AI611" s="106">
        <v>0</v>
      </c>
    </row>
    <row r="612" spans="1:35" x14ac:dyDescent="0.25">
      <c r="A612" s="76" t="s">
        <v>1495</v>
      </c>
      <c r="B612" s="71">
        <v>952.8</v>
      </c>
      <c r="C612" s="77">
        <v>653.5</v>
      </c>
      <c r="D612" s="76" t="s">
        <v>1501</v>
      </c>
      <c r="E612" s="71">
        <v>950.8</v>
      </c>
      <c r="F612" s="71">
        <v>2</v>
      </c>
      <c r="G612" s="71">
        <v>2</v>
      </c>
      <c r="H612" s="71">
        <v>651.5</v>
      </c>
      <c r="I612" s="71">
        <v>2</v>
      </c>
      <c r="J612" s="71">
        <v>2</v>
      </c>
      <c r="K612" s="106">
        <v>1</v>
      </c>
      <c r="L612" s="76" t="s">
        <v>1502</v>
      </c>
      <c r="M612" s="71">
        <v>950.8</v>
      </c>
      <c r="N612" s="71">
        <v>2</v>
      </c>
      <c r="O612" s="71">
        <v>2</v>
      </c>
      <c r="P612" s="71">
        <v>653.5</v>
      </c>
      <c r="Q612" s="71">
        <v>0</v>
      </c>
      <c r="R612" s="71">
        <v>0</v>
      </c>
      <c r="S612" s="106">
        <v>2</v>
      </c>
      <c r="T612" s="76"/>
      <c r="U612" s="71"/>
      <c r="V612" s="71"/>
      <c r="W612" s="71" t="s">
        <v>1864</v>
      </c>
      <c r="X612" s="71"/>
      <c r="Y612" s="71"/>
      <c r="Z612" s="71" t="s">
        <v>1864</v>
      </c>
      <c r="AA612" s="106">
        <v>0</v>
      </c>
      <c r="AB612" s="76"/>
      <c r="AC612" s="71"/>
      <c r="AD612" s="71"/>
      <c r="AE612" s="71" t="s">
        <v>1864</v>
      </c>
      <c r="AF612" s="71"/>
      <c r="AG612" s="71"/>
      <c r="AH612" s="71" t="s">
        <v>1864</v>
      </c>
      <c r="AI612" s="106">
        <v>0</v>
      </c>
    </row>
    <row r="613" spans="1:35" x14ac:dyDescent="0.25">
      <c r="A613" s="76" t="s">
        <v>1496</v>
      </c>
      <c r="B613" s="71">
        <v>952.8</v>
      </c>
      <c r="C613" s="77">
        <v>631.5</v>
      </c>
      <c r="D613" s="76" t="s">
        <v>1503</v>
      </c>
      <c r="E613" s="71">
        <v>950.8</v>
      </c>
      <c r="F613" s="71">
        <v>2</v>
      </c>
      <c r="G613" s="71">
        <v>2</v>
      </c>
      <c r="H613" s="71">
        <v>629.5</v>
      </c>
      <c r="I613" s="71">
        <v>2</v>
      </c>
      <c r="J613" s="71">
        <v>2</v>
      </c>
      <c r="K613" s="106">
        <v>1</v>
      </c>
      <c r="L613" s="76"/>
      <c r="M613" s="71"/>
      <c r="N613" s="71"/>
      <c r="O613" s="71" t="s">
        <v>1864</v>
      </c>
      <c r="P613" s="71"/>
      <c r="Q613" s="71"/>
      <c r="R613" s="71" t="s">
        <v>1864</v>
      </c>
      <c r="S613" s="106">
        <v>0</v>
      </c>
      <c r="T613" s="76"/>
      <c r="U613" s="71"/>
      <c r="V613" s="71"/>
      <c r="W613" s="71" t="s">
        <v>1864</v>
      </c>
      <c r="X613" s="71"/>
      <c r="Y613" s="71"/>
      <c r="Z613" s="71" t="s">
        <v>1864</v>
      </c>
      <c r="AA613" s="106">
        <v>0</v>
      </c>
      <c r="AB613" s="76"/>
      <c r="AC613" s="71"/>
      <c r="AD613" s="71"/>
      <c r="AE613" s="71" t="s">
        <v>1864</v>
      </c>
      <c r="AF613" s="71"/>
      <c r="AG613" s="71"/>
      <c r="AH613" s="71" t="s">
        <v>1864</v>
      </c>
      <c r="AI613" s="106">
        <v>0</v>
      </c>
    </row>
    <row r="614" spans="1:35" x14ac:dyDescent="0.25">
      <c r="A614" s="76" t="s">
        <v>1497</v>
      </c>
      <c r="B614" s="71">
        <v>952.8</v>
      </c>
      <c r="C614" s="77">
        <v>603.5</v>
      </c>
      <c r="D614" s="76" t="s">
        <v>1504</v>
      </c>
      <c r="E614" s="71">
        <v>950.8</v>
      </c>
      <c r="F614" s="71">
        <v>2</v>
      </c>
      <c r="G614" s="71">
        <v>2</v>
      </c>
      <c r="H614" s="71">
        <v>601.5</v>
      </c>
      <c r="I614" s="71">
        <v>2</v>
      </c>
      <c r="J614" s="71">
        <v>2</v>
      </c>
      <c r="K614" s="106">
        <v>1</v>
      </c>
      <c r="L614" s="76" t="s">
        <v>1505</v>
      </c>
      <c r="M614" s="71">
        <v>950.8</v>
      </c>
      <c r="N614" s="71">
        <v>2</v>
      </c>
      <c r="O614" s="71">
        <v>2</v>
      </c>
      <c r="P614" s="71">
        <v>603.5</v>
      </c>
      <c r="Q614" s="71">
        <v>0</v>
      </c>
      <c r="R614" s="71">
        <v>0</v>
      </c>
      <c r="S614" s="106">
        <v>2</v>
      </c>
      <c r="T614" s="76"/>
      <c r="U614" s="71"/>
      <c r="V614" s="71"/>
      <c r="W614" s="71" t="s">
        <v>1864</v>
      </c>
      <c r="X614" s="71"/>
      <c r="Y614" s="71"/>
      <c r="Z614" s="71" t="s">
        <v>1864</v>
      </c>
      <c r="AA614" s="106">
        <v>0</v>
      </c>
      <c r="AB614" s="76"/>
      <c r="AC614" s="71"/>
      <c r="AD614" s="71"/>
      <c r="AE614" s="71" t="s">
        <v>1864</v>
      </c>
      <c r="AF614" s="71"/>
      <c r="AG614" s="71"/>
      <c r="AH614" s="71" t="s">
        <v>1864</v>
      </c>
      <c r="AI614" s="106">
        <v>0</v>
      </c>
    </row>
    <row r="615" spans="1:35" x14ac:dyDescent="0.25">
      <c r="A615" s="76" t="s">
        <v>1498</v>
      </c>
      <c r="B615" s="71">
        <v>952.8</v>
      </c>
      <c r="C615" s="77">
        <v>605.5</v>
      </c>
      <c r="D615" s="76" t="s">
        <v>1505</v>
      </c>
      <c r="E615" s="71">
        <v>950.8</v>
      </c>
      <c r="F615" s="71">
        <v>2</v>
      </c>
      <c r="G615" s="71">
        <v>2</v>
      </c>
      <c r="H615" s="71">
        <v>603.5</v>
      </c>
      <c r="I615" s="71">
        <v>2</v>
      </c>
      <c r="J615" s="71">
        <v>2</v>
      </c>
      <c r="K615" s="106">
        <v>1</v>
      </c>
      <c r="L615" s="76" t="s">
        <v>1506</v>
      </c>
      <c r="M615" s="71">
        <v>950.8</v>
      </c>
      <c r="N615" s="71">
        <v>2</v>
      </c>
      <c r="O615" s="71">
        <v>2</v>
      </c>
      <c r="P615" s="71">
        <v>605.5</v>
      </c>
      <c r="Q615" s="71">
        <v>0</v>
      </c>
      <c r="R615" s="71">
        <v>0</v>
      </c>
      <c r="S615" s="106">
        <v>2</v>
      </c>
      <c r="T615" s="76"/>
      <c r="U615" s="71"/>
      <c r="V615" s="71"/>
      <c r="W615" s="71" t="s">
        <v>1864</v>
      </c>
      <c r="X615" s="71"/>
      <c r="Y615" s="71"/>
      <c r="Z615" s="71" t="s">
        <v>1864</v>
      </c>
      <c r="AA615" s="106">
        <v>0</v>
      </c>
      <c r="AB615" s="76"/>
      <c r="AC615" s="71"/>
      <c r="AD615" s="71"/>
      <c r="AE615" s="71" t="s">
        <v>1864</v>
      </c>
      <c r="AF615" s="71"/>
      <c r="AG615" s="71"/>
      <c r="AH615" s="71" t="s">
        <v>1864</v>
      </c>
      <c r="AI615" s="106">
        <v>0</v>
      </c>
    </row>
    <row r="616" spans="1:35" x14ac:dyDescent="0.25">
      <c r="A616" s="76" t="s">
        <v>1500</v>
      </c>
      <c r="B616" s="71">
        <v>950.8</v>
      </c>
      <c r="C616" s="77">
        <v>649.5</v>
      </c>
      <c r="D616" s="76" t="s">
        <v>1507</v>
      </c>
      <c r="E616" s="71">
        <v>948.8</v>
      </c>
      <c r="F616" s="71">
        <v>2</v>
      </c>
      <c r="G616" s="71">
        <v>2</v>
      </c>
      <c r="H616" s="71">
        <v>649.5</v>
      </c>
      <c r="I616" s="71">
        <v>0</v>
      </c>
      <c r="J616" s="71">
        <v>0</v>
      </c>
      <c r="K616" s="106">
        <v>2</v>
      </c>
      <c r="L616" s="76"/>
      <c r="M616" s="71"/>
      <c r="N616" s="71"/>
      <c r="O616" s="71" t="s">
        <v>1864</v>
      </c>
      <c r="P616" s="71"/>
      <c r="Q616" s="71"/>
      <c r="R616" s="71" t="s">
        <v>1864</v>
      </c>
      <c r="S616" s="106">
        <v>0</v>
      </c>
      <c r="T616" s="76"/>
      <c r="U616" s="71"/>
      <c r="V616" s="71"/>
      <c r="W616" s="71" t="s">
        <v>1864</v>
      </c>
      <c r="X616" s="71"/>
      <c r="Y616" s="71"/>
      <c r="Z616" s="71" t="s">
        <v>1864</v>
      </c>
      <c r="AA616" s="106">
        <v>0</v>
      </c>
      <c r="AB616" s="76"/>
      <c r="AC616" s="71"/>
      <c r="AD616" s="71"/>
      <c r="AE616" s="71" t="s">
        <v>1864</v>
      </c>
      <c r="AF616" s="71"/>
      <c r="AG616" s="71"/>
      <c r="AH616" s="71" t="s">
        <v>1864</v>
      </c>
      <c r="AI616" s="106">
        <v>0</v>
      </c>
    </row>
    <row r="617" spans="1:35" x14ac:dyDescent="0.25">
      <c r="A617" s="76" t="s">
        <v>1501</v>
      </c>
      <c r="B617" s="71">
        <v>950.8</v>
      </c>
      <c r="C617" s="77">
        <v>651.5</v>
      </c>
      <c r="D617" s="76" t="s">
        <v>1507</v>
      </c>
      <c r="E617" s="71">
        <v>948.8</v>
      </c>
      <c r="F617" s="71">
        <v>2</v>
      </c>
      <c r="G617" s="71">
        <v>2</v>
      </c>
      <c r="H617" s="71">
        <v>649.5</v>
      </c>
      <c r="I617" s="71">
        <v>2</v>
      </c>
      <c r="J617" s="71">
        <v>2</v>
      </c>
      <c r="K617" s="106">
        <v>1</v>
      </c>
      <c r="L617" s="76" t="s">
        <v>1508</v>
      </c>
      <c r="M617" s="71">
        <v>948.8</v>
      </c>
      <c r="N617" s="71">
        <v>2</v>
      </c>
      <c r="O617" s="71">
        <v>2</v>
      </c>
      <c r="P617" s="71">
        <v>651.5</v>
      </c>
      <c r="Q617" s="71">
        <v>0</v>
      </c>
      <c r="R617" s="71">
        <v>0</v>
      </c>
      <c r="S617" s="106">
        <v>2</v>
      </c>
      <c r="T617" s="76"/>
      <c r="U617" s="71"/>
      <c r="V617" s="71"/>
      <c r="W617" s="71" t="s">
        <v>1864</v>
      </c>
      <c r="X617" s="71"/>
      <c r="Y617" s="71"/>
      <c r="Z617" s="71" t="s">
        <v>1864</v>
      </c>
      <c r="AA617" s="106">
        <v>0</v>
      </c>
      <c r="AB617" s="76"/>
      <c r="AC617" s="71"/>
      <c r="AD617" s="71"/>
      <c r="AE617" s="71" t="s">
        <v>1864</v>
      </c>
      <c r="AF617" s="71"/>
      <c r="AG617" s="71"/>
      <c r="AH617" s="71" t="s">
        <v>1864</v>
      </c>
      <c r="AI617" s="106">
        <v>0</v>
      </c>
    </row>
    <row r="618" spans="1:35" x14ac:dyDescent="0.25">
      <c r="A618" s="76" t="s">
        <v>1502</v>
      </c>
      <c r="B618" s="71">
        <v>950.8</v>
      </c>
      <c r="C618" s="77">
        <v>653.5</v>
      </c>
      <c r="D618" s="76" t="s">
        <v>1508</v>
      </c>
      <c r="E618" s="71">
        <v>948.8</v>
      </c>
      <c r="F618" s="71">
        <v>2</v>
      </c>
      <c r="G618" s="71">
        <v>2</v>
      </c>
      <c r="H618" s="71">
        <v>651.5</v>
      </c>
      <c r="I618" s="71">
        <v>2</v>
      </c>
      <c r="J618" s="71">
        <v>2</v>
      </c>
      <c r="K618" s="106">
        <v>1</v>
      </c>
      <c r="L618" s="76"/>
      <c r="M618" s="71"/>
      <c r="N618" s="71"/>
      <c r="O618" s="71" t="s">
        <v>1864</v>
      </c>
      <c r="P618" s="71"/>
      <c r="Q618" s="71"/>
      <c r="R618" s="71" t="s">
        <v>1864</v>
      </c>
      <c r="S618" s="106">
        <v>0</v>
      </c>
      <c r="T618" s="76"/>
      <c r="U618" s="71"/>
      <c r="V618" s="71"/>
      <c r="W618" s="71" t="s">
        <v>1864</v>
      </c>
      <c r="X618" s="71"/>
      <c r="Y618" s="71"/>
      <c r="Z618" s="71" t="s">
        <v>1864</v>
      </c>
      <c r="AA618" s="106">
        <v>0</v>
      </c>
      <c r="AB618" s="76"/>
      <c r="AC618" s="71"/>
      <c r="AD618" s="71"/>
      <c r="AE618" s="71" t="s">
        <v>1864</v>
      </c>
      <c r="AF618" s="71"/>
      <c r="AG618" s="71"/>
      <c r="AH618" s="71" t="s">
        <v>1864</v>
      </c>
      <c r="AI618" s="106">
        <v>0</v>
      </c>
    </row>
    <row r="619" spans="1:35" x14ac:dyDescent="0.25">
      <c r="A619" s="76" t="s">
        <v>1503</v>
      </c>
      <c r="B619" s="71">
        <v>950.8</v>
      </c>
      <c r="C619" s="77">
        <v>629.5</v>
      </c>
      <c r="D619" s="76" t="s">
        <v>1510</v>
      </c>
      <c r="E619" s="71">
        <v>948.8</v>
      </c>
      <c r="F619" s="71">
        <v>2</v>
      </c>
      <c r="G619" s="71">
        <v>2</v>
      </c>
      <c r="H619" s="71">
        <v>627.5</v>
      </c>
      <c r="I619" s="71">
        <v>2</v>
      </c>
      <c r="J619" s="71">
        <v>2</v>
      </c>
      <c r="K619" s="106">
        <v>1</v>
      </c>
      <c r="L619" s="76"/>
      <c r="M619" s="71"/>
      <c r="N619" s="71"/>
      <c r="O619" s="71" t="s">
        <v>1864</v>
      </c>
      <c r="P619" s="71"/>
      <c r="Q619" s="71"/>
      <c r="R619" s="71" t="s">
        <v>1864</v>
      </c>
      <c r="S619" s="106">
        <v>0</v>
      </c>
      <c r="T619" s="76"/>
      <c r="U619" s="71"/>
      <c r="V619" s="71"/>
      <c r="W619" s="71" t="s">
        <v>1864</v>
      </c>
      <c r="X619" s="71"/>
      <c r="Y619" s="71"/>
      <c r="Z619" s="71" t="s">
        <v>1864</v>
      </c>
      <c r="AA619" s="106">
        <v>0</v>
      </c>
      <c r="AB619" s="76"/>
      <c r="AC619" s="71"/>
      <c r="AD619" s="71"/>
      <c r="AE619" s="71" t="s">
        <v>1864</v>
      </c>
      <c r="AF619" s="71"/>
      <c r="AG619" s="71"/>
      <c r="AH619" s="71" t="s">
        <v>1864</v>
      </c>
      <c r="AI619" s="106">
        <v>0</v>
      </c>
    </row>
    <row r="620" spans="1:35" x14ac:dyDescent="0.25">
      <c r="A620" s="76" t="s">
        <v>1504</v>
      </c>
      <c r="B620" s="71">
        <v>950.8</v>
      </c>
      <c r="C620" s="77">
        <v>601.5</v>
      </c>
      <c r="D620" s="76" t="s">
        <v>1511</v>
      </c>
      <c r="E620" s="71">
        <v>948.8</v>
      </c>
      <c r="F620" s="71">
        <v>2</v>
      </c>
      <c r="G620" s="71">
        <v>2</v>
      </c>
      <c r="H620" s="71">
        <v>601.5</v>
      </c>
      <c r="I620" s="71">
        <v>0</v>
      </c>
      <c r="J620" s="71">
        <v>0</v>
      </c>
      <c r="K620" s="106">
        <v>2</v>
      </c>
      <c r="L620" s="76"/>
      <c r="M620" s="71"/>
      <c r="N620" s="71"/>
      <c r="O620" s="71" t="s">
        <v>1864</v>
      </c>
      <c r="P620" s="71"/>
      <c r="Q620" s="71"/>
      <c r="R620" s="71" t="s">
        <v>1864</v>
      </c>
      <c r="S620" s="106">
        <v>0</v>
      </c>
      <c r="T620" s="76"/>
      <c r="U620" s="71"/>
      <c r="V620" s="71"/>
      <c r="W620" s="71" t="s">
        <v>1864</v>
      </c>
      <c r="X620" s="71"/>
      <c r="Y620" s="71"/>
      <c r="Z620" s="71" t="s">
        <v>1864</v>
      </c>
      <c r="AA620" s="106">
        <v>0</v>
      </c>
      <c r="AB620" s="76"/>
      <c r="AC620" s="71"/>
      <c r="AD620" s="71"/>
      <c r="AE620" s="71" t="s">
        <v>1864</v>
      </c>
      <c r="AF620" s="71"/>
      <c r="AG620" s="71"/>
      <c r="AH620" s="71" t="s">
        <v>1864</v>
      </c>
      <c r="AI620" s="106">
        <v>0</v>
      </c>
    </row>
    <row r="621" spans="1:35" x14ac:dyDescent="0.25">
      <c r="A621" s="76" t="s">
        <v>1505</v>
      </c>
      <c r="B621" s="71">
        <v>950.8</v>
      </c>
      <c r="C621" s="77">
        <v>603.5</v>
      </c>
      <c r="D621" s="76" t="s">
        <v>1512</v>
      </c>
      <c r="E621" s="71">
        <v>948.8</v>
      </c>
      <c r="F621" s="71">
        <v>2</v>
      </c>
      <c r="G621" s="71">
        <v>2</v>
      </c>
      <c r="H621" s="71">
        <v>603.5</v>
      </c>
      <c r="I621" s="71">
        <v>0</v>
      </c>
      <c r="J621" s="71">
        <v>0</v>
      </c>
      <c r="K621" s="106">
        <v>2</v>
      </c>
      <c r="L621" s="76" t="s">
        <v>1511</v>
      </c>
      <c r="M621" s="71">
        <v>948.8</v>
      </c>
      <c r="N621" s="71">
        <v>2</v>
      </c>
      <c r="O621" s="71">
        <v>2</v>
      </c>
      <c r="P621" s="71">
        <v>601.5</v>
      </c>
      <c r="Q621" s="71">
        <v>2</v>
      </c>
      <c r="R621" s="71">
        <v>2</v>
      </c>
      <c r="S621" s="106">
        <v>1</v>
      </c>
      <c r="T621" s="76"/>
      <c r="U621" s="71"/>
      <c r="V621" s="71"/>
      <c r="W621" s="71" t="s">
        <v>1864</v>
      </c>
      <c r="X621" s="71"/>
      <c r="Y621" s="71"/>
      <c r="Z621" s="71" t="s">
        <v>1864</v>
      </c>
      <c r="AA621" s="106">
        <v>0</v>
      </c>
      <c r="AB621" s="76"/>
      <c r="AC621" s="71"/>
      <c r="AD621" s="71"/>
      <c r="AE621" s="71" t="s">
        <v>1864</v>
      </c>
      <c r="AF621" s="71"/>
      <c r="AG621" s="71"/>
      <c r="AH621" s="71" t="s">
        <v>1864</v>
      </c>
      <c r="AI621" s="106">
        <v>0</v>
      </c>
    </row>
    <row r="622" spans="1:35" x14ac:dyDescent="0.25">
      <c r="A622" s="76" t="s">
        <v>1506</v>
      </c>
      <c r="B622" s="71">
        <v>950.8</v>
      </c>
      <c r="C622" s="77">
        <v>605.5</v>
      </c>
      <c r="D622" s="76" t="s">
        <v>1512</v>
      </c>
      <c r="E622" s="71">
        <v>948.8</v>
      </c>
      <c r="F622" s="71">
        <v>2</v>
      </c>
      <c r="G622" s="71">
        <v>2</v>
      </c>
      <c r="H622" s="71">
        <v>603.5</v>
      </c>
      <c r="I622" s="71">
        <v>2</v>
      </c>
      <c r="J622" s="71">
        <v>2</v>
      </c>
      <c r="K622" s="106">
        <v>1</v>
      </c>
      <c r="L622" s="76"/>
      <c r="M622" s="71"/>
      <c r="N622" s="71"/>
      <c r="O622" s="71" t="s">
        <v>1864</v>
      </c>
      <c r="P622" s="71"/>
      <c r="Q622" s="71"/>
      <c r="R622" s="71" t="s">
        <v>1864</v>
      </c>
      <c r="S622" s="106">
        <v>0</v>
      </c>
      <c r="T622" s="76"/>
      <c r="U622" s="71"/>
      <c r="V622" s="71"/>
      <c r="W622" s="71" t="s">
        <v>1864</v>
      </c>
      <c r="X622" s="71"/>
      <c r="Y622" s="71"/>
      <c r="Z622" s="71" t="s">
        <v>1864</v>
      </c>
      <c r="AA622" s="106">
        <v>0</v>
      </c>
      <c r="AB622" s="76"/>
      <c r="AC622" s="71"/>
      <c r="AD622" s="71"/>
      <c r="AE622" s="71" t="s">
        <v>1864</v>
      </c>
      <c r="AF622" s="71"/>
      <c r="AG622" s="71"/>
      <c r="AH622" s="71" t="s">
        <v>1864</v>
      </c>
      <c r="AI622" s="106">
        <v>0</v>
      </c>
    </row>
    <row r="623" spans="1:35" x14ac:dyDescent="0.25">
      <c r="A623" s="76" t="s">
        <v>1507</v>
      </c>
      <c r="B623" s="71">
        <v>948.8</v>
      </c>
      <c r="C623" s="77">
        <v>649.5</v>
      </c>
      <c r="D623" s="76" t="s">
        <v>1513</v>
      </c>
      <c r="E623" s="71">
        <v>946.8</v>
      </c>
      <c r="F623" s="71">
        <v>2</v>
      </c>
      <c r="G623" s="71">
        <v>2</v>
      </c>
      <c r="H623" s="71">
        <v>647.5</v>
      </c>
      <c r="I623" s="71">
        <v>2</v>
      </c>
      <c r="J623" s="71">
        <v>2</v>
      </c>
      <c r="K623" s="106">
        <v>1</v>
      </c>
      <c r="L623" s="76" t="s">
        <v>1514</v>
      </c>
      <c r="M623" s="71">
        <v>946.8</v>
      </c>
      <c r="N623" s="71">
        <v>2</v>
      </c>
      <c r="O623" s="71">
        <v>2</v>
      </c>
      <c r="P623" s="71">
        <v>649.5</v>
      </c>
      <c r="Q623" s="71">
        <v>0</v>
      </c>
      <c r="R623" s="71">
        <v>0</v>
      </c>
      <c r="S623" s="106">
        <v>2</v>
      </c>
      <c r="T623" s="76" t="s">
        <v>1483</v>
      </c>
      <c r="U623" s="71">
        <v>946.9</v>
      </c>
      <c r="V623" s="71">
        <v>2</v>
      </c>
      <c r="W623" s="71">
        <v>1.8999999999999773</v>
      </c>
      <c r="X623" s="71">
        <v>647.6</v>
      </c>
      <c r="Y623" s="71">
        <v>2</v>
      </c>
      <c r="Z623" s="71">
        <v>1.8999999999999773</v>
      </c>
      <c r="AA623" s="106">
        <v>1</v>
      </c>
      <c r="AB623" s="76" t="s">
        <v>1563</v>
      </c>
      <c r="AC623" s="71">
        <v>947.9</v>
      </c>
      <c r="AD623" s="71">
        <v>1</v>
      </c>
      <c r="AE623" s="71">
        <v>0.89999999999997726</v>
      </c>
      <c r="AF623" s="71">
        <v>648.70000000000005</v>
      </c>
      <c r="AG623" s="71">
        <v>1</v>
      </c>
      <c r="AH623" s="71">
        <v>0.79999999999995453</v>
      </c>
      <c r="AI623" s="106">
        <v>3</v>
      </c>
    </row>
    <row r="624" spans="1:35" x14ac:dyDescent="0.25">
      <c r="A624" s="76" t="s">
        <v>1508</v>
      </c>
      <c r="B624" s="71">
        <v>948.8</v>
      </c>
      <c r="C624" s="77">
        <v>651.5</v>
      </c>
      <c r="D624" s="76" t="s">
        <v>1514</v>
      </c>
      <c r="E624" s="71">
        <v>946.8</v>
      </c>
      <c r="F624" s="71">
        <v>2</v>
      </c>
      <c r="G624" s="71">
        <v>2</v>
      </c>
      <c r="H624" s="71">
        <v>649.5</v>
      </c>
      <c r="I624" s="71">
        <v>2</v>
      </c>
      <c r="J624" s="71">
        <v>2</v>
      </c>
      <c r="K624" s="106">
        <v>1</v>
      </c>
      <c r="L624" s="76"/>
      <c r="M624" s="71"/>
      <c r="N624" s="71"/>
      <c r="O624" s="71" t="s">
        <v>1864</v>
      </c>
      <c r="P624" s="71"/>
      <c r="Q624" s="71"/>
      <c r="R624" s="71" t="s">
        <v>1864</v>
      </c>
      <c r="S624" s="106">
        <v>0</v>
      </c>
      <c r="T624" s="76"/>
      <c r="U624" s="71"/>
      <c r="V624" s="71"/>
      <c r="W624" s="71" t="s">
        <v>1864</v>
      </c>
      <c r="X624" s="71"/>
      <c r="Y624" s="71"/>
      <c r="Z624" s="71" t="s">
        <v>1864</v>
      </c>
      <c r="AA624" s="106">
        <v>0</v>
      </c>
      <c r="AB624" s="76"/>
      <c r="AC624" s="71"/>
      <c r="AD624" s="71"/>
      <c r="AE624" s="71" t="s">
        <v>1864</v>
      </c>
      <c r="AF624" s="71"/>
      <c r="AG624" s="71"/>
      <c r="AH624" s="71" t="s">
        <v>1864</v>
      </c>
      <c r="AI624" s="106">
        <v>0</v>
      </c>
    </row>
    <row r="625" spans="1:35" x14ac:dyDescent="0.25">
      <c r="A625" s="76" t="s">
        <v>1509</v>
      </c>
      <c r="B625" s="71">
        <v>948.8</v>
      </c>
      <c r="C625" s="77">
        <v>625.5</v>
      </c>
      <c r="D625" s="76" t="s">
        <v>1515</v>
      </c>
      <c r="E625" s="71">
        <v>946.8</v>
      </c>
      <c r="F625" s="71">
        <v>2</v>
      </c>
      <c r="G625" s="71">
        <v>2</v>
      </c>
      <c r="H625" s="71">
        <v>625.5</v>
      </c>
      <c r="I625" s="71">
        <v>0</v>
      </c>
      <c r="J625" s="71">
        <v>0</v>
      </c>
      <c r="K625" s="106">
        <v>2</v>
      </c>
      <c r="L625" s="76"/>
      <c r="M625" s="71"/>
      <c r="N625" s="71"/>
      <c r="O625" s="71" t="s">
        <v>1864</v>
      </c>
      <c r="P625" s="71"/>
      <c r="Q625" s="71"/>
      <c r="R625" s="71" t="s">
        <v>1864</v>
      </c>
      <c r="S625" s="106">
        <v>0</v>
      </c>
      <c r="T625" s="76"/>
      <c r="U625" s="71"/>
      <c r="V625" s="71"/>
      <c r="W625" s="71" t="s">
        <v>1864</v>
      </c>
      <c r="X625" s="71"/>
      <c r="Y625" s="71"/>
      <c r="Z625" s="71" t="s">
        <v>1864</v>
      </c>
      <c r="AA625" s="106">
        <v>0</v>
      </c>
      <c r="AB625" s="76"/>
      <c r="AC625" s="71"/>
      <c r="AD625" s="71"/>
      <c r="AE625" s="71" t="s">
        <v>1864</v>
      </c>
      <c r="AF625" s="71"/>
      <c r="AG625" s="71"/>
      <c r="AH625" s="71" t="s">
        <v>1864</v>
      </c>
      <c r="AI625" s="106">
        <v>0</v>
      </c>
    </row>
    <row r="626" spans="1:35" x14ac:dyDescent="0.25">
      <c r="A626" s="76" t="s">
        <v>1510</v>
      </c>
      <c r="B626" s="71">
        <v>948.8</v>
      </c>
      <c r="C626" s="77">
        <v>627.5</v>
      </c>
      <c r="D626" s="76" t="s">
        <v>1515</v>
      </c>
      <c r="E626" s="71">
        <v>946.8</v>
      </c>
      <c r="F626" s="71">
        <v>2</v>
      </c>
      <c r="G626" s="71">
        <v>2</v>
      </c>
      <c r="H626" s="71">
        <v>625.5</v>
      </c>
      <c r="I626" s="71">
        <v>2</v>
      </c>
      <c r="J626" s="71">
        <v>2</v>
      </c>
      <c r="K626" s="106">
        <v>1</v>
      </c>
      <c r="L626" s="76"/>
      <c r="M626" s="71"/>
      <c r="N626" s="71"/>
      <c r="O626" s="71" t="s">
        <v>1864</v>
      </c>
      <c r="P626" s="71"/>
      <c r="Q626" s="71"/>
      <c r="R626" s="71" t="s">
        <v>1864</v>
      </c>
      <c r="S626" s="106">
        <v>0</v>
      </c>
      <c r="T626" s="76"/>
      <c r="U626" s="71"/>
      <c r="V626" s="71"/>
      <c r="W626" s="71" t="s">
        <v>1864</v>
      </c>
      <c r="X626" s="71"/>
      <c r="Y626" s="71"/>
      <c r="Z626" s="71" t="s">
        <v>1864</v>
      </c>
      <c r="AA626" s="106">
        <v>0</v>
      </c>
      <c r="AB626" s="76"/>
      <c r="AC626" s="71"/>
      <c r="AD626" s="71"/>
      <c r="AE626" s="71" t="s">
        <v>1864</v>
      </c>
      <c r="AF626" s="71"/>
      <c r="AG626" s="71"/>
      <c r="AH626" s="71" t="s">
        <v>1864</v>
      </c>
      <c r="AI626" s="106">
        <v>0</v>
      </c>
    </row>
    <row r="627" spans="1:35" x14ac:dyDescent="0.25">
      <c r="A627" s="76" t="s">
        <v>1511</v>
      </c>
      <c r="B627" s="71">
        <v>948.8</v>
      </c>
      <c r="C627" s="77">
        <v>601.5</v>
      </c>
      <c r="D627" s="76" t="s">
        <v>1517</v>
      </c>
      <c r="E627" s="71">
        <v>946.8</v>
      </c>
      <c r="F627" s="71">
        <v>2</v>
      </c>
      <c r="G627" s="71">
        <v>2</v>
      </c>
      <c r="H627" s="71">
        <v>601.5</v>
      </c>
      <c r="I627" s="71">
        <v>0</v>
      </c>
      <c r="J627" s="71">
        <v>0</v>
      </c>
      <c r="K627" s="106">
        <v>2</v>
      </c>
      <c r="L627" s="76" t="s">
        <v>1516</v>
      </c>
      <c r="M627" s="71">
        <v>946.8</v>
      </c>
      <c r="N627" s="71">
        <v>2</v>
      </c>
      <c r="O627" s="71">
        <v>2</v>
      </c>
      <c r="P627" s="71">
        <v>599.5</v>
      </c>
      <c r="Q627" s="71">
        <v>2</v>
      </c>
      <c r="R627" s="71">
        <v>2</v>
      </c>
      <c r="S627" s="106">
        <v>1</v>
      </c>
      <c r="T627" s="76"/>
      <c r="U627" s="71"/>
      <c r="V627" s="71"/>
      <c r="W627" s="71" t="s">
        <v>1864</v>
      </c>
      <c r="X627" s="71"/>
      <c r="Y627" s="71"/>
      <c r="Z627" s="71" t="s">
        <v>1864</v>
      </c>
      <c r="AA627" s="106">
        <v>0</v>
      </c>
      <c r="AB627" s="76"/>
      <c r="AC627" s="71"/>
      <c r="AD627" s="71"/>
      <c r="AE627" s="71" t="s">
        <v>1864</v>
      </c>
      <c r="AF627" s="71"/>
      <c r="AG627" s="71"/>
      <c r="AH627" s="71" t="s">
        <v>1864</v>
      </c>
      <c r="AI627" s="106">
        <v>0</v>
      </c>
    </row>
    <row r="628" spans="1:35" x14ac:dyDescent="0.25">
      <c r="A628" s="5" t="s">
        <v>1512</v>
      </c>
      <c r="B628" s="5">
        <v>948.8</v>
      </c>
      <c r="C628" s="5">
        <v>603.5</v>
      </c>
      <c r="D628" s="5" t="s">
        <v>1517</v>
      </c>
      <c r="E628" s="5">
        <v>946.8</v>
      </c>
      <c r="F628" s="5">
        <v>2</v>
      </c>
      <c r="G628" s="5">
        <v>2</v>
      </c>
      <c r="H628" s="5">
        <v>601.5</v>
      </c>
      <c r="I628" s="5">
        <v>2</v>
      </c>
      <c r="J628" s="5">
        <v>2</v>
      </c>
      <c r="K628" s="5">
        <v>1</v>
      </c>
      <c r="L628" s="5"/>
      <c r="M628" s="5"/>
      <c r="N628" s="5"/>
      <c r="O628" s="5" t="s">
        <v>1864</v>
      </c>
      <c r="P628" s="5"/>
      <c r="Q628" s="5"/>
      <c r="R628" s="5" t="s">
        <v>1864</v>
      </c>
      <c r="S628" s="5">
        <v>0</v>
      </c>
      <c r="T628" s="5"/>
      <c r="U628" s="5"/>
      <c r="V628" s="5"/>
      <c r="W628" s="5" t="s">
        <v>1864</v>
      </c>
      <c r="X628" s="5"/>
      <c r="Y628" s="5"/>
      <c r="Z628" s="5" t="s">
        <v>1864</v>
      </c>
      <c r="AA628" s="5">
        <v>0</v>
      </c>
      <c r="AB628" s="5"/>
      <c r="AC628" s="5"/>
      <c r="AD628" s="5"/>
      <c r="AE628" s="5" t="s">
        <v>1864</v>
      </c>
      <c r="AF628" s="5"/>
      <c r="AG628" s="5"/>
      <c r="AH628" s="5" t="s">
        <v>1864</v>
      </c>
      <c r="AI628" s="5">
        <v>0</v>
      </c>
    </row>
    <row r="629" spans="1:35" x14ac:dyDescent="0.25">
      <c r="A629" t="s">
        <v>1513</v>
      </c>
      <c r="B629">
        <v>946.8</v>
      </c>
      <c r="C629">
        <v>647.5</v>
      </c>
      <c r="D629" t="s">
        <v>1485</v>
      </c>
      <c r="E629">
        <v>944.8</v>
      </c>
      <c r="F629">
        <v>2</v>
      </c>
      <c r="G629">
        <v>2</v>
      </c>
      <c r="H629">
        <v>647.5</v>
      </c>
      <c r="I629">
        <v>0</v>
      </c>
      <c r="J629">
        <v>0</v>
      </c>
      <c r="K629">
        <v>2</v>
      </c>
      <c r="L629" t="s">
        <v>1484</v>
      </c>
      <c r="M629">
        <v>944.9</v>
      </c>
      <c r="N629">
        <v>2</v>
      </c>
      <c r="O629">
        <v>1.8999999999999773</v>
      </c>
      <c r="P629">
        <v>647.6</v>
      </c>
      <c r="Q629">
        <v>0</v>
      </c>
      <c r="R629">
        <v>0.10000000000002274</v>
      </c>
      <c r="S629">
        <v>2</v>
      </c>
      <c r="W629" t="s">
        <v>1864</v>
      </c>
      <c r="Z629" t="s">
        <v>1864</v>
      </c>
      <c r="AA629">
        <v>0</v>
      </c>
      <c r="AE629" t="s">
        <v>1864</v>
      </c>
      <c r="AH629" t="s">
        <v>1864</v>
      </c>
      <c r="AI629">
        <v>0</v>
      </c>
    </row>
    <row r="630" spans="1:35" x14ac:dyDescent="0.25">
      <c r="A630" t="s">
        <v>1514</v>
      </c>
      <c r="B630">
        <v>946.8</v>
      </c>
      <c r="C630">
        <v>649.5</v>
      </c>
      <c r="D630" t="s">
        <v>1485</v>
      </c>
      <c r="E630">
        <v>944.8</v>
      </c>
      <c r="F630">
        <v>2</v>
      </c>
      <c r="G630">
        <v>2</v>
      </c>
      <c r="H630">
        <v>647.5</v>
      </c>
      <c r="I630">
        <v>2</v>
      </c>
      <c r="J630">
        <v>2</v>
      </c>
      <c r="K630">
        <v>1</v>
      </c>
      <c r="L630" t="s">
        <v>1484</v>
      </c>
      <c r="M630">
        <v>944.9</v>
      </c>
      <c r="N630">
        <v>2</v>
      </c>
      <c r="O630">
        <v>1.8999999999999773</v>
      </c>
      <c r="P630">
        <v>647.6</v>
      </c>
      <c r="Q630">
        <v>2</v>
      </c>
      <c r="R630">
        <v>1.8999999999999773</v>
      </c>
      <c r="S630">
        <v>1</v>
      </c>
      <c r="W630" t="s">
        <v>1864</v>
      </c>
      <c r="Z630" t="s">
        <v>1864</v>
      </c>
      <c r="AA630">
        <v>0</v>
      </c>
      <c r="AE630" t="s">
        <v>1864</v>
      </c>
      <c r="AH630" t="s">
        <v>1864</v>
      </c>
      <c r="AI630">
        <v>0</v>
      </c>
    </row>
    <row r="631" spans="1:35" x14ac:dyDescent="0.25">
      <c r="A631" t="s">
        <v>1515</v>
      </c>
      <c r="B631">
        <v>946.8</v>
      </c>
      <c r="C631">
        <v>625.5</v>
      </c>
      <c r="D631" t="s">
        <v>1486</v>
      </c>
      <c r="E631">
        <v>944.8</v>
      </c>
      <c r="F631">
        <v>2</v>
      </c>
      <c r="G631">
        <v>2</v>
      </c>
      <c r="H631">
        <v>623.5</v>
      </c>
      <c r="I631">
        <v>2</v>
      </c>
      <c r="J631">
        <v>2</v>
      </c>
      <c r="K631">
        <v>1</v>
      </c>
      <c r="L631" t="s">
        <v>1487</v>
      </c>
      <c r="M631">
        <v>944.8</v>
      </c>
      <c r="N631">
        <v>2</v>
      </c>
      <c r="O631">
        <v>2</v>
      </c>
      <c r="P631">
        <v>625.5</v>
      </c>
      <c r="Q631">
        <v>0</v>
      </c>
      <c r="R631">
        <v>0</v>
      </c>
      <c r="S631">
        <v>2</v>
      </c>
      <c r="W631" t="s">
        <v>1864</v>
      </c>
      <c r="Z631" t="s">
        <v>1864</v>
      </c>
      <c r="AA631">
        <v>0</v>
      </c>
      <c r="AE631" t="s">
        <v>1864</v>
      </c>
      <c r="AH631" t="s">
        <v>1864</v>
      </c>
      <c r="AI631">
        <v>0</v>
      </c>
    </row>
    <row r="632" spans="1:35" x14ac:dyDescent="0.25">
      <c r="A632" t="s">
        <v>1516</v>
      </c>
      <c r="B632">
        <v>946.8</v>
      </c>
      <c r="C632">
        <v>599.5</v>
      </c>
      <c r="D632" t="s">
        <v>1489</v>
      </c>
      <c r="E632">
        <v>944.8</v>
      </c>
      <c r="F632">
        <v>2</v>
      </c>
      <c r="G632">
        <v>2</v>
      </c>
      <c r="H632">
        <v>599.5</v>
      </c>
      <c r="I632">
        <v>0</v>
      </c>
      <c r="J632">
        <v>0</v>
      </c>
      <c r="K632">
        <v>2</v>
      </c>
      <c r="L632" t="s">
        <v>1488</v>
      </c>
      <c r="M632">
        <v>944.8</v>
      </c>
      <c r="N632">
        <v>2</v>
      </c>
      <c r="O632">
        <v>2</v>
      </c>
      <c r="P632">
        <v>597.5</v>
      </c>
      <c r="Q632">
        <v>2</v>
      </c>
      <c r="R632">
        <v>2</v>
      </c>
      <c r="S632">
        <v>1</v>
      </c>
      <c r="W632" t="s">
        <v>1864</v>
      </c>
      <c r="Z632" t="s">
        <v>1864</v>
      </c>
      <c r="AA632">
        <v>0</v>
      </c>
      <c r="AE632" t="s">
        <v>1864</v>
      </c>
      <c r="AH632" t="s">
        <v>1864</v>
      </c>
      <c r="AI632">
        <v>0</v>
      </c>
    </row>
    <row r="633" spans="1:35" x14ac:dyDescent="0.25">
      <c r="A633" t="s">
        <v>1517</v>
      </c>
      <c r="B633">
        <v>946.8</v>
      </c>
      <c r="C633">
        <v>601.5</v>
      </c>
      <c r="D633" t="s">
        <v>1489</v>
      </c>
      <c r="E633">
        <v>944.8</v>
      </c>
      <c r="F633">
        <v>2</v>
      </c>
      <c r="G633">
        <v>2</v>
      </c>
      <c r="H633">
        <v>599.5</v>
      </c>
      <c r="I633">
        <v>2</v>
      </c>
      <c r="J633">
        <v>2</v>
      </c>
      <c r="K633">
        <v>1</v>
      </c>
      <c r="O633" t="s">
        <v>1864</v>
      </c>
      <c r="R633" t="s">
        <v>1864</v>
      </c>
      <c r="S633">
        <v>0</v>
      </c>
      <c r="W633" t="s">
        <v>1864</v>
      </c>
      <c r="Z633" t="s">
        <v>1864</v>
      </c>
      <c r="AA633">
        <v>0</v>
      </c>
      <c r="AE633" t="s">
        <v>1864</v>
      </c>
      <c r="AH633" t="s">
        <v>1864</v>
      </c>
      <c r="AI633">
        <v>0</v>
      </c>
    </row>
    <row r="634" spans="1:35" x14ac:dyDescent="0.25">
      <c r="A634" t="s">
        <v>1518</v>
      </c>
      <c r="B634">
        <v>972.8</v>
      </c>
      <c r="C634">
        <v>625.5</v>
      </c>
      <c r="D634" t="s">
        <v>1520</v>
      </c>
      <c r="E634">
        <v>970.8</v>
      </c>
      <c r="F634">
        <v>2</v>
      </c>
      <c r="G634">
        <v>2</v>
      </c>
      <c r="H634">
        <v>623.5</v>
      </c>
      <c r="I634">
        <v>2</v>
      </c>
      <c r="J634">
        <v>2</v>
      </c>
      <c r="K634">
        <v>1</v>
      </c>
      <c r="L634" t="s">
        <v>1521</v>
      </c>
      <c r="M634">
        <v>970.8</v>
      </c>
      <c r="N634">
        <v>2</v>
      </c>
      <c r="O634">
        <v>2</v>
      </c>
      <c r="P634">
        <v>625.5</v>
      </c>
      <c r="Q634">
        <v>0</v>
      </c>
      <c r="R634">
        <v>0</v>
      </c>
      <c r="S634">
        <v>2</v>
      </c>
      <c r="W634" t="s">
        <v>1864</v>
      </c>
      <c r="Z634" t="s">
        <v>1864</v>
      </c>
      <c r="AA634">
        <v>0</v>
      </c>
      <c r="AE634" t="s">
        <v>1864</v>
      </c>
      <c r="AH634" t="s">
        <v>1864</v>
      </c>
      <c r="AI634">
        <v>0</v>
      </c>
    </row>
    <row r="635" spans="1:35" x14ac:dyDescent="0.25">
      <c r="A635" t="s">
        <v>1519</v>
      </c>
      <c r="B635">
        <v>972.8</v>
      </c>
      <c r="C635">
        <v>627.5</v>
      </c>
      <c r="D635" t="s">
        <v>1521</v>
      </c>
      <c r="E635">
        <v>970.8</v>
      </c>
      <c r="F635">
        <v>2</v>
      </c>
      <c r="G635">
        <v>2</v>
      </c>
      <c r="H635">
        <v>625.5</v>
      </c>
      <c r="I635">
        <v>2</v>
      </c>
      <c r="J635">
        <v>2</v>
      </c>
      <c r="K635">
        <v>1</v>
      </c>
      <c r="O635" t="s">
        <v>1864</v>
      </c>
      <c r="R635" t="s">
        <v>1864</v>
      </c>
      <c r="S635">
        <v>0</v>
      </c>
      <c r="W635" t="s">
        <v>1864</v>
      </c>
      <c r="Z635" t="s">
        <v>1864</v>
      </c>
      <c r="AA635">
        <v>0</v>
      </c>
      <c r="AE635" t="s">
        <v>1864</v>
      </c>
      <c r="AH635" t="s">
        <v>1864</v>
      </c>
      <c r="AI635">
        <v>0</v>
      </c>
    </row>
    <row r="636" spans="1:35" x14ac:dyDescent="0.25">
      <c r="A636" t="s">
        <v>1520</v>
      </c>
      <c r="B636">
        <v>970.8</v>
      </c>
      <c r="C636">
        <v>623.5</v>
      </c>
      <c r="D636" t="s">
        <v>1522</v>
      </c>
      <c r="E636">
        <v>968.8</v>
      </c>
      <c r="F636">
        <v>2</v>
      </c>
      <c r="G636">
        <v>2</v>
      </c>
      <c r="H636">
        <v>623.5</v>
      </c>
      <c r="I636">
        <v>0</v>
      </c>
      <c r="J636">
        <v>0</v>
      </c>
      <c r="K636">
        <v>2</v>
      </c>
      <c r="O636" t="s">
        <v>1864</v>
      </c>
      <c r="R636" t="s">
        <v>1864</v>
      </c>
      <c r="S636">
        <v>0</v>
      </c>
      <c r="W636" t="s">
        <v>1864</v>
      </c>
      <c r="Z636" t="s">
        <v>1864</v>
      </c>
      <c r="AA636">
        <v>0</v>
      </c>
      <c r="AE636" t="s">
        <v>1864</v>
      </c>
      <c r="AH636" t="s">
        <v>1864</v>
      </c>
      <c r="AI636">
        <v>0</v>
      </c>
    </row>
    <row r="637" spans="1:35" x14ac:dyDescent="0.25">
      <c r="A637" t="s">
        <v>1521</v>
      </c>
      <c r="B637">
        <v>970.8</v>
      </c>
      <c r="C637">
        <v>625.5</v>
      </c>
      <c r="D637" t="s">
        <v>1522</v>
      </c>
      <c r="E637">
        <v>968.8</v>
      </c>
      <c r="F637">
        <v>2</v>
      </c>
      <c r="G637">
        <v>2</v>
      </c>
      <c r="H637">
        <v>623.5</v>
      </c>
      <c r="I637">
        <v>2</v>
      </c>
      <c r="J637">
        <v>2</v>
      </c>
      <c r="K637">
        <v>1</v>
      </c>
      <c r="O637" t="s">
        <v>1864</v>
      </c>
      <c r="R637" t="s">
        <v>1864</v>
      </c>
      <c r="S637">
        <v>0</v>
      </c>
      <c r="W637" t="s">
        <v>1864</v>
      </c>
      <c r="Z637" t="s">
        <v>1864</v>
      </c>
      <c r="AA637">
        <v>0</v>
      </c>
      <c r="AE637" t="s">
        <v>1864</v>
      </c>
      <c r="AH637" t="s">
        <v>1864</v>
      </c>
      <c r="AI637">
        <v>0</v>
      </c>
    </row>
    <row r="638" spans="1:35" x14ac:dyDescent="0.25">
      <c r="A638" t="s">
        <v>117</v>
      </c>
      <c r="B638">
        <v>543.4</v>
      </c>
      <c r="C638">
        <v>184.1</v>
      </c>
      <c r="D638" t="s">
        <v>107</v>
      </c>
      <c r="E638">
        <v>542.4</v>
      </c>
      <c r="F638">
        <v>1</v>
      </c>
      <c r="G638">
        <v>1</v>
      </c>
      <c r="H638">
        <v>184.1</v>
      </c>
      <c r="I638">
        <v>0</v>
      </c>
      <c r="J638">
        <v>0</v>
      </c>
      <c r="K638">
        <v>4</v>
      </c>
      <c r="O638" t="s">
        <v>1864</v>
      </c>
      <c r="R638" t="s">
        <v>1864</v>
      </c>
      <c r="S638">
        <v>0</v>
      </c>
      <c r="W638" t="s">
        <v>1864</v>
      </c>
      <c r="Z638" t="s">
        <v>1864</v>
      </c>
      <c r="AA638">
        <v>0</v>
      </c>
      <c r="AE638" t="s">
        <v>1864</v>
      </c>
      <c r="AH638" t="s">
        <v>1864</v>
      </c>
      <c r="AI638">
        <v>0</v>
      </c>
    </row>
    <row r="639" spans="1:35" x14ac:dyDescent="0.25">
      <c r="A639" t="s">
        <v>145</v>
      </c>
      <c r="B639">
        <v>501.3</v>
      </c>
      <c r="C639">
        <v>360.3</v>
      </c>
      <c r="D639" t="s">
        <v>135</v>
      </c>
      <c r="E639">
        <v>500.4</v>
      </c>
      <c r="F639">
        <v>1</v>
      </c>
      <c r="G639">
        <v>0.90000000000003411</v>
      </c>
      <c r="H639">
        <v>359.4</v>
      </c>
      <c r="I639">
        <v>1</v>
      </c>
      <c r="J639">
        <v>0.90000000000003411</v>
      </c>
      <c r="K639">
        <v>3</v>
      </c>
      <c r="O639" t="s">
        <v>1864</v>
      </c>
      <c r="R639" t="s">
        <v>1864</v>
      </c>
      <c r="S639">
        <v>0</v>
      </c>
      <c r="W639" t="s">
        <v>1864</v>
      </c>
      <c r="Z639" t="s">
        <v>1864</v>
      </c>
      <c r="AA639">
        <v>0</v>
      </c>
      <c r="AE639" t="s">
        <v>1864</v>
      </c>
      <c r="AH639" t="s">
        <v>1864</v>
      </c>
      <c r="AI639">
        <v>0</v>
      </c>
    </row>
    <row r="640" spans="1:35" x14ac:dyDescent="0.25">
      <c r="A640" t="s">
        <v>1852</v>
      </c>
      <c r="B640">
        <v>549.4</v>
      </c>
      <c r="C640">
        <v>360.4</v>
      </c>
      <c r="D640" t="s">
        <v>1841</v>
      </c>
      <c r="E640">
        <v>548.29999999999995</v>
      </c>
      <c r="F640">
        <v>1</v>
      </c>
      <c r="G640">
        <v>1.1000000000000227</v>
      </c>
      <c r="H640">
        <v>359.29999999999899</v>
      </c>
      <c r="I640">
        <v>1</v>
      </c>
      <c r="J640">
        <v>1.1000000000009891</v>
      </c>
      <c r="K640">
        <v>3</v>
      </c>
      <c r="O640" t="s">
        <v>1864</v>
      </c>
      <c r="R640" t="s">
        <v>1864</v>
      </c>
      <c r="S640">
        <v>0</v>
      </c>
      <c r="W640" t="s">
        <v>1864</v>
      </c>
      <c r="Z640" t="s">
        <v>1864</v>
      </c>
      <c r="AA640">
        <v>0</v>
      </c>
      <c r="AE640" t="s">
        <v>1864</v>
      </c>
      <c r="AH640" t="s">
        <v>1864</v>
      </c>
      <c r="AI640">
        <v>0</v>
      </c>
    </row>
    <row r="641" spans="1:35" x14ac:dyDescent="0.25">
      <c r="A641" t="s">
        <v>1794</v>
      </c>
      <c r="B641">
        <v>637.4</v>
      </c>
      <c r="C641">
        <v>360.4</v>
      </c>
      <c r="D641" t="s">
        <v>1783</v>
      </c>
      <c r="E641">
        <v>636.4</v>
      </c>
      <c r="F641">
        <v>1</v>
      </c>
      <c r="G641">
        <v>1</v>
      </c>
      <c r="H641">
        <v>359.4</v>
      </c>
      <c r="I641">
        <v>1</v>
      </c>
      <c r="J641">
        <v>1</v>
      </c>
      <c r="K641">
        <v>3</v>
      </c>
      <c r="O641" t="s">
        <v>1864</v>
      </c>
      <c r="R641" t="s">
        <v>1864</v>
      </c>
      <c r="S641">
        <v>0</v>
      </c>
      <c r="W641" t="s">
        <v>1864</v>
      </c>
      <c r="Z641" t="s">
        <v>1864</v>
      </c>
      <c r="AA641">
        <v>0</v>
      </c>
      <c r="AE641" t="s">
        <v>1864</v>
      </c>
      <c r="AH641" t="s">
        <v>1864</v>
      </c>
      <c r="AI641">
        <v>0</v>
      </c>
    </row>
    <row r="642" spans="1:35" x14ac:dyDescent="0.25">
      <c r="A642" t="s">
        <v>1823</v>
      </c>
      <c r="B642">
        <v>545.29999999999995</v>
      </c>
      <c r="C642">
        <v>360.29999999999899</v>
      </c>
      <c r="D642" t="s">
        <v>1812</v>
      </c>
      <c r="E642">
        <v>544.29999999999995</v>
      </c>
      <c r="F642">
        <v>1</v>
      </c>
      <c r="G642">
        <v>1</v>
      </c>
      <c r="H642">
        <v>359.29999999999899</v>
      </c>
      <c r="I642">
        <v>1</v>
      </c>
      <c r="J642">
        <v>1</v>
      </c>
      <c r="K642">
        <v>3</v>
      </c>
      <c r="O642" t="s">
        <v>1864</v>
      </c>
      <c r="R642" t="s">
        <v>1864</v>
      </c>
      <c r="S642">
        <v>0</v>
      </c>
      <c r="W642" t="s">
        <v>1864</v>
      </c>
      <c r="Z642" t="s">
        <v>1864</v>
      </c>
      <c r="AA642">
        <v>0</v>
      </c>
      <c r="AE642" t="s">
        <v>1864</v>
      </c>
      <c r="AH642" t="s">
        <v>1864</v>
      </c>
      <c r="AI642">
        <v>0</v>
      </c>
    </row>
    <row r="643" spans="1:35" x14ac:dyDescent="0.25">
      <c r="A643" t="s">
        <v>1764</v>
      </c>
      <c r="B643">
        <v>685.5</v>
      </c>
      <c r="C643">
        <v>570.5</v>
      </c>
      <c r="D643" t="s">
        <v>1737</v>
      </c>
      <c r="E643">
        <v>684.5</v>
      </c>
      <c r="F643">
        <v>1</v>
      </c>
      <c r="G643">
        <v>1</v>
      </c>
      <c r="H643">
        <v>569.5</v>
      </c>
      <c r="I643">
        <v>1</v>
      </c>
      <c r="J643">
        <v>1</v>
      </c>
      <c r="K643">
        <v>3</v>
      </c>
      <c r="O643" t="s">
        <v>1864</v>
      </c>
      <c r="R643" t="s">
        <v>1864</v>
      </c>
      <c r="S643">
        <v>0</v>
      </c>
      <c r="W643" t="s">
        <v>1864</v>
      </c>
      <c r="Z643" t="s">
        <v>1864</v>
      </c>
      <c r="AA643">
        <v>0</v>
      </c>
      <c r="AE643" t="s">
        <v>1864</v>
      </c>
      <c r="AH643" t="s">
        <v>1864</v>
      </c>
      <c r="AI643">
        <v>0</v>
      </c>
    </row>
    <row r="644" spans="1:35" x14ac:dyDescent="0.25">
      <c r="A644" t="s">
        <v>1560</v>
      </c>
      <c r="B644">
        <v>867.8</v>
      </c>
      <c r="C644">
        <v>594.6</v>
      </c>
      <c r="D644" t="s">
        <v>1303</v>
      </c>
      <c r="E644">
        <v>866.7</v>
      </c>
      <c r="F644">
        <v>1</v>
      </c>
      <c r="G644">
        <v>1.0999999999999091</v>
      </c>
      <c r="H644">
        <v>593.4</v>
      </c>
      <c r="I644">
        <v>1</v>
      </c>
      <c r="J644">
        <v>1.2000000000000455</v>
      </c>
      <c r="K644">
        <v>3</v>
      </c>
      <c r="L644" t="s">
        <v>1215</v>
      </c>
      <c r="M644">
        <v>866.8</v>
      </c>
      <c r="N644">
        <v>1</v>
      </c>
      <c r="O644">
        <v>1</v>
      </c>
      <c r="P644">
        <v>593.5</v>
      </c>
      <c r="Q644">
        <v>1</v>
      </c>
      <c r="R644">
        <v>1.1000000000000227</v>
      </c>
      <c r="S644">
        <v>3</v>
      </c>
      <c r="W644" t="s">
        <v>1864</v>
      </c>
      <c r="Z644" t="s">
        <v>1864</v>
      </c>
      <c r="AA644">
        <v>0</v>
      </c>
      <c r="AE644" t="s">
        <v>1864</v>
      </c>
      <c r="AH644" t="s">
        <v>1864</v>
      </c>
      <c r="AI644">
        <v>0</v>
      </c>
    </row>
    <row r="645" spans="1:35" x14ac:dyDescent="0.25">
      <c r="A645" t="s">
        <v>1561</v>
      </c>
      <c r="B645">
        <v>893.8</v>
      </c>
      <c r="C645">
        <v>594.6</v>
      </c>
      <c r="D645" t="s">
        <v>1313</v>
      </c>
      <c r="E645">
        <v>892.8</v>
      </c>
      <c r="F645">
        <v>1</v>
      </c>
      <c r="G645">
        <v>1</v>
      </c>
      <c r="H645">
        <v>593.5</v>
      </c>
      <c r="I645">
        <v>1</v>
      </c>
      <c r="J645">
        <v>1.1000000000000227</v>
      </c>
      <c r="K645">
        <v>3</v>
      </c>
      <c r="O645" t="s">
        <v>1864</v>
      </c>
      <c r="R645" t="s">
        <v>1864</v>
      </c>
      <c r="S645">
        <v>0</v>
      </c>
      <c r="W645" t="s">
        <v>1864</v>
      </c>
      <c r="Z645" t="s">
        <v>1864</v>
      </c>
      <c r="AA645">
        <v>0</v>
      </c>
      <c r="AE645" t="s">
        <v>1864</v>
      </c>
      <c r="AH645" t="s">
        <v>1864</v>
      </c>
      <c r="AI645">
        <v>0</v>
      </c>
    </row>
    <row r="646" spans="1:35" x14ac:dyDescent="0.25">
      <c r="A646" t="s">
        <v>1562</v>
      </c>
      <c r="B646">
        <v>919.8</v>
      </c>
      <c r="C646">
        <v>620.6</v>
      </c>
      <c r="D646" t="s">
        <v>1401</v>
      </c>
      <c r="E646">
        <v>918.8</v>
      </c>
      <c r="F646">
        <v>1</v>
      </c>
      <c r="G646">
        <v>1</v>
      </c>
      <c r="H646">
        <v>619.5</v>
      </c>
      <c r="I646">
        <v>1</v>
      </c>
      <c r="J646">
        <v>1.1000000000000227</v>
      </c>
      <c r="K646">
        <v>3</v>
      </c>
      <c r="O646" t="s">
        <v>1864</v>
      </c>
      <c r="R646" t="s">
        <v>1864</v>
      </c>
      <c r="S646">
        <v>0</v>
      </c>
      <c r="W646" t="s">
        <v>1864</v>
      </c>
      <c r="Z646" t="s">
        <v>1864</v>
      </c>
      <c r="AA646">
        <v>0</v>
      </c>
      <c r="AE646" t="s">
        <v>1864</v>
      </c>
      <c r="AH646" t="s">
        <v>1864</v>
      </c>
      <c r="AI646">
        <v>0</v>
      </c>
    </row>
    <row r="647" spans="1:35" x14ac:dyDescent="0.25">
      <c r="A647" t="s">
        <v>1563</v>
      </c>
      <c r="B647">
        <v>947.9</v>
      </c>
      <c r="C647">
        <v>648.70000000000005</v>
      </c>
      <c r="D647" t="s">
        <v>1513</v>
      </c>
      <c r="E647">
        <v>946.8</v>
      </c>
      <c r="F647">
        <v>1</v>
      </c>
      <c r="G647">
        <v>1.1000000000000227</v>
      </c>
      <c r="H647">
        <v>647.5</v>
      </c>
      <c r="I647">
        <v>1</v>
      </c>
      <c r="J647">
        <v>1.2000000000000455</v>
      </c>
      <c r="K647">
        <v>3</v>
      </c>
      <c r="L647" t="s">
        <v>1483</v>
      </c>
      <c r="M647">
        <v>946.9</v>
      </c>
      <c r="N647">
        <v>1</v>
      </c>
      <c r="O647">
        <v>1</v>
      </c>
      <c r="P647">
        <v>647.6</v>
      </c>
      <c r="Q647">
        <v>1</v>
      </c>
      <c r="R647">
        <v>1.1000000000000227</v>
      </c>
      <c r="S647">
        <v>3</v>
      </c>
      <c r="W647" t="s">
        <v>1864</v>
      </c>
      <c r="Z647" t="s">
        <v>1864</v>
      </c>
      <c r="AA647">
        <v>0</v>
      </c>
      <c r="AE647" t="s">
        <v>1864</v>
      </c>
      <c r="AH647" t="s">
        <v>1864</v>
      </c>
      <c r="AI647">
        <v>0</v>
      </c>
    </row>
  </sheetData>
  <autoFilter ref="A1:AI647"/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0"/>
  <sheetViews>
    <sheetView workbookViewId="0">
      <pane ySplit="1" topLeftCell="A2" activePane="bottomLeft" state="frozen"/>
      <selection pane="bottomLeft" activeCell="A462" sqref="A462:A830"/>
    </sheetView>
  </sheetViews>
  <sheetFormatPr defaultRowHeight="15" x14ac:dyDescent="0.25"/>
  <cols>
    <col min="1" max="1" width="4" bestFit="1" customWidth="1"/>
    <col min="4" max="4" width="16.140625" bestFit="1" customWidth="1"/>
    <col min="6" max="6" width="14.140625" bestFit="1" customWidth="1"/>
    <col min="7" max="7" width="16.140625" bestFit="1" customWidth="1"/>
    <col min="8" max="8" width="16.140625" customWidth="1"/>
    <col min="9" max="9" width="14.28515625" bestFit="1" customWidth="1"/>
    <col min="10" max="10" width="14.85546875" style="12" bestFit="1" customWidth="1"/>
    <col min="11" max="11" width="14.85546875" customWidth="1"/>
    <col min="12" max="12" width="12.7109375" bestFit="1" customWidth="1"/>
    <col min="15" max="15" width="14" bestFit="1" customWidth="1"/>
    <col min="17" max="17" width="11.140625" customWidth="1"/>
  </cols>
  <sheetData>
    <row r="1" spans="1:17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</row>
    <row r="2" spans="1:17" x14ac:dyDescent="0.25">
      <c r="A2">
        <v>1</v>
      </c>
      <c r="B2">
        <v>-706.5</v>
      </c>
      <c r="C2">
        <v>225.2</v>
      </c>
      <c r="D2" t="s">
        <v>146</v>
      </c>
      <c r="E2">
        <f>VLOOKUP(D2,ProbListM1!D:S,10,FALSE)</f>
        <v>0.64659188600866846</v>
      </c>
      <c r="F2" t="str">
        <f>_xlfn.IFNA(VLOOKUP(D2,ctlistM1!A:AI,4,FALSE),"PC 12:0_14:1")</f>
        <v>PC 12:0_14:1</v>
      </c>
      <c r="G2">
        <f>_xlfn.IFNA(VLOOKUP(D2,ctlistM1!A:AL,11,FALSE),0)</f>
        <v>0</v>
      </c>
      <c r="H2" s="2">
        <f>IF(G2=0,0,VLOOKUP(F2,ProbListM1!D:W,IF(G2=1,17,IF(G2=2,18,IF(G2=3,19,IF(G2=4,20)))), FALSE))</f>
        <v>0</v>
      </c>
      <c r="I2" s="12" t="str">
        <f>IF(_xlfn.IFNA(VLOOKUP(D2,ctlistM1!A:AI,12,FALSE),"PC 12:0_14:1")=0,"PC 12:0_14:1", _xlfn.IFNA(VLOOKUP(D2,ctlistM1!A:AI,12,FALSE),"PC 12:0_14:1"))</f>
        <v>PC 12:0_14:1</v>
      </c>
      <c r="J2" s="12">
        <f>_xlfn.IFNA(VLOOKUP(D2,ctlistM1!A:AO,19,FALSE),0)</f>
        <v>0</v>
      </c>
      <c r="K2" s="2">
        <f>IF(J2=0,0,VLOOKUP(I2,ProbListM1!D:W,IF(J2=1,17,IF(J2=2,18,IF(J2=3,19,IF(J2=4,20)))),FALSE))</f>
        <v>0</v>
      </c>
      <c r="L2" s="12" t="str">
        <f>IF(_xlfn.IFNA(VLOOKUP(D2,ctlistM1!A:AI,20,FALSE),"PC 12:0_14:1")=0,"PC 12:0_14:1", _xlfn.IFNA(VLOOKUP(D2,ctlistM1!A:AI,20,FALSE),"PC 12:0_14:1"))</f>
        <v>PC 12:0_14:1</v>
      </c>
      <c r="M2">
        <f>_xlfn.IFNA(VLOOKUP(D2,ctlistM1!A:AR,27,FALSE),0)</f>
        <v>0</v>
      </c>
      <c r="N2" s="2">
        <v>0</v>
      </c>
      <c r="O2" t="s">
        <v>146</v>
      </c>
      <c r="P2">
        <v>0</v>
      </c>
      <c r="Q2">
        <v>0</v>
      </c>
    </row>
    <row r="3" spans="1:17" x14ac:dyDescent="0.25">
      <c r="A3">
        <v>2</v>
      </c>
      <c r="B3">
        <v>-736.5</v>
      </c>
      <c r="C3">
        <v>255.2</v>
      </c>
      <c r="D3" t="s">
        <v>147</v>
      </c>
      <c r="E3">
        <f>VLOOKUP(D3,ProbListM1!D:S,10,FALSE)</f>
        <v>0.63187611495030027</v>
      </c>
      <c r="F3" t="str">
        <f>_xlfn.IFNA(VLOOKUP(D3,ctlistM1!A:AI,4,FALSE),"PC 12:0_14:1")</f>
        <v>PC 12:0_16:1</v>
      </c>
      <c r="G3">
        <f>_xlfn.IFNA(VLOOKUP(D3,ctlistM1!A:AL,11,FALSE),0)</f>
        <v>1</v>
      </c>
      <c r="H3" s="2">
        <f>IF(G3=0,0,VLOOKUP(F3,ProbListM1!D:W,IF(G3=1,17,IF(G3=2,18,IF(G3=3,19,IF(G3=4,20)))), FALSE))</f>
        <v>1.2500193634999783E-2</v>
      </c>
      <c r="I3" s="12" t="str">
        <f>IF(_xlfn.IFNA(VLOOKUP(D3,ctlistM1!A:AI,12,FALSE),"PC 12:0_14:1")=0,"PC 12:0_14:1", _xlfn.IFNA(VLOOKUP(D3,ctlistM1!A:AI,12,FALSE),"PC 12:0_14:1"))</f>
        <v>PC 12:0_14:1</v>
      </c>
      <c r="J3" s="12">
        <f>_xlfn.IFNA(VLOOKUP(D3,ctlistM1!A:AO,19,FALSE),0)</f>
        <v>0</v>
      </c>
      <c r="K3" s="2">
        <f>IF(J3=0,0,VLOOKUP(I3,ProbListM1!D:W,IF(J3=1,17,IF(J3=2,18,IF(J3=3,19,IF(J3=4,20)))),FALSE))</f>
        <v>0</v>
      </c>
      <c r="L3" s="12" t="str">
        <f>IF(_xlfn.IFNA(VLOOKUP(D3,ctlistM1!A:AI,20,FALSE),"PC 12:0_14:1")=0,"PC 12:0_14:1", _xlfn.IFNA(VLOOKUP(D3,ctlistM1!A:AI,20,FALSE),"PC 12:0_14:1"))</f>
        <v>PC 12:0_14:1</v>
      </c>
      <c r="M3">
        <f>_xlfn.IFNA(VLOOKUP(D3,ctlistM1!A:AR,27,FALSE),0)</f>
        <v>0</v>
      </c>
      <c r="N3" s="2">
        <v>0</v>
      </c>
      <c r="O3" t="s">
        <v>146</v>
      </c>
      <c r="P3">
        <v>0</v>
      </c>
      <c r="Q3">
        <v>0</v>
      </c>
    </row>
    <row r="4" spans="1:17" x14ac:dyDescent="0.25">
      <c r="A4">
        <v>3</v>
      </c>
      <c r="B4">
        <v>-734.5</v>
      </c>
      <c r="C4">
        <v>253.2</v>
      </c>
      <c r="D4" t="s">
        <v>148</v>
      </c>
      <c r="E4">
        <f>VLOOKUP(D4,ProbListM1!D:S,10,FALSE)</f>
        <v>0.63206572044495501</v>
      </c>
      <c r="F4" t="str">
        <f>_xlfn.IFNA(VLOOKUP(D4,ctlistM1!A:AI,4,FALSE),"PC 12:0_14:1")</f>
        <v>PC 12:0_14:1</v>
      </c>
      <c r="G4">
        <f>_xlfn.IFNA(VLOOKUP(D4,ctlistM1!A:AL,11,FALSE),0)</f>
        <v>0</v>
      </c>
      <c r="H4" s="2">
        <f>IF(G4=0,0,VLOOKUP(F4,ProbListM1!D:W,IF(G4=1,17,IF(G4=2,18,IF(G4=3,19,IF(G4=4,20)))), FALSE))</f>
        <v>0</v>
      </c>
      <c r="I4" s="12" t="str">
        <f>IF(_xlfn.IFNA(VLOOKUP(D4,ctlistM1!A:AI,12,FALSE),"PC 12:0_14:1")=0,"PC 12:0_14:1", _xlfn.IFNA(VLOOKUP(D4,ctlistM1!A:AI,12,FALSE),"PC 12:0_14:1"))</f>
        <v>PC 12:0_14:1</v>
      </c>
      <c r="J4" s="12">
        <f>_xlfn.IFNA(VLOOKUP(D4,ctlistM1!A:AO,19,FALSE),0)</f>
        <v>0</v>
      </c>
      <c r="K4" s="2">
        <f>IF(J4=0,0,VLOOKUP(I4,ProbListM1!D:W,IF(J4=1,17,IF(J4=2,18,IF(J4=3,19,IF(J4=4,20)))),FALSE))</f>
        <v>0</v>
      </c>
      <c r="L4" s="12" t="str">
        <f>IF(_xlfn.IFNA(VLOOKUP(D4,ctlistM1!A:AI,20,FALSE),"PC 12:0_14:1")=0,"PC 12:0_14:1", _xlfn.IFNA(VLOOKUP(D4,ctlistM1!A:AI,20,FALSE),"PC 12:0_14:1"))</f>
        <v>PC 12:0_14:1</v>
      </c>
      <c r="M4">
        <f>_xlfn.IFNA(VLOOKUP(D4,ctlistM1!A:AR,27,FALSE),0)</f>
        <v>0</v>
      </c>
      <c r="N4" s="2">
        <v>0</v>
      </c>
      <c r="O4" t="s">
        <v>146</v>
      </c>
      <c r="P4">
        <v>0</v>
      </c>
      <c r="Q4">
        <v>0</v>
      </c>
    </row>
    <row r="5" spans="1:17" x14ac:dyDescent="0.25">
      <c r="A5">
        <v>4</v>
      </c>
      <c r="B5">
        <v>-764.5</v>
      </c>
      <c r="C5">
        <v>283.3</v>
      </c>
      <c r="D5" t="s">
        <v>149</v>
      </c>
      <c r="E5">
        <f>VLOOKUP(D5,ProbListM1!D:S,10,FALSE)</f>
        <v>0.61768055008142564</v>
      </c>
      <c r="F5" t="str">
        <f>_xlfn.IFNA(VLOOKUP(D5,ctlistM1!A:AI,4,FALSE),"PC 12:0_14:1")</f>
        <v>PC 12:0_18:1</v>
      </c>
      <c r="G5">
        <f>_xlfn.IFNA(VLOOKUP(D5,ctlistM1!A:AL,11,FALSE),0)</f>
        <v>1</v>
      </c>
      <c r="H5" s="2">
        <f>IF(G5=0,0,VLOOKUP(F5,ProbListM1!D:W,IF(G5=1,17,IF(G5=2,18,IF(G5=3,19,IF(G5=4,20)))), FALSE))</f>
        <v>1.488816794678061E-2</v>
      </c>
      <c r="I5" s="12" t="str">
        <f>IF(_xlfn.IFNA(VLOOKUP(D5,ctlistM1!A:AI,12,FALSE),"PC 12:0_14:1")=0,"PC 12:0_14:1", _xlfn.IFNA(VLOOKUP(D5,ctlistM1!A:AI,12,FALSE),"PC 12:0_14:1"))</f>
        <v>PC 12:0_14:1</v>
      </c>
      <c r="J5" s="12">
        <f>_xlfn.IFNA(VLOOKUP(D5,ctlistM1!A:AO,19,FALSE),0)</f>
        <v>0</v>
      </c>
      <c r="K5" s="2">
        <f>IF(J5=0,0,VLOOKUP(I5,ProbListM1!D:W,IF(J5=1,17,IF(J5=2,18,IF(J5=3,19,IF(J5=4,20)))),FALSE))</f>
        <v>0</v>
      </c>
      <c r="L5" s="12" t="str">
        <f>IF(_xlfn.IFNA(VLOOKUP(D5,ctlistM1!A:AI,20,FALSE),"PC 12:0_14:1")=0,"PC 12:0_14:1", _xlfn.IFNA(VLOOKUP(D5,ctlistM1!A:AI,20,FALSE),"PC 12:0_14:1"))</f>
        <v>PC 12:0_14:1</v>
      </c>
      <c r="M5">
        <f>_xlfn.IFNA(VLOOKUP(D5,ctlistM1!A:AR,27,FALSE),0)</f>
        <v>0</v>
      </c>
      <c r="N5" s="2">
        <v>0</v>
      </c>
      <c r="O5" t="s">
        <v>146</v>
      </c>
      <c r="P5">
        <v>0</v>
      </c>
      <c r="Q5">
        <v>0</v>
      </c>
    </row>
    <row r="6" spans="1:17" x14ac:dyDescent="0.25">
      <c r="A6">
        <v>5</v>
      </c>
      <c r="B6">
        <v>-762.5</v>
      </c>
      <c r="C6">
        <v>281.2</v>
      </c>
      <c r="D6" t="s">
        <v>150</v>
      </c>
      <c r="E6">
        <f>VLOOKUP(D6,ProbListM1!D:S,10,FALSE)</f>
        <v>0.61786589594822749</v>
      </c>
      <c r="F6" t="str">
        <f>_xlfn.IFNA(VLOOKUP(D6,ctlistM1!A:AI,4,FALSE),"PC 12:0_14:1")</f>
        <v>PC 12:0_18:2</v>
      </c>
      <c r="G6">
        <f>_xlfn.IFNA(VLOOKUP(D6,ctlistM1!A:AL,11,FALSE),0)</f>
        <v>1</v>
      </c>
      <c r="H6" s="2">
        <f>IF(G6=0,0,VLOOKUP(F6,ProbListM1!D:W,IF(G6=1,17,IF(G6=2,18,IF(G6=3,19,IF(G6=4,20)))), FALSE))</f>
        <v>1.4854491636355322E-2</v>
      </c>
      <c r="I6" s="12" t="str">
        <f>IF(_xlfn.IFNA(VLOOKUP(D6,ctlistM1!A:AI,12,FALSE),"PC 12:0_14:1")=0,"PC 12:0_14:1", _xlfn.IFNA(VLOOKUP(D6,ctlistM1!A:AI,12,FALSE),"PC 12:0_14:1"))</f>
        <v>PC 12:0_14:1</v>
      </c>
      <c r="J6" s="12">
        <f>_xlfn.IFNA(VLOOKUP(D6,ctlistM1!A:AO,19,FALSE),0)</f>
        <v>0</v>
      </c>
      <c r="K6" s="2">
        <f>IF(J6=0,0,VLOOKUP(I6,ProbListM1!D:W,IF(J6=1,17,IF(J6=2,18,IF(J6=3,19,IF(J6=4,20)))),FALSE))</f>
        <v>0</v>
      </c>
      <c r="L6" s="12" t="str">
        <f>IF(_xlfn.IFNA(VLOOKUP(D6,ctlistM1!A:AI,20,FALSE),"PC 12:0_14:1")=0,"PC 12:0_14:1", _xlfn.IFNA(VLOOKUP(D6,ctlistM1!A:AI,20,FALSE),"PC 12:0_14:1"))</f>
        <v>PC 12:0_14:1</v>
      </c>
      <c r="M6">
        <f>_xlfn.IFNA(VLOOKUP(D6,ctlistM1!A:AR,27,FALSE),0)</f>
        <v>0</v>
      </c>
      <c r="N6" s="2">
        <v>0</v>
      </c>
      <c r="O6" t="s">
        <v>146</v>
      </c>
      <c r="P6">
        <v>0</v>
      </c>
      <c r="Q6">
        <v>0</v>
      </c>
    </row>
    <row r="7" spans="1:17" x14ac:dyDescent="0.25">
      <c r="A7">
        <v>6</v>
      </c>
      <c r="B7">
        <v>-760.5</v>
      </c>
      <c r="C7">
        <v>279.2</v>
      </c>
      <c r="D7" t="s">
        <v>151</v>
      </c>
      <c r="E7">
        <f>VLOOKUP(D7,ProbListM1!D:S,10,FALSE)</f>
        <v>0.61805129743130272</v>
      </c>
      <c r="F7" t="str">
        <f>_xlfn.IFNA(VLOOKUP(D7,ctlistM1!A:AI,4,FALSE),"PC 12:0_14:1")</f>
        <v>PC 12:0_18:3</v>
      </c>
      <c r="G7">
        <f>_xlfn.IFNA(VLOOKUP(D7,ctlistM1!A:AL,11,FALSE),0)</f>
        <v>1</v>
      </c>
      <c r="H7" s="2">
        <f>IF(G7=0,0,VLOOKUP(F7,ProbListM1!D:W,IF(G7=1,17,IF(G7=2,18,IF(G7=3,19,IF(G7=4,20)))), FALSE))</f>
        <v>1.4820849433062343E-2</v>
      </c>
      <c r="I7" s="12" t="str">
        <f>IF(_xlfn.IFNA(VLOOKUP(D7,ctlistM1!A:AI,12,FALSE),"PC 12:0_14:1")=0,"PC 12:0_14:1", _xlfn.IFNA(VLOOKUP(D7,ctlistM1!A:AI,12,FALSE),"PC 12:0_14:1"))</f>
        <v>PC 12:0_14:1</v>
      </c>
      <c r="J7" s="12">
        <f>_xlfn.IFNA(VLOOKUP(D7,ctlistM1!A:AO,19,FALSE),0)</f>
        <v>0</v>
      </c>
      <c r="K7" s="2">
        <f>IF(J7=0,0,VLOOKUP(I7,ProbListM1!D:W,IF(J7=1,17,IF(J7=2,18,IF(J7=3,19,IF(J7=4,20)))),FALSE))</f>
        <v>0</v>
      </c>
      <c r="L7" s="12" t="str">
        <f>IF(_xlfn.IFNA(VLOOKUP(D7,ctlistM1!A:AI,20,FALSE),"PC 12:0_14:1")=0,"PC 12:0_14:1", _xlfn.IFNA(VLOOKUP(D7,ctlistM1!A:AI,20,FALSE),"PC 12:0_14:1"))</f>
        <v>PC 12:0_14:1</v>
      </c>
      <c r="M7">
        <f>_xlfn.IFNA(VLOOKUP(D7,ctlistM1!A:AR,27,FALSE),0)</f>
        <v>0</v>
      </c>
      <c r="N7" s="2">
        <v>0</v>
      </c>
      <c r="O7" t="s">
        <v>146</v>
      </c>
      <c r="P7">
        <v>0</v>
      </c>
      <c r="Q7">
        <v>0</v>
      </c>
    </row>
    <row r="8" spans="1:17" x14ac:dyDescent="0.25">
      <c r="A8">
        <v>7</v>
      </c>
      <c r="B8">
        <v>-758.5</v>
      </c>
      <c r="C8">
        <v>277.2</v>
      </c>
      <c r="D8" t="s">
        <v>152</v>
      </c>
      <c r="E8">
        <f>VLOOKUP(D8,ProbListM1!D:S,10,FALSE)</f>
        <v>0.61823675454733995</v>
      </c>
      <c r="F8" t="str">
        <f>_xlfn.IFNA(VLOOKUP(D8,ctlistM1!A:AI,4,FALSE),"PC 12:0_14:1")</f>
        <v>PC 12:0_18:4</v>
      </c>
      <c r="G8">
        <f>_xlfn.IFNA(VLOOKUP(D8,ctlistM1!A:AL,11,FALSE),0)</f>
        <v>1</v>
      </c>
      <c r="H8" s="2">
        <f>IF(G8=0,0,VLOOKUP(F8,ProbListM1!D:W,IF(G8=1,17,IF(G8=2,18,IF(G8=3,19,IF(G8=4,20)))), FALSE))</f>
        <v>1.4787241377103966E-2</v>
      </c>
      <c r="I8" s="12" t="str">
        <f>IF(_xlfn.IFNA(VLOOKUP(D8,ctlistM1!A:AI,12,FALSE),"PC 12:0_14:1")=0,"PC 12:0_14:1", _xlfn.IFNA(VLOOKUP(D8,ctlistM1!A:AI,12,FALSE),"PC 12:0_14:1"))</f>
        <v>PC 12:0_14:1</v>
      </c>
      <c r="J8" s="12">
        <f>_xlfn.IFNA(VLOOKUP(D8,ctlistM1!A:AO,19,FALSE),0)</f>
        <v>0</v>
      </c>
      <c r="K8" s="2">
        <f>IF(J8=0,0,VLOOKUP(I8,ProbListM1!D:W,IF(J8=1,17,IF(J8=2,18,IF(J8=3,19,IF(J8=4,20)))),FALSE))</f>
        <v>0</v>
      </c>
      <c r="L8" s="12" t="str">
        <f>IF(_xlfn.IFNA(VLOOKUP(D8,ctlistM1!A:AI,20,FALSE),"PC 12:0_14:1")=0,"PC 12:0_14:1", _xlfn.IFNA(VLOOKUP(D8,ctlistM1!A:AI,20,FALSE),"PC 12:0_14:1"))</f>
        <v>PC 12:0_14:1</v>
      </c>
      <c r="M8">
        <f>_xlfn.IFNA(VLOOKUP(D8,ctlistM1!A:AR,27,FALSE),0)</f>
        <v>0</v>
      </c>
      <c r="N8" s="2">
        <v>0</v>
      </c>
      <c r="O8" t="s">
        <v>146</v>
      </c>
      <c r="P8">
        <v>0</v>
      </c>
      <c r="Q8">
        <v>0</v>
      </c>
    </row>
    <row r="9" spans="1:17" x14ac:dyDescent="0.25">
      <c r="A9">
        <v>8</v>
      </c>
      <c r="B9">
        <v>-756.5</v>
      </c>
      <c r="C9">
        <v>275.2</v>
      </c>
      <c r="D9" t="s">
        <v>153</v>
      </c>
      <c r="E9">
        <f>VLOOKUP(D9,ProbListM1!D:S,10,FALSE)</f>
        <v>0.61842226731303296</v>
      </c>
      <c r="F9" t="str">
        <f>_xlfn.IFNA(VLOOKUP(D9,ctlistM1!A:AI,4,FALSE),"PC 12:0_14:1")</f>
        <v>PC 12:0_14:1</v>
      </c>
      <c r="G9">
        <f>_xlfn.IFNA(VLOOKUP(D9,ctlistM1!A:AL,11,FALSE),0)</f>
        <v>0</v>
      </c>
      <c r="H9" s="2">
        <f>IF(G9=0,0,VLOOKUP(F9,ProbListM1!D:W,IF(G9=1,17,IF(G9=2,18,IF(G9=3,19,IF(G9=4,20)))), FALSE))</f>
        <v>0</v>
      </c>
      <c r="I9" s="12" t="str">
        <f>IF(_xlfn.IFNA(VLOOKUP(D9,ctlistM1!A:AI,12,FALSE),"PC 12:0_14:1")=0,"PC 12:0_14:1", _xlfn.IFNA(VLOOKUP(D9,ctlistM1!A:AI,12,FALSE),"PC 12:0_14:1"))</f>
        <v>PC 12:0_14:1</v>
      </c>
      <c r="J9" s="12">
        <f>_xlfn.IFNA(VLOOKUP(D9,ctlistM1!A:AO,19,FALSE),0)</f>
        <v>0</v>
      </c>
      <c r="K9" s="2">
        <f>IF(J9=0,0,VLOOKUP(I9,ProbListM1!D:W,IF(J9=1,17,IF(J9=2,18,IF(J9=3,19,IF(J9=4,20)))),FALSE))</f>
        <v>0</v>
      </c>
      <c r="L9" s="12" t="str">
        <f>IF(_xlfn.IFNA(VLOOKUP(D9,ctlistM1!A:AI,20,FALSE),"PC 12:0_14:1")=0,"PC 12:0_14:1", _xlfn.IFNA(VLOOKUP(D9,ctlistM1!A:AI,20,FALSE),"PC 12:0_14:1"))</f>
        <v>PC 12:0_14:1</v>
      </c>
      <c r="M9">
        <f>_xlfn.IFNA(VLOOKUP(D9,ctlistM1!A:AR,27,FALSE),0)</f>
        <v>0</v>
      </c>
      <c r="N9" s="2">
        <v>0</v>
      </c>
      <c r="O9" t="s">
        <v>146</v>
      </c>
      <c r="P9">
        <v>0</v>
      </c>
      <c r="Q9">
        <v>0</v>
      </c>
    </row>
    <row r="10" spans="1:17" x14ac:dyDescent="0.25">
      <c r="A10">
        <v>9</v>
      </c>
      <c r="B10">
        <v>-790.6</v>
      </c>
      <c r="C10">
        <v>309.3</v>
      </c>
      <c r="D10" t="s">
        <v>154</v>
      </c>
      <c r="E10">
        <f>VLOOKUP(D10,ProbListM1!D:S,10,FALSE)</f>
        <v>0.60398508102473836</v>
      </c>
      <c r="F10" t="str">
        <f>_xlfn.IFNA(VLOOKUP(D10,ctlistM1!A:AI,4,FALSE),"PC 12:0_14:1")</f>
        <v>PC 12:0_20:2</v>
      </c>
      <c r="G10">
        <f>_xlfn.IFNA(VLOOKUP(D10,ctlistM1!A:AL,11,FALSE),0)</f>
        <v>1</v>
      </c>
      <c r="H10" s="2">
        <f>IF(G10=0,0,VLOOKUP(F10,ProbListM1!D:W,IF(G10=1,17,IF(G10=2,18,IF(G10=3,19,IF(G10=4,20)))), FALSE))</f>
        <v>1.7441564678947127E-2</v>
      </c>
      <c r="I10" s="12" t="str">
        <f>IF(_xlfn.IFNA(VLOOKUP(D10,ctlistM1!A:AI,12,FALSE),"PC 12:0_14:1")=0,"PC 12:0_14:1", _xlfn.IFNA(VLOOKUP(D10,ctlistM1!A:AI,12,FALSE),"PC 12:0_14:1"))</f>
        <v>PC 12:0_14:1</v>
      </c>
      <c r="J10" s="12">
        <f>_xlfn.IFNA(VLOOKUP(D10,ctlistM1!A:AO,19,FALSE),0)</f>
        <v>0</v>
      </c>
      <c r="K10" s="2">
        <f>IF(J10=0,0,VLOOKUP(I10,ProbListM1!D:W,IF(J10=1,17,IF(J10=2,18,IF(J10=3,19,IF(J10=4,20)))),FALSE))</f>
        <v>0</v>
      </c>
      <c r="L10" s="12" t="str">
        <f>IF(_xlfn.IFNA(VLOOKUP(D10,ctlistM1!A:AI,20,FALSE),"PC 12:0_14:1")=0,"PC 12:0_14:1", _xlfn.IFNA(VLOOKUP(D10,ctlistM1!A:AI,20,FALSE),"PC 12:0_14:1"))</f>
        <v>PC 12:0_14:1</v>
      </c>
      <c r="M10">
        <f>_xlfn.IFNA(VLOOKUP(D10,ctlistM1!A:AR,27,FALSE),0)</f>
        <v>0</v>
      </c>
      <c r="N10" s="2">
        <v>0</v>
      </c>
      <c r="O10" t="s">
        <v>146</v>
      </c>
      <c r="P10">
        <v>0</v>
      </c>
      <c r="Q10">
        <v>0</v>
      </c>
    </row>
    <row r="11" spans="1:17" x14ac:dyDescent="0.25">
      <c r="A11">
        <v>10</v>
      </c>
      <c r="B11">
        <v>-788.5</v>
      </c>
      <c r="C11">
        <v>307.3</v>
      </c>
      <c r="D11" t="s">
        <v>155</v>
      </c>
      <c r="E11">
        <f>VLOOKUP(D11,ProbListM1!D:S,10,FALSE)</f>
        <v>0.60416631732619419</v>
      </c>
      <c r="F11" t="str">
        <f>_xlfn.IFNA(VLOOKUP(D11,ctlistM1!A:AI,4,FALSE),"PC 12:0_14:1")</f>
        <v>PC 12:0_20:3</v>
      </c>
      <c r="G11">
        <f>_xlfn.IFNA(VLOOKUP(D11,ctlistM1!A:AL,11,FALSE),0)</f>
        <v>1</v>
      </c>
      <c r="H11" s="2">
        <f>IF(G11=0,0,VLOOKUP(F11,ProbListM1!D:W,IF(G11=1,17,IF(G11=2,18,IF(G11=3,19,IF(G11=4,20)))), FALSE))</f>
        <v>1.7405412228807385E-2</v>
      </c>
      <c r="I11" s="12" t="str">
        <f>IF(_xlfn.IFNA(VLOOKUP(D11,ctlistM1!A:AI,12,FALSE),"PC 12:0_14:1")=0,"PC 12:0_14:1", _xlfn.IFNA(VLOOKUP(D11,ctlistM1!A:AI,12,FALSE),"PC 12:0_14:1"))</f>
        <v>PC 12:0_14:1</v>
      </c>
      <c r="J11" s="12">
        <f>_xlfn.IFNA(VLOOKUP(D11,ctlistM1!A:AO,19,FALSE),0)</f>
        <v>0</v>
      </c>
      <c r="K11" s="2">
        <f>IF(J11=0,0,VLOOKUP(I11,ProbListM1!D:W,IF(J11=1,17,IF(J11=2,18,IF(J11=3,19,IF(J11=4,20)))),FALSE))</f>
        <v>0</v>
      </c>
      <c r="L11" s="12" t="str">
        <f>IF(_xlfn.IFNA(VLOOKUP(D11,ctlistM1!A:AI,20,FALSE),"PC 12:0_14:1")=0,"PC 12:0_14:1", _xlfn.IFNA(VLOOKUP(D11,ctlistM1!A:AI,20,FALSE),"PC 12:0_14:1"))</f>
        <v>PC 12:0_14:1</v>
      </c>
      <c r="M11">
        <f>_xlfn.IFNA(VLOOKUP(D11,ctlistM1!A:AR,27,FALSE),0)</f>
        <v>0</v>
      </c>
      <c r="N11" s="2">
        <v>0</v>
      </c>
      <c r="O11" t="s">
        <v>146</v>
      </c>
      <c r="P11">
        <v>0</v>
      </c>
      <c r="Q11">
        <v>0</v>
      </c>
    </row>
    <row r="12" spans="1:17" x14ac:dyDescent="0.25">
      <c r="A12">
        <v>11</v>
      </c>
      <c r="B12">
        <v>-786.5</v>
      </c>
      <c r="C12">
        <v>305.2</v>
      </c>
      <c r="D12" t="s">
        <v>156</v>
      </c>
      <c r="E12">
        <f>VLOOKUP(D12,ProbListM1!D:S,10,FALSE)</f>
        <v>0.60434760801077625</v>
      </c>
      <c r="F12" t="str">
        <f>_xlfn.IFNA(VLOOKUP(D12,ctlistM1!A:AI,4,FALSE),"PC 12:0_14:1")</f>
        <v>PC 12:0_20:4</v>
      </c>
      <c r="G12">
        <f>_xlfn.IFNA(VLOOKUP(D12,ctlistM1!A:AL,11,FALSE),0)</f>
        <v>1</v>
      </c>
      <c r="H12" s="2">
        <f>IF(G12=0,0,VLOOKUP(F12,ProbListM1!D:W,IF(G12=1,17,IF(G12=2,18,IF(G12=3,19,IF(G12=4,20)))), FALSE))</f>
        <v>1.7369290935800315E-2</v>
      </c>
      <c r="I12" s="12" t="str">
        <f>IF(_xlfn.IFNA(VLOOKUP(D12,ctlistM1!A:AI,12,FALSE),"PC 12:0_14:1")=0,"PC 12:0_14:1", _xlfn.IFNA(VLOOKUP(D12,ctlistM1!A:AI,12,FALSE),"PC 12:0_14:1"))</f>
        <v>PC 12:0_14:1</v>
      </c>
      <c r="J12" s="12">
        <f>_xlfn.IFNA(VLOOKUP(D12,ctlistM1!A:AO,19,FALSE),0)</f>
        <v>0</v>
      </c>
      <c r="K12" s="2">
        <f>IF(J12=0,0,VLOOKUP(I12,ProbListM1!D:W,IF(J12=1,17,IF(J12=2,18,IF(J12=3,19,IF(J12=4,20)))),FALSE))</f>
        <v>0</v>
      </c>
      <c r="L12" s="12" t="str">
        <f>IF(_xlfn.IFNA(VLOOKUP(D12,ctlistM1!A:AI,20,FALSE),"PC 12:0_14:1")=0,"PC 12:0_14:1", _xlfn.IFNA(VLOOKUP(D12,ctlistM1!A:AI,20,FALSE),"PC 12:0_14:1"))</f>
        <v>PC 12:0_14:1</v>
      </c>
      <c r="M12">
        <f>_xlfn.IFNA(VLOOKUP(D12,ctlistM1!A:AR,27,FALSE),0)</f>
        <v>0</v>
      </c>
      <c r="N12" s="2">
        <v>0</v>
      </c>
      <c r="O12" t="s">
        <v>146</v>
      </c>
      <c r="P12">
        <v>0</v>
      </c>
      <c r="Q12">
        <v>0</v>
      </c>
    </row>
    <row r="13" spans="1:17" x14ac:dyDescent="0.25">
      <c r="A13">
        <v>12</v>
      </c>
      <c r="B13">
        <v>-784.5</v>
      </c>
      <c r="C13">
        <v>303.2</v>
      </c>
      <c r="D13" t="s">
        <v>157</v>
      </c>
      <c r="E13">
        <f>VLOOKUP(D13,ProbListM1!D:S,10,FALSE)</f>
        <v>0.60452895309480326</v>
      </c>
      <c r="F13" t="str">
        <f>_xlfn.IFNA(VLOOKUP(D13,ctlistM1!A:AI,4,FALSE),"PC 12:0_14:1")</f>
        <v>PC 12:0_20:5</v>
      </c>
      <c r="G13">
        <f>_xlfn.IFNA(VLOOKUP(D13,ctlistM1!A:AL,11,FALSE),0)</f>
        <v>1</v>
      </c>
      <c r="H13" s="2">
        <f>IF(G13=0,0,VLOOKUP(F13,ProbListM1!D:W,IF(G13=1,17,IF(G13=2,18,IF(G13=3,19,IF(G13=4,20)))), FALSE))</f>
        <v>1.7333200838210432E-2</v>
      </c>
      <c r="I13" s="12" t="str">
        <f>IF(_xlfn.IFNA(VLOOKUP(D13,ctlistM1!A:AI,12,FALSE),"PC 12:0_14:1")=0,"PC 12:0_14:1", _xlfn.IFNA(VLOOKUP(D13,ctlistM1!A:AI,12,FALSE),"PC 12:0_14:1"))</f>
        <v>PC 12:0_14:1</v>
      </c>
      <c r="J13" s="12">
        <f>_xlfn.IFNA(VLOOKUP(D13,ctlistM1!A:AO,19,FALSE),0)</f>
        <v>0</v>
      </c>
      <c r="K13" s="2">
        <f>IF(J13=0,0,VLOOKUP(I13,ProbListM1!D:W,IF(J13=1,17,IF(J13=2,18,IF(J13=3,19,IF(J13=4,20)))),FALSE))</f>
        <v>0</v>
      </c>
      <c r="L13" s="12" t="str">
        <f>IF(_xlfn.IFNA(VLOOKUP(D13,ctlistM1!A:AI,20,FALSE),"PC 12:0_14:1")=0,"PC 12:0_14:1", _xlfn.IFNA(VLOOKUP(D13,ctlistM1!A:AI,20,FALSE),"PC 12:0_14:1"))</f>
        <v>PC 12:0_14:1</v>
      </c>
      <c r="M13">
        <f>_xlfn.IFNA(VLOOKUP(D13,ctlistM1!A:AR,27,FALSE),0)</f>
        <v>0</v>
      </c>
      <c r="N13" s="2">
        <v>0</v>
      </c>
      <c r="O13" t="s">
        <v>146</v>
      </c>
      <c r="P13">
        <v>0</v>
      </c>
      <c r="Q13">
        <v>0</v>
      </c>
    </row>
    <row r="14" spans="1:17" x14ac:dyDescent="0.25">
      <c r="A14">
        <v>13</v>
      </c>
      <c r="B14">
        <v>-782.5</v>
      </c>
      <c r="C14">
        <v>301.2</v>
      </c>
      <c r="D14" t="s">
        <v>158</v>
      </c>
      <c r="E14">
        <f>VLOOKUP(D14,ProbListM1!D:S,10,FALSE)</f>
        <v>0.60471035259459871</v>
      </c>
      <c r="F14" t="str">
        <f>_xlfn.IFNA(VLOOKUP(D14,ctlistM1!A:AI,4,FALSE),"PC 12:0_14:1")</f>
        <v>PC 12:0_14:1</v>
      </c>
      <c r="G14">
        <f>_xlfn.IFNA(VLOOKUP(D14,ctlistM1!A:AL,11,FALSE),0)</f>
        <v>0</v>
      </c>
      <c r="H14" s="2">
        <f>IF(G14=0,0,VLOOKUP(F14,ProbListM1!D:W,IF(G14=1,17,IF(G14=2,18,IF(G14=3,19,IF(G14=4,20)))), FALSE))</f>
        <v>0</v>
      </c>
      <c r="I14" s="12" t="str">
        <f>IF(_xlfn.IFNA(VLOOKUP(D14,ctlistM1!A:AI,12,FALSE),"PC 12:0_14:1")=0,"PC 12:0_14:1", _xlfn.IFNA(VLOOKUP(D14,ctlistM1!A:AI,12,FALSE),"PC 12:0_14:1"))</f>
        <v>PC 12:0_14:1</v>
      </c>
      <c r="J14" s="12">
        <f>_xlfn.IFNA(VLOOKUP(D14,ctlistM1!A:AO,19,FALSE),0)</f>
        <v>0</v>
      </c>
      <c r="K14" s="2">
        <f>IF(J14=0,0,VLOOKUP(I14,ProbListM1!D:W,IF(J14=1,17,IF(J14=2,18,IF(J14=3,19,IF(J14=4,20)))),FALSE))</f>
        <v>0</v>
      </c>
      <c r="L14" s="12" t="str">
        <f>IF(_xlfn.IFNA(VLOOKUP(D14,ctlistM1!A:AI,20,FALSE),"PC 12:0_14:1")=0,"PC 12:0_14:1", _xlfn.IFNA(VLOOKUP(D14,ctlistM1!A:AI,20,FALSE),"PC 12:0_14:1"))</f>
        <v>PC 12:0_14:1</v>
      </c>
      <c r="M14">
        <f>_xlfn.IFNA(VLOOKUP(D14,ctlistM1!A:AR,27,FALSE),0)</f>
        <v>0</v>
      </c>
      <c r="N14" s="2">
        <v>0</v>
      </c>
      <c r="O14" t="s">
        <v>146</v>
      </c>
      <c r="P14">
        <v>0</v>
      </c>
      <c r="Q14">
        <v>0</v>
      </c>
    </row>
    <row r="15" spans="1:17" x14ac:dyDescent="0.25">
      <c r="A15">
        <v>14</v>
      </c>
      <c r="B15">
        <v>-816.6</v>
      </c>
      <c r="C15">
        <v>335.3</v>
      </c>
      <c r="D15" t="s">
        <v>159</v>
      </c>
      <c r="E15">
        <f>VLOOKUP(D15,ProbListM1!D:S,10,FALSE)</f>
        <v>0.59059327358190317</v>
      </c>
      <c r="F15" t="str">
        <f>_xlfn.IFNA(VLOOKUP(D15,ctlistM1!A:AI,4,FALSE),"PC 12:0_14:1")</f>
        <v>PC 12:0_14:1</v>
      </c>
      <c r="G15">
        <f>_xlfn.IFNA(VLOOKUP(D15,ctlistM1!A:AL,11,FALSE),0)</f>
        <v>0</v>
      </c>
      <c r="H15" s="2">
        <f>IF(G15=0,0,VLOOKUP(F15,ProbListM1!D:W,IF(G15=1,17,IF(G15=2,18,IF(G15=3,19,IF(G15=4,20)))), FALSE))</f>
        <v>0</v>
      </c>
      <c r="I15" s="12" t="str">
        <f>IF(_xlfn.IFNA(VLOOKUP(D15,ctlistM1!A:AI,12,FALSE),"PC 12:0_14:1")=0,"PC 12:0_14:1", _xlfn.IFNA(VLOOKUP(D15,ctlistM1!A:AI,12,FALSE),"PC 12:0_14:1"))</f>
        <v>PC 12:0_14:1</v>
      </c>
      <c r="J15" s="12">
        <f>_xlfn.IFNA(VLOOKUP(D15,ctlistM1!A:AO,19,FALSE),0)</f>
        <v>0</v>
      </c>
      <c r="K15" s="2">
        <f>IF(J15=0,0,VLOOKUP(I15,ProbListM1!D:W,IF(J15=1,17,IF(J15=2,18,IF(J15=3,19,IF(J15=4,20)))),FALSE))</f>
        <v>0</v>
      </c>
      <c r="L15" s="12" t="str">
        <f>IF(_xlfn.IFNA(VLOOKUP(D15,ctlistM1!A:AI,20,FALSE),"PC 12:0_14:1")=0,"PC 12:0_14:1", _xlfn.IFNA(VLOOKUP(D15,ctlistM1!A:AI,20,FALSE),"PC 12:0_14:1"))</f>
        <v>PC 12:0_14:1</v>
      </c>
      <c r="M15">
        <f>_xlfn.IFNA(VLOOKUP(D15,ctlistM1!A:AR,27,FALSE),0)</f>
        <v>0</v>
      </c>
      <c r="N15" s="2">
        <v>0</v>
      </c>
      <c r="O15" t="s">
        <v>146</v>
      </c>
      <c r="P15">
        <v>0</v>
      </c>
      <c r="Q15">
        <v>0</v>
      </c>
    </row>
    <row r="16" spans="1:17" x14ac:dyDescent="0.25">
      <c r="A16">
        <v>15</v>
      </c>
      <c r="B16">
        <v>-812.5</v>
      </c>
      <c r="C16">
        <v>331.3</v>
      </c>
      <c r="D16" t="s">
        <v>160</v>
      </c>
      <c r="E16">
        <f>VLOOKUP(D16,ProbListM1!D:S,10,FALSE)</f>
        <v>0.59094776246941427</v>
      </c>
      <c r="F16" t="str">
        <f>_xlfn.IFNA(VLOOKUP(D16,ctlistM1!A:AI,4,FALSE),"PC 12:0_14:1")</f>
        <v>PC 12:0_22:5</v>
      </c>
      <c r="G16">
        <f>_xlfn.IFNA(VLOOKUP(D16,ctlistM1!A:AL,11,FALSE),0)</f>
        <v>1</v>
      </c>
      <c r="H16" s="2">
        <f>IF(G16=0,0,VLOOKUP(F16,ProbListM1!D:W,IF(G16=1,17,IF(G16=2,18,IF(G16=3,19,IF(G16=4,20)))), FALSE))</f>
        <v>2.0097884351160687E-2</v>
      </c>
      <c r="I16" s="12" t="str">
        <f>IF(_xlfn.IFNA(VLOOKUP(D16,ctlistM1!A:AI,12,FALSE),"PC 12:0_14:1")=0,"PC 12:0_14:1", _xlfn.IFNA(VLOOKUP(D16,ctlistM1!A:AI,12,FALSE),"PC 12:0_14:1"))</f>
        <v>PC 12:0_14:1</v>
      </c>
      <c r="J16" s="12">
        <f>_xlfn.IFNA(VLOOKUP(D16,ctlistM1!A:AO,19,FALSE),0)</f>
        <v>0</v>
      </c>
      <c r="K16" s="2">
        <f>IF(J16=0,0,VLOOKUP(I16,ProbListM1!D:W,IF(J16=1,17,IF(J16=2,18,IF(J16=3,19,IF(J16=4,20)))),FALSE))</f>
        <v>0</v>
      </c>
      <c r="L16" s="12" t="str">
        <f>IF(_xlfn.IFNA(VLOOKUP(D16,ctlistM1!A:AI,20,FALSE),"PC 12:0_14:1")=0,"PC 12:0_14:1", _xlfn.IFNA(VLOOKUP(D16,ctlistM1!A:AI,20,FALSE),"PC 12:0_14:1"))</f>
        <v>PC 12:0_14:1</v>
      </c>
      <c r="M16">
        <f>_xlfn.IFNA(VLOOKUP(D16,ctlistM1!A:AR,27,FALSE),0)</f>
        <v>0</v>
      </c>
      <c r="N16" s="2">
        <v>0</v>
      </c>
      <c r="O16" t="s">
        <v>146</v>
      </c>
      <c r="P16">
        <v>0</v>
      </c>
      <c r="Q16">
        <v>0</v>
      </c>
    </row>
    <row r="17" spans="1:17" x14ac:dyDescent="0.25">
      <c r="A17">
        <v>16</v>
      </c>
      <c r="B17">
        <v>-810.5</v>
      </c>
      <c r="C17">
        <v>329.2</v>
      </c>
      <c r="D17" t="s">
        <v>161</v>
      </c>
      <c r="E17">
        <f>VLOOKUP(D17,ProbListM1!D:S,10,FALSE)</f>
        <v>0.59112508669510844</v>
      </c>
      <c r="F17" t="str">
        <f>_xlfn.IFNA(VLOOKUP(D17,ctlistM1!A:AI,4,FALSE),"PC 12:0_14:1")</f>
        <v>PC 12:0_22:6</v>
      </c>
      <c r="G17">
        <f>_xlfn.IFNA(VLOOKUP(D17,ctlistM1!A:AL,11,FALSE),0)</f>
        <v>1</v>
      </c>
      <c r="H17" s="2">
        <f>IF(G17=0,0,VLOOKUP(F17,ProbListM1!D:W,IF(G17=1,17,IF(G17=2,18,IF(G17=3,19,IF(G17=4,20)))), FALSE))</f>
        <v>2.0059528954674943E-2</v>
      </c>
      <c r="I17" s="12" t="str">
        <f>IF(_xlfn.IFNA(VLOOKUP(D17,ctlistM1!A:AI,12,FALSE),"PC 12:0_14:1")=0,"PC 12:0_14:1", _xlfn.IFNA(VLOOKUP(D17,ctlistM1!A:AI,12,FALSE),"PC 12:0_14:1"))</f>
        <v>PC 12:0_14:1</v>
      </c>
      <c r="J17" s="12">
        <f>_xlfn.IFNA(VLOOKUP(D17,ctlistM1!A:AO,19,FALSE),0)</f>
        <v>0</v>
      </c>
      <c r="K17" s="2">
        <f>IF(J17=0,0,VLOOKUP(I17,ProbListM1!D:W,IF(J17=1,17,IF(J17=2,18,IF(J17=3,19,IF(J17=4,20)))),FALSE))</f>
        <v>0</v>
      </c>
      <c r="L17" s="12" t="str">
        <f>IF(_xlfn.IFNA(VLOOKUP(D17,ctlistM1!A:AI,20,FALSE),"PC 12:0_14:1")=0,"PC 12:0_14:1", _xlfn.IFNA(VLOOKUP(D17,ctlistM1!A:AI,20,FALSE),"PC 12:0_14:1"))</f>
        <v>PC 12:0_14:1</v>
      </c>
      <c r="M17">
        <f>_xlfn.IFNA(VLOOKUP(D17,ctlistM1!A:AR,27,FALSE),0)</f>
        <v>0</v>
      </c>
      <c r="N17" s="2">
        <v>0</v>
      </c>
      <c r="O17" t="s">
        <v>146</v>
      </c>
      <c r="P17">
        <v>0</v>
      </c>
      <c r="Q17">
        <v>0</v>
      </c>
    </row>
    <row r="18" spans="1:17" x14ac:dyDescent="0.25">
      <c r="A18">
        <v>17</v>
      </c>
      <c r="B18">
        <v>-808.5</v>
      </c>
      <c r="C18">
        <v>327.2</v>
      </c>
      <c r="D18" t="s">
        <v>162</v>
      </c>
      <c r="E18">
        <f>VLOOKUP(D18,ProbListM1!D:S,10,FALSE)</f>
        <v>0.59130246413004217</v>
      </c>
      <c r="F18" t="str">
        <f>_xlfn.IFNA(VLOOKUP(D18,ctlistM1!A:AI,4,FALSE),"PC 12:0_14:1")</f>
        <v>PC 12:0_14:1</v>
      </c>
      <c r="G18">
        <f>_xlfn.IFNA(VLOOKUP(D18,ctlistM1!A:AL,11,FALSE),0)</f>
        <v>0</v>
      </c>
      <c r="H18" s="2">
        <f>IF(G18=0,0,VLOOKUP(F18,ProbListM1!D:W,IF(G18=1,17,IF(G18=2,18,IF(G18=3,19,IF(G18=4,20)))), FALSE))</f>
        <v>0</v>
      </c>
      <c r="I18" s="12" t="str">
        <f>IF(_xlfn.IFNA(VLOOKUP(D18,ctlistM1!A:AI,12,FALSE),"PC 12:0_14:1")=0,"PC 12:0_14:1", _xlfn.IFNA(VLOOKUP(D18,ctlistM1!A:AI,12,FALSE),"PC 12:0_14:1"))</f>
        <v>PC 12:0_14:1</v>
      </c>
      <c r="J18" s="12">
        <f>_xlfn.IFNA(VLOOKUP(D18,ctlistM1!A:AO,19,FALSE),0)</f>
        <v>0</v>
      </c>
      <c r="K18" s="2">
        <f>IF(J18=0,0,VLOOKUP(I18,ProbListM1!D:W,IF(J18=1,17,IF(J18=2,18,IF(J18=3,19,IF(J18=4,20)))),FALSE))</f>
        <v>0</v>
      </c>
      <c r="L18" s="12" t="str">
        <f>IF(_xlfn.IFNA(VLOOKUP(D18,ctlistM1!A:AI,20,FALSE),"PC 12:0_14:1")=0,"PC 12:0_14:1", _xlfn.IFNA(VLOOKUP(D18,ctlistM1!A:AI,20,FALSE),"PC 12:0_14:1"))</f>
        <v>PC 12:0_14:1</v>
      </c>
      <c r="M18">
        <f>_xlfn.IFNA(VLOOKUP(D18,ctlistM1!A:AR,27,FALSE),0)</f>
        <v>0</v>
      </c>
      <c r="N18" s="2">
        <v>0</v>
      </c>
      <c r="O18" t="s">
        <v>146</v>
      </c>
      <c r="P18">
        <v>0</v>
      </c>
      <c r="Q18">
        <v>0</v>
      </c>
    </row>
    <row r="19" spans="1:17" x14ac:dyDescent="0.25">
      <c r="A19">
        <v>18</v>
      </c>
      <c r="B19">
        <v>-748.5</v>
      </c>
      <c r="C19">
        <v>241.2</v>
      </c>
      <c r="D19" t="s">
        <v>163</v>
      </c>
      <c r="E19">
        <f>VLOOKUP(D19,ProbListM1!D:S,10,FALSE)</f>
        <v>0.62492547768584705</v>
      </c>
      <c r="F19" t="str">
        <f>_xlfn.IFNA(VLOOKUP(D19,ctlistM1!A:AI,4,FALSE),"PC 12:0_14:1")</f>
        <v>PC 12:0_14:1</v>
      </c>
      <c r="G19">
        <f>_xlfn.IFNA(VLOOKUP(D19,ctlistM1!A:AL,11,FALSE),0)</f>
        <v>0</v>
      </c>
      <c r="H19" s="2">
        <f>IF(G19=0,0,VLOOKUP(F19,ProbListM1!D:W,IF(G19=1,17,IF(G19=2,18,IF(G19=3,19,IF(G19=4,20)))), FALSE))</f>
        <v>0</v>
      </c>
      <c r="I19" s="12" t="str">
        <f>IF(_xlfn.IFNA(VLOOKUP(D19,ctlistM1!A:AI,12,FALSE),"PC 12:0_14:1")=0,"PC 12:0_14:1", _xlfn.IFNA(VLOOKUP(D19,ctlistM1!A:AI,12,FALSE),"PC 12:0_14:1"))</f>
        <v>PC 12:0_14:1</v>
      </c>
      <c r="J19" s="12">
        <f>_xlfn.IFNA(VLOOKUP(D19,ctlistM1!A:AO,19,FALSE),0)</f>
        <v>0</v>
      </c>
      <c r="K19" s="2">
        <f>IF(J19=0,0,VLOOKUP(I19,ProbListM1!D:W,IF(J19=1,17,IF(J19=2,18,IF(J19=3,19,IF(J19=4,20)))),FALSE))</f>
        <v>0</v>
      </c>
      <c r="L19" s="12" t="str">
        <f>IF(_xlfn.IFNA(VLOOKUP(D19,ctlistM1!A:AI,20,FALSE),"PC 12:0_14:1")=0,"PC 12:0_14:1", _xlfn.IFNA(VLOOKUP(D19,ctlistM1!A:AI,20,FALSE),"PC 12:0_14:1"))</f>
        <v>PC 12:0_14:1</v>
      </c>
      <c r="M19">
        <f>_xlfn.IFNA(VLOOKUP(D19,ctlistM1!A:AR,27,FALSE),0)</f>
        <v>0</v>
      </c>
      <c r="N19" s="2">
        <v>0</v>
      </c>
      <c r="O19" t="s">
        <v>146</v>
      </c>
      <c r="P19">
        <v>0</v>
      </c>
      <c r="Q19">
        <v>0</v>
      </c>
    </row>
    <row r="20" spans="1:17" x14ac:dyDescent="0.25">
      <c r="A20">
        <v>19</v>
      </c>
      <c r="B20">
        <v>-776.5</v>
      </c>
      <c r="C20">
        <v>241.2</v>
      </c>
      <c r="D20" t="s">
        <v>164</v>
      </c>
      <c r="E20">
        <f>VLOOKUP(D20,ProbListM1!D:S,10,FALSE)</f>
        <v>0.61088606403052981</v>
      </c>
      <c r="F20" t="str">
        <f>_xlfn.IFNA(VLOOKUP(D20,ctlistM1!A:AI,4,FALSE),"PC 12:0_14:1")</f>
        <v>PC 12:0_14:1</v>
      </c>
      <c r="G20">
        <f>_xlfn.IFNA(VLOOKUP(D20,ctlistM1!A:AL,11,FALSE),0)</f>
        <v>0</v>
      </c>
      <c r="H20" s="2">
        <f>IF(G20=0,0,VLOOKUP(F20,ProbListM1!D:W,IF(G20=1,17,IF(G20=2,18,IF(G20=3,19,IF(G20=4,20)))), FALSE))</f>
        <v>0</v>
      </c>
      <c r="I20" s="12" t="str">
        <f>IF(_xlfn.IFNA(VLOOKUP(D20,ctlistM1!A:AI,12,FALSE),"PC 12:0_14:1")=0,"PC 12:0_14:1", _xlfn.IFNA(VLOOKUP(D20,ctlistM1!A:AI,12,FALSE),"PC 12:0_14:1"))</f>
        <v>PC 12:0_14:1</v>
      </c>
      <c r="J20" s="12">
        <f>_xlfn.IFNA(VLOOKUP(D20,ctlistM1!A:AO,19,FALSE),0)</f>
        <v>0</v>
      </c>
      <c r="K20" s="2">
        <f>IF(J20=0,0,VLOOKUP(I20,ProbListM1!D:W,IF(J20=1,17,IF(J20=2,18,IF(J20=3,19,IF(J20=4,20)))),FALSE))</f>
        <v>0</v>
      </c>
      <c r="L20" s="12" t="str">
        <f>IF(_xlfn.IFNA(VLOOKUP(D20,ctlistM1!A:AI,20,FALSE),"PC 12:0_14:1")=0,"PC 12:0_14:1", _xlfn.IFNA(VLOOKUP(D20,ctlistM1!A:AI,20,FALSE),"PC 12:0_14:1"))</f>
        <v>PC 12:0_14:1</v>
      </c>
      <c r="M20">
        <f>_xlfn.IFNA(VLOOKUP(D20,ctlistM1!A:AR,27,FALSE),0)</f>
        <v>0</v>
      </c>
      <c r="N20" s="2">
        <v>0</v>
      </c>
      <c r="O20" t="s">
        <v>146</v>
      </c>
      <c r="P20">
        <v>0</v>
      </c>
      <c r="Q20">
        <v>0</v>
      </c>
    </row>
    <row r="21" spans="1:17" x14ac:dyDescent="0.25">
      <c r="A21">
        <v>20</v>
      </c>
      <c r="B21">
        <v>-800.5</v>
      </c>
      <c r="C21">
        <v>241.2</v>
      </c>
      <c r="D21" t="s">
        <v>165</v>
      </c>
      <c r="E21">
        <f>VLOOKUP(D21,ProbListM1!D:S,10,FALSE)</f>
        <v>0.59752048783560596</v>
      </c>
      <c r="F21" t="str">
        <f>_xlfn.IFNA(VLOOKUP(D21,ctlistM1!A:AI,4,FALSE),"PC 12:0_14:1")</f>
        <v>PC 12:0_14:1</v>
      </c>
      <c r="G21">
        <f>_xlfn.IFNA(VLOOKUP(D21,ctlistM1!A:AL,11,FALSE),0)</f>
        <v>0</v>
      </c>
      <c r="H21" s="2">
        <f>IF(G21=0,0,VLOOKUP(F21,ProbListM1!D:W,IF(G21=1,17,IF(G21=2,18,IF(G21=3,19,IF(G21=4,20)))), FALSE))</f>
        <v>0</v>
      </c>
      <c r="I21" s="12" t="str">
        <f>IF(_xlfn.IFNA(VLOOKUP(D21,ctlistM1!A:AI,12,FALSE),"PC 12:0_14:1")=0,"PC 12:0_14:1", _xlfn.IFNA(VLOOKUP(D21,ctlistM1!A:AI,12,FALSE),"PC 12:0_14:1"))</f>
        <v>PC 12:0_14:1</v>
      </c>
      <c r="J21" s="12">
        <f>_xlfn.IFNA(VLOOKUP(D21,ctlistM1!A:AO,19,FALSE),0)</f>
        <v>0</v>
      </c>
      <c r="K21" s="2">
        <f>IF(J21=0,0,VLOOKUP(I21,ProbListM1!D:W,IF(J21=1,17,IF(J21=2,18,IF(J21=3,19,IF(J21=4,20)))),FALSE))</f>
        <v>0</v>
      </c>
      <c r="L21" s="12" t="str">
        <f>IF(_xlfn.IFNA(VLOOKUP(D21,ctlistM1!A:AI,20,FALSE),"PC 12:0_14:1")=0,"PC 12:0_14:1", _xlfn.IFNA(VLOOKUP(D21,ctlistM1!A:AI,20,FALSE),"PC 12:0_14:1"))</f>
        <v>PC 12:0_14:1</v>
      </c>
      <c r="M21">
        <f>_xlfn.IFNA(VLOOKUP(D21,ctlistM1!A:AR,27,FALSE),0)</f>
        <v>0</v>
      </c>
      <c r="N21" s="2">
        <v>0</v>
      </c>
      <c r="O21" t="s">
        <v>146</v>
      </c>
      <c r="P21">
        <v>0</v>
      </c>
      <c r="Q21">
        <v>0</v>
      </c>
    </row>
    <row r="22" spans="1:17" x14ac:dyDescent="0.25">
      <c r="A22">
        <v>21</v>
      </c>
      <c r="B22">
        <v>-828.6</v>
      </c>
      <c r="C22">
        <v>241.2</v>
      </c>
      <c r="D22" t="s">
        <v>166</v>
      </c>
      <c r="E22">
        <f>VLOOKUP(D22,ProbListM1!D:S,10,FALSE)</f>
        <v>0.5840967475725023</v>
      </c>
      <c r="F22" t="str">
        <f>_xlfn.IFNA(VLOOKUP(D22,ctlistM1!A:AI,4,FALSE),"PC 12:0_14:1")</f>
        <v>PC 15:0_20:4</v>
      </c>
      <c r="G22">
        <f>_xlfn.IFNA(VLOOKUP(D22,ctlistM1!A:AL,11,FALSE),0)</f>
        <v>2</v>
      </c>
      <c r="H22" s="2">
        <f>IF(G22=0,0,VLOOKUP(F22,ProbListM1!D:W,IF(G22=1,17,IF(G22=2,18,IF(G22=3,19,IF(G22=4,20)))), FALSE))</f>
        <v>4.3699794669647685E-2</v>
      </c>
      <c r="I22" s="12" t="str">
        <f>IF(_xlfn.IFNA(VLOOKUP(D22,ctlistM1!A:AI,12,FALSE),"PC 12:0_14:1")=0,"PC 12:0_14:1", _xlfn.IFNA(VLOOKUP(D22,ctlistM1!A:AI,12,FALSE),"PC 12:0_14:1"))</f>
        <v>PC 12:0_14:1</v>
      </c>
      <c r="J22" s="12">
        <f>_xlfn.IFNA(VLOOKUP(D22,ctlistM1!A:AO,19,FALSE),0)</f>
        <v>0</v>
      </c>
      <c r="K22" s="2">
        <f>IF(J22=0,0,VLOOKUP(I22,ProbListM1!D:W,IF(J22=1,17,IF(J22=2,18,IF(J22=3,19,IF(J22=4,20)))),FALSE))</f>
        <v>0</v>
      </c>
      <c r="L22" s="12" t="str">
        <f>IF(_xlfn.IFNA(VLOOKUP(D22,ctlistM1!A:AI,20,FALSE),"PC 12:0_14:1")=0,"PC 12:0_14:1", _xlfn.IFNA(VLOOKUP(D22,ctlistM1!A:AI,20,FALSE),"PC 12:0_14:1"))</f>
        <v>PC 12:0_14:1</v>
      </c>
      <c r="M22">
        <f>_xlfn.IFNA(VLOOKUP(D22,ctlistM1!A:AR,27,FALSE),0)</f>
        <v>0</v>
      </c>
      <c r="N22" s="2">
        <v>0</v>
      </c>
      <c r="O22" t="s">
        <v>146</v>
      </c>
      <c r="P22">
        <v>0</v>
      </c>
      <c r="Q22">
        <v>0</v>
      </c>
    </row>
    <row r="23" spans="1:17" x14ac:dyDescent="0.25">
      <c r="A23">
        <v>22</v>
      </c>
      <c r="B23">
        <v>-826.6</v>
      </c>
      <c r="C23">
        <v>241.2</v>
      </c>
      <c r="D23" t="s">
        <v>167</v>
      </c>
      <c r="E23">
        <f>VLOOKUP(D23,ProbListM1!D:S,10,FALSE)</f>
        <v>0.58427201603119117</v>
      </c>
      <c r="F23" t="str">
        <f>_xlfn.IFNA(VLOOKUP(D23,ctlistM1!A:AI,4,FALSE),"PC 12:0_14:1")</f>
        <v>PC 15:0_20:5</v>
      </c>
      <c r="G23">
        <f>_xlfn.IFNA(VLOOKUP(D23,ctlistM1!A:AL,11,FALSE),0)</f>
        <v>2</v>
      </c>
      <c r="H23" s="2">
        <f>IF(G23=0,0,VLOOKUP(F23,ProbListM1!D:W,IF(G23=1,17,IF(G23=2,18,IF(G23=3,19,IF(G23=4,20)))), FALSE))</f>
        <v>4.3651887853020981E-2</v>
      </c>
      <c r="I23" s="12" t="str">
        <f>IF(_xlfn.IFNA(VLOOKUP(D23,ctlistM1!A:AI,12,FALSE),"PC 12:0_14:1")=0,"PC 12:0_14:1", _xlfn.IFNA(VLOOKUP(D23,ctlistM1!A:AI,12,FALSE),"PC 12:0_14:1"))</f>
        <v>PC 12:0_14:1</v>
      </c>
      <c r="J23" s="12">
        <f>_xlfn.IFNA(VLOOKUP(D23,ctlistM1!A:AO,19,FALSE),0)</f>
        <v>0</v>
      </c>
      <c r="K23" s="2">
        <f>IF(J23=0,0,VLOOKUP(I23,ProbListM1!D:W,IF(J23=1,17,IF(J23=2,18,IF(J23=3,19,IF(J23=4,20)))),FALSE))</f>
        <v>0</v>
      </c>
      <c r="L23" s="12" t="str">
        <f>IF(_xlfn.IFNA(VLOOKUP(D23,ctlistM1!A:AI,20,FALSE),"PC 12:0_14:1")=0,"PC 12:0_14:1", _xlfn.IFNA(VLOOKUP(D23,ctlistM1!A:AI,20,FALSE),"PC 12:0_14:1"))</f>
        <v>PC 12:0_14:1</v>
      </c>
      <c r="M23">
        <f>_xlfn.IFNA(VLOOKUP(D23,ctlistM1!A:AR,27,FALSE),0)</f>
        <v>0</v>
      </c>
      <c r="N23" s="2">
        <v>0</v>
      </c>
      <c r="O23" t="s">
        <v>146</v>
      </c>
      <c r="P23">
        <v>0</v>
      </c>
      <c r="Q23">
        <v>0</v>
      </c>
    </row>
    <row r="24" spans="1:17" x14ac:dyDescent="0.25">
      <c r="A24">
        <v>23</v>
      </c>
      <c r="B24">
        <v>-824.5</v>
      </c>
      <c r="C24">
        <v>241.2</v>
      </c>
      <c r="D24" t="s">
        <v>168</v>
      </c>
      <c r="E24">
        <f>VLOOKUP(D24,ProbListM1!D:S,10,FALSE)</f>
        <v>0.58444733708225083</v>
      </c>
      <c r="F24" t="str">
        <f>_xlfn.IFNA(VLOOKUP(D24,ctlistM1!A:AI,4,FALSE),"PC 12:0_14:1")</f>
        <v>PC 12:0_14:1</v>
      </c>
      <c r="G24">
        <f>_xlfn.IFNA(VLOOKUP(D24,ctlistM1!A:AL,11,FALSE),0)</f>
        <v>0</v>
      </c>
      <c r="H24" s="2">
        <f>IF(G24=0,0,VLOOKUP(F24,ProbListM1!D:W,IF(G24=1,17,IF(G24=2,18,IF(G24=3,19,IF(G24=4,20)))), FALSE))</f>
        <v>0</v>
      </c>
      <c r="I24" s="12" t="str">
        <f>IF(_xlfn.IFNA(VLOOKUP(D24,ctlistM1!A:AI,12,FALSE),"PC 12:0_14:1")=0,"PC 12:0_14:1", _xlfn.IFNA(VLOOKUP(D24,ctlistM1!A:AI,12,FALSE),"PC 12:0_14:1"))</f>
        <v>PC 12:0_14:1</v>
      </c>
      <c r="J24" s="12">
        <f>_xlfn.IFNA(VLOOKUP(D24,ctlistM1!A:AO,19,FALSE),0)</f>
        <v>0</v>
      </c>
      <c r="K24" s="2">
        <f>IF(J24=0,0,VLOOKUP(I24,ProbListM1!D:W,IF(J24=1,17,IF(J24=2,18,IF(J24=3,19,IF(J24=4,20)))),FALSE))</f>
        <v>0</v>
      </c>
      <c r="L24" s="12" t="str">
        <f>IF(_xlfn.IFNA(VLOOKUP(D24,ctlistM1!A:AI,20,FALSE),"PC 12:0_14:1")=0,"PC 12:0_14:1", _xlfn.IFNA(VLOOKUP(D24,ctlistM1!A:AI,20,FALSE),"PC 12:0_14:1"))</f>
        <v>PC 12:0_14:1</v>
      </c>
      <c r="M24">
        <f>_xlfn.IFNA(VLOOKUP(D24,ctlistM1!A:AR,27,FALSE),0)</f>
        <v>0</v>
      </c>
      <c r="N24" s="2">
        <v>0</v>
      </c>
      <c r="O24" t="s">
        <v>146</v>
      </c>
      <c r="P24">
        <v>0</v>
      </c>
      <c r="Q24">
        <v>0</v>
      </c>
    </row>
    <row r="25" spans="1:17" x14ac:dyDescent="0.25">
      <c r="A25">
        <v>24</v>
      </c>
      <c r="B25">
        <v>-854.6</v>
      </c>
      <c r="C25">
        <v>241.2</v>
      </c>
      <c r="D25" t="s">
        <v>169</v>
      </c>
      <c r="E25">
        <f>VLOOKUP(D25,ProbListM1!D:S,10,FALSE)</f>
        <v>0.57114591249855273</v>
      </c>
      <c r="F25" t="str">
        <f>_xlfn.IFNA(VLOOKUP(D25,ctlistM1!A:AI,4,FALSE),"PC 12:0_14:1")</f>
        <v>PC 15:0_22:5</v>
      </c>
      <c r="G25">
        <f>_xlfn.IFNA(VLOOKUP(D25,ctlistM1!A:AL,11,FALSE),0)</f>
        <v>2</v>
      </c>
      <c r="H25" s="2">
        <f>IF(G25=0,0,VLOOKUP(F25,ProbListM1!D:W,IF(G25=1,17,IF(G25=2,18,IF(G25=3,19,IF(G25=4,20)))), FALSE))</f>
        <v>4.729015147860105E-2</v>
      </c>
      <c r="I25" s="12" t="str">
        <f>IF(_xlfn.IFNA(VLOOKUP(D25,ctlistM1!A:AI,12,FALSE),"PC 12:0_14:1")=0,"PC 12:0_14:1", _xlfn.IFNA(VLOOKUP(D25,ctlistM1!A:AI,12,FALSE),"PC 12:0_14:1"))</f>
        <v>PC 12:0_14:1</v>
      </c>
      <c r="J25" s="12">
        <f>_xlfn.IFNA(VLOOKUP(D25,ctlistM1!A:AO,19,FALSE),0)</f>
        <v>0</v>
      </c>
      <c r="K25" s="2">
        <f>IF(J25=0,0,VLOOKUP(I25,ProbListM1!D:W,IF(J25=1,17,IF(J25=2,18,IF(J25=3,19,IF(J25=4,20)))),FALSE))</f>
        <v>0</v>
      </c>
      <c r="L25" s="12" t="str">
        <f>IF(_xlfn.IFNA(VLOOKUP(D25,ctlistM1!A:AI,20,FALSE),"PC 12:0_14:1")=0,"PC 12:0_14:1", _xlfn.IFNA(VLOOKUP(D25,ctlistM1!A:AI,20,FALSE),"PC 12:0_14:1"))</f>
        <v>PC 12:0_14:1</v>
      </c>
      <c r="M25">
        <f>_xlfn.IFNA(VLOOKUP(D25,ctlistM1!A:AR,27,FALSE),0)</f>
        <v>0</v>
      </c>
      <c r="N25" s="2">
        <v>0</v>
      </c>
      <c r="O25" t="s">
        <v>146</v>
      </c>
      <c r="P25">
        <v>0</v>
      </c>
      <c r="Q25">
        <v>0</v>
      </c>
    </row>
    <row r="26" spans="1:17" x14ac:dyDescent="0.25">
      <c r="A26">
        <v>25</v>
      </c>
      <c r="B26">
        <v>-852.6</v>
      </c>
      <c r="C26">
        <v>241.2</v>
      </c>
      <c r="D26" t="s">
        <v>170</v>
      </c>
      <c r="E26">
        <f>VLOOKUP(D26,ProbListM1!D:S,10,FALSE)</f>
        <v>0.57131729483236338</v>
      </c>
      <c r="F26" t="str">
        <f>_xlfn.IFNA(VLOOKUP(D26,ctlistM1!A:AI,4,FALSE),"PC 12:0_14:1")</f>
        <v>PC 15:0_22:6</v>
      </c>
      <c r="G26">
        <f>_xlfn.IFNA(VLOOKUP(D26,ctlistM1!A:AL,11,FALSE),0)</f>
        <v>2</v>
      </c>
      <c r="H26" s="2">
        <f>IF(G26=0,0,VLOOKUP(F26,ProbListM1!D:W,IF(G26=1,17,IF(G26=2,18,IF(G26=3,19,IF(G26=4,20)))), FALSE))</f>
        <v>4.7240809166872622E-2</v>
      </c>
      <c r="I26" s="12" t="str">
        <f>IF(_xlfn.IFNA(VLOOKUP(D26,ctlistM1!A:AI,12,FALSE),"PC 12:0_14:1")=0,"PC 12:0_14:1", _xlfn.IFNA(VLOOKUP(D26,ctlistM1!A:AI,12,FALSE),"PC 12:0_14:1"))</f>
        <v>PC 12:0_14:1</v>
      </c>
      <c r="J26" s="12">
        <f>_xlfn.IFNA(VLOOKUP(D26,ctlistM1!A:AO,19,FALSE),0)</f>
        <v>0</v>
      </c>
      <c r="K26" s="2">
        <f>IF(J26=0,0,VLOOKUP(I26,ProbListM1!D:W,IF(J26=1,17,IF(J26=2,18,IF(J26=3,19,IF(J26=4,20)))),FALSE))</f>
        <v>0</v>
      </c>
      <c r="L26" s="12" t="str">
        <f>IF(_xlfn.IFNA(VLOOKUP(D26,ctlistM1!A:AI,20,FALSE),"PC 12:0_14:1")=0,"PC 12:0_14:1", _xlfn.IFNA(VLOOKUP(D26,ctlistM1!A:AI,20,FALSE),"PC 12:0_14:1"))</f>
        <v>PC 12:0_14:1</v>
      </c>
      <c r="M26">
        <f>_xlfn.IFNA(VLOOKUP(D26,ctlistM1!A:AR,27,FALSE),0)</f>
        <v>0</v>
      </c>
      <c r="N26" s="2">
        <v>0</v>
      </c>
      <c r="O26" t="s">
        <v>146</v>
      </c>
      <c r="P26">
        <v>0</v>
      </c>
      <c r="Q26">
        <v>0</v>
      </c>
    </row>
    <row r="27" spans="1:17" x14ac:dyDescent="0.25">
      <c r="A27">
        <v>26</v>
      </c>
      <c r="B27">
        <v>-850.6</v>
      </c>
      <c r="C27">
        <v>241.2</v>
      </c>
      <c r="D27" t="s">
        <v>171</v>
      </c>
      <c r="E27">
        <f>VLOOKUP(D27,ProbListM1!D:S,10,FALSE)</f>
        <v>0.57148872859244471</v>
      </c>
      <c r="F27" t="str">
        <f>_xlfn.IFNA(VLOOKUP(D27,ctlistM1!A:AI,4,FALSE),"PC 12:0_14:1")</f>
        <v>PC 12:0_14:1</v>
      </c>
      <c r="G27">
        <f>_xlfn.IFNA(VLOOKUP(D27,ctlistM1!A:AL,11,FALSE),0)</f>
        <v>0</v>
      </c>
      <c r="H27" s="2">
        <f>IF(G27=0,0,VLOOKUP(F27,ProbListM1!D:W,IF(G27=1,17,IF(G27=2,18,IF(G27=3,19,IF(G27=4,20)))), FALSE))</f>
        <v>0</v>
      </c>
      <c r="I27" s="12" t="str">
        <f>IF(_xlfn.IFNA(VLOOKUP(D27,ctlistM1!A:AI,12,FALSE),"PC 12:0_14:1")=0,"PC 12:0_14:1", _xlfn.IFNA(VLOOKUP(D27,ctlistM1!A:AI,12,FALSE),"PC 12:0_14:1"))</f>
        <v>PC 12:0_14:1</v>
      </c>
      <c r="J27" s="12">
        <f>_xlfn.IFNA(VLOOKUP(D27,ctlistM1!A:AO,19,FALSE),0)</f>
        <v>0</v>
      </c>
      <c r="K27" s="2">
        <f>IF(J27=0,0,VLOOKUP(I27,ProbListM1!D:W,IF(J27=1,17,IF(J27=2,18,IF(J27=3,19,IF(J27=4,20)))),FALSE))</f>
        <v>0</v>
      </c>
      <c r="L27" s="12" t="str">
        <f>IF(_xlfn.IFNA(VLOOKUP(D27,ctlistM1!A:AI,20,FALSE),"PC 12:0_14:1")=0,"PC 12:0_14:1", _xlfn.IFNA(VLOOKUP(D27,ctlistM1!A:AI,20,FALSE),"PC 12:0_14:1"))</f>
        <v>PC 12:0_14:1</v>
      </c>
      <c r="M27">
        <f>_xlfn.IFNA(VLOOKUP(D27,ctlistM1!A:AR,27,FALSE),0)</f>
        <v>0</v>
      </c>
      <c r="N27" s="2">
        <v>0</v>
      </c>
      <c r="O27" t="s">
        <v>146</v>
      </c>
      <c r="P27">
        <v>0</v>
      </c>
      <c r="Q27">
        <v>0</v>
      </c>
    </row>
    <row r="28" spans="1:17" x14ac:dyDescent="0.25">
      <c r="A28">
        <v>27</v>
      </c>
      <c r="B28">
        <v>-874.7</v>
      </c>
      <c r="C28">
        <v>337.3</v>
      </c>
      <c r="D28" t="s">
        <v>172</v>
      </c>
      <c r="E28">
        <f>VLOOKUP(D28,ProbListM1!D:S,10,FALSE)</f>
        <v>0.56418582724925992</v>
      </c>
      <c r="F28" t="str">
        <f>_xlfn.IFNA(VLOOKUP(D28,ctlistM1!A:AI,4,FALSE),"PC 12:0_14:1")</f>
        <v>PC 16:0_22:2</v>
      </c>
      <c r="G28">
        <f>_xlfn.IFNA(VLOOKUP(D28,ctlistM1!A:AL,11,FALSE),0)</f>
        <v>1</v>
      </c>
      <c r="H28" s="2">
        <f>IF(G28=0,0,VLOOKUP(F28,ProbListM1!D:W,IF(G28=1,17,IF(G28=2,18,IF(G28=3,19,IF(G28=4,20)))), FALSE))</f>
        <v>1.9315117005350022E-2</v>
      </c>
      <c r="I28" s="12" t="str">
        <f>IF(_xlfn.IFNA(VLOOKUP(D28,ctlistM1!A:AI,12,FALSE),"PC 12:0_14:1")=0,"PC 12:0_14:1", _xlfn.IFNA(VLOOKUP(D28,ctlistM1!A:AI,12,FALSE),"PC 12:0_14:1"))</f>
        <v>PC 12:0_14:1</v>
      </c>
      <c r="J28" s="12">
        <f>_xlfn.IFNA(VLOOKUP(D28,ctlistM1!A:AO,19,FALSE),0)</f>
        <v>0</v>
      </c>
      <c r="K28" s="2">
        <f>IF(J28=0,0,VLOOKUP(I28,ProbListM1!D:W,IF(J28=1,17,IF(J28=2,18,IF(J28=3,19,IF(J28=4,20)))),FALSE))</f>
        <v>0</v>
      </c>
      <c r="L28" s="12" t="str">
        <f>IF(_xlfn.IFNA(VLOOKUP(D28,ctlistM1!A:AI,20,FALSE),"PC 12:0_14:1")=0,"PC 12:0_14:1", _xlfn.IFNA(VLOOKUP(D28,ctlistM1!A:AI,20,FALSE),"PC 12:0_14:1"))</f>
        <v>PC 12:0_14:1</v>
      </c>
      <c r="M28">
        <f>_xlfn.IFNA(VLOOKUP(D28,ctlistM1!A:AR,27,FALSE),0)</f>
        <v>0</v>
      </c>
      <c r="N28" s="2">
        <v>0</v>
      </c>
      <c r="O28" t="s">
        <v>146</v>
      </c>
      <c r="P28">
        <v>0</v>
      </c>
      <c r="Q28">
        <v>0</v>
      </c>
    </row>
    <row r="29" spans="1:17" x14ac:dyDescent="0.25">
      <c r="A29">
        <v>28</v>
      </c>
      <c r="B29">
        <v>-776.5</v>
      </c>
      <c r="C29">
        <v>269.2</v>
      </c>
      <c r="D29" t="s">
        <v>173</v>
      </c>
      <c r="E29">
        <f>VLOOKUP(D29,ProbListM1!D:S,10,FALSE)</f>
        <v>0.61088606403052981</v>
      </c>
      <c r="F29" t="str">
        <f>_xlfn.IFNA(VLOOKUP(D29,ctlistM1!A:AI,4,FALSE),"PC 12:0_14:1")</f>
        <v>PC 12:0_14:1</v>
      </c>
      <c r="G29">
        <f>_xlfn.IFNA(VLOOKUP(D29,ctlistM1!A:AL,11,FALSE),0)</f>
        <v>0</v>
      </c>
      <c r="H29" s="2">
        <f>IF(G29=0,0,VLOOKUP(F29,ProbListM1!D:W,IF(G29=1,17,IF(G29=2,18,IF(G29=3,19,IF(G29=4,20)))), FALSE))</f>
        <v>0</v>
      </c>
      <c r="I29" s="12" t="str">
        <f>IF(_xlfn.IFNA(VLOOKUP(D29,ctlistM1!A:AI,12,FALSE),"PC 12:0_14:1")=0,"PC 12:0_14:1", _xlfn.IFNA(VLOOKUP(D29,ctlistM1!A:AI,12,FALSE),"PC 12:0_14:1"))</f>
        <v>PC 12:0_14:1</v>
      </c>
      <c r="J29" s="12">
        <f>_xlfn.IFNA(VLOOKUP(D29,ctlistM1!A:AO,19,FALSE),0)</f>
        <v>0</v>
      </c>
      <c r="K29" s="2">
        <f>IF(J29=0,0,VLOOKUP(I29,ProbListM1!D:W,IF(J29=1,17,IF(J29=2,18,IF(J29=3,19,IF(J29=4,20)))),FALSE))</f>
        <v>0</v>
      </c>
      <c r="L29" s="12" t="str">
        <f>IF(_xlfn.IFNA(VLOOKUP(D29,ctlistM1!A:AI,20,FALSE),"PC 12:0_14:1")=0,"PC 12:0_14:1", _xlfn.IFNA(VLOOKUP(D29,ctlistM1!A:AI,20,FALSE),"PC 12:0_14:1"))</f>
        <v>PC 12:0_14:1</v>
      </c>
      <c r="M29">
        <f>_xlfn.IFNA(VLOOKUP(D29,ctlistM1!A:AR,27,FALSE),0)</f>
        <v>0</v>
      </c>
      <c r="N29" s="2">
        <v>0</v>
      </c>
      <c r="O29" t="s">
        <v>146</v>
      </c>
      <c r="P29">
        <v>0</v>
      </c>
      <c r="Q29">
        <v>0</v>
      </c>
    </row>
    <row r="30" spans="1:17" x14ac:dyDescent="0.25">
      <c r="A30">
        <v>29</v>
      </c>
      <c r="B30">
        <v>-804.6</v>
      </c>
      <c r="C30">
        <v>269.2</v>
      </c>
      <c r="D30" t="s">
        <v>174</v>
      </c>
      <c r="E30">
        <f>VLOOKUP(D30,ProbListM1!D:S,10,FALSE)</f>
        <v>0.59716205620010421</v>
      </c>
      <c r="F30" t="str">
        <f>_xlfn.IFNA(VLOOKUP(D30,ctlistM1!A:AI,4,FALSE),"PC 12:0_14:1")</f>
        <v>PC 12:0_14:1</v>
      </c>
      <c r="G30">
        <f>_xlfn.IFNA(VLOOKUP(D30,ctlistM1!A:AL,11,FALSE),0)</f>
        <v>0</v>
      </c>
      <c r="H30" s="2">
        <f>IF(G30=0,0,VLOOKUP(F30,ProbListM1!D:W,IF(G30=1,17,IF(G30=2,18,IF(G30=3,19,IF(G30=4,20)))), FALSE))</f>
        <v>0</v>
      </c>
      <c r="I30" s="12" t="str">
        <f>IF(_xlfn.IFNA(VLOOKUP(D30,ctlistM1!A:AI,12,FALSE),"PC 12:0_14:1")=0,"PC 12:0_14:1", _xlfn.IFNA(VLOOKUP(D30,ctlistM1!A:AI,12,FALSE),"PC 12:0_14:1"))</f>
        <v>PC 12:0_14:1</v>
      </c>
      <c r="J30" s="12">
        <f>_xlfn.IFNA(VLOOKUP(D30,ctlistM1!A:AO,19,FALSE),0)</f>
        <v>0</v>
      </c>
      <c r="K30" s="2">
        <f>IF(J30=0,0,VLOOKUP(I30,ProbListM1!D:W,IF(J30=1,17,IF(J30=2,18,IF(J30=3,19,IF(J30=4,20)))),FALSE))</f>
        <v>0</v>
      </c>
      <c r="L30" s="12" t="str">
        <f>IF(_xlfn.IFNA(VLOOKUP(D30,ctlistM1!A:AI,20,FALSE),"PC 12:0_14:1")=0,"PC 12:0_14:1", _xlfn.IFNA(VLOOKUP(D30,ctlistM1!A:AI,20,FALSE),"PC 12:0_14:1"))</f>
        <v>PC 12:0_14:1</v>
      </c>
      <c r="M30">
        <f>_xlfn.IFNA(VLOOKUP(D30,ctlistM1!A:AR,27,FALSE),0)</f>
        <v>0</v>
      </c>
      <c r="N30" s="2">
        <v>0</v>
      </c>
      <c r="O30" t="s">
        <v>146</v>
      </c>
      <c r="P30">
        <v>0</v>
      </c>
      <c r="Q30">
        <v>0</v>
      </c>
    </row>
    <row r="31" spans="1:17" x14ac:dyDescent="0.25">
      <c r="A31">
        <v>30</v>
      </c>
      <c r="B31" s="21">
        <v>-828.5</v>
      </c>
      <c r="C31" s="21">
        <v>269.2</v>
      </c>
      <c r="D31" t="s">
        <v>175</v>
      </c>
      <c r="E31">
        <f>VLOOKUP(D31,ProbListM1!D:S,10,FALSE)</f>
        <v>0.5840967475725023</v>
      </c>
      <c r="F31" t="str">
        <f>_xlfn.IFNA(VLOOKUP(D31,ctlistM1!A:AI,4,FALSE),"PC 12:0_14:1")</f>
        <v>PC 12:0_14:1</v>
      </c>
      <c r="G31">
        <f>_xlfn.IFNA(VLOOKUP(D31,ctlistM1!A:AL,11,FALSE),0)</f>
        <v>0</v>
      </c>
      <c r="H31" s="2">
        <f>IF(G31=0,0,VLOOKUP(F31,ProbListM1!D:W,IF(G31=1,17,IF(G31=2,18,IF(G31=3,19,IF(G31=4,20)))), FALSE))</f>
        <v>0</v>
      </c>
      <c r="I31" s="12" t="str">
        <f>IF(_xlfn.IFNA(VLOOKUP(D31,ctlistM1!A:AI,12,FALSE),"PC 12:0_14:1")=0,"PC 12:0_14:1", _xlfn.IFNA(VLOOKUP(D31,ctlistM1!A:AI,12,FALSE),"PC 12:0_14:1"))</f>
        <v>PC 12:0_14:1</v>
      </c>
      <c r="J31" s="12">
        <f>_xlfn.IFNA(VLOOKUP(D31,ctlistM1!A:AO,19,FALSE),0)</f>
        <v>0</v>
      </c>
      <c r="K31" s="2">
        <f>IF(J31=0,0,VLOOKUP(I31,ProbListM1!D:W,IF(J31=1,17,IF(J31=2,18,IF(J31=3,19,IF(J31=4,20)))),FALSE))</f>
        <v>0</v>
      </c>
      <c r="L31" s="12" t="str">
        <f>IF(_xlfn.IFNA(VLOOKUP(D31,ctlistM1!A:AI,20,FALSE),"PC 12:0_14:1")=0,"PC 12:0_14:1", _xlfn.IFNA(VLOOKUP(D31,ctlistM1!A:AI,20,FALSE),"PC 12:0_14:1"))</f>
        <v>PC 12:0_14:1</v>
      </c>
      <c r="M31">
        <f>_xlfn.IFNA(VLOOKUP(D31,ctlistM1!A:AR,27,FALSE),0)</f>
        <v>0</v>
      </c>
      <c r="N31" s="2">
        <v>0</v>
      </c>
      <c r="O31" t="s">
        <v>146</v>
      </c>
      <c r="P31">
        <v>0</v>
      </c>
      <c r="Q31">
        <v>0</v>
      </c>
    </row>
    <row r="32" spans="1:17" x14ac:dyDescent="0.25">
      <c r="A32">
        <v>31</v>
      </c>
      <c r="B32">
        <v>-856.6</v>
      </c>
      <c r="C32">
        <v>269.2</v>
      </c>
      <c r="D32" t="s">
        <v>176</v>
      </c>
      <c r="E32">
        <f>VLOOKUP(D32,ProbListM1!D:S,10,FALSE)</f>
        <v>0.57097458157558623</v>
      </c>
      <c r="F32" t="str">
        <f>_xlfn.IFNA(VLOOKUP(D32,ctlistM1!A:AI,4,FALSE),"PC 12:0_14:1")</f>
        <v>PC 17:0_20:4</v>
      </c>
      <c r="G32">
        <f>_xlfn.IFNA(VLOOKUP(D32,ctlistM1!A:AL,11,FALSE),0)</f>
        <v>2</v>
      </c>
      <c r="H32" s="2">
        <f>IF(G32=0,0,VLOOKUP(F32,ProbListM1!D:W,IF(G32=1,17,IF(G32=2,18,IF(G32=3,19,IF(G32=4,20)))), FALSE))</f>
        <v>4.271804641977392E-2</v>
      </c>
      <c r="I32" s="12" t="str">
        <f>IF(_xlfn.IFNA(VLOOKUP(D32,ctlistM1!A:AI,12,FALSE),"PC 12:0_14:1")=0,"PC 12:0_14:1", _xlfn.IFNA(VLOOKUP(D32,ctlistM1!A:AI,12,FALSE),"PC 12:0_14:1"))</f>
        <v>PC 12:0_14:1</v>
      </c>
      <c r="J32" s="12">
        <f>_xlfn.IFNA(VLOOKUP(D32,ctlistM1!A:AO,19,FALSE),0)</f>
        <v>0</v>
      </c>
      <c r="K32" s="2">
        <f>IF(J32=0,0,VLOOKUP(I32,ProbListM1!D:W,IF(J32=1,17,IF(J32=2,18,IF(J32=3,19,IF(J32=4,20)))),FALSE))</f>
        <v>0</v>
      </c>
      <c r="L32" s="12" t="str">
        <f>IF(_xlfn.IFNA(VLOOKUP(D32,ctlistM1!A:AI,20,FALSE),"PC 12:0_14:1")=0,"PC 12:0_14:1", _xlfn.IFNA(VLOOKUP(D32,ctlistM1!A:AI,20,FALSE),"PC 12:0_14:1"))</f>
        <v>PC 12:0_14:1</v>
      </c>
      <c r="M32">
        <f>_xlfn.IFNA(VLOOKUP(D32,ctlistM1!A:AR,27,FALSE),0)</f>
        <v>0</v>
      </c>
      <c r="N32" s="2">
        <v>0</v>
      </c>
      <c r="O32" t="s">
        <v>146</v>
      </c>
      <c r="P32">
        <v>0</v>
      </c>
      <c r="Q32">
        <v>0</v>
      </c>
    </row>
    <row r="33" spans="1:17" x14ac:dyDescent="0.25">
      <c r="A33">
        <v>32</v>
      </c>
      <c r="B33">
        <v>-854.6</v>
      </c>
      <c r="C33">
        <v>269.2</v>
      </c>
      <c r="D33" t="s">
        <v>177</v>
      </c>
      <c r="E33">
        <f>VLOOKUP(D33,ProbListM1!D:S,10,FALSE)</f>
        <v>0.57114591249855273</v>
      </c>
      <c r="F33" t="str">
        <f>_xlfn.IFNA(VLOOKUP(D33,ctlistM1!A:AI,4,FALSE),"PC 12:0_14:1")</f>
        <v>PC 17:0_20:5</v>
      </c>
      <c r="G33">
        <f>_xlfn.IFNA(VLOOKUP(D33,ctlistM1!A:AL,11,FALSE),0)</f>
        <v>2</v>
      </c>
      <c r="H33" s="2">
        <f>IF(G33=0,0,VLOOKUP(F33,ProbListM1!D:W,IF(G33=1,17,IF(G33=2,18,IF(G33=3,19,IF(G33=4,20)))), FALSE))</f>
        <v>4.2671215865260938E-2</v>
      </c>
      <c r="I33" s="12" t="str">
        <f>IF(_xlfn.IFNA(VLOOKUP(D33,ctlistM1!A:AI,12,FALSE),"PC 12:0_14:1")=0,"PC 12:0_14:1", _xlfn.IFNA(VLOOKUP(D33,ctlistM1!A:AI,12,FALSE),"PC 12:0_14:1"))</f>
        <v>PC 12:0_14:1</v>
      </c>
      <c r="J33" s="12">
        <f>_xlfn.IFNA(VLOOKUP(D33,ctlistM1!A:AO,19,FALSE),0)</f>
        <v>0</v>
      </c>
      <c r="K33" s="2">
        <f>IF(J33=0,0,VLOOKUP(I33,ProbListM1!D:W,IF(J33=1,17,IF(J33=2,18,IF(J33=3,19,IF(J33=4,20)))),FALSE))</f>
        <v>0</v>
      </c>
      <c r="L33" s="12" t="str">
        <f>IF(_xlfn.IFNA(VLOOKUP(D33,ctlistM1!A:AI,20,FALSE),"PC 12:0_14:1")=0,"PC 12:0_14:1", _xlfn.IFNA(VLOOKUP(D33,ctlistM1!A:AI,20,FALSE),"PC 12:0_14:1"))</f>
        <v>PC 12:0_14:1</v>
      </c>
      <c r="M33">
        <f>_xlfn.IFNA(VLOOKUP(D33,ctlistM1!A:AR,27,FALSE),0)</f>
        <v>0</v>
      </c>
      <c r="N33" s="2">
        <v>0</v>
      </c>
      <c r="O33" t="s">
        <v>146</v>
      </c>
      <c r="P33">
        <v>0</v>
      </c>
      <c r="Q33">
        <v>0</v>
      </c>
    </row>
    <row r="34" spans="1:17" x14ac:dyDescent="0.25">
      <c r="A34">
        <v>33</v>
      </c>
      <c r="B34">
        <v>-852.6</v>
      </c>
      <c r="C34">
        <v>269.2</v>
      </c>
      <c r="D34" t="s">
        <v>178</v>
      </c>
      <c r="E34">
        <f>VLOOKUP(D34,ProbListM1!D:S,10,FALSE)</f>
        <v>0.57131729483236338</v>
      </c>
      <c r="F34" t="str">
        <f>_xlfn.IFNA(VLOOKUP(D34,ctlistM1!A:AI,4,FALSE),"PC 12:0_14:1")</f>
        <v>PC 12:0_14:1</v>
      </c>
      <c r="G34">
        <f>_xlfn.IFNA(VLOOKUP(D34,ctlistM1!A:AL,11,FALSE),0)</f>
        <v>0</v>
      </c>
      <c r="H34" s="2">
        <f>IF(G34=0,0,VLOOKUP(F34,ProbListM1!D:W,IF(G34=1,17,IF(G34=2,18,IF(G34=3,19,IF(G34=4,20)))), FALSE))</f>
        <v>0</v>
      </c>
      <c r="I34" s="12" t="str">
        <f>IF(_xlfn.IFNA(VLOOKUP(D34,ctlistM1!A:AI,12,FALSE),"PC 12:0_14:1")=0,"PC 12:0_14:1", _xlfn.IFNA(VLOOKUP(D34,ctlistM1!A:AI,12,FALSE),"PC 12:0_14:1"))</f>
        <v>PC 12:0_14:1</v>
      </c>
      <c r="J34" s="12">
        <f>_xlfn.IFNA(VLOOKUP(D34,ctlistM1!A:AO,19,FALSE),0)</f>
        <v>0</v>
      </c>
      <c r="K34" s="2">
        <f>IF(J34=0,0,VLOOKUP(I34,ProbListM1!D:W,IF(J34=1,17,IF(J34=2,18,IF(J34=3,19,IF(J34=4,20)))),FALSE))</f>
        <v>0</v>
      </c>
      <c r="L34" s="12" t="str">
        <f>IF(_xlfn.IFNA(VLOOKUP(D34,ctlistM1!A:AI,20,FALSE),"PC 12:0_14:1")=0,"PC 12:0_14:1", _xlfn.IFNA(VLOOKUP(D34,ctlistM1!A:AI,20,FALSE),"PC 12:0_14:1"))</f>
        <v>PC 12:0_14:1</v>
      </c>
      <c r="M34">
        <f>_xlfn.IFNA(VLOOKUP(D34,ctlistM1!A:AR,27,FALSE),0)</f>
        <v>0</v>
      </c>
      <c r="N34" s="2">
        <v>0</v>
      </c>
      <c r="O34" t="s">
        <v>146</v>
      </c>
      <c r="P34">
        <v>0</v>
      </c>
      <c r="Q34">
        <v>0</v>
      </c>
    </row>
    <row r="35" spans="1:17" x14ac:dyDescent="0.25">
      <c r="A35">
        <v>34</v>
      </c>
      <c r="B35">
        <v>-882.6</v>
      </c>
      <c r="C35">
        <v>269.2</v>
      </c>
      <c r="D35" t="s">
        <v>179</v>
      </c>
      <c r="E35">
        <f>VLOOKUP(D35,ProbListM1!D:S,10,FALSE)</f>
        <v>0.55831469660253252</v>
      </c>
      <c r="F35" t="str">
        <f>_xlfn.IFNA(VLOOKUP(D35,ctlistM1!A:AI,4,FALSE),"PC 12:0_14:1")</f>
        <v>PC 17:0_22:5</v>
      </c>
      <c r="G35">
        <f>_xlfn.IFNA(VLOOKUP(D35,ctlistM1!A:AL,11,FALSE),0)</f>
        <v>2</v>
      </c>
      <c r="H35" s="2">
        <f>IF(G35=0,0,VLOOKUP(F35,ProbListM1!D:W,IF(G35=1,17,IF(G35=2,18,IF(G35=3,19,IF(G35=4,20)))), FALSE))</f>
        <v>4.6227743204114859E-2</v>
      </c>
      <c r="I35" s="12" t="str">
        <f>IF(_xlfn.IFNA(VLOOKUP(D35,ctlistM1!A:AI,12,FALSE),"PC 12:0_14:1")=0,"PC 12:0_14:1", _xlfn.IFNA(VLOOKUP(D35,ctlistM1!A:AI,12,FALSE),"PC 12:0_14:1"))</f>
        <v>PC 12:0_14:1</v>
      </c>
      <c r="J35" s="12">
        <f>_xlfn.IFNA(VLOOKUP(D35,ctlistM1!A:AO,19,FALSE),0)</f>
        <v>0</v>
      </c>
      <c r="K35" s="2">
        <f>IF(J35=0,0,VLOOKUP(I35,ProbListM1!D:W,IF(J35=1,17,IF(J35=2,18,IF(J35=3,19,IF(J35=4,20)))),FALSE))</f>
        <v>0</v>
      </c>
      <c r="L35" s="12" t="str">
        <f>IF(_xlfn.IFNA(VLOOKUP(D35,ctlistM1!A:AI,20,FALSE),"PC 12:0_14:1")=0,"PC 12:0_14:1", _xlfn.IFNA(VLOOKUP(D35,ctlistM1!A:AI,20,FALSE),"PC 12:0_14:1"))</f>
        <v>PC 12:0_14:1</v>
      </c>
      <c r="M35">
        <f>_xlfn.IFNA(VLOOKUP(D35,ctlistM1!A:AR,27,FALSE),0)</f>
        <v>0</v>
      </c>
      <c r="N35" s="2">
        <v>0</v>
      </c>
      <c r="O35" t="s">
        <v>146</v>
      </c>
      <c r="P35">
        <v>0</v>
      </c>
      <c r="Q35">
        <v>0</v>
      </c>
    </row>
    <row r="36" spans="1:17" x14ac:dyDescent="0.25">
      <c r="A36">
        <v>35</v>
      </c>
      <c r="B36">
        <v>-880.6</v>
      </c>
      <c r="C36">
        <v>269.2</v>
      </c>
      <c r="D36" t="s">
        <v>180</v>
      </c>
      <c r="E36">
        <f>VLOOKUP(D36,ProbListM1!D:S,10,FALSE)</f>
        <v>0.55848222870529407</v>
      </c>
      <c r="F36" t="str">
        <f>_xlfn.IFNA(VLOOKUP(D36,ctlistM1!A:AI,4,FALSE),"PC 12:0_14:1")</f>
        <v>PC 17:0_22:6</v>
      </c>
      <c r="G36">
        <f>_xlfn.IFNA(VLOOKUP(D36,ctlistM1!A:AL,11,FALSE),0)</f>
        <v>2</v>
      </c>
      <c r="H36" s="2">
        <f>IF(G36=0,0,VLOOKUP(F36,ProbListM1!D:W,IF(G36=1,17,IF(G36=2,18,IF(G36=3,19,IF(G36=4,20)))), FALSE))</f>
        <v>4.6179509403960678E-2</v>
      </c>
      <c r="I36" s="12" t="str">
        <f>IF(_xlfn.IFNA(VLOOKUP(D36,ctlistM1!A:AI,12,FALSE),"PC 12:0_14:1")=0,"PC 12:0_14:1", _xlfn.IFNA(VLOOKUP(D36,ctlistM1!A:AI,12,FALSE),"PC 12:0_14:1"))</f>
        <v>PC 12:0_14:1</v>
      </c>
      <c r="J36" s="12">
        <f>_xlfn.IFNA(VLOOKUP(D36,ctlistM1!A:AO,19,FALSE),0)</f>
        <v>0</v>
      </c>
      <c r="K36" s="2">
        <f>IF(J36=0,0,VLOOKUP(I36,ProbListM1!D:W,IF(J36=1,17,IF(J36=2,18,IF(J36=3,19,IF(J36=4,20)))),FALSE))</f>
        <v>0</v>
      </c>
      <c r="L36" s="12" t="str">
        <f>IF(_xlfn.IFNA(VLOOKUP(D36,ctlistM1!A:AI,20,FALSE),"PC 12:0_14:1")=0,"PC 12:0_14:1", _xlfn.IFNA(VLOOKUP(D36,ctlistM1!A:AI,20,FALSE),"PC 12:0_14:1"))</f>
        <v>PC 12:0_14:1</v>
      </c>
      <c r="M36">
        <f>_xlfn.IFNA(VLOOKUP(D36,ctlistM1!A:AR,27,FALSE),0)</f>
        <v>0</v>
      </c>
      <c r="N36" s="2">
        <v>0</v>
      </c>
      <c r="O36" t="s">
        <v>146</v>
      </c>
      <c r="P36">
        <v>0</v>
      </c>
      <c r="Q36">
        <v>0</v>
      </c>
    </row>
    <row r="37" spans="1:17" x14ac:dyDescent="0.25">
      <c r="A37">
        <v>36</v>
      </c>
      <c r="B37">
        <v>-878.6</v>
      </c>
      <c r="C37">
        <v>269.2</v>
      </c>
      <c r="D37" t="s">
        <v>181</v>
      </c>
      <c r="E37">
        <f>VLOOKUP(D37,ProbListM1!D:S,10,FALSE)</f>
        <v>0.55864981107899692</v>
      </c>
      <c r="F37" t="str">
        <f>_xlfn.IFNA(VLOOKUP(D37,ctlistM1!A:AI,4,FALSE),"PC 12:0_14:1")</f>
        <v>PC 12:0_14:1</v>
      </c>
      <c r="G37">
        <f>_xlfn.IFNA(VLOOKUP(D37,ctlistM1!A:AL,11,FALSE),0)</f>
        <v>0</v>
      </c>
      <c r="H37" s="2">
        <f>IF(G37=0,0,VLOOKUP(F37,ProbListM1!D:W,IF(G37=1,17,IF(G37=2,18,IF(G37=3,19,IF(G37=4,20)))), FALSE))</f>
        <v>0</v>
      </c>
      <c r="I37" s="12" t="str">
        <f>IF(_xlfn.IFNA(VLOOKUP(D37,ctlistM1!A:AI,12,FALSE),"PC 12:0_14:1")=0,"PC 12:0_14:1", _xlfn.IFNA(VLOOKUP(D37,ctlistM1!A:AI,12,FALSE),"PC 12:0_14:1"))</f>
        <v>PC 12:0_14:1</v>
      </c>
      <c r="J37" s="12">
        <f>_xlfn.IFNA(VLOOKUP(D37,ctlistM1!A:AO,19,FALSE),0)</f>
        <v>0</v>
      </c>
      <c r="K37" s="2">
        <f>IF(J37=0,0,VLOOKUP(I37,ProbListM1!D:W,IF(J37=1,17,IF(J37=2,18,IF(J37=3,19,IF(J37=4,20)))),FALSE))</f>
        <v>0</v>
      </c>
      <c r="L37" s="12" t="str">
        <f>IF(_xlfn.IFNA(VLOOKUP(D37,ctlistM1!A:AI,20,FALSE),"PC 12:0_14:1")=0,"PC 12:0_14:1", _xlfn.IFNA(VLOOKUP(D37,ctlistM1!A:AI,20,FALSE),"PC 12:0_14:1"))</f>
        <v>PC 12:0_14:1</v>
      </c>
      <c r="M37">
        <f>_xlfn.IFNA(VLOOKUP(D37,ctlistM1!A:AR,27,FALSE),0)</f>
        <v>0</v>
      </c>
      <c r="N37" s="2">
        <v>0</v>
      </c>
      <c r="O37" t="s">
        <v>146</v>
      </c>
      <c r="P37">
        <v>0</v>
      </c>
      <c r="Q37">
        <v>0</v>
      </c>
    </row>
    <row r="38" spans="1:17" x14ac:dyDescent="0.25">
      <c r="A38">
        <v>37</v>
      </c>
      <c r="B38">
        <v>-818.6</v>
      </c>
      <c r="C38">
        <v>253.2</v>
      </c>
      <c r="D38" t="s">
        <v>182</v>
      </c>
      <c r="E38">
        <f>VLOOKUP(D38,ProbListM1!D:S,10,FALSE)</f>
        <v>0.59041610888817719</v>
      </c>
      <c r="F38" t="str">
        <f>_xlfn.IFNA(VLOOKUP(D38,ctlistM1!A:AI,4,FALSE),"PC 12:0_14:1")</f>
        <v>PC 16:1_18:1_2</v>
      </c>
      <c r="G38">
        <f>_xlfn.IFNA(VLOOKUP(D38,ctlistM1!A:AL,11,FALSE),0)</f>
        <v>2</v>
      </c>
      <c r="H38" s="2">
        <f>IF(G38=0,0,VLOOKUP(F38,ProbListM1!D:W,IF(G38=1,17,IF(G38=2,18,IF(G38=3,19,IF(G38=4,20)))), FALSE))</f>
        <v>3.9875139352510858E-2</v>
      </c>
      <c r="I38" s="12" t="str">
        <f>IF(_xlfn.IFNA(VLOOKUP(D38,ctlistM1!A:AI,12,FALSE),"PC 12:0_14:1")=0,"PC 12:0_14:1", _xlfn.IFNA(VLOOKUP(D38,ctlistM1!A:AI,12,FALSE),"PC 12:0_14:1"))</f>
        <v>PC 12:0_14:1</v>
      </c>
      <c r="J38" s="12">
        <f>_xlfn.IFNA(VLOOKUP(D38,ctlistM1!A:AO,19,FALSE),0)</f>
        <v>0</v>
      </c>
      <c r="K38" s="2">
        <f>IF(J38=0,0,VLOOKUP(I38,ProbListM1!D:W,IF(J38=1,17,IF(J38=2,18,IF(J38=3,19,IF(J38=4,20)))),FALSE))</f>
        <v>0</v>
      </c>
      <c r="L38" s="12" t="str">
        <f>IF(_xlfn.IFNA(VLOOKUP(D38,ctlistM1!A:AI,20,FALSE),"PC 12:0_14:1")=0,"PC 12:0_14:1", _xlfn.IFNA(VLOOKUP(D38,ctlistM1!A:AI,20,FALSE),"PC 12:0_14:1"))</f>
        <v>PC 12:0_14:1</v>
      </c>
      <c r="M38">
        <f>_xlfn.IFNA(VLOOKUP(D38,ctlistM1!A:AR,27,FALSE),0)</f>
        <v>0</v>
      </c>
      <c r="N38" s="2">
        <v>0</v>
      </c>
      <c r="O38" t="s">
        <v>146</v>
      </c>
      <c r="P38">
        <v>0</v>
      </c>
      <c r="Q38">
        <v>0</v>
      </c>
    </row>
    <row r="39" spans="1:17" x14ac:dyDescent="0.25">
      <c r="A39">
        <v>38</v>
      </c>
      <c r="B39">
        <v>-818.6</v>
      </c>
      <c r="C39">
        <v>225.2</v>
      </c>
      <c r="D39" t="s">
        <v>183</v>
      </c>
      <c r="E39">
        <f>VLOOKUP(D39,ProbListM1!D:S,10,FALSE)</f>
        <v>0.59041610888817719</v>
      </c>
      <c r="F39" t="str">
        <f>_xlfn.IFNA(VLOOKUP(D39,ctlistM1!A:AI,4,FALSE),"PC 12:0_14:1")</f>
        <v>PC 12:0_14:1</v>
      </c>
      <c r="G39">
        <f>_xlfn.IFNA(VLOOKUP(D39,ctlistM1!A:AL,11,FALSE),0)</f>
        <v>0</v>
      </c>
      <c r="H39" s="2">
        <f>IF(G39=0,0,VLOOKUP(F39,ProbListM1!D:W,IF(G39=1,17,IF(G39=2,18,IF(G39=3,19,IF(G39=4,20)))), FALSE))</f>
        <v>0</v>
      </c>
      <c r="I39" s="12" t="str">
        <f>IF(_xlfn.IFNA(VLOOKUP(D39,ctlistM1!A:AI,12,FALSE),"PC 12:0_14:1")=0,"PC 12:0_14:1", _xlfn.IFNA(VLOOKUP(D39,ctlistM1!A:AI,12,FALSE),"PC 12:0_14:1"))</f>
        <v>PC 12:0_14:1</v>
      </c>
      <c r="J39" s="12">
        <f>_xlfn.IFNA(VLOOKUP(D39,ctlistM1!A:AO,19,FALSE),0)</f>
        <v>0</v>
      </c>
      <c r="K39" s="2">
        <f>IF(J39=0,0,VLOOKUP(I39,ProbListM1!D:W,IF(J39=1,17,IF(J39=2,18,IF(J39=3,19,IF(J39=4,20)))),FALSE))</f>
        <v>0</v>
      </c>
      <c r="L39" s="12" t="str">
        <f>IF(_xlfn.IFNA(VLOOKUP(D39,ctlistM1!A:AI,20,FALSE),"PC 12:0_14:1")=0,"PC 12:0_14:1", _xlfn.IFNA(VLOOKUP(D39,ctlistM1!A:AI,20,FALSE),"PC 12:0_14:1"))</f>
        <v>PC 12:0_14:1</v>
      </c>
      <c r="M39">
        <f>_xlfn.IFNA(VLOOKUP(D39,ctlistM1!A:AR,27,FALSE),0)</f>
        <v>0</v>
      </c>
      <c r="N39" s="2">
        <v>0</v>
      </c>
      <c r="O39" t="s">
        <v>146</v>
      </c>
      <c r="P39">
        <v>0</v>
      </c>
      <c r="Q39">
        <v>0</v>
      </c>
    </row>
    <row r="40" spans="1:17" x14ac:dyDescent="0.25">
      <c r="A40">
        <v>39</v>
      </c>
      <c r="B40">
        <v>-846.6</v>
      </c>
      <c r="C40">
        <v>253.2</v>
      </c>
      <c r="D40" t="s">
        <v>184</v>
      </c>
      <c r="E40">
        <f>VLOOKUP(D40,ProbListM1!D:S,10,FALSE)</f>
        <v>0.57715197375939498</v>
      </c>
      <c r="F40" t="str">
        <f>_xlfn.IFNA(VLOOKUP(D40,ctlistM1!A:AI,4,FALSE),"PC 12:0_14:1")</f>
        <v>PC 12:0_14:1</v>
      </c>
      <c r="G40">
        <f>_xlfn.IFNA(VLOOKUP(D40,ctlistM1!A:AL,11,FALSE),0)</f>
        <v>0</v>
      </c>
      <c r="H40" s="2">
        <f>IF(G40=0,0,VLOOKUP(F40,ProbListM1!D:W,IF(G40=1,17,IF(G40=2,18,IF(G40=3,19,IF(G40=4,20)))), FALSE))</f>
        <v>0</v>
      </c>
      <c r="I40" s="12" t="str">
        <f>IF(_xlfn.IFNA(VLOOKUP(D40,ctlistM1!A:AI,12,FALSE),"PC 12:0_14:1")=0,"PC 12:0_14:1", _xlfn.IFNA(VLOOKUP(D40,ctlistM1!A:AI,12,FALSE),"PC 12:0_14:1"))</f>
        <v>PC 12:0_14:1</v>
      </c>
      <c r="J40" s="12">
        <f>_xlfn.IFNA(VLOOKUP(D40,ctlistM1!A:AO,19,FALSE),0)</f>
        <v>0</v>
      </c>
      <c r="K40" s="2">
        <f>IF(J40=0,0,VLOOKUP(I40,ProbListM1!D:W,IF(J40=1,17,IF(J40=2,18,IF(J40=3,19,IF(J40=4,20)))),FALSE))</f>
        <v>0</v>
      </c>
      <c r="L40" s="12" t="str">
        <f>IF(_xlfn.IFNA(VLOOKUP(D40,ctlistM1!A:AI,20,FALSE),"PC 12:0_14:1")=0,"PC 12:0_14:1", _xlfn.IFNA(VLOOKUP(D40,ctlistM1!A:AI,20,FALSE),"PC 12:0_14:1"))</f>
        <v>PC 12:0_14:1</v>
      </c>
      <c r="M40">
        <f>_xlfn.IFNA(VLOOKUP(D40,ctlistM1!A:AR,27,FALSE),0)</f>
        <v>0</v>
      </c>
      <c r="N40" s="2">
        <v>0</v>
      </c>
      <c r="O40" t="s">
        <v>146</v>
      </c>
      <c r="P40">
        <v>0</v>
      </c>
      <c r="Q40">
        <v>0</v>
      </c>
    </row>
    <row r="41" spans="1:17" x14ac:dyDescent="0.25">
      <c r="A41">
        <v>40</v>
      </c>
      <c r="B41">
        <v>-876.7</v>
      </c>
      <c r="C41">
        <v>283.3</v>
      </c>
      <c r="D41" t="s">
        <v>185</v>
      </c>
      <c r="E41">
        <f>VLOOKUP(D41,ProbListM1!D:S,10,FALSE)</f>
        <v>0.56401658419526635</v>
      </c>
      <c r="F41" t="str">
        <f>_xlfn.IFNA(VLOOKUP(D41,ctlistM1!A:AI,4,FALSE),"PC 12:0_14:1")</f>
        <v>PC 18:1_20:0</v>
      </c>
      <c r="G41">
        <f>_xlfn.IFNA(VLOOKUP(D41,ctlistM1!A:AL,11,FALSE),0)</f>
        <v>1</v>
      </c>
      <c r="H41" s="2">
        <f>IF(G41=0,0,VLOOKUP(F41,ProbListM1!D:W,IF(G41=1,17,IF(G41=2,18,IF(G41=3,19,IF(G41=4,20)))), FALSE))</f>
        <v>1.3594686815315286E-2</v>
      </c>
      <c r="I41" s="12" t="str">
        <f>IF(_xlfn.IFNA(VLOOKUP(D41,ctlistM1!A:AI,12,FALSE),"PC 12:0_14:1")=0,"PC 12:0_14:1", _xlfn.IFNA(VLOOKUP(D41,ctlistM1!A:AI,12,FALSE),"PC 12:0_14:1"))</f>
        <v>PC 18:0_20:1_2</v>
      </c>
      <c r="J41" s="12">
        <f>_xlfn.IFNA(VLOOKUP(D41,ctlistM1!A:AO,19,FALSE),0)</f>
        <v>2</v>
      </c>
      <c r="K41" s="2">
        <f>IF(J41=0,0,VLOOKUP(I41,ProbListM1!D:W,IF(J41=1,17,IF(J41=2,18,IF(J41=3,19,IF(J41=4,20)))),FALSE))</f>
        <v>4.2374494349000931E-2</v>
      </c>
      <c r="L41" s="12" t="str">
        <f>IF(_xlfn.IFNA(VLOOKUP(D41,ctlistM1!A:AI,20,FALSE),"PC 12:0_14:1")=0,"PC 12:0_14:1", _xlfn.IFNA(VLOOKUP(D41,ctlistM1!A:AI,20,FALSE),"PC 12:0_14:1"))</f>
        <v>PC 12:0_14:1</v>
      </c>
      <c r="M41">
        <f>_xlfn.IFNA(VLOOKUP(D41,ctlistM1!A:AR,27,FALSE),0)</f>
        <v>0</v>
      </c>
      <c r="N41" s="2">
        <v>0</v>
      </c>
      <c r="O41" t="s">
        <v>146</v>
      </c>
      <c r="P41">
        <v>0</v>
      </c>
      <c r="Q41">
        <v>0</v>
      </c>
    </row>
    <row r="42" spans="1:17" x14ac:dyDescent="0.25">
      <c r="A42">
        <v>41</v>
      </c>
      <c r="B42">
        <v>-874.6</v>
      </c>
      <c r="C42">
        <v>281.2</v>
      </c>
      <c r="D42" t="s">
        <v>186</v>
      </c>
      <c r="E42">
        <f>VLOOKUP(D42,ProbListM1!D:S,10,FALSE)</f>
        <v>0.56418582724925992</v>
      </c>
      <c r="F42" t="str">
        <f>_xlfn.IFNA(VLOOKUP(D42,ctlistM1!A:AI,4,FALSE),"PC 12:0_14:1")</f>
        <v>PC 18:2_20:0</v>
      </c>
      <c r="G42">
        <f>_xlfn.IFNA(VLOOKUP(D42,ctlistM1!A:AL,11,FALSE),0)</f>
        <v>1</v>
      </c>
      <c r="H42" s="2">
        <f>IF(G42=0,0,VLOOKUP(F42,ProbListM1!D:W,IF(G42=1,17,IF(G42=2,18,IF(G42=3,19,IF(G42=4,20)))), FALSE))</f>
        <v>1.356393629618065E-2</v>
      </c>
      <c r="I42" s="12" t="str">
        <f>IF(_xlfn.IFNA(VLOOKUP(D42,ctlistM1!A:AI,12,FALSE),"PC 12:0_14:1")=0,"PC 12:0_14:1", _xlfn.IFNA(VLOOKUP(D42,ctlistM1!A:AI,12,FALSE),"PC 12:0_14:1"))</f>
        <v>PC 18:1_20:1_2</v>
      </c>
      <c r="J42" s="12">
        <f>_xlfn.IFNA(VLOOKUP(D42,ctlistM1!A:AO,19,FALSE),0)</f>
        <v>2</v>
      </c>
      <c r="K42" s="2">
        <f>IF(J42=0,0,VLOOKUP(I42,ProbListM1!D:W,IF(J42=1,17,IF(J42=2,18,IF(J42=3,19,IF(J42=4,20)))),FALSE))</f>
        <v>4.2387209558156169E-2</v>
      </c>
      <c r="L42" s="12" t="str">
        <f>IF(_xlfn.IFNA(VLOOKUP(D42,ctlistM1!A:AI,20,FALSE),"PC 12:0_14:1")=0,"PC 12:0_14:1", _xlfn.IFNA(VLOOKUP(D42,ctlistM1!A:AI,20,FALSE),"PC 12:0_14:1"))</f>
        <v>PC 12:0_14:1</v>
      </c>
      <c r="M42">
        <f>_xlfn.IFNA(VLOOKUP(D42,ctlistM1!A:AR,27,FALSE),0)</f>
        <v>0</v>
      </c>
      <c r="N42" s="2">
        <v>0</v>
      </c>
      <c r="O42" t="s">
        <v>146</v>
      </c>
      <c r="P42">
        <v>0</v>
      </c>
      <c r="Q42">
        <v>0</v>
      </c>
    </row>
    <row r="43" spans="1:17" x14ac:dyDescent="0.25">
      <c r="A43">
        <v>42</v>
      </c>
      <c r="B43">
        <v>-872.6</v>
      </c>
      <c r="C43">
        <v>279.2</v>
      </c>
      <c r="D43" t="s">
        <v>187</v>
      </c>
      <c r="E43">
        <f>VLOOKUP(D43,ProbListM1!D:S,10,FALSE)</f>
        <v>0.564355121087596</v>
      </c>
      <c r="F43" t="str">
        <f>_xlfn.IFNA(VLOOKUP(D43,ctlistM1!A:AI,4,FALSE),"PC 12:0_14:1")</f>
        <v>PC 18:2_20:1_2</v>
      </c>
      <c r="G43">
        <f>_xlfn.IFNA(VLOOKUP(D43,ctlistM1!A:AL,11,FALSE),0)</f>
        <v>2</v>
      </c>
      <c r="H43" s="2">
        <f>IF(G43=0,0,VLOOKUP(F43,ProbListM1!D:W,IF(G43=1,17,IF(G43=2,18,IF(G43=3,19,IF(G43=4,20)))), FALSE))</f>
        <v>4.2399928582732595E-2</v>
      </c>
      <c r="I43" s="12" t="str">
        <f>IF(_xlfn.IFNA(VLOOKUP(D43,ctlistM1!A:AI,12,FALSE),"PC 12:0_14:1")=0,"PC 12:0_14:1", _xlfn.IFNA(VLOOKUP(D43,ctlistM1!A:AI,12,FALSE),"PC 12:0_14:1"))</f>
        <v>PC 18:3_20:0</v>
      </c>
      <c r="J43" s="12">
        <f>_xlfn.IFNA(VLOOKUP(D43,ctlistM1!A:AO,19,FALSE),0)</f>
        <v>1</v>
      </c>
      <c r="K43" s="2">
        <f>IF(J43=0,0,VLOOKUP(I43,ProbListM1!D:W,IF(J43=1,17,IF(J43=2,18,IF(J43=3,19,IF(J43=4,20)))),FALSE))</f>
        <v>1.3533216920957313E-2</v>
      </c>
      <c r="L43" s="12" t="str">
        <f>IF(_xlfn.IFNA(VLOOKUP(D43,ctlistM1!A:AI,20,FALSE),"PC 12:0_14:1")=0,"PC 12:0_14:1", _xlfn.IFNA(VLOOKUP(D43,ctlistM1!A:AI,20,FALSE),"PC 12:0_14:1"))</f>
        <v>PC 12:0_14:1</v>
      </c>
      <c r="M43">
        <f>_xlfn.IFNA(VLOOKUP(D43,ctlistM1!A:AR,27,FALSE),0)</f>
        <v>0</v>
      </c>
      <c r="N43" s="2">
        <v>0</v>
      </c>
      <c r="O43" t="s">
        <v>146</v>
      </c>
      <c r="P43">
        <v>0</v>
      </c>
      <c r="Q43">
        <v>0</v>
      </c>
    </row>
    <row r="44" spans="1:17" x14ac:dyDescent="0.25">
      <c r="A44">
        <v>43</v>
      </c>
      <c r="B44">
        <v>-870.6</v>
      </c>
      <c r="C44">
        <v>277.2</v>
      </c>
      <c r="D44" t="s">
        <v>188</v>
      </c>
      <c r="E44">
        <f>VLOOKUP(D44,ProbListM1!D:S,10,FALSE)</f>
        <v>0.56452446572551318</v>
      </c>
      <c r="F44" t="str">
        <f>_xlfn.IFNA(VLOOKUP(D44,ctlistM1!A:AI,4,FALSE),"PC 12:0_14:1")</f>
        <v>PC 18:4_20:0</v>
      </c>
      <c r="G44">
        <f>_xlfn.IFNA(VLOOKUP(D44,ctlistM1!A:AL,11,FALSE),0)</f>
        <v>1</v>
      </c>
      <c r="H44" s="2">
        <f>IF(G44=0,0,VLOOKUP(F44,ProbListM1!D:W,IF(G44=1,17,IF(G44=2,18,IF(G44=3,19,IF(G44=4,20)))), FALSE))</f>
        <v>1.3502528726354796E-2</v>
      </c>
      <c r="I44" s="12" t="str">
        <f>IF(_xlfn.IFNA(VLOOKUP(D44,ctlistM1!A:AI,12,FALSE),"PC 12:0_14:1")=0,"PC 12:0_14:1", _xlfn.IFNA(VLOOKUP(D44,ctlistM1!A:AI,12,FALSE),"PC 12:0_14:1"))</f>
        <v>PC 12:0_14:1</v>
      </c>
      <c r="J44" s="12">
        <f>_xlfn.IFNA(VLOOKUP(D44,ctlistM1!A:AO,19,FALSE),0)</f>
        <v>0</v>
      </c>
      <c r="K44" s="2">
        <f>IF(J44=0,0,VLOOKUP(I44,ProbListM1!D:W,IF(J44=1,17,IF(J44=2,18,IF(J44=3,19,IF(J44=4,20)))),FALSE))</f>
        <v>0</v>
      </c>
      <c r="L44" s="12" t="str">
        <f>IF(_xlfn.IFNA(VLOOKUP(D44,ctlistM1!A:AI,20,FALSE),"PC 12:0_14:1")=0,"PC 12:0_14:1", _xlfn.IFNA(VLOOKUP(D44,ctlistM1!A:AI,20,FALSE),"PC 12:0_14:1"))</f>
        <v>PC 12:0_14:1</v>
      </c>
      <c r="M44">
        <f>_xlfn.IFNA(VLOOKUP(D44,ctlistM1!A:AR,27,FALSE),0)</f>
        <v>0</v>
      </c>
      <c r="N44" s="2">
        <v>0</v>
      </c>
      <c r="O44" t="s">
        <v>146</v>
      </c>
      <c r="P44">
        <v>0</v>
      </c>
      <c r="Q44">
        <v>0</v>
      </c>
    </row>
    <row r="45" spans="1:17" x14ac:dyDescent="0.25">
      <c r="A45">
        <v>44</v>
      </c>
      <c r="B45">
        <v>-868.6</v>
      </c>
      <c r="C45">
        <v>275.2</v>
      </c>
      <c r="D45" t="s">
        <v>189</v>
      </c>
      <c r="E45">
        <f>VLOOKUP(D45,ProbListM1!D:S,10,FALSE)</f>
        <v>0.56469386117825482</v>
      </c>
      <c r="F45" t="str">
        <f>_xlfn.IFNA(VLOOKUP(D45,ctlistM1!A:AI,4,FALSE),"PC 12:0_14:1")</f>
        <v>PC 12:0_14:1</v>
      </c>
      <c r="G45">
        <f>_xlfn.IFNA(VLOOKUP(D45,ctlistM1!A:AL,11,FALSE),0)</f>
        <v>0</v>
      </c>
      <c r="H45" s="2">
        <f>IF(G45=0,0,VLOOKUP(F45,ProbListM1!D:W,IF(G45=1,17,IF(G45=2,18,IF(G45=3,19,IF(G45=4,20)))), FALSE))</f>
        <v>0</v>
      </c>
      <c r="I45" s="12" t="str">
        <f>IF(_xlfn.IFNA(VLOOKUP(D45,ctlistM1!A:AI,12,FALSE),"PC 12:0_14:1")=0,"PC 12:0_14:1", _xlfn.IFNA(VLOOKUP(D45,ctlistM1!A:AI,12,FALSE),"PC 12:0_14:1"))</f>
        <v>PC 12:0_14:1</v>
      </c>
      <c r="J45" s="12">
        <f>_xlfn.IFNA(VLOOKUP(D45,ctlistM1!A:AO,19,FALSE),0)</f>
        <v>0</v>
      </c>
      <c r="K45" s="2">
        <f>IF(J45=0,0,VLOOKUP(I45,ProbListM1!D:W,IF(J45=1,17,IF(J45=2,18,IF(J45=3,19,IF(J45=4,20)))),FALSE))</f>
        <v>0</v>
      </c>
      <c r="L45" s="12" t="str">
        <f>IF(_xlfn.IFNA(VLOOKUP(D45,ctlistM1!A:AI,20,FALSE),"PC 12:0_14:1")=0,"PC 12:0_14:1", _xlfn.IFNA(VLOOKUP(D45,ctlistM1!A:AI,20,FALSE),"PC 12:0_14:1"))</f>
        <v>PC 12:0_14:1</v>
      </c>
      <c r="M45">
        <f>_xlfn.IFNA(VLOOKUP(D45,ctlistM1!A:AR,27,FALSE),0)</f>
        <v>0</v>
      </c>
      <c r="N45" s="2">
        <v>0</v>
      </c>
      <c r="O45" t="s">
        <v>146</v>
      </c>
      <c r="P45">
        <v>0</v>
      </c>
      <c r="Q45">
        <v>0</v>
      </c>
    </row>
    <row r="46" spans="1:17" x14ac:dyDescent="0.25">
      <c r="A46">
        <v>45</v>
      </c>
      <c r="B46">
        <v>-902.7</v>
      </c>
      <c r="C46">
        <v>309.3</v>
      </c>
      <c r="D46" t="s">
        <v>190</v>
      </c>
      <c r="E46">
        <f>VLOOKUP(D46,ProbListM1!D:S,10,FALSE)</f>
        <v>0.55151097482277356</v>
      </c>
      <c r="F46" t="str">
        <f>_xlfn.IFNA(VLOOKUP(D46,ctlistM1!A:AI,4,FALSE),"PC 12:0_14:1")</f>
        <v>PC 20:0_20:2</v>
      </c>
      <c r="G46">
        <f>_xlfn.IFNA(VLOOKUP(D46,ctlistM1!A:AL,11,FALSE),0)</f>
        <v>1</v>
      </c>
      <c r="H46" s="2">
        <f>IF(G46=0,0,VLOOKUP(F46,ProbListM1!D:W,IF(G46=1,17,IF(G46=2,18,IF(G46=3,19,IF(G46=4,20)))), FALSE))</f>
        <v>1.5926244936713258E-2</v>
      </c>
      <c r="I46" s="12" t="str">
        <f>IF(_xlfn.IFNA(VLOOKUP(D46,ctlistM1!A:AI,12,FALSE),"PC 12:0_14:1")=0,"PC 12:0_14:1", _xlfn.IFNA(VLOOKUP(D46,ctlistM1!A:AI,12,FALSE),"PC 12:0_14:1"))</f>
        <v>PC 12:0_14:1</v>
      </c>
      <c r="J46" s="12">
        <f>_xlfn.IFNA(VLOOKUP(D46,ctlistM1!A:AO,19,FALSE),0)</f>
        <v>0</v>
      </c>
      <c r="K46" s="2">
        <f>IF(J46=0,0,VLOOKUP(I46,ProbListM1!D:W,IF(J46=1,17,IF(J46=2,18,IF(J46=3,19,IF(J46=4,20)))),FALSE))</f>
        <v>0</v>
      </c>
      <c r="L46" s="12" t="str">
        <f>IF(_xlfn.IFNA(VLOOKUP(D46,ctlistM1!A:AI,20,FALSE),"PC 12:0_14:1")=0,"PC 12:0_14:1", _xlfn.IFNA(VLOOKUP(D46,ctlistM1!A:AI,20,FALSE),"PC 12:0_14:1"))</f>
        <v>PC 12:0_14:1</v>
      </c>
      <c r="M46">
        <f>_xlfn.IFNA(VLOOKUP(D46,ctlistM1!A:AR,27,FALSE),0)</f>
        <v>0</v>
      </c>
      <c r="N46" s="2">
        <v>0</v>
      </c>
      <c r="O46" t="s">
        <v>146</v>
      </c>
      <c r="P46">
        <v>0</v>
      </c>
      <c r="Q46">
        <v>0</v>
      </c>
    </row>
    <row r="47" spans="1:17" x14ac:dyDescent="0.25">
      <c r="A47">
        <v>46</v>
      </c>
      <c r="B47">
        <v>-900.7</v>
      </c>
      <c r="C47">
        <v>307.3</v>
      </c>
      <c r="D47" t="s">
        <v>191</v>
      </c>
      <c r="E47">
        <f>VLOOKUP(D47,ProbListM1!D:S,10,FALSE)</f>
        <v>0.55167646534965809</v>
      </c>
      <c r="F47" t="str">
        <f>_xlfn.IFNA(VLOOKUP(D47,ctlistM1!A:AI,4,FALSE),"PC 12:0_14:1")</f>
        <v>PC 20:0_20:3</v>
      </c>
      <c r="G47">
        <f>_xlfn.IFNA(VLOOKUP(D47,ctlistM1!A:AL,11,FALSE),0)</f>
        <v>1</v>
      </c>
      <c r="H47" s="2">
        <f>IF(G47=0,0,VLOOKUP(F47,ProbListM1!D:W,IF(G47=1,17,IF(G47=2,18,IF(G47=3,19,IF(G47=4,20)))), FALSE))</f>
        <v>1.589323340440028E-2</v>
      </c>
      <c r="I47" s="12" t="str">
        <f>IF(_xlfn.IFNA(VLOOKUP(D47,ctlistM1!A:AI,12,FALSE),"PC 12:0_14:1")=0,"PC 12:0_14:1", _xlfn.IFNA(VLOOKUP(D47,ctlistM1!A:AI,12,FALSE),"PC 12:0_14:1"))</f>
        <v>PC 12:0_14:1</v>
      </c>
      <c r="J47" s="12">
        <f>_xlfn.IFNA(VLOOKUP(D47,ctlistM1!A:AO,19,FALSE),0)</f>
        <v>0</v>
      </c>
      <c r="K47" s="2">
        <f>IF(J47=0,0,VLOOKUP(I47,ProbListM1!D:W,IF(J47=1,17,IF(J47=2,18,IF(J47=3,19,IF(J47=4,20)))),FALSE))</f>
        <v>0</v>
      </c>
      <c r="L47" s="12" t="str">
        <f>IF(_xlfn.IFNA(VLOOKUP(D47,ctlistM1!A:AI,20,FALSE),"PC 12:0_14:1")=0,"PC 12:0_14:1", _xlfn.IFNA(VLOOKUP(D47,ctlistM1!A:AI,20,FALSE),"PC 12:0_14:1"))</f>
        <v>PC 12:0_14:1</v>
      </c>
      <c r="M47">
        <f>_xlfn.IFNA(VLOOKUP(D47,ctlistM1!A:AR,27,FALSE),0)</f>
        <v>0</v>
      </c>
      <c r="N47" s="2">
        <v>0</v>
      </c>
      <c r="O47" t="s">
        <v>146</v>
      </c>
      <c r="P47">
        <v>0</v>
      </c>
      <c r="Q47">
        <v>0</v>
      </c>
    </row>
    <row r="48" spans="1:17" x14ac:dyDescent="0.25">
      <c r="A48">
        <v>47</v>
      </c>
      <c r="B48">
        <v>-898.7</v>
      </c>
      <c r="C48">
        <v>305.2</v>
      </c>
      <c r="D48" t="s">
        <v>192</v>
      </c>
      <c r="E48">
        <f>VLOOKUP(D48,ProbListM1!D:S,10,FALSE)</f>
        <v>0.55184200553487328</v>
      </c>
      <c r="F48" t="str">
        <f>_xlfn.IFNA(VLOOKUP(D48,ctlistM1!A:AI,4,FALSE),"PC 12:0_14:1")</f>
        <v>PC 20:0_20:4</v>
      </c>
      <c r="G48">
        <f>_xlfn.IFNA(VLOOKUP(D48,ctlistM1!A:AL,11,FALSE),0)</f>
        <v>1</v>
      </c>
      <c r="H48" s="2">
        <f>IF(G48=0,0,VLOOKUP(F48,ProbListM1!D:W,IF(G48=1,17,IF(G48=2,18,IF(G48=3,19,IF(G48=4,20)))), FALSE))</f>
        <v>1.5860250322294371E-2</v>
      </c>
      <c r="I48" s="12" t="str">
        <f>IF(_xlfn.IFNA(VLOOKUP(D48,ctlistM1!A:AI,12,FALSE),"PC 12:0_14:1")=0,"PC 12:0_14:1", _xlfn.IFNA(VLOOKUP(D48,ctlistM1!A:AI,12,FALSE),"PC 12:0_14:1"))</f>
        <v>PC 12:0_14:1</v>
      </c>
      <c r="J48" s="12">
        <f>_xlfn.IFNA(VLOOKUP(D48,ctlistM1!A:AO,19,FALSE),0)</f>
        <v>0</v>
      </c>
      <c r="K48" s="2">
        <f>IF(J48=0,0,VLOOKUP(I48,ProbListM1!D:W,IF(J48=1,17,IF(J48=2,18,IF(J48=3,19,IF(J48=4,20)))),FALSE))</f>
        <v>0</v>
      </c>
      <c r="L48" s="12" t="str">
        <f>IF(_xlfn.IFNA(VLOOKUP(D48,ctlistM1!A:AI,20,FALSE),"PC 12:0_14:1")=0,"PC 12:0_14:1", _xlfn.IFNA(VLOOKUP(D48,ctlistM1!A:AI,20,FALSE),"PC 12:0_14:1"))</f>
        <v>PC 12:0_14:1</v>
      </c>
      <c r="M48">
        <f>_xlfn.IFNA(VLOOKUP(D48,ctlistM1!A:AR,27,FALSE),0)</f>
        <v>0</v>
      </c>
      <c r="N48" s="2">
        <v>0</v>
      </c>
      <c r="O48" t="s">
        <v>146</v>
      </c>
      <c r="P48">
        <v>0</v>
      </c>
      <c r="Q48">
        <v>0</v>
      </c>
    </row>
    <row r="49" spans="1:17" x14ac:dyDescent="0.25">
      <c r="A49">
        <v>48</v>
      </c>
      <c r="B49">
        <v>-896.6</v>
      </c>
      <c r="C49">
        <v>303.2</v>
      </c>
      <c r="D49" t="s">
        <v>193</v>
      </c>
      <c r="E49">
        <f>VLOOKUP(D49,ProbListM1!D:S,10,FALSE)</f>
        <v>0.55200759539332056</v>
      </c>
      <c r="F49" t="str">
        <f>_xlfn.IFNA(VLOOKUP(D49,ctlistM1!A:AI,4,FALSE),"PC 12:0_14:1")</f>
        <v>PC 20:0_20:5</v>
      </c>
      <c r="G49">
        <f>_xlfn.IFNA(VLOOKUP(D49,ctlistM1!A:AL,11,FALSE),0)</f>
        <v>1</v>
      </c>
      <c r="H49" s="2">
        <f>IF(G49=0,0,VLOOKUP(F49,ProbListM1!D:W,IF(G49=1,17,IF(G49=2,18,IF(G49=3,19,IF(G49=4,20)))), FALSE))</f>
        <v>1.5827295725353869E-2</v>
      </c>
      <c r="I49" s="12" t="str">
        <f>IF(_xlfn.IFNA(VLOOKUP(D49,ctlistM1!A:AI,12,FALSE),"PC 12:0_14:1")=0,"PC 12:0_14:1", _xlfn.IFNA(VLOOKUP(D49,ctlistM1!A:AI,12,FALSE),"PC 12:0_14:1"))</f>
        <v>PC 12:0_14:1</v>
      </c>
      <c r="J49" s="12">
        <f>_xlfn.IFNA(VLOOKUP(D49,ctlistM1!A:AO,19,FALSE),0)</f>
        <v>0</v>
      </c>
      <c r="K49" s="2">
        <f>IF(J49=0,0,VLOOKUP(I49,ProbListM1!D:W,IF(J49=1,17,IF(J49=2,18,IF(J49=3,19,IF(J49=4,20)))),FALSE))</f>
        <v>0</v>
      </c>
      <c r="L49" s="12" t="str">
        <f>IF(_xlfn.IFNA(VLOOKUP(D49,ctlistM1!A:AI,20,FALSE),"PC 12:0_14:1")=0,"PC 12:0_14:1", _xlfn.IFNA(VLOOKUP(D49,ctlistM1!A:AI,20,FALSE),"PC 12:0_14:1"))</f>
        <v>PC 12:0_14:1</v>
      </c>
      <c r="M49">
        <f>_xlfn.IFNA(VLOOKUP(D49,ctlistM1!A:AR,27,FALSE),0)</f>
        <v>0</v>
      </c>
      <c r="N49" s="2">
        <v>0</v>
      </c>
      <c r="O49" t="s">
        <v>146</v>
      </c>
      <c r="P49">
        <v>0</v>
      </c>
      <c r="Q49">
        <v>0</v>
      </c>
    </row>
    <row r="50" spans="1:17" x14ac:dyDescent="0.25">
      <c r="A50">
        <v>49</v>
      </c>
      <c r="B50">
        <v>-894.6</v>
      </c>
      <c r="C50">
        <v>301.2</v>
      </c>
      <c r="D50" t="s">
        <v>194</v>
      </c>
      <c r="E50">
        <f>VLOOKUP(D50,ProbListM1!D:S,10,FALSE)</f>
        <v>0.55217323493990478</v>
      </c>
      <c r="F50" t="str">
        <f>_xlfn.IFNA(VLOOKUP(D50,ctlistM1!A:AI,4,FALSE),"PC 12:0_14:1")</f>
        <v>PC 12:0_14:1</v>
      </c>
      <c r="G50">
        <f>_xlfn.IFNA(VLOOKUP(D50,ctlistM1!A:AL,11,FALSE),0)</f>
        <v>0</v>
      </c>
      <c r="H50" s="2">
        <f>IF(G50=0,0,VLOOKUP(F50,ProbListM1!D:W,IF(G50=1,17,IF(G50=2,18,IF(G50=3,19,IF(G50=4,20)))), FALSE))</f>
        <v>0</v>
      </c>
      <c r="I50" s="12" t="str">
        <f>IF(_xlfn.IFNA(VLOOKUP(D50,ctlistM1!A:AI,12,FALSE),"PC 12:0_14:1")=0,"PC 12:0_14:1", _xlfn.IFNA(VLOOKUP(D50,ctlistM1!A:AI,12,FALSE),"PC 12:0_14:1"))</f>
        <v>PC 12:0_14:1</v>
      </c>
      <c r="J50" s="12">
        <f>_xlfn.IFNA(VLOOKUP(D50,ctlistM1!A:AO,19,FALSE),0)</f>
        <v>0</v>
      </c>
      <c r="K50" s="2">
        <f>IF(J50=0,0,VLOOKUP(I50,ProbListM1!D:W,IF(J50=1,17,IF(J50=2,18,IF(J50=3,19,IF(J50=4,20)))),FALSE))</f>
        <v>0</v>
      </c>
      <c r="L50" s="12" t="str">
        <f>IF(_xlfn.IFNA(VLOOKUP(D50,ctlistM1!A:AI,20,FALSE),"PC 12:0_14:1")=0,"PC 12:0_14:1", _xlfn.IFNA(VLOOKUP(D50,ctlistM1!A:AI,20,FALSE),"PC 12:0_14:1"))</f>
        <v>PC 12:0_14:1</v>
      </c>
      <c r="M50">
        <f>_xlfn.IFNA(VLOOKUP(D50,ctlistM1!A:AR,27,FALSE),0)</f>
        <v>0</v>
      </c>
      <c r="N50" s="2">
        <v>0</v>
      </c>
      <c r="O50" t="s">
        <v>146</v>
      </c>
      <c r="P50">
        <v>0</v>
      </c>
      <c r="Q50">
        <v>0</v>
      </c>
    </row>
    <row r="51" spans="1:17" x14ac:dyDescent="0.25">
      <c r="A51">
        <v>50</v>
      </c>
      <c r="B51">
        <v>-928.7</v>
      </c>
      <c r="C51">
        <v>335.3</v>
      </c>
      <c r="D51" t="s">
        <v>195</v>
      </c>
      <c r="E51">
        <f>VLOOKUP(D51,ProbListM1!D:S,10,FALSE)</f>
        <v>0.53928264500226519</v>
      </c>
      <c r="F51" t="str">
        <f>_xlfn.IFNA(VLOOKUP(D51,ctlistM1!A:AI,4,FALSE),"PC 12:0_14:1")</f>
        <v>PC 12:0_14:1</v>
      </c>
      <c r="G51">
        <f>_xlfn.IFNA(VLOOKUP(D51,ctlistM1!A:AL,11,FALSE),0)</f>
        <v>0</v>
      </c>
      <c r="H51" s="2">
        <f>IF(G51=0,0,VLOOKUP(F51,ProbListM1!D:W,IF(G51=1,17,IF(G51=2,18,IF(G51=3,19,IF(G51=4,20)))), FALSE))</f>
        <v>0</v>
      </c>
      <c r="I51" s="12" t="str">
        <f>IF(_xlfn.IFNA(VLOOKUP(D51,ctlistM1!A:AI,12,FALSE),"PC 12:0_14:1")=0,"PC 12:0_14:1", _xlfn.IFNA(VLOOKUP(D51,ctlistM1!A:AI,12,FALSE),"PC 12:0_14:1"))</f>
        <v>PC 12:0_14:1</v>
      </c>
      <c r="J51" s="12">
        <f>_xlfn.IFNA(VLOOKUP(D51,ctlistM1!A:AO,19,FALSE),0)</f>
        <v>0</v>
      </c>
      <c r="K51" s="2">
        <f>IF(J51=0,0,VLOOKUP(I51,ProbListM1!D:W,IF(J51=1,17,IF(J51=2,18,IF(J51=3,19,IF(J51=4,20)))),FALSE))</f>
        <v>0</v>
      </c>
      <c r="L51" s="12" t="str">
        <f>IF(_xlfn.IFNA(VLOOKUP(D51,ctlistM1!A:AI,20,FALSE),"PC 12:0_14:1")=0,"PC 12:0_14:1", _xlfn.IFNA(VLOOKUP(D51,ctlistM1!A:AI,20,FALSE),"PC 12:0_14:1"))</f>
        <v>PC 12:0_14:1</v>
      </c>
      <c r="M51">
        <f>_xlfn.IFNA(VLOOKUP(D51,ctlistM1!A:AR,27,FALSE),0)</f>
        <v>0</v>
      </c>
      <c r="N51" s="2">
        <v>0</v>
      </c>
      <c r="O51" t="s">
        <v>146</v>
      </c>
      <c r="P51">
        <v>0</v>
      </c>
      <c r="Q51">
        <v>0</v>
      </c>
    </row>
    <row r="52" spans="1:17" x14ac:dyDescent="0.25">
      <c r="A52">
        <v>51</v>
      </c>
      <c r="B52">
        <v>-924.7</v>
      </c>
      <c r="C52">
        <v>331.3</v>
      </c>
      <c r="D52" t="s">
        <v>196</v>
      </c>
      <c r="E52">
        <f>VLOOKUP(D52,ProbListM1!D:S,10,FALSE)</f>
        <v>0.53960633596427288</v>
      </c>
      <c r="F52" t="str">
        <f>_xlfn.IFNA(VLOOKUP(D52,ctlistM1!A:AI,4,FALSE),"PC 12:0_14:1")</f>
        <v>PC 20:0_22:5</v>
      </c>
      <c r="G52">
        <f>_xlfn.IFNA(VLOOKUP(D52,ctlistM1!A:AL,11,FALSE),0)</f>
        <v>1</v>
      </c>
      <c r="H52" s="2">
        <f>IF(G52=0,0,VLOOKUP(F52,ProbListM1!D:W,IF(G52=1,17,IF(G52=2,18,IF(G52=3,19,IF(G52=4,20)))), FALSE))</f>
        <v>1.8351784073173161E-2</v>
      </c>
      <c r="I52" s="12" t="str">
        <f>IF(_xlfn.IFNA(VLOOKUP(D52,ctlistM1!A:AI,12,FALSE),"PC 12:0_14:1")=0,"PC 12:0_14:1", _xlfn.IFNA(VLOOKUP(D52,ctlistM1!A:AI,12,FALSE),"PC 12:0_14:1"))</f>
        <v>PC 12:0_14:1</v>
      </c>
      <c r="J52" s="12">
        <f>_xlfn.IFNA(VLOOKUP(D52,ctlistM1!A:AO,19,FALSE),0)</f>
        <v>0</v>
      </c>
      <c r="K52" s="2">
        <f>IF(J52=0,0,VLOOKUP(I52,ProbListM1!D:W,IF(J52=1,17,IF(J52=2,18,IF(J52=3,19,IF(J52=4,20)))),FALSE))</f>
        <v>0</v>
      </c>
      <c r="L52" s="12" t="str">
        <f>IF(_xlfn.IFNA(VLOOKUP(D52,ctlistM1!A:AI,20,FALSE),"PC 12:0_14:1")=0,"PC 12:0_14:1", _xlfn.IFNA(VLOOKUP(D52,ctlistM1!A:AI,20,FALSE),"PC 12:0_14:1"))</f>
        <v>PC 12:0_14:1</v>
      </c>
      <c r="M52">
        <f>_xlfn.IFNA(VLOOKUP(D52,ctlistM1!A:AR,27,FALSE),0)</f>
        <v>0</v>
      </c>
      <c r="N52" s="2">
        <v>0</v>
      </c>
      <c r="O52" t="s">
        <v>146</v>
      </c>
      <c r="P52">
        <v>0</v>
      </c>
      <c r="Q52">
        <v>0</v>
      </c>
    </row>
    <row r="53" spans="1:17" x14ac:dyDescent="0.25">
      <c r="A53">
        <v>52</v>
      </c>
      <c r="B53">
        <v>-922.7</v>
      </c>
      <c r="C53">
        <v>329.2</v>
      </c>
      <c r="D53" t="s">
        <v>197</v>
      </c>
      <c r="E53">
        <f>VLOOKUP(D53,ProbListM1!D:S,10,FALSE)</f>
        <v>0.5397682542957758</v>
      </c>
      <c r="F53" t="str">
        <f>_xlfn.IFNA(VLOOKUP(D53,ctlistM1!A:AI,4,FALSE),"PC 12:0_14:1")</f>
        <v>PC 20:0_22:6</v>
      </c>
      <c r="G53">
        <f>_xlfn.IFNA(VLOOKUP(D53,ctlistM1!A:AL,11,FALSE),0)</f>
        <v>1</v>
      </c>
      <c r="H53" s="2">
        <f>IF(G53=0,0,VLOOKUP(F53,ProbListM1!D:W,IF(G53=1,17,IF(G53=2,18,IF(G53=3,19,IF(G53=4,20)))), FALSE))</f>
        <v>1.8316760986063663E-2</v>
      </c>
      <c r="I53" s="12" t="str">
        <f>IF(_xlfn.IFNA(VLOOKUP(D53,ctlistM1!A:AI,12,FALSE),"PC 12:0_14:1")=0,"PC 12:0_14:1", _xlfn.IFNA(VLOOKUP(D53,ctlistM1!A:AI,12,FALSE),"PC 12:0_14:1"))</f>
        <v>PC 12:0_14:1</v>
      </c>
      <c r="J53" s="12">
        <f>_xlfn.IFNA(VLOOKUP(D53,ctlistM1!A:AO,19,FALSE),0)</f>
        <v>0</v>
      </c>
      <c r="K53" s="2">
        <f>IF(J53=0,0,VLOOKUP(I53,ProbListM1!D:W,IF(J53=1,17,IF(J53=2,18,IF(J53=3,19,IF(J53=4,20)))),FALSE))</f>
        <v>0</v>
      </c>
      <c r="L53" s="12" t="str">
        <f>IF(_xlfn.IFNA(VLOOKUP(D53,ctlistM1!A:AI,20,FALSE),"PC 12:0_14:1")=0,"PC 12:0_14:1", _xlfn.IFNA(VLOOKUP(D53,ctlistM1!A:AI,20,FALSE),"PC 12:0_14:1"))</f>
        <v>PC 12:0_14:1</v>
      </c>
      <c r="M53">
        <f>_xlfn.IFNA(VLOOKUP(D53,ctlistM1!A:AR,27,FALSE),0)</f>
        <v>0</v>
      </c>
      <c r="N53" s="2">
        <v>0</v>
      </c>
      <c r="O53" t="s">
        <v>146</v>
      </c>
      <c r="P53">
        <v>0</v>
      </c>
      <c r="Q53">
        <v>0</v>
      </c>
    </row>
    <row r="54" spans="1:17" x14ac:dyDescent="0.25">
      <c r="A54">
        <v>53</v>
      </c>
      <c r="B54">
        <v>-920.6</v>
      </c>
      <c r="C54">
        <v>327.2</v>
      </c>
      <c r="D54" t="s">
        <v>198</v>
      </c>
      <c r="E54">
        <f>VLOOKUP(D54,ProbListM1!D:S,10,FALSE)</f>
        <v>0.53993022121371004</v>
      </c>
      <c r="F54" t="str">
        <f>_xlfn.IFNA(VLOOKUP(D54,ctlistM1!A:AI,4,FALSE),"PC 12:0_14:1")</f>
        <v>PC 12:0_14:1</v>
      </c>
      <c r="G54">
        <f>_xlfn.IFNA(VLOOKUP(D54,ctlistM1!A:AL,11,FALSE),0)</f>
        <v>0</v>
      </c>
      <c r="H54" s="2">
        <f>IF(G54=0,0,VLOOKUP(F54,ProbListM1!D:W,IF(G54=1,17,IF(G54=2,18,IF(G54=3,19,IF(G54=4,20)))), FALSE))</f>
        <v>0</v>
      </c>
      <c r="I54" s="12" t="str">
        <f>IF(_xlfn.IFNA(VLOOKUP(D54,ctlistM1!A:AI,12,FALSE),"PC 12:0_14:1")=0,"PC 12:0_14:1", _xlfn.IFNA(VLOOKUP(D54,ctlistM1!A:AI,12,FALSE),"PC 12:0_14:1"))</f>
        <v>PC 12:0_14:1</v>
      </c>
      <c r="J54" s="12">
        <f>_xlfn.IFNA(VLOOKUP(D54,ctlistM1!A:AO,19,FALSE),0)</f>
        <v>0</v>
      </c>
      <c r="K54" s="2">
        <f>IF(J54=0,0,VLOOKUP(I54,ProbListM1!D:W,IF(J54=1,17,IF(J54=2,18,IF(J54=3,19,IF(J54=4,20)))),FALSE))</f>
        <v>0</v>
      </c>
      <c r="L54" s="12" t="str">
        <f>IF(_xlfn.IFNA(VLOOKUP(D54,ctlistM1!A:AI,20,FALSE),"PC 12:0_14:1")=0,"PC 12:0_14:1", _xlfn.IFNA(VLOOKUP(D54,ctlistM1!A:AI,20,FALSE),"PC 12:0_14:1"))</f>
        <v>PC 12:0_14:1</v>
      </c>
      <c r="M54">
        <f>_xlfn.IFNA(VLOOKUP(D54,ctlistM1!A:AR,27,FALSE),0)</f>
        <v>0</v>
      </c>
      <c r="N54" s="2">
        <v>0</v>
      </c>
      <c r="O54" t="s">
        <v>146</v>
      </c>
      <c r="P54">
        <v>0</v>
      </c>
      <c r="Q54">
        <v>0</v>
      </c>
    </row>
    <row r="55" spans="1:17" x14ac:dyDescent="0.25">
      <c r="A55">
        <v>54</v>
      </c>
      <c r="B55">
        <v>-736.5</v>
      </c>
      <c r="C55">
        <v>227.2</v>
      </c>
      <c r="D55" t="s">
        <v>199</v>
      </c>
      <c r="E55">
        <f>VLOOKUP(D55,ProbListM1!D:S,10,FALSE)</f>
        <v>0.63187611495030027</v>
      </c>
      <c r="F55" t="str">
        <f>_xlfn.IFNA(VLOOKUP(D55,ctlistM1!A:AI,4,FALSE),"PC 12:0_14:1")</f>
        <v>PC 14:0_14:1</v>
      </c>
      <c r="G55">
        <f>_xlfn.IFNA(VLOOKUP(D55,ctlistM1!A:AL,11,FALSE),0)</f>
        <v>1</v>
      </c>
      <c r="H55" s="2">
        <f>IF(G55=0,0,VLOOKUP(F55,ProbListM1!D:W,IF(G55=1,17,IF(G55=2,18,IF(G55=3,19,IF(G55=4,20)))), FALSE))</f>
        <v>1.0099923729469594E-2</v>
      </c>
      <c r="I55" s="12" t="str">
        <f>IF(_xlfn.IFNA(VLOOKUP(D55,ctlistM1!A:AI,12,FALSE),"PC 12:0_14:1")=0,"PC 12:0_14:1", _xlfn.IFNA(VLOOKUP(D55,ctlistM1!A:AI,12,FALSE),"PC 12:0_14:1"))</f>
        <v>PC 14:0_14:1_2</v>
      </c>
      <c r="J55" s="12">
        <f>_xlfn.IFNA(VLOOKUP(D55,ctlistM1!A:AO,19,FALSE),0)</f>
        <v>2</v>
      </c>
      <c r="K55" s="2">
        <f>IF(J55=0,0,VLOOKUP(I55,ProbListM1!D:W,IF(J55=1,17,IF(J55=2,18,IF(J55=3,19,IF(J55=4,20)))),FALSE))</f>
        <v>3.4069765364644782E-2</v>
      </c>
      <c r="L55" s="12" t="str">
        <f>IF(_xlfn.IFNA(VLOOKUP(D55,ctlistM1!A:AI,20,FALSE),"PC 12:0_14:1")=0,"PC 12:0_14:1", _xlfn.IFNA(VLOOKUP(D55,ctlistM1!A:AI,20,FALSE),"PC 12:0_14:1"))</f>
        <v>PC 12:0_14:1</v>
      </c>
      <c r="M55">
        <f>_xlfn.IFNA(VLOOKUP(D55,ctlistM1!A:AR,27,FALSE),0)</f>
        <v>0</v>
      </c>
      <c r="N55" s="2">
        <v>0</v>
      </c>
      <c r="O55" t="s">
        <v>146</v>
      </c>
      <c r="P55">
        <v>0</v>
      </c>
      <c r="Q55">
        <v>0</v>
      </c>
    </row>
    <row r="56" spans="1:17" x14ac:dyDescent="0.25">
      <c r="A56">
        <v>55</v>
      </c>
      <c r="B56">
        <v>-734.5</v>
      </c>
      <c r="C56">
        <v>225.2</v>
      </c>
      <c r="D56" t="s">
        <v>200</v>
      </c>
      <c r="E56">
        <f>VLOOKUP(D56,ProbListM1!D:S,10,FALSE)</f>
        <v>0.63206572044495501</v>
      </c>
      <c r="F56" t="str">
        <f>_xlfn.IFNA(VLOOKUP(D56,ctlistM1!A:AI,4,FALSE),"PC 12:0_14:1")</f>
        <v>PC 12:0_14:1</v>
      </c>
      <c r="G56">
        <f>_xlfn.IFNA(VLOOKUP(D56,ctlistM1!A:AL,11,FALSE),0)</f>
        <v>0</v>
      </c>
      <c r="H56" s="2">
        <f>IF(G56=0,0,VLOOKUP(F56,ProbListM1!D:W,IF(G56=1,17,IF(G56=2,18,IF(G56=3,19,IF(G56=4,20)))), FALSE))</f>
        <v>0</v>
      </c>
      <c r="I56" s="12" t="str">
        <f>IF(_xlfn.IFNA(VLOOKUP(D56,ctlistM1!A:AI,12,FALSE),"PC 12:0_14:1")=0,"PC 12:0_14:1", _xlfn.IFNA(VLOOKUP(D56,ctlistM1!A:AI,12,FALSE),"PC 12:0_14:1"))</f>
        <v>PC 12:0_14:1</v>
      </c>
      <c r="J56" s="12">
        <f>_xlfn.IFNA(VLOOKUP(D56,ctlistM1!A:AO,19,FALSE),0)</f>
        <v>0</v>
      </c>
      <c r="K56" s="2">
        <f>IF(J56=0,0,VLOOKUP(I56,ProbListM1!D:W,IF(J56=1,17,IF(J56=2,18,IF(J56=3,19,IF(J56=4,20)))),FALSE))</f>
        <v>0</v>
      </c>
      <c r="L56" s="12" t="str">
        <f>IF(_xlfn.IFNA(VLOOKUP(D56,ctlistM1!A:AI,20,FALSE),"PC 12:0_14:1")=0,"PC 12:0_14:1", _xlfn.IFNA(VLOOKUP(D56,ctlistM1!A:AI,20,FALSE),"PC 12:0_14:1"))</f>
        <v>PC 12:0_14:1</v>
      </c>
      <c r="M56">
        <f>_xlfn.IFNA(VLOOKUP(D56,ctlistM1!A:AR,27,FALSE),0)</f>
        <v>0</v>
      </c>
      <c r="N56" s="2">
        <v>0</v>
      </c>
      <c r="O56" t="s">
        <v>146</v>
      </c>
      <c r="P56">
        <v>0</v>
      </c>
      <c r="Q56">
        <v>0</v>
      </c>
    </row>
    <row r="57" spans="1:17" x14ac:dyDescent="0.25">
      <c r="A57">
        <v>56</v>
      </c>
      <c r="B57">
        <v>-764.5</v>
      </c>
      <c r="C57">
        <v>227.2</v>
      </c>
      <c r="D57" t="s">
        <v>201</v>
      </c>
      <c r="E57">
        <f>VLOOKUP(D57,ProbListM1!D:S,10,FALSE)</f>
        <v>0.61768055008142564</v>
      </c>
      <c r="F57" t="str">
        <f>_xlfn.IFNA(VLOOKUP(D57,ctlistM1!A:AI,4,FALSE),"PC 12:0_14:1")</f>
        <v>PC 14:0_16:1_2</v>
      </c>
      <c r="G57">
        <f>_xlfn.IFNA(VLOOKUP(D57,ctlistM1!A:AL,11,FALSE),0)</f>
        <v>2</v>
      </c>
      <c r="H57" s="2">
        <f>IF(G57=0,0,VLOOKUP(F57,ProbListM1!D:W,IF(G57=1,17,IF(G57=2,18,IF(G57=3,19,IF(G57=4,20)))), FALSE))</f>
        <v>3.7349207979219028E-2</v>
      </c>
      <c r="I57" s="12" t="str">
        <f>IF(_xlfn.IFNA(VLOOKUP(D57,ctlistM1!A:AI,12,FALSE),"PC 12:0_14:1")=0,"PC 12:0_14:1", _xlfn.IFNA(VLOOKUP(D57,ctlistM1!A:AI,12,FALSE),"PC 12:0_14:1"))</f>
        <v>PC 14:1_16:0</v>
      </c>
      <c r="J57" s="12">
        <f>_xlfn.IFNA(VLOOKUP(D57,ctlistM1!A:AO,19,FALSE),0)</f>
        <v>1</v>
      </c>
      <c r="K57" s="2">
        <f>IF(J57=0,0,VLOOKUP(I57,ProbListM1!D:W,IF(J57=1,17,IF(J57=2,18,IF(J57=3,19,IF(J57=4,20)))),FALSE))</f>
        <v>9.8730214632181644E-3</v>
      </c>
      <c r="L57" s="12" t="str">
        <f>IF(_xlfn.IFNA(VLOOKUP(D57,ctlistM1!A:AI,20,FALSE),"PC 12:0_14:1")=0,"PC 12:0_14:1", _xlfn.IFNA(VLOOKUP(D57,ctlistM1!A:AI,20,FALSE),"PC 12:0_14:1"))</f>
        <v>PC 12:0_14:1</v>
      </c>
      <c r="M57">
        <f>_xlfn.IFNA(VLOOKUP(D57,ctlistM1!A:AR,27,FALSE),0)</f>
        <v>0</v>
      </c>
      <c r="N57" s="2">
        <v>0</v>
      </c>
      <c r="O57" t="s">
        <v>146</v>
      </c>
      <c r="P57">
        <v>0</v>
      </c>
      <c r="Q57">
        <v>0</v>
      </c>
    </row>
    <row r="58" spans="1:17" x14ac:dyDescent="0.25">
      <c r="A58">
        <v>57</v>
      </c>
      <c r="B58">
        <v>-762.5</v>
      </c>
      <c r="C58">
        <v>253.2</v>
      </c>
      <c r="D58" t="s">
        <v>202</v>
      </c>
      <c r="E58">
        <f>VLOOKUP(D58,ProbListM1!D:S,10,FALSE)</f>
        <v>0.61786589594822749</v>
      </c>
      <c r="F58" t="str">
        <f>_xlfn.IFNA(VLOOKUP(D58,ctlistM1!A:AI,4,FALSE),"PC 12:0_14:1")</f>
        <v>PC 12:0_14:1</v>
      </c>
      <c r="G58">
        <f>_xlfn.IFNA(VLOOKUP(D58,ctlistM1!A:AL,11,FALSE),0)</f>
        <v>0</v>
      </c>
      <c r="H58" s="2">
        <f>IF(G58=0,0,VLOOKUP(F58,ProbListM1!D:W,IF(G58=1,17,IF(G58=2,18,IF(G58=3,19,IF(G58=4,20)))), FALSE))</f>
        <v>0</v>
      </c>
      <c r="I58" s="12" t="str">
        <f>IF(_xlfn.IFNA(VLOOKUP(D58,ctlistM1!A:AI,12,FALSE),"PC 12:0_14:1")=0,"PC 12:0_14:1", _xlfn.IFNA(VLOOKUP(D58,ctlistM1!A:AI,12,FALSE),"PC 12:0_14:1"))</f>
        <v>PC 12:0_14:1</v>
      </c>
      <c r="J58" s="12">
        <f>_xlfn.IFNA(VLOOKUP(D58,ctlistM1!A:AO,19,FALSE),0)</f>
        <v>0</v>
      </c>
      <c r="K58" s="2">
        <f>IF(J58=0,0,VLOOKUP(I58,ProbListM1!D:W,IF(J58=1,17,IF(J58=2,18,IF(J58=3,19,IF(J58=4,20)))),FALSE))</f>
        <v>0</v>
      </c>
      <c r="L58" s="12" t="str">
        <f>IF(_xlfn.IFNA(VLOOKUP(D58,ctlistM1!A:AI,20,FALSE),"PC 12:0_14:1")=0,"PC 12:0_14:1", _xlfn.IFNA(VLOOKUP(D58,ctlistM1!A:AI,20,FALSE),"PC 12:0_14:1"))</f>
        <v>PC 12:0_14:1</v>
      </c>
      <c r="M58">
        <f>_xlfn.IFNA(VLOOKUP(D58,ctlistM1!A:AR,27,FALSE),0)</f>
        <v>0</v>
      </c>
      <c r="N58" s="2">
        <v>0</v>
      </c>
      <c r="O58" t="s">
        <v>146</v>
      </c>
      <c r="P58">
        <v>0</v>
      </c>
      <c r="Q58">
        <v>0</v>
      </c>
    </row>
    <row r="59" spans="1:17" x14ac:dyDescent="0.25">
      <c r="A59">
        <v>58</v>
      </c>
      <c r="B59">
        <v>-792.6</v>
      </c>
      <c r="C59">
        <v>227.2</v>
      </c>
      <c r="D59" t="s">
        <v>203</v>
      </c>
      <c r="E59">
        <f>VLOOKUP(D59,ProbListM1!D:S,10,FALSE)</f>
        <v>0.60380389909009524</v>
      </c>
      <c r="F59" t="str">
        <f>_xlfn.IFNA(VLOOKUP(D59,ctlistM1!A:AI,4,FALSE),"PC 12:0_14:1")</f>
        <v>PC 14:0_18:1_2</v>
      </c>
      <c r="G59">
        <f>_xlfn.IFNA(VLOOKUP(D59,ctlistM1!A:AL,11,FALSE),0)</f>
        <v>2</v>
      </c>
      <c r="H59" s="2">
        <f>IF(G59=0,0,VLOOKUP(F59,ProbListM1!D:W,IF(G59=1,17,IF(G59=2,18,IF(G59=3,19,IF(G59=4,20)))), FALSE))</f>
        <v>4.0779315224217585E-2</v>
      </c>
      <c r="I59" s="12" t="str">
        <f>IF(_xlfn.IFNA(VLOOKUP(D59,ctlistM1!A:AI,12,FALSE),"PC 12:0_14:1")=0,"PC 12:0_14:1", _xlfn.IFNA(VLOOKUP(D59,ctlistM1!A:AI,12,FALSE),"PC 12:0_14:1"))</f>
        <v>PC 14:1_18:0</v>
      </c>
      <c r="J59" s="12">
        <f>_xlfn.IFNA(VLOOKUP(D59,ctlistM1!A:AO,19,FALSE),0)</f>
        <v>1</v>
      </c>
      <c r="K59" s="2">
        <f>IF(J59=0,0,VLOOKUP(I59,ProbListM1!D:W,IF(J59=1,17,IF(J59=2,18,IF(J59=3,19,IF(J59=4,20)))),FALSE))</f>
        <v>9.6512167244143746E-3</v>
      </c>
      <c r="L59" s="12" t="str">
        <f>IF(_xlfn.IFNA(VLOOKUP(D59,ctlistM1!A:AI,20,FALSE),"PC 12:0_14:1")=0,"PC 12:0_14:1", _xlfn.IFNA(VLOOKUP(D59,ctlistM1!A:AI,20,FALSE),"PC 12:0_14:1"))</f>
        <v>PC 12:0_14:1</v>
      </c>
      <c r="M59">
        <f>_xlfn.IFNA(VLOOKUP(D59,ctlistM1!A:AR,27,FALSE),0)</f>
        <v>0</v>
      </c>
      <c r="N59" s="2">
        <v>0</v>
      </c>
      <c r="O59" t="s">
        <v>146</v>
      </c>
      <c r="P59">
        <v>0</v>
      </c>
      <c r="Q59">
        <v>0</v>
      </c>
    </row>
    <row r="60" spans="1:17" x14ac:dyDescent="0.25">
      <c r="A60">
        <v>59</v>
      </c>
      <c r="B60">
        <v>-790.6</v>
      </c>
      <c r="C60">
        <v>281.2</v>
      </c>
      <c r="D60" t="s">
        <v>204</v>
      </c>
      <c r="E60">
        <f>VLOOKUP(D60,ProbListM1!D:S,10,FALSE)</f>
        <v>0.60398508102473836</v>
      </c>
      <c r="F60" t="str">
        <f>_xlfn.IFNA(VLOOKUP(D60,ctlistM1!A:AI,4,FALSE),"PC 12:0_14:1")</f>
        <v>PC 14:0_18:2</v>
      </c>
      <c r="G60">
        <f>_xlfn.IFNA(VLOOKUP(D60,ctlistM1!A:AL,11,FALSE),0)</f>
        <v>1</v>
      </c>
      <c r="H60" s="2">
        <f>IF(G60=0,0,VLOOKUP(F60,ProbListM1!D:W,IF(G60=1,17,IF(G60=2,18,IF(G60=3,19,IF(G60=4,20)))), FALSE))</f>
        <v>1.4520774481000236E-2</v>
      </c>
      <c r="I60" s="12" t="str">
        <f>IF(_xlfn.IFNA(VLOOKUP(D60,ctlistM1!A:AI,12,FALSE),"PC 12:0_14:1")=0,"PC 12:0_14:1", _xlfn.IFNA(VLOOKUP(D60,ctlistM1!A:AI,12,FALSE),"PC 12:0_14:1"))</f>
        <v>PC 14:1_18:1_2</v>
      </c>
      <c r="J60" s="12">
        <f>_xlfn.IFNA(VLOOKUP(D60,ctlistM1!A:AO,19,FALSE),0)</f>
        <v>2</v>
      </c>
      <c r="K60" s="2">
        <f>IF(J60=0,0,VLOOKUP(I60,ProbListM1!D:W,IF(J60=1,17,IF(J60=2,18,IF(J60=3,19,IF(J60=4,20)))),FALSE))</f>
        <v>3.2565924723831866E-2</v>
      </c>
      <c r="L60" s="12" t="str">
        <f>IF(_xlfn.IFNA(VLOOKUP(D60,ctlistM1!A:AI,20,FALSE),"PC 12:0_14:1")=0,"PC 12:0_14:1", _xlfn.IFNA(VLOOKUP(D60,ctlistM1!A:AI,20,FALSE),"PC 12:0_14:1"))</f>
        <v>PC 12:0_14:1</v>
      </c>
      <c r="M60">
        <f>_xlfn.IFNA(VLOOKUP(D60,ctlistM1!A:AR,27,FALSE),0)</f>
        <v>0</v>
      </c>
      <c r="N60" s="2">
        <v>0</v>
      </c>
      <c r="O60" t="s">
        <v>146</v>
      </c>
      <c r="P60">
        <v>0</v>
      </c>
      <c r="Q60">
        <v>0</v>
      </c>
    </row>
    <row r="61" spans="1:17" x14ac:dyDescent="0.25">
      <c r="A61">
        <v>60</v>
      </c>
      <c r="B61">
        <v>-788.5</v>
      </c>
      <c r="C61">
        <v>279.2</v>
      </c>
      <c r="D61" t="s">
        <v>205</v>
      </c>
      <c r="E61">
        <f>VLOOKUP(D61,ProbListM1!D:S,10,FALSE)</f>
        <v>0.60416631732619419</v>
      </c>
      <c r="F61" t="str">
        <f>_xlfn.IFNA(VLOOKUP(D61,ctlistM1!A:AI,4,FALSE),"PC 12:0_14:1")</f>
        <v>PC 14:1_18:2_2</v>
      </c>
      <c r="G61">
        <f>_xlfn.IFNA(VLOOKUP(D61,ctlistM1!A:AL,11,FALSE),0)</f>
        <v>2</v>
      </c>
      <c r="H61" s="2">
        <f>IF(G61=0,0,VLOOKUP(F61,ProbListM1!D:W,IF(G61=1,17,IF(G61=2,18,IF(G61=3,19,IF(G61=4,20)))), FALSE))</f>
        <v>3.2575696699888655E-2</v>
      </c>
      <c r="I61" s="12" t="str">
        <f>IF(_xlfn.IFNA(VLOOKUP(D61,ctlistM1!A:AI,12,FALSE),"PC 12:0_14:1")=0,"PC 12:0_14:1", _xlfn.IFNA(VLOOKUP(D61,ctlistM1!A:AI,12,FALSE),"PC 12:0_14:1"))</f>
        <v>PC 14:0_18:3</v>
      </c>
      <c r="J61" s="12">
        <f>_xlfn.IFNA(VLOOKUP(D61,ctlistM1!A:AO,19,FALSE),0)</f>
        <v>1</v>
      </c>
      <c r="K61" s="2">
        <f>IF(J61=0,0,VLOOKUP(I61,ProbListM1!D:W,IF(J61=1,17,IF(J61=2,18,IF(J61=3,19,IF(J61=4,20)))),FALSE))</f>
        <v>1.4487888074718534E-2</v>
      </c>
      <c r="L61" s="12" t="str">
        <f>IF(_xlfn.IFNA(VLOOKUP(D61,ctlistM1!A:AI,20,FALSE),"PC 12:0_14:1")=0,"PC 12:0_14:1", _xlfn.IFNA(VLOOKUP(D61,ctlistM1!A:AI,20,FALSE),"PC 12:0_14:1"))</f>
        <v>PC 12:0_14:1</v>
      </c>
      <c r="M61">
        <f>_xlfn.IFNA(VLOOKUP(D61,ctlistM1!A:AR,27,FALSE),0)</f>
        <v>0</v>
      </c>
      <c r="N61" s="2">
        <v>0</v>
      </c>
      <c r="O61" t="s">
        <v>146</v>
      </c>
      <c r="P61">
        <v>0</v>
      </c>
      <c r="Q61">
        <v>0</v>
      </c>
    </row>
    <row r="62" spans="1:17" x14ac:dyDescent="0.25">
      <c r="A62">
        <v>61</v>
      </c>
      <c r="B62">
        <v>-786.5</v>
      </c>
      <c r="C62">
        <v>277.2</v>
      </c>
      <c r="D62" t="s">
        <v>206</v>
      </c>
      <c r="E62">
        <f>VLOOKUP(D62,ProbListM1!D:S,10,FALSE)</f>
        <v>0.60434760801077625</v>
      </c>
      <c r="F62" t="str">
        <f>_xlfn.IFNA(VLOOKUP(D62,ctlistM1!A:AI,4,FALSE),"PC 12:0_14:1")</f>
        <v>PC 14:0_18:4</v>
      </c>
      <c r="G62">
        <f>_xlfn.IFNA(VLOOKUP(D62,ctlistM1!A:AL,11,FALSE),0)</f>
        <v>1</v>
      </c>
      <c r="H62" s="2">
        <f>IF(G62=0,0,VLOOKUP(F62,ProbListM1!D:W,IF(G62=1,17,IF(G62=2,18,IF(G62=3,19,IF(G62=4,20)))), FALSE))</f>
        <v>1.4455035048626271E-2</v>
      </c>
      <c r="I62" s="12" t="str">
        <f>IF(_xlfn.IFNA(VLOOKUP(D62,ctlistM1!A:AI,12,FALSE),"PC 12:0_14:1")=0,"PC 12:0_14:1", _xlfn.IFNA(VLOOKUP(D62,ctlistM1!A:AI,12,FALSE),"PC 12:0_14:1"))</f>
        <v>PC 12:0_14:1</v>
      </c>
      <c r="J62" s="12">
        <f>_xlfn.IFNA(VLOOKUP(D62,ctlistM1!A:AO,19,FALSE),0)</f>
        <v>0</v>
      </c>
      <c r="K62" s="2">
        <f>IF(J62=0,0,VLOOKUP(I62,ProbListM1!D:W,IF(J62=1,17,IF(J62=2,18,IF(J62=3,19,IF(J62=4,20)))),FALSE))</f>
        <v>0</v>
      </c>
      <c r="L62" s="12" t="str">
        <f>IF(_xlfn.IFNA(VLOOKUP(D62,ctlistM1!A:AI,20,FALSE),"PC 12:0_14:1")=0,"PC 12:0_14:1", _xlfn.IFNA(VLOOKUP(D62,ctlistM1!A:AI,20,FALSE),"PC 12:0_14:1"))</f>
        <v>PC 12:0_14:1</v>
      </c>
      <c r="M62">
        <f>_xlfn.IFNA(VLOOKUP(D62,ctlistM1!A:AR,27,FALSE),0)</f>
        <v>0</v>
      </c>
      <c r="N62" s="2">
        <v>0</v>
      </c>
      <c r="O62" t="s">
        <v>146</v>
      </c>
      <c r="P62">
        <v>0</v>
      </c>
      <c r="Q62">
        <v>0</v>
      </c>
    </row>
    <row r="63" spans="1:17" x14ac:dyDescent="0.25">
      <c r="A63">
        <v>62</v>
      </c>
      <c r="B63">
        <v>-784.5</v>
      </c>
      <c r="C63">
        <v>275.2</v>
      </c>
      <c r="D63" t="s">
        <v>207</v>
      </c>
      <c r="E63">
        <f>VLOOKUP(D63,ProbListM1!D:S,10,FALSE)</f>
        <v>0.60452895309480326</v>
      </c>
      <c r="F63" t="str">
        <f>_xlfn.IFNA(VLOOKUP(D63,ctlistM1!A:AI,4,FALSE),"PC 12:0_14:1")</f>
        <v>PC 12:0_14:1</v>
      </c>
      <c r="G63">
        <f>_xlfn.IFNA(VLOOKUP(D63,ctlistM1!A:AL,11,FALSE),0)</f>
        <v>0</v>
      </c>
      <c r="H63" s="2">
        <f>IF(G63=0,0,VLOOKUP(F63,ProbListM1!D:W,IF(G63=1,17,IF(G63=2,18,IF(G63=3,19,IF(G63=4,20)))), FALSE))</f>
        <v>0</v>
      </c>
      <c r="I63" s="12" t="str">
        <f>IF(_xlfn.IFNA(VLOOKUP(D63,ctlistM1!A:AI,12,FALSE),"PC 12:0_14:1")=0,"PC 12:0_14:1", _xlfn.IFNA(VLOOKUP(D63,ctlistM1!A:AI,12,FALSE),"PC 12:0_14:1"))</f>
        <v>PC 12:0_14:1</v>
      </c>
      <c r="J63" s="12">
        <f>_xlfn.IFNA(VLOOKUP(D63,ctlistM1!A:AO,19,FALSE),0)</f>
        <v>0</v>
      </c>
      <c r="K63" s="2">
        <f>IF(J63=0,0,VLOOKUP(I63,ProbListM1!D:W,IF(J63=1,17,IF(J63=2,18,IF(J63=3,19,IF(J63=4,20)))),FALSE))</f>
        <v>0</v>
      </c>
      <c r="L63" s="12" t="str">
        <f>IF(_xlfn.IFNA(VLOOKUP(D63,ctlistM1!A:AI,20,FALSE),"PC 12:0_14:1")=0,"PC 12:0_14:1", _xlfn.IFNA(VLOOKUP(D63,ctlistM1!A:AI,20,FALSE),"PC 12:0_14:1"))</f>
        <v>PC 12:0_14:1</v>
      </c>
      <c r="M63">
        <f>_xlfn.IFNA(VLOOKUP(D63,ctlistM1!A:AR,27,FALSE),0)</f>
        <v>0</v>
      </c>
      <c r="N63" s="2">
        <v>0</v>
      </c>
      <c r="O63" t="s">
        <v>146</v>
      </c>
      <c r="P63">
        <v>0</v>
      </c>
      <c r="Q63">
        <v>0</v>
      </c>
    </row>
    <row r="64" spans="1:17" x14ac:dyDescent="0.25">
      <c r="A64">
        <v>63</v>
      </c>
      <c r="B64">
        <v>-818.6</v>
      </c>
      <c r="C64">
        <v>309.3</v>
      </c>
      <c r="D64" t="s">
        <v>208</v>
      </c>
      <c r="E64">
        <f>VLOOKUP(D64,ProbListM1!D:S,10,FALSE)</f>
        <v>0.59041610888817719</v>
      </c>
      <c r="F64" t="str">
        <f>_xlfn.IFNA(VLOOKUP(D64,ctlistM1!A:AI,4,FALSE),"PC 12:0_14:1")</f>
        <v>PC 14:0_20:2</v>
      </c>
      <c r="G64">
        <f>_xlfn.IFNA(VLOOKUP(D64,ctlistM1!A:AL,11,FALSE),0)</f>
        <v>1</v>
      </c>
      <c r="H64" s="2">
        <f>IF(G64=0,0,VLOOKUP(F64,ProbListM1!D:W,IF(G64=1,17,IF(G64=2,18,IF(G64=3,19,IF(G64=4,20)))), FALSE))</f>
        <v>1.7049727011789632E-2</v>
      </c>
      <c r="I64" s="12" t="str">
        <f>IF(_xlfn.IFNA(VLOOKUP(D64,ctlistM1!A:AI,12,FALSE),"PC 12:0_14:1")=0,"PC 12:0_14:1", _xlfn.IFNA(VLOOKUP(D64,ctlistM1!A:AI,12,FALSE),"PC 12:0_14:1"))</f>
        <v>PC 12:0_14:1</v>
      </c>
      <c r="J64" s="12">
        <f>_xlfn.IFNA(VLOOKUP(D64,ctlistM1!A:AO,19,FALSE),0)</f>
        <v>0</v>
      </c>
      <c r="K64" s="2">
        <f>IF(J64=0,0,VLOOKUP(I64,ProbListM1!D:W,IF(J64=1,17,IF(J64=2,18,IF(J64=3,19,IF(J64=4,20)))),FALSE))</f>
        <v>0</v>
      </c>
      <c r="L64" s="12" t="str">
        <f>IF(_xlfn.IFNA(VLOOKUP(D64,ctlistM1!A:AI,20,FALSE),"PC 12:0_14:1")=0,"PC 12:0_14:1", _xlfn.IFNA(VLOOKUP(D64,ctlistM1!A:AI,20,FALSE),"PC 12:0_14:1"))</f>
        <v>PC 12:0_14:1</v>
      </c>
      <c r="M64">
        <f>_xlfn.IFNA(VLOOKUP(D64,ctlistM1!A:AR,27,FALSE),0)</f>
        <v>0</v>
      </c>
      <c r="N64" s="2">
        <v>0</v>
      </c>
      <c r="O64" t="s">
        <v>146</v>
      </c>
      <c r="P64">
        <v>0</v>
      </c>
      <c r="Q64">
        <v>0</v>
      </c>
    </row>
    <row r="65" spans="1:17" x14ac:dyDescent="0.25">
      <c r="A65">
        <v>64</v>
      </c>
      <c r="B65">
        <v>-816.6</v>
      </c>
      <c r="C65">
        <v>307.3</v>
      </c>
      <c r="D65" t="s">
        <v>209</v>
      </c>
      <c r="E65">
        <f>VLOOKUP(D65,ProbListM1!D:S,10,FALSE)</f>
        <v>0.59059327358190317</v>
      </c>
      <c r="F65" t="str">
        <f>_xlfn.IFNA(VLOOKUP(D65,ctlistM1!A:AI,4,FALSE),"PC 12:0_14:1")</f>
        <v>PC 14:0_20:3</v>
      </c>
      <c r="G65">
        <f>_xlfn.IFNA(VLOOKUP(D65,ctlistM1!A:AL,11,FALSE),0)</f>
        <v>1</v>
      </c>
      <c r="H65" s="2">
        <f>IF(G65=0,0,VLOOKUP(F65,ProbListM1!D:W,IF(G65=1,17,IF(G65=2,18,IF(G65=3,19,IF(G65=4,20)))), FALSE))</f>
        <v>1.7014386753215583E-2</v>
      </c>
      <c r="I65" s="12" t="str">
        <f>IF(_xlfn.IFNA(VLOOKUP(D65,ctlistM1!A:AI,12,FALSE),"PC 12:0_14:1")=0,"PC 12:0_14:1", _xlfn.IFNA(VLOOKUP(D65,ctlistM1!A:AI,12,FALSE),"PC 12:0_14:1"))</f>
        <v>PC 12:0_14:1</v>
      </c>
      <c r="J65" s="12">
        <f>_xlfn.IFNA(VLOOKUP(D65,ctlistM1!A:AO,19,FALSE),0)</f>
        <v>0</v>
      </c>
      <c r="K65" s="2">
        <f>IF(J65=0,0,VLOOKUP(I65,ProbListM1!D:W,IF(J65=1,17,IF(J65=2,18,IF(J65=3,19,IF(J65=4,20)))),FALSE))</f>
        <v>0</v>
      </c>
      <c r="L65" s="12" t="str">
        <f>IF(_xlfn.IFNA(VLOOKUP(D65,ctlistM1!A:AI,20,FALSE),"PC 12:0_14:1")=0,"PC 12:0_14:1", _xlfn.IFNA(VLOOKUP(D65,ctlistM1!A:AI,20,FALSE),"PC 12:0_14:1"))</f>
        <v>PC 12:0_14:1</v>
      </c>
      <c r="M65">
        <f>_xlfn.IFNA(VLOOKUP(D65,ctlistM1!A:AR,27,FALSE),0)</f>
        <v>0</v>
      </c>
      <c r="N65" s="2">
        <v>0</v>
      </c>
      <c r="O65" t="s">
        <v>146</v>
      </c>
      <c r="P65">
        <v>0</v>
      </c>
      <c r="Q65">
        <v>0</v>
      </c>
    </row>
    <row r="66" spans="1:17" x14ac:dyDescent="0.25">
      <c r="A66">
        <v>65</v>
      </c>
      <c r="B66">
        <v>-814.6</v>
      </c>
      <c r="C66">
        <v>305.2</v>
      </c>
      <c r="D66" t="s">
        <v>210</v>
      </c>
      <c r="E66">
        <f>VLOOKUP(D66,ProbListM1!D:S,10,FALSE)</f>
        <v>0.59077049143699811</v>
      </c>
      <c r="F66" t="str">
        <f>_xlfn.IFNA(VLOOKUP(D66,ctlistM1!A:AI,4,FALSE),"PC 12:0_14:1")</f>
        <v>PC 14:0_20:4</v>
      </c>
      <c r="G66">
        <f>_xlfn.IFNA(VLOOKUP(D66,ctlistM1!A:AL,11,FALSE),0)</f>
        <v>1</v>
      </c>
      <c r="H66" s="2">
        <f>IF(G66=0,0,VLOOKUP(F66,ProbListM1!D:W,IF(G66=1,17,IF(G66=2,18,IF(G66=3,19,IF(G66=4,20)))), FALSE))</f>
        <v>1.697907695180615E-2</v>
      </c>
      <c r="I66" s="12" t="str">
        <f>IF(_xlfn.IFNA(VLOOKUP(D66,ctlistM1!A:AI,12,FALSE),"PC 12:0_14:1")=0,"PC 12:0_14:1", _xlfn.IFNA(VLOOKUP(D66,ctlistM1!A:AI,12,FALSE),"PC 12:0_14:1"))</f>
        <v>PC 12:0_14:1</v>
      </c>
      <c r="J66" s="12">
        <f>_xlfn.IFNA(VLOOKUP(D66,ctlistM1!A:AO,19,FALSE),0)</f>
        <v>0</v>
      </c>
      <c r="K66" s="2">
        <f>IF(J66=0,0,VLOOKUP(I66,ProbListM1!D:W,IF(J66=1,17,IF(J66=2,18,IF(J66=3,19,IF(J66=4,20)))),FALSE))</f>
        <v>0</v>
      </c>
      <c r="L66" s="12" t="str">
        <f>IF(_xlfn.IFNA(VLOOKUP(D66,ctlistM1!A:AI,20,FALSE),"PC 12:0_14:1")=0,"PC 12:0_14:1", _xlfn.IFNA(VLOOKUP(D66,ctlistM1!A:AI,20,FALSE),"PC 12:0_14:1"))</f>
        <v>PC 12:0_14:1</v>
      </c>
      <c r="M66">
        <f>_xlfn.IFNA(VLOOKUP(D66,ctlistM1!A:AR,27,FALSE),0)</f>
        <v>0</v>
      </c>
      <c r="N66" s="2">
        <v>0</v>
      </c>
      <c r="O66" t="s">
        <v>146</v>
      </c>
      <c r="P66">
        <v>0</v>
      </c>
      <c r="Q66">
        <v>0</v>
      </c>
    </row>
    <row r="67" spans="1:17" x14ac:dyDescent="0.25">
      <c r="A67">
        <v>66</v>
      </c>
      <c r="B67">
        <v>-812.5</v>
      </c>
      <c r="C67">
        <v>303.2</v>
      </c>
      <c r="D67" t="s">
        <v>211</v>
      </c>
      <c r="E67">
        <f>VLOOKUP(D67,ProbListM1!D:S,10,FALSE)</f>
        <v>0.59094776246941427</v>
      </c>
      <c r="F67" t="str">
        <f>_xlfn.IFNA(VLOOKUP(D67,ctlistM1!A:AI,4,FALSE),"PC 12:0_14:1")</f>
        <v>PC 14:0_20:5</v>
      </c>
      <c r="G67">
        <f>_xlfn.IFNA(VLOOKUP(D67,ctlistM1!A:AL,11,FALSE),0)</f>
        <v>1</v>
      </c>
      <c r="H67" s="2">
        <f>IF(G67=0,0,VLOOKUP(F67,ProbListM1!D:W,IF(G67=1,17,IF(G67=2,18,IF(G67=3,19,IF(G67=4,20)))), FALSE))</f>
        <v>1.6943797644985756E-2</v>
      </c>
      <c r="I67" s="12" t="str">
        <f>IF(_xlfn.IFNA(VLOOKUP(D67,ctlistM1!A:AI,12,FALSE),"PC 12:0_14:1")=0,"PC 12:0_14:1", _xlfn.IFNA(VLOOKUP(D67,ctlistM1!A:AI,12,FALSE),"PC 12:0_14:1"))</f>
        <v>PC 12:0_14:1</v>
      </c>
      <c r="J67" s="12">
        <f>_xlfn.IFNA(VLOOKUP(D67,ctlistM1!A:AO,19,FALSE),0)</f>
        <v>0</v>
      </c>
      <c r="K67" s="2">
        <f>IF(J67=0,0,VLOOKUP(I67,ProbListM1!D:W,IF(J67=1,17,IF(J67=2,18,IF(J67=3,19,IF(J67=4,20)))),FALSE))</f>
        <v>0</v>
      </c>
      <c r="L67" s="12" t="str">
        <f>IF(_xlfn.IFNA(VLOOKUP(D67,ctlistM1!A:AI,20,FALSE),"PC 12:0_14:1")=0,"PC 12:0_14:1", _xlfn.IFNA(VLOOKUP(D67,ctlistM1!A:AI,20,FALSE),"PC 12:0_14:1"))</f>
        <v>PC 12:0_14:1</v>
      </c>
      <c r="M67">
        <f>_xlfn.IFNA(VLOOKUP(D67,ctlistM1!A:AR,27,FALSE),0)</f>
        <v>0</v>
      </c>
      <c r="N67" s="2">
        <v>0</v>
      </c>
      <c r="O67" t="s">
        <v>146</v>
      </c>
      <c r="P67">
        <v>0</v>
      </c>
      <c r="Q67">
        <v>0</v>
      </c>
    </row>
    <row r="68" spans="1:17" x14ac:dyDescent="0.25">
      <c r="A68">
        <v>67</v>
      </c>
      <c r="B68">
        <v>-810.5</v>
      </c>
      <c r="C68">
        <v>301.2</v>
      </c>
      <c r="D68" t="s">
        <v>212</v>
      </c>
      <c r="E68">
        <f>VLOOKUP(D68,ProbListM1!D:S,10,FALSE)</f>
        <v>0.59112508669510844</v>
      </c>
      <c r="F68" t="str">
        <f>_xlfn.IFNA(VLOOKUP(D68,ctlistM1!A:AI,4,FALSE),"PC 12:0_14:1")</f>
        <v>PC 12:0_14:1</v>
      </c>
      <c r="G68">
        <f>_xlfn.IFNA(VLOOKUP(D68,ctlistM1!A:AL,11,FALSE),0)</f>
        <v>0</v>
      </c>
      <c r="H68" s="2">
        <f>IF(G68=0,0,VLOOKUP(F68,ProbListM1!D:W,IF(G68=1,17,IF(G68=2,18,IF(G68=3,19,IF(G68=4,20)))), FALSE))</f>
        <v>0</v>
      </c>
      <c r="I68" s="12" t="str">
        <f>IF(_xlfn.IFNA(VLOOKUP(D68,ctlistM1!A:AI,12,FALSE),"PC 12:0_14:1")=0,"PC 12:0_14:1", _xlfn.IFNA(VLOOKUP(D68,ctlistM1!A:AI,12,FALSE),"PC 12:0_14:1"))</f>
        <v>PC 12:0_14:1</v>
      </c>
      <c r="J68" s="12">
        <f>_xlfn.IFNA(VLOOKUP(D68,ctlistM1!A:AO,19,FALSE),0)</f>
        <v>0</v>
      </c>
      <c r="K68" s="2">
        <f>IF(J68=0,0,VLOOKUP(I68,ProbListM1!D:W,IF(J68=1,17,IF(J68=2,18,IF(J68=3,19,IF(J68=4,20)))),FALSE))</f>
        <v>0</v>
      </c>
      <c r="L68" s="12" t="str">
        <f>IF(_xlfn.IFNA(VLOOKUP(D68,ctlistM1!A:AI,20,FALSE),"PC 12:0_14:1")=0,"PC 12:0_14:1", _xlfn.IFNA(VLOOKUP(D68,ctlistM1!A:AI,20,FALSE),"PC 12:0_14:1"))</f>
        <v>PC 12:0_14:1</v>
      </c>
      <c r="M68">
        <f>_xlfn.IFNA(VLOOKUP(D68,ctlistM1!A:AR,27,FALSE),0)</f>
        <v>0</v>
      </c>
      <c r="N68" s="2">
        <v>0</v>
      </c>
      <c r="O68" t="s">
        <v>146</v>
      </c>
      <c r="P68">
        <v>0</v>
      </c>
      <c r="Q68">
        <v>0</v>
      </c>
    </row>
    <row r="69" spans="1:17" x14ac:dyDescent="0.25">
      <c r="A69">
        <v>68</v>
      </c>
      <c r="B69">
        <v>-846.6</v>
      </c>
      <c r="C69">
        <v>337.3</v>
      </c>
      <c r="D69" t="s">
        <v>213</v>
      </c>
      <c r="E69">
        <f>VLOOKUP(D69,ProbListM1!D:S,10,FALSE)</f>
        <v>0.57715197375939498</v>
      </c>
      <c r="F69" t="str">
        <f>_xlfn.IFNA(VLOOKUP(D69,ctlistM1!A:AI,4,FALSE),"PC 12:0_14:1")</f>
        <v>PC 14:0_22:2</v>
      </c>
      <c r="G69">
        <f>_xlfn.IFNA(VLOOKUP(D69,ctlistM1!A:AL,11,FALSE),0)</f>
        <v>1</v>
      </c>
      <c r="H69" s="2">
        <f>IF(G69=0,0,VLOOKUP(F69,ProbListM1!D:W,IF(G69=1,17,IF(G69=2,18,IF(G69=3,19,IF(G69=4,20)))), FALSE))</f>
        <v>1.9759017977079189E-2</v>
      </c>
      <c r="I69" s="12" t="str">
        <f>IF(_xlfn.IFNA(VLOOKUP(D69,ctlistM1!A:AI,12,FALSE),"PC 12:0_14:1")=0,"PC 12:0_14:1", _xlfn.IFNA(VLOOKUP(D69,ctlistM1!A:AI,12,FALSE),"PC 12:0_14:1"))</f>
        <v>PC 12:0_14:1</v>
      </c>
      <c r="J69" s="12">
        <f>_xlfn.IFNA(VLOOKUP(D69,ctlistM1!A:AO,19,FALSE),0)</f>
        <v>0</v>
      </c>
      <c r="K69" s="2">
        <f>IF(J69=0,0,VLOOKUP(I69,ProbListM1!D:W,IF(J69=1,17,IF(J69=2,18,IF(J69=3,19,IF(J69=4,20)))),FALSE))</f>
        <v>0</v>
      </c>
      <c r="L69" s="12" t="str">
        <f>IF(_xlfn.IFNA(VLOOKUP(D69,ctlistM1!A:AI,20,FALSE),"PC 12:0_14:1")=0,"PC 12:0_14:1", _xlfn.IFNA(VLOOKUP(D69,ctlistM1!A:AI,20,FALSE),"PC 12:0_14:1"))</f>
        <v>PC 12:0_14:1</v>
      </c>
      <c r="M69">
        <f>_xlfn.IFNA(VLOOKUP(D69,ctlistM1!A:AR,27,FALSE),0)</f>
        <v>0</v>
      </c>
      <c r="N69" s="2">
        <v>0</v>
      </c>
      <c r="O69" t="s">
        <v>146</v>
      </c>
      <c r="P69">
        <v>0</v>
      </c>
      <c r="Q69">
        <v>0</v>
      </c>
    </row>
    <row r="70" spans="1:17" x14ac:dyDescent="0.25">
      <c r="A70">
        <v>69</v>
      </c>
      <c r="B70">
        <v>-844.6</v>
      </c>
      <c r="C70">
        <v>335.3</v>
      </c>
      <c r="D70" t="s">
        <v>214</v>
      </c>
      <c r="E70">
        <f>VLOOKUP(D70,ProbListM1!D:S,10,FALSE)</f>
        <v>0.57732515831707409</v>
      </c>
      <c r="F70" t="str">
        <f>_xlfn.IFNA(VLOOKUP(D70,ctlistM1!A:AI,4,FALSE),"PC 12:0_14:1")</f>
        <v>PC 12:0_14:1</v>
      </c>
      <c r="G70">
        <f>_xlfn.IFNA(VLOOKUP(D70,ctlistM1!A:AL,11,FALSE),0)</f>
        <v>0</v>
      </c>
      <c r="H70" s="2">
        <f>IF(G70=0,0,VLOOKUP(F70,ProbListM1!D:W,IF(G70=1,17,IF(G70=2,18,IF(G70=3,19,IF(G70=4,20)))), FALSE))</f>
        <v>0</v>
      </c>
      <c r="I70" s="12" t="str">
        <f>IF(_xlfn.IFNA(VLOOKUP(D70,ctlistM1!A:AI,12,FALSE),"PC 12:0_14:1")=0,"PC 12:0_14:1", _xlfn.IFNA(VLOOKUP(D70,ctlistM1!A:AI,12,FALSE),"PC 12:0_14:1"))</f>
        <v>PC 12:0_14:1</v>
      </c>
      <c r="J70" s="12">
        <f>_xlfn.IFNA(VLOOKUP(D70,ctlistM1!A:AO,19,FALSE),0)</f>
        <v>0</v>
      </c>
      <c r="K70" s="2">
        <f>IF(J70=0,0,VLOOKUP(I70,ProbListM1!D:W,IF(J70=1,17,IF(J70=2,18,IF(J70=3,19,IF(J70=4,20)))),FALSE))</f>
        <v>0</v>
      </c>
      <c r="L70" s="12" t="str">
        <f>IF(_xlfn.IFNA(VLOOKUP(D70,ctlistM1!A:AI,20,FALSE),"PC 12:0_14:1")=0,"PC 12:0_14:1", _xlfn.IFNA(VLOOKUP(D70,ctlistM1!A:AI,20,FALSE),"PC 12:0_14:1"))</f>
        <v>PC 12:0_14:1</v>
      </c>
      <c r="M70">
        <f>_xlfn.IFNA(VLOOKUP(D70,ctlistM1!A:AR,27,FALSE),0)</f>
        <v>0</v>
      </c>
      <c r="N70" s="2">
        <v>0</v>
      </c>
      <c r="O70" t="s">
        <v>146</v>
      </c>
      <c r="P70">
        <v>0</v>
      </c>
      <c r="Q70">
        <v>0</v>
      </c>
    </row>
    <row r="71" spans="1:17" x14ac:dyDescent="0.25">
      <c r="A71">
        <v>70</v>
      </c>
      <c r="B71">
        <v>-840.6</v>
      </c>
      <c r="C71">
        <v>331.3</v>
      </c>
      <c r="D71" t="s">
        <v>215</v>
      </c>
      <c r="E71">
        <f>VLOOKUP(D71,ProbListM1!D:S,10,FALSE)</f>
        <v>0.5776716833492046</v>
      </c>
      <c r="F71" t="str">
        <f>_xlfn.IFNA(VLOOKUP(D71,ctlistM1!A:AI,4,FALSE),"PC 12:0_14:1")</f>
        <v>PC 14:0_22:5</v>
      </c>
      <c r="G71">
        <f>_xlfn.IFNA(VLOOKUP(D71,ctlistM1!A:AL,11,FALSE),0)</f>
        <v>1</v>
      </c>
      <c r="H71" s="2">
        <f>IF(G71=0,0,VLOOKUP(F71,ProbListM1!D:W,IF(G71=1,17,IF(G71=2,18,IF(G71=3,19,IF(G71=4,20)))), FALSE))</f>
        <v>1.9646370495384567E-2</v>
      </c>
      <c r="I71" s="12" t="str">
        <f>IF(_xlfn.IFNA(VLOOKUP(D71,ctlistM1!A:AI,12,FALSE),"PC 12:0_14:1")=0,"PC 12:0_14:1", _xlfn.IFNA(VLOOKUP(D71,ctlistM1!A:AI,12,FALSE),"PC 12:0_14:1"))</f>
        <v>PC 12:0_14:1</v>
      </c>
      <c r="J71" s="12">
        <f>_xlfn.IFNA(VLOOKUP(D71,ctlistM1!A:AO,19,FALSE),0)</f>
        <v>0</v>
      </c>
      <c r="K71" s="2">
        <f>IF(J71=0,0,VLOOKUP(I71,ProbListM1!D:W,IF(J71=1,17,IF(J71=2,18,IF(J71=3,19,IF(J71=4,20)))),FALSE))</f>
        <v>0</v>
      </c>
      <c r="L71" s="12" t="str">
        <f>IF(_xlfn.IFNA(VLOOKUP(D71,ctlistM1!A:AI,20,FALSE),"PC 12:0_14:1")=0,"PC 12:0_14:1", _xlfn.IFNA(VLOOKUP(D71,ctlistM1!A:AI,20,FALSE),"PC 12:0_14:1"))</f>
        <v>PC 12:0_14:1</v>
      </c>
      <c r="M71">
        <f>_xlfn.IFNA(VLOOKUP(D71,ctlistM1!A:AR,27,FALSE),0)</f>
        <v>0</v>
      </c>
      <c r="N71" s="2">
        <v>0</v>
      </c>
      <c r="O71" t="s">
        <v>146</v>
      </c>
      <c r="P71">
        <v>0</v>
      </c>
      <c r="Q71">
        <v>0</v>
      </c>
    </row>
    <row r="72" spans="1:17" x14ac:dyDescent="0.25">
      <c r="A72">
        <v>71</v>
      </c>
      <c r="B72">
        <v>-838.6</v>
      </c>
      <c r="C72">
        <v>329.2</v>
      </c>
      <c r="D72" t="s">
        <v>216</v>
      </c>
      <c r="E72">
        <f>VLOOKUP(D72,ProbListM1!D:S,10,FALSE)</f>
        <v>0.57784502385484793</v>
      </c>
      <c r="F72" t="str">
        <f>_xlfn.IFNA(VLOOKUP(D72,ctlistM1!A:AI,4,FALSE),"PC 12:0_14:1")</f>
        <v>PC 14:0_22:6</v>
      </c>
      <c r="G72">
        <f>_xlfn.IFNA(VLOOKUP(D72,ctlistM1!A:AL,11,FALSE),0)</f>
        <v>1</v>
      </c>
      <c r="H72" s="2">
        <f>IF(G72=0,0,VLOOKUP(F72,ProbListM1!D:W,IF(G72=1,17,IF(G72=2,18,IF(G72=3,19,IF(G72=4,20)))), FALSE))</f>
        <v>1.9608876781285606E-2</v>
      </c>
      <c r="I72" s="12" t="str">
        <f>IF(_xlfn.IFNA(VLOOKUP(D72,ctlistM1!A:AI,12,FALSE),"PC 12:0_14:1")=0,"PC 12:0_14:1", _xlfn.IFNA(VLOOKUP(D72,ctlistM1!A:AI,12,FALSE),"PC 12:0_14:1"))</f>
        <v>PC 12:0_14:1</v>
      </c>
      <c r="J72" s="12">
        <f>_xlfn.IFNA(VLOOKUP(D72,ctlistM1!A:AO,19,FALSE),0)</f>
        <v>0</v>
      </c>
      <c r="K72" s="2">
        <f>IF(J72=0,0,VLOOKUP(I72,ProbListM1!D:W,IF(J72=1,17,IF(J72=2,18,IF(J72=3,19,IF(J72=4,20)))),FALSE))</f>
        <v>0</v>
      </c>
      <c r="L72" s="12" t="str">
        <f>IF(_xlfn.IFNA(VLOOKUP(D72,ctlistM1!A:AI,20,FALSE),"PC 12:0_14:1")=0,"PC 12:0_14:1", _xlfn.IFNA(VLOOKUP(D72,ctlistM1!A:AI,20,FALSE),"PC 12:0_14:1"))</f>
        <v>PC 12:0_14:1</v>
      </c>
      <c r="M72">
        <f>_xlfn.IFNA(VLOOKUP(D72,ctlistM1!A:AR,27,FALSE),0)</f>
        <v>0</v>
      </c>
      <c r="N72" s="2">
        <v>0</v>
      </c>
      <c r="O72" t="s">
        <v>146</v>
      </c>
      <c r="P72">
        <v>0</v>
      </c>
      <c r="Q72">
        <v>0</v>
      </c>
    </row>
    <row r="73" spans="1:17" x14ac:dyDescent="0.25">
      <c r="A73">
        <v>72</v>
      </c>
      <c r="B73">
        <v>-836.5</v>
      </c>
      <c r="C73">
        <v>327.2</v>
      </c>
      <c r="D73" t="s">
        <v>217</v>
      </c>
      <c r="E73">
        <f>VLOOKUP(D73,ProbListM1!D:S,10,FALSE)</f>
        <v>0.57801841637434592</v>
      </c>
      <c r="F73" t="str">
        <f>_xlfn.IFNA(VLOOKUP(D73,ctlistM1!A:AI,4,FALSE),"PC 12:0_14:1")</f>
        <v>PC 12:0_14:1</v>
      </c>
      <c r="G73">
        <f>_xlfn.IFNA(VLOOKUP(D73,ctlistM1!A:AL,11,FALSE),0)</f>
        <v>0</v>
      </c>
      <c r="H73" s="2">
        <f>IF(G73=0,0,VLOOKUP(F73,ProbListM1!D:W,IF(G73=1,17,IF(G73=2,18,IF(G73=3,19,IF(G73=4,20)))), FALSE))</f>
        <v>0</v>
      </c>
      <c r="I73" s="12" t="str">
        <f>IF(_xlfn.IFNA(VLOOKUP(D73,ctlistM1!A:AI,12,FALSE),"PC 12:0_14:1")=0,"PC 12:0_14:1", _xlfn.IFNA(VLOOKUP(D73,ctlistM1!A:AI,12,FALSE),"PC 12:0_14:1"))</f>
        <v>PC 12:0_14:1</v>
      </c>
      <c r="J73" s="12">
        <f>_xlfn.IFNA(VLOOKUP(D73,ctlistM1!A:AO,19,FALSE),0)</f>
        <v>0</v>
      </c>
      <c r="K73" s="2">
        <f>IF(J73=0,0,VLOOKUP(I73,ProbListM1!D:W,IF(J73=1,17,IF(J73=2,18,IF(J73=3,19,IF(J73=4,20)))),FALSE))</f>
        <v>0</v>
      </c>
      <c r="L73" s="12" t="str">
        <f>IF(_xlfn.IFNA(VLOOKUP(D73,ctlistM1!A:AI,20,FALSE),"PC 12:0_14:1")=0,"PC 12:0_14:1", _xlfn.IFNA(VLOOKUP(D73,ctlistM1!A:AI,20,FALSE),"PC 12:0_14:1"))</f>
        <v>PC 12:0_14:1</v>
      </c>
      <c r="M73">
        <f>_xlfn.IFNA(VLOOKUP(D73,ctlistM1!A:AR,27,FALSE),0)</f>
        <v>0</v>
      </c>
      <c r="N73" s="2">
        <v>0</v>
      </c>
      <c r="O73" t="s">
        <v>146</v>
      </c>
      <c r="P73">
        <v>0</v>
      </c>
      <c r="Q73">
        <v>0</v>
      </c>
    </row>
    <row r="74" spans="1:17" x14ac:dyDescent="0.25">
      <c r="A74">
        <v>73</v>
      </c>
      <c r="B74">
        <v>-762.5</v>
      </c>
      <c r="C74">
        <v>225.2</v>
      </c>
      <c r="D74" t="s">
        <v>218</v>
      </c>
      <c r="E74">
        <f>VLOOKUP(D74,ProbListM1!D:S,10,FALSE)</f>
        <v>0.61786589594822749</v>
      </c>
      <c r="F74" t="str">
        <f>_xlfn.IFNA(VLOOKUP(D74,ctlistM1!A:AI,4,FALSE),"PC 12:0_14:1")</f>
        <v>PC 12:0_14:1</v>
      </c>
      <c r="G74">
        <f>_xlfn.IFNA(VLOOKUP(D74,ctlistM1!A:AL,11,FALSE),0)</f>
        <v>0</v>
      </c>
      <c r="H74" s="2">
        <f>IF(G74=0,0,VLOOKUP(F74,ProbListM1!D:W,IF(G74=1,17,IF(G74=2,18,IF(G74=3,19,IF(G74=4,20)))), FALSE))</f>
        <v>0</v>
      </c>
      <c r="I74" s="12" t="str">
        <f>IF(_xlfn.IFNA(VLOOKUP(D74,ctlistM1!A:AI,12,FALSE),"PC 12:0_14:1")=0,"PC 12:0_14:1", _xlfn.IFNA(VLOOKUP(D74,ctlistM1!A:AI,12,FALSE),"PC 12:0_14:1"))</f>
        <v>PC 12:0_14:1</v>
      </c>
      <c r="J74" s="12">
        <f>_xlfn.IFNA(VLOOKUP(D74,ctlistM1!A:AO,19,FALSE),0)</f>
        <v>0</v>
      </c>
      <c r="K74" s="2">
        <f>IF(J74=0,0,VLOOKUP(I74,ProbListM1!D:W,IF(J74=1,17,IF(J74=2,18,IF(J74=3,19,IF(J74=4,20)))),FALSE))</f>
        <v>0</v>
      </c>
      <c r="L74" s="12" t="str">
        <f>IF(_xlfn.IFNA(VLOOKUP(D74,ctlistM1!A:AI,20,FALSE),"PC 12:0_14:1")=0,"PC 12:0_14:1", _xlfn.IFNA(VLOOKUP(D74,ctlistM1!A:AI,20,FALSE),"PC 12:0_14:1"))</f>
        <v>PC 12:0_14:1</v>
      </c>
      <c r="M74">
        <f>_xlfn.IFNA(VLOOKUP(D74,ctlistM1!A:AR,27,FALSE),0)</f>
        <v>0</v>
      </c>
      <c r="N74" s="2">
        <v>0</v>
      </c>
      <c r="O74" t="s">
        <v>146</v>
      </c>
      <c r="P74">
        <v>0</v>
      </c>
      <c r="Q74">
        <v>0</v>
      </c>
    </row>
    <row r="75" spans="1:17" x14ac:dyDescent="0.25">
      <c r="A75">
        <v>74</v>
      </c>
      <c r="B75">
        <v>-790.6</v>
      </c>
      <c r="C75">
        <v>225.2</v>
      </c>
      <c r="D75" t="s">
        <v>219</v>
      </c>
      <c r="E75">
        <f>VLOOKUP(D75,ProbListM1!D:S,10,FALSE)</f>
        <v>0.60398508102473836</v>
      </c>
      <c r="F75" t="str">
        <f>_xlfn.IFNA(VLOOKUP(D75,ctlistM1!A:AI,4,FALSE),"PC 12:0_14:1")</f>
        <v>PC 14:1_18:1</v>
      </c>
      <c r="G75">
        <f>_xlfn.IFNA(VLOOKUP(D75,ctlistM1!A:AL,11,FALSE),0)</f>
        <v>2</v>
      </c>
      <c r="H75" s="2">
        <f>IF(G75=0,0,VLOOKUP(F75,ProbListM1!D:W,IF(G75=1,17,IF(G75=2,18,IF(G75=3,19,IF(G75=4,20)))), FALSE))</f>
        <v>4.0791551771939258E-2</v>
      </c>
      <c r="I75" s="12" t="str">
        <f>IF(_xlfn.IFNA(VLOOKUP(D75,ctlistM1!A:AI,12,FALSE),"PC 12:0_14:1")=0,"PC 12:0_14:1", _xlfn.IFNA(VLOOKUP(D75,ctlistM1!A:AI,12,FALSE),"PC 12:0_14:1"))</f>
        <v>PC 12:0_14:1</v>
      </c>
      <c r="J75" s="12">
        <f>_xlfn.IFNA(VLOOKUP(D75,ctlistM1!A:AO,19,FALSE),0)</f>
        <v>0</v>
      </c>
      <c r="K75" s="2">
        <f>IF(J75=0,0,VLOOKUP(I75,ProbListM1!D:W,IF(J75=1,17,IF(J75=2,18,IF(J75=3,19,IF(J75=4,20)))),FALSE))</f>
        <v>0</v>
      </c>
      <c r="L75" s="12" t="str">
        <f>IF(_xlfn.IFNA(VLOOKUP(D75,ctlistM1!A:AI,20,FALSE),"PC 12:0_14:1")=0,"PC 12:0_14:1", _xlfn.IFNA(VLOOKUP(D75,ctlistM1!A:AI,20,FALSE),"PC 12:0_14:1"))</f>
        <v>PC 12:0_14:1</v>
      </c>
      <c r="M75">
        <f>_xlfn.IFNA(VLOOKUP(D75,ctlistM1!A:AR,27,FALSE),0)</f>
        <v>0</v>
      </c>
      <c r="N75" s="2">
        <v>0</v>
      </c>
      <c r="O75" t="s">
        <v>146</v>
      </c>
      <c r="P75">
        <v>0</v>
      </c>
      <c r="Q75">
        <v>0</v>
      </c>
    </row>
    <row r="76" spans="1:17" x14ac:dyDescent="0.25">
      <c r="A76">
        <v>75</v>
      </c>
      <c r="B76">
        <v>-788.5</v>
      </c>
      <c r="C76">
        <v>225.2</v>
      </c>
      <c r="D76" t="s">
        <v>220</v>
      </c>
      <c r="E76">
        <f>VLOOKUP(D76,ProbListM1!D:S,10,FALSE)</f>
        <v>0.60416631732619419</v>
      </c>
      <c r="F76" t="str">
        <f>_xlfn.IFNA(VLOOKUP(D76,ctlistM1!A:AI,4,FALSE),"PC 12:0_14:1")</f>
        <v>PC 14:1_18:2</v>
      </c>
      <c r="G76">
        <f>_xlfn.IFNA(VLOOKUP(D76,ctlistM1!A:AL,11,FALSE),0)</f>
        <v>2</v>
      </c>
      <c r="H76" s="2">
        <f>IF(G76=0,0,VLOOKUP(F76,ProbListM1!D:W,IF(G76=1,17,IF(G76=2,18,IF(G76=3,19,IF(G76=4,20)))), FALSE))</f>
        <v>4.0744673837221947E-2</v>
      </c>
      <c r="I76" s="12" t="str">
        <f>IF(_xlfn.IFNA(VLOOKUP(D76,ctlistM1!A:AI,12,FALSE),"PC 12:0_14:1")=0,"PC 12:0_14:1", _xlfn.IFNA(VLOOKUP(D76,ctlistM1!A:AI,12,FALSE),"PC 12:0_14:1"))</f>
        <v>PC 12:0_14:1</v>
      </c>
      <c r="J76" s="12">
        <f>_xlfn.IFNA(VLOOKUP(D76,ctlistM1!A:AO,19,FALSE),0)</f>
        <v>0</v>
      </c>
      <c r="K76" s="2">
        <f>IF(J76=0,0,VLOOKUP(I76,ProbListM1!D:W,IF(J76=1,17,IF(J76=2,18,IF(J76=3,19,IF(J76=4,20)))),FALSE))</f>
        <v>0</v>
      </c>
      <c r="L76" s="12" t="str">
        <f>IF(_xlfn.IFNA(VLOOKUP(D76,ctlistM1!A:AI,20,FALSE),"PC 12:0_14:1")=0,"PC 12:0_14:1", _xlfn.IFNA(VLOOKUP(D76,ctlistM1!A:AI,20,FALSE),"PC 12:0_14:1"))</f>
        <v>PC 12:0_14:1</v>
      </c>
      <c r="M76">
        <f>_xlfn.IFNA(VLOOKUP(D76,ctlistM1!A:AR,27,FALSE),0)</f>
        <v>0</v>
      </c>
      <c r="N76" s="2">
        <v>0</v>
      </c>
      <c r="O76" t="s">
        <v>146</v>
      </c>
      <c r="P76">
        <v>0</v>
      </c>
      <c r="Q76">
        <v>0</v>
      </c>
    </row>
    <row r="77" spans="1:17" x14ac:dyDescent="0.25">
      <c r="A77">
        <v>76</v>
      </c>
      <c r="B77">
        <v>-786.5</v>
      </c>
      <c r="C77">
        <v>225.2</v>
      </c>
      <c r="D77" t="s">
        <v>221</v>
      </c>
      <c r="E77">
        <f>VLOOKUP(D77,ProbListM1!D:S,10,FALSE)</f>
        <v>0.60434760801077625</v>
      </c>
      <c r="F77" t="str">
        <f>_xlfn.IFNA(VLOOKUP(D77,ctlistM1!A:AI,4,FALSE),"PC 12:0_14:1")</f>
        <v>PC 12:0_14:1</v>
      </c>
      <c r="G77">
        <f>_xlfn.IFNA(VLOOKUP(D77,ctlistM1!A:AL,11,FALSE),0)</f>
        <v>0</v>
      </c>
      <c r="H77" s="2">
        <f>IF(G77=0,0,VLOOKUP(F77,ProbListM1!D:W,IF(G77=1,17,IF(G77=2,18,IF(G77=3,19,IF(G77=4,20)))), FALSE))</f>
        <v>0</v>
      </c>
      <c r="I77" s="12" t="str">
        <f>IF(_xlfn.IFNA(VLOOKUP(D77,ctlistM1!A:AI,12,FALSE),"PC 12:0_14:1")=0,"PC 12:0_14:1", _xlfn.IFNA(VLOOKUP(D77,ctlistM1!A:AI,12,FALSE),"PC 12:0_14:1"))</f>
        <v>PC 12:0_14:1</v>
      </c>
      <c r="J77" s="12">
        <f>_xlfn.IFNA(VLOOKUP(D77,ctlistM1!A:AO,19,FALSE),0)</f>
        <v>0</v>
      </c>
      <c r="K77" s="2">
        <f>IF(J77=0,0,VLOOKUP(I77,ProbListM1!D:W,IF(J77=1,17,IF(J77=2,18,IF(J77=3,19,IF(J77=4,20)))),FALSE))</f>
        <v>0</v>
      </c>
      <c r="L77" s="12" t="str">
        <f>IF(_xlfn.IFNA(VLOOKUP(D77,ctlistM1!A:AI,20,FALSE),"PC 12:0_14:1")=0,"PC 12:0_14:1", _xlfn.IFNA(VLOOKUP(D77,ctlistM1!A:AI,20,FALSE),"PC 12:0_14:1"))</f>
        <v>PC 12:0_14:1</v>
      </c>
      <c r="M77">
        <f>_xlfn.IFNA(VLOOKUP(D77,ctlistM1!A:AR,27,FALSE),0)</f>
        <v>0</v>
      </c>
      <c r="N77" s="2">
        <v>0</v>
      </c>
      <c r="O77" t="s">
        <v>146</v>
      </c>
      <c r="P77">
        <v>0</v>
      </c>
      <c r="Q77">
        <v>0</v>
      </c>
    </row>
    <row r="78" spans="1:17" x14ac:dyDescent="0.25">
      <c r="A78">
        <v>77</v>
      </c>
      <c r="B78">
        <v>-804.6</v>
      </c>
      <c r="C78">
        <v>241.2</v>
      </c>
      <c r="D78" t="s">
        <v>222</v>
      </c>
      <c r="E78">
        <f>VLOOKUP(D78,ProbListM1!D:S,10,FALSE)</f>
        <v>0.59716205620010421</v>
      </c>
      <c r="F78" t="str">
        <f>_xlfn.IFNA(VLOOKUP(D78,ctlistM1!A:AI,4,FALSE),"PC 12:0_14:1")</f>
        <v>PC 15:0_18:2</v>
      </c>
      <c r="G78">
        <f>_xlfn.IFNA(VLOOKUP(D78,ctlistM1!A:AL,11,FALSE),0)</f>
        <v>2</v>
      </c>
      <c r="H78" s="2">
        <f>IF(G78=0,0,VLOOKUP(F78,ProbListM1!D:W,IF(G78=1,17,IF(G78=2,18,IF(G78=3,19,IF(G78=4,20)))), FALSE))</f>
        <v>4.0272309975038632E-2</v>
      </c>
      <c r="I78" s="12" t="str">
        <f>IF(_xlfn.IFNA(VLOOKUP(D78,ctlistM1!A:AI,12,FALSE),"PC 12:0_14:1")=0,"PC 12:0_14:1", _xlfn.IFNA(VLOOKUP(D78,ctlistM1!A:AI,12,FALSE),"PC 12:0_14:1"))</f>
        <v>PC 12:0_14:1</v>
      </c>
      <c r="J78" s="12">
        <f>_xlfn.IFNA(VLOOKUP(D78,ctlistM1!A:AO,19,FALSE),0)</f>
        <v>0</v>
      </c>
      <c r="K78" s="2">
        <f>IF(J78=0,0,VLOOKUP(I78,ProbListM1!D:W,IF(J78=1,17,IF(J78=2,18,IF(J78=3,19,IF(J78=4,20)))),FALSE))</f>
        <v>0</v>
      </c>
      <c r="L78" s="12" t="str">
        <f>IF(_xlfn.IFNA(VLOOKUP(D78,ctlistM1!A:AI,20,FALSE),"PC 12:0_14:1")=0,"PC 12:0_14:1", _xlfn.IFNA(VLOOKUP(D78,ctlistM1!A:AI,20,FALSE),"PC 12:0_14:1"))</f>
        <v>PC 12:0_14:1</v>
      </c>
      <c r="M78">
        <f>_xlfn.IFNA(VLOOKUP(D78,ctlistM1!A:AR,27,FALSE),0)</f>
        <v>0</v>
      </c>
      <c r="N78" s="2">
        <v>0</v>
      </c>
      <c r="O78" t="s">
        <v>146</v>
      </c>
      <c r="P78">
        <v>0</v>
      </c>
      <c r="Q78">
        <v>0</v>
      </c>
    </row>
    <row r="79" spans="1:17" x14ac:dyDescent="0.25">
      <c r="A79">
        <v>78</v>
      </c>
      <c r="B79">
        <v>-802.6</v>
      </c>
      <c r="C79">
        <v>241.2</v>
      </c>
      <c r="D79" t="s">
        <v>223</v>
      </c>
      <c r="E79">
        <f>VLOOKUP(D79,ProbListM1!D:S,10,FALSE)</f>
        <v>0.5973412451334662</v>
      </c>
      <c r="F79" t="str">
        <f>_xlfn.IFNA(VLOOKUP(D79,ctlistM1!A:AI,4,FALSE),"PC 12:0_14:1")</f>
        <v>PC 15:0_18:3</v>
      </c>
      <c r="G79">
        <f>_xlfn.IFNA(VLOOKUP(D79,ctlistM1!A:AL,11,FALSE),0)</f>
        <v>2</v>
      </c>
      <c r="H79" s="2">
        <f>IF(G79=0,0,VLOOKUP(F79,ProbListM1!D:W,IF(G79=1,17,IF(G79=2,18,IF(G79=3,19,IF(G79=4,20)))), FALSE))</f>
        <v>4.0225997864444363E-2</v>
      </c>
      <c r="I79" s="12" t="str">
        <f>IF(_xlfn.IFNA(VLOOKUP(D79,ctlistM1!A:AI,12,FALSE),"PC 12:0_14:1")=0,"PC 12:0_14:1", _xlfn.IFNA(VLOOKUP(D79,ctlistM1!A:AI,12,FALSE),"PC 12:0_14:1"))</f>
        <v>PC 12:0_14:1</v>
      </c>
      <c r="J79" s="12">
        <f>_xlfn.IFNA(VLOOKUP(D79,ctlistM1!A:AO,19,FALSE),0)</f>
        <v>0</v>
      </c>
      <c r="K79" s="2">
        <f>IF(J79=0,0,VLOOKUP(I79,ProbListM1!D:W,IF(J79=1,17,IF(J79=2,18,IF(J79=3,19,IF(J79=4,20)))),FALSE))</f>
        <v>0</v>
      </c>
      <c r="L79" s="12" t="str">
        <f>IF(_xlfn.IFNA(VLOOKUP(D79,ctlistM1!A:AI,20,FALSE),"PC 12:0_14:1")=0,"PC 12:0_14:1", _xlfn.IFNA(VLOOKUP(D79,ctlistM1!A:AI,20,FALSE),"PC 12:0_14:1"))</f>
        <v>PC 12:0_14:1</v>
      </c>
      <c r="M79">
        <f>_xlfn.IFNA(VLOOKUP(D79,ctlistM1!A:AR,27,FALSE),0)</f>
        <v>0</v>
      </c>
      <c r="N79" s="2">
        <v>0</v>
      </c>
      <c r="O79" t="s">
        <v>146</v>
      </c>
      <c r="P79">
        <v>0</v>
      </c>
      <c r="Q79">
        <v>0</v>
      </c>
    </row>
    <row r="80" spans="1:17" x14ac:dyDescent="0.25">
      <c r="A80">
        <v>79</v>
      </c>
      <c r="B80">
        <v>-792.6</v>
      </c>
      <c r="C80">
        <v>255.2</v>
      </c>
      <c r="D80" t="s">
        <v>224</v>
      </c>
      <c r="E80">
        <f>VLOOKUP(D80,ProbListM1!D:S,10,FALSE)</f>
        <v>0.60380389909009524</v>
      </c>
      <c r="F80" t="str">
        <f>_xlfn.IFNA(VLOOKUP(D80,ctlistM1!A:AI,4,FALSE),"PC 12:0_14:1")</f>
        <v>PC 16:0_16:1_2</v>
      </c>
      <c r="G80">
        <f>_xlfn.IFNA(VLOOKUP(D80,ctlistM1!A:AL,11,FALSE),0)</f>
        <v>2</v>
      </c>
      <c r="H80" s="2">
        <f>IF(G80=0,0,VLOOKUP(F80,ProbListM1!D:W,IF(G80=1,17,IF(G80=2,18,IF(G80=3,19,IF(G80=4,20)))), FALSE))</f>
        <v>3.6510130362379843E-2</v>
      </c>
      <c r="I80" s="12" t="str">
        <f>IF(_xlfn.IFNA(VLOOKUP(D80,ctlistM1!A:AI,12,FALSE),"PC 12:0_14:1")=0,"PC 12:0_14:1", _xlfn.IFNA(VLOOKUP(D80,ctlistM1!A:AI,12,FALSE),"PC 12:0_14:1"))</f>
        <v>PC 16:0_16:1</v>
      </c>
      <c r="J80" s="12">
        <f>_xlfn.IFNA(VLOOKUP(D80,ctlistM1!A:AO,19,FALSE),0)</f>
        <v>1</v>
      </c>
      <c r="K80" s="2">
        <f>IF(J80=0,0,VLOOKUP(I80,ProbListM1!D:W,IF(J80=1,17,IF(J80=2,18,IF(J80=3,19,IF(J80=4,20)))),FALSE))</f>
        <v>1.1944850386990362E-2</v>
      </c>
      <c r="L80" s="12" t="str">
        <f>IF(_xlfn.IFNA(VLOOKUP(D80,ctlistM1!A:AI,20,FALSE),"PC 12:0_14:1")=0,"PC 12:0_14:1", _xlfn.IFNA(VLOOKUP(D80,ctlistM1!A:AI,20,FALSE),"PC 12:0_14:1"))</f>
        <v>PC 12:0_14:1</v>
      </c>
      <c r="M80">
        <f>_xlfn.IFNA(VLOOKUP(D80,ctlistM1!A:AR,27,FALSE),0)</f>
        <v>0</v>
      </c>
      <c r="N80" s="2">
        <v>0</v>
      </c>
      <c r="O80" t="s">
        <v>146</v>
      </c>
      <c r="P80">
        <v>0</v>
      </c>
      <c r="Q80">
        <v>0</v>
      </c>
    </row>
    <row r="81" spans="1:17" x14ac:dyDescent="0.25">
      <c r="A81">
        <v>80</v>
      </c>
      <c r="B81">
        <v>-790.6</v>
      </c>
      <c r="C81">
        <v>253.2</v>
      </c>
      <c r="D81" t="s">
        <v>225</v>
      </c>
      <c r="E81">
        <f>VLOOKUP(D81,ProbListM1!D:S,10,FALSE)</f>
        <v>0.60398508102473836</v>
      </c>
      <c r="F81" t="str">
        <f>_xlfn.IFNA(VLOOKUP(D81,ctlistM1!A:AI,4,FALSE),"PC 12:0_14:1")</f>
        <v>PC 12:0_14:1</v>
      </c>
      <c r="G81">
        <f>_xlfn.IFNA(VLOOKUP(D81,ctlistM1!A:AL,11,FALSE),0)</f>
        <v>0</v>
      </c>
      <c r="H81" s="2">
        <f>IF(G81=0,0,VLOOKUP(F81,ProbListM1!D:W,IF(G81=1,17,IF(G81=2,18,IF(G81=3,19,IF(G81=4,20)))), FALSE))</f>
        <v>0</v>
      </c>
      <c r="I81" s="12" t="str">
        <f>IF(_xlfn.IFNA(VLOOKUP(D81,ctlistM1!A:AI,12,FALSE),"PC 12:0_14:1")=0,"PC 12:0_14:1", _xlfn.IFNA(VLOOKUP(D81,ctlistM1!A:AI,12,FALSE),"PC 12:0_14:1"))</f>
        <v>PC 12:0_14:1</v>
      </c>
      <c r="J81" s="12">
        <f>_xlfn.IFNA(VLOOKUP(D81,ctlistM1!A:AO,19,FALSE),0)</f>
        <v>0</v>
      </c>
      <c r="K81" s="2">
        <f>IF(J81=0,0,VLOOKUP(I81,ProbListM1!D:W,IF(J81=1,17,IF(J81=2,18,IF(J81=3,19,IF(J81=4,20)))),FALSE))</f>
        <v>0</v>
      </c>
      <c r="L81" s="12" t="str">
        <f>IF(_xlfn.IFNA(VLOOKUP(D81,ctlistM1!A:AI,20,FALSE),"PC 12:0_14:1")=0,"PC 12:0_14:1", _xlfn.IFNA(VLOOKUP(D81,ctlistM1!A:AI,20,FALSE),"PC 12:0_14:1"))</f>
        <v>PC 12:0_14:1</v>
      </c>
      <c r="M81">
        <f>_xlfn.IFNA(VLOOKUP(D81,ctlistM1!A:AR,27,FALSE),0)</f>
        <v>0</v>
      </c>
      <c r="N81" s="2">
        <v>0</v>
      </c>
      <c r="O81" t="s">
        <v>146</v>
      </c>
      <c r="P81">
        <v>0</v>
      </c>
      <c r="Q81">
        <v>0</v>
      </c>
    </row>
    <row r="82" spans="1:17" x14ac:dyDescent="0.25">
      <c r="A82">
        <v>81</v>
      </c>
      <c r="B82">
        <v>-820.6</v>
      </c>
      <c r="C82">
        <v>283.3</v>
      </c>
      <c r="D82" t="s">
        <v>226</v>
      </c>
      <c r="E82">
        <f>VLOOKUP(D82,ProbListM1!D:S,10,FALSE)</f>
        <v>0.59023899733987306</v>
      </c>
      <c r="F82" t="str">
        <f>_xlfn.IFNA(VLOOKUP(D82,ctlistM1!A:AI,4,FALSE),"PC 12:0_14:1")</f>
        <v>PC 16:0_18:1</v>
      </c>
      <c r="G82">
        <f>_xlfn.IFNA(VLOOKUP(D82,ctlistM1!A:AL,11,FALSE),0)</f>
        <v>1</v>
      </c>
      <c r="H82" s="2">
        <f>IF(G82=0,0,VLOOKUP(F82,ProbListM1!D:W,IF(G82=1,17,IF(G82=2,18,IF(G82=3,19,IF(G82=4,20)))), FALSE))</f>
        <v>1.4226734709352601E-2</v>
      </c>
      <c r="I82" s="12" t="str">
        <f>IF(_xlfn.IFNA(VLOOKUP(D82,ctlistM1!A:AI,12,FALSE),"PC 12:0_14:1")=0,"PC 12:0_14:1", _xlfn.IFNA(VLOOKUP(D82,ctlistM1!A:AI,12,FALSE),"PC 12:0_14:1"))</f>
        <v>PC 16:1_18:0_2</v>
      </c>
      <c r="J82" s="12">
        <f>_xlfn.IFNA(VLOOKUP(D82,ctlistM1!A:AO,19,FALSE),0)</f>
        <v>2</v>
      </c>
      <c r="K82" s="2">
        <f>IF(J82=0,0,VLOOKUP(I82,ProbListM1!D:W,IF(J82=1,17,IF(J82=2,18,IF(J82=3,19,IF(J82=4,20)))),FALSE))</f>
        <v>3.5689903245596052E-2</v>
      </c>
      <c r="L82" s="12" t="str">
        <f>IF(_xlfn.IFNA(VLOOKUP(D82,ctlistM1!A:AI,20,FALSE),"PC 12:0_14:1")=0,"PC 12:0_14:1", _xlfn.IFNA(VLOOKUP(D82,ctlistM1!A:AI,20,FALSE),"PC 12:0_14:1"))</f>
        <v>PC 12:0_14:1</v>
      </c>
      <c r="M82">
        <f>_xlfn.IFNA(VLOOKUP(D82,ctlistM1!A:AR,27,FALSE),0)</f>
        <v>0</v>
      </c>
      <c r="N82" s="2">
        <v>0</v>
      </c>
      <c r="O82" t="s">
        <v>146</v>
      </c>
      <c r="P82">
        <v>0</v>
      </c>
      <c r="Q82">
        <v>0</v>
      </c>
    </row>
    <row r="83" spans="1:17" x14ac:dyDescent="0.25">
      <c r="A83">
        <v>82</v>
      </c>
      <c r="B83">
        <v>-818.6</v>
      </c>
      <c r="C83">
        <v>281.2</v>
      </c>
      <c r="D83" t="s">
        <v>227</v>
      </c>
      <c r="E83">
        <f>VLOOKUP(D83,ProbListM1!D:S,10,FALSE)</f>
        <v>0.59041610888817719</v>
      </c>
      <c r="F83" t="str">
        <f>_xlfn.IFNA(VLOOKUP(D83,ctlistM1!A:AI,4,FALSE),"PC 12:0_14:1")</f>
        <v>PC 16:0_18:2</v>
      </c>
      <c r="G83">
        <f>_xlfn.IFNA(VLOOKUP(D83,ctlistM1!A:AL,11,FALSE),0)</f>
        <v>1</v>
      </c>
      <c r="H83" s="2">
        <f>IF(G83=0,0,VLOOKUP(F83,ProbListM1!D:W,IF(G83=1,17,IF(G83=2,18,IF(G83=3,19,IF(G83=4,20)))), FALSE))</f>
        <v>1.419455452868007E-2</v>
      </c>
      <c r="I83" s="12" t="str">
        <f>IF(_xlfn.IFNA(VLOOKUP(D83,ctlistM1!A:AI,12,FALSE),"PC 12:0_14:1")=0,"PC 12:0_14:1", _xlfn.IFNA(VLOOKUP(D83,ctlistM1!A:AI,12,FALSE),"PC 12:0_14:1"))</f>
        <v>PC 16:1_18:1</v>
      </c>
      <c r="J83" s="12">
        <f>_xlfn.IFNA(VLOOKUP(D83,ctlistM1!A:AO,19,FALSE),0)</f>
        <v>2</v>
      </c>
      <c r="K83" s="2">
        <f>IF(J83=0,0,VLOOKUP(I83,ProbListM1!D:W,IF(J83=1,17,IF(J83=2,18,IF(J83=3,19,IF(J83=4,20)))),FALSE))</f>
        <v>3.5700612626120107E-2</v>
      </c>
      <c r="L83" s="12" t="str">
        <f>IF(_xlfn.IFNA(VLOOKUP(D83,ctlistM1!A:AI,20,FALSE),"PC 12:0_14:1")=0,"PC 12:0_14:1", _xlfn.IFNA(VLOOKUP(D83,ctlistM1!A:AI,20,FALSE),"PC 12:0_14:1"))</f>
        <v>PC 12:0_14:1</v>
      </c>
      <c r="M83">
        <f>_xlfn.IFNA(VLOOKUP(D83,ctlistM1!A:AR,27,FALSE),0)</f>
        <v>0</v>
      </c>
      <c r="N83" s="2">
        <v>0</v>
      </c>
      <c r="O83" t="s">
        <v>146</v>
      </c>
      <c r="P83">
        <v>0</v>
      </c>
      <c r="Q83">
        <v>0</v>
      </c>
    </row>
    <row r="84" spans="1:17" x14ac:dyDescent="0.25">
      <c r="A84">
        <v>83</v>
      </c>
      <c r="B84">
        <v>-816.6</v>
      </c>
      <c r="C84">
        <v>279.2</v>
      </c>
      <c r="D84" t="s">
        <v>228</v>
      </c>
      <c r="E84">
        <f>VLOOKUP(D84,ProbListM1!D:S,10,FALSE)</f>
        <v>0.59059327358190317</v>
      </c>
      <c r="F84" t="str">
        <f>_xlfn.IFNA(VLOOKUP(D84,ctlistM1!A:AI,4,FALSE),"PC 12:0_14:1")</f>
        <v>PC 16:1_18:2</v>
      </c>
      <c r="G84">
        <f>_xlfn.IFNA(VLOOKUP(D84,ctlistM1!A:AL,11,FALSE),0)</f>
        <v>2</v>
      </c>
      <c r="H84" s="2">
        <f>IF(G84=0,0,VLOOKUP(F84,ProbListM1!D:W,IF(G84=1,17,IF(G84=2,18,IF(G84=3,19,IF(G84=4,20)))), FALSE))</f>
        <v>3.5711325220181341E-2</v>
      </c>
      <c r="I84" s="12" t="str">
        <f>IF(_xlfn.IFNA(VLOOKUP(D84,ctlistM1!A:AI,12,FALSE),"PC 12:0_14:1")=0,"PC 12:0_14:1", _xlfn.IFNA(VLOOKUP(D84,ctlistM1!A:AI,12,FALSE),"PC 12:0_14:1"))</f>
        <v>PC 16:0_18:3</v>
      </c>
      <c r="J84" s="12">
        <f>_xlfn.IFNA(VLOOKUP(D84,ctlistM1!A:AO,19,FALSE),0)</f>
        <v>1</v>
      </c>
      <c r="K84" s="2">
        <f>IF(J84=0,0,VLOOKUP(I84,ProbListM1!D:W,IF(J84=1,17,IF(J84=2,18,IF(J84=3,19,IF(J84=4,20)))),FALSE))</f>
        <v>1.4162406939870068E-2</v>
      </c>
      <c r="L84" s="12" t="str">
        <f>IF(_xlfn.IFNA(VLOOKUP(D84,ctlistM1!A:AI,20,FALSE),"PC 12:0_14:1")=0,"PC 12:0_14:1", _xlfn.IFNA(VLOOKUP(D84,ctlistM1!A:AI,20,FALSE),"PC 12:0_14:1"))</f>
        <v>PC 12:0_14:1</v>
      </c>
      <c r="M84">
        <f>_xlfn.IFNA(VLOOKUP(D84,ctlistM1!A:AR,27,FALSE),0)</f>
        <v>0</v>
      </c>
      <c r="N84" s="2">
        <v>0</v>
      </c>
      <c r="O84" t="s">
        <v>146</v>
      </c>
      <c r="P84">
        <v>0</v>
      </c>
      <c r="Q84">
        <v>0</v>
      </c>
    </row>
    <row r="85" spans="1:17" x14ac:dyDescent="0.25">
      <c r="A85">
        <v>84</v>
      </c>
      <c r="B85">
        <v>-814.6</v>
      </c>
      <c r="C85">
        <v>277.2</v>
      </c>
      <c r="D85" t="s">
        <v>229</v>
      </c>
      <c r="E85">
        <f>VLOOKUP(D85,ProbListM1!D:S,10,FALSE)</f>
        <v>0.59077049143699811</v>
      </c>
      <c r="F85" t="str">
        <f>_xlfn.IFNA(VLOOKUP(D85,ctlistM1!A:AI,4,FALSE),"PC 12:0_14:1")</f>
        <v>PC 16:0_18:4</v>
      </c>
      <c r="G85">
        <f>_xlfn.IFNA(VLOOKUP(D85,ctlistM1!A:AL,11,FALSE),0)</f>
        <v>1</v>
      </c>
      <c r="H85" s="2">
        <f>IF(G85=0,0,VLOOKUP(F85,ProbListM1!D:W,IF(G85=1,17,IF(G85=2,18,IF(G85=3,19,IF(G85=4,20)))), FALSE))</f>
        <v>1.4130291981338829E-2</v>
      </c>
      <c r="I85" s="12" t="str">
        <f>IF(_xlfn.IFNA(VLOOKUP(D85,ctlistM1!A:AI,12,FALSE),"PC 12:0_14:1")=0,"PC 12:0_14:1", _xlfn.IFNA(VLOOKUP(D85,ctlistM1!A:AI,12,FALSE),"PC 12:0_14:1"))</f>
        <v>PC 12:0_14:1</v>
      </c>
      <c r="J85" s="12">
        <f>_xlfn.IFNA(VLOOKUP(D85,ctlistM1!A:AO,19,FALSE),0)</f>
        <v>0</v>
      </c>
      <c r="K85" s="2">
        <f>IF(J85=0,0,VLOOKUP(I85,ProbListM1!D:W,IF(J85=1,17,IF(J85=2,18,IF(J85=3,19,IF(J85=4,20)))),FALSE))</f>
        <v>0</v>
      </c>
      <c r="L85" s="12" t="str">
        <f>IF(_xlfn.IFNA(VLOOKUP(D85,ctlistM1!A:AI,20,FALSE),"PC 12:0_14:1")=0,"PC 12:0_14:1", _xlfn.IFNA(VLOOKUP(D85,ctlistM1!A:AI,20,FALSE),"PC 12:0_14:1"))</f>
        <v>PC 12:0_14:1</v>
      </c>
      <c r="M85">
        <f>_xlfn.IFNA(VLOOKUP(D85,ctlistM1!A:AR,27,FALSE),0)</f>
        <v>0</v>
      </c>
      <c r="N85" s="2">
        <v>0</v>
      </c>
      <c r="O85" t="s">
        <v>146</v>
      </c>
      <c r="P85">
        <v>0</v>
      </c>
      <c r="Q85">
        <v>0</v>
      </c>
    </row>
    <row r="86" spans="1:17" x14ac:dyDescent="0.25">
      <c r="A86">
        <v>85</v>
      </c>
      <c r="B86">
        <v>-812.5</v>
      </c>
      <c r="C86">
        <v>275.2</v>
      </c>
      <c r="D86" t="s">
        <v>230</v>
      </c>
      <c r="E86">
        <f>VLOOKUP(D86,ProbListM1!D:S,10,FALSE)</f>
        <v>0.59094776246941427</v>
      </c>
      <c r="F86" t="str">
        <f>_xlfn.IFNA(VLOOKUP(D86,ctlistM1!A:AI,4,FALSE),"PC 12:0_14:1")</f>
        <v>PC 12:0_14:1</v>
      </c>
      <c r="G86">
        <f>_xlfn.IFNA(VLOOKUP(D86,ctlistM1!A:AL,11,FALSE),0)</f>
        <v>0</v>
      </c>
      <c r="H86" s="2">
        <f>IF(G86=0,0,VLOOKUP(F86,ProbListM1!D:W,IF(G86=1,17,IF(G86=2,18,IF(G86=3,19,IF(G86=4,20)))), FALSE))</f>
        <v>0</v>
      </c>
      <c r="I86" s="12" t="str">
        <f>IF(_xlfn.IFNA(VLOOKUP(D86,ctlistM1!A:AI,12,FALSE),"PC 12:0_14:1")=0,"PC 12:0_14:1", _xlfn.IFNA(VLOOKUP(D86,ctlistM1!A:AI,12,FALSE),"PC 12:0_14:1"))</f>
        <v>PC 12:0_14:1</v>
      </c>
      <c r="J86" s="12">
        <f>_xlfn.IFNA(VLOOKUP(D86,ctlistM1!A:AO,19,FALSE),0)</f>
        <v>0</v>
      </c>
      <c r="K86" s="2">
        <f>IF(J86=0,0,VLOOKUP(I86,ProbListM1!D:W,IF(J86=1,17,IF(J86=2,18,IF(J86=3,19,IF(J86=4,20)))),FALSE))</f>
        <v>0</v>
      </c>
      <c r="L86" s="12" t="str">
        <f>IF(_xlfn.IFNA(VLOOKUP(D86,ctlistM1!A:AI,20,FALSE),"PC 12:0_14:1")=0,"PC 12:0_14:1", _xlfn.IFNA(VLOOKUP(D86,ctlistM1!A:AI,20,FALSE),"PC 12:0_14:1"))</f>
        <v>PC 12:0_14:1</v>
      </c>
      <c r="M86">
        <f>_xlfn.IFNA(VLOOKUP(D86,ctlistM1!A:AR,27,FALSE),0)</f>
        <v>0</v>
      </c>
      <c r="N86" s="2">
        <v>0</v>
      </c>
      <c r="O86" t="s">
        <v>146</v>
      </c>
      <c r="P86">
        <v>0</v>
      </c>
      <c r="Q86">
        <v>0</v>
      </c>
    </row>
    <row r="87" spans="1:17" x14ac:dyDescent="0.25">
      <c r="A87">
        <v>86</v>
      </c>
      <c r="B87">
        <v>-846.6</v>
      </c>
      <c r="C87">
        <v>309.3</v>
      </c>
      <c r="D87" t="s">
        <v>231</v>
      </c>
      <c r="E87">
        <f>VLOOKUP(D87,ProbListM1!D:S,10,FALSE)</f>
        <v>0.57715197375939498</v>
      </c>
      <c r="F87" t="str">
        <f>_xlfn.IFNA(VLOOKUP(D87,ctlistM1!A:AI,4,FALSE),"PC 12:0_14:1")</f>
        <v>PC 16:0_20:2</v>
      </c>
      <c r="G87">
        <f>_xlfn.IFNA(VLOOKUP(D87,ctlistM1!A:AL,11,FALSE),0)</f>
        <v>1</v>
      </c>
      <c r="H87" s="2">
        <f>IF(G87=0,0,VLOOKUP(F87,ProbListM1!D:W,IF(G87=1,17,IF(G87=2,18,IF(G87=3,19,IF(G87=4,20)))), FALSE))</f>
        <v>1.6666692268006822E-2</v>
      </c>
      <c r="I87" s="12" t="str">
        <f>IF(_xlfn.IFNA(VLOOKUP(D87,ctlistM1!A:AI,12,FALSE),"PC 12:0_14:1")=0,"PC 12:0_14:1", _xlfn.IFNA(VLOOKUP(D87,ctlistM1!A:AI,12,FALSE),"PC 12:0_14:1"))</f>
        <v>PC 12:0_14:1</v>
      </c>
      <c r="J87" s="12">
        <f>_xlfn.IFNA(VLOOKUP(D87,ctlistM1!A:AO,19,FALSE),0)</f>
        <v>0</v>
      </c>
      <c r="K87" s="2">
        <f>IF(J87=0,0,VLOOKUP(I87,ProbListM1!D:W,IF(J87=1,17,IF(J87=2,18,IF(J87=3,19,IF(J87=4,20)))),FALSE))</f>
        <v>0</v>
      </c>
      <c r="L87" s="12" t="str">
        <f>IF(_xlfn.IFNA(VLOOKUP(D87,ctlistM1!A:AI,20,FALSE),"PC 12:0_14:1")=0,"PC 12:0_14:1", _xlfn.IFNA(VLOOKUP(D87,ctlistM1!A:AI,20,FALSE),"PC 12:0_14:1"))</f>
        <v>PC 12:0_14:1</v>
      </c>
      <c r="M87">
        <f>_xlfn.IFNA(VLOOKUP(D87,ctlistM1!A:AR,27,FALSE),0)</f>
        <v>0</v>
      </c>
      <c r="N87" s="2">
        <v>0</v>
      </c>
      <c r="O87" t="s">
        <v>146</v>
      </c>
      <c r="P87">
        <v>0</v>
      </c>
      <c r="Q87">
        <v>0</v>
      </c>
    </row>
    <row r="88" spans="1:17" x14ac:dyDescent="0.25">
      <c r="A88">
        <v>87</v>
      </c>
      <c r="B88">
        <v>-844.6</v>
      </c>
      <c r="C88">
        <v>307.3</v>
      </c>
      <c r="D88" t="s">
        <v>232</v>
      </c>
      <c r="E88">
        <f>VLOOKUP(D88,ProbListM1!D:S,10,FALSE)</f>
        <v>0.57732515831707409</v>
      </c>
      <c r="F88" t="str">
        <f>_xlfn.IFNA(VLOOKUP(D88,ctlistM1!A:AI,4,FALSE),"PC 12:0_14:1")</f>
        <v>PC 16:0_20:3</v>
      </c>
      <c r="G88">
        <f>_xlfn.IFNA(VLOOKUP(D88,ctlistM1!A:AL,11,FALSE),0)</f>
        <v>1</v>
      </c>
      <c r="H88" s="2">
        <f>IF(G88=0,0,VLOOKUP(F88,ProbListM1!D:W,IF(G88=1,17,IF(G88=2,18,IF(G88=3,19,IF(G88=4,20)))), FALSE))</f>
        <v>1.6632145954513466E-2</v>
      </c>
      <c r="I88" s="12" t="str">
        <f>IF(_xlfn.IFNA(VLOOKUP(D88,ctlistM1!A:AI,12,FALSE),"PC 12:0_14:1")=0,"PC 12:0_14:1", _xlfn.IFNA(VLOOKUP(D88,ctlistM1!A:AI,12,FALSE),"PC 12:0_14:1"))</f>
        <v>PC 12:0_14:1</v>
      </c>
      <c r="J88" s="12">
        <f>_xlfn.IFNA(VLOOKUP(D88,ctlistM1!A:AO,19,FALSE),0)</f>
        <v>0</v>
      </c>
      <c r="K88" s="2">
        <f>IF(J88=0,0,VLOOKUP(I88,ProbListM1!D:W,IF(J88=1,17,IF(J88=2,18,IF(J88=3,19,IF(J88=4,20)))),FALSE))</f>
        <v>0</v>
      </c>
      <c r="L88" s="12" t="str">
        <f>IF(_xlfn.IFNA(VLOOKUP(D88,ctlistM1!A:AI,20,FALSE),"PC 12:0_14:1")=0,"PC 12:0_14:1", _xlfn.IFNA(VLOOKUP(D88,ctlistM1!A:AI,20,FALSE),"PC 12:0_14:1"))</f>
        <v>PC 12:0_14:1</v>
      </c>
      <c r="M88">
        <f>_xlfn.IFNA(VLOOKUP(D88,ctlistM1!A:AR,27,FALSE),0)</f>
        <v>0</v>
      </c>
      <c r="N88" s="2">
        <v>0</v>
      </c>
      <c r="O88" t="s">
        <v>146</v>
      </c>
      <c r="P88">
        <v>0</v>
      </c>
      <c r="Q88">
        <v>0</v>
      </c>
    </row>
    <row r="89" spans="1:17" x14ac:dyDescent="0.25">
      <c r="A89">
        <v>88</v>
      </c>
      <c r="B89">
        <v>-842.6</v>
      </c>
      <c r="C89">
        <v>305.2</v>
      </c>
      <c r="D89" t="s">
        <v>233</v>
      </c>
      <c r="E89">
        <f>VLOOKUP(D89,ProbListM1!D:S,10,FALSE)</f>
        <v>0.57749839484181265</v>
      </c>
      <c r="F89" t="str">
        <f>_xlfn.IFNA(VLOOKUP(D89,ctlistM1!A:AI,4,FALSE),"PC 12:0_14:1")</f>
        <v>PC 16:0_20:4</v>
      </c>
      <c r="G89">
        <f>_xlfn.IFNA(VLOOKUP(D89,ctlistM1!A:AL,11,FALSE),0)</f>
        <v>1</v>
      </c>
      <c r="H89" s="2">
        <f>IF(G89=0,0,VLOOKUP(F89,ProbListM1!D:W,IF(G89=1,17,IF(G89=2,18,IF(G89=3,19,IF(G89=4,20)))), FALSE))</f>
        <v>1.6597629413941967E-2</v>
      </c>
      <c r="I89" s="12" t="str">
        <f>IF(_xlfn.IFNA(VLOOKUP(D89,ctlistM1!A:AI,12,FALSE),"PC 12:0_14:1")=0,"PC 12:0_14:1", _xlfn.IFNA(VLOOKUP(D89,ctlistM1!A:AI,12,FALSE),"PC 12:0_14:1"))</f>
        <v>PC 12:0_14:1</v>
      </c>
      <c r="J89" s="12">
        <f>_xlfn.IFNA(VLOOKUP(D89,ctlistM1!A:AO,19,FALSE),0)</f>
        <v>0</v>
      </c>
      <c r="K89" s="2">
        <f>IF(J89=0,0,VLOOKUP(I89,ProbListM1!D:W,IF(J89=1,17,IF(J89=2,18,IF(J89=3,19,IF(J89=4,20)))),FALSE))</f>
        <v>0</v>
      </c>
      <c r="L89" s="12" t="str">
        <f>IF(_xlfn.IFNA(VLOOKUP(D89,ctlistM1!A:AI,20,FALSE),"PC 12:0_14:1")=0,"PC 12:0_14:1", _xlfn.IFNA(VLOOKUP(D89,ctlistM1!A:AI,20,FALSE),"PC 12:0_14:1"))</f>
        <v>PC 12:0_14:1</v>
      </c>
      <c r="M89">
        <f>_xlfn.IFNA(VLOOKUP(D89,ctlistM1!A:AR,27,FALSE),0)</f>
        <v>0</v>
      </c>
      <c r="N89" s="2">
        <v>0</v>
      </c>
      <c r="O89" t="s">
        <v>146</v>
      </c>
      <c r="P89">
        <v>0</v>
      </c>
      <c r="Q89">
        <v>0</v>
      </c>
    </row>
    <row r="90" spans="1:17" x14ac:dyDescent="0.25">
      <c r="A90">
        <v>89</v>
      </c>
      <c r="B90">
        <v>-840.6</v>
      </c>
      <c r="C90">
        <v>303.2</v>
      </c>
      <c r="D90" t="s">
        <v>234</v>
      </c>
      <c r="E90">
        <f>VLOOKUP(D90,ProbListM1!D:S,10,FALSE)</f>
        <v>0.5776716833492046</v>
      </c>
      <c r="F90" t="str">
        <f>_xlfn.IFNA(VLOOKUP(D90,ctlistM1!A:AI,4,FALSE),"PC 12:0_14:1")</f>
        <v>PC 16:0_20:5</v>
      </c>
      <c r="G90">
        <f>_xlfn.IFNA(VLOOKUP(D90,ctlistM1!A:AL,11,FALSE),0)</f>
        <v>1</v>
      </c>
      <c r="H90" s="2">
        <f>IF(G90=0,0,VLOOKUP(F90,ProbListM1!D:W,IF(G90=1,17,IF(G90=2,18,IF(G90=3,19,IF(G90=4,20)))), FALSE))</f>
        <v>1.6563142682875974E-2</v>
      </c>
      <c r="I90" s="12" t="str">
        <f>IF(_xlfn.IFNA(VLOOKUP(D90,ctlistM1!A:AI,12,FALSE),"PC 12:0_14:1")=0,"PC 12:0_14:1", _xlfn.IFNA(VLOOKUP(D90,ctlistM1!A:AI,12,FALSE),"PC 12:0_14:1"))</f>
        <v>PC 12:0_14:1</v>
      </c>
      <c r="J90" s="12">
        <f>_xlfn.IFNA(VLOOKUP(D90,ctlistM1!A:AO,19,FALSE),0)</f>
        <v>0</v>
      </c>
      <c r="K90" s="2">
        <f>IF(J90=0,0,VLOOKUP(I90,ProbListM1!D:W,IF(J90=1,17,IF(J90=2,18,IF(J90=3,19,IF(J90=4,20)))),FALSE))</f>
        <v>0</v>
      </c>
      <c r="L90" s="12" t="str">
        <f>IF(_xlfn.IFNA(VLOOKUP(D90,ctlistM1!A:AI,20,FALSE),"PC 12:0_14:1")=0,"PC 12:0_14:1", _xlfn.IFNA(VLOOKUP(D90,ctlistM1!A:AI,20,FALSE),"PC 12:0_14:1"))</f>
        <v>PC 12:0_14:1</v>
      </c>
      <c r="M90">
        <f>_xlfn.IFNA(VLOOKUP(D90,ctlistM1!A:AR,27,FALSE),0)</f>
        <v>0</v>
      </c>
      <c r="N90" s="2">
        <v>0</v>
      </c>
      <c r="O90" t="s">
        <v>146</v>
      </c>
      <c r="P90">
        <v>0</v>
      </c>
      <c r="Q90">
        <v>0</v>
      </c>
    </row>
    <row r="91" spans="1:17" x14ac:dyDescent="0.25">
      <c r="A91">
        <v>90</v>
      </c>
      <c r="B91">
        <v>-838.6</v>
      </c>
      <c r="C91">
        <v>301.2</v>
      </c>
      <c r="D91" t="s">
        <v>235</v>
      </c>
      <c r="E91">
        <f>VLOOKUP(D91,ProbListM1!D:S,10,FALSE)</f>
        <v>0.57784502385484793</v>
      </c>
      <c r="F91" t="str">
        <f>_xlfn.IFNA(VLOOKUP(D91,ctlistM1!A:AI,4,FALSE),"PC 12:0_14:1")</f>
        <v>PC 12:0_14:1</v>
      </c>
      <c r="G91">
        <f>_xlfn.IFNA(VLOOKUP(D91,ctlistM1!A:AL,11,FALSE),0)</f>
        <v>0</v>
      </c>
      <c r="H91" s="2">
        <f>IF(G91=0,0,VLOOKUP(F91,ProbListM1!D:W,IF(G91=1,17,IF(G91=2,18,IF(G91=3,19,IF(G91=4,20)))), FALSE))</f>
        <v>0</v>
      </c>
      <c r="I91" s="12" t="str">
        <f>IF(_xlfn.IFNA(VLOOKUP(D91,ctlistM1!A:AI,12,FALSE),"PC 12:0_14:1")=0,"PC 12:0_14:1", _xlfn.IFNA(VLOOKUP(D91,ctlistM1!A:AI,12,FALSE),"PC 12:0_14:1"))</f>
        <v>PC 12:0_14:1</v>
      </c>
      <c r="J91" s="12">
        <f>_xlfn.IFNA(VLOOKUP(D91,ctlistM1!A:AO,19,FALSE),0)</f>
        <v>0</v>
      </c>
      <c r="K91" s="2">
        <f>IF(J91=0,0,VLOOKUP(I91,ProbListM1!D:W,IF(J91=1,17,IF(J91=2,18,IF(J91=3,19,IF(J91=4,20)))),FALSE))</f>
        <v>0</v>
      </c>
      <c r="L91" s="12" t="str">
        <f>IF(_xlfn.IFNA(VLOOKUP(D91,ctlistM1!A:AI,20,FALSE),"PC 12:0_14:1")=0,"PC 12:0_14:1", _xlfn.IFNA(VLOOKUP(D91,ctlistM1!A:AI,20,FALSE),"PC 12:0_14:1"))</f>
        <v>PC 12:0_14:1</v>
      </c>
      <c r="M91">
        <f>_xlfn.IFNA(VLOOKUP(D91,ctlistM1!A:AR,27,FALSE),0)</f>
        <v>0</v>
      </c>
      <c r="N91" s="2">
        <v>0</v>
      </c>
      <c r="O91" t="s">
        <v>146</v>
      </c>
      <c r="P91">
        <v>0</v>
      </c>
      <c r="Q91">
        <v>0</v>
      </c>
    </row>
    <row r="92" spans="1:17" x14ac:dyDescent="0.25">
      <c r="A92">
        <v>91</v>
      </c>
      <c r="B92">
        <v>-872.6</v>
      </c>
      <c r="C92">
        <v>335.3</v>
      </c>
      <c r="D92" t="s">
        <v>236</v>
      </c>
      <c r="E92">
        <f>VLOOKUP(D92,ProbListM1!D:S,10,FALSE)</f>
        <v>0.564355121087596</v>
      </c>
      <c r="F92" t="str">
        <f>_xlfn.IFNA(VLOOKUP(D92,ctlistM1!A:AI,4,FALSE),"PC 12:0_14:1")</f>
        <v>PC 12:0_14:1</v>
      </c>
      <c r="G92">
        <f>_xlfn.IFNA(VLOOKUP(D92,ctlistM1!A:AL,11,FALSE),0)</f>
        <v>0</v>
      </c>
      <c r="H92" s="2">
        <f>IF(G92=0,0,VLOOKUP(F92,ProbListM1!D:W,IF(G92=1,17,IF(G92=2,18,IF(G92=3,19,IF(G92=4,20)))), FALSE))</f>
        <v>0</v>
      </c>
      <c r="I92" s="12" t="str">
        <f>IF(_xlfn.IFNA(VLOOKUP(D92,ctlistM1!A:AI,12,FALSE),"PC 12:0_14:1")=0,"PC 12:0_14:1", _xlfn.IFNA(VLOOKUP(D92,ctlistM1!A:AI,12,FALSE),"PC 12:0_14:1"))</f>
        <v>PC 12:0_14:1</v>
      </c>
      <c r="J92" s="12">
        <f>_xlfn.IFNA(VLOOKUP(D92,ctlistM1!A:AO,19,FALSE),0)</f>
        <v>0</v>
      </c>
      <c r="K92" s="2">
        <f>IF(J92=0,0,VLOOKUP(I92,ProbListM1!D:W,IF(J92=1,17,IF(J92=2,18,IF(J92=3,19,IF(J92=4,20)))),FALSE))</f>
        <v>0</v>
      </c>
      <c r="L92" s="12" t="str">
        <f>IF(_xlfn.IFNA(VLOOKUP(D92,ctlistM1!A:AI,20,FALSE),"PC 12:0_14:1")=0,"PC 12:0_14:1", _xlfn.IFNA(VLOOKUP(D92,ctlistM1!A:AI,20,FALSE),"PC 12:0_14:1"))</f>
        <v>PC 12:0_14:1</v>
      </c>
      <c r="M92">
        <f>_xlfn.IFNA(VLOOKUP(D92,ctlistM1!A:AR,27,FALSE),0)</f>
        <v>0</v>
      </c>
      <c r="N92" s="2">
        <v>0</v>
      </c>
      <c r="O92" t="s">
        <v>146</v>
      </c>
      <c r="P92">
        <v>0</v>
      </c>
      <c r="Q92">
        <v>0</v>
      </c>
    </row>
    <row r="93" spans="1:17" x14ac:dyDescent="0.25">
      <c r="A93">
        <v>92</v>
      </c>
      <c r="B93">
        <v>-868.6</v>
      </c>
      <c r="C93">
        <v>331.3</v>
      </c>
      <c r="D93" t="s">
        <v>237</v>
      </c>
      <c r="E93">
        <f>VLOOKUP(D93,ProbListM1!D:S,10,FALSE)</f>
        <v>0.56469386117825482</v>
      </c>
      <c r="F93" t="str">
        <f>_xlfn.IFNA(VLOOKUP(D93,ctlistM1!A:AI,4,FALSE),"PC 12:0_14:1")</f>
        <v>PC 16:0_22:5</v>
      </c>
      <c r="G93">
        <f>_xlfn.IFNA(VLOOKUP(D93,ctlistM1!A:AL,11,FALSE),0)</f>
        <v>1</v>
      </c>
      <c r="H93" s="2">
        <f>IF(G93=0,0,VLOOKUP(F93,ProbListM1!D:W,IF(G93=1,17,IF(G93=2,18,IF(G93=3,19,IF(G93=4,20)))), FALSE))</f>
        <v>1.9205000232754673E-2</v>
      </c>
      <c r="I93" s="12" t="str">
        <f>IF(_xlfn.IFNA(VLOOKUP(D93,ctlistM1!A:AI,12,FALSE),"PC 12:0_14:1")=0,"PC 12:0_14:1", _xlfn.IFNA(VLOOKUP(D93,ctlistM1!A:AI,12,FALSE),"PC 12:0_14:1"))</f>
        <v>PC 12:0_14:1</v>
      </c>
      <c r="J93" s="12">
        <f>_xlfn.IFNA(VLOOKUP(D93,ctlistM1!A:AO,19,FALSE),0)</f>
        <v>0</v>
      </c>
      <c r="K93" s="2">
        <f>IF(J93=0,0,VLOOKUP(I93,ProbListM1!D:W,IF(J93=1,17,IF(J93=2,18,IF(J93=3,19,IF(J93=4,20)))),FALSE))</f>
        <v>0</v>
      </c>
      <c r="L93" s="12" t="str">
        <f>IF(_xlfn.IFNA(VLOOKUP(D93,ctlistM1!A:AI,20,FALSE),"PC 12:0_14:1")=0,"PC 12:0_14:1", _xlfn.IFNA(VLOOKUP(D93,ctlistM1!A:AI,20,FALSE),"PC 12:0_14:1"))</f>
        <v>PC 12:0_14:1</v>
      </c>
      <c r="M93">
        <f>_xlfn.IFNA(VLOOKUP(D93,ctlistM1!A:AR,27,FALSE),0)</f>
        <v>0</v>
      </c>
      <c r="N93" s="2">
        <v>0</v>
      </c>
      <c r="O93" t="s">
        <v>146</v>
      </c>
      <c r="P93">
        <v>0</v>
      </c>
      <c r="Q93">
        <v>0</v>
      </c>
    </row>
    <row r="94" spans="1:17" x14ac:dyDescent="0.25">
      <c r="A94">
        <v>93</v>
      </c>
      <c r="B94">
        <v>-866.6</v>
      </c>
      <c r="C94">
        <v>329.2</v>
      </c>
      <c r="D94" t="s">
        <v>238</v>
      </c>
      <c r="E94">
        <f>VLOOKUP(D94,ProbListM1!D:S,10,FALSE)</f>
        <v>0.56486330746106883</v>
      </c>
      <c r="F94" t="str">
        <f>_xlfn.IFNA(VLOOKUP(D94,ctlistM1!A:AI,4,FALSE),"PC 12:0_14:1")</f>
        <v>PC 16:0_22:6</v>
      </c>
      <c r="G94">
        <f>_xlfn.IFNA(VLOOKUP(D94,ctlistM1!A:AL,11,FALSE),0)</f>
        <v>1</v>
      </c>
      <c r="H94" s="2">
        <f>IF(G94=0,0,VLOOKUP(F94,ProbListM1!D:W,IF(G94=1,17,IF(G94=2,18,IF(G94=3,19,IF(G94=4,20)))), FALSE))</f>
        <v>1.9168348842709546E-2</v>
      </c>
      <c r="I94" s="12" t="str">
        <f>IF(_xlfn.IFNA(VLOOKUP(D94,ctlistM1!A:AI,12,FALSE),"PC 12:0_14:1")=0,"PC 12:0_14:1", _xlfn.IFNA(VLOOKUP(D94,ctlistM1!A:AI,12,FALSE),"PC 12:0_14:1"))</f>
        <v>PC 12:0_14:1</v>
      </c>
      <c r="J94" s="12">
        <f>_xlfn.IFNA(VLOOKUP(D94,ctlistM1!A:AO,19,FALSE),0)</f>
        <v>0</v>
      </c>
      <c r="K94" s="2">
        <f>IF(J94=0,0,VLOOKUP(I94,ProbListM1!D:W,IF(J94=1,17,IF(J94=2,18,IF(J94=3,19,IF(J94=4,20)))),FALSE))</f>
        <v>0</v>
      </c>
      <c r="L94" s="12" t="str">
        <f>IF(_xlfn.IFNA(VLOOKUP(D94,ctlistM1!A:AI,20,FALSE),"PC 12:0_14:1")=0,"PC 12:0_14:1", _xlfn.IFNA(VLOOKUP(D94,ctlistM1!A:AI,20,FALSE),"PC 12:0_14:1"))</f>
        <v>PC 12:0_14:1</v>
      </c>
      <c r="M94">
        <f>_xlfn.IFNA(VLOOKUP(D94,ctlistM1!A:AR,27,FALSE),0)</f>
        <v>0</v>
      </c>
      <c r="N94" s="2">
        <v>0</v>
      </c>
      <c r="O94" t="s">
        <v>146</v>
      </c>
      <c r="P94">
        <v>0</v>
      </c>
      <c r="Q94">
        <v>0</v>
      </c>
    </row>
    <row r="95" spans="1:17" x14ac:dyDescent="0.25">
      <c r="A95">
        <v>94</v>
      </c>
      <c r="B95">
        <v>-864.6</v>
      </c>
      <c r="C95">
        <v>327.2</v>
      </c>
      <c r="D95" t="s">
        <v>239</v>
      </c>
      <c r="E95">
        <f>VLOOKUP(D95,ProbListM1!D:S,10,FALSE)</f>
        <v>0.56503280458920746</v>
      </c>
      <c r="F95" t="str">
        <f>_xlfn.IFNA(VLOOKUP(D95,ctlistM1!A:AI,4,FALSE),"PC 12:0_14:1")</f>
        <v>PC 12:0_14:1</v>
      </c>
      <c r="G95">
        <f>_xlfn.IFNA(VLOOKUP(D95,ctlistM1!A:AL,11,FALSE),0)</f>
        <v>0</v>
      </c>
      <c r="H95" s="2">
        <f>IF(G95=0,0,VLOOKUP(F95,ProbListM1!D:W,IF(G95=1,17,IF(G95=2,18,IF(G95=3,19,IF(G95=4,20)))), FALSE))</f>
        <v>0</v>
      </c>
      <c r="I95" s="12" t="str">
        <f>IF(_xlfn.IFNA(VLOOKUP(D95,ctlistM1!A:AI,12,FALSE),"PC 12:0_14:1")=0,"PC 12:0_14:1", _xlfn.IFNA(VLOOKUP(D95,ctlistM1!A:AI,12,FALSE),"PC 12:0_14:1"))</f>
        <v>PC 12:0_14:1</v>
      </c>
      <c r="J95" s="12">
        <f>_xlfn.IFNA(VLOOKUP(D95,ctlistM1!A:AO,19,FALSE),0)</f>
        <v>0</v>
      </c>
      <c r="K95" s="2">
        <f>IF(J95=0,0,VLOOKUP(I95,ProbListM1!D:W,IF(J95=1,17,IF(J95=2,18,IF(J95=3,19,IF(J95=4,20)))),FALSE))</f>
        <v>0</v>
      </c>
      <c r="L95" s="12" t="str">
        <f>IF(_xlfn.IFNA(VLOOKUP(D95,ctlistM1!A:AI,20,FALSE),"PC 12:0_14:1")=0,"PC 12:0_14:1", _xlfn.IFNA(VLOOKUP(D95,ctlistM1!A:AI,20,FALSE),"PC 12:0_14:1"))</f>
        <v>PC 12:0_14:1</v>
      </c>
      <c r="M95">
        <f>_xlfn.IFNA(VLOOKUP(D95,ctlistM1!A:AR,27,FALSE),0)</f>
        <v>0</v>
      </c>
      <c r="N95" s="2">
        <v>0</v>
      </c>
      <c r="O95" t="s">
        <v>146</v>
      </c>
      <c r="P95">
        <v>0</v>
      </c>
      <c r="Q95">
        <v>0</v>
      </c>
    </row>
    <row r="96" spans="1:17" x14ac:dyDescent="0.25">
      <c r="A96">
        <v>95</v>
      </c>
      <c r="B96">
        <v>-816.6</v>
      </c>
      <c r="C96">
        <v>281.2</v>
      </c>
      <c r="D96" t="s">
        <v>240</v>
      </c>
      <c r="E96">
        <f>VLOOKUP(D96,ProbListM1!D:S,10,FALSE)</f>
        <v>0.59059327358190317</v>
      </c>
      <c r="F96" t="str">
        <f>_xlfn.IFNA(VLOOKUP(D96,ctlistM1!A:AI,4,FALSE),"PC 12:0_14:1")</f>
        <v>PC 16:1_18:2</v>
      </c>
      <c r="G96">
        <f>_xlfn.IFNA(VLOOKUP(D96,ctlistM1!A:AL,11,FALSE),0)</f>
        <v>1</v>
      </c>
      <c r="H96" s="2">
        <f>IF(G96=0,0,VLOOKUP(F96,ProbListM1!D:W,IF(G96=1,17,IF(G96=2,18,IF(G96=3,19,IF(G96=4,20)))), FALSE))</f>
        <v>1.4198813853362765E-2</v>
      </c>
      <c r="I96" s="12" t="str">
        <f>IF(_xlfn.IFNA(VLOOKUP(D96,ctlistM1!A:AI,12,FALSE),"PC 12:0_14:1")=0,"PC 12:0_14:1", _xlfn.IFNA(VLOOKUP(D96,ctlistM1!A:AI,12,FALSE),"PC 12:0_14:1"))</f>
        <v>PC 12:0_14:1</v>
      </c>
      <c r="J96" s="12">
        <f>_xlfn.IFNA(VLOOKUP(D96,ctlistM1!A:AO,19,FALSE),0)</f>
        <v>0</v>
      </c>
      <c r="K96" s="2">
        <f>IF(J96=0,0,VLOOKUP(I96,ProbListM1!D:W,IF(J96=1,17,IF(J96=2,18,IF(J96=3,19,IF(J96=4,20)))),FALSE))</f>
        <v>0</v>
      </c>
      <c r="L96" s="12" t="str">
        <f>IF(_xlfn.IFNA(VLOOKUP(D96,ctlistM1!A:AI,20,FALSE),"PC 12:0_14:1")=0,"PC 12:0_14:1", _xlfn.IFNA(VLOOKUP(D96,ctlistM1!A:AI,20,FALSE),"PC 12:0_14:1"))</f>
        <v>PC 12:0_14:1</v>
      </c>
      <c r="M96">
        <f>_xlfn.IFNA(VLOOKUP(D96,ctlistM1!A:AR,27,FALSE),0)</f>
        <v>0</v>
      </c>
      <c r="N96" s="2">
        <v>0</v>
      </c>
      <c r="O96" t="s">
        <v>146</v>
      </c>
      <c r="P96">
        <v>0</v>
      </c>
      <c r="Q96">
        <v>0</v>
      </c>
    </row>
    <row r="97" spans="1:17" x14ac:dyDescent="0.25">
      <c r="A97">
        <v>96</v>
      </c>
      <c r="B97">
        <v>-814.6</v>
      </c>
      <c r="C97">
        <v>279.2</v>
      </c>
      <c r="D97" t="s">
        <v>241</v>
      </c>
      <c r="E97">
        <f>VLOOKUP(D97,ProbListM1!D:S,10,FALSE)</f>
        <v>0.59077049143699811</v>
      </c>
      <c r="F97" t="str">
        <f>_xlfn.IFNA(VLOOKUP(D97,ctlistM1!A:AI,4,FALSE),"PC 12:0_14:1")</f>
        <v>PC 12:0_14:1</v>
      </c>
      <c r="G97">
        <f>_xlfn.IFNA(VLOOKUP(D97,ctlistM1!A:AL,11,FALSE),0)</f>
        <v>0</v>
      </c>
      <c r="H97" s="2">
        <f>IF(G97=0,0,VLOOKUP(F97,ProbListM1!D:W,IF(G97=1,17,IF(G97=2,18,IF(G97=3,19,IF(G97=4,20)))), FALSE))</f>
        <v>0</v>
      </c>
      <c r="I97" s="12" t="str">
        <f>IF(_xlfn.IFNA(VLOOKUP(D97,ctlistM1!A:AI,12,FALSE),"PC 12:0_14:1")=0,"PC 12:0_14:1", _xlfn.IFNA(VLOOKUP(D97,ctlistM1!A:AI,12,FALSE),"PC 12:0_14:1"))</f>
        <v>PC 12:0_14:1</v>
      </c>
      <c r="J97" s="12">
        <f>_xlfn.IFNA(VLOOKUP(D97,ctlistM1!A:AO,19,FALSE),0)</f>
        <v>0</v>
      </c>
      <c r="K97" s="2">
        <f>IF(J97=0,0,VLOOKUP(I97,ProbListM1!D:W,IF(J97=1,17,IF(J97=2,18,IF(J97=3,19,IF(J97=4,20)))),FALSE))</f>
        <v>0</v>
      </c>
      <c r="L97" s="12" t="str">
        <f>IF(_xlfn.IFNA(VLOOKUP(D97,ctlistM1!A:AI,20,FALSE),"PC 12:0_14:1")=0,"PC 12:0_14:1", _xlfn.IFNA(VLOOKUP(D97,ctlistM1!A:AI,20,FALSE),"PC 12:0_14:1"))</f>
        <v>PC 12:0_14:1</v>
      </c>
      <c r="M97">
        <f>_xlfn.IFNA(VLOOKUP(D97,ctlistM1!A:AR,27,FALSE),0)</f>
        <v>0</v>
      </c>
      <c r="N97" s="2">
        <v>0</v>
      </c>
      <c r="O97" t="s">
        <v>146</v>
      </c>
      <c r="P97">
        <v>0</v>
      </c>
      <c r="Q97">
        <v>0</v>
      </c>
    </row>
    <row r="98" spans="1:17" x14ac:dyDescent="0.25">
      <c r="A98">
        <v>97</v>
      </c>
      <c r="B98">
        <v>-832.6</v>
      </c>
      <c r="C98">
        <v>269.2</v>
      </c>
      <c r="D98" t="s">
        <v>242</v>
      </c>
      <c r="E98">
        <f>VLOOKUP(D98,ProbListM1!D:S,10,FALSE)</f>
        <v>0.58374636836913463</v>
      </c>
      <c r="F98" t="str">
        <f>_xlfn.IFNA(VLOOKUP(D98,ctlistM1!A:AI,4,FALSE),"PC 12:0_14:1")</f>
        <v>PC 17:0_18:2</v>
      </c>
      <c r="G98">
        <f>_xlfn.IFNA(VLOOKUP(D98,ctlistM1!A:AL,11,FALSE),0)</f>
        <v>2</v>
      </c>
      <c r="H98" s="2">
        <f>IF(G98=0,0,VLOOKUP(F98,ProbListM1!D:W,IF(G98=1,17,IF(G98=2,18,IF(G98=3,19,IF(G98=4,20)))), FALSE))</f>
        <v>3.9367562707110886E-2</v>
      </c>
      <c r="I98" s="12" t="str">
        <f>IF(_xlfn.IFNA(VLOOKUP(D98,ctlistM1!A:AI,12,FALSE),"PC 12:0_14:1")=0,"PC 12:0_14:1", _xlfn.IFNA(VLOOKUP(D98,ctlistM1!A:AI,12,FALSE),"PC 12:0_14:1"))</f>
        <v>PC 12:0_14:1</v>
      </c>
      <c r="J98" s="12">
        <f>_xlfn.IFNA(VLOOKUP(D98,ctlistM1!A:AO,19,FALSE),0)</f>
        <v>0</v>
      </c>
      <c r="K98" s="2">
        <f>IF(J98=0,0,VLOOKUP(I98,ProbListM1!D:W,IF(J98=1,17,IF(J98=2,18,IF(J98=3,19,IF(J98=4,20)))),FALSE))</f>
        <v>0</v>
      </c>
      <c r="L98" s="12" t="str">
        <f>IF(_xlfn.IFNA(VLOOKUP(D98,ctlistM1!A:AI,20,FALSE),"PC 12:0_14:1")=0,"PC 12:0_14:1", _xlfn.IFNA(VLOOKUP(D98,ctlistM1!A:AI,20,FALSE),"PC 12:0_14:1"))</f>
        <v>PC 12:0_14:1</v>
      </c>
      <c r="M98">
        <f>_xlfn.IFNA(VLOOKUP(D98,ctlistM1!A:AR,27,FALSE),0)</f>
        <v>0</v>
      </c>
      <c r="N98" s="2">
        <v>0</v>
      </c>
      <c r="O98" t="s">
        <v>146</v>
      </c>
      <c r="P98">
        <v>0</v>
      </c>
      <c r="Q98">
        <v>0</v>
      </c>
    </row>
    <row r="99" spans="1:17" x14ac:dyDescent="0.25">
      <c r="A99">
        <v>98</v>
      </c>
      <c r="B99">
        <v>-830.6</v>
      </c>
      <c r="C99">
        <v>269.2</v>
      </c>
      <c r="D99" t="s">
        <v>243</v>
      </c>
      <c r="E99">
        <f>VLOOKUP(D99,ProbListM1!D:S,10,FALSE)</f>
        <v>0.58392153169040728</v>
      </c>
      <c r="F99" t="str">
        <f>_xlfn.IFNA(VLOOKUP(D99,ctlistM1!A:AI,4,FALSE),"PC 12:0_14:1")</f>
        <v>PC 17:0_18:3</v>
      </c>
      <c r="G99">
        <f>_xlfn.IFNA(VLOOKUP(D99,ctlistM1!A:AL,11,FALSE),0)</f>
        <v>2</v>
      </c>
      <c r="H99" s="2">
        <f>IF(G99=0,0,VLOOKUP(F99,ProbListM1!D:W,IF(G99=1,17,IF(G99=2,18,IF(G99=3,19,IF(G99=4,20)))), FALSE))</f>
        <v>3.9322291032378338E-2</v>
      </c>
      <c r="I99" s="12" t="str">
        <f>IF(_xlfn.IFNA(VLOOKUP(D99,ctlistM1!A:AI,12,FALSE),"PC 12:0_14:1")=0,"PC 12:0_14:1", _xlfn.IFNA(VLOOKUP(D99,ctlistM1!A:AI,12,FALSE),"PC 12:0_14:1"))</f>
        <v>PC 12:0_14:1</v>
      </c>
      <c r="J99" s="12">
        <f>_xlfn.IFNA(VLOOKUP(D99,ctlistM1!A:AO,19,FALSE),0)</f>
        <v>0</v>
      </c>
      <c r="K99" s="2">
        <f>IF(J99=0,0,VLOOKUP(I99,ProbListM1!D:W,IF(J99=1,17,IF(J99=2,18,IF(J99=3,19,IF(J99=4,20)))),FALSE))</f>
        <v>0</v>
      </c>
      <c r="L99" s="12" t="str">
        <f>IF(_xlfn.IFNA(VLOOKUP(D99,ctlistM1!A:AI,20,FALSE),"PC 12:0_14:1")=0,"PC 12:0_14:1", _xlfn.IFNA(VLOOKUP(D99,ctlistM1!A:AI,20,FALSE),"PC 12:0_14:1"))</f>
        <v>PC 12:0_14:1</v>
      </c>
      <c r="M99">
        <f>_xlfn.IFNA(VLOOKUP(D99,ctlistM1!A:AR,27,FALSE),0)</f>
        <v>0</v>
      </c>
      <c r="N99" s="2">
        <v>0</v>
      </c>
      <c r="O99" t="s">
        <v>146</v>
      </c>
      <c r="P99">
        <v>0</v>
      </c>
      <c r="Q99">
        <v>0</v>
      </c>
    </row>
    <row r="100" spans="1:17" x14ac:dyDescent="0.25">
      <c r="A100">
        <v>99</v>
      </c>
      <c r="B100">
        <v>-848.6</v>
      </c>
      <c r="C100">
        <v>283.3</v>
      </c>
      <c r="D100" t="s">
        <v>244</v>
      </c>
      <c r="E100">
        <f>VLOOKUP(D100,ProbListM1!D:S,10,FALSE)</f>
        <v>0.57697884115318654</v>
      </c>
      <c r="F100" t="str">
        <f>_xlfn.IFNA(VLOOKUP(D100,ctlistM1!A:AI,4,FALSE),"PC 12:0_14:1")</f>
        <v>PC 18:0_18:1</v>
      </c>
      <c r="G100">
        <f>_xlfn.IFNA(VLOOKUP(D100,ctlistM1!A:AL,11,FALSE),0)</f>
        <v>1</v>
      </c>
      <c r="H100" s="2">
        <f>IF(G100=0,0,VLOOKUP(F100,ProbListM1!D:W,IF(G100=1,17,IF(G100=2,18,IF(G100=3,19,IF(G100=4,20)))), FALSE))</f>
        <v>1.390712057825861E-2</v>
      </c>
      <c r="I100" s="12" t="str">
        <f>IF(_xlfn.IFNA(VLOOKUP(D100,ctlistM1!A:AI,12,FALSE),"PC 12:0_14:1")=0,"PC 12:0_14:1", _xlfn.IFNA(VLOOKUP(D100,ctlistM1!A:AI,12,FALSE),"PC 12:0_14:1"))</f>
        <v>PC 18:0_18:1_2</v>
      </c>
      <c r="J100" s="12">
        <f>_xlfn.IFNA(VLOOKUP(D100,ctlistM1!A:AO,19,FALSE),0)</f>
        <v>2</v>
      </c>
      <c r="K100" s="2">
        <f>IF(J100=0,0,VLOOKUP(I100,ProbListM1!D:W,IF(J100=1,17,IF(J100=2,18,IF(J100=3,19,IF(J100=4,20)))),FALSE))</f>
        <v>3.8967621899339146E-2</v>
      </c>
      <c r="L100" s="12" t="str">
        <f>IF(_xlfn.IFNA(VLOOKUP(D100,ctlistM1!A:AI,20,FALSE),"PC 12:0_14:1")=0,"PC 12:0_14:1", _xlfn.IFNA(VLOOKUP(D100,ctlistM1!A:AI,20,FALSE),"PC 12:0_14:1"))</f>
        <v>PC 12:0_14:1</v>
      </c>
      <c r="M100">
        <f>_xlfn.IFNA(VLOOKUP(D100,ctlistM1!A:AR,27,FALSE),0)</f>
        <v>0</v>
      </c>
      <c r="N100" s="2">
        <v>0</v>
      </c>
      <c r="O100" t="s">
        <v>146</v>
      </c>
      <c r="P100">
        <v>0</v>
      </c>
      <c r="Q100">
        <v>0</v>
      </c>
    </row>
    <row r="101" spans="1:17" x14ac:dyDescent="0.25">
      <c r="A101">
        <v>100</v>
      </c>
      <c r="B101">
        <v>-846.6</v>
      </c>
      <c r="C101">
        <v>281.2</v>
      </c>
      <c r="D101" t="s">
        <v>245</v>
      </c>
      <c r="E101">
        <f>VLOOKUP(D101,ProbListM1!D:S,10,FALSE)</f>
        <v>0.57715197375939498</v>
      </c>
      <c r="F101" t="str">
        <f>_xlfn.IFNA(VLOOKUP(D101,ctlistM1!A:AI,4,FALSE),"PC 12:0_14:1")</f>
        <v>PC 18:0_18:2</v>
      </c>
      <c r="G101">
        <f>_xlfn.IFNA(VLOOKUP(D101,ctlistM1!A:AL,11,FALSE),0)</f>
        <v>1</v>
      </c>
      <c r="H101" s="2">
        <f>IF(G101=0,0,VLOOKUP(F101,ProbListM1!D:W,IF(G101=1,17,IF(G101=2,18,IF(G101=3,19,IF(G101=4,20)))), FALSE))</f>
        <v>1.3875663349176465E-2</v>
      </c>
      <c r="I101" s="12" t="str">
        <f>IF(_xlfn.IFNA(VLOOKUP(D101,ctlistM1!A:AI,12,FALSE),"PC 12:0_14:1")=0,"PC 12:0_14:1", _xlfn.IFNA(VLOOKUP(D101,ctlistM1!A:AI,12,FALSE),"PC 12:0_14:1"))</f>
        <v>PC 18:1_18:1</v>
      </c>
      <c r="J101" s="12">
        <f>_xlfn.IFNA(VLOOKUP(D101,ctlistM1!A:AO,19,FALSE),0)</f>
        <v>2</v>
      </c>
      <c r="K101" s="2">
        <f>IF(J101=0,0,VLOOKUP(I101,ProbListM1!D:W,IF(J101=1,17,IF(J101=2,18,IF(J101=3,19,IF(J101=4,20)))),FALSE))</f>
        <v>3.8979314816749593E-2</v>
      </c>
      <c r="L101" s="12" t="str">
        <f>IF(_xlfn.IFNA(VLOOKUP(D101,ctlistM1!A:AI,20,FALSE),"PC 12:0_14:1")=0,"PC 12:0_14:1", _xlfn.IFNA(VLOOKUP(D101,ctlistM1!A:AI,20,FALSE),"PC 12:0_14:1"))</f>
        <v>PC 12:0_14:1</v>
      </c>
      <c r="M101">
        <f>_xlfn.IFNA(VLOOKUP(D101,ctlistM1!A:AR,27,FALSE),0)</f>
        <v>0</v>
      </c>
      <c r="N101" s="2">
        <v>0</v>
      </c>
      <c r="O101" t="s">
        <v>146</v>
      </c>
      <c r="P101">
        <v>0</v>
      </c>
      <c r="Q101">
        <v>0</v>
      </c>
    </row>
    <row r="102" spans="1:17" x14ac:dyDescent="0.25">
      <c r="A102">
        <v>101</v>
      </c>
      <c r="B102">
        <v>-844.6</v>
      </c>
      <c r="C102">
        <v>279.2</v>
      </c>
      <c r="D102" t="s">
        <v>246</v>
      </c>
      <c r="E102">
        <f>VLOOKUP(D102,ProbListM1!D:S,10,FALSE)</f>
        <v>0.57732515831707409</v>
      </c>
      <c r="F102" t="str">
        <f>_xlfn.IFNA(VLOOKUP(D102,ctlistM1!A:AI,4,FALSE),"PC 12:0_14:1")</f>
        <v>PC 18:0_18:3</v>
      </c>
      <c r="G102">
        <f>_xlfn.IFNA(VLOOKUP(D102,ctlistM1!A:AL,11,FALSE),0)</f>
        <v>1</v>
      </c>
      <c r="H102" s="2">
        <f>IF(G102=0,0,VLOOKUP(F102,ProbListM1!D:W,IF(G102=1,17,IF(G102=2,18,IF(G102=3,19,IF(G102=4,20)))), FALSE))</f>
        <v>1.3844237979756518E-2</v>
      </c>
      <c r="I102" s="12" t="str">
        <f>IF(_xlfn.IFNA(VLOOKUP(D102,ctlistM1!A:AI,12,FALSE),"PC 12:0_14:1")=0,"PC 12:0_14:1", _xlfn.IFNA(VLOOKUP(D102,ctlistM1!A:AI,12,FALSE),"PC 12:0_14:1"))</f>
        <v>PC 18:1_18:2</v>
      </c>
      <c r="J102" s="12">
        <f>_xlfn.IFNA(VLOOKUP(D102,ctlistM1!A:AO,19,FALSE),0)</f>
        <v>2</v>
      </c>
      <c r="K102" s="2">
        <f>IF(J102=0,0,VLOOKUP(I102,ProbListM1!D:W,IF(J102=1,17,IF(J102=2,18,IF(J102=3,19,IF(J102=4,20)))),FALSE))</f>
        <v>3.8991011242824683E-2</v>
      </c>
      <c r="L102" s="12" t="str">
        <f>IF(_xlfn.IFNA(VLOOKUP(D102,ctlistM1!A:AI,20,FALSE),"PC 12:0_14:1")=0,"PC 12:0_14:1", _xlfn.IFNA(VLOOKUP(D102,ctlistM1!A:AI,20,FALSE),"PC 12:0_14:1"))</f>
        <v>PC 12:0_14:1</v>
      </c>
      <c r="M102">
        <f>_xlfn.IFNA(VLOOKUP(D102,ctlistM1!A:AR,27,FALSE),0)</f>
        <v>0</v>
      </c>
      <c r="N102" s="2">
        <v>0</v>
      </c>
      <c r="O102" t="s">
        <v>146</v>
      </c>
      <c r="P102">
        <v>0</v>
      </c>
      <c r="Q102">
        <v>0</v>
      </c>
    </row>
    <row r="103" spans="1:17" x14ac:dyDescent="0.25">
      <c r="A103">
        <v>102</v>
      </c>
      <c r="B103">
        <v>-842.6</v>
      </c>
      <c r="C103">
        <v>277.2</v>
      </c>
      <c r="D103" t="s">
        <v>247</v>
      </c>
      <c r="E103">
        <f>VLOOKUP(D103,ProbListM1!D:S,10,FALSE)</f>
        <v>0.57749839484181265</v>
      </c>
      <c r="F103" t="str">
        <f>_xlfn.IFNA(VLOOKUP(D103,ctlistM1!A:AI,4,FALSE),"PC 12:0_14:1")</f>
        <v>PC 18:1_18:3</v>
      </c>
      <c r="G103">
        <f>_xlfn.IFNA(VLOOKUP(D103,ctlistM1!A:AL,11,FALSE),0)</f>
        <v>2</v>
      </c>
      <c r="H103" s="2">
        <f>IF(G103=0,0,VLOOKUP(F103,ProbListM1!D:W,IF(G103=1,17,IF(G103=2,18,IF(G103=3,19,IF(G103=4,20)))), FALSE))</f>
        <v>3.9002711178617269E-2</v>
      </c>
      <c r="I103" s="12" t="str">
        <f>IF(_xlfn.IFNA(VLOOKUP(D103,ctlistM1!A:AI,12,FALSE),"PC 12:0_14:1")=0,"PC 12:0_14:1", _xlfn.IFNA(VLOOKUP(D103,ctlistM1!A:AI,12,FALSE),"PC 12:0_14:1"))</f>
        <v>PC 18:0_18:4</v>
      </c>
      <c r="J103" s="12">
        <f>_xlfn.IFNA(VLOOKUP(D103,ctlistM1!A:AO,19,FALSE),0)</f>
        <v>1</v>
      </c>
      <c r="K103" s="2">
        <f>IF(J103=0,0,VLOOKUP(I103,ProbListM1!D:W,IF(J103=1,17,IF(J103=2,18,IF(J103=3,19,IF(J103=4,20)))),FALSE))</f>
        <v>1.3812844507551962E-2</v>
      </c>
      <c r="L103" s="12" t="str">
        <f>IF(_xlfn.IFNA(VLOOKUP(D103,ctlistM1!A:AI,20,FALSE),"PC 12:0_14:1")=0,"PC 12:0_14:1", _xlfn.IFNA(VLOOKUP(D103,ctlistM1!A:AI,20,FALSE),"PC 12:0_14:1"))</f>
        <v>PC 12:0_14:1</v>
      </c>
      <c r="M103">
        <f>_xlfn.IFNA(VLOOKUP(D103,ctlistM1!A:AR,27,FALSE),0)</f>
        <v>0</v>
      </c>
      <c r="N103" s="2">
        <v>0</v>
      </c>
      <c r="O103" t="s">
        <v>146</v>
      </c>
      <c r="P103">
        <v>0</v>
      </c>
      <c r="Q103">
        <v>0</v>
      </c>
    </row>
    <row r="104" spans="1:17" x14ac:dyDescent="0.25">
      <c r="A104">
        <v>103</v>
      </c>
      <c r="B104">
        <v>-840.6</v>
      </c>
      <c r="C104">
        <v>275.2</v>
      </c>
      <c r="D104" t="s">
        <v>248</v>
      </c>
      <c r="E104">
        <f>VLOOKUP(D104,ProbListM1!D:S,10,FALSE)</f>
        <v>0.5776716833492046</v>
      </c>
      <c r="F104" t="str">
        <f>_xlfn.IFNA(VLOOKUP(D104,ctlistM1!A:AI,4,FALSE),"PC 12:0_14:1")</f>
        <v>PC 18:1_18:4</v>
      </c>
      <c r="G104">
        <f>_xlfn.IFNA(VLOOKUP(D104,ctlistM1!A:AL,11,FALSE),0)</f>
        <v>2</v>
      </c>
      <c r="H104" s="2">
        <f>IF(G104=0,0,VLOOKUP(F104,ProbListM1!D:W,IF(G104=1,17,IF(G104=2,18,IF(G104=3,19,IF(G104=4,20)))), FALSE))</f>
        <v>3.9014414625180488E-2</v>
      </c>
      <c r="I104" s="12" t="str">
        <f>IF(_xlfn.IFNA(VLOOKUP(D104,ctlistM1!A:AI,12,FALSE),"PC 12:0_14:1")=0,"PC 12:0_14:1", _xlfn.IFNA(VLOOKUP(D104,ctlistM1!A:AI,12,FALSE),"PC 12:0_14:1"))</f>
        <v>PC 12:0_14:1</v>
      </c>
      <c r="J104" s="12">
        <f>_xlfn.IFNA(VLOOKUP(D104,ctlistM1!A:AO,19,FALSE),0)</f>
        <v>0</v>
      </c>
      <c r="K104" s="2">
        <f>IF(J104=0,0,VLOOKUP(I104,ProbListM1!D:W,IF(J104=1,17,IF(J104=2,18,IF(J104=3,19,IF(J104=4,20)))),FALSE))</f>
        <v>0</v>
      </c>
      <c r="L104" s="12" t="str">
        <f>IF(_xlfn.IFNA(VLOOKUP(D104,ctlistM1!A:AI,20,FALSE),"PC 12:0_14:1")=0,"PC 12:0_14:1", _xlfn.IFNA(VLOOKUP(D104,ctlistM1!A:AI,20,FALSE),"PC 12:0_14:1"))</f>
        <v>PC 12:0_14:1</v>
      </c>
      <c r="M104">
        <f>_xlfn.IFNA(VLOOKUP(D104,ctlistM1!A:AR,27,FALSE),0)</f>
        <v>0</v>
      </c>
      <c r="N104" s="2">
        <v>0</v>
      </c>
      <c r="O104" t="s">
        <v>146</v>
      </c>
      <c r="P104">
        <v>0</v>
      </c>
      <c r="Q104">
        <v>0</v>
      </c>
    </row>
    <row r="105" spans="1:17" x14ac:dyDescent="0.25">
      <c r="A105">
        <v>104</v>
      </c>
      <c r="B105">
        <v>-874.7</v>
      </c>
      <c r="C105">
        <v>309.3</v>
      </c>
      <c r="D105" t="s">
        <v>249</v>
      </c>
      <c r="E105">
        <f>VLOOKUP(D105,ProbListM1!D:S,10,FALSE)</f>
        <v>0.56418582724925992</v>
      </c>
      <c r="F105" t="str">
        <f>_xlfn.IFNA(VLOOKUP(D105,ctlistM1!A:AI,4,FALSE),"PC 12:0_14:1")</f>
        <v>PC 18:0_20:2</v>
      </c>
      <c r="G105">
        <f>_xlfn.IFNA(VLOOKUP(D105,ctlistM1!A:AL,11,FALSE),0)</f>
        <v>1</v>
      </c>
      <c r="H105" s="2">
        <f>IF(G105=0,0,VLOOKUP(F105,ProbListM1!D:W,IF(G105=1,17,IF(G105=2,18,IF(G105=3,19,IF(G105=4,20)))), FALSE))</f>
        <v>1.6292262683405938E-2</v>
      </c>
      <c r="I105" s="12" t="str">
        <f>IF(_xlfn.IFNA(VLOOKUP(D105,ctlistM1!A:AI,12,FALSE),"PC 12:0_14:1")=0,"PC 12:0_14:1", _xlfn.IFNA(VLOOKUP(D105,ctlistM1!A:AI,12,FALSE),"PC 12:0_14:1"))</f>
        <v>PC 18:1_20:1</v>
      </c>
      <c r="J105" s="12">
        <f>_xlfn.IFNA(VLOOKUP(D105,ctlistM1!A:AO,19,FALSE),0)</f>
        <v>2</v>
      </c>
      <c r="K105" s="2">
        <f>IF(J105=0,0,VLOOKUP(I105,ProbListM1!D:W,IF(J105=1,17,IF(J105=2,18,IF(J105=3,19,IF(J105=4,20)))),FALSE))</f>
        <v>3.8103615642602173E-2</v>
      </c>
      <c r="L105" s="12" t="str">
        <f>IF(_xlfn.IFNA(VLOOKUP(D105,ctlistM1!A:AI,20,FALSE),"PC 12:0_14:1")=0,"PC 12:0_14:1", _xlfn.IFNA(VLOOKUP(D105,ctlistM1!A:AI,20,FALSE),"PC 12:0_14:1"))</f>
        <v>PC 12:0_14:1</v>
      </c>
      <c r="M105">
        <f>_xlfn.IFNA(VLOOKUP(D105,ctlistM1!A:AR,27,FALSE),0)</f>
        <v>0</v>
      </c>
      <c r="N105" s="2">
        <v>0</v>
      </c>
      <c r="O105" t="s">
        <v>146</v>
      </c>
      <c r="P105">
        <v>0</v>
      </c>
      <c r="Q105">
        <v>0</v>
      </c>
    </row>
    <row r="106" spans="1:17" x14ac:dyDescent="0.25">
      <c r="A106">
        <v>105</v>
      </c>
      <c r="B106">
        <v>-872.6</v>
      </c>
      <c r="C106">
        <v>307.3</v>
      </c>
      <c r="D106" t="s">
        <v>250</v>
      </c>
      <c r="E106">
        <f>VLOOKUP(D106,ProbListM1!D:S,10,FALSE)</f>
        <v>0.564355121087596</v>
      </c>
      <c r="F106" t="str">
        <f>_xlfn.IFNA(VLOOKUP(D106,ctlistM1!A:AI,4,FALSE),"PC 12:0_14:1")</f>
        <v>PC 18:0_20:3</v>
      </c>
      <c r="G106">
        <f>_xlfn.IFNA(VLOOKUP(D106,ctlistM1!A:AL,11,FALSE),0)</f>
        <v>1</v>
      </c>
      <c r="H106" s="2">
        <f>IF(G106=0,0,VLOOKUP(F106,ProbListM1!D:W,IF(G106=1,17,IF(G106=2,18,IF(G106=3,19,IF(G106=4,20)))), FALSE))</f>
        <v>1.6258492478429067E-2</v>
      </c>
      <c r="I106" s="12" t="str">
        <f>IF(_xlfn.IFNA(VLOOKUP(D106,ctlistM1!A:AI,12,FALSE),"PC 12:0_14:1")=0,"PC 12:0_14:1", _xlfn.IFNA(VLOOKUP(D106,ctlistM1!A:AI,12,FALSE),"PC 12:0_14:1"))</f>
        <v>PC 18:1_20:2</v>
      </c>
      <c r="J106" s="12">
        <f>_xlfn.IFNA(VLOOKUP(D106,ctlistM1!A:AO,19,FALSE),0)</f>
        <v>2</v>
      </c>
      <c r="K106" s="2">
        <f>IF(J106=0,0,VLOOKUP(I106,ProbListM1!D:W,IF(J106=1,17,IF(J106=2,18,IF(J106=3,19,IF(J106=4,20)))),FALSE))</f>
        <v>3.8115049299803506E-2</v>
      </c>
      <c r="L106" s="12" t="str">
        <f>IF(_xlfn.IFNA(VLOOKUP(D106,ctlistM1!A:AI,20,FALSE),"PC 12:0_14:1")=0,"PC 12:0_14:1", _xlfn.IFNA(VLOOKUP(D106,ctlistM1!A:AI,20,FALSE),"PC 12:0_14:1"))</f>
        <v>PC 12:0_14:1</v>
      </c>
      <c r="M106">
        <f>_xlfn.IFNA(VLOOKUP(D106,ctlistM1!A:AR,27,FALSE),0)</f>
        <v>0</v>
      </c>
      <c r="N106" s="2">
        <v>0</v>
      </c>
      <c r="O106" t="s">
        <v>146</v>
      </c>
      <c r="P106">
        <v>0</v>
      </c>
      <c r="Q106">
        <v>0</v>
      </c>
    </row>
    <row r="107" spans="1:17" x14ac:dyDescent="0.25">
      <c r="A107">
        <v>106</v>
      </c>
      <c r="B107">
        <v>-870.6</v>
      </c>
      <c r="C107">
        <v>305.2</v>
      </c>
      <c r="D107" t="s">
        <v>251</v>
      </c>
      <c r="E107">
        <f>VLOOKUP(D107,ProbListM1!D:S,10,FALSE)</f>
        <v>0.56452446572551318</v>
      </c>
      <c r="F107" t="str">
        <f>_xlfn.IFNA(VLOOKUP(D107,ctlistM1!A:AI,4,FALSE),"PC 12:0_14:1")</f>
        <v>PC 18:1_20:3</v>
      </c>
      <c r="G107">
        <f>_xlfn.IFNA(VLOOKUP(D107,ctlistM1!A:AL,11,FALSE),0)</f>
        <v>2</v>
      </c>
      <c r="H107" s="2">
        <f>IF(G107=0,0,VLOOKUP(F107,ProbListM1!D:W,IF(G107=1,17,IF(G107=2,18,IF(G107=3,19,IF(G107=4,20)))), FALSE))</f>
        <v>3.8126486387873929E-2</v>
      </c>
      <c r="I107" s="12" t="str">
        <f>IF(_xlfn.IFNA(VLOOKUP(D107,ctlistM1!A:AI,12,FALSE),"PC 12:0_14:1")=0,"PC 12:0_14:1", _xlfn.IFNA(VLOOKUP(D107,ctlistM1!A:AI,12,FALSE),"PC 12:0_14:1"))</f>
        <v>PC 18:0_20:4</v>
      </c>
      <c r="J107" s="12">
        <f>_xlfn.IFNA(VLOOKUP(D107,ctlistM1!A:AO,19,FALSE),0)</f>
        <v>1</v>
      </c>
      <c r="K107" s="2">
        <f>IF(J107=0,0,VLOOKUP(I107,ProbListM1!D:W,IF(J107=1,17,IF(J107=2,18,IF(J107=3,19,IF(J107=4,20)))),FALSE))</f>
        <v>1.6224751377503312E-2</v>
      </c>
      <c r="L107" s="12" t="str">
        <f>IF(_xlfn.IFNA(VLOOKUP(D107,ctlistM1!A:AI,20,FALSE),"PC 12:0_14:1")=0,"PC 12:0_14:1", _xlfn.IFNA(VLOOKUP(D107,ctlistM1!A:AI,20,FALSE),"PC 12:0_14:1"))</f>
        <v>PC 12:0_14:1</v>
      </c>
      <c r="M107">
        <f>_xlfn.IFNA(VLOOKUP(D107,ctlistM1!A:AR,27,FALSE),0)</f>
        <v>0</v>
      </c>
      <c r="N107" s="2">
        <v>0</v>
      </c>
      <c r="O107" t="s">
        <v>146</v>
      </c>
      <c r="P107">
        <v>0</v>
      </c>
      <c r="Q107">
        <v>0</v>
      </c>
    </row>
    <row r="108" spans="1:17" x14ac:dyDescent="0.25">
      <c r="A108">
        <v>107</v>
      </c>
      <c r="B108">
        <v>-868.6</v>
      </c>
      <c r="C108">
        <v>303.2</v>
      </c>
      <c r="D108" t="s">
        <v>252</v>
      </c>
      <c r="E108">
        <f>VLOOKUP(D108,ProbListM1!D:S,10,FALSE)</f>
        <v>0.56469386117825482</v>
      </c>
      <c r="F108" t="str">
        <f>_xlfn.IFNA(VLOOKUP(D108,ctlistM1!A:AI,4,FALSE),"PC 12:0_14:1")</f>
        <v>PC 18:0_20:5</v>
      </c>
      <c r="G108">
        <f>_xlfn.IFNA(VLOOKUP(D108,ctlistM1!A:AL,11,FALSE),0)</f>
        <v>1</v>
      </c>
      <c r="H108" s="2">
        <f>IF(G108=0,0,VLOOKUP(F108,ProbListM1!D:W,IF(G108=1,17,IF(G108=2,18,IF(G108=3,19,IF(G108=4,20)))), FALSE))</f>
        <v>1.6191039416390451E-2</v>
      </c>
      <c r="I108" s="12" t="str">
        <f>IF(_xlfn.IFNA(VLOOKUP(D108,ctlistM1!A:AI,12,FALSE),"PC 12:0_14:1")=0,"PC 12:0_14:1", _xlfn.IFNA(VLOOKUP(D108,ctlistM1!A:AI,12,FALSE),"PC 12:0_14:1"))</f>
        <v>PC 18:1_20:4</v>
      </c>
      <c r="J108" s="12">
        <f>_xlfn.IFNA(VLOOKUP(D108,ctlistM1!A:AO,19,FALSE),0)</f>
        <v>2</v>
      </c>
      <c r="K108" s="2">
        <f>IF(J108=0,0,VLOOKUP(I108,ProbListM1!D:W,IF(J108=1,17,IF(J108=2,18,IF(J108=3,19,IF(J108=4,20)))),FALSE))</f>
        <v>3.8137926907842928E-2</v>
      </c>
      <c r="L108" s="12" t="str">
        <f>IF(_xlfn.IFNA(VLOOKUP(D108,ctlistM1!A:AI,20,FALSE),"PC 12:0_14:1")=0,"PC 12:0_14:1", _xlfn.IFNA(VLOOKUP(D108,ctlistM1!A:AI,20,FALSE),"PC 12:0_14:1"))</f>
        <v>PC 12:0_14:1</v>
      </c>
      <c r="M108">
        <f>_xlfn.IFNA(VLOOKUP(D108,ctlistM1!A:AR,27,FALSE),0)</f>
        <v>0</v>
      </c>
      <c r="N108" s="2">
        <v>0</v>
      </c>
      <c r="O108" t="s">
        <v>146</v>
      </c>
      <c r="P108">
        <v>0</v>
      </c>
      <c r="Q108">
        <v>0</v>
      </c>
    </row>
    <row r="109" spans="1:17" x14ac:dyDescent="0.25">
      <c r="A109">
        <v>108</v>
      </c>
      <c r="B109">
        <v>-866.6</v>
      </c>
      <c r="C109">
        <v>301.2</v>
      </c>
      <c r="D109" t="s">
        <v>253</v>
      </c>
      <c r="E109">
        <f>VLOOKUP(D109,ProbListM1!D:S,10,FALSE)</f>
        <v>0.56486330746106883</v>
      </c>
      <c r="F109" t="str">
        <f>_xlfn.IFNA(VLOOKUP(D109,ctlistM1!A:AI,4,FALSE),"PC 12:0_14:1")</f>
        <v>PC 18:1_20:5</v>
      </c>
      <c r="G109">
        <f>_xlfn.IFNA(VLOOKUP(D109,ctlistM1!A:AL,11,FALSE),0)</f>
        <v>2</v>
      </c>
      <c r="H109" s="2">
        <f>IF(G109=0,0,VLOOKUP(F109,ProbListM1!D:W,IF(G109=1,17,IF(G109=2,18,IF(G109=3,19,IF(G109=4,20)))), FALSE))</f>
        <v>3.8149370860740307E-2</v>
      </c>
      <c r="I109" s="12" t="str">
        <f>IF(_xlfn.IFNA(VLOOKUP(D109,ctlistM1!A:AI,12,FALSE),"PC 12:0_14:1")=0,"PC 12:0_14:1", _xlfn.IFNA(VLOOKUP(D109,ctlistM1!A:AI,12,FALSE),"PC 12:0_14:1"))</f>
        <v>PC 12:0_14:1</v>
      </c>
      <c r="J109" s="12">
        <f>_xlfn.IFNA(VLOOKUP(D109,ctlistM1!A:AO,19,FALSE),0)</f>
        <v>0</v>
      </c>
      <c r="K109" s="2">
        <f>IF(J109=0,0,VLOOKUP(I109,ProbListM1!D:W,IF(J109=1,17,IF(J109=2,18,IF(J109=3,19,IF(J109=4,20)))),FALSE))</f>
        <v>0</v>
      </c>
      <c r="L109" s="12" t="str">
        <f>IF(_xlfn.IFNA(VLOOKUP(D109,ctlistM1!A:AI,20,FALSE),"PC 12:0_14:1")=0,"PC 12:0_14:1", _xlfn.IFNA(VLOOKUP(D109,ctlistM1!A:AI,20,FALSE),"PC 12:0_14:1"))</f>
        <v>PC 12:0_14:1</v>
      </c>
      <c r="M109">
        <f>_xlfn.IFNA(VLOOKUP(D109,ctlistM1!A:AR,27,FALSE),0)</f>
        <v>0</v>
      </c>
      <c r="N109" s="2">
        <v>0</v>
      </c>
      <c r="O109" t="s">
        <v>146</v>
      </c>
      <c r="P109">
        <v>0</v>
      </c>
      <c r="Q109">
        <v>0</v>
      </c>
    </row>
    <row r="110" spans="1:17" x14ac:dyDescent="0.25">
      <c r="A110">
        <v>109</v>
      </c>
      <c r="B110">
        <v>-902.7</v>
      </c>
      <c r="C110">
        <v>337.3</v>
      </c>
      <c r="D110" t="s">
        <v>254</v>
      </c>
      <c r="E110">
        <f>VLOOKUP(D110,ProbListM1!D:S,10,FALSE)</f>
        <v>0.55151097482277356</v>
      </c>
      <c r="F110" t="str">
        <f>_xlfn.IFNA(VLOOKUP(D110,ctlistM1!A:AI,4,FALSE),"PC 12:0_14:1")</f>
        <v>PC 18:0_22:2</v>
      </c>
      <c r="G110">
        <f>_xlfn.IFNA(VLOOKUP(D110,ctlistM1!A:AL,11,FALSE),0)</f>
        <v>1</v>
      </c>
      <c r="H110" s="2">
        <f>IF(G110=0,0,VLOOKUP(F110,ProbListM1!D:W,IF(G110=1,17,IF(G110=2,18,IF(G110=3,19,IF(G110=4,20)))), FALSE))</f>
        <v>1.888118859768911E-2</v>
      </c>
      <c r="I110" s="12" t="str">
        <f>IF(_xlfn.IFNA(VLOOKUP(D110,ctlistM1!A:AI,12,FALSE),"PC 12:0_14:1")=0,"PC 12:0_14:1", _xlfn.IFNA(VLOOKUP(D110,ctlistM1!A:AI,12,FALSE),"PC 12:0_14:1"))</f>
        <v>PC 18:1_22:1</v>
      </c>
      <c r="J110" s="12">
        <f>_xlfn.IFNA(VLOOKUP(D110,ctlistM1!A:AO,19,FALSE),0)</f>
        <v>2</v>
      </c>
      <c r="K110" s="2">
        <f>IF(J110=0,0,VLOOKUP(I110,ProbListM1!D:W,IF(J110=1,17,IF(J110=2,18,IF(J110=3,19,IF(J110=4,20)))),FALSE))</f>
        <v>3.7247589698915784E-2</v>
      </c>
      <c r="L110" s="12" t="str">
        <f>IF(_xlfn.IFNA(VLOOKUP(D110,ctlistM1!A:AI,20,FALSE),"PC 12:0_14:1")=0,"PC 12:0_14:1", _xlfn.IFNA(VLOOKUP(D110,ctlistM1!A:AI,20,FALSE),"PC 12:0_14:1"))</f>
        <v>PC 12:0_14:1</v>
      </c>
      <c r="M110">
        <f>_xlfn.IFNA(VLOOKUP(D110,ctlistM1!A:AR,27,FALSE),0)</f>
        <v>0</v>
      </c>
      <c r="N110" s="2">
        <v>0</v>
      </c>
      <c r="O110" t="s">
        <v>146</v>
      </c>
      <c r="P110">
        <v>0</v>
      </c>
      <c r="Q110">
        <v>0</v>
      </c>
    </row>
    <row r="111" spans="1:17" x14ac:dyDescent="0.25">
      <c r="A111">
        <v>110</v>
      </c>
      <c r="B111">
        <v>-900.7</v>
      </c>
      <c r="C111">
        <v>335.3</v>
      </c>
      <c r="D111" t="s">
        <v>255</v>
      </c>
      <c r="E111">
        <f>VLOOKUP(D111,ProbListM1!D:S,10,FALSE)</f>
        <v>0.55167646534965809</v>
      </c>
      <c r="F111" t="str">
        <f>_xlfn.IFNA(VLOOKUP(D111,ctlistM1!A:AI,4,FALSE),"PC 12:0_14:1")</f>
        <v>PC 18:1_22:2</v>
      </c>
      <c r="G111">
        <f>_xlfn.IFNA(VLOOKUP(D111,ctlistM1!A:AL,11,FALSE),0)</f>
        <v>2</v>
      </c>
      <c r="H111" s="2">
        <f>IF(G111=0,0,VLOOKUP(F111,ProbListM1!D:W,IF(G111=1,17,IF(G111=2,18,IF(G111=3,19,IF(G111=4,20)))), FALSE))</f>
        <v>3.7258766490540683E-2</v>
      </c>
      <c r="I111" s="12" t="str">
        <f>IF(_xlfn.IFNA(VLOOKUP(D111,ctlistM1!A:AI,12,FALSE),"PC 12:0_14:1")=0,"PC 12:0_14:1", _xlfn.IFNA(VLOOKUP(D111,ctlistM1!A:AI,12,FALSE),"PC 12:0_14:1"))</f>
        <v>PC 12:0_14:1</v>
      </c>
      <c r="J111" s="12">
        <f>_xlfn.IFNA(VLOOKUP(D111,ctlistM1!A:AO,19,FALSE),0)</f>
        <v>0</v>
      </c>
      <c r="K111" s="2">
        <f>IF(J111=0,0,VLOOKUP(I111,ProbListM1!D:W,IF(J111=1,17,IF(J111=2,18,IF(J111=3,19,IF(J111=4,20)))),FALSE))</f>
        <v>0</v>
      </c>
      <c r="L111" s="12" t="str">
        <f>IF(_xlfn.IFNA(VLOOKUP(D111,ctlistM1!A:AI,20,FALSE),"PC 12:0_14:1")=0,"PC 12:0_14:1", _xlfn.IFNA(VLOOKUP(D111,ctlistM1!A:AI,20,FALSE),"PC 12:0_14:1"))</f>
        <v>PC 12:0_14:1</v>
      </c>
      <c r="M111">
        <f>_xlfn.IFNA(VLOOKUP(D111,ctlistM1!A:AR,27,FALSE),0)</f>
        <v>0</v>
      </c>
      <c r="N111" s="2">
        <v>0</v>
      </c>
      <c r="O111" t="s">
        <v>146</v>
      </c>
      <c r="P111">
        <v>0</v>
      </c>
      <c r="Q111">
        <v>0</v>
      </c>
    </row>
    <row r="112" spans="1:17" x14ac:dyDescent="0.25">
      <c r="A112">
        <v>111</v>
      </c>
      <c r="B112">
        <v>-896.6</v>
      </c>
      <c r="C112">
        <v>331.3</v>
      </c>
      <c r="D112" t="s">
        <v>256</v>
      </c>
      <c r="E112">
        <f>VLOOKUP(D112,ProbListM1!D:S,10,FALSE)</f>
        <v>0.55200759539332056</v>
      </c>
      <c r="F112" t="str">
        <f>_xlfn.IFNA(VLOOKUP(D112,ctlistM1!A:AI,4,FALSE),"PC 12:0_14:1")</f>
        <v>PC 18:1_22:4</v>
      </c>
      <c r="G112">
        <f>_xlfn.IFNA(VLOOKUP(D112,ctlistM1!A:AL,11,FALSE),0)</f>
        <v>2</v>
      </c>
      <c r="H112" s="2">
        <f>IF(G112=0,0,VLOOKUP(F112,ProbListM1!D:W,IF(G112=1,17,IF(G112=2,18,IF(G112=3,19,IF(G112=4,20)))), FALSE))</f>
        <v>3.728113013617311E-2</v>
      </c>
      <c r="I112" s="12" t="str">
        <f>IF(_xlfn.IFNA(VLOOKUP(D112,ctlistM1!A:AI,12,FALSE),"PC 12:0_14:1")=0,"PC 12:0_14:1", _xlfn.IFNA(VLOOKUP(D112,ctlistM1!A:AI,12,FALSE),"PC 12:0_14:1"))</f>
        <v>PC 18:0_22:5</v>
      </c>
      <c r="J112" s="12">
        <f>_xlfn.IFNA(VLOOKUP(D112,ctlistM1!A:AO,19,FALSE),0)</f>
        <v>1</v>
      </c>
      <c r="K112" s="2">
        <f>IF(J112=0,0,VLOOKUP(I112,ProbListM1!D:W,IF(J112=1,17,IF(J112=2,18,IF(J112=3,19,IF(J112=4,20)))),FALSE))</f>
        <v>1.8773545679938945E-2</v>
      </c>
      <c r="L112" s="12" t="str">
        <f>IF(_xlfn.IFNA(VLOOKUP(D112,ctlistM1!A:AI,20,FALSE),"PC 12:0_14:1")=0,"PC 12:0_14:1", _xlfn.IFNA(VLOOKUP(D112,ctlistM1!A:AI,20,FALSE),"PC 12:0_14:1"))</f>
        <v>PC 12:0_14:1</v>
      </c>
      <c r="M112">
        <f>_xlfn.IFNA(VLOOKUP(D112,ctlistM1!A:AR,27,FALSE),0)</f>
        <v>0</v>
      </c>
      <c r="N112" s="2">
        <v>0</v>
      </c>
      <c r="O112" t="s">
        <v>146</v>
      </c>
      <c r="P112">
        <v>0</v>
      </c>
      <c r="Q112">
        <v>0</v>
      </c>
    </row>
    <row r="113" spans="1:17" x14ac:dyDescent="0.25">
      <c r="A113">
        <v>112</v>
      </c>
      <c r="B113">
        <v>-894.6</v>
      </c>
      <c r="C113">
        <v>329.2</v>
      </c>
      <c r="D113" t="s">
        <v>257</v>
      </c>
      <c r="E113">
        <f>VLOOKUP(D113,ProbListM1!D:S,10,FALSE)</f>
        <v>0.55217323493990478</v>
      </c>
      <c r="F113" t="str">
        <f>_xlfn.IFNA(VLOOKUP(D113,ctlistM1!A:AI,4,FALSE),"PC 12:0_14:1")</f>
        <v>PC 18:0_22:6</v>
      </c>
      <c r="G113">
        <f>_xlfn.IFNA(VLOOKUP(D113,ctlistM1!A:AL,11,FALSE),0)</f>
        <v>1</v>
      </c>
      <c r="H113" s="2">
        <f>IF(G113=0,0,VLOOKUP(F113,ProbListM1!D:W,IF(G113=1,17,IF(G113=2,18,IF(G113=3,19,IF(G113=4,20)))), FALSE))</f>
        <v>1.8737717690513984E-2</v>
      </c>
      <c r="I113" s="12" t="str">
        <f>IF(_xlfn.IFNA(VLOOKUP(D113,ctlistM1!A:AI,12,FALSE),"PC 12:0_14:1")=0,"PC 12:0_14:1", _xlfn.IFNA(VLOOKUP(D113,ctlistM1!A:AI,12,FALSE),"PC 12:0_14:1"))</f>
        <v>PC 18:1_22:5</v>
      </c>
      <c r="J113" s="12">
        <f>_xlfn.IFNA(VLOOKUP(D113,ctlistM1!A:AO,19,FALSE),0)</f>
        <v>2</v>
      </c>
      <c r="K113" s="2">
        <f>IF(J113=0,0,VLOOKUP(I113,ProbListM1!D:W,IF(J113=1,17,IF(J113=2,18,IF(J113=3,19,IF(J113=4,20)))),FALSE))</f>
        <v>3.7292316992193632E-2</v>
      </c>
      <c r="L113" s="12" t="str">
        <f>IF(_xlfn.IFNA(VLOOKUP(D113,ctlistM1!A:AI,20,FALSE),"PC 12:0_14:1")=0,"PC 12:0_14:1", _xlfn.IFNA(VLOOKUP(D113,ctlistM1!A:AI,20,FALSE),"PC 12:0_14:1"))</f>
        <v>PC 12:0_14:1</v>
      </c>
      <c r="M113">
        <f>_xlfn.IFNA(VLOOKUP(D113,ctlistM1!A:AR,27,FALSE),0)</f>
        <v>0</v>
      </c>
      <c r="N113" s="2">
        <v>0</v>
      </c>
      <c r="O113" t="s">
        <v>146</v>
      </c>
      <c r="P113">
        <v>0</v>
      </c>
      <c r="Q113">
        <v>0</v>
      </c>
    </row>
    <row r="114" spans="1:17" x14ac:dyDescent="0.25">
      <c r="A114">
        <v>113</v>
      </c>
      <c r="B114">
        <v>-892.6</v>
      </c>
      <c r="C114">
        <v>327.2</v>
      </c>
      <c r="D114" t="s">
        <v>258</v>
      </c>
      <c r="E114">
        <f>VLOOKUP(D114,ProbListM1!D:S,10,FALSE)</f>
        <v>0.55233892418953578</v>
      </c>
      <c r="F114" t="str">
        <f>_xlfn.IFNA(VLOOKUP(D114,ctlistM1!A:AI,4,FALSE),"PC 12:0_14:1")</f>
        <v>PC 18:1_22:6</v>
      </c>
      <c r="G114">
        <f>_xlfn.IFNA(VLOOKUP(D114,ctlistM1!A:AL,11,FALSE),0)</f>
        <v>2</v>
      </c>
      <c r="H114" s="2">
        <f>IF(G114=0,0,VLOOKUP(F114,ProbListM1!D:W,IF(G114=1,17,IF(G114=2,18,IF(G114=3,19,IF(G114=4,20)))), FALSE))</f>
        <v>3.7303507205026232E-2</v>
      </c>
      <c r="I114" s="12" t="str">
        <f>IF(_xlfn.IFNA(VLOOKUP(D114,ctlistM1!A:AI,12,FALSE),"PC 12:0_14:1")=0,"PC 12:0_14:1", _xlfn.IFNA(VLOOKUP(D114,ctlistM1!A:AI,12,FALSE),"PC 12:0_14:1"))</f>
        <v>PC 12:0_14:1</v>
      </c>
      <c r="J114" s="12">
        <f>_xlfn.IFNA(VLOOKUP(D114,ctlistM1!A:AO,19,FALSE),0)</f>
        <v>0</v>
      </c>
      <c r="K114" s="2">
        <f>IF(J114=0,0,VLOOKUP(I114,ProbListM1!D:W,IF(J114=1,17,IF(J114=2,18,IF(J114=3,19,IF(J114=4,20)))),FALSE))</f>
        <v>0</v>
      </c>
      <c r="L114" s="12" t="str">
        <f>IF(_xlfn.IFNA(VLOOKUP(D114,ctlistM1!A:AI,20,FALSE),"PC 12:0_14:1")=0,"PC 12:0_14:1", _xlfn.IFNA(VLOOKUP(D114,ctlistM1!A:AI,20,FALSE),"PC 12:0_14:1"))</f>
        <v>PC 12:0_14:1</v>
      </c>
      <c r="M114">
        <f>_xlfn.IFNA(VLOOKUP(D114,ctlistM1!A:AR,27,FALSE),0)</f>
        <v>0</v>
      </c>
      <c r="N114" s="2">
        <v>0</v>
      </c>
      <c r="O114" t="s">
        <v>146</v>
      </c>
      <c r="P114">
        <v>0</v>
      </c>
      <c r="Q114">
        <v>0</v>
      </c>
    </row>
    <row r="115" spans="1:17" x14ac:dyDescent="0.25">
      <c r="A115">
        <v>114</v>
      </c>
      <c r="B115">
        <v>-844.6</v>
      </c>
      <c r="C115">
        <v>281.2</v>
      </c>
      <c r="D115" t="s">
        <v>259</v>
      </c>
      <c r="E115">
        <f>VLOOKUP(D115,ProbListM1!D:S,10,FALSE)</f>
        <v>0.57732515831707409</v>
      </c>
      <c r="F115" t="str">
        <f>_xlfn.IFNA(VLOOKUP(D115,ctlistM1!A:AI,4,FALSE),"PC 12:0_14:1")</f>
        <v>PC 18:1_18:2</v>
      </c>
      <c r="G115">
        <f>_xlfn.IFNA(VLOOKUP(D115,ctlistM1!A:AL,11,FALSE),0)</f>
        <v>1</v>
      </c>
      <c r="H115" s="2">
        <f>IF(G115=0,0,VLOOKUP(F115,ProbListM1!D:W,IF(G115=1,17,IF(G115=2,18,IF(G115=3,19,IF(G115=4,20)))), FALSE))</f>
        <v>1.3879826984975849E-2</v>
      </c>
      <c r="I115" s="12" t="str">
        <f>IF(_xlfn.IFNA(VLOOKUP(D115,ctlistM1!A:AI,12,FALSE),"PC 12:0_14:1")=0,"PC 12:0_14:1", _xlfn.IFNA(VLOOKUP(D115,ctlistM1!A:AI,12,FALSE),"PC 12:0_14:1"))</f>
        <v>PC 18:1_18:2_2</v>
      </c>
      <c r="J115" s="12">
        <f>_xlfn.IFNA(VLOOKUP(D115,ctlistM1!A:AO,19,FALSE),0)</f>
        <v>2</v>
      </c>
      <c r="K115" s="2">
        <f>IF(J115=0,0,VLOOKUP(I115,ProbListM1!D:W,IF(J115=1,17,IF(J115=2,18,IF(J115=3,19,IF(J115=4,20)))),FALSE))</f>
        <v>3.8934519517332657E-2</v>
      </c>
      <c r="L115" s="12" t="str">
        <f>IF(_xlfn.IFNA(VLOOKUP(D115,ctlistM1!A:AI,20,FALSE),"PC 12:0_14:1")=0,"PC 12:0_14:1", _xlfn.IFNA(VLOOKUP(D115,ctlistM1!A:AI,20,FALSE),"PC 12:0_14:1"))</f>
        <v>PC 12:0_14:1</v>
      </c>
      <c r="M115">
        <f>_xlfn.IFNA(VLOOKUP(D115,ctlistM1!A:AR,27,FALSE),0)</f>
        <v>0</v>
      </c>
      <c r="N115" s="2">
        <v>0</v>
      </c>
      <c r="O115" t="s">
        <v>146</v>
      </c>
      <c r="P115">
        <v>0</v>
      </c>
      <c r="Q115">
        <v>0</v>
      </c>
    </row>
    <row r="116" spans="1:17" x14ac:dyDescent="0.25">
      <c r="A116">
        <v>115</v>
      </c>
      <c r="B116">
        <v>-842.6</v>
      </c>
      <c r="C116">
        <v>279.2</v>
      </c>
      <c r="D116" t="s">
        <v>260</v>
      </c>
      <c r="E116">
        <f>VLOOKUP(D116,ProbListM1!D:S,10,FALSE)</f>
        <v>0.57749839484181265</v>
      </c>
      <c r="F116" t="str">
        <f>_xlfn.IFNA(VLOOKUP(D116,ctlistM1!A:AI,4,FALSE),"PC 12:0_14:1")</f>
        <v>PC 18:2_18:2</v>
      </c>
      <c r="G116">
        <f>_xlfn.IFNA(VLOOKUP(D116,ctlistM1!A:AL,11,FALSE),0)</f>
        <v>2</v>
      </c>
      <c r="H116" s="2">
        <f>IF(G116=0,0,VLOOKUP(F116,ProbListM1!D:W,IF(G116=1,17,IF(G116=2,18,IF(G116=3,19,IF(G116=4,20)))), FALSE))</f>
        <v>3.8946202501793648E-2</v>
      </c>
      <c r="I116" s="12" t="str">
        <f>IF(_xlfn.IFNA(VLOOKUP(D116,ctlistM1!A:AI,12,FALSE),"PC 12:0_14:1")=0,"PC 12:0_14:1", _xlfn.IFNA(VLOOKUP(D116,ctlistM1!A:AI,12,FALSE),"PC 12:0_14:1"))</f>
        <v>PC 18:1_18:3</v>
      </c>
      <c r="J116" s="12">
        <f>_xlfn.IFNA(VLOOKUP(D116,ctlistM1!A:AO,19,FALSE),0)</f>
        <v>1</v>
      </c>
      <c r="K116" s="2">
        <f>IF(J116=0,0,VLOOKUP(I116,ProbListM1!D:W,IF(J116=1,17,IF(J116=2,18,IF(J116=3,19,IF(J116=4,20)))),FALSE))</f>
        <v>1.3848392185823443E-2</v>
      </c>
      <c r="L116" s="12" t="str">
        <f>IF(_xlfn.IFNA(VLOOKUP(D116,ctlistM1!A:AI,20,FALSE),"PC 12:0_14:1")=0,"PC 12:0_14:1", _xlfn.IFNA(VLOOKUP(D116,ctlistM1!A:AI,20,FALSE),"PC 12:0_14:1"))</f>
        <v>PC 12:0_14:1</v>
      </c>
      <c r="M116">
        <f>_xlfn.IFNA(VLOOKUP(D116,ctlistM1!A:AR,27,FALSE),0)</f>
        <v>0</v>
      </c>
      <c r="N116" s="2">
        <v>0</v>
      </c>
      <c r="O116" t="s">
        <v>146</v>
      </c>
      <c r="P116">
        <v>0</v>
      </c>
      <c r="Q116">
        <v>0</v>
      </c>
    </row>
    <row r="117" spans="1:17" x14ac:dyDescent="0.25">
      <c r="A117">
        <v>116</v>
      </c>
      <c r="B117">
        <v>-840.6</v>
      </c>
      <c r="C117">
        <v>277.2</v>
      </c>
      <c r="D117" t="s">
        <v>261</v>
      </c>
      <c r="E117">
        <f>VLOOKUP(D117,ProbListM1!D:S,10,FALSE)</f>
        <v>0.5776716833492046</v>
      </c>
      <c r="F117" t="str">
        <f>_xlfn.IFNA(VLOOKUP(D117,ctlistM1!A:AI,4,FALSE),"PC 12:0_14:1")</f>
        <v>PC 18:2_18:3</v>
      </c>
      <c r="G117">
        <f>_xlfn.IFNA(VLOOKUP(D117,ctlistM1!A:AL,11,FALSE),0)</f>
        <v>2</v>
      </c>
      <c r="H117" s="2">
        <f>IF(G117=0,0,VLOOKUP(F117,ProbListM1!D:W,IF(G117=1,17,IF(G117=2,18,IF(G117=3,19,IF(G117=4,20)))), FALSE))</f>
        <v>3.8957888991938715E-2</v>
      </c>
      <c r="I117" s="12" t="str">
        <f>IF(_xlfn.IFNA(VLOOKUP(D117,ctlistM1!A:AI,12,FALSE),"PC 12:0_14:1")=0,"PC 12:0_14:1", _xlfn.IFNA(VLOOKUP(D117,ctlistM1!A:AI,12,FALSE),"PC 12:0_14:1"))</f>
        <v>PC 18:1_18:4</v>
      </c>
      <c r="J117" s="12">
        <f>_xlfn.IFNA(VLOOKUP(D117,ctlistM1!A:AO,19,FALSE),0)</f>
        <v>1</v>
      </c>
      <c r="K117" s="2">
        <f>IF(J117=0,0,VLOOKUP(I117,ProbListM1!D:W,IF(J117=1,17,IF(J117=2,18,IF(J117=3,19,IF(J117=4,20)))),FALSE))</f>
        <v>1.3816989293457737E-2</v>
      </c>
      <c r="L117" s="12" t="str">
        <f>IF(_xlfn.IFNA(VLOOKUP(D117,ctlistM1!A:AI,20,FALSE),"PC 12:0_14:1")=0,"PC 12:0_14:1", _xlfn.IFNA(VLOOKUP(D117,ctlistM1!A:AI,20,FALSE),"PC 12:0_14:1"))</f>
        <v>PC 12:0_14:1</v>
      </c>
      <c r="M117">
        <f>_xlfn.IFNA(VLOOKUP(D117,ctlistM1!A:AR,27,FALSE),0)</f>
        <v>0</v>
      </c>
      <c r="N117" s="2">
        <v>0</v>
      </c>
      <c r="O117" t="s">
        <v>146</v>
      </c>
      <c r="P117">
        <v>0</v>
      </c>
      <c r="Q117">
        <v>0</v>
      </c>
    </row>
    <row r="118" spans="1:17" x14ac:dyDescent="0.25">
      <c r="A118">
        <v>117</v>
      </c>
      <c r="B118">
        <v>-838.6</v>
      </c>
      <c r="C118">
        <v>275.2</v>
      </c>
      <c r="D118" t="s">
        <v>262</v>
      </c>
      <c r="E118">
        <f>VLOOKUP(D118,ProbListM1!D:S,10,FALSE)</f>
        <v>0.57784502385484793</v>
      </c>
      <c r="F118" t="str">
        <f>_xlfn.IFNA(VLOOKUP(D118,ctlistM1!A:AI,4,FALSE),"PC 12:0_14:1")</f>
        <v>PC 18:2_18:4</v>
      </c>
      <c r="G118">
        <f>_xlfn.IFNA(VLOOKUP(D118,ctlistM1!A:AL,11,FALSE),0)</f>
        <v>2</v>
      </c>
      <c r="H118" s="2">
        <f>IF(G118=0,0,VLOOKUP(F118,ProbListM1!D:W,IF(G118=1,17,IF(G118=2,18,IF(G118=3,19,IF(G118=4,20)))), FALSE))</f>
        <v>3.8969578988819836E-2</v>
      </c>
      <c r="I118" s="12" t="str">
        <f>IF(_xlfn.IFNA(VLOOKUP(D118,ctlistM1!A:AI,12,FALSE),"PC 12:0_14:1")=0,"PC 12:0_14:1", _xlfn.IFNA(VLOOKUP(D118,ctlistM1!A:AI,12,FALSE),"PC 12:0_14:1"))</f>
        <v>PC 12:0_14:1</v>
      </c>
      <c r="J118" s="12">
        <f>_xlfn.IFNA(VLOOKUP(D118,ctlistM1!A:AO,19,FALSE),0)</f>
        <v>0</v>
      </c>
      <c r="K118" s="2">
        <f>IF(J118=0,0,VLOOKUP(I118,ProbListM1!D:W,IF(J118=1,17,IF(J118=2,18,IF(J118=3,19,IF(J118=4,20)))),FALSE))</f>
        <v>0</v>
      </c>
      <c r="L118" s="12" t="str">
        <f>IF(_xlfn.IFNA(VLOOKUP(D118,ctlistM1!A:AI,20,FALSE),"PC 12:0_14:1")=0,"PC 12:0_14:1", _xlfn.IFNA(VLOOKUP(D118,ctlistM1!A:AI,20,FALSE),"PC 12:0_14:1"))</f>
        <v>PC 12:0_14:1</v>
      </c>
      <c r="M118">
        <f>_xlfn.IFNA(VLOOKUP(D118,ctlistM1!A:AR,27,FALSE),0)</f>
        <v>0</v>
      </c>
      <c r="N118" s="2">
        <v>0</v>
      </c>
      <c r="O118" t="s">
        <v>146</v>
      </c>
      <c r="P118">
        <v>0</v>
      </c>
      <c r="Q118">
        <v>0</v>
      </c>
    </row>
    <row r="119" spans="1:17" x14ac:dyDescent="0.25">
      <c r="A119">
        <v>118</v>
      </c>
      <c r="B119">
        <v>-872.6</v>
      </c>
      <c r="C119">
        <v>309.3</v>
      </c>
      <c r="D119" t="s">
        <v>263</v>
      </c>
      <c r="E119">
        <f>VLOOKUP(D119,ProbListM1!D:S,10,FALSE)</f>
        <v>0.564355121087596</v>
      </c>
      <c r="F119" t="str">
        <f>_xlfn.IFNA(VLOOKUP(D119,ctlistM1!A:AI,4,FALSE),"PC 12:0_14:1")</f>
        <v>PC 18:2_20:1</v>
      </c>
      <c r="G119">
        <f>_xlfn.IFNA(VLOOKUP(D119,ctlistM1!A:AL,11,FALSE),0)</f>
        <v>2</v>
      </c>
      <c r="H119" s="2">
        <f>IF(G119=0,0,VLOOKUP(F119,ProbListM1!D:W,IF(G119=1,17,IF(G119=2,18,IF(G119=3,19,IF(G119=4,20)))), FALSE))</f>
        <v>3.8059826702760563E-2</v>
      </c>
      <c r="I119" s="12" t="str">
        <f>IF(_xlfn.IFNA(VLOOKUP(D119,ctlistM1!A:AI,12,FALSE),"PC 12:0_14:1")=0,"PC 12:0_14:1", _xlfn.IFNA(VLOOKUP(D119,ctlistM1!A:AI,12,FALSE),"PC 12:0_14:1"))</f>
        <v>PC 18:1_20:2</v>
      </c>
      <c r="J119" s="12">
        <f>_xlfn.IFNA(VLOOKUP(D119,ctlistM1!A:AO,19,FALSE),0)</f>
        <v>1</v>
      </c>
      <c r="K119" s="2">
        <f>IF(J119=0,0,VLOOKUP(I119,ProbListM1!D:W,IF(J119=1,17,IF(J119=2,18,IF(J119=3,19,IF(J119=4,20)))),FALSE))</f>
        <v>1.6297151462158675E-2</v>
      </c>
      <c r="L119" s="12" t="str">
        <f>IF(_xlfn.IFNA(VLOOKUP(D119,ctlistM1!A:AI,20,FALSE),"PC 12:0_14:1")=0,"PC 12:0_14:1", _xlfn.IFNA(VLOOKUP(D119,ctlistM1!A:AI,20,FALSE),"PC 12:0_14:1"))</f>
        <v>PC 12:0_14:1</v>
      </c>
      <c r="M119">
        <f>_xlfn.IFNA(VLOOKUP(D119,ctlistM1!A:AR,27,FALSE),0)</f>
        <v>0</v>
      </c>
      <c r="N119" s="2">
        <v>0</v>
      </c>
      <c r="O119" t="s">
        <v>146</v>
      </c>
      <c r="P119">
        <v>0</v>
      </c>
      <c r="Q119">
        <v>0</v>
      </c>
    </row>
    <row r="120" spans="1:17" x14ac:dyDescent="0.25">
      <c r="A120">
        <v>119</v>
      </c>
      <c r="B120">
        <v>-870.6</v>
      </c>
      <c r="C120">
        <v>307.3</v>
      </c>
      <c r="D120" t="s">
        <v>264</v>
      </c>
      <c r="E120">
        <f>VLOOKUP(D120,ProbListM1!D:S,10,FALSE)</f>
        <v>0.56452446572551318</v>
      </c>
      <c r="F120" t="str">
        <f>_xlfn.IFNA(VLOOKUP(D120,ctlistM1!A:AI,4,FALSE),"PC 12:0_14:1")</f>
        <v>PC 18:1_20:3</v>
      </c>
      <c r="G120">
        <f>_xlfn.IFNA(VLOOKUP(D120,ctlistM1!A:AL,11,FALSE),0)</f>
        <v>1</v>
      </c>
      <c r="H120" s="2">
        <f>IF(G120=0,0,VLOOKUP(F120,ProbListM1!D:W,IF(G120=1,17,IF(G120=2,18,IF(G120=3,19,IF(G120=4,20)))), FALSE))</f>
        <v>1.6263371123840367E-2</v>
      </c>
      <c r="I120" s="12" t="str">
        <f>IF(_xlfn.IFNA(VLOOKUP(D120,ctlistM1!A:AI,12,FALSE),"PC 12:0_14:1")=0,"PC 12:0_14:1", _xlfn.IFNA(VLOOKUP(D120,ctlistM1!A:AI,12,FALSE),"PC 12:0_14:1"))</f>
        <v>PC 18:2_20:2</v>
      </c>
      <c r="J120" s="12">
        <f>_xlfn.IFNA(VLOOKUP(D120,ctlistM1!A:AO,19,FALSE),0)</f>
        <v>2</v>
      </c>
      <c r="K120" s="2">
        <f>IF(J120=0,0,VLOOKUP(I120,ProbListM1!D:W,IF(J120=1,17,IF(J120=2,18,IF(J120=3,19,IF(J120=4,20)))),FALSE))</f>
        <v>3.8071247220323602E-2</v>
      </c>
      <c r="L120" s="12" t="str">
        <f>IF(_xlfn.IFNA(VLOOKUP(D120,ctlistM1!A:AI,20,FALSE),"PC 12:0_14:1")=0,"PC 12:0_14:1", _xlfn.IFNA(VLOOKUP(D120,ctlistM1!A:AI,20,FALSE),"PC 12:0_14:1"))</f>
        <v>PC 12:0_14:1</v>
      </c>
      <c r="M120">
        <f>_xlfn.IFNA(VLOOKUP(D120,ctlistM1!A:AR,27,FALSE),0)</f>
        <v>0</v>
      </c>
      <c r="N120" s="2">
        <v>0</v>
      </c>
      <c r="O120" t="s">
        <v>146</v>
      </c>
      <c r="P120">
        <v>0</v>
      </c>
      <c r="Q120">
        <v>0</v>
      </c>
    </row>
    <row r="121" spans="1:17" x14ac:dyDescent="0.25">
      <c r="A121">
        <v>120</v>
      </c>
      <c r="B121">
        <v>-868.6</v>
      </c>
      <c r="C121">
        <v>305.2</v>
      </c>
      <c r="D121" t="s">
        <v>265</v>
      </c>
      <c r="E121">
        <f>VLOOKUP(D121,ProbListM1!D:S,10,FALSE)</f>
        <v>0.56469386117825482</v>
      </c>
      <c r="F121" t="str">
        <f>_xlfn.IFNA(VLOOKUP(D121,ctlistM1!A:AI,4,FALSE),"PC 12:0_14:1")</f>
        <v>PC 18:2_20:3</v>
      </c>
      <c r="G121">
        <f>_xlfn.IFNA(VLOOKUP(D121,ctlistM1!A:AL,11,FALSE),0)</f>
        <v>2</v>
      </c>
      <c r="H121" s="2">
        <f>IF(G121=0,0,VLOOKUP(F121,ProbListM1!D:W,IF(G121=1,17,IF(G121=2,18,IF(G121=3,19,IF(G121=4,20)))), FALSE))</f>
        <v>3.8082671164812947E-2</v>
      </c>
      <c r="I121" s="12" t="str">
        <f>IF(_xlfn.IFNA(VLOOKUP(D121,ctlistM1!A:AI,12,FALSE),"PC 12:0_14:1")=0,"PC 12:0_14:1", _xlfn.IFNA(VLOOKUP(D121,ctlistM1!A:AI,12,FALSE),"PC 12:0_14:1"))</f>
        <v>PC 18:1_20:4</v>
      </c>
      <c r="J121" s="12">
        <f>_xlfn.IFNA(VLOOKUP(D121,ctlistM1!A:AO,19,FALSE),0)</f>
        <v>1</v>
      </c>
      <c r="K121" s="2">
        <f>IF(J121=0,0,VLOOKUP(I121,ProbListM1!D:W,IF(J121=1,17,IF(J121=2,18,IF(J121=3,19,IF(J121=4,20)))),FALSE))</f>
        <v>1.6229619898306357E-2</v>
      </c>
      <c r="L121" s="12" t="str">
        <f>IF(_xlfn.IFNA(VLOOKUP(D121,ctlistM1!A:AI,20,FALSE),"PC 12:0_14:1")=0,"PC 12:0_14:1", _xlfn.IFNA(VLOOKUP(D121,ctlistM1!A:AI,20,FALSE),"PC 12:0_14:1"))</f>
        <v>PC 12:0_14:1</v>
      </c>
      <c r="M121">
        <f>_xlfn.IFNA(VLOOKUP(D121,ctlistM1!A:AR,27,FALSE),0)</f>
        <v>0</v>
      </c>
      <c r="N121" s="2">
        <v>0</v>
      </c>
      <c r="O121" t="s">
        <v>146</v>
      </c>
      <c r="P121">
        <v>0</v>
      </c>
      <c r="Q121">
        <v>0</v>
      </c>
    </row>
    <row r="122" spans="1:17" x14ac:dyDescent="0.25">
      <c r="A122">
        <v>121</v>
      </c>
      <c r="B122">
        <v>-866.6</v>
      </c>
      <c r="C122">
        <v>303.2</v>
      </c>
      <c r="D122" t="s">
        <v>266</v>
      </c>
      <c r="E122">
        <f>VLOOKUP(D122,ProbListM1!D:S,10,FALSE)</f>
        <v>0.56486330746106883</v>
      </c>
      <c r="F122" t="str">
        <f>_xlfn.IFNA(VLOOKUP(D122,ctlistM1!A:AI,4,FALSE),"PC 12:0_14:1")</f>
        <v>PC 18:1_20:5</v>
      </c>
      <c r="G122">
        <f>_xlfn.IFNA(VLOOKUP(D122,ctlistM1!A:AL,11,FALSE),0)</f>
        <v>1</v>
      </c>
      <c r="H122" s="2">
        <f>IF(G122=0,0,VLOOKUP(F122,ProbListM1!D:W,IF(G122=1,17,IF(G122=2,18,IF(G122=3,19,IF(G122=4,20)))), FALSE))</f>
        <v>1.6195897821329148E-2</v>
      </c>
      <c r="I122" s="12" t="str">
        <f>IF(_xlfn.IFNA(VLOOKUP(D122,ctlistM1!A:AI,12,FALSE),"PC 12:0_14:1")=0,"PC 12:0_14:1", _xlfn.IFNA(VLOOKUP(D122,ctlistM1!A:AI,12,FALSE),"PC 12:0_14:1"))</f>
        <v>PC 18:2_20:4</v>
      </c>
      <c r="J122" s="12">
        <f>_xlfn.IFNA(VLOOKUP(D122,ctlistM1!A:AO,19,FALSE),0)</f>
        <v>2</v>
      </c>
      <c r="K122" s="2">
        <f>IF(J122=0,0,VLOOKUP(I122,ProbListM1!D:W,IF(J122=1,17,IF(J122=2,18,IF(J122=3,19,IF(J122=4,20)))),FALSE))</f>
        <v>3.8094098537256905E-2</v>
      </c>
      <c r="L122" s="12" t="str">
        <f>IF(_xlfn.IFNA(VLOOKUP(D122,ctlistM1!A:AI,20,FALSE),"PC 12:0_14:1")=0,"PC 12:0_14:1", _xlfn.IFNA(VLOOKUP(D122,ctlistM1!A:AI,20,FALSE),"PC 12:0_14:1"))</f>
        <v>PC 12:0_14:1</v>
      </c>
      <c r="M122">
        <f>_xlfn.IFNA(VLOOKUP(D122,ctlistM1!A:AR,27,FALSE),0)</f>
        <v>0</v>
      </c>
      <c r="N122" s="2">
        <v>0</v>
      </c>
      <c r="O122" t="s">
        <v>146</v>
      </c>
      <c r="P122">
        <v>0</v>
      </c>
      <c r="Q122">
        <v>0</v>
      </c>
    </row>
    <row r="123" spans="1:17" x14ac:dyDescent="0.25">
      <c r="A123">
        <v>122</v>
      </c>
      <c r="B123">
        <v>-864.6</v>
      </c>
      <c r="C123">
        <v>301.2</v>
      </c>
      <c r="D123" t="s">
        <v>267</v>
      </c>
      <c r="E123">
        <f>VLOOKUP(D123,ProbListM1!D:S,10,FALSE)</f>
        <v>0.56503280458920746</v>
      </c>
      <c r="F123" t="str">
        <f>_xlfn.IFNA(VLOOKUP(D123,ctlistM1!A:AI,4,FALSE),"PC 12:0_14:1")</f>
        <v>PC 18:2_20:5</v>
      </c>
      <c r="G123">
        <f>_xlfn.IFNA(VLOOKUP(D123,ctlistM1!A:AL,11,FALSE),0)</f>
        <v>2</v>
      </c>
      <c r="H123" s="2">
        <f>IF(G123=0,0,VLOOKUP(F123,ProbListM1!D:W,IF(G123=1,17,IF(G123=2,18,IF(G123=3,19,IF(G123=4,20)))), FALSE))</f>
        <v>3.8105529338684094E-2</v>
      </c>
      <c r="I123" s="12" t="str">
        <f>IF(_xlfn.IFNA(VLOOKUP(D123,ctlistM1!A:AI,12,FALSE),"PC 12:0_14:1")=0,"PC 12:0_14:1", _xlfn.IFNA(VLOOKUP(D123,ctlistM1!A:AI,12,FALSE),"PC 12:0_14:1"))</f>
        <v>PC 12:0_14:1</v>
      </c>
      <c r="J123" s="12">
        <f>_xlfn.IFNA(VLOOKUP(D123,ctlistM1!A:AO,19,FALSE),0)</f>
        <v>0</v>
      </c>
      <c r="K123" s="2">
        <f>IF(J123=0,0,VLOOKUP(I123,ProbListM1!D:W,IF(J123=1,17,IF(J123=2,18,IF(J123=3,19,IF(J123=4,20)))),FALSE))</f>
        <v>0</v>
      </c>
      <c r="L123" s="12" t="str">
        <f>IF(_xlfn.IFNA(VLOOKUP(D123,ctlistM1!A:AI,20,FALSE),"PC 12:0_14:1")=0,"PC 12:0_14:1", _xlfn.IFNA(VLOOKUP(D123,ctlistM1!A:AI,20,FALSE),"PC 12:0_14:1"))</f>
        <v>PC 12:0_14:1</v>
      </c>
      <c r="M123">
        <f>_xlfn.IFNA(VLOOKUP(D123,ctlistM1!A:AR,27,FALSE),0)</f>
        <v>0</v>
      </c>
      <c r="N123" s="2">
        <v>0</v>
      </c>
      <c r="O123" t="s">
        <v>146</v>
      </c>
      <c r="P123">
        <v>0</v>
      </c>
      <c r="Q123">
        <v>0</v>
      </c>
    </row>
    <row r="124" spans="1:17" x14ac:dyDescent="0.25">
      <c r="A124">
        <v>123</v>
      </c>
      <c r="B124">
        <v>-900.7</v>
      </c>
      <c r="C124">
        <v>337.3</v>
      </c>
      <c r="D124" t="s">
        <v>268</v>
      </c>
      <c r="E124">
        <f>VLOOKUP(D124,ProbListM1!D:S,10,FALSE)</f>
        <v>0.55167646534965809</v>
      </c>
      <c r="F124" t="str">
        <f>_xlfn.IFNA(VLOOKUP(D124,ctlistM1!A:AI,4,FALSE),"PC 12:0_14:1")</f>
        <v>PC 18:1_22:2</v>
      </c>
      <c r="G124">
        <f>_xlfn.IFNA(VLOOKUP(D124,ctlistM1!A:AL,11,FALSE),0)</f>
        <v>1</v>
      </c>
      <c r="H124" s="2">
        <f>IF(G124=0,0,VLOOKUP(F124,ProbListM1!D:W,IF(G124=1,17,IF(G124=2,18,IF(G124=3,19,IF(G124=4,20)))), FALSE))</f>
        <v>1.8886854229003585E-2</v>
      </c>
      <c r="I124" s="12" t="str">
        <f>IF(_xlfn.IFNA(VLOOKUP(D124,ctlistM1!A:AI,12,FALSE),"PC 12:0_14:1")=0,"PC 12:0_14:1", _xlfn.IFNA(VLOOKUP(D124,ctlistM1!A:AI,12,FALSE),"PC 12:0_14:1"))</f>
        <v>PC 18:2_22:1</v>
      </c>
      <c r="J124" s="12">
        <f>_xlfn.IFNA(VLOOKUP(D124,ctlistM1!A:AO,19,FALSE),0)</f>
        <v>2</v>
      </c>
      <c r="K124" s="2">
        <f>IF(J124=0,0,VLOOKUP(I124,ProbListM1!D:W,IF(J124=1,17,IF(J124=2,18,IF(J124=3,19,IF(J124=4,20)))),FALSE))</f>
        <v>3.7204784510036337E-2</v>
      </c>
      <c r="L124" s="12" t="str">
        <f>IF(_xlfn.IFNA(VLOOKUP(D124,ctlistM1!A:AI,20,FALSE),"PC 12:0_14:1")=0,"PC 12:0_14:1", _xlfn.IFNA(VLOOKUP(D124,ctlistM1!A:AI,20,FALSE),"PC 12:0_14:1"))</f>
        <v>PC 12:0_14:1</v>
      </c>
      <c r="M124">
        <f>_xlfn.IFNA(VLOOKUP(D124,ctlistM1!A:AR,27,FALSE),0)</f>
        <v>0</v>
      </c>
      <c r="N124" s="2">
        <v>0</v>
      </c>
      <c r="O124" t="s">
        <v>146</v>
      </c>
      <c r="P124">
        <v>0</v>
      </c>
      <c r="Q124">
        <v>0</v>
      </c>
    </row>
    <row r="125" spans="1:17" x14ac:dyDescent="0.25">
      <c r="A125">
        <v>124</v>
      </c>
      <c r="B125">
        <v>-898.7</v>
      </c>
      <c r="C125">
        <v>335.3</v>
      </c>
      <c r="D125" t="s">
        <v>269</v>
      </c>
      <c r="E125">
        <f>VLOOKUP(D125,ProbListM1!D:S,10,FALSE)</f>
        <v>0.55184200553487328</v>
      </c>
      <c r="F125" t="str">
        <f>_xlfn.IFNA(VLOOKUP(D125,ctlistM1!A:AI,4,FALSE),"PC 12:0_14:1")</f>
        <v>PC 18:2_22:2</v>
      </c>
      <c r="G125">
        <f>_xlfn.IFNA(VLOOKUP(D125,ctlistM1!A:AL,11,FALSE),0)</f>
        <v>2</v>
      </c>
      <c r="H125" s="2">
        <f>IF(G125=0,0,VLOOKUP(F125,ProbListM1!D:W,IF(G125=1,17,IF(G125=2,18,IF(G125=3,19,IF(G125=4,20)))), FALSE))</f>
        <v>3.7215948457214675E-2</v>
      </c>
      <c r="I125" s="12" t="str">
        <f>IF(_xlfn.IFNA(VLOOKUP(D125,ctlistM1!A:AI,12,FALSE),"PC 12:0_14:1")=0,"PC 12:0_14:1", _xlfn.IFNA(VLOOKUP(D125,ctlistM1!A:AI,12,FALSE),"PC 12:0_14:1"))</f>
        <v>PC 12:0_14:1</v>
      </c>
      <c r="J125" s="12">
        <f>_xlfn.IFNA(VLOOKUP(D125,ctlistM1!A:AO,19,FALSE),0)</f>
        <v>0</v>
      </c>
      <c r="K125" s="2">
        <f>IF(J125=0,0,VLOOKUP(I125,ProbListM1!D:W,IF(J125=1,17,IF(J125=2,18,IF(J125=3,19,IF(J125=4,20)))),FALSE))</f>
        <v>0</v>
      </c>
      <c r="L125" s="12" t="str">
        <f>IF(_xlfn.IFNA(VLOOKUP(D125,ctlistM1!A:AI,20,FALSE),"PC 12:0_14:1")=0,"PC 12:0_14:1", _xlfn.IFNA(VLOOKUP(D125,ctlistM1!A:AI,20,FALSE),"PC 12:0_14:1"))</f>
        <v>PC 12:0_14:1</v>
      </c>
      <c r="M125">
        <f>_xlfn.IFNA(VLOOKUP(D125,ctlistM1!A:AR,27,FALSE),0)</f>
        <v>0</v>
      </c>
      <c r="N125" s="2">
        <v>0</v>
      </c>
      <c r="O125" t="s">
        <v>146</v>
      </c>
      <c r="P125">
        <v>0</v>
      </c>
      <c r="Q125">
        <v>0</v>
      </c>
    </row>
    <row r="126" spans="1:17" x14ac:dyDescent="0.25">
      <c r="A126">
        <v>125</v>
      </c>
      <c r="B126">
        <v>-894.6</v>
      </c>
      <c r="C126">
        <v>331.3</v>
      </c>
      <c r="D126" t="s">
        <v>270</v>
      </c>
      <c r="E126">
        <f>VLOOKUP(D126,ProbListM1!D:S,10,FALSE)</f>
        <v>0.55217323493990478</v>
      </c>
      <c r="F126" t="str">
        <f>_xlfn.IFNA(VLOOKUP(D126,ctlistM1!A:AI,4,FALSE),"PC 12:0_14:1")</f>
        <v>PC 18:1_22:5</v>
      </c>
      <c r="G126">
        <f>_xlfn.IFNA(VLOOKUP(D126,ctlistM1!A:AL,11,FALSE),0)</f>
        <v>1</v>
      </c>
      <c r="H126" s="2">
        <f>IF(G126=0,0,VLOOKUP(F126,ProbListM1!D:W,IF(G126=1,17,IF(G126=2,18,IF(G126=3,19,IF(G126=4,20)))), FALSE))</f>
        <v>1.8779179011110744E-2</v>
      </c>
      <c r="I126" s="12" t="str">
        <f>IF(_xlfn.IFNA(VLOOKUP(D126,ctlistM1!A:AI,12,FALSE),"PC 12:0_14:1")=0,"PC 12:0_14:1", _xlfn.IFNA(VLOOKUP(D126,ctlistM1!A:AI,12,FALSE),"PC 12:0_14:1"))</f>
        <v>PC 18:2_22:4</v>
      </c>
      <c r="J126" s="12">
        <f>_xlfn.IFNA(VLOOKUP(D126,ctlistM1!A:AO,19,FALSE),0)</f>
        <v>2</v>
      </c>
      <c r="K126" s="2">
        <f>IF(J126=0,0,VLOOKUP(I126,ProbListM1!D:W,IF(J126=1,17,IF(J126=2,18,IF(J126=3,19,IF(J126=4,20)))),FALSE))</f>
        <v>3.7238286402390137E-2</v>
      </c>
      <c r="L126" s="12" t="str">
        <f>IF(_xlfn.IFNA(VLOOKUP(D126,ctlistM1!A:AI,20,FALSE),"PC 12:0_14:1")=0,"PC 12:0_14:1", _xlfn.IFNA(VLOOKUP(D126,ctlistM1!A:AI,20,FALSE),"PC 12:0_14:1"))</f>
        <v>PC 12:0_14:1</v>
      </c>
      <c r="M126">
        <f>_xlfn.IFNA(VLOOKUP(D126,ctlistM1!A:AR,27,FALSE),0)</f>
        <v>0</v>
      </c>
      <c r="N126" s="2">
        <v>0</v>
      </c>
      <c r="O126" t="s">
        <v>146</v>
      </c>
      <c r="P126">
        <v>0</v>
      </c>
      <c r="Q126">
        <v>0</v>
      </c>
    </row>
    <row r="127" spans="1:17" x14ac:dyDescent="0.25">
      <c r="A127">
        <v>126</v>
      </c>
      <c r="B127">
        <v>-892.6</v>
      </c>
      <c r="C127">
        <v>329.2</v>
      </c>
      <c r="D127" t="s">
        <v>271</v>
      </c>
      <c r="E127">
        <f>VLOOKUP(D127,ProbListM1!D:S,10,FALSE)</f>
        <v>0.55233892418953578</v>
      </c>
      <c r="F127" t="str">
        <f>_xlfn.IFNA(VLOOKUP(D127,ctlistM1!A:AI,4,FALSE),"PC 12:0_14:1")</f>
        <v>PC 18:1_22:6</v>
      </c>
      <c r="G127">
        <f>_xlfn.IFNA(VLOOKUP(D127,ctlistM1!A:AL,11,FALSE),0)</f>
        <v>1</v>
      </c>
      <c r="H127" s="2">
        <f>IF(G127=0,0,VLOOKUP(F127,ProbListM1!D:W,IF(G127=1,17,IF(G127=2,18,IF(G127=3,19,IF(G127=4,20)))), FALSE))</f>
        <v>1.8743340270870094E-2</v>
      </c>
      <c r="I127" s="12" t="str">
        <f>IF(_xlfn.IFNA(VLOOKUP(D127,ctlistM1!A:AI,12,FALSE),"PC 12:0_14:1")=0,"PC 12:0_14:1", _xlfn.IFNA(VLOOKUP(D127,ctlistM1!A:AI,12,FALSE),"PC 12:0_14:1"))</f>
        <v>PC 18:2_22:5</v>
      </c>
      <c r="J127" s="12">
        <f>_xlfn.IFNA(VLOOKUP(D127,ctlistM1!A:AO,19,FALSE),0)</f>
        <v>2</v>
      </c>
      <c r="K127" s="2">
        <f>IF(J127=0,0,VLOOKUP(I127,ProbListM1!D:W,IF(J127=1,17,IF(J127=2,18,IF(J127=3,19,IF(J127=4,20)))),FALSE))</f>
        <v>3.7249460402398002E-2</v>
      </c>
      <c r="L127" s="12" t="str">
        <f>IF(_xlfn.IFNA(VLOOKUP(D127,ctlistM1!A:AI,20,FALSE),"PC 12:0_14:1")=0,"PC 12:0_14:1", _xlfn.IFNA(VLOOKUP(D127,ctlistM1!A:AI,20,FALSE),"PC 12:0_14:1"))</f>
        <v>PC 12:0_14:1</v>
      </c>
      <c r="M127">
        <f>_xlfn.IFNA(VLOOKUP(D127,ctlistM1!A:AR,27,FALSE),0)</f>
        <v>0</v>
      </c>
      <c r="N127" s="2">
        <v>0</v>
      </c>
      <c r="O127" t="s">
        <v>146</v>
      </c>
      <c r="P127">
        <v>0</v>
      </c>
      <c r="Q127">
        <v>0</v>
      </c>
    </row>
    <row r="128" spans="1:17" x14ac:dyDescent="0.25">
      <c r="A128">
        <v>127</v>
      </c>
      <c r="B128">
        <v>-890.6</v>
      </c>
      <c r="C128">
        <v>327.2</v>
      </c>
      <c r="D128" t="s">
        <v>272</v>
      </c>
      <c r="E128">
        <f>VLOOKUP(D128,ProbListM1!D:S,10,FALSE)</f>
        <v>0.5525046631571281</v>
      </c>
      <c r="F128" t="str">
        <f>_xlfn.IFNA(VLOOKUP(D128,ctlistM1!A:AI,4,FALSE),"PC 12:0_14:1")</f>
        <v>PC 18:2_22:6</v>
      </c>
      <c r="G128">
        <f>_xlfn.IFNA(VLOOKUP(D128,ctlistM1!A:AL,11,FALSE),0)</f>
        <v>2</v>
      </c>
      <c r="H128" s="2">
        <f>IF(G128=0,0,VLOOKUP(F128,ProbListM1!D:W,IF(G128=1,17,IF(G128=2,18,IF(G128=3,19,IF(G128=4,20)))), FALSE))</f>
        <v>3.726063775536026E-2</v>
      </c>
      <c r="I128" s="12" t="str">
        <f>IF(_xlfn.IFNA(VLOOKUP(D128,ctlistM1!A:AI,12,FALSE),"PC 12:0_14:1")=0,"PC 12:0_14:1", _xlfn.IFNA(VLOOKUP(D128,ctlistM1!A:AI,12,FALSE),"PC 12:0_14:1"))</f>
        <v>PC 12:0_14:1</v>
      </c>
      <c r="J128" s="12">
        <f>_xlfn.IFNA(VLOOKUP(D128,ctlistM1!A:AO,19,FALSE),0)</f>
        <v>0</v>
      </c>
      <c r="K128" s="2">
        <f>IF(J128=0,0,VLOOKUP(I128,ProbListM1!D:W,IF(J128=1,17,IF(J128=2,18,IF(J128=3,19,IF(J128=4,20)))),FALSE))</f>
        <v>0</v>
      </c>
      <c r="L128" s="12" t="str">
        <f>IF(_xlfn.IFNA(VLOOKUP(D128,ctlistM1!A:AI,20,FALSE),"PC 12:0_14:1")=0,"PC 12:0_14:1", _xlfn.IFNA(VLOOKUP(D128,ctlistM1!A:AI,20,FALSE),"PC 12:0_14:1"))</f>
        <v>PC 12:0_14:1</v>
      </c>
      <c r="M128">
        <f>_xlfn.IFNA(VLOOKUP(D128,ctlistM1!A:AR,27,FALSE),0)</f>
        <v>0</v>
      </c>
      <c r="N128" s="2">
        <v>0</v>
      </c>
      <c r="O128" t="s">
        <v>146</v>
      </c>
      <c r="P128">
        <v>0</v>
      </c>
      <c r="Q128">
        <v>0</v>
      </c>
    </row>
    <row r="129" spans="1:17" x14ac:dyDescent="0.25">
      <c r="A129">
        <v>128</v>
      </c>
      <c r="B129">
        <v>-840.6</v>
      </c>
      <c r="C129">
        <v>279.2</v>
      </c>
      <c r="D129" t="s">
        <v>273</v>
      </c>
      <c r="E129">
        <f>VLOOKUP(D129,ProbListM1!D:S,10,FALSE)</f>
        <v>0.5776716833492046</v>
      </c>
      <c r="F129" t="str">
        <f>_xlfn.IFNA(VLOOKUP(D129,ctlistM1!A:AI,4,FALSE),"PC 12:0_14:1")</f>
        <v>PC 18:2_18:3_2</v>
      </c>
      <c r="G129">
        <f>_xlfn.IFNA(VLOOKUP(D129,ctlistM1!A:AL,11,FALSE),0)</f>
        <v>2</v>
      </c>
      <c r="H129" s="2">
        <f>IF(G129=0,0,VLOOKUP(F129,ProbListM1!D:W,IF(G129=1,17,IF(G129=2,18,IF(G129=3,19,IF(G129=4,20)))), FALSE))</f>
        <v>3.8901415380354416E-2</v>
      </c>
      <c r="I129" s="12" t="str">
        <f>IF(_xlfn.IFNA(VLOOKUP(D129,ctlistM1!A:AI,12,FALSE),"PC 12:0_14:1")=0,"PC 12:0_14:1", _xlfn.IFNA(VLOOKUP(D129,ctlistM1!A:AI,12,FALSE),"PC 12:0_14:1"))</f>
        <v>PC 18:2_18:3</v>
      </c>
      <c r="J129" s="12">
        <f>_xlfn.IFNA(VLOOKUP(D129,ctlistM1!A:AO,19,FALSE),0)</f>
        <v>1</v>
      </c>
      <c r="K129" s="2">
        <f>IF(J129=0,0,VLOOKUP(I129,ProbListM1!D:W,IF(J129=1,17,IF(J129=2,18,IF(J129=3,19,IF(J129=4,20)))),FALSE))</f>
        <v>1.3852547638432649E-2</v>
      </c>
      <c r="L129" s="12" t="str">
        <f>IF(_xlfn.IFNA(VLOOKUP(D129,ctlistM1!A:AI,20,FALSE),"PC 12:0_14:1")=0,"PC 12:0_14:1", _xlfn.IFNA(VLOOKUP(D129,ctlistM1!A:AI,20,FALSE),"PC 12:0_14:1"))</f>
        <v>PC 12:0_14:1</v>
      </c>
      <c r="M129">
        <f>_xlfn.IFNA(VLOOKUP(D129,ctlistM1!A:AR,27,FALSE),0)</f>
        <v>0</v>
      </c>
      <c r="N129" s="2">
        <v>0</v>
      </c>
      <c r="O129" t="s">
        <v>146</v>
      </c>
      <c r="P129">
        <v>0</v>
      </c>
      <c r="Q129">
        <v>0</v>
      </c>
    </row>
    <row r="130" spans="1:17" x14ac:dyDescent="0.25">
      <c r="A130">
        <v>129</v>
      </c>
      <c r="B130">
        <v>-838.6</v>
      </c>
      <c r="C130">
        <v>277.2</v>
      </c>
      <c r="D130" t="s">
        <v>274</v>
      </c>
      <c r="E130">
        <f>VLOOKUP(D130,ProbListM1!D:S,10,FALSE)</f>
        <v>0.57784502385484793</v>
      </c>
      <c r="F130" t="str">
        <f>_xlfn.IFNA(VLOOKUP(D130,ctlistM1!A:AI,4,FALSE),"PC 12:0_14:1")</f>
        <v>PC 18:2_18:4</v>
      </c>
      <c r="G130">
        <f>_xlfn.IFNA(VLOOKUP(D130,ctlistM1!A:AL,11,FALSE),0)</f>
        <v>1</v>
      </c>
      <c r="H130" s="2">
        <f>IF(G130=0,0,VLOOKUP(F130,ProbListM1!D:W,IF(G130=1,17,IF(G130=2,18,IF(G130=3,19,IF(G130=4,20)))), FALSE))</f>
        <v>1.3821135323079116E-2</v>
      </c>
      <c r="I130" s="12" t="str">
        <f>IF(_xlfn.IFNA(VLOOKUP(D130,ctlistM1!A:AI,12,FALSE),"PC 12:0_14:1")=0,"PC 12:0_14:1", _xlfn.IFNA(VLOOKUP(D130,ctlistM1!A:AI,12,FALSE),"PC 12:0_14:1"))</f>
        <v>PC 12:0_14:1</v>
      </c>
      <c r="J130" s="12">
        <f>_xlfn.IFNA(VLOOKUP(D130,ctlistM1!A:AO,19,FALSE),0)</f>
        <v>0</v>
      </c>
      <c r="K130" s="2">
        <f>IF(J130=0,0,VLOOKUP(I130,ProbListM1!D:W,IF(J130=1,17,IF(J130=2,18,IF(J130=3,19,IF(J130=4,20)))),FALSE))</f>
        <v>0</v>
      </c>
      <c r="L130" s="12" t="str">
        <f>IF(_xlfn.IFNA(VLOOKUP(D130,ctlistM1!A:AI,20,FALSE),"PC 12:0_14:1")=0,"PC 12:0_14:1", _xlfn.IFNA(VLOOKUP(D130,ctlistM1!A:AI,20,FALSE),"PC 12:0_14:1"))</f>
        <v>PC 12:0_14:1</v>
      </c>
      <c r="M130">
        <f>_xlfn.IFNA(VLOOKUP(D130,ctlistM1!A:AR,27,FALSE),0)</f>
        <v>0</v>
      </c>
      <c r="N130" s="2">
        <v>0</v>
      </c>
      <c r="O130" t="s">
        <v>146</v>
      </c>
      <c r="P130">
        <v>0</v>
      </c>
      <c r="Q130">
        <v>0</v>
      </c>
    </row>
    <row r="131" spans="1:17" x14ac:dyDescent="0.25">
      <c r="A131">
        <v>130</v>
      </c>
      <c r="B131">
        <v>-836.5</v>
      </c>
      <c r="C131">
        <v>275.2</v>
      </c>
      <c r="D131" t="s">
        <v>275</v>
      </c>
      <c r="E131">
        <f>VLOOKUP(D131,ProbListM1!D:S,10,FALSE)</f>
        <v>0.57801841637434592</v>
      </c>
      <c r="F131" t="str">
        <f>_xlfn.IFNA(VLOOKUP(D131,ctlistM1!A:AI,4,FALSE),"PC 12:0_14:1")</f>
        <v>PC 12:0_14:1</v>
      </c>
      <c r="G131">
        <f>_xlfn.IFNA(VLOOKUP(D131,ctlistM1!A:AL,11,FALSE),0)</f>
        <v>0</v>
      </c>
      <c r="H131" s="2">
        <f>IF(G131=0,0,VLOOKUP(F131,ProbListM1!D:W,IF(G131=1,17,IF(G131=2,18,IF(G131=3,19,IF(G131=4,20)))), FALSE))</f>
        <v>0</v>
      </c>
      <c r="I131" s="12" t="str">
        <f>IF(_xlfn.IFNA(VLOOKUP(D131,ctlistM1!A:AI,12,FALSE),"PC 12:0_14:1")=0,"PC 12:0_14:1", _xlfn.IFNA(VLOOKUP(D131,ctlistM1!A:AI,12,FALSE),"PC 12:0_14:1"))</f>
        <v>PC 12:0_14:1</v>
      </c>
      <c r="J131" s="12">
        <f>_xlfn.IFNA(VLOOKUP(D131,ctlistM1!A:AO,19,FALSE),0)</f>
        <v>0</v>
      </c>
      <c r="K131" s="2">
        <f>IF(J131=0,0,VLOOKUP(I131,ProbListM1!D:W,IF(J131=1,17,IF(J131=2,18,IF(J131=3,19,IF(J131=4,20)))),FALSE))</f>
        <v>0</v>
      </c>
      <c r="L131" s="12" t="str">
        <f>IF(_xlfn.IFNA(VLOOKUP(D131,ctlistM1!A:AI,20,FALSE),"PC 12:0_14:1")=0,"PC 12:0_14:1", _xlfn.IFNA(VLOOKUP(D131,ctlistM1!A:AI,20,FALSE),"PC 12:0_14:1"))</f>
        <v>PC 12:0_14:1</v>
      </c>
      <c r="M131">
        <f>_xlfn.IFNA(VLOOKUP(D131,ctlistM1!A:AR,27,FALSE),0)</f>
        <v>0</v>
      </c>
      <c r="N131" s="2">
        <v>0</v>
      </c>
      <c r="O131" t="s">
        <v>146</v>
      </c>
      <c r="P131">
        <v>0</v>
      </c>
      <c r="Q131">
        <v>0</v>
      </c>
    </row>
    <row r="132" spans="1:17" x14ac:dyDescent="0.25">
      <c r="A132">
        <v>131</v>
      </c>
      <c r="B132">
        <v>-870.6</v>
      </c>
      <c r="C132">
        <v>309.3</v>
      </c>
      <c r="D132" t="s">
        <v>276</v>
      </c>
      <c r="E132">
        <f>VLOOKUP(D132,ProbListM1!D:S,10,FALSE)</f>
        <v>0.56452446572551318</v>
      </c>
      <c r="F132" t="str">
        <f>_xlfn.IFNA(VLOOKUP(D132,ctlistM1!A:AI,4,FALSE),"PC 12:0_14:1")</f>
        <v>PC 18:2_20:2</v>
      </c>
      <c r="G132">
        <f>_xlfn.IFNA(VLOOKUP(D132,ctlistM1!A:AL,11,FALSE),0)</f>
        <v>1</v>
      </c>
      <c r="H132" s="2">
        <f>IF(G132=0,0,VLOOKUP(F132,ProbListM1!D:W,IF(G132=1,17,IF(G132=2,18,IF(G132=3,19,IF(G132=4,20)))), FALSE))</f>
        <v>1.6302041707875102E-2</v>
      </c>
      <c r="I132" s="12" t="str">
        <f>IF(_xlfn.IFNA(VLOOKUP(D132,ctlistM1!A:AI,12,FALSE),"PC 12:0_14:1")=0,"PC 12:0_14:1", _xlfn.IFNA(VLOOKUP(D132,ctlistM1!A:AI,12,FALSE),"PC 12:0_14:1"))</f>
        <v>PC 12:0_14:1</v>
      </c>
      <c r="J132" s="12">
        <f>_xlfn.IFNA(VLOOKUP(D132,ctlistM1!A:AO,19,FALSE),0)</f>
        <v>0</v>
      </c>
      <c r="K132" s="2">
        <f>IF(J132=0,0,VLOOKUP(I132,ProbListM1!D:W,IF(J132=1,17,IF(J132=2,18,IF(J132=3,19,IF(J132=4,20)))),FALSE))</f>
        <v>0</v>
      </c>
      <c r="L132" s="12" t="str">
        <f>IF(_xlfn.IFNA(VLOOKUP(D132,ctlistM1!A:AI,20,FALSE),"PC 12:0_14:1")=0,"PC 12:0_14:1", _xlfn.IFNA(VLOOKUP(D132,ctlistM1!A:AI,20,FALSE),"PC 12:0_14:1"))</f>
        <v>PC 12:0_14:1</v>
      </c>
      <c r="M132">
        <f>_xlfn.IFNA(VLOOKUP(D132,ctlistM1!A:AR,27,FALSE),0)</f>
        <v>0</v>
      </c>
      <c r="N132" s="2">
        <v>0</v>
      </c>
      <c r="O132" t="s">
        <v>146</v>
      </c>
      <c r="P132">
        <v>0</v>
      </c>
      <c r="Q132">
        <v>0</v>
      </c>
    </row>
    <row r="133" spans="1:17" x14ac:dyDescent="0.25">
      <c r="A133">
        <v>132</v>
      </c>
      <c r="B133">
        <v>-868.6</v>
      </c>
      <c r="C133">
        <v>307.3</v>
      </c>
      <c r="D133" t="s">
        <v>277</v>
      </c>
      <c r="E133">
        <f>VLOOKUP(D133,ProbListM1!D:S,10,FALSE)</f>
        <v>0.56469386117825482</v>
      </c>
      <c r="F133" t="str">
        <f>_xlfn.IFNA(VLOOKUP(D133,ctlistM1!A:AI,4,FALSE),"PC 12:0_14:1")</f>
        <v>PC 18:2_20:3</v>
      </c>
      <c r="G133">
        <f>_xlfn.IFNA(VLOOKUP(D133,ctlistM1!A:AL,11,FALSE),0)</f>
        <v>1</v>
      </c>
      <c r="H133" s="2">
        <f>IF(G133=0,0,VLOOKUP(F133,ProbListM1!D:W,IF(G133=1,17,IF(G133=2,18,IF(G133=3,19,IF(G133=4,20)))), FALSE))</f>
        <v>1.6268251233174671E-2</v>
      </c>
      <c r="I133" s="12" t="str">
        <f>IF(_xlfn.IFNA(VLOOKUP(D133,ctlistM1!A:AI,12,FALSE),"PC 12:0_14:1")=0,"PC 12:0_14:1", _xlfn.IFNA(VLOOKUP(D133,ctlistM1!A:AI,12,FALSE),"PC 12:0_14:1"))</f>
        <v>PC 12:0_14:1</v>
      </c>
      <c r="J133" s="12">
        <f>_xlfn.IFNA(VLOOKUP(D133,ctlistM1!A:AO,19,FALSE),0)</f>
        <v>0</v>
      </c>
      <c r="K133" s="2">
        <f>IF(J133=0,0,VLOOKUP(I133,ProbListM1!D:W,IF(J133=1,17,IF(J133=2,18,IF(J133=3,19,IF(J133=4,20)))),FALSE))</f>
        <v>0</v>
      </c>
      <c r="L133" s="12" t="str">
        <f>IF(_xlfn.IFNA(VLOOKUP(D133,ctlistM1!A:AI,20,FALSE),"PC 12:0_14:1")=0,"PC 12:0_14:1", _xlfn.IFNA(VLOOKUP(D133,ctlistM1!A:AI,20,FALSE),"PC 12:0_14:1"))</f>
        <v>PC 12:0_14:1</v>
      </c>
      <c r="M133">
        <f>_xlfn.IFNA(VLOOKUP(D133,ctlistM1!A:AR,27,FALSE),0)</f>
        <v>0</v>
      </c>
      <c r="N133" s="2">
        <v>0</v>
      </c>
      <c r="O133" t="s">
        <v>146</v>
      </c>
      <c r="P133">
        <v>0</v>
      </c>
      <c r="Q133">
        <v>0</v>
      </c>
    </row>
    <row r="134" spans="1:17" x14ac:dyDescent="0.25">
      <c r="A134">
        <v>133</v>
      </c>
      <c r="B134">
        <v>-866.6</v>
      </c>
      <c r="C134">
        <v>305.2</v>
      </c>
      <c r="D134" t="s">
        <v>278</v>
      </c>
      <c r="E134">
        <f>VLOOKUP(D134,ProbListM1!D:S,10,FALSE)</f>
        <v>0.56486330746106883</v>
      </c>
      <c r="F134" t="str">
        <f>_xlfn.IFNA(VLOOKUP(D134,ctlistM1!A:AI,4,FALSE),"PC 12:0_14:1")</f>
        <v>PC 18:2_20:4</v>
      </c>
      <c r="G134">
        <f>_xlfn.IFNA(VLOOKUP(D134,ctlistM1!A:AL,11,FALSE),0)</f>
        <v>1</v>
      </c>
      <c r="H134" s="2">
        <f>IF(G134=0,0,VLOOKUP(F134,ProbListM1!D:W,IF(G134=1,17,IF(G134=2,18,IF(G134=3,19,IF(G134=4,20)))), FALSE))</f>
        <v>1.6234489879994332E-2</v>
      </c>
      <c r="I134" s="12" t="str">
        <f>IF(_xlfn.IFNA(VLOOKUP(D134,ctlistM1!A:AI,12,FALSE),"PC 12:0_14:1")=0,"PC 12:0_14:1", _xlfn.IFNA(VLOOKUP(D134,ctlistM1!A:AI,12,FALSE),"PC 12:0_14:1"))</f>
        <v>PC 12:0_14:1</v>
      </c>
      <c r="J134" s="12">
        <f>_xlfn.IFNA(VLOOKUP(D134,ctlistM1!A:AO,19,FALSE),0)</f>
        <v>0</v>
      </c>
      <c r="K134" s="2">
        <f>IF(J134=0,0,VLOOKUP(I134,ProbListM1!D:W,IF(J134=1,17,IF(J134=2,18,IF(J134=3,19,IF(J134=4,20)))),FALSE))</f>
        <v>0</v>
      </c>
      <c r="L134" s="12" t="str">
        <f>IF(_xlfn.IFNA(VLOOKUP(D134,ctlistM1!A:AI,20,FALSE),"PC 12:0_14:1")=0,"PC 12:0_14:1", _xlfn.IFNA(VLOOKUP(D134,ctlistM1!A:AI,20,FALSE),"PC 12:0_14:1"))</f>
        <v>PC 12:0_14:1</v>
      </c>
      <c r="M134">
        <f>_xlfn.IFNA(VLOOKUP(D134,ctlistM1!A:AR,27,FALSE),0)</f>
        <v>0</v>
      </c>
      <c r="N134" s="2">
        <v>0</v>
      </c>
      <c r="O134" t="s">
        <v>146</v>
      </c>
      <c r="P134">
        <v>0</v>
      </c>
      <c r="Q134">
        <v>0</v>
      </c>
    </row>
    <row r="135" spans="1:17" x14ac:dyDescent="0.25">
      <c r="A135">
        <v>134</v>
      </c>
      <c r="B135">
        <v>-864.6</v>
      </c>
      <c r="C135">
        <v>303.2</v>
      </c>
      <c r="D135" t="s">
        <v>279</v>
      </c>
      <c r="E135">
        <f>VLOOKUP(D135,ProbListM1!D:S,10,FALSE)</f>
        <v>0.56503280458920746</v>
      </c>
      <c r="F135" t="str">
        <f>_xlfn.IFNA(VLOOKUP(D135,ctlistM1!A:AI,4,FALSE),"PC 12:0_14:1")</f>
        <v>PC 18:2_20:5</v>
      </c>
      <c r="G135">
        <f>_xlfn.IFNA(VLOOKUP(D135,ctlistM1!A:AL,11,FALSE),0)</f>
        <v>1</v>
      </c>
      <c r="H135" s="2">
        <f>IF(G135=0,0,VLOOKUP(F135,ProbListM1!D:W,IF(G135=1,17,IF(G135=2,18,IF(G135=3,19,IF(G135=4,20)))), FALSE))</f>
        <v>1.6200757684117332E-2</v>
      </c>
      <c r="I135" s="12" t="str">
        <f>IF(_xlfn.IFNA(VLOOKUP(D135,ctlistM1!A:AI,12,FALSE),"PC 12:0_14:1")=0,"PC 12:0_14:1", _xlfn.IFNA(VLOOKUP(D135,ctlistM1!A:AI,12,FALSE),"PC 12:0_14:1"))</f>
        <v>PC 12:0_14:1</v>
      </c>
      <c r="J135" s="12">
        <f>_xlfn.IFNA(VLOOKUP(D135,ctlistM1!A:AO,19,FALSE),0)</f>
        <v>0</v>
      </c>
      <c r="K135" s="2">
        <f>IF(J135=0,0,VLOOKUP(I135,ProbListM1!D:W,IF(J135=1,17,IF(J135=2,18,IF(J135=3,19,IF(J135=4,20)))),FALSE))</f>
        <v>0</v>
      </c>
      <c r="L135" s="12" t="str">
        <f>IF(_xlfn.IFNA(VLOOKUP(D135,ctlistM1!A:AI,20,FALSE),"PC 12:0_14:1")=0,"PC 12:0_14:1", _xlfn.IFNA(VLOOKUP(D135,ctlistM1!A:AI,20,FALSE),"PC 12:0_14:1"))</f>
        <v>PC 12:0_14:1</v>
      </c>
      <c r="M135">
        <f>_xlfn.IFNA(VLOOKUP(D135,ctlistM1!A:AR,27,FALSE),0)</f>
        <v>0</v>
      </c>
      <c r="N135" s="2">
        <v>0</v>
      </c>
      <c r="O135" t="s">
        <v>146</v>
      </c>
      <c r="P135">
        <v>0</v>
      </c>
      <c r="Q135">
        <v>0</v>
      </c>
    </row>
    <row r="136" spans="1:17" x14ac:dyDescent="0.25">
      <c r="A136">
        <v>135</v>
      </c>
      <c r="B136">
        <v>-862.6</v>
      </c>
      <c r="C136">
        <v>301.2</v>
      </c>
      <c r="D136" t="s">
        <v>280</v>
      </c>
      <c r="E136">
        <f>VLOOKUP(D136,ProbListM1!D:S,10,FALSE)</f>
        <v>0.56520235257792784</v>
      </c>
      <c r="F136" t="str">
        <f>_xlfn.IFNA(VLOOKUP(D136,ctlistM1!A:AI,4,FALSE),"PC 12:0_14:1")</f>
        <v>PC 12:0_14:1</v>
      </c>
      <c r="G136">
        <f>_xlfn.IFNA(VLOOKUP(D136,ctlistM1!A:AL,11,FALSE),0)</f>
        <v>0</v>
      </c>
      <c r="H136" s="2">
        <f>IF(G136=0,0,VLOOKUP(F136,ProbListM1!D:W,IF(G136=1,17,IF(G136=2,18,IF(G136=3,19,IF(G136=4,20)))), FALSE))</f>
        <v>0</v>
      </c>
      <c r="I136" s="12" t="str">
        <f>IF(_xlfn.IFNA(VLOOKUP(D136,ctlistM1!A:AI,12,FALSE),"PC 12:0_14:1")=0,"PC 12:0_14:1", _xlfn.IFNA(VLOOKUP(D136,ctlistM1!A:AI,12,FALSE),"PC 12:0_14:1"))</f>
        <v>PC 12:0_14:1</v>
      </c>
      <c r="J136" s="12">
        <f>_xlfn.IFNA(VLOOKUP(D136,ctlistM1!A:AO,19,FALSE),0)</f>
        <v>0</v>
      </c>
      <c r="K136" s="2">
        <f>IF(J136=0,0,VLOOKUP(I136,ProbListM1!D:W,IF(J136=1,17,IF(J136=2,18,IF(J136=3,19,IF(J136=4,20)))),FALSE))</f>
        <v>0</v>
      </c>
      <c r="L136" s="12" t="str">
        <f>IF(_xlfn.IFNA(VLOOKUP(D136,ctlistM1!A:AI,20,FALSE),"PC 12:0_14:1")=0,"PC 12:0_14:1", _xlfn.IFNA(VLOOKUP(D136,ctlistM1!A:AI,20,FALSE),"PC 12:0_14:1"))</f>
        <v>PC 12:0_14:1</v>
      </c>
      <c r="M136">
        <f>_xlfn.IFNA(VLOOKUP(D136,ctlistM1!A:AR,27,FALSE),0)</f>
        <v>0</v>
      </c>
      <c r="N136" s="2">
        <v>0</v>
      </c>
      <c r="O136" t="s">
        <v>146</v>
      </c>
      <c r="P136">
        <v>0</v>
      </c>
      <c r="Q136">
        <v>0</v>
      </c>
    </row>
    <row r="137" spans="1:17" x14ac:dyDescent="0.25">
      <c r="A137">
        <v>136</v>
      </c>
      <c r="B137">
        <v>-898.7</v>
      </c>
      <c r="C137">
        <v>337.3</v>
      </c>
      <c r="D137" t="s">
        <v>281</v>
      </c>
      <c r="E137">
        <f>VLOOKUP(D137,ProbListM1!D:S,10,FALSE)</f>
        <v>0.55184200553487328</v>
      </c>
      <c r="F137" t="str">
        <f>_xlfn.IFNA(VLOOKUP(D137,ctlistM1!A:AI,4,FALSE),"PC 12:0_14:1")</f>
        <v>PC 18:2_22:2</v>
      </c>
      <c r="G137">
        <f>_xlfn.IFNA(VLOOKUP(D137,ctlistM1!A:AL,11,FALSE),0)</f>
        <v>1</v>
      </c>
      <c r="H137" s="2">
        <f>IF(G137=0,0,VLOOKUP(F137,ProbListM1!D:W,IF(G137=1,17,IF(G137=2,18,IF(G137=3,19,IF(G137=4,20)))), FALSE))</f>
        <v>1.8892521560389973E-2</v>
      </c>
      <c r="I137" s="12" t="str">
        <f>IF(_xlfn.IFNA(VLOOKUP(D137,ctlistM1!A:AI,12,FALSE),"PC 12:0_14:1")=0,"PC 12:0_14:1", _xlfn.IFNA(VLOOKUP(D137,ctlistM1!A:AI,12,FALSE),"PC 12:0_14:1"))</f>
        <v>PC 12:0_14:1</v>
      </c>
      <c r="J137" s="12">
        <f>_xlfn.IFNA(VLOOKUP(D137,ctlistM1!A:AO,19,FALSE),0)</f>
        <v>0</v>
      </c>
      <c r="K137" s="2">
        <f>IF(J137=0,0,VLOOKUP(I137,ProbListM1!D:W,IF(J137=1,17,IF(J137=2,18,IF(J137=3,19,IF(J137=4,20)))),FALSE))</f>
        <v>0</v>
      </c>
      <c r="L137" s="12" t="str">
        <f>IF(_xlfn.IFNA(VLOOKUP(D137,ctlistM1!A:AI,20,FALSE),"PC 12:0_14:1")=0,"PC 12:0_14:1", _xlfn.IFNA(VLOOKUP(D137,ctlistM1!A:AI,20,FALSE),"PC 12:0_14:1"))</f>
        <v>PC 12:0_14:1</v>
      </c>
      <c r="M137">
        <f>_xlfn.IFNA(VLOOKUP(D137,ctlistM1!A:AR,27,FALSE),0)</f>
        <v>0</v>
      </c>
      <c r="N137" s="2">
        <v>0</v>
      </c>
      <c r="O137" t="s">
        <v>146</v>
      </c>
      <c r="P137">
        <v>0</v>
      </c>
      <c r="Q137">
        <v>0</v>
      </c>
    </row>
    <row r="138" spans="1:17" x14ac:dyDescent="0.25">
      <c r="A138">
        <v>137</v>
      </c>
      <c r="B138">
        <v>-896.6</v>
      </c>
      <c r="C138">
        <v>335.3</v>
      </c>
      <c r="D138" t="s">
        <v>282</v>
      </c>
      <c r="E138">
        <f>VLOOKUP(D138,ProbListM1!D:S,10,FALSE)</f>
        <v>0.55200759539332056</v>
      </c>
      <c r="F138" t="str">
        <f>_xlfn.IFNA(VLOOKUP(D138,ctlistM1!A:AI,4,FALSE),"PC 12:0_14:1")</f>
        <v>PC 12:0_14:1</v>
      </c>
      <c r="G138">
        <f>_xlfn.IFNA(VLOOKUP(D138,ctlistM1!A:AL,11,FALSE),0)</f>
        <v>0</v>
      </c>
      <c r="H138" s="2">
        <f>IF(G138=0,0,VLOOKUP(F138,ProbListM1!D:W,IF(G138=1,17,IF(G138=2,18,IF(G138=3,19,IF(G138=4,20)))), FALSE))</f>
        <v>0</v>
      </c>
      <c r="I138" s="12" t="str">
        <f>IF(_xlfn.IFNA(VLOOKUP(D138,ctlistM1!A:AI,12,FALSE),"PC 12:0_14:1")=0,"PC 12:0_14:1", _xlfn.IFNA(VLOOKUP(D138,ctlistM1!A:AI,12,FALSE),"PC 12:0_14:1"))</f>
        <v>PC 12:0_14:1</v>
      </c>
      <c r="J138" s="12">
        <f>_xlfn.IFNA(VLOOKUP(D138,ctlistM1!A:AO,19,FALSE),0)</f>
        <v>0</v>
      </c>
      <c r="K138" s="2">
        <f>IF(J138=0,0,VLOOKUP(I138,ProbListM1!D:W,IF(J138=1,17,IF(J138=2,18,IF(J138=3,19,IF(J138=4,20)))),FALSE))</f>
        <v>0</v>
      </c>
      <c r="L138" s="12" t="str">
        <f>IF(_xlfn.IFNA(VLOOKUP(D138,ctlistM1!A:AI,20,FALSE),"PC 12:0_14:1")=0,"PC 12:0_14:1", _xlfn.IFNA(VLOOKUP(D138,ctlistM1!A:AI,20,FALSE),"PC 12:0_14:1"))</f>
        <v>PC 12:0_14:1</v>
      </c>
      <c r="M138">
        <f>_xlfn.IFNA(VLOOKUP(D138,ctlistM1!A:AR,27,FALSE),0)</f>
        <v>0</v>
      </c>
      <c r="N138" s="2">
        <v>0</v>
      </c>
      <c r="O138" t="s">
        <v>146</v>
      </c>
      <c r="P138">
        <v>0</v>
      </c>
      <c r="Q138">
        <v>0</v>
      </c>
    </row>
    <row r="139" spans="1:17" x14ac:dyDescent="0.25">
      <c r="A139">
        <v>138</v>
      </c>
      <c r="B139">
        <v>-892.6</v>
      </c>
      <c r="C139">
        <v>331.3</v>
      </c>
      <c r="D139" t="s">
        <v>283</v>
      </c>
      <c r="E139">
        <f>VLOOKUP(D139,ProbListM1!D:S,10,FALSE)</f>
        <v>0.55233892418953578</v>
      </c>
      <c r="F139" t="str">
        <f>_xlfn.IFNA(VLOOKUP(D139,ctlistM1!A:AI,4,FALSE),"PC 12:0_14:1")</f>
        <v>PC 18:2_22:5</v>
      </c>
      <c r="G139">
        <f>_xlfn.IFNA(VLOOKUP(D139,ctlistM1!A:AL,11,FALSE),0)</f>
        <v>1</v>
      </c>
      <c r="H139" s="2">
        <f>IF(G139=0,0,VLOOKUP(F139,ProbListM1!D:W,IF(G139=1,17,IF(G139=2,18,IF(G139=3,19,IF(G139=4,20)))), FALSE))</f>
        <v>1.8784814032662231E-2</v>
      </c>
      <c r="I139" s="12" t="str">
        <f>IF(_xlfn.IFNA(VLOOKUP(D139,ctlistM1!A:AI,12,FALSE),"PC 12:0_14:1")=0,"PC 12:0_14:1", _xlfn.IFNA(VLOOKUP(D139,ctlistM1!A:AI,12,FALSE),"PC 12:0_14:1"))</f>
        <v>PC 12:0_14:1</v>
      </c>
      <c r="J139" s="12">
        <f>_xlfn.IFNA(VLOOKUP(D139,ctlistM1!A:AO,19,FALSE),0)</f>
        <v>0</v>
      </c>
      <c r="K139" s="2">
        <f>IF(J139=0,0,VLOOKUP(I139,ProbListM1!D:W,IF(J139=1,17,IF(J139=2,18,IF(J139=3,19,IF(J139=4,20)))),FALSE))</f>
        <v>0</v>
      </c>
      <c r="L139" s="12" t="str">
        <f>IF(_xlfn.IFNA(VLOOKUP(D139,ctlistM1!A:AI,20,FALSE),"PC 12:0_14:1")=0,"PC 12:0_14:1", _xlfn.IFNA(VLOOKUP(D139,ctlistM1!A:AI,20,FALSE),"PC 12:0_14:1"))</f>
        <v>PC 12:0_14:1</v>
      </c>
      <c r="M139">
        <f>_xlfn.IFNA(VLOOKUP(D139,ctlistM1!A:AR,27,FALSE),0)</f>
        <v>0</v>
      </c>
      <c r="N139" s="2">
        <v>0</v>
      </c>
      <c r="O139" t="s">
        <v>146</v>
      </c>
      <c r="P139">
        <v>0</v>
      </c>
      <c r="Q139">
        <v>0</v>
      </c>
    </row>
    <row r="140" spans="1:17" x14ac:dyDescent="0.25">
      <c r="A140">
        <v>139</v>
      </c>
      <c r="B140">
        <v>-890.6</v>
      </c>
      <c r="C140">
        <v>329.2</v>
      </c>
      <c r="D140" t="s">
        <v>284</v>
      </c>
      <c r="E140">
        <f>VLOOKUP(D140,ProbListM1!D:S,10,FALSE)</f>
        <v>0.5525046631571281</v>
      </c>
      <c r="F140" t="str">
        <f>_xlfn.IFNA(VLOOKUP(D140,ctlistM1!A:AI,4,FALSE),"PC 12:0_14:1")</f>
        <v>PC 18:2_22:6</v>
      </c>
      <c r="G140">
        <f>_xlfn.IFNA(VLOOKUP(D140,ctlistM1!A:AL,11,FALSE),0)</f>
        <v>1</v>
      </c>
      <c r="H140" s="2">
        <f>IF(G140=0,0,VLOOKUP(F140,ProbListM1!D:W,IF(G140=1,17,IF(G140=2,18,IF(G140=3,19,IF(G140=4,20)))), FALSE))</f>
        <v>1.87489645383799E-2</v>
      </c>
      <c r="I140" s="12" t="str">
        <f>IF(_xlfn.IFNA(VLOOKUP(D140,ctlistM1!A:AI,12,FALSE),"PC 12:0_14:1")=0,"PC 12:0_14:1", _xlfn.IFNA(VLOOKUP(D140,ctlistM1!A:AI,12,FALSE),"PC 12:0_14:1"))</f>
        <v>PC 12:0_14:1</v>
      </c>
      <c r="J140" s="12">
        <f>_xlfn.IFNA(VLOOKUP(D140,ctlistM1!A:AO,19,FALSE),0)</f>
        <v>0</v>
      </c>
      <c r="K140" s="2">
        <f>IF(J140=0,0,VLOOKUP(I140,ProbListM1!D:W,IF(J140=1,17,IF(J140=2,18,IF(J140=3,19,IF(J140=4,20)))),FALSE))</f>
        <v>0</v>
      </c>
      <c r="L140" s="12" t="str">
        <f>IF(_xlfn.IFNA(VLOOKUP(D140,ctlistM1!A:AI,20,FALSE),"PC 12:0_14:1")=0,"PC 12:0_14:1", _xlfn.IFNA(VLOOKUP(D140,ctlistM1!A:AI,20,FALSE),"PC 12:0_14:1"))</f>
        <v>PC 12:0_14:1</v>
      </c>
      <c r="M140">
        <f>_xlfn.IFNA(VLOOKUP(D140,ctlistM1!A:AR,27,FALSE),0)</f>
        <v>0</v>
      </c>
      <c r="N140" s="2">
        <v>0</v>
      </c>
      <c r="O140" t="s">
        <v>146</v>
      </c>
      <c r="P140">
        <v>0</v>
      </c>
      <c r="Q140">
        <v>0</v>
      </c>
    </row>
    <row r="141" spans="1:17" x14ac:dyDescent="0.25">
      <c r="A141">
        <v>140</v>
      </c>
      <c r="B141">
        <v>-888.6</v>
      </c>
      <c r="C141">
        <v>327.2</v>
      </c>
      <c r="D141" t="s">
        <v>285</v>
      </c>
      <c r="E141">
        <f>VLOOKUP(D141,ProbListM1!D:S,10,FALSE)</f>
        <v>0.55267045185760011</v>
      </c>
      <c r="F141" t="str">
        <f>_xlfn.IFNA(VLOOKUP(D141,ctlistM1!A:AI,4,FALSE),"PC 12:0_14:1")</f>
        <v>PC 12:0_14:1</v>
      </c>
      <c r="G141">
        <f>_xlfn.IFNA(VLOOKUP(D141,ctlistM1!A:AL,11,FALSE),0)</f>
        <v>0</v>
      </c>
      <c r="H141" s="2">
        <f>IF(G141=0,0,VLOOKUP(F141,ProbListM1!D:W,IF(G141=1,17,IF(G141=2,18,IF(G141=3,19,IF(G141=4,20)))), FALSE))</f>
        <v>0</v>
      </c>
      <c r="I141" s="12" t="str">
        <f>IF(_xlfn.IFNA(VLOOKUP(D141,ctlistM1!A:AI,12,FALSE),"PC 12:0_14:1")=0,"PC 12:0_14:1", _xlfn.IFNA(VLOOKUP(D141,ctlistM1!A:AI,12,FALSE),"PC 12:0_14:1"))</f>
        <v>PC 12:0_14:1</v>
      </c>
      <c r="J141" s="12">
        <f>_xlfn.IFNA(VLOOKUP(D141,ctlistM1!A:AO,19,FALSE),0)</f>
        <v>0</v>
      </c>
      <c r="K141" s="2">
        <f>IF(J141=0,0,VLOOKUP(I141,ProbListM1!D:W,IF(J141=1,17,IF(J141=2,18,IF(J141=3,19,IF(J141=4,20)))),FALSE))</f>
        <v>0</v>
      </c>
      <c r="L141" s="12" t="str">
        <f>IF(_xlfn.IFNA(VLOOKUP(D141,ctlistM1!A:AI,20,FALSE),"PC 12:0_14:1")=0,"PC 12:0_14:1", _xlfn.IFNA(VLOOKUP(D141,ctlistM1!A:AI,20,FALSE),"PC 12:0_14:1"))</f>
        <v>PC 12:0_14:1</v>
      </c>
      <c r="M141">
        <f>_xlfn.IFNA(VLOOKUP(D141,ctlistM1!A:AR,27,FALSE),0)</f>
        <v>0</v>
      </c>
      <c r="N141" s="2">
        <v>0</v>
      </c>
      <c r="O141" t="s">
        <v>146</v>
      </c>
      <c r="P141">
        <v>0</v>
      </c>
      <c r="Q141">
        <v>0</v>
      </c>
    </row>
    <row r="142" spans="1:17" x14ac:dyDescent="0.25">
      <c r="A142">
        <v>141</v>
      </c>
      <c r="B142" s="22">
        <v>-834.6</v>
      </c>
      <c r="C142" s="22">
        <v>269.2</v>
      </c>
      <c r="D142" s="23" t="s">
        <v>286</v>
      </c>
      <c r="E142">
        <f>VLOOKUP(D142,ProbListM1!D:S,10,FALSE)</f>
        <v>0.58357125759291706</v>
      </c>
      <c r="F142" t="str">
        <f>_xlfn.IFNA(VLOOKUP(D142,ctlistM1!A:AI,4,FALSE),"PC 12:0_14:1")</f>
        <v>PC 17:0_18:1</v>
      </c>
      <c r="G142">
        <f>_xlfn.IFNA(VLOOKUP(D142,ctlistM1!A:AL,11,FALSE),0)</f>
        <v>2</v>
      </c>
      <c r="H142" s="2">
        <f>IF(G142=0,0,VLOOKUP(F142,ProbListM1!D:W,IF(G142=1,17,IF(G142=2,18,IF(G142=3,19,IF(G142=4,20)))), FALSE))</f>
        <v>3.9412856235338314E-2</v>
      </c>
      <c r="I142" s="12" t="str">
        <f>IF(_xlfn.IFNA(VLOOKUP(D142,ctlistM1!A:AI,12,FALSE),"PC 12:0_14:1")=0,"PC 12:0_14:1", _xlfn.IFNA(VLOOKUP(D142,ctlistM1!A:AI,12,FALSE),"PC 12:0_14:1"))</f>
        <v>PC 12:0_14:1</v>
      </c>
      <c r="J142" s="12">
        <f>_xlfn.IFNA(VLOOKUP(D142,ctlistM1!A:AO,19,FALSE),0)</f>
        <v>0</v>
      </c>
      <c r="K142" s="2">
        <f>IF(J142=0,0,VLOOKUP(I142,ProbListM1!D:W,IF(J142=1,17,IF(J142=2,18,IF(J142=3,19,IF(J142=4,20)))),FALSE))</f>
        <v>0</v>
      </c>
      <c r="L142" s="12" t="str">
        <f>IF(_xlfn.IFNA(VLOOKUP(D142,ctlistM1!A:AI,20,FALSE),"PC 12:0_14:1")=0,"PC 12:0_14:1", _xlfn.IFNA(VLOOKUP(D142,ctlistM1!A:AI,20,FALSE),"PC 12:0_14:1"))</f>
        <v>PC 12:0_14:1</v>
      </c>
      <c r="M142">
        <f>_xlfn.IFNA(VLOOKUP(D142,ctlistM1!A:AR,27,FALSE),0)</f>
        <v>0</v>
      </c>
      <c r="N142" s="2">
        <v>0</v>
      </c>
      <c r="O142" t="s">
        <v>146</v>
      </c>
      <c r="P142">
        <v>0</v>
      </c>
      <c r="Q142">
        <v>0</v>
      </c>
    </row>
    <row r="143" spans="1:17" x14ac:dyDescent="0.25">
      <c r="A143">
        <v>142</v>
      </c>
      <c r="B143" s="22">
        <v>-862.6</v>
      </c>
      <c r="C143" s="22">
        <v>269.2</v>
      </c>
      <c r="D143" s="23" t="s">
        <v>287</v>
      </c>
      <c r="E143">
        <f>VLOOKUP(D143,ProbListM1!D:S,10,FALSE)</f>
        <v>0.57046089711755299</v>
      </c>
      <c r="F143" t="str">
        <f>_xlfn.IFNA(VLOOKUP(D143,ctlistM1!A:AI,4,FALSE),"PC 12:0_14:1")</f>
        <v>PC 17:0_20:1</v>
      </c>
      <c r="G143">
        <f>_xlfn.IFNA(VLOOKUP(D143,ctlistM1!A:AL,11,FALSE),0)</f>
        <v>2</v>
      </c>
      <c r="H143" s="2">
        <f>IF(G143=0,0,VLOOKUP(F143,ProbListM1!D:W,IF(G143=1,17,IF(G143=2,18,IF(G143=3,19,IF(G143=4,20)))), FALSE))</f>
        <v>4.2858654760521905E-2</v>
      </c>
      <c r="I143" s="12" t="str">
        <f>IF(_xlfn.IFNA(VLOOKUP(D143,ctlistM1!A:AI,12,FALSE),"PC 12:0_14:1")=0,"PC 12:0_14:1", _xlfn.IFNA(VLOOKUP(D143,ctlistM1!A:AI,12,FALSE),"PC 12:0_14:1"))</f>
        <v>dPC 17:0_20:3_</v>
      </c>
      <c r="J143" s="12">
        <f>_xlfn.IFNA(VLOOKUP(D143,ctlistM1!A:AO,19,FALSE),0)</f>
        <v>4</v>
      </c>
      <c r="K143" s="2">
        <f>IF(J143=0,0,VLOOKUP(I143,ProbListM1!D:W,IF(J143=1,17,IF(J143=2,18,IF(J143=3,19,IF(J143=4,20)))),FALSE))</f>
        <v>0.19870092331559508</v>
      </c>
      <c r="L143" s="12" t="str">
        <f>IF(_xlfn.IFNA(VLOOKUP(D143,ctlistM1!A:AI,20,FALSE),"PC 12:0_14:1")=0,"PC 12:0_14:1", _xlfn.IFNA(VLOOKUP(D143,ctlistM1!A:AI,20,FALSE),"PC 12:0_14:1"))</f>
        <v>PC 12:0_14:1</v>
      </c>
      <c r="M143">
        <f>_xlfn.IFNA(VLOOKUP(D143,ctlistM1!A:AR,27,FALSE),0)</f>
        <v>0</v>
      </c>
      <c r="N143" s="2">
        <v>0</v>
      </c>
      <c r="O143" t="s">
        <v>146</v>
      </c>
      <c r="P143">
        <v>0</v>
      </c>
      <c r="Q143">
        <v>0</v>
      </c>
    </row>
    <row r="144" spans="1:17" x14ac:dyDescent="0.25">
      <c r="A144">
        <v>143</v>
      </c>
      <c r="B144" s="22">
        <v>-860.6</v>
      </c>
      <c r="C144" s="22">
        <v>269.2</v>
      </c>
      <c r="D144" s="23" t="s">
        <v>288</v>
      </c>
      <c r="E144">
        <f>VLOOKUP(D144,ProbListM1!D:S,10,FALSE)</f>
        <v>0.57063207390050152</v>
      </c>
      <c r="F144" t="str">
        <f>_xlfn.IFNA(VLOOKUP(D144,ctlistM1!A:AI,4,FALSE),"PC 12:0_14:1")</f>
        <v>PC 12:0_14:1</v>
      </c>
      <c r="G144">
        <f>_xlfn.IFNA(VLOOKUP(D144,ctlistM1!A:AL,11,FALSE),0)</f>
        <v>0</v>
      </c>
      <c r="H144" s="2">
        <f>IF(G144=0,0,VLOOKUP(F144,ProbListM1!D:W,IF(G144=1,17,IF(G144=2,18,IF(G144=3,19,IF(G144=4,20)))), FALSE))</f>
        <v>0</v>
      </c>
      <c r="I144" s="12" t="str">
        <f>IF(_xlfn.IFNA(VLOOKUP(D144,ctlistM1!A:AI,12,FALSE),"PC 12:0_14:1")=0,"PC 12:0_14:1", _xlfn.IFNA(VLOOKUP(D144,ctlistM1!A:AI,12,FALSE),"PC 12:0_14:1"))</f>
        <v>PC 12:0_14:1</v>
      </c>
      <c r="J144" s="12">
        <f>_xlfn.IFNA(VLOOKUP(D144,ctlistM1!A:AO,19,FALSE),0)</f>
        <v>0</v>
      </c>
      <c r="K144" s="2">
        <f>IF(J144=0,0,VLOOKUP(I144,ProbListM1!D:W,IF(J144=1,17,IF(J144=2,18,IF(J144=3,19,IF(J144=4,20)))),FALSE))</f>
        <v>0</v>
      </c>
      <c r="L144" s="12" t="str">
        <f>IF(_xlfn.IFNA(VLOOKUP(D144,ctlistM1!A:AI,20,FALSE),"PC 12:0_14:1")=0,"PC 12:0_14:1", _xlfn.IFNA(VLOOKUP(D144,ctlistM1!A:AI,20,FALSE),"PC 12:0_14:1"))</f>
        <v>PC 12:0_14:1</v>
      </c>
      <c r="M144">
        <f>_xlfn.IFNA(VLOOKUP(D144,ctlistM1!A:AR,27,FALSE),0)</f>
        <v>0</v>
      </c>
      <c r="N144" s="2">
        <v>0</v>
      </c>
      <c r="O144" t="s">
        <v>146</v>
      </c>
      <c r="P144">
        <v>0</v>
      </c>
      <c r="Q144">
        <v>0</v>
      </c>
    </row>
    <row r="145" spans="1:17" x14ac:dyDescent="0.25">
      <c r="A145">
        <v>144</v>
      </c>
      <c r="B145" s="22">
        <v>-888.6</v>
      </c>
      <c r="C145" s="22">
        <v>269.2</v>
      </c>
      <c r="D145" s="23" t="s">
        <v>289</v>
      </c>
      <c r="E145">
        <f>VLOOKUP(D145,ProbListM1!D:S,10,FALSE)</f>
        <v>0.55781240176911839</v>
      </c>
      <c r="F145" t="str">
        <f>_xlfn.IFNA(VLOOKUP(D145,ctlistM1!A:AI,4,FALSE),"PC 12:0_14:1")</f>
        <v>PC 17:0_22:2</v>
      </c>
      <c r="G145">
        <f>_xlfn.IFNA(VLOOKUP(D145,ctlistM1!A:AL,11,FALSE),0)</f>
        <v>2</v>
      </c>
      <c r="H145" s="2">
        <f>IF(G145=0,0,VLOOKUP(F145,ProbListM1!D:W,IF(G145=1,17,IF(G145=2,18,IF(G145=3,19,IF(G145=4,20)))), FALSE))</f>
        <v>4.6372547504272159E-2</v>
      </c>
      <c r="I145" s="12" t="str">
        <f>IF(_xlfn.IFNA(VLOOKUP(D145,ctlistM1!A:AI,12,FALSE),"PC 12:0_14:1")=0,"PC 12:0_14:1", _xlfn.IFNA(VLOOKUP(D145,ctlistM1!A:AI,12,FALSE),"PC 12:0_14:1"))</f>
        <v>dPC 17:0_22:4_</v>
      </c>
      <c r="J145" s="12">
        <f>_xlfn.IFNA(VLOOKUP(D145,ctlistM1!A:AO,19,FALSE),0)</f>
        <v>4</v>
      </c>
      <c r="K145" s="2">
        <f>IF(J145=0,0,VLOOKUP(I145,ProbListM1!D:W,IF(J145=1,17,IF(J145=2,18,IF(J145=3,19,IF(J145=4,20)))),FALSE))</f>
        <v>0.20689174644941263</v>
      </c>
      <c r="L145" s="12" t="str">
        <f>IF(_xlfn.IFNA(VLOOKUP(D145,ctlistM1!A:AI,20,FALSE),"PC 12:0_14:1")=0,"PC 12:0_14:1", _xlfn.IFNA(VLOOKUP(D145,ctlistM1!A:AI,20,FALSE),"PC 12:0_14:1"))</f>
        <v>PC 12:0_14:1</v>
      </c>
      <c r="M145">
        <f>_xlfn.IFNA(VLOOKUP(D145,ctlistM1!A:AR,27,FALSE),0)</f>
        <v>0</v>
      </c>
      <c r="N145" s="2">
        <v>0</v>
      </c>
      <c r="O145" t="s">
        <v>146</v>
      </c>
      <c r="P145">
        <v>0</v>
      </c>
      <c r="Q145">
        <v>0</v>
      </c>
    </row>
    <row r="146" spans="1:17" x14ac:dyDescent="0.25">
      <c r="A146">
        <v>145</v>
      </c>
      <c r="B146" s="22">
        <v>-886.6</v>
      </c>
      <c r="C146" s="22">
        <v>269.2</v>
      </c>
      <c r="D146" s="23" t="s">
        <v>290</v>
      </c>
      <c r="E146">
        <f>VLOOKUP(D146,ProbListM1!D:S,10,FALSE)</f>
        <v>0.55797978314951802</v>
      </c>
      <c r="F146" t="str">
        <f>_xlfn.IFNA(VLOOKUP(D146,ctlistM1!A:AI,4,FALSE),"PC 12:0_14:1")</f>
        <v>PC 12:0_14:1</v>
      </c>
      <c r="G146">
        <f>_xlfn.IFNA(VLOOKUP(D146,ctlistM1!A:AL,11,FALSE),0)</f>
        <v>0</v>
      </c>
      <c r="H146" s="2">
        <f>IF(G146=0,0,VLOOKUP(F146,ProbListM1!D:W,IF(G146=1,17,IF(G146=2,18,IF(G146=3,19,IF(G146=4,20)))), FALSE))</f>
        <v>0</v>
      </c>
      <c r="I146" s="12" t="str">
        <f>IF(_xlfn.IFNA(VLOOKUP(D146,ctlistM1!A:AI,12,FALSE),"PC 12:0_14:1")=0,"PC 12:0_14:1", _xlfn.IFNA(VLOOKUP(D146,ctlistM1!A:AI,12,FALSE),"PC 12:0_14:1"))</f>
        <v>PC 12:0_14:1</v>
      </c>
      <c r="J146" s="12">
        <f>_xlfn.IFNA(VLOOKUP(D146,ctlistM1!A:AO,19,FALSE),0)</f>
        <v>0</v>
      </c>
      <c r="K146" s="2">
        <f>IF(J146=0,0,VLOOKUP(I146,ProbListM1!D:W,IF(J146=1,17,IF(J146=2,18,IF(J146=3,19,IF(J146=4,20)))),FALSE))</f>
        <v>0</v>
      </c>
      <c r="L146" s="12" t="str">
        <f>IF(_xlfn.IFNA(VLOOKUP(D146,ctlistM1!A:AI,20,FALSE),"PC 12:0_14:1")=0,"PC 12:0_14:1", _xlfn.IFNA(VLOOKUP(D146,ctlistM1!A:AI,20,FALSE),"PC 12:0_14:1"))</f>
        <v>PC 12:0_14:1</v>
      </c>
      <c r="M146">
        <f>_xlfn.IFNA(VLOOKUP(D146,ctlistM1!A:AR,27,FALSE),0)</f>
        <v>0</v>
      </c>
      <c r="N146" s="2">
        <v>0</v>
      </c>
      <c r="O146" t="s">
        <v>146</v>
      </c>
      <c r="P146">
        <v>0</v>
      </c>
      <c r="Q146">
        <v>0</v>
      </c>
    </row>
    <row r="147" spans="1:17" x14ac:dyDescent="0.25">
      <c r="A147">
        <v>146</v>
      </c>
      <c r="B147" s="20">
        <v>-781.6</v>
      </c>
      <c r="C147" s="20">
        <v>225.2</v>
      </c>
      <c r="D147" s="24" t="s">
        <v>291</v>
      </c>
      <c r="E147">
        <f>VLOOKUP(D147,ProbListM1!D:S,10,FALSE)</f>
        <v>0.61134443482478207</v>
      </c>
      <c r="F147" t="str">
        <f>_xlfn.IFNA(VLOOKUP(D147,ctlistM1!A:AI,4,FALSE),"PC 12:0_14:1")</f>
        <v>PC 12:0_14:1</v>
      </c>
      <c r="G147">
        <f>_xlfn.IFNA(VLOOKUP(D147,ctlistM1!A:AL,11,FALSE),0)</f>
        <v>0</v>
      </c>
      <c r="H147" s="2">
        <f>IF(G147=0,0,VLOOKUP(F147,ProbListM1!D:W,IF(G147=1,17,IF(G147=2,18,IF(G147=3,19,IF(G147=4,20)))), FALSE))</f>
        <v>0</v>
      </c>
      <c r="I147" s="12" t="str">
        <f>IF(_xlfn.IFNA(VLOOKUP(D147,ctlistM1!A:AI,12,FALSE),"PC 12:0_14:1")=0,"PC 12:0_14:1", _xlfn.IFNA(VLOOKUP(D147,ctlistM1!A:AI,12,FALSE),"PC 12:0_14:1"))</f>
        <v>PC 12:0_14:1</v>
      </c>
      <c r="J147" s="12">
        <f>_xlfn.IFNA(VLOOKUP(D147,ctlistM1!A:AO,19,FALSE),0)</f>
        <v>0</v>
      </c>
      <c r="K147" s="2">
        <f>IF(J147=0,0,VLOOKUP(I147,ProbListM1!D:W,IF(J147=1,17,IF(J147=2,18,IF(J147=3,19,IF(J147=4,20)))),FALSE))</f>
        <v>0</v>
      </c>
      <c r="L147" s="12" t="str">
        <f>IF(_xlfn.IFNA(VLOOKUP(D147,ctlistM1!A:AI,20,FALSE),"PC 12:0_14:1")=0,"PC 12:0_14:1", _xlfn.IFNA(VLOOKUP(D147,ctlistM1!A:AI,20,FALSE),"PC 12:0_14:1"))</f>
        <v>PC 12:0_14:1</v>
      </c>
      <c r="M147">
        <f>_xlfn.IFNA(VLOOKUP(D147,ctlistM1!A:AR,27,FALSE),0)</f>
        <v>0</v>
      </c>
      <c r="N147" s="2">
        <v>0</v>
      </c>
      <c r="O147" t="s">
        <v>146</v>
      </c>
      <c r="P147">
        <v>0</v>
      </c>
      <c r="Q147">
        <v>0</v>
      </c>
    </row>
    <row r="148" spans="1:17" x14ac:dyDescent="0.25">
      <c r="A148">
        <v>147</v>
      </c>
      <c r="B148" s="20">
        <v>-809.6</v>
      </c>
      <c r="C148" s="20">
        <v>253.2</v>
      </c>
      <c r="D148" s="24" t="s">
        <v>292</v>
      </c>
      <c r="E148">
        <f>VLOOKUP(D148,ProbListM1!D:S,10,FALSE)</f>
        <v>0.59761012935500923</v>
      </c>
      <c r="F148" t="str">
        <f>_xlfn.IFNA(VLOOKUP(D148,ctlistM1!A:AI,4,FALSE),"PC 12:0_14:1")</f>
        <v>PC 12:0_14:1</v>
      </c>
      <c r="G148">
        <f>_xlfn.IFNA(VLOOKUP(D148,ctlistM1!A:AL,11,FALSE),0)</f>
        <v>0</v>
      </c>
      <c r="H148" s="2">
        <f>IF(G148=0,0,VLOOKUP(F148,ProbListM1!D:W,IF(G148=1,17,IF(G148=2,18,IF(G148=3,19,IF(G148=4,20)))), FALSE))</f>
        <v>0</v>
      </c>
      <c r="I148" s="12" t="str">
        <f>IF(_xlfn.IFNA(VLOOKUP(D148,ctlistM1!A:AI,12,FALSE),"PC 12:0_14:1")=0,"PC 12:0_14:1", _xlfn.IFNA(VLOOKUP(D148,ctlistM1!A:AI,12,FALSE),"PC 12:0_14:1"))</f>
        <v>PC 12:0_14:1</v>
      </c>
      <c r="J148" s="12">
        <f>_xlfn.IFNA(VLOOKUP(D148,ctlistM1!A:AO,19,FALSE),0)</f>
        <v>0</v>
      </c>
      <c r="K148" s="2">
        <f>IF(J148=0,0,VLOOKUP(I148,ProbListM1!D:W,IF(J148=1,17,IF(J148=2,18,IF(J148=3,19,IF(J148=4,20)))),FALSE))</f>
        <v>0</v>
      </c>
      <c r="L148" s="12" t="str">
        <f>IF(_xlfn.IFNA(VLOOKUP(D148,ctlistM1!A:AI,20,FALSE),"PC 12:0_14:1")=0,"PC 12:0_14:1", _xlfn.IFNA(VLOOKUP(D148,ctlistM1!A:AI,20,FALSE),"PC 12:0_14:1"))</f>
        <v>PC 12:0_14:1</v>
      </c>
      <c r="M148">
        <f>_xlfn.IFNA(VLOOKUP(D148,ctlistM1!A:AR,27,FALSE),0)</f>
        <v>0</v>
      </c>
      <c r="N148" s="2">
        <v>0</v>
      </c>
      <c r="O148" t="s">
        <v>146</v>
      </c>
      <c r="P148">
        <v>0</v>
      </c>
      <c r="Q148">
        <v>0</v>
      </c>
    </row>
    <row r="149" spans="1:17" x14ac:dyDescent="0.25">
      <c r="A149">
        <v>148</v>
      </c>
      <c r="B149" s="20">
        <v>-837.6</v>
      </c>
      <c r="C149" s="20">
        <v>281.2</v>
      </c>
      <c r="D149" s="24" t="s">
        <v>293</v>
      </c>
      <c r="E149">
        <f>VLOOKUP(D149,ProbListM1!D:S,10,FALSE)</f>
        <v>0.58418437522878663</v>
      </c>
      <c r="F149" t="str">
        <f>_xlfn.IFNA(VLOOKUP(D149,ctlistM1!A:AI,4,FALSE),"PC 12:0_14:1")</f>
        <v>dPC 17:0_18:2</v>
      </c>
      <c r="G149">
        <f>_xlfn.IFNA(VLOOKUP(D149,ctlistM1!A:AL,11,FALSE),0)</f>
        <v>1</v>
      </c>
      <c r="H149" s="2">
        <f>IF(G149=0,0,VLOOKUP(F149,ProbListM1!D:W,IF(G149=1,17,IF(G149=2,18,IF(G149=3,19,IF(G149=4,20)))), FALSE))</f>
        <v>1.4044733611017431E-2</v>
      </c>
      <c r="I149" s="12" t="str">
        <f>IF(_xlfn.IFNA(VLOOKUP(D149,ctlistM1!A:AI,12,FALSE),"PC 12:0_14:1")=0,"PC 12:0_14:1", _xlfn.IFNA(VLOOKUP(D149,ctlistM1!A:AI,12,FALSE),"PC 12:0_14:1"))</f>
        <v>PC 12:0_14:1</v>
      </c>
      <c r="J149" s="12">
        <f>_xlfn.IFNA(VLOOKUP(D149,ctlistM1!A:AO,19,FALSE),0)</f>
        <v>0</v>
      </c>
      <c r="K149" s="2">
        <f>IF(J149=0,0,VLOOKUP(I149,ProbListM1!D:W,IF(J149=1,17,IF(J149=2,18,IF(J149=3,19,IF(J149=4,20)))),FALSE))</f>
        <v>0</v>
      </c>
      <c r="L149" s="12" t="str">
        <f>IF(_xlfn.IFNA(VLOOKUP(D149,ctlistM1!A:AI,20,FALSE),"PC 12:0_14:1")=0,"PC 12:0_14:1", _xlfn.IFNA(VLOOKUP(D149,ctlistM1!A:AI,20,FALSE),"PC 12:0_14:1"))</f>
        <v>PC 12:0_14:1</v>
      </c>
      <c r="M149">
        <f>_xlfn.IFNA(VLOOKUP(D149,ctlistM1!A:AR,27,FALSE),0)</f>
        <v>0</v>
      </c>
      <c r="N149" s="2">
        <v>0</v>
      </c>
      <c r="O149" t="s">
        <v>146</v>
      </c>
      <c r="P149">
        <v>0</v>
      </c>
      <c r="Q149">
        <v>0</v>
      </c>
    </row>
    <row r="150" spans="1:17" x14ac:dyDescent="0.25">
      <c r="A150">
        <v>149</v>
      </c>
      <c r="B150" s="26">
        <v>-835.6</v>
      </c>
      <c r="C150" s="26">
        <v>279.2</v>
      </c>
      <c r="D150" s="27" t="s">
        <v>294</v>
      </c>
      <c r="E150">
        <f>VLOOKUP(D150,ProbListM1!D:S,10,FALSE)</f>
        <v>0.58435966998168853</v>
      </c>
      <c r="F150" t="str">
        <f>_xlfn.IFNA(VLOOKUP(D150,ctlistM1!A:AI,4,FALSE),"PC 12:0_14:1")</f>
        <v>PC 12:0_14:1</v>
      </c>
      <c r="G150">
        <f>_xlfn.IFNA(VLOOKUP(D150,ctlistM1!A:AL,11,FALSE),0)</f>
        <v>0</v>
      </c>
      <c r="H150" s="2">
        <f>IF(G150=0,0,VLOOKUP(F150,ProbListM1!D:W,IF(G150=1,17,IF(G150=2,18,IF(G150=3,19,IF(G150=4,20)))), FALSE))</f>
        <v>0</v>
      </c>
      <c r="I150" s="12" t="str">
        <f>IF(_xlfn.IFNA(VLOOKUP(D150,ctlistM1!A:AI,12,FALSE),"PC 12:0_14:1")=0,"PC 12:0_14:1", _xlfn.IFNA(VLOOKUP(D150,ctlistM1!A:AI,12,FALSE),"PC 12:0_14:1"))</f>
        <v>PC 12:0_14:1</v>
      </c>
      <c r="J150" s="12">
        <f>_xlfn.IFNA(VLOOKUP(D150,ctlistM1!A:AO,19,FALSE),0)</f>
        <v>0</v>
      </c>
      <c r="K150" s="2">
        <f>IF(J150=0,0,VLOOKUP(I150,ProbListM1!D:W,IF(J150=1,17,IF(J150=2,18,IF(J150=3,19,IF(J150=4,20)))),FALSE))</f>
        <v>0</v>
      </c>
      <c r="L150" s="12" t="str">
        <f>IF(_xlfn.IFNA(VLOOKUP(D150,ctlistM1!A:AI,20,FALSE),"PC 12:0_14:1")=0,"PC 12:0_14:1", _xlfn.IFNA(VLOOKUP(D150,ctlistM1!A:AI,20,FALSE),"PC 12:0_14:1"))</f>
        <v>PC 12:0_14:1</v>
      </c>
      <c r="M150">
        <f>_xlfn.IFNA(VLOOKUP(D150,ctlistM1!A:AR,27,FALSE),0)</f>
        <v>0</v>
      </c>
      <c r="N150" s="2">
        <v>0</v>
      </c>
      <c r="O150" t="s">
        <v>146</v>
      </c>
      <c r="P150">
        <v>0</v>
      </c>
      <c r="Q150">
        <v>0</v>
      </c>
    </row>
    <row r="151" spans="1:17" x14ac:dyDescent="0.25">
      <c r="A151">
        <v>150</v>
      </c>
      <c r="B151" s="20">
        <v>-861.6</v>
      </c>
      <c r="C151" s="20">
        <v>305.2</v>
      </c>
      <c r="D151" s="24" t="s">
        <v>295</v>
      </c>
      <c r="E151">
        <f>VLOOKUP(D151,ProbListM1!D:S,10,FALSE)</f>
        <v>0.57140300528315591</v>
      </c>
      <c r="F151" t="str">
        <f>_xlfn.IFNA(VLOOKUP(D151,ctlistM1!A:AI,4,FALSE),"PC 12:0_14:1")</f>
        <v>PC 12:0_14:1</v>
      </c>
      <c r="G151">
        <f>_xlfn.IFNA(VLOOKUP(D151,ctlistM1!A:AL,11,FALSE),0)</f>
        <v>0</v>
      </c>
      <c r="H151" s="2">
        <f>IF(G151=0,0,VLOOKUP(F151,ProbListM1!D:W,IF(G151=1,17,IF(G151=2,18,IF(G151=3,19,IF(G151=4,20)))), FALSE))</f>
        <v>0</v>
      </c>
      <c r="I151" s="12" t="str">
        <f>IF(_xlfn.IFNA(VLOOKUP(D151,ctlistM1!A:AI,12,FALSE),"PC 12:0_14:1")=0,"PC 12:0_14:1", _xlfn.IFNA(VLOOKUP(D151,ctlistM1!A:AI,12,FALSE),"PC 12:0_14:1"))</f>
        <v>PC 12:0_14:1</v>
      </c>
      <c r="J151" s="12">
        <f>_xlfn.IFNA(VLOOKUP(D151,ctlistM1!A:AO,19,FALSE),0)</f>
        <v>0</v>
      </c>
      <c r="K151" s="2">
        <f>IF(J151=0,0,VLOOKUP(I151,ProbListM1!D:W,IF(J151=1,17,IF(J151=2,18,IF(J151=3,19,IF(J151=4,20)))),FALSE))</f>
        <v>0</v>
      </c>
      <c r="L151" s="12" t="str">
        <f>IF(_xlfn.IFNA(VLOOKUP(D151,ctlistM1!A:AI,20,FALSE),"PC 12:0_14:1")=0,"PC 12:0_14:1", _xlfn.IFNA(VLOOKUP(D151,ctlistM1!A:AI,20,FALSE),"PC 12:0_14:1"))</f>
        <v>PC 12:0_14:1</v>
      </c>
      <c r="M151">
        <f>_xlfn.IFNA(VLOOKUP(D151,ctlistM1!A:AR,27,FALSE),0)</f>
        <v>0</v>
      </c>
      <c r="N151" s="2">
        <v>0</v>
      </c>
      <c r="O151" t="s">
        <v>146</v>
      </c>
      <c r="P151">
        <v>0</v>
      </c>
      <c r="Q151">
        <v>0</v>
      </c>
    </row>
    <row r="152" spans="1:17" x14ac:dyDescent="0.25">
      <c r="A152">
        <v>151</v>
      </c>
      <c r="B152" s="20">
        <v>-887.7</v>
      </c>
      <c r="C152" s="20">
        <v>331.2</v>
      </c>
      <c r="D152" s="24" t="s">
        <v>296</v>
      </c>
      <c r="E152">
        <f>VLOOKUP(D152,ProbListM1!D:S,10,FALSE)</f>
        <v>0.5587336211221654</v>
      </c>
      <c r="F152" t="str">
        <f>_xlfn.IFNA(VLOOKUP(D152,ctlistM1!A:AI,4,FALSE),"PC 12:0_14:1")</f>
        <v>PC 12:0_14:1</v>
      </c>
      <c r="G152">
        <f>_xlfn.IFNA(VLOOKUP(D152,ctlistM1!A:AL,11,FALSE),0)</f>
        <v>0</v>
      </c>
      <c r="H152" s="2">
        <f>IF(G152=0,0,VLOOKUP(F152,ProbListM1!D:W,IF(G152=1,17,IF(G152=2,18,IF(G152=3,19,IF(G152=4,20)))), FALSE))</f>
        <v>0</v>
      </c>
      <c r="I152" s="12" t="str">
        <f>IF(_xlfn.IFNA(VLOOKUP(D152,ctlistM1!A:AI,12,FALSE),"PC 12:0_14:1")=0,"PC 12:0_14:1", _xlfn.IFNA(VLOOKUP(D152,ctlistM1!A:AI,12,FALSE),"PC 12:0_14:1"))</f>
        <v>PC 12:0_14:1</v>
      </c>
      <c r="J152" s="12">
        <f>_xlfn.IFNA(VLOOKUP(D152,ctlistM1!A:AO,19,FALSE),0)</f>
        <v>0</v>
      </c>
      <c r="K152" s="2">
        <f>IF(J152=0,0,VLOOKUP(I152,ProbListM1!D:W,IF(J152=1,17,IF(J152=2,18,IF(J152=3,19,IF(J152=4,20)))),FALSE))</f>
        <v>0</v>
      </c>
      <c r="L152" s="12" t="str">
        <f>IF(_xlfn.IFNA(VLOOKUP(D152,ctlistM1!A:AI,20,FALSE),"PC 12:0_14:1")=0,"PC 12:0_14:1", _xlfn.IFNA(VLOOKUP(D152,ctlistM1!A:AI,20,FALSE),"PC 12:0_14:1"))</f>
        <v>PC 12:0_14:1</v>
      </c>
      <c r="M152">
        <f>_xlfn.IFNA(VLOOKUP(D152,ctlistM1!A:AR,27,FALSE),0)</f>
        <v>0</v>
      </c>
      <c r="N152" s="2">
        <v>0</v>
      </c>
      <c r="O152" t="s">
        <v>146</v>
      </c>
      <c r="P152">
        <v>0</v>
      </c>
      <c r="Q152">
        <v>0</v>
      </c>
    </row>
    <row r="153" spans="1:17" x14ac:dyDescent="0.25">
      <c r="A153">
        <v>152</v>
      </c>
      <c r="B153" s="26">
        <v>-883.7</v>
      </c>
      <c r="C153" s="26">
        <v>327.2</v>
      </c>
      <c r="D153" s="27" t="s">
        <v>297</v>
      </c>
      <c r="E153">
        <f>VLOOKUP(D153,ProbListM1!D:S,10,FALSE)</f>
        <v>0.55906898704762775</v>
      </c>
      <c r="F153" t="str">
        <f>_xlfn.IFNA(VLOOKUP(D153,ctlistM1!A:AI,4,FALSE),"PC 12:0_14:1")</f>
        <v>PC 12:0_14:1</v>
      </c>
      <c r="G153">
        <f>_xlfn.IFNA(VLOOKUP(D153,ctlistM1!A:AL,11,FALSE),0)</f>
        <v>0</v>
      </c>
      <c r="H153" s="2">
        <f>IF(G153=0,0,VLOOKUP(F153,ProbListM1!D:W,IF(G153=1,17,IF(G153=2,18,IF(G153=3,19,IF(G153=4,20)))), FALSE))</f>
        <v>0</v>
      </c>
      <c r="I153" s="12" t="str">
        <f>IF(_xlfn.IFNA(VLOOKUP(D153,ctlistM1!A:AI,12,FALSE),"PC 12:0_14:1")=0,"PC 12:0_14:1", _xlfn.IFNA(VLOOKUP(D153,ctlistM1!A:AI,12,FALSE),"PC 12:0_14:1"))</f>
        <v>PC 12:0_14:1</v>
      </c>
      <c r="J153" s="12">
        <f>_xlfn.IFNA(VLOOKUP(D153,ctlistM1!A:AO,19,FALSE),0)</f>
        <v>0</v>
      </c>
      <c r="K153" s="2">
        <f>IF(J153=0,0,VLOOKUP(I153,ProbListM1!D:W,IF(J153=1,17,IF(J153=2,18,IF(J153=3,19,IF(J153=4,20)))),FALSE))</f>
        <v>0</v>
      </c>
      <c r="L153" s="12" t="str">
        <f>IF(_xlfn.IFNA(VLOOKUP(D153,ctlistM1!A:AI,20,FALSE),"PC 12:0_14:1")=0,"PC 12:0_14:1", _xlfn.IFNA(VLOOKUP(D153,ctlistM1!A:AI,20,FALSE),"PC 12:0_14:1"))</f>
        <v>PC 12:0_14:1</v>
      </c>
      <c r="M153">
        <f>_xlfn.IFNA(VLOOKUP(D153,ctlistM1!A:AR,27,FALSE),0)</f>
        <v>0</v>
      </c>
      <c r="N153" s="2">
        <v>0</v>
      </c>
      <c r="O153" t="s">
        <v>146</v>
      </c>
      <c r="P153">
        <v>0</v>
      </c>
      <c r="Q153">
        <v>0</v>
      </c>
    </row>
    <row r="154" spans="1:17" x14ac:dyDescent="0.25">
      <c r="A154">
        <v>153</v>
      </c>
      <c r="B154" s="24">
        <v>-781.6</v>
      </c>
      <c r="C154" s="24">
        <v>269.2</v>
      </c>
      <c r="D154" s="24" t="s">
        <v>298</v>
      </c>
      <c r="E154">
        <f>VLOOKUP(D154,ProbListM1!D:S,10,FALSE)</f>
        <v>0.61134443482478207</v>
      </c>
      <c r="F154" t="str">
        <f>_xlfn.IFNA(VLOOKUP(D154,ctlistM1!A:AI,4,FALSE),"PC 12:0_14:1")</f>
        <v>PC 12:0_14:1</v>
      </c>
      <c r="G154">
        <f>_xlfn.IFNA(VLOOKUP(D154,ctlistM1!A:AL,11,FALSE),0)</f>
        <v>0</v>
      </c>
      <c r="H154" s="2">
        <f>IF(G154=0,0,VLOOKUP(F154,ProbListM1!D:W,IF(G154=1,17,IF(G154=2,18,IF(G154=3,19,IF(G154=4,20)))), FALSE))</f>
        <v>0</v>
      </c>
      <c r="I154" s="12" t="str">
        <f>IF(_xlfn.IFNA(VLOOKUP(D154,ctlistM1!A:AI,12,FALSE),"PC 12:0_14:1")=0,"PC 12:0_14:1", _xlfn.IFNA(VLOOKUP(D154,ctlistM1!A:AI,12,FALSE),"PC 12:0_14:1"))</f>
        <v>PC 12:0_14:1</v>
      </c>
      <c r="J154" s="12">
        <f>_xlfn.IFNA(VLOOKUP(D154,ctlistM1!A:AO,19,FALSE),0)</f>
        <v>0</v>
      </c>
      <c r="K154" s="2">
        <f>IF(J154=0,0,VLOOKUP(I154,ProbListM1!D:W,IF(J154=1,17,IF(J154=2,18,IF(J154=3,19,IF(J154=4,20)))),FALSE))</f>
        <v>0</v>
      </c>
      <c r="L154" s="12" t="str">
        <f>IF(_xlfn.IFNA(VLOOKUP(D154,ctlistM1!A:AI,20,FALSE),"PC 12:0_14:1")=0,"PC 12:0_14:1", _xlfn.IFNA(VLOOKUP(D154,ctlistM1!A:AI,20,FALSE),"PC 12:0_14:1"))</f>
        <v>PC 12:0_14:1</v>
      </c>
      <c r="M154">
        <f>_xlfn.IFNA(VLOOKUP(D154,ctlistM1!A:AR,27,FALSE),0)</f>
        <v>0</v>
      </c>
      <c r="N154" s="2">
        <v>0</v>
      </c>
      <c r="O154" t="s">
        <v>146</v>
      </c>
      <c r="P154">
        <v>0</v>
      </c>
      <c r="Q154">
        <v>0</v>
      </c>
    </row>
    <row r="155" spans="1:17" x14ac:dyDescent="0.25">
      <c r="A155">
        <v>154</v>
      </c>
      <c r="B155" s="24">
        <v>-809.6</v>
      </c>
      <c r="C155" s="24">
        <v>269.2</v>
      </c>
      <c r="D155" s="24" t="s">
        <v>299</v>
      </c>
      <c r="E155">
        <f>VLOOKUP(D155,ProbListM1!D:S,10,FALSE)</f>
        <v>0.59761012935500923</v>
      </c>
      <c r="F155" t="str">
        <f>_xlfn.IFNA(VLOOKUP(D155,ctlistM1!A:AI,4,FALSE),"PC 12:0_14:1")</f>
        <v>PC 12:0_14:1</v>
      </c>
      <c r="G155">
        <f>_xlfn.IFNA(VLOOKUP(D155,ctlistM1!A:AL,11,FALSE),0)</f>
        <v>0</v>
      </c>
      <c r="H155" s="2">
        <f>IF(G155=0,0,VLOOKUP(F155,ProbListM1!D:W,IF(G155=1,17,IF(G155=2,18,IF(G155=3,19,IF(G155=4,20)))), FALSE))</f>
        <v>0</v>
      </c>
      <c r="I155" s="12" t="str">
        <f>IF(_xlfn.IFNA(VLOOKUP(D155,ctlistM1!A:AI,12,FALSE),"PC 12:0_14:1")=0,"PC 12:0_14:1", _xlfn.IFNA(VLOOKUP(D155,ctlistM1!A:AI,12,FALSE),"PC 12:0_14:1"))</f>
        <v>PC 12:0_14:1</v>
      </c>
      <c r="J155" s="12">
        <f>_xlfn.IFNA(VLOOKUP(D155,ctlistM1!A:AO,19,FALSE),0)</f>
        <v>0</v>
      </c>
      <c r="K155" s="2">
        <f>IF(J155=0,0,VLOOKUP(I155,ProbListM1!D:W,IF(J155=1,17,IF(J155=2,18,IF(J155=3,19,IF(J155=4,20)))),FALSE))</f>
        <v>0</v>
      </c>
      <c r="L155" s="12" t="str">
        <f>IF(_xlfn.IFNA(VLOOKUP(D155,ctlistM1!A:AI,20,FALSE),"PC 12:0_14:1")=0,"PC 12:0_14:1", _xlfn.IFNA(VLOOKUP(D155,ctlistM1!A:AI,20,FALSE),"PC 12:0_14:1"))</f>
        <v>PC 12:0_14:1</v>
      </c>
      <c r="M155">
        <f>_xlfn.IFNA(VLOOKUP(D155,ctlistM1!A:AR,27,FALSE),0)</f>
        <v>0</v>
      </c>
      <c r="N155" s="2">
        <v>0</v>
      </c>
      <c r="O155" t="s">
        <v>146</v>
      </c>
      <c r="P155">
        <v>0</v>
      </c>
      <c r="Q155">
        <v>0</v>
      </c>
    </row>
    <row r="156" spans="1:17" x14ac:dyDescent="0.25">
      <c r="A156">
        <v>155</v>
      </c>
      <c r="B156" s="24">
        <v>-837.6</v>
      </c>
      <c r="C156" s="24">
        <v>269.2</v>
      </c>
      <c r="D156" s="24" t="s">
        <v>300</v>
      </c>
      <c r="E156">
        <f>VLOOKUP(D156,ProbListM1!D:S,10,FALSE)</f>
        <v>0.58418437522878663</v>
      </c>
      <c r="F156" t="str">
        <f>_xlfn.IFNA(VLOOKUP(D156,ctlistM1!A:AI,4,FALSE),"PC 12:0_14:1")</f>
        <v>dPC 17:0_18:2_</v>
      </c>
      <c r="G156">
        <f>_xlfn.IFNA(VLOOKUP(D156,ctlistM1!A:AL,11,FALSE),0)</f>
        <v>2</v>
      </c>
      <c r="H156" s="2">
        <f>IF(G156=0,0,VLOOKUP(F156,ProbListM1!D:W,IF(G156=1,17,IF(G156=2,18,IF(G156=3,19,IF(G156=4,20)))), FALSE))</f>
        <v>3.9254424567715246E-2</v>
      </c>
      <c r="I156" s="12" t="str">
        <f>IF(_xlfn.IFNA(VLOOKUP(D156,ctlistM1!A:AI,12,FALSE),"PC 12:0_14:1")=0,"PC 12:0_14:1", _xlfn.IFNA(VLOOKUP(D156,ctlistM1!A:AI,12,FALSE),"PC 12:0_14:1"))</f>
        <v>PC 12:0_14:1</v>
      </c>
      <c r="J156" s="12">
        <f>_xlfn.IFNA(VLOOKUP(D156,ctlistM1!A:AO,19,FALSE),0)</f>
        <v>0</v>
      </c>
      <c r="K156" s="2">
        <f>IF(J156=0,0,VLOOKUP(I156,ProbListM1!D:W,IF(J156=1,17,IF(J156=2,18,IF(J156=3,19,IF(J156=4,20)))),FALSE))</f>
        <v>0</v>
      </c>
      <c r="L156" s="12" t="str">
        <f>IF(_xlfn.IFNA(VLOOKUP(D156,ctlistM1!A:AI,20,FALSE),"PC 12:0_14:1")=0,"PC 12:0_14:1", _xlfn.IFNA(VLOOKUP(D156,ctlistM1!A:AI,20,FALSE),"PC 12:0_14:1"))</f>
        <v>PC 12:0_14:1</v>
      </c>
      <c r="M156">
        <f>_xlfn.IFNA(VLOOKUP(D156,ctlistM1!A:AR,27,FALSE),0)</f>
        <v>0</v>
      </c>
      <c r="N156" s="2">
        <v>0</v>
      </c>
      <c r="O156" t="s">
        <v>146</v>
      </c>
      <c r="P156">
        <v>0</v>
      </c>
      <c r="Q156">
        <v>0</v>
      </c>
    </row>
    <row r="157" spans="1:17" x14ac:dyDescent="0.25">
      <c r="A157">
        <v>156</v>
      </c>
      <c r="B157" s="27">
        <v>-835.6</v>
      </c>
      <c r="C157" s="27">
        <v>269.2</v>
      </c>
      <c r="D157" s="27" t="s">
        <v>301</v>
      </c>
      <c r="E157">
        <f>VLOOKUP(D157,ProbListM1!D:S,10,FALSE)</f>
        <v>0.58435966998168853</v>
      </c>
      <c r="F157" t="str">
        <f>_xlfn.IFNA(VLOOKUP(D157,ctlistM1!A:AI,4,FALSE),"PC 12:0_14:1")</f>
        <v>PC 17:0_18:0</v>
      </c>
      <c r="G157">
        <f>_xlfn.IFNA(VLOOKUP(D157,ctlistM1!A:AL,11,FALSE),0)</f>
        <v>4</v>
      </c>
      <c r="H157" s="2">
        <f>IF(G157=0,0,VLOOKUP(F157,ProbListM1!D:W,IF(G157=1,17,IF(G157=2,18,IF(G157=3,19,IF(G157=4,20)))), FALSE))</f>
        <v>0.19056381691864602</v>
      </c>
      <c r="I157" s="12" t="str">
        <f>IF(_xlfn.IFNA(VLOOKUP(D157,ctlistM1!A:AI,12,FALSE),"PC 12:0_14:1")=0,"PC 12:0_14:1", _xlfn.IFNA(VLOOKUP(D157,ctlistM1!A:AI,12,FALSE),"PC 12:0_14:1"))</f>
        <v>PC 12:0_14:1</v>
      </c>
      <c r="J157" s="12">
        <f>_xlfn.IFNA(VLOOKUP(D157,ctlistM1!A:AO,19,FALSE),0)</f>
        <v>0</v>
      </c>
      <c r="K157" s="2">
        <f>IF(J157=0,0,VLOOKUP(I157,ProbListM1!D:W,IF(J157=1,17,IF(J157=2,18,IF(J157=3,19,IF(J157=4,20)))),FALSE))</f>
        <v>0</v>
      </c>
      <c r="L157" s="12" t="str">
        <f>IF(_xlfn.IFNA(VLOOKUP(D157,ctlistM1!A:AI,20,FALSE),"PC 12:0_14:1")=0,"PC 12:0_14:1", _xlfn.IFNA(VLOOKUP(D157,ctlistM1!A:AI,20,FALSE),"PC 12:0_14:1"))</f>
        <v>PC 12:0_14:1</v>
      </c>
      <c r="M157">
        <f>_xlfn.IFNA(VLOOKUP(D157,ctlistM1!A:AR,27,FALSE),0)</f>
        <v>0</v>
      </c>
      <c r="N157" s="2">
        <v>0</v>
      </c>
      <c r="O157" t="s">
        <v>146</v>
      </c>
      <c r="P157">
        <v>0</v>
      </c>
      <c r="Q157">
        <v>0</v>
      </c>
    </row>
    <row r="158" spans="1:17" x14ac:dyDescent="0.25">
      <c r="A158">
        <v>157</v>
      </c>
      <c r="B158" s="24">
        <v>-861.6</v>
      </c>
      <c r="C158" s="24">
        <v>269.2</v>
      </c>
      <c r="D158" s="24" t="s">
        <v>302</v>
      </c>
      <c r="E158">
        <f>VLOOKUP(D158,ProbListM1!D:S,10,FALSE)</f>
        <v>0.57140300528315591</v>
      </c>
      <c r="F158" t="str">
        <f>_xlfn.IFNA(VLOOKUP(D158,ctlistM1!A:AI,4,FALSE),"PC 12:0_14:1")</f>
        <v>PC 17:0_20:1</v>
      </c>
      <c r="G158">
        <f>_xlfn.IFNA(VLOOKUP(D158,ctlistM1!A:AL,11,FALSE),0)</f>
        <v>4</v>
      </c>
      <c r="H158" s="2">
        <f>IF(G158=0,0,VLOOKUP(F158,ProbListM1!D:W,IF(G158=1,17,IF(G158=2,18,IF(G158=3,19,IF(G158=4,20)))), FALSE))</f>
        <v>0.19920330683064399</v>
      </c>
      <c r="I158" s="12" t="str">
        <f>IF(_xlfn.IFNA(VLOOKUP(D158,ctlistM1!A:AI,12,FALSE),"PC 12:0_14:1")=0,"PC 12:0_14:1", _xlfn.IFNA(VLOOKUP(D158,ctlistM1!A:AI,12,FALSE),"PC 12:0_14:1"))</f>
        <v>PC 12:0_14:1</v>
      </c>
      <c r="J158" s="12">
        <f>_xlfn.IFNA(VLOOKUP(D158,ctlistM1!A:AO,19,FALSE),0)</f>
        <v>0</v>
      </c>
      <c r="K158" s="2">
        <f>IF(J158=0,0,VLOOKUP(I158,ProbListM1!D:W,IF(J158=1,17,IF(J158=2,18,IF(J158=3,19,IF(J158=4,20)))),FALSE))</f>
        <v>0</v>
      </c>
      <c r="L158" s="12" t="str">
        <f>IF(_xlfn.IFNA(VLOOKUP(D158,ctlistM1!A:AI,20,FALSE),"PC 12:0_14:1")=0,"PC 12:0_14:1", _xlfn.IFNA(VLOOKUP(D158,ctlistM1!A:AI,20,FALSE),"PC 12:0_14:1"))</f>
        <v>PC 12:0_14:1</v>
      </c>
      <c r="M158">
        <f>_xlfn.IFNA(VLOOKUP(D158,ctlistM1!A:AR,27,FALSE),0)</f>
        <v>0</v>
      </c>
      <c r="N158" s="2">
        <v>0</v>
      </c>
      <c r="O158" t="s">
        <v>146</v>
      </c>
      <c r="P158">
        <v>0</v>
      </c>
      <c r="Q158">
        <v>0</v>
      </c>
    </row>
    <row r="159" spans="1:17" x14ac:dyDescent="0.25">
      <c r="A159">
        <v>158</v>
      </c>
      <c r="B159" s="24">
        <v>-887.7</v>
      </c>
      <c r="C159" s="24">
        <v>269.2</v>
      </c>
      <c r="D159" s="24" t="s">
        <v>303</v>
      </c>
      <c r="E159">
        <f>VLOOKUP(D159,ProbListM1!D:S,10,FALSE)</f>
        <v>0.5587336211221654</v>
      </c>
      <c r="F159" t="str">
        <f>_xlfn.IFNA(VLOOKUP(D159,ctlistM1!A:AI,4,FALSE),"PC 12:0_14:1")</f>
        <v>PC 17:0_22:2</v>
      </c>
      <c r="G159">
        <f>_xlfn.IFNA(VLOOKUP(D159,ctlistM1!A:AL,11,FALSE),0)</f>
        <v>4</v>
      </c>
      <c r="H159" s="2">
        <f>IF(G159=0,0,VLOOKUP(F159,ProbListM1!D:W,IF(G159=1,17,IF(G159=2,18,IF(G159=3,19,IF(G159=4,20)))), FALSE))</f>
        <v>0.20736599583048915</v>
      </c>
      <c r="I159" s="12" t="str">
        <f>IF(_xlfn.IFNA(VLOOKUP(D159,ctlistM1!A:AI,12,FALSE),"PC 12:0_14:1")=0,"PC 12:0_14:1", _xlfn.IFNA(VLOOKUP(D159,ctlistM1!A:AI,12,FALSE),"PC 12:0_14:1"))</f>
        <v>PC 12:0_14:1</v>
      </c>
      <c r="J159" s="12">
        <f>_xlfn.IFNA(VLOOKUP(D159,ctlistM1!A:AO,19,FALSE),0)</f>
        <v>0</v>
      </c>
      <c r="K159" s="2">
        <f>IF(J159=0,0,VLOOKUP(I159,ProbListM1!D:W,IF(J159=1,17,IF(J159=2,18,IF(J159=3,19,IF(J159=4,20)))),FALSE))</f>
        <v>0</v>
      </c>
      <c r="L159" s="12" t="str">
        <f>IF(_xlfn.IFNA(VLOOKUP(D159,ctlistM1!A:AI,20,FALSE),"PC 12:0_14:1")=0,"PC 12:0_14:1", _xlfn.IFNA(VLOOKUP(D159,ctlistM1!A:AI,20,FALSE),"PC 12:0_14:1"))</f>
        <v>PC 12:0_14:1</v>
      </c>
      <c r="M159">
        <f>_xlfn.IFNA(VLOOKUP(D159,ctlistM1!A:AR,27,FALSE),0)</f>
        <v>0</v>
      </c>
      <c r="N159" s="2">
        <v>0</v>
      </c>
      <c r="O159" t="s">
        <v>146</v>
      </c>
      <c r="P159">
        <v>0</v>
      </c>
      <c r="Q159">
        <v>0</v>
      </c>
    </row>
    <row r="160" spans="1:17" x14ac:dyDescent="0.25">
      <c r="A160">
        <v>159</v>
      </c>
      <c r="B160" s="27">
        <v>-883.7</v>
      </c>
      <c r="C160" s="27">
        <v>269.2</v>
      </c>
      <c r="D160" s="27" t="s">
        <v>304</v>
      </c>
      <c r="E160">
        <f>VLOOKUP(D160,ProbListM1!D:S,10,FALSE)</f>
        <v>0.55906898704762775</v>
      </c>
      <c r="F160" t="str">
        <f>_xlfn.IFNA(VLOOKUP(D160,ctlistM1!A:AI,4,FALSE),"PC 12:0_14:1")</f>
        <v>PC 17:0_22:4</v>
      </c>
      <c r="G160">
        <f>_xlfn.IFNA(VLOOKUP(D160,ctlistM1!A:AL,11,FALSE),0)</f>
        <v>4</v>
      </c>
      <c r="H160" s="2">
        <f>IF(G160=0,0,VLOOKUP(F160,ProbListM1!D:W,IF(G160=1,17,IF(G160=2,18,IF(G160=3,19,IF(G160=4,20)))), FALSE))</f>
        <v>0.20715542302551468</v>
      </c>
      <c r="I160" s="12" t="str">
        <f>IF(_xlfn.IFNA(VLOOKUP(D160,ctlistM1!A:AI,12,FALSE),"PC 12:0_14:1")=0,"PC 12:0_14:1", _xlfn.IFNA(VLOOKUP(D160,ctlistM1!A:AI,12,FALSE),"PC 12:0_14:1"))</f>
        <v>PC 12:0_14:1</v>
      </c>
      <c r="J160" s="12">
        <f>_xlfn.IFNA(VLOOKUP(D160,ctlistM1!A:AO,19,FALSE),0)</f>
        <v>0</v>
      </c>
      <c r="K160" s="2">
        <f>IF(J160=0,0,VLOOKUP(I160,ProbListM1!D:W,IF(J160=1,17,IF(J160=2,18,IF(J160=3,19,IF(J160=4,20)))),FALSE))</f>
        <v>0</v>
      </c>
      <c r="L160" s="12" t="str">
        <f>IF(_xlfn.IFNA(VLOOKUP(D160,ctlistM1!A:AI,20,FALSE),"PC 12:0_14:1")=0,"PC 12:0_14:1", _xlfn.IFNA(VLOOKUP(D160,ctlistM1!A:AI,20,FALSE),"PC 12:0_14:1"))</f>
        <v>PC 12:0_14:1</v>
      </c>
      <c r="M160">
        <f>_xlfn.IFNA(VLOOKUP(D160,ctlistM1!A:AR,27,FALSE),0)</f>
        <v>0</v>
      </c>
      <c r="N160" s="2">
        <v>0</v>
      </c>
      <c r="O160" t="s">
        <v>146</v>
      </c>
      <c r="P160">
        <v>0</v>
      </c>
      <c r="Q160">
        <v>0</v>
      </c>
    </row>
    <row r="161" spans="1:17" x14ac:dyDescent="0.25">
      <c r="A161">
        <v>160</v>
      </c>
      <c r="B161">
        <v>-634.4</v>
      </c>
      <c r="C161">
        <v>227.2</v>
      </c>
      <c r="D161" t="s">
        <v>305</v>
      </c>
      <c r="E161">
        <f>VLOOKUP(D161,ProbListM1!D:S,10,FALSE)</f>
        <v>0.67200372052005752</v>
      </c>
      <c r="F161" t="str">
        <f>_xlfn.IFNA(VLOOKUP(D161,ctlistM1!A:AI,4,FALSE),"PC 12:0_14:1")</f>
        <v>PE 14:0_14:1</v>
      </c>
      <c r="G161">
        <f>_xlfn.IFNA(VLOOKUP(D161,ctlistM1!A:AL,11,FALSE),0)</f>
        <v>1</v>
      </c>
      <c r="H161" s="2">
        <f>IF(G161=0,0,VLOOKUP(F161,ProbListM1!D:W,IF(G161=1,17,IF(G161=2,18,IF(G161=3,19,IF(G161=4,20)))), FALSE))</f>
        <v>1.0741324387148615E-2</v>
      </c>
      <c r="I161" s="12" t="str">
        <f>IF(_xlfn.IFNA(VLOOKUP(D161,ctlistM1!A:AI,12,FALSE),"PC 12:0_14:1")=0,"PC 12:0_14:1", _xlfn.IFNA(VLOOKUP(D161,ctlistM1!A:AI,12,FALSE),"PC 12:0_14:1"))</f>
        <v>PE 14:0_14:1_2</v>
      </c>
      <c r="J161" s="12">
        <f>_xlfn.IFNA(VLOOKUP(D161,ctlistM1!A:AO,19,FALSE),0)</f>
        <v>2</v>
      </c>
      <c r="K161" s="2">
        <f>IF(J161=0,0,VLOOKUP(I161,ProbListM1!D:W,IF(J161=1,17,IF(J161=2,18,IF(J161=3,19,IF(J161=4,20)))),FALSE))</f>
        <v>2.3957378448838842E-2</v>
      </c>
      <c r="L161" s="12" t="str">
        <f>IF(_xlfn.IFNA(VLOOKUP(D161,ctlistM1!A:AI,20,FALSE),"PC 12:0_14:1")=0,"PC 12:0_14:1", _xlfn.IFNA(VLOOKUP(D161,ctlistM1!A:AI,20,FALSE),"PC 12:0_14:1"))</f>
        <v>PC 12:0_14:1</v>
      </c>
      <c r="M161">
        <f>_xlfn.IFNA(VLOOKUP(D161,ctlistM1!A:AR,27,FALSE),0)</f>
        <v>0</v>
      </c>
      <c r="N161" s="2">
        <v>0</v>
      </c>
      <c r="O161" t="s">
        <v>146</v>
      </c>
      <c r="P161">
        <v>0</v>
      </c>
      <c r="Q161">
        <v>0</v>
      </c>
    </row>
    <row r="162" spans="1:17" x14ac:dyDescent="0.25">
      <c r="A162">
        <v>161</v>
      </c>
      <c r="B162">
        <v>-632.4</v>
      </c>
      <c r="C162">
        <v>225.2</v>
      </c>
      <c r="D162" t="s">
        <v>306</v>
      </c>
      <c r="E162">
        <f>VLOOKUP(D162,ProbListM1!D:S,10,FALSE)</f>
        <v>0.67220536700553846</v>
      </c>
      <c r="F162" t="str">
        <f>_xlfn.IFNA(VLOOKUP(D162,ctlistM1!A:AI,4,FALSE),"PC 12:0_14:1")</f>
        <v>PC 12:0_14:1</v>
      </c>
      <c r="G162">
        <f>_xlfn.IFNA(VLOOKUP(D162,ctlistM1!A:AL,11,FALSE),0)</f>
        <v>0</v>
      </c>
      <c r="H162" s="2">
        <f>IF(G162=0,0,VLOOKUP(F162,ProbListM1!D:W,IF(G162=1,17,IF(G162=2,18,IF(G162=3,19,IF(G162=4,20)))), FALSE))</f>
        <v>0</v>
      </c>
      <c r="I162" s="12" t="str">
        <f>IF(_xlfn.IFNA(VLOOKUP(D162,ctlistM1!A:AI,12,FALSE),"PC 12:0_14:1")=0,"PC 12:0_14:1", _xlfn.IFNA(VLOOKUP(D162,ctlistM1!A:AI,12,FALSE),"PC 12:0_14:1"))</f>
        <v>PC 12:0_14:1</v>
      </c>
      <c r="J162" s="12">
        <f>_xlfn.IFNA(VLOOKUP(D162,ctlistM1!A:AO,19,FALSE),0)</f>
        <v>0</v>
      </c>
      <c r="K162" s="2">
        <f>IF(J162=0,0,VLOOKUP(I162,ProbListM1!D:W,IF(J162=1,17,IF(J162=2,18,IF(J162=3,19,IF(J162=4,20)))),FALSE))</f>
        <v>0</v>
      </c>
      <c r="L162" s="12" t="str">
        <f>IF(_xlfn.IFNA(VLOOKUP(D162,ctlistM1!A:AI,20,FALSE),"PC 12:0_14:1")=0,"PC 12:0_14:1", _xlfn.IFNA(VLOOKUP(D162,ctlistM1!A:AI,20,FALSE),"PC 12:0_14:1"))</f>
        <v>PC 12:0_14:1</v>
      </c>
      <c r="M162">
        <f>_xlfn.IFNA(VLOOKUP(D162,ctlistM1!A:AR,27,FALSE),0)</f>
        <v>0</v>
      </c>
      <c r="N162" s="2">
        <v>0</v>
      </c>
      <c r="O162" t="s">
        <v>146</v>
      </c>
      <c r="P162">
        <v>0</v>
      </c>
      <c r="Q162">
        <v>0</v>
      </c>
    </row>
    <row r="163" spans="1:17" x14ac:dyDescent="0.25">
      <c r="A163">
        <v>162</v>
      </c>
      <c r="B163">
        <v>-662.5</v>
      </c>
      <c r="C163">
        <v>255.2</v>
      </c>
      <c r="D163" t="s">
        <v>307</v>
      </c>
      <c r="E163">
        <f>VLOOKUP(D163,ProbListM1!D:S,10,FALSE)</f>
        <v>0.6569066592748829</v>
      </c>
      <c r="F163" t="str">
        <f>_xlfn.IFNA(VLOOKUP(D163,ctlistM1!A:AI,4,FALSE),"PC 12:0_14:1")</f>
        <v>PE 14:0_16:1</v>
      </c>
      <c r="G163">
        <f>_xlfn.IFNA(VLOOKUP(D163,ctlistM1!A:AL,11,FALSE),0)</f>
        <v>1</v>
      </c>
      <c r="H163" s="2">
        <f>IF(G163=0,0,VLOOKUP(F163,ProbListM1!D:W,IF(G163=1,17,IF(G163=2,18,IF(G163=3,19,IF(G163=4,20)))), FALSE))</f>
        <v>1.2995364513347258E-2</v>
      </c>
      <c r="I163" s="12" t="str">
        <f>IF(_xlfn.IFNA(VLOOKUP(D163,ctlistM1!A:AI,12,FALSE),"PC 12:0_14:1")=0,"PC 12:0_14:1", _xlfn.IFNA(VLOOKUP(D163,ctlistM1!A:AI,12,FALSE),"PC 12:0_14:1"))</f>
        <v>PE 14:1_16:0_2</v>
      </c>
      <c r="J163" s="12">
        <f>_xlfn.IFNA(VLOOKUP(D163,ctlistM1!A:AO,19,FALSE),0)</f>
        <v>2</v>
      </c>
      <c r="K163" s="2">
        <f>IF(J163=0,0,VLOOKUP(I163,ProbListM1!D:W,IF(J163=1,17,IF(J163=2,18,IF(J163=3,19,IF(J163=4,20)))),FALSE))</f>
        <v>2.3419158199944924E-2</v>
      </c>
      <c r="L163" s="12" t="str">
        <f>IF(_xlfn.IFNA(VLOOKUP(D163,ctlistM1!A:AI,20,FALSE),"PC 12:0_14:1")=0,"PC 12:0_14:1", _xlfn.IFNA(VLOOKUP(D163,ctlistM1!A:AI,20,FALSE),"PC 12:0_14:1"))</f>
        <v>PC 12:0_14:1</v>
      </c>
      <c r="M163">
        <f>_xlfn.IFNA(VLOOKUP(D163,ctlistM1!A:AR,27,FALSE),0)</f>
        <v>0</v>
      </c>
      <c r="N163" s="2">
        <v>0</v>
      </c>
      <c r="O163" t="s">
        <v>146</v>
      </c>
      <c r="P163">
        <v>0</v>
      </c>
      <c r="Q163">
        <v>0</v>
      </c>
    </row>
    <row r="164" spans="1:17" x14ac:dyDescent="0.25">
      <c r="A164">
        <v>163</v>
      </c>
      <c r="B164">
        <v>-660.5</v>
      </c>
      <c r="C164">
        <v>253.2</v>
      </c>
      <c r="D164" t="s">
        <v>308</v>
      </c>
      <c r="E164">
        <f>VLOOKUP(D164,ProbListM1!D:S,10,FALSE)</f>
        <v>0.65710377562273492</v>
      </c>
      <c r="F164" t="str">
        <f>_xlfn.IFNA(VLOOKUP(D164,ctlistM1!A:AI,4,FALSE),"PC 12:0_14:1")</f>
        <v>PC 12:0_14:1</v>
      </c>
      <c r="G164">
        <f>_xlfn.IFNA(VLOOKUP(D164,ctlistM1!A:AL,11,FALSE),0)</f>
        <v>0</v>
      </c>
      <c r="H164" s="2">
        <f>IF(G164=0,0,VLOOKUP(F164,ProbListM1!D:W,IF(G164=1,17,IF(G164=2,18,IF(G164=3,19,IF(G164=4,20)))), FALSE))</f>
        <v>0</v>
      </c>
      <c r="I164" s="12" t="str">
        <f>IF(_xlfn.IFNA(VLOOKUP(D164,ctlistM1!A:AI,12,FALSE),"PC 12:0_14:1")=0,"PC 12:0_14:1", _xlfn.IFNA(VLOOKUP(D164,ctlistM1!A:AI,12,FALSE),"PC 12:0_14:1"))</f>
        <v>PC 12:0_14:1</v>
      </c>
      <c r="J164" s="12">
        <f>_xlfn.IFNA(VLOOKUP(D164,ctlistM1!A:AO,19,FALSE),0)</f>
        <v>0</v>
      </c>
      <c r="K164" s="2">
        <f>IF(J164=0,0,VLOOKUP(I164,ProbListM1!D:W,IF(J164=1,17,IF(J164=2,18,IF(J164=3,19,IF(J164=4,20)))),FALSE))</f>
        <v>0</v>
      </c>
      <c r="L164" s="12" t="str">
        <f>IF(_xlfn.IFNA(VLOOKUP(D164,ctlistM1!A:AI,20,FALSE),"PC 12:0_14:1")=0,"PC 12:0_14:1", _xlfn.IFNA(VLOOKUP(D164,ctlistM1!A:AI,20,FALSE),"PC 12:0_14:1"))</f>
        <v>PC 12:0_14:1</v>
      </c>
      <c r="M164">
        <f>_xlfn.IFNA(VLOOKUP(D164,ctlistM1!A:AR,27,FALSE),0)</f>
        <v>0</v>
      </c>
      <c r="N164" s="2">
        <v>0</v>
      </c>
      <c r="O164" t="s">
        <v>146</v>
      </c>
      <c r="P164">
        <v>0</v>
      </c>
      <c r="Q164">
        <v>0</v>
      </c>
    </row>
    <row r="165" spans="1:17" x14ac:dyDescent="0.25">
      <c r="A165">
        <v>164</v>
      </c>
      <c r="B165">
        <v>-690.5</v>
      </c>
      <c r="C165">
        <v>283.3</v>
      </c>
      <c r="D165" t="s">
        <v>309</v>
      </c>
      <c r="E165">
        <f>VLOOKUP(D165,ProbListM1!D:S,10,FALSE)</f>
        <v>0.64214876469096493</v>
      </c>
      <c r="F165" t="str">
        <f>_xlfn.IFNA(VLOOKUP(D165,ctlistM1!A:AI,4,FALSE),"PC 12:0_14:1")</f>
        <v>PE 14:0_18:1</v>
      </c>
      <c r="G165">
        <f>_xlfn.IFNA(VLOOKUP(D165,ctlistM1!A:AL,11,FALSE),0)</f>
        <v>1</v>
      </c>
      <c r="H165" s="2">
        <f>IF(G165=0,0,VLOOKUP(F165,ProbListM1!D:W,IF(G165=1,17,IF(G165=2,18,IF(G165=3,19,IF(G165=4,20)))), FALSE))</f>
        <v>1.5477933786771311E-2</v>
      </c>
      <c r="I165" s="12" t="str">
        <f>IF(_xlfn.IFNA(VLOOKUP(D165,ctlistM1!A:AI,12,FALSE),"PC 12:0_14:1")=0,"PC 12:0_14:1", _xlfn.IFNA(VLOOKUP(D165,ctlistM1!A:AI,12,FALSE),"PC 12:0_14:1"))</f>
        <v>PE 14:1_18:0_2</v>
      </c>
      <c r="J165" s="12">
        <f>_xlfn.IFNA(VLOOKUP(D165,ctlistM1!A:AO,19,FALSE),0)</f>
        <v>2</v>
      </c>
      <c r="K165" s="2">
        <f>IF(J165=0,0,VLOOKUP(I165,ProbListM1!D:W,IF(J165=1,17,IF(J165=2,18,IF(J165=3,19,IF(J165=4,20)))),FALSE))</f>
        <v>2.2893029467530496E-2</v>
      </c>
      <c r="L165" s="12" t="str">
        <f>IF(_xlfn.IFNA(VLOOKUP(D165,ctlistM1!A:AI,20,FALSE),"PC 12:0_14:1")=0,"PC 12:0_14:1", _xlfn.IFNA(VLOOKUP(D165,ctlistM1!A:AI,20,FALSE),"PC 12:0_14:1"))</f>
        <v>PC 12:0_14:1</v>
      </c>
      <c r="M165">
        <f>_xlfn.IFNA(VLOOKUP(D165,ctlistM1!A:AR,27,FALSE),0)</f>
        <v>0</v>
      </c>
      <c r="N165" s="2">
        <v>0</v>
      </c>
      <c r="O165" t="s">
        <v>146</v>
      </c>
      <c r="P165">
        <v>0</v>
      </c>
      <c r="Q165">
        <v>0</v>
      </c>
    </row>
    <row r="166" spans="1:17" x14ac:dyDescent="0.25">
      <c r="A166">
        <v>165</v>
      </c>
      <c r="B166">
        <v>-688.5</v>
      </c>
      <c r="C166">
        <v>281.2</v>
      </c>
      <c r="D166" t="s">
        <v>310</v>
      </c>
      <c r="E166">
        <f>VLOOKUP(D166,ProbListM1!D:S,10,FALSE)</f>
        <v>0.64234145267408438</v>
      </c>
      <c r="F166" t="str">
        <f>_xlfn.IFNA(VLOOKUP(D166,ctlistM1!A:AI,4,FALSE),"PC 12:0_14:1")</f>
        <v>PE 14:1_18:1</v>
      </c>
      <c r="G166">
        <f>_xlfn.IFNA(VLOOKUP(D166,ctlistM1!A:AL,11,FALSE),0)</f>
        <v>2</v>
      </c>
      <c r="H166" s="2">
        <f>IF(G166=0,0,VLOOKUP(F166,ProbListM1!D:W,IF(G166=1,17,IF(G166=2,18,IF(G166=3,19,IF(G166=4,20)))), FALSE))</f>
        <v>2.2899898921959358E-2</v>
      </c>
      <c r="I166" s="12" t="str">
        <f>IF(_xlfn.IFNA(VLOOKUP(D166,ctlistM1!A:AI,12,FALSE),"PC 12:0_14:1")=0,"PC 12:0_14:1", _xlfn.IFNA(VLOOKUP(D166,ctlistM1!A:AI,12,FALSE),"PC 12:0_14:1"))</f>
        <v>PE 14:0_18:2</v>
      </c>
      <c r="J166" s="12">
        <f>_xlfn.IFNA(VLOOKUP(D166,ctlistM1!A:AO,19,FALSE),0)</f>
        <v>1</v>
      </c>
      <c r="K166" s="2">
        <f>IF(J166=0,0,VLOOKUP(I166,ProbListM1!D:W,IF(J166=1,17,IF(J166=2,18,IF(J166=3,19,IF(J166=4,20)))),FALSE))</f>
        <v>1.544292345475406E-2</v>
      </c>
      <c r="L166" s="12" t="str">
        <f>IF(_xlfn.IFNA(VLOOKUP(D166,ctlistM1!A:AI,20,FALSE),"PC 12:0_14:1")=0,"PC 12:0_14:1", _xlfn.IFNA(VLOOKUP(D166,ctlistM1!A:AI,20,FALSE),"PC 12:0_14:1"))</f>
        <v>PC 12:0_14:1</v>
      </c>
      <c r="M166">
        <f>_xlfn.IFNA(VLOOKUP(D166,ctlistM1!A:AR,27,FALSE),0)</f>
        <v>0</v>
      </c>
      <c r="N166" s="2">
        <v>0</v>
      </c>
      <c r="O166" t="s">
        <v>146</v>
      </c>
      <c r="P166">
        <v>0</v>
      </c>
      <c r="Q166">
        <v>0</v>
      </c>
    </row>
    <row r="167" spans="1:17" x14ac:dyDescent="0.25">
      <c r="A167">
        <v>166</v>
      </c>
      <c r="B167">
        <v>-686.5</v>
      </c>
      <c r="C167">
        <v>279.2</v>
      </c>
      <c r="D167" t="s">
        <v>311</v>
      </c>
      <c r="E167">
        <f>VLOOKUP(D167,ProbListM1!D:S,10,FALSE)</f>
        <v>0.64253419847660787</v>
      </c>
      <c r="F167" t="str">
        <f>_xlfn.IFNA(VLOOKUP(D167,ctlistM1!A:AI,4,FALSE),"PC 12:0_14:1")</f>
        <v>PE 14:1_18:2</v>
      </c>
      <c r="G167">
        <f>_xlfn.IFNA(VLOOKUP(D167,ctlistM1!A:AL,11,FALSE),0)</f>
        <v>2</v>
      </c>
      <c r="H167" s="2">
        <f>IF(G167=0,0,VLOOKUP(F167,ProbListM1!D:W,IF(G167=1,17,IF(G167=2,18,IF(G167=3,19,IF(G167=4,20)))), FALSE))</f>
        <v>2.2906770437688337E-2</v>
      </c>
      <c r="I167" s="12" t="str">
        <f>IF(_xlfn.IFNA(VLOOKUP(D167,ctlistM1!A:AI,12,FALSE),"PC 12:0_14:1")=0,"PC 12:0_14:1", _xlfn.IFNA(VLOOKUP(D167,ctlistM1!A:AI,12,FALSE),"PC 12:0_14:1"))</f>
        <v>PE 14:0_18:3</v>
      </c>
      <c r="J167" s="12">
        <f>_xlfn.IFNA(VLOOKUP(D167,ctlistM1!A:AO,19,FALSE),0)</f>
        <v>1</v>
      </c>
      <c r="K167" s="2">
        <f>IF(J167=0,0,VLOOKUP(I167,ProbListM1!D:W,IF(J167=1,17,IF(J167=2,18,IF(J167=3,19,IF(J167=4,20)))),FALSE))</f>
        <v>1.5407948580956884E-2</v>
      </c>
      <c r="L167" s="12" t="str">
        <f>IF(_xlfn.IFNA(VLOOKUP(D167,ctlistM1!A:AI,20,FALSE),"PC 12:0_14:1")=0,"PC 12:0_14:1", _xlfn.IFNA(VLOOKUP(D167,ctlistM1!A:AI,20,FALSE),"PC 12:0_14:1"))</f>
        <v>PC 12:0_14:1</v>
      </c>
      <c r="M167">
        <f>_xlfn.IFNA(VLOOKUP(D167,ctlistM1!A:AR,27,FALSE),0)</f>
        <v>0</v>
      </c>
      <c r="N167" s="2">
        <v>0</v>
      </c>
      <c r="O167" t="s">
        <v>146</v>
      </c>
      <c r="P167">
        <v>0</v>
      </c>
      <c r="Q167">
        <v>0</v>
      </c>
    </row>
    <row r="168" spans="1:17" x14ac:dyDescent="0.25">
      <c r="A168">
        <v>167</v>
      </c>
      <c r="B168">
        <v>-684.5</v>
      </c>
      <c r="C168">
        <v>277.2</v>
      </c>
      <c r="D168" t="s">
        <v>312</v>
      </c>
      <c r="E168">
        <f>VLOOKUP(D168,ProbListM1!D:S,10,FALSE)</f>
        <v>0.64272700211588518</v>
      </c>
      <c r="F168" t="str">
        <f>_xlfn.IFNA(VLOOKUP(D168,ctlistM1!A:AI,4,FALSE),"PC 12:0_14:1")</f>
        <v>PE 14:0_18:4</v>
      </c>
      <c r="G168">
        <f>_xlfn.IFNA(VLOOKUP(D168,ctlistM1!A:AL,11,FALSE),0)</f>
        <v>1</v>
      </c>
      <c r="H168" s="2">
        <f>IF(G168=0,0,VLOOKUP(F168,ProbListM1!D:W,IF(G168=1,17,IF(G168=2,18,IF(G168=3,19,IF(G168=4,20)))), FALSE))</f>
        <v>1.5373009207174606E-2</v>
      </c>
      <c r="I168" s="12" t="str">
        <f>IF(_xlfn.IFNA(VLOOKUP(D168,ctlistM1!A:AI,12,FALSE),"PC 12:0_14:1")=0,"PC 12:0_14:1", _xlfn.IFNA(VLOOKUP(D168,ctlistM1!A:AI,12,FALSE),"PC 12:0_14:1"))</f>
        <v>PC 12:0_14:1</v>
      </c>
      <c r="J168" s="12">
        <f>_xlfn.IFNA(VLOOKUP(D168,ctlistM1!A:AO,19,FALSE),0)</f>
        <v>0</v>
      </c>
      <c r="K168" s="2">
        <f>IF(J168=0,0,VLOOKUP(I168,ProbListM1!D:W,IF(J168=1,17,IF(J168=2,18,IF(J168=3,19,IF(J168=4,20)))),FALSE))</f>
        <v>0</v>
      </c>
      <c r="L168" s="12" t="str">
        <f>IF(_xlfn.IFNA(VLOOKUP(D168,ctlistM1!A:AI,20,FALSE),"PC 12:0_14:1")=0,"PC 12:0_14:1", _xlfn.IFNA(VLOOKUP(D168,ctlistM1!A:AI,20,FALSE),"PC 12:0_14:1"))</f>
        <v>PC 12:0_14:1</v>
      </c>
      <c r="M168">
        <f>_xlfn.IFNA(VLOOKUP(D168,ctlistM1!A:AR,27,FALSE),0)</f>
        <v>0</v>
      </c>
      <c r="N168" s="2">
        <v>0</v>
      </c>
      <c r="O168" t="s">
        <v>146</v>
      </c>
      <c r="P168">
        <v>0</v>
      </c>
      <c r="Q168">
        <v>0</v>
      </c>
    </row>
    <row r="169" spans="1:17" x14ac:dyDescent="0.25">
      <c r="A169">
        <v>168</v>
      </c>
      <c r="B169">
        <v>-682.4</v>
      </c>
      <c r="C169">
        <v>275.2</v>
      </c>
      <c r="D169" t="s">
        <v>313</v>
      </c>
      <c r="E169">
        <f>VLOOKUP(D169,ProbListM1!D:S,10,FALSE)</f>
        <v>0.64291986360927111</v>
      </c>
      <c r="F169" t="str">
        <f>_xlfn.IFNA(VLOOKUP(D169,ctlistM1!A:AI,4,FALSE),"PC 12:0_14:1")</f>
        <v>PC 12:0_14:1</v>
      </c>
      <c r="G169">
        <f>_xlfn.IFNA(VLOOKUP(D169,ctlistM1!A:AL,11,FALSE),0)</f>
        <v>0</v>
      </c>
      <c r="H169" s="2">
        <f>IF(G169=0,0,VLOOKUP(F169,ProbListM1!D:W,IF(G169=1,17,IF(G169=2,18,IF(G169=3,19,IF(G169=4,20)))), FALSE))</f>
        <v>0</v>
      </c>
      <c r="I169" s="12" t="str">
        <f>IF(_xlfn.IFNA(VLOOKUP(D169,ctlistM1!A:AI,12,FALSE),"PC 12:0_14:1")=0,"PC 12:0_14:1", _xlfn.IFNA(VLOOKUP(D169,ctlistM1!A:AI,12,FALSE),"PC 12:0_14:1"))</f>
        <v>PC 12:0_14:1</v>
      </c>
      <c r="J169" s="12">
        <f>_xlfn.IFNA(VLOOKUP(D169,ctlistM1!A:AO,19,FALSE),0)</f>
        <v>0</v>
      </c>
      <c r="K169" s="2">
        <f>IF(J169=0,0,VLOOKUP(I169,ProbListM1!D:W,IF(J169=1,17,IF(J169=2,18,IF(J169=3,19,IF(J169=4,20)))),FALSE))</f>
        <v>0</v>
      </c>
      <c r="L169" s="12" t="str">
        <f>IF(_xlfn.IFNA(VLOOKUP(D169,ctlistM1!A:AI,20,FALSE),"PC 12:0_14:1")=0,"PC 12:0_14:1", _xlfn.IFNA(VLOOKUP(D169,ctlistM1!A:AI,20,FALSE),"PC 12:0_14:1"))</f>
        <v>PC 12:0_14:1</v>
      </c>
      <c r="M169">
        <f>_xlfn.IFNA(VLOOKUP(D169,ctlistM1!A:AR,27,FALSE),0)</f>
        <v>0</v>
      </c>
      <c r="N169" s="2">
        <v>0</v>
      </c>
      <c r="O169" t="s">
        <v>146</v>
      </c>
      <c r="P169">
        <v>0</v>
      </c>
      <c r="Q169">
        <v>0</v>
      </c>
    </row>
    <row r="170" spans="1:17" x14ac:dyDescent="0.25">
      <c r="A170">
        <v>169</v>
      </c>
      <c r="B170">
        <v>-716.5</v>
      </c>
      <c r="C170">
        <v>309.3</v>
      </c>
      <c r="D170" t="s">
        <v>314</v>
      </c>
      <c r="E170">
        <f>VLOOKUP(D170,ProbListM1!D:S,10,FALSE)</f>
        <v>0.62791077624296254</v>
      </c>
      <c r="F170" t="str">
        <f>_xlfn.IFNA(VLOOKUP(D170,ctlistM1!A:AI,4,FALSE),"PC 12:0_14:1")</f>
        <v>PE 14:0_20:2</v>
      </c>
      <c r="G170">
        <f>_xlfn.IFNA(VLOOKUP(D170,ctlistM1!A:AL,11,FALSE),0)</f>
        <v>1</v>
      </c>
      <c r="H170" s="2">
        <f>IF(G170=0,0,VLOOKUP(F170,ProbListM1!D:W,IF(G170=1,17,IF(G170=2,18,IF(G170=3,19,IF(G170=4,20)))), FALSE))</f>
        <v>1.813247836828764E-2</v>
      </c>
      <c r="I170" s="12" t="str">
        <f>IF(_xlfn.IFNA(VLOOKUP(D170,ctlistM1!A:AI,12,FALSE),"PC 12:0_14:1")=0,"PC 12:0_14:1", _xlfn.IFNA(VLOOKUP(D170,ctlistM1!A:AI,12,FALSE),"PC 12:0_14:1"))</f>
        <v>PC 12:0_14:1</v>
      </c>
      <c r="J170" s="12">
        <f>_xlfn.IFNA(VLOOKUP(D170,ctlistM1!A:AO,19,FALSE),0)</f>
        <v>0</v>
      </c>
      <c r="K170" s="2">
        <f>IF(J170=0,0,VLOOKUP(I170,ProbListM1!D:W,IF(J170=1,17,IF(J170=2,18,IF(J170=3,19,IF(J170=4,20)))),FALSE))</f>
        <v>0</v>
      </c>
      <c r="L170" s="12" t="str">
        <f>IF(_xlfn.IFNA(VLOOKUP(D170,ctlistM1!A:AI,20,FALSE),"PC 12:0_14:1")=0,"PC 12:0_14:1", _xlfn.IFNA(VLOOKUP(D170,ctlistM1!A:AI,20,FALSE),"PC 12:0_14:1"))</f>
        <v>PC 12:0_14:1</v>
      </c>
      <c r="M170">
        <f>_xlfn.IFNA(VLOOKUP(D170,ctlistM1!A:AR,27,FALSE),0)</f>
        <v>0</v>
      </c>
      <c r="N170" s="2">
        <v>0</v>
      </c>
      <c r="O170" t="s">
        <v>146</v>
      </c>
      <c r="P170">
        <v>0</v>
      </c>
      <c r="Q170">
        <v>0</v>
      </c>
    </row>
    <row r="171" spans="1:17" x14ac:dyDescent="0.25">
      <c r="A171">
        <v>170</v>
      </c>
      <c r="B171">
        <v>-714.5</v>
      </c>
      <c r="C171">
        <v>307.3</v>
      </c>
      <c r="D171" t="s">
        <v>315</v>
      </c>
      <c r="E171">
        <f>VLOOKUP(D171,ProbListM1!D:S,10,FALSE)</f>
        <v>0.62809919186829122</v>
      </c>
      <c r="F171" t="str">
        <f>_xlfn.IFNA(VLOOKUP(D171,ctlistM1!A:AI,4,FALSE),"PC 12:0_14:1")</f>
        <v>PE 14:0_20:3</v>
      </c>
      <c r="G171">
        <f>_xlfn.IFNA(VLOOKUP(D171,ctlistM1!A:AL,11,FALSE),0)</f>
        <v>1</v>
      </c>
      <c r="H171" s="2">
        <f>IF(G171=0,0,VLOOKUP(F171,ProbListM1!D:W,IF(G171=1,17,IF(G171=2,18,IF(G171=3,19,IF(G171=4,20)))), FALSE))</f>
        <v>1.8094893809093206E-2</v>
      </c>
      <c r="I171" s="12" t="str">
        <f>IF(_xlfn.IFNA(VLOOKUP(D171,ctlistM1!A:AI,12,FALSE),"PC 12:0_14:1")=0,"PC 12:0_14:1", _xlfn.IFNA(VLOOKUP(D171,ctlistM1!A:AI,12,FALSE),"PC 12:0_14:1"))</f>
        <v>PC 12:0_14:1</v>
      </c>
      <c r="J171" s="12">
        <f>_xlfn.IFNA(VLOOKUP(D171,ctlistM1!A:AO,19,FALSE),0)</f>
        <v>0</v>
      </c>
      <c r="K171" s="2">
        <f>IF(J171=0,0,VLOOKUP(I171,ProbListM1!D:W,IF(J171=1,17,IF(J171=2,18,IF(J171=3,19,IF(J171=4,20)))),FALSE))</f>
        <v>0</v>
      </c>
      <c r="L171" s="12" t="str">
        <f>IF(_xlfn.IFNA(VLOOKUP(D171,ctlistM1!A:AI,20,FALSE),"PC 12:0_14:1")=0,"PC 12:0_14:1", _xlfn.IFNA(VLOOKUP(D171,ctlistM1!A:AI,20,FALSE),"PC 12:0_14:1"))</f>
        <v>PC 12:0_14:1</v>
      </c>
      <c r="M171">
        <f>_xlfn.IFNA(VLOOKUP(D171,ctlistM1!A:AR,27,FALSE),0)</f>
        <v>0</v>
      </c>
      <c r="N171" s="2">
        <v>0</v>
      </c>
      <c r="O171" t="s">
        <v>146</v>
      </c>
      <c r="P171">
        <v>0</v>
      </c>
      <c r="Q171">
        <v>0</v>
      </c>
    </row>
    <row r="172" spans="1:17" x14ac:dyDescent="0.25">
      <c r="A172">
        <v>171</v>
      </c>
      <c r="B172">
        <v>-712.5</v>
      </c>
      <c r="C172">
        <v>305.2</v>
      </c>
      <c r="D172" t="s">
        <v>316</v>
      </c>
      <c r="E172">
        <f>VLOOKUP(D172,ProbListM1!D:S,10,FALSE)</f>
        <v>0.6282876640310282</v>
      </c>
      <c r="F172" t="str">
        <f>_xlfn.IFNA(VLOOKUP(D172,ctlistM1!A:AI,4,FALSE),"PC 12:0_14:1")</f>
        <v>PE 14:0_20:4</v>
      </c>
      <c r="G172">
        <f>_xlfn.IFNA(VLOOKUP(D172,ctlistM1!A:AL,11,FALSE),0)</f>
        <v>1</v>
      </c>
      <c r="H172" s="2">
        <f>IF(G172=0,0,VLOOKUP(F172,ProbListM1!D:W,IF(G172=1,17,IF(G172=2,18,IF(G172=3,19,IF(G172=4,20)))), FALSE))</f>
        <v>1.8057341641260705E-2</v>
      </c>
      <c r="I172" s="12" t="str">
        <f>IF(_xlfn.IFNA(VLOOKUP(D172,ctlistM1!A:AI,12,FALSE),"PC 12:0_14:1")=0,"PC 12:0_14:1", _xlfn.IFNA(VLOOKUP(D172,ctlistM1!A:AI,12,FALSE),"PC 12:0_14:1"))</f>
        <v>PC 12:0_14:1</v>
      </c>
      <c r="J172" s="12">
        <f>_xlfn.IFNA(VLOOKUP(D172,ctlistM1!A:AO,19,FALSE),0)</f>
        <v>0</v>
      </c>
      <c r="K172" s="2">
        <f>IF(J172=0,0,VLOOKUP(I172,ProbListM1!D:W,IF(J172=1,17,IF(J172=2,18,IF(J172=3,19,IF(J172=4,20)))),FALSE))</f>
        <v>0</v>
      </c>
      <c r="L172" s="12" t="str">
        <f>IF(_xlfn.IFNA(VLOOKUP(D172,ctlistM1!A:AI,20,FALSE),"PC 12:0_14:1")=0,"PC 12:0_14:1", _xlfn.IFNA(VLOOKUP(D172,ctlistM1!A:AI,20,FALSE),"PC 12:0_14:1"))</f>
        <v>PC 12:0_14:1</v>
      </c>
      <c r="M172">
        <f>_xlfn.IFNA(VLOOKUP(D172,ctlistM1!A:AR,27,FALSE),0)</f>
        <v>0</v>
      </c>
      <c r="N172" s="2">
        <v>0</v>
      </c>
      <c r="O172" t="s">
        <v>146</v>
      </c>
      <c r="P172">
        <v>0</v>
      </c>
      <c r="Q172">
        <v>0</v>
      </c>
    </row>
    <row r="173" spans="1:17" x14ac:dyDescent="0.25">
      <c r="A173">
        <v>172</v>
      </c>
      <c r="B173">
        <v>-710.5</v>
      </c>
      <c r="C173">
        <v>303.2</v>
      </c>
      <c r="D173" t="s">
        <v>317</v>
      </c>
      <c r="E173">
        <f>VLOOKUP(D173,ProbListM1!D:S,10,FALSE)</f>
        <v>0.62847619274813826</v>
      </c>
      <c r="F173" t="str">
        <f>_xlfn.IFNA(VLOOKUP(D173,ctlistM1!A:AI,4,FALSE),"PC 12:0_14:1")</f>
        <v>PE 14:0_20:5</v>
      </c>
      <c r="G173">
        <f>_xlfn.IFNA(VLOOKUP(D173,ctlistM1!A:AL,11,FALSE),0)</f>
        <v>1</v>
      </c>
      <c r="H173" s="2">
        <f>IF(G173=0,0,VLOOKUP(F173,ProbListM1!D:W,IF(G173=1,17,IF(G173=2,18,IF(G173=3,19,IF(G173=4,20)))), FALSE))</f>
        <v>1.801982190459122E-2</v>
      </c>
      <c r="I173" s="12" t="str">
        <f>IF(_xlfn.IFNA(VLOOKUP(D173,ctlistM1!A:AI,12,FALSE),"PC 12:0_14:1")=0,"PC 12:0_14:1", _xlfn.IFNA(VLOOKUP(D173,ctlistM1!A:AI,12,FALSE),"PC 12:0_14:1"))</f>
        <v>PC 12:0_14:1</v>
      </c>
      <c r="J173" s="12">
        <f>_xlfn.IFNA(VLOOKUP(D173,ctlistM1!A:AO,19,FALSE),0)</f>
        <v>0</v>
      </c>
      <c r="K173" s="2">
        <f>IF(J173=0,0,VLOOKUP(I173,ProbListM1!D:W,IF(J173=1,17,IF(J173=2,18,IF(J173=3,19,IF(J173=4,20)))),FALSE))</f>
        <v>0</v>
      </c>
      <c r="L173" s="12" t="str">
        <f>IF(_xlfn.IFNA(VLOOKUP(D173,ctlistM1!A:AI,20,FALSE),"PC 12:0_14:1")=0,"PC 12:0_14:1", _xlfn.IFNA(VLOOKUP(D173,ctlistM1!A:AI,20,FALSE),"PC 12:0_14:1"))</f>
        <v>PC 12:0_14:1</v>
      </c>
      <c r="M173">
        <f>_xlfn.IFNA(VLOOKUP(D173,ctlistM1!A:AR,27,FALSE),0)</f>
        <v>0</v>
      </c>
      <c r="N173" s="2">
        <v>0</v>
      </c>
      <c r="O173" t="s">
        <v>146</v>
      </c>
      <c r="P173">
        <v>0</v>
      </c>
      <c r="Q173">
        <v>0</v>
      </c>
    </row>
    <row r="174" spans="1:17" x14ac:dyDescent="0.25">
      <c r="A174">
        <v>173</v>
      </c>
      <c r="B174">
        <v>-708.5</v>
      </c>
      <c r="C174">
        <v>301.2</v>
      </c>
      <c r="D174" t="s">
        <v>318</v>
      </c>
      <c r="E174">
        <f>VLOOKUP(D174,ProbListM1!D:S,10,FALSE)</f>
        <v>0.62866477803659182</v>
      </c>
      <c r="F174" t="str">
        <f>_xlfn.IFNA(VLOOKUP(D174,ctlistM1!A:AI,4,FALSE),"PC 12:0_14:1")</f>
        <v>PC 12:0_14:1</v>
      </c>
      <c r="G174">
        <f>_xlfn.IFNA(VLOOKUP(D174,ctlistM1!A:AL,11,FALSE),0)</f>
        <v>0</v>
      </c>
      <c r="H174" s="2">
        <f>IF(G174=0,0,VLOOKUP(F174,ProbListM1!D:W,IF(G174=1,17,IF(G174=2,18,IF(G174=3,19,IF(G174=4,20)))), FALSE))</f>
        <v>0</v>
      </c>
      <c r="I174" s="12" t="str">
        <f>IF(_xlfn.IFNA(VLOOKUP(D174,ctlistM1!A:AI,12,FALSE),"PC 12:0_14:1")=0,"PC 12:0_14:1", _xlfn.IFNA(VLOOKUP(D174,ctlistM1!A:AI,12,FALSE),"PC 12:0_14:1"))</f>
        <v>PC 12:0_14:1</v>
      </c>
      <c r="J174" s="12">
        <f>_xlfn.IFNA(VLOOKUP(D174,ctlistM1!A:AO,19,FALSE),0)</f>
        <v>0</v>
      </c>
      <c r="K174" s="2">
        <f>IF(J174=0,0,VLOOKUP(I174,ProbListM1!D:W,IF(J174=1,17,IF(J174=2,18,IF(J174=3,19,IF(J174=4,20)))),FALSE))</f>
        <v>0</v>
      </c>
      <c r="L174" s="12" t="str">
        <f>IF(_xlfn.IFNA(VLOOKUP(D174,ctlistM1!A:AI,20,FALSE),"PC 12:0_14:1")=0,"PC 12:0_14:1", _xlfn.IFNA(VLOOKUP(D174,ctlistM1!A:AI,20,FALSE),"PC 12:0_14:1"))</f>
        <v>PC 12:0_14:1</v>
      </c>
      <c r="M174">
        <f>_xlfn.IFNA(VLOOKUP(D174,ctlistM1!A:AR,27,FALSE),0)</f>
        <v>0</v>
      </c>
      <c r="N174" s="2">
        <v>0</v>
      </c>
      <c r="O174" t="s">
        <v>146</v>
      </c>
      <c r="P174">
        <v>0</v>
      </c>
      <c r="Q174">
        <v>0</v>
      </c>
    </row>
    <row r="175" spans="1:17" x14ac:dyDescent="0.25">
      <c r="A175">
        <v>174</v>
      </c>
      <c r="B175">
        <v>-744.6</v>
      </c>
      <c r="C175">
        <v>337.3</v>
      </c>
      <c r="D175" t="s">
        <v>319</v>
      </c>
      <c r="E175">
        <f>VLOOKUP(D175,ProbListM1!D:S,10,FALSE)</f>
        <v>0.61380429564474659</v>
      </c>
      <c r="F175" t="str">
        <f>_xlfn.IFNA(VLOOKUP(D175,ctlistM1!A:AI,4,FALSE),"PC 12:0_14:1")</f>
        <v>PE 14:0_22:2</v>
      </c>
      <c r="G175">
        <f>_xlfn.IFNA(VLOOKUP(D175,ctlistM1!A:AL,11,FALSE),0)</f>
        <v>1</v>
      </c>
      <c r="H175" s="2">
        <f>IF(G175=0,0,VLOOKUP(F175,ProbListM1!D:W,IF(G175=1,17,IF(G175=2,18,IF(G175=3,19,IF(G175=4,20)))), FALSE))</f>
        <v>2.1013824197903565E-2</v>
      </c>
      <c r="I175" s="12" t="str">
        <f>IF(_xlfn.IFNA(VLOOKUP(D175,ctlistM1!A:AI,12,FALSE),"PC 12:0_14:1")=0,"PC 12:0_14:1", _xlfn.IFNA(VLOOKUP(D175,ctlistM1!A:AI,12,FALSE),"PC 12:0_14:1"))</f>
        <v>PC 12:0_14:1</v>
      </c>
      <c r="J175" s="12">
        <f>_xlfn.IFNA(VLOOKUP(D175,ctlistM1!A:AO,19,FALSE),0)</f>
        <v>0</v>
      </c>
      <c r="K175" s="2">
        <f>IF(J175=0,0,VLOOKUP(I175,ProbListM1!D:W,IF(J175=1,17,IF(J175=2,18,IF(J175=3,19,IF(J175=4,20)))),FALSE))</f>
        <v>0</v>
      </c>
      <c r="L175" s="12" t="str">
        <f>IF(_xlfn.IFNA(VLOOKUP(D175,ctlistM1!A:AI,20,FALSE),"PC 12:0_14:1")=0,"PC 12:0_14:1", _xlfn.IFNA(VLOOKUP(D175,ctlistM1!A:AI,20,FALSE),"PC 12:0_14:1"))</f>
        <v>PC 12:0_14:1</v>
      </c>
      <c r="M175">
        <f>_xlfn.IFNA(VLOOKUP(D175,ctlistM1!A:AR,27,FALSE),0)</f>
        <v>0</v>
      </c>
      <c r="N175" s="2">
        <v>0</v>
      </c>
      <c r="O175" t="s">
        <v>146</v>
      </c>
      <c r="P175">
        <v>0</v>
      </c>
      <c r="Q175">
        <v>0</v>
      </c>
    </row>
    <row r="176" spans="1:17" x14ac:dyDescent="0.25">
      <c r="A176">
        <v>175</v>
      </c>
      <c r="B176">
        <v>-742.5</v>
      </c>
      <c r="C176">
        <v>335.3</v>
      </c>
      <c r="D176" t="s">
        <v>320</v>
      </c>
      <c r="E176">
        <f>VLOOKUP(D176,ProbListM1!D:S,10,FALSE)</f>
        <v>0.613988478373518</v>
      </c>
      <c r="F176" t="str">
        <f>_xlfn.IFNA(VLOOKUP(D176,ctlistM1!A:AI,4,FALSE),"PC 12:0_14:1")</f>
        <v>PC 12:0_14:1</v>
      </c>
      <c r="G176">
        <f>_xlfn.IFNA(VLOOKUP(D176,ctlistM1!A:AL,11,FALSE),0)</f>
        <v>0</v>
      </c>
      <c r="H176" s="2">
        <f>IF(G176=0,0,VLOOKUP(F176,ProbListM1!D:W,IF(G176=1,17,IF(G176=2,18,IF(G176=3,19,IF(G176=4,20)))), FALSE))</f>
        <v>0</v>
      </c>
      <c r="I176" s="12" t="str">
        <f>IF(_xlfn.IFNA(VLOOKUP(D176,ctlistM1!A:AI,12,FALSE),"PC 12:0_14:1")=0,"PC 12:0_14:1", _xlfn.IFNA(VLOOKUP(D176,ctlistM1!A:AI,12,FALSE),"PC 12:0_14:1"))</f>
        <v>PC 12:0_14:1</v>
      </c>
      <c r="J176" s="12">
        <f>_xlfn.IFNA(VLOOKUP(D176,ctlistM1!A:AO,19,FALSE),0)</f>
        <v>0</v>
      </c>
      <c r="K176" s="2">
        <f>IF(J176=0,0,VLOOKUP(I176,ProbListM1!D:W,IF(J176=1,17,IF(J176=2,18,IF(J176=3,19,IF(J176=4,20)))),FALSE))</f>
        <v>0</v>
      </c>
      <c r="L176" s="12" t="str">
        <f>IF(_xlfn.IFNA(VLOOKUP(D176,ctlistM1!A:AI,20,FALSE),"PC 12:0_14:1")=0,"PC 12:0_14:1", _xlfn.IFNA(VLOOKUP(D176,ctlistM1!A:AI,20,FALSE),"PC 12:0_14:1"))</f>
        <v>PC 12:0_14:1</v>
      </c>
      <c r="M176">
        <f>_xlfn.IFNA(VLOOKUP(D176,ctlistM1!A:AR,27,FALSE),0)</f>
        <v>0</v>
      </c>
      <c r="N176" s="2">
        <v>0</v>
      </c>
      <c r="O176" t="s">
        <v>146</v>
      </c>
      <c r="P176">
        <v>0</v>
      </c>
      <c r="Q176">
        <v>0</v>
      </c>
    </row>
    <row r="177" spans="1:17" x14ac:dyDescent="0.25">
      <c r="A177">
        <v>176</v>
      </c>
      <c r="B177">
        <v>-738.5</v>
      </c>
      <c r="C177">
        <v>331.3</v>
      </c>
      <c r="D177" t="s">
        <v>321</v>
      </c>
      <c r="E177">
        <f>VLOOKUP(D177,ProbListM1!D:S,10,FALSE)</f>
        <v>0.61435700964940487</v>
      </c>
      <c r="F177" t="str">
        <f>_xlfn.IFNA(VLOOKUP(D177,ctlistM1!A:AI,4,FALSE),"PC 12:0_14:1")</f>
        <v>PE 14:0_22:5</v>
      </c>
      <c r="G177">
        <f>_xlfn.IFNA(VLOOKUP(D177,ctlistM1!A:AL,11,FALSE),0)</f>
        <v>1</v>
      </c>
      <c r="H177" s="2">
        <f>IF(G177=0,0,VLOOKUP(F177,ProbListM1!D:W,IF(G177=1,17,IF(G177=2,18,IF(G177=3,19,IF(G177=4,20)))), FALSE))</f>
        <v>2.0894022982103612E-2</v>
      </c>
      <c r="I177" s="12" t="str">
        <f>IF(_xlfn.IFNA(VLOOKUP(D177,ctlistM1!A:AI,12,FALSE),"PC 12:0_14:1")=0,"PC 12:0_14:1", _xlfn.IFNA(VLOOKUP(D177,ctlistM1!A:AI,12,FALSE),"PC 12:0_14:1"))</f>
        <v>PC 12:0_14:1</v>
      </c>
      <c r="J177" s="12">
        <f>_xlfn.IFNA(VLOOKUP(D177,ctlistM1!A:AO,19,FALSE),0)</f>
        <v>0</v>
      </c>
      <c r="K177" s="2">
        <f>IF(J177=0,0,VLOOKUP(I177,ProbListM1!D:W,IF(J177=1,17,IF(J177=2,18,IF(J177=3,19,IF(J177=4,20)))),FALSE))</f>
        <v>0</v>
      </c>
      <c r="L177" s="12" t="str">
        <f>IF(_xlfn.IFNA(VLOOKUP(D177,ctlistM1!A:AI,20,FALSE),"PC 12:0_14:1")=0,"PC 12:0_14:1", _xlfn.IFNA(VLOOKUP(D177,ctlistM1!A:AI,20,FALSE),"PC 12:0_14:1"))</f>
        <v>PC 12:0_14:1</v>
      </c>
      <c r="M177">
        <f>_xlfn.IFNA(VLOOKUP(D177,ctlistM1!A:AR,27,FALSE),0)</f>
        <v>0</v>
      </c>
      <c r="N177" s="2">
        <v>0</v>
      </c>
      <c r="O177" t="s">
        <v>146</v>
      </c>
      <c r="P177">
        <v>0</v>
      </c>
      <c r="Q177">
        <v>0</v>
      </c>
    </row>
    <row r="178" spans="1:17" x14ac:dyDescent="0.25">
      <c r="A178">
        <v>177</v>
      </c>
      <c r="B178">
        <v>-736.5</v>
      </c>
      <c r="C178">
        <v>329.2</v>
      </c>
      <c r="D178" t="s">
        <v>322</v>
      </c>
      <c r="E178">
        <f>VLOOKUP(D178,ProbListM1!D:S,10,FALSE)</f>
        <v>0.61454135822969325</v>
      </c>
      <c r="F178" t="str">
        <f>_xlfn.IFNA(VLOOKUP(D178,ctlistM1!A:AI,4,FALSE),"PC 12:0_14:1")</f>
        <v>PE 14:0_22:6</v>
      </c>
      <c r="G178">
        <f>_xlfn.IFNA(VLOOKUP(D178,ctlistM1!A:AL,11,FALSE),0)</f>
        <v>1</v>
      </c>
      <c r="H178" s="2">
        <f>IF(G178=0,0,VLOOKUP(F178,ProbListM1!D:W,IF(G178=1,17,IF(G178=2,18,IF(G178=3,19,IF(G178=4,20)))), FALSE))</f>
        <v>2.0854148211124815E-2</v>
      </c>
      <c r="I178" s="12" t="str">
        <f>IF(_xlfn.IFNA(VLOOKUP(D178,ctlistM1!A:AI,12,FALSE),"PC 12:0_14:1")=0,"PC 12:0_14:1", _xlfn.IFNA(VLOOKUP(D178,ctlistM1!A:AI,12,FALSE),"PC 12:0_14:1"))</f>
        <v>PC 12:0_14:1</v>
      </c>
      <c r="J178" s="12">
        <f>_xlfn.IFNA(VLOOKUP(D178,ctlistM1!A:AO,19,FALSE),0)</f>
        <v>0</v>
      </c>
      <c r="K178" s="2">
        <f>IF(J178=0,0,VLOOKUP(I178,ProbListM1!D:W,IF(J178=1,17,IF(J178=2,18,IF(J178=3,19,IF(J178=4,20)))),FALSE))</f>
        <v>0</v>
      </c>
      <c r="L178" s="12" t="str">
        <f>IF(_xlfn.IFNA(VLOOKUP(D178,ctlistM1!A:AI,20,FALSE),"PC 12:0_14:1")=0,"PC 12:0_14:1", _xlfn.IFNA(VLOOKUP(D178,ctlistM1!A:AI,20,FALSE),"PC 12:0_14:1"))</f>
        <v>PC 12:0_14:1</v>
      </c>
      <c r="M178">
        <f>_xlfn.IFNA(VLOOKUP(D178,ctlistM1!A:AR,27,FALSE),0)</f>
        <v>0</v>
      </c>
      <c r="N178" s="2">
        <v>0</v>
      </c>
      <c r="O178" t="s">
        <v>146</v>
      </c>
      <c r="P178">
        <v>0</v>
      </c>
      <c r="Q178">
        <v>0</v>
      </c>
    </row>
    <row r="179" spans="1:17" x14ac:dyDescent="0.25">
      <c r="A179">
        <v>178</v>
      </c>
      <c r="B179">
        <v>-734.5</v>
      </c>
      <c r="C179">
        <v>327.2</v>
      </c>
      <c r="D179" t="s">
        <v>323</v>
      </c>
      <c r="E179">
        <f>VLOOKUP(D179,ProbListM1!D:S,10,FALSE)</f>
        <v>0.6147257621270017</v>
      </c>
      <c r="F179" t="str">
        <f>_xlfn.IFNA(VLOOKUP(D179,ctlistM1!A:AI,4,FALSE),"PC 12:0_14:1")</f>
        <v>PC 12:0_14:1</v>
      </c>
      <c r="G179">
        <f>_xlfn.IFNA(VLOOKUP(D179,ctlistM1!A:AL,11,FALSE),0)</f>
        <v>0</v>
      </c>
      <c r="H179" s="2">
        <f>IF(G179=0,0,VLOOKUP(F179,ProbListM1!D:W,IF(G179=1,17,IF(G179=2,18,IF(G179=3,19,IF(G179=4,20)))), FALSE))</f>
        <v>0</v>
      </c>
      <c r="I179" s="12" t="str">
        <f>IF(_xlfn.IFNA(VLOOKUP(D179,ctlistM1!A:AI,12,FALSE),"PC 12:0_14:1")=0,"PC 12:0_14:1", _xlfn.IFNA(VLOOKUP(D179,ctlistM1!A:AI,12,FALSE),"PC 12:0_14:1"))</f>
        <v>PC 12:0_14:1</v>
      </c>
      <c r="J179" s="12">
        <f>_xlfn.IFNA(VLOOKUP(D179,ctlistM1!A:AO,19,FALSE),0)</f>
        <v>0</v>
      </c>
      <c r="K179" s="2">
        <f>IF(J179=0,0,VLOOKUP(I179,ProbListM1!D:W,IF(J179=1,17,IF(J179=2,18,IF(J179=3,19,IF(J179=4,20)))),FALSE))</f>
        <v>0</v>
      </c>
      <c r="L179" s="12" t="str">
        <f>IF(_xlfn.IFNA(VLOOKUP(D179,ctlistM1!A:AI,20,FALSE),"PC 12:0_14:1")=0,"PC 12:0_14:1", _xlfn.IFNA(VLOOKUP(D179,ctlistM1!A:AI,20,FALSE),"PC 12:0_14:1"))</f>
        <v>PC 12:0_14:1</v>
      </c>
      <c r="M179">
        <f>_xlfn.IFNA(VLOOKUP(D179,ctlistM1!A:AR,27,FALSE),0)</f>
        <v>0</v>
      </c>
      <c r="N179" s="2">
        <v>0</v>
      </c>
      <c r="O179" t="s">
        <v>146</v>
      </c>
      <c r="P179">
        <v>0</v>
      </c>
      <c r="Q179">
        <v>0</v>
      </c>
    </row>
    <row r="180" spans="1:17" x14ac:dyDescent="0.25">
      <c r="A180">
        <v>179</v>
      </c>
      <c r="B180">
        <v>-660.5</v>
      </c>
      <c r="C180">
        <v>225.2</v>
      </c>
      <c r="D180" t="s">
        <v>324</v>
      </c>
      <c r="E180">
        <f>VLOOKUP(D180,ProbListM1!D:S,10,FALSE)</f>
        <v>0.65710377562273492</v>
      </c>
      <c r="F180" t="str">
        <f>_xlfn.IFNA(VLOOKUP(D180,ctlistM1!A:AI,4,FALSE),"PC 12:0_14:1")</f>
        <v>PC 12:0_14:1</v>
      </c>
      <c r="G180">
        <f>_xlfn.IFNA(VLOOKUP(D180,ctlistM1!A:AL,11,FALSE),0)</f>
        <v>0</v>
      </c>
      <c r="H180" s="2">
        <f>IF(G180=0,0,VLOOKUP(F180,ProbListM1!D:W,IF(G180=1,17,IF(G180=2,18,IF(G180=3,19,IF(G180=4,20)))), FALSE))</f>
        <v>0</v>
      </c>
      <c r="I180" s="12" t="str">
        <f>IF(_xlfn.IFNA(VLOOKUP(D180,ctlistM1!A:AI,12,FALSE),"PC 12:0_14:1")=0,"PC 12:0_14:1", _xlfn.IFNA(VLOOKUP(D180,ctlistM1!A:AI,12,FALSE),"PC 12:0_14:1"))</f>
        <v>PC 12:0_14:1</v>
      </c>
      <c r="J180" s="12">
        <f>_xlfn.IFNA(VLOOKUP(D180,ctlistM1!A:AO,19,FALSE),0)</f>
        <v>0</v>
      </c>
      <c r="K180" s="2">
        <f>IF(J180=0,0,VLOOKUP(I180,ProbListM1!D:W,IF(J180=1,17,IF(J180=2,18,IF(J180=3,19,IF(J180=4,20)))),FALSE))</f>
        <v>0</v>
      </c>
      <c r="L180" s="12" t="str">
        <f>IF(_xlfn.IFNA(VLOOKUP(D180,ctlistM1!A:AI,20,FALSE),"PC 12:0_14:1")=0,"PC 12:0_14:1", _xlfn.IFNA(VLOOKUP(D180,ctlistM1!A:AI,20,FALSE),"PC 12:0_14:1"))</f>
        <v>PC 12:0_14:1</v>
      </c>
      <c r="M180">
        <f>_xlfn.IFNA(VLOOKUP(D180,ctlistM1!A:AR,27,FALSE),0)</f>
        <v>0</v>
      </c>
      <c r="N180" s="2">
        <v>0</v>
      </c>
      <c r="O180" t="s">
        <v>146</v>
      </c>
      <c r="P180">
        <v>0</v>
      </c>
      <c r="Q180">
        <v>0</v>
      </c>
    </row>
    <row r="181" spans="1:17" x14ac:dyDescent="0.25">
      <c r="A181">
        <v>180</v>
      </c>
      <c r="B181">
        <v>-686.5</v>
      </c>
      <c r="C181">
        <v>281.2</v>
      </c>
      <c r="D181" t="s">
        <v>325</v>
      </c>
      <c r="E181">
        <f>VLOOKUP(D181,ProbListM1!D:S,10,FALSE)</f>
        <v>0.64253419847660787</v>
      </c>
      <c r="F181" t="str">
        <f>_xlfn.IFNA(VLOOKUP(D181,ctlistM1!A:AI,4,FALSE),"PC 12:0_14:1")</f>
        <v>PE 14:1_18:2</v>
      </c>
      <c r="G181">
        <f>_xlfn.IFNA(VLOOKUP(D181,ctlistM1!A:AL,11,FALSE),0)</f>
        <v>1</v>
      </c>
      <c r="H181" s="2">
        <f>IF(G181=0,0,VLOOKUP(F181,ProbListM1!D:W,IF(G181=1,17,IF(G181=2,18,IF(G181=3,19,IF(G181=4,20)))), FALSE))</f>
        <v>1.5447557374396339E-2</v>
      </c>
      <c r="I181" s="12" t="str">
        <f>IF(_xlfn.IFNA(VLOOKUP(D181,ctlistM1!A:AI,12,FALSE),"PC 12:0_14:1")=0,"PC 12:0_14:1", _xlfn.IFNA(VLOOKUP(D181,ctlistM1!A:AI,12,FALSE),"PC 12:0_14:1"))</f>
        <v>PC 12:0_14:1</v>
      </c>
      <c r="J181" s="12">
        <f>_xlfn.IFNA(VLOOKUP(D181,ctlistM1!A:AO,19,FALSE),0)</f>
        <v>0</v>
      </c>
      <c r="K181" s="2">
        <f>IF(J181=0,0,VLOOKUP(I181,ProbListM1!D:W,IF(J181=1,17,IF(J181=2,18,IF(J181=3,19,IF(J181=4,20)))),FALSE))</f>
        <v>0</v>
      </c>
      <c r="L181" s="12" t="str">
        <f>IF(_xlfn.IFNA(VLOOKUP(D181,ctlistM1!A:AI,20,FALSE),"PC 12:0_14:1")=0,"PC 12:0_14:1", _xlfn.IFNA(VLOOKUP(D181,ctlistM1!A:AI,20,FALSE),"PC 12:0_14:1"))</f>
        <v>PC 12:0_14:1</v>
      </c>
      <c r="M181">
        <f>_xlfn.IFNA(VLOOKUP(D181,ctlistM1!A:AR,27,FALSE),0)</f>
        <v>0</v>
      </c>
      <c r="N181" s="2">
        <v>0</v>
      </c>
      <c r="O181" t="s">
        <v>146</v>
      </c>
      <c r="P181">
        <v>0</v>
      </c>
      <c r="Q181">
        <v>0</v>
      </c>
    </row>
    <row r="182" spans="1:17" x14ac:dyDescent="0.25">
      <c r="A182">
        <v>181</v>
      </c>
      <c r="B182">
        <v>-684.5</v>
      </c>
      <c r="C182">
        <v>279.2</v>
      </c>
      <c r="D182" t="s">
        <v>326</v>
      </c>
      <c r="E182">
        <f>VLOOKUP(D182,ProbListM1!D:S,10,FALSE)</f>
        <v>0.64272700211588518</v>
      </c>
      <c r="F182" t="str">
        <f>_xlfn.IFNA(VLOOKUP(D182,ctlistM1!A:AI,4,FALSE),"PC 12:0_14:1")</f>
        <v>PC 12:0_14:1</v>
      </c>
      <c r="G182">
        <f>_xlfn.IFNA(VLOOKUP(D182,ctlistM1!A:AL,11,FALSE),0)</f>
        <v>0</v>
      </c>
      <c r="H182" s="2">
        <f>IF(G182=0,0,VLOOKUP(F182,ProbListM1!D:W,IF(G182=1,17,IF(G182=2,18,IF(G182=3,19,IF(G182=4,20)))), FALSE))</f>
        <v>0</v>
      </c>
      <c r="I182" s="12" t="str">
        <f>IF(_xlfn.IFNA(VLOOKUP(D182,ctlistM1!A:AI,12,FALSE),"PC 12:0_14:1")=0,"PC 12:0_14:1", _xlfn.IFNA(VLOOKUP(D182,ctlistM1!A:AI,12,FALSE),"PC 12:0_14:1"))</f>
        <v>PC 12:0_14:1</v>
      </c>
      <c r="J182" s="12">
        <f>_xlfn.IFNA(VLOOKUP(D182,ctlistM1!A:AO,19,FALSE),0)</f>
        <v>0</v>
      </c>
      <c r="K182" s="2">
        <f>IF(J182=0,0,VLOOKUP(I182,ProbListM1!D:W,IF(J182=1,17,IF(J182=2,18,IF(J182=3,19,IF(J182=4,20)))),FALSE))</f>
        <v>0</v>
      </c>
      <c r="L182" s="12" t="str">
        <f>IF(_xlfn.IFNA(VLOOKUP(D182,ctlistM1!A:AI,20,FALSE),"PC 12:0_14:1")=0,"PC 12:0_14:1", _xlfn.IFNA(VLOOKUP(D182,ctlistM1!A:AI,20,FALSE),"PC 12:0_14:1"))</f>
        <v>PC 12:0_14:1</v>
      </c>
      <c r="M182">
        <f>_xlfn.IFNA(VLOOKUP(D182,ctlistM1!A:AR,27,FALSE),0)</f>
        <v>0</v>
      </c>
      <c r="N182" s="2">
        <v>0</v>
      </c>
      <c r="O182" t="s">
        <v>146</v>
      </c>
      <c r="P182">
        <v>0</v>
      </c>
      <c r="Q182">
        <v>0</v>
      </c>
    </row>
    <row r="183" spans="1:17" x14ac:dyDescent="0.25">
      <c r="A183">
        <v>182</v>
      </c>
      <c r="B183">
        <v>-646.4</v>
      </c>
      <c r="C183">
        <v>241.2</v>
      </c>
      <c r="D183" t="s">
        <v>327</v>
      </c>
      <c r="E183">
        <f>VLOOKUP(D183,ProbListM1!D:S,10,FALSE)</f>
        <v>0.66461167959433687</v>
      </c>
      <c r="F183" t="str">
        <f>_xlfn.IFNA(VLOOKUP(D183,ctlistM1!A:AI,4,FALSE),"PC 12:0_14:1")</f>
        <v>PC 12:0_14:1</v>
      </c>
      <c r="G183">
        <f>_xlfn.IFNA(VLOOKUP(D183,ctlistM1!A:AL,11,FALSE),0)</f>
        <v>0</v>
      </c>
      <c r="H183" s="2">
        <f>IF(G183=0,0,VLOOKUP(F183,ProbListM1!D:W,IF(G183=1,17,IF(G183=2,18,IF(G183=3,19,IF(G183=4,20)))), FALSE))</f>
        <v>0</v>
      </c>
      <c r="I183" s="12" t="str">
        <f>IF(_xlfn.IFNA(VLOOKUP(D183,ctlistM1!A:AI,12,FALSE),"PC 12:0_14:1")=0,"PC 12:0_14:1", _xlfn.IFNA(VLOOKUP(D183,ctlistM1!A:AI,12,FALSE),"PC 12:0_14:1"))</f>
        <v>PC 12:0_14:1</v>
      </c>
      <c r="J183" s="12">
        <f>_xlfn.IFNA(VLOOKUP(D183,ctlistM1!A:AO,19,FALSE),0)</f>
        <v>0</v>
      </c>
      <c r="K183" s="2">
        <f>IF(J183=0,0,VLOOKUP(I183,ProbListM1!D:W,IF(J183=1,17,IF(J183=2,18,IF(J183=3,19,IF(J183=4,20)))),FALSE))</f>
        <v>0</v>
      </c>
      <c r="L183" s="12" t="str">
        <f>IF(_xlfn.IFNA(VLOOKUP(D183,ctlistM1!A:AI,20,FALSE),"PC 12:0_14:1")=0,"PC 12:0_14:1", _xlfn.IFNA(VLOOKUP(D183,ctlistM1!A:AI,20,FALSE),"PC 12:0_14:1"))</f>
        <v>PC 12:0_14:1</v>
      </c>
      <c r="M183">
        <f>_xlfn.IFNA(VLOOKUP(D183,ctlistM1!A:AR,27,FALSE),0)</f>
        <v>0</v>
      </c>
      <c r="N183" s="2">
        <v>0</v>
      </c>
      <c r="O183" t="s">
        <v>146</v>
      </c>
      <c r="P183">
        <v>0</v>
      </c>
      <c r="Q183">
        <v>0</v>
      </c>
    </row>
    <row r="184" spans="1:17" x14ac:dyDescent="0.25">
      <c r="A184">
        <v>183</v>
      </c>
      <c r="B184">
        <v>-676.5</v>
      </c>
      <c r="C184">
        <v>241.2</v>
      </c>
      <c r="D184" t="s">
        <v>328</v>
      </c>
      <c r="E184">
        <f>VLOOKUP(D184,ProbListM1!D:S,10,FALSE)</f>
        <v>0.64948579643486803</v>
      </c>
      <c r="F184" t="str">
        <f>_xlfn.IFNA(VLOOKUP(D184,ctlistM1!A:AI,4,FALSE),"PC 12:0_14:1")</f>
        <v>PE 15:0_16:1</v>
      </c>
      <c r="G184">
        <f>_xlfn.IFNA(VLOOKUP(D184,ctlistM1!A:AL,11,FALSE),0)</f>
        <v>2</v>
      </c>
      <c r="H184" s="2">
        <f>IF(G184=0,0,VLOOKUP(F184,ProbListM1!D:W,IF(G184=1,17,IF(G184=2,18,IF(G184=3,19,IF(G184=4,20)))), FALSE))</f>
        <v>2.654876779248546E-2</v>
      </c>
      <c r="I184" s="12" t="str">
        <f>IF(_xlfn.IFNA(VLOOKUP(D184,ctlistM1!A:AI,12,FALSE),"PC 12:0_14:1")=0,"PC 12:0_14:1", _xlfn.IFNA(VLOOKUP(D184,ctlistM1!A:AI,12,FALSE),"PC 12:0_14:1"))</f>
        <v>PC 12:0_14:1</v>
      </c>
      <c r="J184" s="12">
        <f>_xlfn.IFNA(VLOOKUP(D184,ctlistM1!A:AO,19,FALSE),0)</f>
        <v>0</v>
      </c>
      <c r="K184" s="2">
        <f>IF(J184=0,0,VLOOKUP(I184,ProbListM1!D:W,IF(J184=1,17,IF(J184=2,18,IF(J184=3,19,IF(J184=4,20)))),FALSE))</f>
        <v>0</v>
      </c>
      <c r="L184" s="12" t="str">
        <f>IF(_xlfn.IFNA(VLOOKUP(D184,ctlistM1!A:AI,20,FALSE),"PC 12:0_14:1")=0,"PC 12:0_14:1", _xlfn.IFNA(VLOOKUP(D184,ctlistM1!A:AI,20,FALSE),"PC 12:0_14:1"))</f>
        <v>PC 12:0_14:1</v>
      </c>
      <c r="M184">
        <f>_xlfn.IFNA(VLOOKUP(D184,ctlistM1!A:AR,27,FALSE),0)</f>
        <v>0</v>
      </c>
      <c r="N184" s="2">
        <v>0</v>
      </c>
      <c r="O184" t="s">
        <v>146</v>
      </c>
      <c r="P184">
        <v>0</v>
      </c>
      <c r="Q184">
        <v>0</v>
      </c>
    </row>
    <row r="185" spans="1:17" x14ac:dyDescent="0.25">
      <c r="A185">
        <v>184</v>
      </c>
      <c r="B185">
        <v>-674.5</v>
      </c>
      <c r="C185">
        <v>241.2</v>
      </c>
      <c r="D185" t="s">
        <v>329</v>
      </c>
      <c r="E185">
        <f>VLOOKUP(D185,ProbListM1!D:S,10,FALSE)</f>
        <v>0.64968068602285944</v>
      </c>
      <c r="F185" t="str">
        <f>_xlfn.IFNA(VLOOKUP(D185,ctlistM1!A:AI,4,FALSE),"PC 12:0_14:1")</f>
        <v>PC 12:0_14:1</v>
      </c>
      <c r="G185">
        <f>_xlfn.IFNA(VLOOKUP(D185,ctlistM1!A:AL,11,FALSE),0)</f>
        <v>0</v>
      </c>
      <c r="H185" s="2">
        <f>IF(G185=0,0,VLOOKUP(F185,ProbListM1!D:W,IF(G185=1,17,IF(G185=2,18,IF(G185=3,19,IF(G185=4,20)))), FALSE))</f>
        <v>0</v>
      </c>
      <c r="I185" s="12" t="str">
        <f>IF(_xlfn.IFNA(VLOOKUP(D185,ctlistM1!A:AI,12,FALSE),"PC 12:0_14:1")=0,"PC 12:0_14:1", _xlfn.IFNA(VLOOKUP(D185,ctlistM1!A:AI,12,FALSE),"PC 12:0_14:1"))</f>
        <v>PC 12:0_14:1</v>
      </c>
      <c r="J185" s="12">
        <f>_xlfn.IFNA(VLOOKUP(D185,ctlistM1!A:AO,19,FALSE),0)</f>
        <v>0</v>
      </c>
      <c r="K185" s="2">
        <f>IF(J185=0,0,VLOOKUP(I185,ProbListM1!D:W,IF(J185=1,17,IF(J185=2,18,IF(J185=3,19,IF(J185=4,20)))),FALSE))</f>
        <v>0</v>
      </c>
      <c r="L185" s="12" t="str">
        <f>IF(_xlfn.IFNA(VLOOKUP(D185,ctlistM1!A:AI,20,FALSE),"PC 12:0_14:1")=0,"PC 12:0_14:1", _xlfn.IFNA(VLOOKUP(D185,ctlistM1!A:AI,20,FALSE),"PC 12:0_14:1"))</f>
        <v>PC 12:0_14:1</v>
      </c>
      <c r="M185">
        <f>_xlfn.IFNA(VLOOKUP(D185,ctlistM1!A:AR,27,FALSE),0)</f>
        <v>0</v>
      </c>
      <c r="N185" s="2">
        <v>0</v>
      </c>
      <c r="O185" t="s">
        <v>146</v>
      </c>
      <c r="P185">
        <v>0</v>
      </c>
      <c r="Q185">
        <v>0</v>
      </c>
    </row>
    <row r="186" spans="1:17" x14ac:dyDescent="0.25">
      <c r="A186">
        <v>185</v>
      </c>
      <c r="B186">
        <v>-704.5</v>
      </c>
      <c r="C186">
        <v>241.2</v>
      </c>
      <c r="D186" t="s">
        <v>330</v>
      </c>
      <c r="E186">
        <f>VLOOKUP(D186,ProbListM1!D:S,10,FALSE)</f>
        <v>0.63489461703029582</v>
      </c>
      <c r="F186" t="str">
        <f>_xlfn.IFNA(VLOOKUP(D186,ctlistM1!A:AI,4,FALSE),"PC 12:0_14:1")</f>
        <v>PE 15:0_18:1</v>
      </c>
      <c r="G186">
        <f>_xlfn.IFNA(VLOOKUP(D186,ctlistM1!A:AL,11,FALSE),0)</f>
        <v>2</v>
      </c>
      <c r="H186" s="2">
        <f>IF(G186=0,0,VLOOKUP(F186,ProbListM1!D:W,IF(G186=1,17,IF(G186=2,18,IF(G186=3,19,IF(G186=4,20)))), FALSE))</f>
        <v>2.9601686631946064E-2</v>
      </c>
      <c r="I186" s="12" t="str">
        <f>IF(_xlfn.IFNA(VLOOKUP(D186,ctlistM1!A:AI,12,FALSE),"PC 12:0_14:1")=0,"PC 12:0_14:1", _xlfn.IFNA(VLOOKUP(D186,ctlistM1!A:AI,12,FALSE),"PC 12:0_14:1"))</f>
        <v>PC 12:0_14:1</v>
      </c>
      <c r="J186" s="12">
        <f>_xlfn.IFNA(VLOOKUP(D186,ctlistM1!A:AO,19,FALSE),0)</f>
        <v>0</v>
      </c>
      <c r="K186" s="2">
        <f>IF(J186=0,0,VLOOKUP(I186,ProbListM1!D:W,IF(J186=1,17,IF(J186=2,18,IF(J186=3,19,IF(J186=4,20)))),FALSE))</f>
        <v>0</v>
      </c>
      <c r="L186" s="12" t="str">
        <f>IF(_xlfn.IFNA(VLOOKUP(D186,ctlistM1!A:AI,20,FALSE),"PC 12:0_14:1")=0,"PC 12:0_14:1", _xlfn.IFNA(VLOOKUP(D186,ctlistM1!A:AI,20,FALSE),"PC 12:0_14:1"))</f>
        <v>PC 12:0_14:1</v>
      </c>
      <c r="M186">
        <f>_xlfn.IFNA(VLOOKUP(D186,ctlistM1!A:AR,27,FALSE),0)</f>
        <v>0</v>
      </c>
      <c r="N186" s="2">
        <v>0</v>
      </c>
      <c r="O186" t="s">
        <v>146</v>
      </c>
      <c r="P186">
        <v>0</v>
      </c>
      <c r="Q186">
        <v>0</v>
      </c>
    </row>
    <row r="187" spans="1:17" x14ac:dyDescent="0.25">
      <c r="A187">
        <v>186</v>
      </c>
      <c r="B187">
        <v>-702.5</v>
      </c>
      <c r="C187">
        <v>241.2</v>
      </c>
      <c r="D187" t="s">
        <v>331</v>
      </c>
      <c r="E187">
        <f>VLOOKUP(D187,ProbListM1!D:S,10,FALSE)</f>
        <v>0.63508512827936425</v>
      </c>
      <c r="F187" t="str">
        <f>_xlfn.IFNA(VLOOKUP(D187,ctlistM1!A:AI,4,FALSE),"PC 12:0_14:1")</f>
        <v>PE 15:0_18:2</v>
      </c>
      <c r="G187">
        <f>_xlfn.IFNA(VLOOKUP(D187,ctlistM1!A:AL,11,FALSE),0)</f>
        <v>2</v>
      </c>
      <c r="H187" s="2">
        <f>IF(G187=0,0,VLOOKUP(F187,ProbListM1!D:W,IF(G187=1,17,IF(G187=2,18,IF(G187=3,19,IF(G187=4,20)))), FALSE))</f>
        <v>2.9559456946036015E-2</v>
      </c>
      <c r="I187" s="12" t="str">
        <f>IF(_xlfn.IFNA(VLOOKUP(D187,ctlistM1!A:AI,12,FALSE),"PC 12:0_14:1")=0,"PC 12:0_14:1", _xlfn.IFNA(VLOOKUP(D187,ctlistM1!A:AI,12,FALSE),"PC 12:0_14:1"))</f>
        <v>PC 12:0_14:1</v>
      </c>
      <c r="J187" s="12">
        <f>_xlfn.IFNA(VLOOKUP(D187,ctlistM1!A:AO,19,FALSE),0)</f>
        <v>0</v>
      </c>
      <c r="K187" s="2">
        <f>IF(J187=0,0,VLOOKUP(I187,ProbListM1!D:W,IF(J187=1,17,IF(J187=2,18,IF(J187=3,19,IF(J187=4,20)))),FALSE))</f>
        <v>0</v>
      </c>
      <c r="L187" s="12" t="str">
        <f>IF(_xlfn.IFNA(VLOOKUP(D187,ctlistM1!A:AI,20,FALSE),"PC 12:0_14:1")=0,"PC 12:0_14:1", _xlfn.IFNA(VLOOKUP(D187,ctlistM1!A:AI,20,FALSE),"PC 12:0_14:1"))</f>
        <v>PC 12:0_14:1</v>
      </c>
      <c r="M187">
        <f>_xlfn.IFNA(VLOOKUP(D187,ctlistM1!A:AR,27,FALSE),0)</f>
        <v>0</v>
      </c>
      <c r="N187" s="2">
        <v>0</v>
      </c>
      <c r="O187" t="s">
        <v>146</v>
      </c>
      <c r="P187">
        <v>0</v>
      </c>
      <c r="Q187">
        <v>0</v>
      </c>
    </row>
    <row r="188" spans="1:17" x14ac:dyDescent="0.25">
      <c r="A188">
        <v>187</v>
      </c>
      <c r="B188">
        <v>-700.5</v>
      </c>
      <c r="C188">
        <v>241.2</v>
      </c>
      <c r="D188" t="s">
        <v>332</v>
      </c>
      <c r="E188">
        <f>VLOOKUP(D188,ProbListM1!D:S,10,FALSE)</f>
        <v>0.63527569669466954</v>
      </c>
      <c r="F188" t="str">
        <f>_xlfn.IFNA(VLOOKUP(D188,ctlistM1!A:AI,4,FALSE),"PC 12:0_14:1")</f>
        <v>PE 15:0_18:3</v>
      </c>
      <c r="G188">
        <f>_xlfn.IFNA(VLOOKUP(D188,ctlistM1!A:AL,11,FALSE),0)</f>
        <v>2</v>
      </c>
      <c r="H188" s="2">
        <f>IF(G188=0,0,VLOOKUP(F188,ProbListM1!D:W,IF(G188=1,17,IF(G188=2,18,IF(G188=3,19,IF(G188=4,20)))), FALSE))</f>
        <v>2.9517256460391689E-2</v>
      </c>
      <c r="I188" s="12" t="str">
        <f>IF(_xlfn.IFNA(VLOOKUP(D188,ctlistM1!A:AI,12,FALSE),"PC 12:0_14:1")=0,"PC 12:0_14:1", _xlfn.IFNA(VLOOKUP(D188,ctlistM1!A:AI,12,FALSE),"PC 12:0_14:1"))</f>
        <v>PC 12:0_14:1</v>
      </c>
      <c r="J188" s="12">
        <f>_xlfn.IFNA(VLOOKUP(D188,ctlistM1!A:AO,19,FALSE),0)</f>
        <v>0</v>
      </c>
      <c r="K188" s="2">
        <f>IF(J188=0,0,VLOOKUP(I188,ProbListM1!D:W,IF(J188=1,17,IF(J188=2,18,IF(J188=3,19,IF(J188=4,20)))),FALSE))</f>
        <v>0</v>
      </c>
      <c r="L188" s="12" t="str">
        <f>IF(_xlfn.IFNA(VLOOKUP(D188,ctlistM1!A:AI,20,FALSE),"PC 12:0_14:1")=0,"PC 12:0_14:1", _xlfn.IFNA(VLOOKUP(D188,ctlistM1!A:AI,20,FALSE),"PC 12:0_14:1"))</f>
        <v>PC 12:0_14:1</v>
      </c>
      <c r="M188">
        <f>_xlfn.IFNA(VLOOKUP(D188,ctlistM1!A:AR,27,FALSE),0)</f>
        <v>0</v>
      </c>
      <c r="N188" s="2">
        <v>0</v>
      </c>
      <c r="O188" t="s">
        <v>146</v>
      </c>
      <c r="P188">
        <v>0</v>
      </c>
      <c r="Q188">
        <v>0</v>
      </c>
    </row>
    <row r="189" spans="1:17" x14ac:dyDescent="0.25">
      <c r="A189">
        <v>188</v>
      </c>
      <c r="B189">
        <v>-698.5</v>
      </c>
      <c r="C189">
        <v>241.2</v>
      </c>
      <c r="D189" t="s">
        <v>333</v>
      </c>
      <c r="E189">
        <f>VLOOKUP(D189,ProbListM1!D:S,10,FALSE)</f>
        <v>0.63546632229336519</v>
      </c>
      <c r="F189" t="str">
        <f>_xlfn.IFNA(VLOOKUP(D189,ctlistM1!A:AI,4,FALSE),"PC 12:0_14:1")</f>
        <v>PE 15:0_18:4</v>
      </c>
      <c r="G189">
        <f>_xlfn.IFNA(VLOOKUP(D189,ctlistM1!A:AL,11,FALSE),0)</f>
        <v>2</v>
      </c>
      <c r="H189" s="2">
        <f>IF(G189=0,0,VLOOKUP(F189,ProbListM1!D:W,IF(G189=1,17,IF(G189=2,18,IF(G189=3,19,IF(G189=4,20)))), FALSE))</f>
        <v>2.947508521350618E-2</v>
      </c>
      <c r="I189" s="12" t="str">
        <f>IF(_xlfn.IFNA(VLOOKUP(D189,ctlistM1!A:AI,12,FALSE),"PC 12:0_14:1")=0,"PC 12:0_14:1", _xlfn.IFNA(VLOOKUP(D189,ctlistM1!A:AI,12,FALSE),"PC 12:0_14:1"))</f>
        <v>PC 12:0_14:1</v>
      </c>
      <c r="J189" s="12">
        <f>_xlfn.IFNA(VLOOKUP(D189,ctlistM1!A:AO,19,FALSE),0)</f>
        <v>0</v>
      </c>
      <c r="K189" s="2">
        <f>IF(J189=0,0,VLOOKUP(I189,ProbListM1!D:W,IF(J189=1,17,IF(J189=2,18,IF(J189=3,19,IF(J189=4,20)))),FALSE))</f>
        <v>0</v>
      </c>
      <c r="L189" s="12" t="str">
        <f>IF(_xlfn.IFNA(VLOOKUP(D189,ctlistM1!A:AI,20,FALSE),"PC 12:0_14:1")=0,"PC 12:0_14:1", _xlfn.IFNA(VLOOKUP(D189,ctlistM1!A:AI,20,FALSE),"PC 12:0_14:1"))</f>
        <v>PC 12:0_14:1</v>
      </c>
      <c r="M189">
        <f>_xlfn.IFNA(VLOOKUP(D189,ctlistM1!A:AR,27,FALSE),0)</f>
        <v>0</v>
      </c>
      <c r="N189" s="2">
        <v>0</v>
      </c>
      <c r="O189" t="s">
        <v>146</v>
      </c>
      <c r="P189">
        <v>0</v>
      </c>
      <c r="Q189">
        <v>0</v>
      </c>
    </row>
    <row r="190" spans="1:17" x14ac:dyDescent="0.25">
      <c r="A190">
        <v>189</v>
      </c>
      <c r="B190">
        <v>-696.5</v>
      </c>
      <c r="C190">
        <v>241.2</v>
      </c>
      <c r="D190" t="s">
        <v>334</v>
      </c>
      <c r="E190">
        <f>VLOOKUP(D190,ProbListM1!D:S,10,FALSE)</f>
        <v>0.63565700509261047</v>
      </c>
      <c r="F190" t="str">
        <f>_xlfn.IFNA(VLOOKUP(D190,ctlistM1!A:AI,4,FALSE),"PC 12:0_14:1")</f>
        <v>PC 12:0_14:1</v>
      </c>
      <c r="G190">
        <f>_xlfn.IFNA(VLOOKUP(D190,ctlistM1!A:AL,11,FALSE),0)</f>
        <v>0</v>
      </c>
      <c r="H190" s="2">
        <f>IF(G190=0,0,VLOOKUP(F190,ProbListM1!D:W,IF(G190=1,17,IF(G190=2,18,IF(G190=3,19,IF(G190=4,20)))), FALSE))</f>
        <v>0</v>
      </c>
      <c r="I190" s="12" t="str">
        <f>IF(_xlfn.IFNA(VLOOKUP(D190,ctlistM1!A:AI,12,FALSE),"PC 12:0_14:1")=0,"PC 12:0_14:1", _xlfn.IFNA(VLOOKUP(D190,ctlistM1!A:AI,12,FALSE),"PC 12:0_14:1"))</f>
        <v>PC 12:0_14:1</v>
      </c>
      <c r="J190" s="12">
        <f>_xlfn.IFNA(VLOOKUP(D190,ctlistM1!A:AO,19,FALSE),0)</f>
        <v>0</v>
      </c>
      <c r="K190" s="2">
        <f>IF(J190=0,0,VLOOKUP(I190,ProbListM1!D:W,IF(J190=1,17,IF(J190=2,18,IF(J190=3,19,IF(J190=4,20)))),FALSE))</f>
        <v>0</v>
      </c>
      <c r="L190" s="12" t="str">
        <f>IF(_xlfn.IFNA(VLOOKUP(D190,ctlistM1!A:AI,20,FALSE),"PC 12:0_14:1")=0,"PC 12:0_14:1", _xlfn.IFNA(VLOOKUP(D190,ctlistM1!A:AI,20,FALSE),"PC 12:0_14:1"))</f>
        <v>PC 12:0_14:1</v>
      </c>
      <c r="M190">
        <f>_xlfn.IFNA(VLOOKUP(D190,ctlistM1!A:AR,27,FALSE),0)</f>
        <v>0</v>
      </c>
      <c r="N190" s="2">
        <v>0</v>
      </c>
      <c r="O190" t="s">
        <v>146</v>
      </c>
      <c r="P190">
        <v>0</v>
      </c>
      <c r="Q190">
        <v>0</v>
      </c>
    </row>
    <row r="191" spans="1:17" x14ac:dyDescent="0.25">
      <c r="A191">
        <v>190</v>
      </c>
      <c r="B191">
        <v>-728.5</v>
      </c>
      <c r="C191">
        <v>241.2</v>
      </c>
      <c r="D191" t="s">
        <v>335</v>
      </c>
      <c r="E191">
        <f>VLOOKUP(D191,ProbListM1!D:S,10,FALSE)</f>
        <v>0.62100375770428995</v>
      </c>
      <c r="F191" t="str">
        <f>_xlfn.IFNA(VLOOKUP(D191,ctlistM1!A:AI,4,FALSE),"PC 12:0_14:1")</f>
        <v>PE 15:0_20:3</v>
      </c>
      <c r="G191">
        <f>_xlfn.IFNA(VLOOKUP(D191,ctlistM1!A:AL,11,FALSE),0)</f>
        <v>2</v>
      </c>
      <c r="H191" s="2">
        <f>IF(G191=0,0,VLOOKUP(F191,ProbListM1!D:W,IF(G191=1,17,IF(G191=2,18,IF(G191=3,19,IF(G191=4,20)))), FALSE))</f>
        <v>3.2739315086431887E-2</v>
      </c>
      <c r="I191" s="12" t="str">
        <f>IF(_xlfn.IFNA(VLOOKUP(D191,ctlistM1!A:AI,12,FALSE),"PC 12:0_14:1")=0,"PC 12:0_14:1", _xlfn.IFNA(VLOOKUP(D191,ctlistM1!A:AI,12,FALSE),"PC 12:0_14:1"))</f>
        <v>PC 12:0_14:1</v>
      </c>
      <c r="J191" s="12">
        <f>_xlfn.IFNA(VLOOKUP(D191,ctlistM1!A:AO,19,FALSE),0)</f>
        <v>0</v>
      </c>
      <c r="K191" s="2">
        <f>IF(J191=0,0,VLOOKUP(I191,ProbListM1!D:W,IF(J191=1,17,IF(J191=2,18,IF(J191=3,19,IF(J191=4,20)))),FALSE))</f>
        <v>0</v>
      </c>
      <c r="L191" s="12" t="str">
        <f>IF(_xlfn.IFNA(VLOOKUP(D191,ctlistM1!A:AI,20,FALSE),"PC 12:0_14:1")=0,"PC 12:0_14:1", _xlfn.IFNA(VLOOKUP(D191,ctlistM1!A:AI,20,FALSE),"PC 12:0_14:1"))</f>
        <v>PC 12:0_14:1</v>
      </c>
      <c r="M191">
        <f>_xlfn.IFNA(VLOOKUP(D191,ctlistM1!A:AR,27,FALSE),0)</f>
        <v>0</v>
      </c>
      <c r="N191" s="2">
        <v>0</v>
      </c>
      <c r="O191" t="s">
        <v>146</v>
      </c>
      <c r="P191">
        <v>0</v>
      </c>
      <c r="Q191">
        <v>0</v>
      </c>
    </row>
    <row r="192" spans="1:17" x14ac:dyDescent="0.25">
      <c r="A192">
        <v>191</v>
      </c>
      <c r="B192">
        <v>-726.5</v>
      </c>
      <c r="C192">
        <v>241.2</v>
      </c>
      <c r="D192" t="s">
        <v>336</v>
      </c>
      <c r="E192">
        <f>VLOOKUP(D192,ProbListM1!D:S,10,FALSE)</f>
        <v>0.62119010075774006</v>
      </c>
      <c r="F192" t="str">
        <f>_xlfn.IFNA(VLOOKUP(D192,ctlistM1!A:AI,4,FALSE),"PC 12:0_14:1")</f>
        <v>PE 15:0_20:4</v>
      </c>
      <c r="G192">
        <f>_xlfn.IFNA(VLOOKUP(D192,ctlistM1!A:AL,11,FALSE),0)</f>
        <v>2</v>
      </c>
      <c r="H192" s="2">
        <f>IF(G192=0,0,VLOOKUP(F192,ProbListM1!D:W,IF(G192=1,17,IF(G192=2,18,IF(G192=3,19,IF(G192=4,20)))), FALSE))</f>
        <v>3.2694997863823808E-2</v>
      </c>
      <c r="I192" s="12" t="str">
        <f>IF(_xlfn.IFNA(VLOOKUP(D192,ctlistM1!A:AI,12,FALSE),"PC 12:0_14:1")=0,"PC 12:0_14:1", _xlfn.IFNA(VLOOKUP(D192,ctlistM1!A:AI,12,FALSE),"PC 12:0_14:1"))</f>
        <v>PC 12:0_14:1</v>
      </c>
      <c r="J192" s="12">
        <f>_xlfn.IFNA(VLOOKUP(D192,ctlistM1!A:AO,19,FALSE),0)</f>
        <v>0</v>
      </c>
      <c r="K192" s="2">
        <f>IF(J192=0,0,VLOOKUP(I192,ProbListM1!D:W,IF(J192=1,17,IF(J192=2,18,IF(J192=3,19,IF(J192=4,20)))),FALSE))</f>
        <v>0</v>
      </c>
      <c r="L192" s="12" t="str">
        <f>IF(_xlfn.IFNA(VLOOKUP(D192,ctlistM1!A:AI,20,FALSE),"PC 12:0_14:1")=0,"PC 12:0_14:1", _xlfn.IFNA(VLOOKUP(D192,ctlistM1!A:AI,20,FALSE),"PC 12:0_14:1"))</f>
        <v>PC 12:0_14:1</v>
      </c>
      <c r="M192">
        <f>_xlfn.IFNA(VLOOKUP(D192,ctlistM1!A:AR,27,FALSE),0)</f>
        <v>0</v>
      </c>
      <c r="N192" s="2">
        <v>0</v>
      </c>
      <c r="O192" t="s">
        <v>146</v>
      </c>
      <c r="P192">
        <v>0</v>
      </c>
      <c r="Q192">
        <v>0</v>
      </c>
    </row>
    <row r="193" spans="1:17" x14ac:dyDescent="0.25">
      <c r="A193">
        <v>192</v>
      </c>
      <c r="B193">
        <v>-724.5</v>
      </c>
      <c r="C193">
        <v>241.2</v>
      </c>
      <c r="D193" t="s">
        <v>337</v>
      </c>
      <c r="E193">
        <f>VLOOKUP(D193,ProbListM1!D:S,10,FALSE)</f>
        <v>0.62137649972668696</v>
      </c>
      <c r="F193" t="str">
        <f>_xlfn.IFNA(VLOOKUP(D193,ctlistM1!A:AI,4,FALSE),"PC 12:0_14:1")</f>
        <v>PE 15:0_20:5</v>
      </c>
      <c r="G193">
        <f>_xlfn.IFNA(VLOOKUP(D193,ctlistM1!A:AL,11,FALSE),0)</f>
        <v>2</v>
      </c>
      <c r="H193" s="2">
        <f>IF(G193=0,0,VLOOKUP(F193,ProbListM1!D:W,IF(G193=1,17,IF(G193=2,18,IF(G193=3,19,IF(G193=4,20)))), FALSE))</f>
        <v>3.265070705448532E-2</v>
      </c>
      <c r="I193" s="12" t="str">
        <f>IF(_xlfn.IFNA(VLOOKUP(D193,ctlistM1!A:AI,12,FALSE),"PC 12:0_14:1")=0,"PC 12:0_14:1", _xlfn.IFNA(VLOOKUP(D193,ctlistM1!A:AI,12,FALSE),"PC 12:0_14:1"))</f>
        <v>PC 12:0_14:1</v>
      </c>
      <c r="J193" s="12">
        <f>_xlfn.IFNA(VLOOKUP(D193,ctlistM1!A:AO,19,FALSE),0)</f>
        <v>0</v>
      </c>
      <c r="K193" s="2">
        <f>IF(J193=0,0,VLOOKUP(I193,ProbListM1!D:W,IF(J193=1,17,IF(J193=2,18,IF(J193=3,19,IF(J193=4,20)))),FALSE))</f>
        <v>0</v>
      </c>
      <c r="L193" s="12" t="str">
        <f>IF(_xlfn.IFNA(VLOOKUP(D193,ctlistM1!A:AI,20,FALSE),"PC 12:0_14:1")=0,"PC 12:0_14:1", _xlfn.IFNA(VLOOKUP(D193,ctlistM1!A:AI,20,FALSE),"PC 12:0_14:1"))</f>
        <v>PC 12:0_14:1</v>
      </c>
      <c r="M193">
        <f>_xlfn.IFNA(VLOOKUP(D193,ctlistM1!A:AR,27,FALSE),0)</f>
        <v>0</v>
      </c>
      <c r="N193" s="2">
        <v>0</v>
      </c>
      <c r="O193" t="s">
        <v>146</v>
      </c>
      <c r="P193">
        <v>0</v>
      </c>
      <c r="Q193">
        <v>0</v>
      </c>
    </row>
    <row r="194" spans="1:17" x14ac:dyDescent="0.25">
      <c r="A194">
        <v>193</v>
      </c>
      <c r="B194">
        <v>-722.5</v>
      </c>
      <c r="C194">
        <v>241.2</v>
      </c>
      <c r="D194" t="s">
        <v>338</v>
      </c>
      <c r="E194">
        <f>VLOOKUP(D194,ProbListM1!D:S,10,FALSE)</f>
        <v>0.62156295462790867</v>
      </c>
      <c r="F194" t="str">
        <f>_xlfn.IFNA(VLOOKUP(D194,ctlistM1!A:AI,4,FALSE),"PC 12:0_14:1")</f>
        <v>PC 12:0_14:1</v>
      </c>
      <c r="G194">
        <f>_xlfn.IFNA(VLOOKUP(D194,ctlistM1!A:AL,11,FALSE),0)</f>
        <v>0</v>
      </c>
      <c r="H194" s="2">
        <f>IF(G194=0,0,VLOOKUP(F194,ProbListM1!D:W,IF(G194=1,17,IF(G194=2,18,IF(G194=3,19,IF(G194=4,20)))), FALSE))</f>
        <v>0</v>
      </c>
      <c r="I194" s="12" t="str">
        <f>IF(_xlfn.IFNA(VLOOKUP(D194,ctlistM1!A:AI,12,FALSE),"PC 12:0_14:1")=0,"PC 12:0_14:1", _xlfn.IFNA(VLOOKUP(D194,ctlistM1!A:AI,12,FALSE),"PC 12:0_14:1"))</f>
        <v>PC 12:0_14:1</v>
      </c>
      <c r="J194" s="12">
        <f>_xlfn.IFNA(VLOOKUP(D194,ctlistM1!A:AO,19,FALSE),0)</f>
        <v>0</v>
      </c>
      <c r="K194" s="2">
        <f>IF(J194=0,0,VLOOKUP(I194,ProbListM1!D:W,IF(J194=1,17,IF(J194=2,18,IF(J194=3,19,IF(J194=4,20)))),FALSE))</f>
        <v>0</v>
      </c>
      <c r="L194" s="12" t="str">
        <f>IF(_xlfn.IFNA(VLOOKUP(D194,ctlistM1!A:AI,20,FALSE),"PC 12:0_14:1")=0,"PC 12:0_14:1", _xlfn.IFNA(VLOOKUP(D194,ctlistM1!A:AI,20,FALSE),"PC 12:0_14:1"))</f>
        <v>PC 12:0_14:1</v>
      </c>
      <c r="M194">
        <f>_xlfn.IFNA(VLOOKUP(D194,ctlistM1!A:AR,27,FALSE),0)</f>
        <v>0</v>
      </c>
      <c r="N194" s="2">
        <v>0</v>
      </c>
      <c r="O194" t="s">
        <v>146</v>
      </c>
      <c r="P194">
        <v>0</v>
      </c>
      <c r="Q194">
        <v>0</v>
      </c>
    </row>
    <row r="195" spans="1:17" x14ac:dyDescent="0.25">
      <c r="A195">
        <v>194</v>
      </c>
      <c r="B195">
        <v>-758.6</v>
      </c>
      <c r="C195">
        <v>241.2</v>
      </c>
      <c r="D195" t="s">
        <v>339</v>
      </c>
      <c r="E195">
        <f>VLOOKUP(D195,ProbListM1!D:S,10,FALSE)</f>
        <v>0.60687034631681669</v>
      </c>
      <c r="F195" t="str">
        <f>_xlfn.IFNA(VLOOKUP(D195,ctlistM1!A:AI,4,FALSE),"PC 12:0_14:1")</f>
        <v>PE 15:0_22:2</v>
      </c>
      <c r="G195">
        <f>_xlfn.IFNA(VLOOKUP(D195,ctlistM1!A:AL,11,FALSE),0)</f>
        <v>2</v>
      </c>
      <c r="H195" s="2">
        <f>IF(G195=0,0,VLOOKUP(F195,ProbListM1!D:W,IF(G195=1,17,IF(G195=2,18,IF(G195=3,19,IF(G195=4,20)))), FALSE))</f>
        <v>3.6164884315719528E-2</v>
      </c>
      <c r="I195" s="12" t="str">
        <f>IF(_xlfn.IFNA(VLOOKUP(D195,ctlistM1!A:AI,12,FALSE),"PC 12:0_14:1")=0,"PC 12:0_14:1", _xlfn.IFNA(VLOOKUP(D195,ctlistM1!A:AI,12,FALSE),"PC 12:0_14:1"))</f>
        <v>PC 12:0_14:1</v>
      </c>
      <c r="J195" s="12">
        <f>_xlfn.IFNA(VLOOKUP(D195,ctlistM1!A:AO,19,FALSE),0)</f>
        <v>0</v>
      </c>
      <c r="K195" s="2">
        <f>IF(J195=0,0,VLOOKUP(I195,ProbListM1!D:W,IF(J195=1,17,IF(J195=2,18,IF(J195=3,19,IF(J195=4,20)))),FALSE))</f>
        <v>0</v>
      </c>
      <c r="L195" s="12" t="str">
        <f>IF(_xlfn.IFNA(VLOOKUP(D195,ctlistM1!A:AI,20,FALSE),"PC 12:0_14:1")=0,"PC 12:0_14:1", _xlfn.IFNA(VLOOKUP(D195,ctlistM1!A:AI,20,FALSE),"PC 12:0_14:1"))</f>
        <v>PC 12:0_14:1</v>
      </c>
      <c r="M195">
        <f>_xlfn.IFNA(VLOOKUP(D195,ctlistM1!A:AR,27,FALSE),0)</f>
        <v>0</v>
      </c>
      <c r="N195" s="2">
        <v>0</v>
      </c>
      <c r="O195" t="s">
        <v>146</v>
      </c>
      <c r="P195">
        <v>0</v>
      </c>
      <c r="Q195">
        <v>0</v>
      </c>
    </row>
    <row r="196" spans="1:17" x14ac:dyDescent="0.25">
      <c r="A196">
        <v>195</v>
      </c>
      <c r="B196">
        <v>-756.6</v>
      </c>
      <c r="C196">
        <v>241.2</v>
      </c>
      <c r="D196" t="s">
        <v>340</v>
      </c>
      <c r="E196">
        <f>VLOOKUP(D196,ProbListM1!D:S,10,FALSE)</f>
        <v>0.6070524483926546</v>
      </c>
      <c r="F196" t="str">
        <f>_xlfn.IFNA(VLOOKUP(D196,ctlistM1!A:AI,4,FALSE),"PC 12:0_14:1")</f>
        <v>PC 12:0_14:1</v>
      </c>
      <c r="G196">
        <f>_xlfn.IFNA(VLOOKUP(D196,ctlistM1!A:AL,11,FALSE),0)</f>
        <v>0</v>
      </c>
      <c r="H196" s="2">
        <f>IF(G196=0,0,VLOOKUP(F196,ProbListM1!D:W,IF(G196=1,17,IF(G196=2,18,IF(G196=3,19,IF(G196=4,20)))), FALSE))</f>
        <v>0</v>
      </c>
      <c r="I196" s="12" t="str">
        <f>IF(_xlfn.IFNA(VLOOKUP(D196,ctlistM1!A:AI,12,FALSE),"PC 12:0_14:1")=0,"PC 12:0_14:1", _xlfn.IFNA(VLOOKUP(D196,ctlistM1!A:AI,12,FALSE),"PC 12:0_14:1"))</f>
        <v>PC 12:0_14:1</v>
      </c>
      <c r="J196" s="12">
        <f>_xlfn.IFNA(VLOOKUP(D196,ctlistM1!A:AO,19,FALSE),0)</f>
        <v>0</v>
      </c>
      <c r="K196" s="2">
        <f>IF(J196=0,0,VLOOKUP(I196,ProbListM1!D:W,IF(J196=1,17,IF(J196=2,18,IF(J196=3,19,IF(J196=4,20)))),FALSE))</f>
        <v>0</v>
      </c>
      <c r="L196" s="12" t="str">
        <f>IF(_xlfn.IFNA(VLOOKUP(D196,ctlistM1!A:AI,20,FALSE),"PC 12:0_14:1")=0,"PC 12:0_14:1", _xlfn.IFNA(VLOOKUP(D196,ctlistM1!A:AI,20,FALSE),"PC 12:0_14:1"))</f>
        <v>PC 12:0_14:1</v>
      </c>
      <c r="M196">
        <f>_xlfn.IFNA(VLOOKUP(D196,ctlistM1!A:AR,27,FALSE),0)</f>
        <v>0</v>
      </c>
      <c r="N196" s="2">
        <v>0</v>
      </c>
      <c r="O196" t="s">
        <v>146</v>
      </c>
      <c r="P196">
        <v>0</v>
      </c>
      <c r="Q196">
        <v>0</v>
      </c>
    </row>
    <row r="197" spans="1:17" x14ac:dyDescent="0.25">
      <c r="A197">
        <v>196</v>
      </c>
      <c r="B197">
        <v>-752.5</v>
      </c>
      <c r="C197">
        <v>241.2</v>
      </c>
      <c r="D197" t="s">
        <v>341</v>
      </c>
      <c r="E197">
        <f>VLOOKUP(D197,ProbListM1!D:S,10,FALSE)</f>
        <v>0.60741681648947787</v>
      </c>
      <c r="F197" t="str">
        <f>_xlfn.IFNA(VLOOKUP(D197,ctlistM1!A:AI,4,FALSE),"PC 12:0_14:1")</f>
        <v>PE 15:0_22:5</v>
      </c>
      <c r="G197">
        <f>_xlfn.IFNA(VLOOKUP(D197,ctlistM1!A:AL,11,FALSE),0)</f>
        <v>2</v>
      </c>
      <c r="H197" s="2">
        <f>IF(G197=0,0,VLOOKUP(F197,ProbListM1!D:W,IF(G197=1,17,IF(G197=2,18,IF(G197=3,19,IF(G197=4,20)))), FALSE))</f>
        <v>3.6026133153424511E-2</v>
      </c>
      <c r="I197" s="12" t="str">
        <f>IF(_xlfn.IFNA(VLOOKUP(D197,ctlistM1!A:AI,12,FALSE),"PC 12:0_14:1")=0,"PC 12:0_14:1", _xlfn.IFNA(VLOOKUP(D197,ctlistM1!A:AI,12,FALSE),"PC 12:0_14:1"))</f>
        <v>PC 12:0_14:1</v>
      </c>
      <c r="J197" s="12">
        <f>_xlfn.IFNA(VLOOKUP(D197,ctlistM1!A:AO,19,FALSE),0)</f>
        <v>0</v>
      </c>
      <c r="K197" s="2">
        <f>IF(J197=0,0,VLOOKUP(I197,ProbListM1!D:W,IF(J197=1,17,IF(J197=2,18,IF(J197=3,19,IF(J197=4,20)))),FALSE))</f>
        <v>0</v>
      </c>
      <c r="L197" s="12" t="str">
        <f>IF(_xlfn.IFNA(VLOOKUP(D197,ctlistM1!A:AI,20,FALSE),"PC 12:0_14:1")=0,"PC 12:0_14:1", _xlfn.IFNA(VLOOKUP(D197,ctlistM1!A:AI,20,FALSE),"PC 12:0_14:1"))</f>
        <v>PC 12:0_14:1</v>
      </c>
      <c r="M197">
        <f>_xlfn.IFNA(VLOOKUP(D197,ctlistM1!A:AR,27,FALSE),0)</f>
        <v>0</v>
      </c>
      <c r="N197" s="2">
        <v>0</v>
      </c>
      <c r="O197" t="s">
        <v>146</v>
      </c>
      <c r="P197">
        <v>0</v>
      </c>
      <c r="Q197">
        <v>0</v>
      </c>
    </row>
    <row r="198" spans="1:17" x14ac:dyDescent="0.25">
      <c r="A198">
        <v>197</v>
      </c>
      <c r="B198">
        <v>-750.5</v>
      </c>
      <c r="C198">
        <v>241.2</v>
      </c>
      <c r="D198" t="s">
        <v>342</v>
      </c>
      <c r="E198">
        <f>VLOOKUP(D198,ProbListM1!D:S,10,FALSE)</f>
        <v>0.60759908254326145</v>
      </c>
      <c r="F198" t="str">
        <f>_xlfn.IFNA(VLOOKUP(D198,ctlistM1!A:AI,4,FALSE),"PC 12:0_14:1")</f>
        <v>PE 15:0_22:6</v>
      </c>
      <c r="G198">
        <f>_xlfn.IFNA(VLOOKUP(D198,ctlistM1!A:AL,11,FALSE),0)</f>
        <v>2</v>
      </c>
      <c r="H198" s="2">
        <f>IF(G198=0,0,VLOOKUP(F198,ProbListM1!D:W,IF(G198=1,17,IF(G198=2,18,IF(G198=3,19,IF(G198=4,20)))), FALSE))</f>
        <v>3.5979930172605638E-2</v>
      </c>
      <c r="I198" s="12" t="str">
        <f>IF(_xlfn.IFNA(VLOOKUP(D198,ctlistM1!A:AI,12,FALSE),"PC 12:0_14:1")=0,"PC 12:0_14:1", _xlfn.IFNA(VLOOKUP(D198,ctlistM1!A:AI,12,FALSE),"PC 12:0_14:1"))</f>
        <v>PC 12:0_14:1</v>
      </c>
      <c r="J198" s="12">
        <f>_xlfn.IFNA(VLOOKUP(D198,ctlistM1!A:AO,19,FALSE),0)</f>
        <v>0</v>
      </c>
      <c r="K198" s="2">
        <f>IF(J198=0,0,VLOOKUP(I198,ProbListM1!D:W,IF(J198=1,17,IF(J198=2,18,IF(J198=3,19,IF(J198=4,20)))),FALSE))</f>
        <v>0</v>
      </c>
      <c r="L198" s="12" t="str">
        <f>IF(_xlfn.IFNA(VLOOKUP(D198,ctlistM1!A:AI,20,FALSE),"PC 12:0_14:1")=0,"PC 12:0_14:1", _xlfn.IFNA(VLOOKUP(D198,ctlistM1!A:AI,20,FALSE),"PC 12:0_14:1"))</f>
        <v>PC 12:0_14:1</v>
      </c>
      <c r="M198">
        <f>_xlfn.IFNA(VLOOKUP(D198,ctlistM1!A:AR,27,FALSE),0)</f>
        <v>0</v>
      </c>
      <c r="N198" s="2">
        <v>0</v>
      </c>
      <c r="O198" t="s">
        <v>146</v>
      </c>
      <c r="P198">
        <v>0</v>
      </c>
      <c r="Q198">
        <v>0</v>
      </c>
    </row>
    <row r="199" spans="1:17" x14ac:dyDescent="0.25">
      <c r="A199">
        <v>198</v>
      </c>
      <c r="B199">
        <v>-748.5</v>
      </c>
      <c r="C199">
        <v>241.2</v>
      </c>
      <c r="D199" t="s">
        <v>343</v>
      </c>
      <c r="E199">
        <f>VLOOKUP(D199,ProbListM1!D:S,10,FALSE)</f>
        <v>0.60778140328916674</v>
      </c>
      <c r="F199" t="str">
        <f>_xlfn.IFNA(VLOOKUP(D199,ctlistM1!A:AI,4,FALSE),"PC 12:0_14:1")</f>
        <v>PC 12:0_14:1</v>
      </c>
      <c r="G199">
        <f>_xlfn.IFNA(VLOOKUP(D199,ctlistM1!A:AL,11,FALSE),0)</f>
        <v>0</v>
      </c>
      <c r="H199" s="2">
        <f>IF(G199=0,0,VLOOKUP(F199,ProbListM1!D:W,IF(G199=1,17,IF(G199=2,18,IF(G199=3,19,IF(G199=4,20)))), FALSE))</f>
        <v>0</v>
      </c>
      <c r="I199" s="12" t="str">
        <f>IF(_xlfn.IFNA(VLOOKUP(D199,ctlistM1!A:AI,12,FALSE),"PC 12:0_14:1")=0,"PC 12:0_14:1", _xlfn.IFNA(VLOOKUP(D199,ctlistM1!A:AI,12,FALSE),"PC 12:0_14:1"))</f>
        <v>PC 12:0_14:1</v>
      </c>
      <c r="J199" s="12">
        <f>_xlfn.IFNA(VLOOKUP(D199,ctlistM1!A:AO,19,FALSE),0)</f>
        <v>0</v>
      </c>
      <c r="K199" s="2">
        <f>IF(J199=0,0,VLOOKUP(I199,ProbListM1!D:W,IF(J199=1,17,IF(J199=2,18,IF(J199=3,19,IF(J199=4,20)))),FALSE))</f>
        <v>0</v>
      </c>
      <c r="L199" s="12" t="str">
        <f>IF(_xlfn.IFNA(VLOOKUP(D199,ctlistM1!A:AI,20,FALSE),"PC 12:0_14:1")=0,"PC 12:0_14:1", _xlfn.IFNA(VLOOKUP(D199,ctlistM1!A:AI,20,FALSE),"PC 12:0_14:1"))</f>
        <v>PC 12:0_14:1</v>
      </c>
      <c r="M199">
        <f>_xlfn.IFNA(VLOOKUP(D199,ctlistM1!A:AR,27,FALSE),0)</f>
        <v>0</v>
      </c>
      <c r="N199" s="2">
        <v>0</v>
      </c>
      <c r="O199" t="s">
        <v>146</v>
      </c>
      <c r="P199">
        <v>0</v>
      </c>
      <c r="Q199">
        <v>0</v>
      </c>
    </row>
    <row r="200" spans="1:17" x14ac:dyDescent="0.25">
      <c r="A200">
        <v>199</v>
      </c>
      <c r="B200">
        <v>-690.5</v>
      </c>
      <c r="C200">
        <v>255.2</v>
      </c>
      <c r="D200" t="s">
        <v>344</v>
      </c>
      <c r="E200">
        <f>VLOOKUP(D200,ProbListM1!D:S,10,FALSE)</f>
        <v>0.64214876469096493</v>
      </c>
      <c r="F200" t="str">
        <f>_xlfn.IFNA(VLOOKUP(D200,ctlistM1!A:AI,4,FALSE),"PC 12:0_14:1")</f>
        <v>PE 16:0_16:1</v>
      </c>
      <c r="G200">
        <f>_xlfn.IFNA(VLOOKUP(D200,ctlistM1!A:AL,11,FALSE),0)</f>
        <v>1</v>
      </c>
      <c r="H200" s="2">
        <f>IF(G200=0,0,VLOOKUP(F200,ProbListM1!D:W,IF(G200=1,17,IF(G200=2,18,IF(G200=3,19,IF(G200=4,20)))), FALSE))</f>
        <v>1.27034140256185E-2</v>
      </c>
      <c r="I200" s="12" t="str">
        <f>IF(_xlfn.IFNA(VLOOKUP(D200,ctlistM1!A:AI,12,FALSE),"PC 12:0_14:1")=0,"PC 12:0_14:1", _xlfn.IFNA(VLOOKUP(D200,ctlistM1!A:AI,12,FALSE),"PC 12:0_14:1"))</f>
        <v>PE 16:0_16:1_2</v>
      </c>
      <c r="J200" s="12">
        <f>_xlfn.IFNA(VLOOKUP(D200,ctlistM1!A:AO,19,FALSE),0)</f>
        <v>2</v>
      </c>
      <c r="K200" s="2">
        <f>IF(J200=0,0,VLOOKUP(I200,ProbListM1!D:W,IF(J200=1,17,IF(J200=2,18,IF(J200=3,19,IF(J200=4,20)))),FALSE))</f>
        <v>2.6248854918140541E-2</v>
      </c>
      <c r="L200" s="12" t="str">
        <f>IF(_xlfn.IFNA(VLOOKUP(D200,ctlistM1!A:AI,20,FALSE),"PC 12:0_14:1")=0,"PC 12:0_14:1", _xlfn.IFNA(VLOOKUP(D200,ctlistM1!A:AI,20,FALSE),"PC 12:0_14:1"))</f>
        <v>PC 12:0_14:1</v>
      </c>
      <c r="M200">
        <f>_xlfn.IFNA(VLOOKUP(D200,ctlistM1!A:AR,27,FALSE),0)</f>
        <v>0</v>
      </c>
      <c r="N200" s="2">
        <v>0</v>
      </c>
      <c r="O200" t="s">
        <v>146</v>
      </c>
      <c r="P200">
        <v>0</v>
      </c>
      <c r="Q200">
        <v>0</v>
      </c>
    </row>
    <row r="201" spans="1:17" x14ac:dyDescent="0.25">
      <c r="A201">
        <v>200</v>
      </c>
      <c r="B201">
        <v>-688.5</v>
      </c>
      <c r="C201">
        <v>253.2</v>
      </c>
      <c r="D201" t="s">
        <v>345</v>
      </c>
      <c r="E201">
        <f>VLOOKUP(D201,ProbListM1!D:S,10,FALSE)</f>
        <v>0.64234145267408438</v>
      </c>
      <c r="F201" t="str">
        <f>_xlfn.IFNA(VLOOKUP(D201,ctlistM1!A:AI,4,FALSE),"PC 12:0_14:1")</f>
        <v>PC 12:0_14:1</v>
      </c>
      <c r="G201">
        <f>_xlfn.IFNA(VLOOKUP(D201,ctlistM1!A:AL,11,FALSE),0)</f>
        <v>0</v>
      </c>
      <c r="H201" s="2">
        <f>IF(G201=0,0,VLOOKUP(F201,ProbListM1!D:W,IF(G201=1,17,IF(G201=2,18,IF(G201=3,19,IF(G201=4,20)))), FALSE))</f>
        <v>0</v>
      </c>
      <c r="I201" s="12" t="str">
        <f>IF(_xlfn.IFNA(VLOOKUP(D201,ctlistM1!A:AI,12,FALSE),"PC 12:0_14:1")=0,"PC 12:0_14:1", _xlfn.IFNA(VLOOKUP(D201,ctlistM1!A:AI,12,FALSE),"PC 12:0_14:1"))</f>
        <v>PC 12:0_14:1</v>
      </c>
      <c r="J201" s="12">
        <f>_xlfn.IFNA(VLOOKUP(D201,ctlistM1!A:AO,19,FALSE),0)</f>
        <v>0</v>
      </c>
      <c r="K201" s="2">
        <f>IF(J201=0,0,VLOOKUP(I201,ProbListM1!D:W,IF(J201=1,17,IF(J201=2,18,IF(J201=3,19,IF(J201=4,20)))),FALSE))</f>
        <v>0</v>
      </c>
      <c r="L201" s="12" t="str">
        <f>IF(_xlfn.IFNA(VLOOKUP(D201,ctlistM1!A:AI,20,FALSE),"PC 12:0_14:1")=0,"PC 12:0_14:1", _xlfn.IFNA(VLOOKUP(D201,ctlistM1!A:AI,20,FALSE),"PC 12:0_14:1"))</f>
        <v>PC 12:0_14:1</v>
      </c>
      <c r="M201">
        <f>_xlfn.IFNA(VLOOKUP(D201,ctlistM1!A:AR,27,FALSE),0)</f>
        <v>0</v>
      </c>
      <c r="N201" s="2">
        <v>0</v>
      </c>
      <c r="O201" t="s">
        <v>146</v>
      </c>
      <c r="P201">
        <v>0</v>
      </c>
      <c r="Q201">
        <v>0</v>
      </c>
    </row>
    <row r="202" spans="1:17" x14ac:dyDescent="0.25">
      <c r="A202">
        <v>201</v>
      </c>
      <c r="B202">
        <v>-718.5</v>
      </c>
      <c r="C202">
        <v>283.3</v>
      </c>
      <c r="D202" t="s">
        <v>346</v>
      </c>
      <c r="E202">
        <f>VLOOKUP(D202,ProbListM1!D:S,10,FALSE)</f>
        <v>0.62772241713808219</v>
      </c>
      <c r="F202" t="str">
        <f>_xlfn.IFNA(VLOOKUP(D202,ctlistM1!A:AI,4,FALSE),"PC 12:0_14:1")</f>
        <v>PE 16:1_18:0</v>
      </c>
      <c r="G202">
        <f>_xlfn.IFNA(VLOOKUP(D202,ctlistM1!A:AL,11,FALSE),0)</f>
        <v>2</v>
      </c>
      <c r="H202" s="2">
        <f>IF(G202=0,0,VLOOKUP(F202,ProbListM1!D:W,IF(G202=1,17,IF(G202=2,18,IF(G202=3,19,IF(G202=4,20)))), FALSE))</f>
        <v>2.5659154953372208E-2</v>
      </c>
      <c r="I202" s="12" t="str">
        <f>IF(_xlfn.IFNA(VLOOKUP(D202,ctlistM1!A:AI,12,FALSE),"PC 12:0_14:1")=0,"PC 12:0_14:1", _xlfn.IFNA(VLOOKUP(D202,ctlistM1!A:AI,12,FALSE),"PC 12:0_14:1"))</f>
        <v>PE 16:0_18:1</v>
      </c>
      <c r="J202" s="12">
        <f>_xlfn.IFNA(VLOOKUP(D202,ctlistM1!A:AO,19,FALSE),0)</f>
        <v>1</v>
      </c>
      <c r="K202" s="2">
        <f>IF(J202=0,0,VLOOKUP(I202,ProbListM1!D:W,IF(J202=1,17,IF(J202=2,18,IF(J202=3,19,IF(J202=4,20)))),FALSE))</f>
        <v>1.5130210541806527E-2</v>
      </c>
      <c r="L202" s="12" t="str">
        <f>IF(_xlfn.IFNA(VLOOKUP(D202,ctlistM1!A:AI,20,FALSE),"PC 12:0_14:1")=0,"PC 12:0_14:1", _xlfn.IFNA(VLOOKUP(D202,ctlistM1!A:AI,20,FALSE),"PC 12:0_14:1"))</f>
        <v>PC 12:0_14:1</v>
      </c>
      <c r="M202">
        <f>_xlfn.IFNA(VLOOKUP(D202,ctlistM1!A:AR,27,FALSE),0)</f>
        <v>0</v>
      </c>
      <c r="N202" s="2">
        <v>0</v>
      </c>
      <c r="O202" t="s">
        <v>146</v>
      </c>
      <c r="P202">
        <v>0</v>
      </c>
      <c r="Q202">
        <v>0</v>
      </c>
    </row>
    <row r="203" spans="1:17" x14ac:dyDescent="0.25">
      <c r="A203">
        <v>202</v>
      </c>
      <c r="B203">
        <v>-716.5</v>
      </c>
      <c r="C203">
        <v>281.2</v>
      </c>
      <c r="D203" t="s">
        <v>347</v>
      </c>
      <c r="E203">
        <f>VLOOKUP(D203,ProbListM1!D:S,10,FALSE)</f>
        <v>0.62791077624296254</v>
      </c>
      <c r="F203" t="str">
        <f>_xlfn.IFNA(VLOOKUP(D203,ctlistM1!A:AI,4,FALSE),"PC 12:0_14:1")</f>
        <v>PE 16:1_18:1</v>
      </c>
      <c r="G203">
        <f>_xlfn.IFNA(VLOOKUP(D203,ctlistM1!A:AL,11,FALSE),0)</f>
        <v>2</v>
      </c>
      <c r="H203" s="2">
        <f>IF(G203=0,0,VLOOKUP(F203,ProbListM1!D:W,IF(G203=1,17,IF(G203=2,18,IF(G203=3,19,IF(G203=4,20)))), FALSE))</f>
        <v>2.5666854432197642E-2</v>
      </c>
      <c r="I203" s="12" t="str">
        <f>IF(_xlfn.IFNA(VLOOKUP(D203,ctlistM1!A:AI,12,FALSE),"PC 12:0_14:1")=0,"PC 12:0_14:1", _xlfn.IFNA(VLOOKUP(D203,ctlistM1!A:AI,12,FALSE),"PC 12:0_14:1"))</f>
        <v>PE 16:0_18:2</v>
      </c>
      <c r="J203" s="12">
        <f>_xlfn.IFNA(VLOOKUP(D203,ctlistM1!A:AO,19,FALSE),0)</f>
        <v>1</v>
      </c>
      <c r="K203" s="2">
        <f>IF(J203=0,0,VLOOKUP(I203,ProbListM1!D:W,IF(J203=1,17,IF(J203=2,18,IF(J203=3,19,IF(J203=4,20)))),FALSE))</f>
        <v>1.5095986742825536E-2</v>
      </c>
      <c r="L203" s="12" t="str">
        <f>IF(_xlfn.IFNA(VLOOKUP(D203,ctlistM1!A:AI,20,FALSE),"PC 12:0_14:1")=0,"PC 12:0_14:1", _xlfn.IFNA(VLOOKUP(D203,ctlistM1!A:AI,20,FALSE),"PC 12:0_14:1"))</f>
        <v>PC 12:0_14:1</v>
      </c>
      <c r="M203">
        <f>_xlfn.IFNA(VLOOKUP(D203,ctlistM1!A:AR,27,FALSE),0)</f>
        <v>0</v>
      </c>
      <c r="N203" s="2">
        <v>0</v>
      </c>
      <c r="O203" t="s">
        <v>146</v>
      </c>
      <c r="P203">
        <v>0</v>
      </c>
      <c r="Q203">
        <v>0</v>
      </c>
    </row>
    <row r="204" spans="1:17" x14ac:dyDescent="0.25">
      <c r="A204">
        <v>203</v>
      </c>
      <c r="B204">
        <v>-714.5</v>
      </c>
      <c r="C204">
        <v>279.2</v>
      </c>
      <c r="D204" t="s">
        <v>348</v>
      </c>
      <c r="E204">
        <f>VLOOKUP(D204,ProbListM1!D:S,10,FALSE)</f>
        <v>0.62809919186829122</v>
      </c>
      <c r="F204" t="str">
        <f>_xlfn.IFNA(VLOOKUP(D204,ctlistM1!A:AI,4,FALSE),"PC 12:0_14:1")</f>
        <v>PE 16:1_18:2</v>
      </c>
      <c r="G204">
        <f>_xlfn.IFNA(VLOOKUP(D204,ctlistM1!A:AL,11,FALSE),0)</f>
        <v>2</v>
      </c>
      <c r="H204" s="2">
        <f>IF(G204=0,0,VLOOKUP(F204,ProbListM1!D:W,IF(G204=1,17,IF(G204=2,18,IF(G204=3,19,IF(G204=4,20)))), FALSE))</f>
        <v>2.5674556221386549E-2</v>
      </c>
      <c r="I204" s="12" t="str">
        <f>IF(_xlfn.IFNA(VLOOKUP(D204,ctlistM1!A:AI,12,FALSE),"PC 12:0_14:1")=0,"PC 12:0_14:1", _xlfn.IFNA(VLOOKUP(D204,ctlistM1!A:AI,12,FALSE),"PC 12:0_14:1"))</f>
        <v>PE 16:0_18:3</v>
      </c>
      <c r="J204" s="12">
        <f>_xlfn.IFNA(VLOOKUP(D204,ctlistM1!A:AO,19,FALSE),0)</f>
        <v>1</v>
      </c>
      <c r="K204" s="2">
        <f>IF(J204=0,0,VLOOKUP(I204,ProbListM1!D:W,IF(J204=1,17,IF(J204=2,18,IF(J204=3,19,IF(J204=4,20)))),FALSE))</f>
        <v>1.5061797605469451E-2</v>
      </c>
      <c r="L204" s="12" t="str">
        <f>IF(_xlfn.IFNA(VLOOKUP(D204,ctlistM1!A:AI,20,FALSE),"PC 12:0_14:1")=0,"PC 12:0_14:1", _xlfn.IFNA(VLOOKUP(D204,ctlistM1!A:AI,20,FALSE),"PC 12:0_14:1"))</f>
        <v>PC 12:0_14:1</v>
      </c>
      <c r="M204">
        <f>_xlfn.IFNA(VLOOKUP(D204,ctlistM1!A:AR,27,FALSE),0)</f>
        <v>0</v>
      </c>
      <c r="N204" s="2">
        <v>0</v>
      </c>
      <c r="O204" t="s">
        <v>146</v>
      </c>
      <c r="P204">
        <v>0</v>
      </c>
      <c r="Q204">
        <v>0</v>
      </c>
    </row>
    <row r="205" spans="1:17" x14ac:dyDescent="0.25">
      <c r="A205">
        <v>204</v>
      </c>
      <c r="B205">
        <v>-712.5</v>
      </c>
      <c r="C205">
        <v>277.2</v>
      </c>
      <c r="D205" t="s">
        <v>349</v>
      </c>
      <c r="E205">
        <f>VLOOKUP(D205,ProbListM1!D:S,10,FALSE)</f>
        <v>0.6282876640310282</v>
      </c>
      <c r="F205" t="str">
        <f>_xlfn.IFNA(VLOOKUP(D205,ctlistM1!A:AI,4,FALSE),"PC 12:0_14:1")</f>
        <v>PE 16:0_18:4</v>
      </c>
      <c r="G205">
        <f>_xlfn.IFNA(VLOOKUP(D205,ctlistM1!A:AL,11,FALSE),0)</f>
        <v>1</v>
      </c>
      <c r="H205" s="2">
        <f>IF(G205=0,0,VLOOKUP(F205,ProbListM1!D:W,IF(G205=1,17,IF(G205=2,18,IF(G205=3,19,IF(G205=4,20)))), FALSE))</f>
        <v>1.5027643170594128E-2</v>
      </c>
      <c r="I205" s="12" t="str">
        <f>IF(_xlfn.IFNA(VLOOKUP(D205,ctlistM1!A:AI,12,FALSE),"PC 12:0_14:1")=0,"PC 12:0_14:1", _xlfn.IFNA(VLOOKUP(D205,ctlistM1!A:AI,12,FALSE),"PC 12:0_14:1"))</f>
        <v>PC 12:0_14:1</v>
      </c>
      <c r="J205" s="12">
        <f>_xlfn.IFNA(VLOOKUP(D205,ctlistM1!A:AO,19,FALSE),0)</f>
        <v>0</v>
      </c>
      <c r="K205" s="2">
        <f>IF(J205=0,0,VLOOKUP(I205,ProbListM1!D:W,IF(J205=1,17,IF(J205=2,18,IF(J205=3,19,IF(J205=4,20)))),FALSE))</f>
        <v>0</v>
      </c>
      <c r="L205" s="12" t="str">
        <f>IF(_xlfn.IFNA(VLOOKUP(D205,ctlistM1!A:AI,20,FALSE),"PC 12:0_14:1")=0,"PC 12:0_14:1", _xlfn.IFNA(VLOOKUP(D205,ctlistM1!A:AI,20,FALSE),"PC 12:0_14:1"))</f>
        <v>PC 12:0_14:1</v>
      </c>
      <c r="M205">
        <f>_xlfn.IFNA(VLOOKUP(D205,ctlistM1!A:AR,27,FALSE),0)</f>
        <v>0</v>
      </c>
      <c r="N205" s="2">
        <v>0</v>
      </c>
      <c r="O205" t="s">
        <v>146</v>
      </c>
      <c r="P205">
        <v>0</v>
      </c>
      <c r="Q205">
        <v>0</v>
      </c>
    </row>
    <row r="206" spans="1:17" x14ac:dyDescent="0.25">
      <c r="A206">
        <v>205</v>
      </c>
      <c r="B206">
        <v>-710.5</v>
      </c>
      <c r="C206">
        <v>275.2</v>
      </c>
      <c r="D206" t="s">
        <v>350</v>
      </c>
      <c r="E206">
        <f>VLOOKUP(D206,ProbListM1!D:S,10,FALSE)</f>
        <v>0.62847619274813826</v>
      </c>
      <c r="F206" t="str">
        <f>_xlfn.IFNA(VLOOKUP(D206,ctlistM1!A:AI,4,FALSE),"PC 12:0_14:1")</f>
        <v>PC 12:0_14:1</v>
      </c>
      <c r="G206">
        <f>_xlfn.IFNA(VLOOKUP(D206,ctlistM1!A:AL,11,FALSE),0)</f>
        <v>0</v>
      </c>
      <c r="H206" s="2">
        <f>IF(G206=0,0,VLOOKUP(F206,ProbListM1!D:W,IF(G206=1,17,IF(G206=2,18,IF(G206=3,19,IF(G206=4,20)))), FALSE))</f>
        <v>0</v>
      </c>
      <c r="I206" s="12" t="str">
        <f>IF(_xlfn.IFNA(VLOOKUP(D206,ctlistM1!A:AI,12,FALSE),"PC 12:0_14:1")=0,"PC 12:0_14:1", _xlfn.IFNA(VLOOKUP(D206,ctlistM1!A:AI,12,FALSE),"PC 12:0_14:1"))</f>
        <v>PC 12:0_14:1</v>
      </c>
      <c r="J206" s="12">
        <f>_xlfn.IFNA(VLOOKUP(D206,ctlistM1!A:AO,19,FALSE),0)</f>
        <v>0</v>
      </c>
      <c r="K206" s="2">
        <f>IF(J206=0,0,VLOOKUP(I206,ProbListM1!D:W,IF(J206=1,17,IF(J206=2,18,IF(J206=3,19,IF(J206=4,20)))),FALSE))</f>
        <v>0</v>
      </c>
      <c r="L206" s="12" t="str">
        <f>IF(_xlfn.IFNA(VLOOKUP(D206,ctlistM1!A:AI,20,FALSE),"PC 12:0_14:1")=0,"PC 12:0_14:1", _xlfn.IFNA(VLOOKUP(D206,ctlistM1!A:AI,20,FALSE),"PC 12:0_14:1"))</f>
        <v>PC 12:0_14:1</v>
      </c>
      <c r="M206">
        <f>_xlfn.IFNA(VLOOKUP(D206,ctlistM1!A:AR,27,FALSE),0)</f>
        <v>0</v>
      </c>
      <c r="N206" s="2">
        <v>0</v>
      </c>
      <c r="O206" t="s">
        <v>146</v>
      </c>
      <c r="P206">
        <v>0</v>
      </c>
      <c r="Q206">
        <v>0</v>
      </c>
    </row>
    <row r="207" spans="1:17" x14ac:dyDescent="0.25">
      <c r="A207">
        <v>206</v>
      </c>
      <c r="B207">
        <v>-744.6</v>
      </c>
      <c r="C207">
        <v>309.3</v>
      </c>
      <c r="D207" t="s">
        <v>351</v>
      </c>
      <c r="E207">
        <f>VLOOKUP(D207,ProbListM1!D:S,10,FALSE)</f>
        <v>0.61380429564474659</v>
      </c>
      <c r="F207" t="str">
        <f>_xlfn.IFNA(VLOOKUP(D207,ctlistM1!A:AI,4,FALSE),"PC 12:0_14:1")</f>
        <v>PE 16:0_20:2</v>
      </c>
      <c r="G207">
        <f>_xlfn.IFNA(VLOOKUP(D207,ctlistM1!A:AL,11,FALSE),0)</f>
        <v>1</v>
      </c>
      <c r="H207" s="2">
        <f>IF(G207=0,0,VLOOKUP(F207,ProbListM1!D:W,IF(G207=1,17,IF(G207=2,18,IF(G207=3,19,IF(G207=4,20)))), FALSE))</f>
        <v>1.7725118813431324E-2</v>
      </c>
      <c r="I207" s="12" t="str">
        <f>IF(_xlfn.IFNA(VLOOKUP(D207,ctlistM1!A:AI,12,FALSE),"PC 12:0_14:1")=0,"PC 12:0_14:1", _xlfn.IFNA(VLOOKUP(D207,ctlistM1!A:AI,12,FALSE),"PC 12:0_14:1"))</f>
        <v>PC 12:0_14:1</v>
      </c>
      <c r="J207" s="12">
        <f>_xlfn.IFNA(VLOOKUP(D207,ctlistM1!A:AO,19,FALSE),0)</f>
        <v>0</v>
      </c>
      <c r="K207" s="2">
        <f>IF(J207=0,0,VLOOKUP(I207,ProbListM1!D:W,IF(J207=1,17,IF(J207=2,18,IF(J207=3,19,IF(J207=4,20)))),FALSE))</f>
        <v>0</v>
      </c>
      <c r="L207" s="12" t="str">
        <f>IF(_xlfn.IFNA(VLOOKUP(D207,ctlistM1!A:AI,20,FALSE),"PC 12:0_14:1")=0,"PC 12:0_14:1", _xlfn.IFNA(VLOOKUP(D207,ctlistM1!A:AI,20,FALSE),"PC 12:0_14:1"))</f>
        <v>PC 12:0_14:1</v>
      </c>
      <c r="M207">
        <f>_xlfn.IFNA(VLOOKUP(D207,ctlistM1!A:AR,27,FALSE),0)</f>
        <v>0</v>
      </c>
      <c r="N207" s="2">
        <v>0</v>
      </c>
      <c r="O207" t="s">
        <v>146</v>
      </c>
      <c r="P207">
        <v>0</v>
      </c>
      <c r="Q207">
        <v>0</v>
      </c>
    </row>
    <row r="208" spans="1:17" x14ac:dyDescent="0.25">
      <c r="A208">
        <v>207</v>
      </c>
      <c r="B208">
        <v>-742.5</v>
      </c>
      <c r="C208">
        <v>307.3</v>
      </c>
      <c r="D208" t="s">
        <v>352</v>
      </c>
      <c r="E208">
        <f>VLOOKUP(D208,ProbListM1!D:S,10,FALSE)</f>
        <v>0.613988478373518</v>
      </c>
      <c r="F208" t="str">
        <f>_xlfn.IFNA(VLOOKUP(D208,ctlistM1!A:AI,4,FALSE),"PC 12:0_14:1")</f>
        <v>PE 16:0_20:3</v>
      </c>
      <c r="G208">
        <f>_xlfn.IFNA(VLOOKUP(D208,ctlistM1!A:AL,11,FALSE),0)</f>
        <v>1</v>
      </c>
      <c r="H208" s="2">
        <f>IF(G208=0,0,VLOOKUP(F208,ProbListM1!D:W,IF(G208=1,17,IF(G208=2,18,IF(G208=3,19,IF(G208=4,20)))), FALSE))</f>
        <v>1.7688378619193073E-2</v>
      </c>
      <c r="I208" s="12" t="str">
        <f>IF(_xlfn.IFNA(VLOOKUP(D208,ctlistM1!A:AI,12,FALSE),"PC 12:0_14:1")=0,"PC 12:0_14:1", _xlfn.IFNA(VLOOKUP(D208,ctlistM1!A:AI,12,FALSE),"PC 12:0_14:1"))</f>
        <v>PC 12:0_14:1</v>
      </c>
      <c r="J208" s="12">
        <f>_xlfn.IFNA(VLOOKUP(D208,ctlistM1!A:AO,19,FALSE),0)</f>
        <v>0</v>
      </c>
      <c r="K208" s="2">
        <f>IF(J208=0,0,VLOOKUP(I208,ProbListM1!D:W,IF(J208=1,17,IF(J208=2,18,IF(J208=3,19,IF(J208=4,20)))),FALSE))</f>
        <v>0</v>
      </c>
      <c r="L208" s="12" t="str">
        <f>IF(_xlfn.IFNA(VLOOKUP(D208,ctlistM1!A:AI,20,FALSE),"PC 12:0_14:1")=0,"PC 12:0_14:1", _xlfn.IFNA(VLOOKUP(D208,ctlistM1!A:AI,20,FALSE),"PC 12:0_14:1"))</f>
        <v>PC 12:0_14:1</v>
      </c>
      <c r="M208">
        <f>_xlfn.IFNA(VLOOKUP(D208,ctlistM1!A:AR,27,FALSE),0)</f>
        <v>0</v>
      </c>
      <c r="N208" s="2">
        <v>0</v>
      </c>
      <c r="O208" t="s">
        <v>146</v>
      </c>
      <c r="P208">
        <v>0</v>
      </c>
      <c r="Q208">
        <v>0</v>
      </c>
    </row>
    <row r="209" spans="1:17" x14ac:dyDescent="0.25">
      <c r="A209">
        <v>208</v>
      </c>
      <c r="B209">
        <v>-740.5</v>
      </c>
      <c r="C209">
        <v>305.2</v>
      </c>
      <c r="D209" t="s">
        <v>353</v>
      </c>
      <c r="E209">
        <f>VLOOKUP(D209,ProbListM1!D:S,10,FALSE)</f>
        <v>0.61417271636954285</v>
      </c>
      <c r="F209" t="str">
        <f>_xlfn.IFNA(VLOOKUP(D209,ctlistM1!A:AI,4,FALSE),"PC 12:0_14:1")</f>
        <v>PE 16:0_20:4</v>
      </c>
      <c r="G209">
        <f>_xlfn.IFNA(VLOOKUP(D209,ctlistM1!A:AL,11,FALSE),0)</f>
        <v>1</v>
      </c>
      <c r="H209" s="2">
        <f>IF(G209=0,0,VLOOKUP(F209,ProbListM1!D:W,IF(G209=1,17,IF(G209=2,18,IF(G209=3,19,IF(G209=4,20)))), FALSE))</f>
        <v>1.7651670088620817E-2</v>
      </c>
      <c r="I209" s="12" t="str">
        <f>IF(_xlfn.IFNA(VLOOKUP(D209,ctlistM1!A:AI,12,FALSE),"PC 12:0_14:1")=0,"PC 12:0_14:1", _xlfn.IFNA(VLOOKUP(D209,ctlistM1!A:AI,12,FALSE),"PC 12:0_14:1"))</f>
        <v>PC 12:0_14:1</v>
      </c>
      <c r="J209" s="12">
        <f>_xlfn.IFNA(VLOOKUP(D209,ctlistM1!A:AO,19,FALSE),0)</f>
        <v>0</v>
      </c>
      <c r="K209" s="2">
        <f>IF(J209=0,0,VLOOKUP(I209,ProbListM1!D:W,IF(J209=1,17,IF(J209=2,18,IF(J209=3,19,IF(J209=4,20)))),FALSE))</f>
        <v>0</v>
      </c>
      <c r="L209" s="12" t="str">
        <f>IF(_xlfn.IFNA(VLOOKUP(D209,ctlistM1!A:AI,20,FALSE),"PC 12:0_14:1")=0,"PC 12:0_14:1", _xlfn.IFNA(VLOOKUP(D209,ctlistM1!A:AI,20,FALSE),"PC 12:0_14:1"))</f>
        <v>PC 12:0_14:1</v>
      </c>
      <c r="M209">
        <f>_xlfn.IFNA(VLOOKUP(D209,ctlistM1!A:AR,27,FALSE),0)</f>
        <v>0</v>
      </c>
      <c r="N209" s="2">
        <v>0</v>
      </c>
      <c r="O209" t="s">
        <v>146</v>
      </c>
      <c r="P209">
        <v>0</v>
      </c>
      <c r="Q209">
        <v>0</v>
      </c>
    </row>
    <row r="210" spans="1:17" x14ac:dyDescent="0.25">
      <c r="A210">
        <v>209</v>
      </c>
      <c r="B210">
        <v>-738.5</v>
      </c>
      <c r="C210">
        <v>303.2</v>
      </c>
      <c r="D210" t="s">
        <v>354</v>
      </c>
      <c r="E210">
        <f>VLOOKUP(D210,ProbListM1!D:S,10,FALSE)</f>
        <v>0.61435700964940487</v>
      </c>
      <c r="F210" t="str">
        <f>_xlfn.IFNA(VLOOKUP(D210,ctlistM1!A:AI,4,FALSE),"PC 12:0_14:1")</f>
        <v>PE 16:0_20:5</v>
      </c>
      <c r="G210">
        <f>_xlfn.IFNA(VLOOKUP(D210,ctlistM1!A:AL,11,FALSE),0)</f>
        <v>1</v>
      </c>
      <c r="H210" s="2">
        <f>IF(G210=0,0,VLOOKUP(F210,ProbListM1!D:W,IF(G210=1,17,IF(G210=2,18,IF(G210=3,19,IF(G210=4,20)))), FALSE))</f>
        <v>1.7614993260621482E-2</v>
      </c>
      <c r="I210" s="12" t="str">
        <f>IF(_xlfn.IFNA(VLOOKUP(D210,ctlistM1!A:AI,12,FALSE),"PC 12:0_14:1")=0,"PC 12:0_14:1", _xlfn.IFNA(VLOOKUP(D210,ctlistM1!A:AI,12,FALSE),"PC 12:0_14:1"))</f>
        <v>PC 12:0_14:1</v>
      </c>
      <c r="J210" s="12">
        <f>_xlfn.IFNA(VLOOKUP(D210,ctlistM1!A:AO,19,FALSE),0)</f>
        <v>0</v>
      </c>
      <c r="K210" s="2">
        <f>IF(J210=0,0,VLOOKUP(I210,ProbListM1!D:W,IF(J210=1,17,IF(J210=2,18,IF(J210=3,19,IF(J210=4,20)))),FALSE))</f>
        <v>0</v>
      </c>
      <c r="L210" s="12" t="str">
        <f>IF(_xlfn.IFNA(VLOOKUP(D210,ctlistM1!A:AI,20,FALSE),"PC 12:0_14:1")=0,"PC 12:0_14:1", _xlfn.IFNA(VLOOKUP(D210,ctlistM1!A:AI,20,FALSE),"PC 12:0_14:1"))</f>
        <v>PC 12:0_14:1</v>
      </c>
      <c r="M210">
        <f>_xlfn.IFNA(VLOOKUP(D210,ctlistM1!A:AR,27,FALSE),0)</f>
        <v>0</v>
      </c>
      <c r="N210" s="2">
        <v>0</v>
      </c>
      <c r="O210" t="s">
        <v>146</v>
      </c>
      <c r="P210">
        <v>0</v>
      </c>
      <c r="Q210">
        <v>0</v>
      </c>
    </row>
    <row r="211" spans="1:17" x14ac:dyDescent="0.25">
      <c r="A211">
        <v>210</v>
      </c>
      <c r="B211">
        <v>-736.5</v>
      </c>
      <c r="C211">
        <v>301.2</v>
      </c>
      <c r="D211" t="s">
        <v>355</v>
      </c>
      <c r="E211">
        <f>VLOOKUP(D211,ProbListM1!D:S,10,FALSE)</f>
        <v>0.61454135822969325</v>
      </c>
      <c r="F211" t="str">
        <f>_xlfn.IFNA(VLOOKUP(D211,ctlistM1!A:AI,4,FALSE),"PC 12:0_14:1")</f>
        <v>PC 12:0_14:1</v>
      </c>
      <c r="G211">
        <f>_xlfn.IFNA(VLOOKUP(D211,ctlistM1!A:AL,11,FALSE),0)</f>
        <v>0</v>
      </c>
      <c r="H211" s="2">
        <f>IF(G211=0,0,VLOOKUP(F211,ProbListM1!D:W,IF(G211=1,17,IF(G211=2,18,IF(G211=3,19,IF(G211=4,20)))), FALSE))</f>
        <v>0</v>
      </c>
      <c r="I211" s="12" t="str">
        <f>IF(_xlfn.IFNA(VLOOKUP(D211,ctlistM1!A:AI,12,FALSE),"PC 12:0_14:1")=0,"PC 12:0_14:1", _xlfn.IFNA(VLOOKUP(D211,ctlistM1!A:AI,12,FALSE),"PC 12:0_14:1"))</f>
        <v>PC 12:0_14:1</v>
      </c>
      <c r="J211" s="12">
        <f>_xlfn.IFNA(VLOOKUP(D211,ctlistM1!A:AO,19,FALSE),0)</f>
        <v>0</v>
      </c>
      <c r="K211" s="2">
        <f>IF(J211=0,0,VLOOKUP(I211,ProbListM1!D:W,IF(J211=1,17,IF(J211=2,18,IF(J211=3,19,IF(J211=4,20)))),FALSE))</f>
        <v>0</v>
      </c>
      <c r="L211" s="12" t="str">
        <f>IF(_xlfn.IFNA(VLOOKUP(D211,ctlistM1!A:AI,20,FALSE),"PC 12:0_14:1")=0,"PC 12:0_14:1", _xlfn.IFNA(VLOOKUP(D211,ctlistM1!A:AI,20,FALSE),"PC 12:0_14:1"))</f>
        <v>PC 12:0_14:1</v>
      </c>
      <c r="M211">
        <f>_xlfn.IFNA(VLOOKUP(D211,ctlistM1!A:AR,27,FALSE),0)</f>
        <v>0</v>
      </c>
      <c r="N211" s="2">
        <v>0</v>
      </c>
      <c r="O211" t="s">
        <v>146</v>
      </c>
      <c r="P211">
        <v>0</v>
      </c>
      <c r="Q211">
        <v>0</v>
      </c>
    </row>
    <row r="212" spans="1:17" x14ac:dyDescent="0.25">
      <c r="A212">
        <v>211</v>
      </c>
      <c r="B212">
        <v>-772.6</v>
      </c>
      <c r="C212">
        <v>337.3</v>
      </c>
      <c r="D212" t="s">
        <v>356</v>
      </c>
      <c r="E212">
        <f>VLOOKUP(D212,ProbListM1!D:S,10,FALSE)</f>
        <v>0.60001472757996188</v>
      </c>
      <c r="F212" t="str">
        <f>_xlfn.IFNA(VLOOKUP(D212,ctlistM1!A:AI,4,FALSE),"PC 12:0_14:1")</f>
        <v>PE 16:0_22:2</v>
      </c>
      <c r="G212">
        <f>_xlfn.IFNA(VLOOKUP(D212,ctlistM1!A:AL,11,FALSE),0)</f>
        <v>1</v>
      </c>
      <c r="H212" s="2">
        <f>IF(G212=0,0,VLOOKUP(F212,ProbListM1!D:W,IF(G212=1,17,IF(G212=2,18,IF(G212=3,19,IF(G212=4,20)))), FALSE))</f>
        <v>2.0541733075155662E-2</v>
      </c>
      <c r="I212" s="12" t="str">
        <f>IF(_xlfn.IFNA(VLOOKUP(D212,ctlistM1!A:AI,12,FALSE),"PC 12:0_14:1")=0,"PC 12:0_14:1", _xlfn.IFNA(VLOOKUP(D212,ctlistM1!A:AI,12,FALSE),"PC 12:0_14:1"))</f>
        <v>PC 12:0_14:1</v>
      </c>
      <c r="J212" s="12">
        <f>_xlfn.IFNA(VLOOKUP(D212,ctlistM1!A:AO,19,FALSE),0)</f>
        <v>0</v>
      </c>
      <c r="K212" s="2">
        <f>IF(J212=0,0,VLOOKUP(I212,ProbListM1!D:W,IF(J212=1,17,IF(J212=2,18,IF(J212=3,19,IF(J212=4,20)))),FALSE))</f>
        <v>0</v>
      </c>
      <c r="L212" s="12" t="str">
        <f>IF(_xlfn.IFNA(VLOOKUP(D212,ctlistM1!A:AI,20,FALSE),"PC 12:0_14:1")=0,"PC 12:0_14:1", _xlfn.IFNA(VLOOKUP(D212,ctlistM1!A:AI,20,FALSE),"PC 12:0_14:1"))</f>
        <v>PC 12:0_14:1</v>
      </c>
      <c r="M212">
        <f>_xlfn.IFNA(VLOOKUP(D212,ctlistM1!A:AR,27,FALSE),0)</f>
        <v>0</v>
      </c>
      <c r="N212" s="2">
        <v>0</v>
      </c>
      <c r="O212" t="s">
        <v>146</v>
      </c>
      <c r="P212">
        <v>0</v>
      </c>
      <c r="Q212">
        <v>0</v>
      </c>
    </row>
    <row r="213" spans="1:17" x14ac:dyDescent="0.25">
      <c r="A213">
        <v>212</v>
      </c>
      <c r="B213">
        <v>-770.6</v>
      </c>
      <c r="C213">
        <v>335.3</v>
      </c>
      <c r="D213" t="s">
        <v>357</v>
      </c>
      <c r="E213">
        <f>VLOOKUP(D213,ProbListM1!D:S,10,FALSE)</f>
        <v>0.60019477250733166</v>
      </c>
      <c r="F213" t="str">
        <f>_xlfn.IFNA(VLOOKUP(D213,ctlistM1!A:AI,4,FALSE),"PC 12:0_14:1")</f>
        <v>PC 12:0_14:1</v>
      </c>
      <c r="G213">
        <f>_xlfn.IFNA(VLOOKUP(D213,ctlistM1!A:AL,11,FALSE),0)</f>
        <v>0</v>
      </c>
      <c r="H213" s="2">
        <f>IF(G213=0,0,VLOOKUP(F213,ProbListM1!D:W,IF(G213=1,17,IF(G213=2,18,IF(G213=3,19,IF(G213=4,20)))), FALSE))</f>
        <v>0</v>
      </c>
      <c r="I213" s="12" t="str">
        <f>IF(_xlfn.IFNA(VLOOKUP(D213,ctlistM1!A:AI,12,FALSE),"PC 12:0_14:1")=0,"PC 12:0_14:1", _xlfn.IFNA(VLOOKUP(D213,ctlistM1!A:AI,12,FALSE),"PC 12:0_14:1"))</f>
        <v>PC 12:0_14:1</v>
      </c>
      <c r="J213" s="12">
        <f>_xlfn.IFNA(VLOOKUP(D213,ctlistM1!A:AO,19,FALSE),0)</f>
        <v>0</v>
      </c>
      <c r="K213" s="2">
        <f>IF(J213=0,0,VLOOKUP(I213,ProbListM1!D:W,IF(J213=1,17,IF(J213=2,18,IF(J213=3,19,IF(J213=4,20)))),FALSE))</f>
        <v>0</v>
      </c>
      <c r="L213" s="12" t="str">
        <f>IF(_xlfn.IFNA(VLOOKUP(D213,ctlistM1!A:AI,20,FALSE),"PC 12:0_14:1")=0,"PC 12:0_14:1", _xlfn.IFNA(VLOOKUP(D213,ctlistM1!A:AI,20,FALSE),"PC 12:0_14:1"))</f>
        <v>PC 12:0_14:1</v>
      </c>
      <c r="M213">
        <f>_xlfn.IFNA(VLOOKUP(D213,ctlistM1!A:AR,27,FALSE),0)</f>
        <v>0</v>
      </c>
      <c r="N213" s="2">
        <v>0</v>
      </c>
      <c r="O213" t="s">
        <v>146</v>
      </c>
      <c r="P213">
        <v>0</v>
      </c>
      <c r="Q213">
        <v>0</v>
      </c>
    </row>
    <row r="214" spans="1:17" x14ac:dyDescent="0.25">
      <c r="A214">
        <v>213</v>
      </c>
      <c r="B214">
        <v>-766.5</v>
      </c>
      <c r="C214">
        <v>331.3</v>
      </c>
      <c r="D214" t="s">
        <v>358</v>
      </c>
      <c r="E214">
        <f>VLOOKUP(D214,ProbListM1!D:S,10,FALSE)</f>
        <v>0.60055502445518372</v>
      </c>
      <c r="F214" t="str">
        <f>_xlfn.IFNA(VLOOKUP(D214,ctlistM1!A:AI,4,FALSE),"PC 12:0_14:1")</f>
        <v>PE 16:0_22:5</v>
      </c>
      <c r="G214">
        <f>_xlfn.IFNA(VLOOKUP(D214,ctlistM1!A:AL,11,FALSE),0)</f>
        <v>1</v>
      </c>
      <c r="H214" s="2">
        <f>IF(G214=0,0,VLOOKUP(F214,ProbListM1!D:W,IF(G214=1,17,IF(G214=2,18,IF(G214=3,19,IF(G214=4,20)))), FALSE))</f>
        <v>2.0424623282389469E-2</v>
      </c>
      <c r="I214" s="12" t="str">
        <f>IF(_xlfn.IFNA(VLOOKUP(D214,ctlistM1!A:AI,12,FALSE),"PC 12:0_14:1")=0,"PC 12:0_14:1", _xlfn.IFNA(VLOOKUP(D214,ctlistM1!A:AI,12,FALSE),"PC 12:0_14:1"))</f>
        <v>PC 12:0_14:1</v>
      </c>
      <c r="J214" s="12">
        <f>_xlfn.IFNA(VLOOKUP(D214,ctlistM1!A:AO,19,FALSE),0)</f>
        <v>0</v>
      </c>
      <c r="K214" s="2">
        <f>IF(J214=0,0,VLOOKUP(I214,ProbListM1!D:W,IF(J214=1,17,IF(J214=2,18,IF(J214=3,19,IF(J214=4,20)))),FALSE))</f>
        <v>0</v>
      </c>
      <c r="L214" s="12" t="str">
        <f>IF(_xlfn.IFNA(VLOOKUP(D214,ctlistM1!A:AI,20,FALSE),"PC 12:0_14:1")=0,"PC 12:0_14:1", _xlfn.IFNA(VLOOKUP(D214,ctlistM1!A:AI,20,FALSE),"PC 12:0_14:1"))</f>
        <v>PC 12:0_14:1</v>
      </c>
      <c r="M214">
        <f>_xlfn.IFNA(VLOOKUP(D214,ctlistM1!A:AR,27,FALSE),0)</f>
        <v>0</v>
      </c>
      <c r="N214" s="2">
        <v>0</v>
      </c>
      <c r="O214" t="s">
        <v>146</v>
      </c>
      <c r="P214">
        <v>0</v>
      </c>
      <c r="Q214">
        <v>0</v>
      </c>
    </row>
    <row r="215" spans="1:17" x14ac:dyDescent="0.25">
      <c r="A215">
        <v>214</v>
      </c>
      <c r="B215">
        <v>-764.5</v>
      </c>
      <c r="C215">
        <v>329.2</v>
      </c>
      <c r="D215" t="s">
        <v>359</v>
      </c>
      <c r="E215">
        <f>VLOOKUP(D215,ProbListM1!D:S,10,FALSE)</f>
        <v>0.60073523150809349</v>
      </c>
      <c r="F215" t="str">
        <f>_xlfn.IFNA(VLOOKUP(D215,ctlistM1!A:AI,4,FALSE),"PC 12:0_14:1")</f>
        <v>PE 16:0_22:6</v>
      </c>
      <c r="G215">
        <f>_xlfn.IFNA(VLOOKUP(D215,ctlistM1!A:AL,11,FALSE),0)</f>
        <v>1</v>
      </c>
      <c r="H215" s="2">
        <f>IF(G215=0,0,VLOOKUP(F215,ProbListM1!D:W,IF(G215=1,17,IF(G215=2,18,IF(G215=3,19,IF(G215=4,20)))), FALSE))</f>
        <v>2.0385644327670645E-2</v>
      </c>
      <c r="I215" s="12" t="str">
        <f>IF(_xlfn.IFNA(VLOOKUP(D215,ctlistM1!A:AI,12,FALSE),"PC 12:0_14:1")=0,"PC 12:0_14:1", _xlfn.IFNA(VLOOKUP(D215,ctlistM1!A:AI,12,FALSE),"PC 12:0_14:1"))</f>
        <v>PC 12:0_14:1</v>
      </c>
      <c r="J215" s="12">
        <f>_xlfn.IFNA(VLOOKUP(D215,ctlistM1!A:AO,19,FALSE),0)</f>
        <v>0</v>
      </c>
      <c r="K215" s="2">
        <f>IF(J215=0,0,VLOOKUP(I215,ProbListM1!D:W,IF(J215=1,17,IF(J215=2,18,IF(J215=3,19,IF(J215=4,20)))),FALSE))</f>
        <v>0</v>
      </c>
      <c r="L215" s="12" t="str">
        <f>IF(_xlfn.IFNA(VLOOKUP(D215,ctlistM1!A:AI,20,FALSE),"PC 12:0_14:1")=0,"PC 12:0_14:1", _xlfn.IFNA(VLOOKUP(D215,ctlistM1!A:AI,20,FALSE),"PC 12:0_14:1"))</f>
        <v>PC 12:0_14:1</v>
      </c>
      <c r="M215">
        <f>_xlfn.IFNA(VLOOKUP(D215,ctlistM1!A:AR,27,FALSE),0)</f>
        <v>0</v>
      </c>
      <c r="N215" s="2">
        <v>0</v>
      </c>
      <c r="O215" t="s">
        <v>146</v>
      </c>
      <c r="P215">
        <v>0</v>
      </c>
      <c r="Q215">
        <v>0</v>
      </c>
    </row>
    <row r="216" spans="1:17" x14ac:dyDescent="0.25">
      <c r="A216">
        <v>215</v>
      </c>
      <c r="B216">
        <v>-762.5</v>
      </c>
      <c r="C216">
        <v>327.2</v>
      </c>
      <c r="D216" t="s">
        <v>360</v>
      </c>
      <c r="E216">
        <f>VLOOKUP(D216,ProbListM1!D:S,10,FALSE)</f>
        <v>0.60091549263528554</v>
      </c>
      <c r="F216" t="str">
        <f>_xlfn.IFNA(VLOOKUP(D216,ctlistM1!A:AI,4,FALSE),"PC 12:0_14:1")</f>
        <v>PC 12:0_14:1</v>
      </c>
      <c r="G216">
        <f>_xlfn.IFNA(VLOOKUP(D216,ctlistM1!A:AL,11,FALSE),0)</f>
        <v>0</v>
      </c>
      <c r="H216" s="2">
        <f>IF(G216=0,0,VLOOKUP(F216,ProbListM1!D:W,IF(G216=1,17,IF(G216=2,18,IF(G216=3,19,IF(G216=4,20)))), FALSE))</f>
        <v>0</v>
      </c>
      <c r="I216" s="12" t="str">
        <f>IF(_xlfn.IFNA(VLOOKUP(D216,ctlistM1!A:AI,12,FALSE),"PC 12:0_14:1")=0,"PC 12:0_14:1", _xlfn.IFNA(VLOOKUP(D216,ctlistM1!A:AI,12,FALSE),"PC 12:0_14:1"))</f>
        <v>PC 12:0_14:1</v>
      </c>
      <c r="J216" s="12">
        <f>_xlfn.IFNA(VLOOKUP(D216,ctlistM1!A:AO,19,FALSE),0)</f>
        <v>0</v>
      </c>
      <c r="K216" s="2">
        <f>IF(J216=0,0,VLOOKUP(I216,ProbListM1!D:W,IF(J216=1,17,IF(J216=2,18,IF(J216=3,19,IF(J216=4,20)))),FALSE))</f>
        <v>0</v>
      </c>
      <c r="L216" s="12" t="str">
        <f>IF(_xlfn.IFNA(VLOOKUP(D216,ctlistM1!A:AI,20,FALSE),"PC 12:0_14:1")=0,"PC 12:0_14:1", _xlfn.IFNA(VLOOKUP(D216,ctlistM1!A:AI,20,FALSE),"PC 12:0_14:1"))</f>
        <v>PC 12:0_14:1</v>
      </c>
      <c r="M216">
        <f>_xlfn.IFNA(VLOOKUP(D216,ctlistM1!A:AR,27,FALSE),0)</f>
        <v>0</v>
      </c>
      <c r="N216" s="2">
        <v>0</v>
      </c>
      <c r="O216" t="s">
        <v>146</v>
      </c>
      <c r="P216">
        <v>0</v>
      </c>
      <c r="Q216">
        <v>0</v>
      </c>
    </row>
    <row r="217" spans="1:17" x14ac:dyDescent="0.25">
      <c r="A217">
        <v>216</v>
      </c>
      <c r="B217">
        <v>-716.5</v>
      </c>
      <c r="C217">
        <v>283.3</v>
      </c>
      <c r="D217" t="s">
        <v>361</v>
      </c>
      <c r="E217">
        <f>VLOOKUP(D217,ProbListM1!D:S,10,FALSE)</f>
        <v>0.62791077624296254</v>
      </c>
      <c r="F217" t="str">
        <f>_xlfn.IFNA(VLOOKUP(D217,ctlistM1!A:AI,4,FALSE),"PC 12:0_14:1")</f>
        <v>PE 16:1_18:1</v>
      </c>
      <c r="G217">
        <f>_xlfn.IFNA(VLOOKUP(D217,ctlistM1!A:AL,11,FALSE),0)</f>
        <v>1</v>
      </c>
      <c r="H217" s="2">
        <f>IF(G217=0,0,VLOOKUP(F217,ProbListM1!D:W,IF(G217=1,17,IF(G217=2,18,IF(G217=3,19,IF(G217=4,20)))), FALSE))</f>
        <v>1.5134750626462577E-2</v>
      </c>
      <c r="I217" s="12" t="str">
        <f>IF(_xlfn.IFNA(VLOOKUP(D217,ctlistM1!A:AI,12,FALSE),"PC 12:0_14:1")=0,"PC 12:0_14:1", _xlfn.IFNA(VLOOKUP(D217,ctlistM1!A:AI,12,FALSE),"PC 12:0_14:1"))</f>
        <v>PC 12:0_14:1</v>
      </c>
      <c r="J217" s="12">
        <f>_xlfn.IFNA(VLOOKUP(D217,ctlistM1!A:AO,19,FALSE),0)</f>
        <v>0</v>
      </c>
      <c r="K217" s="2">
        <f>IF(J217=0,0,VLOOKUP(I217,ProbListM1!D:W,IF(J217=1,17,IF(J217=2,18,IF(J217=3,19,IF(J217=4,20)))),FALSE))</f>
        <v>0</v>
      </c>
      <c r="L217" s="12" t="str">
        <f>IF(_xlfn.IFNA(VLOOKUP(D217,ctlistM1!A:AI,20,FALSE),"PC 12:0_14:1")=0,"PC 12:0_14:1", _xlfn.IFNA(VLOOKUP(D217,ctlistM1!A:AI,20,FALSE),"PC 12:0_14:1"))</f>
        <v>PC 12:0_14:1</v>
      </c>
      <c r="M217">
        <f>_xlfn.IFNA(VLOOKUP(D217,ctlistM1!A:AR,27,FALSE),0)</f>
        <v>0</v>
      </c>
      <c r="N217" s="2">
        <v>0</v>
      </c>
      <c r="O217" t="s">
        <v>146</v>
      </c>
      <c r="P217">
        <v>0</v>
      </c>
      <c r="Q217">
        <v>0</v>
      </c>
    </row>
    <row r="218" spans="1:17" x14ac:dyDescent="0.25">
      <c r="A218">
        <v>217</v>
      </c>
      <c r="B218">
        <v>-714.5</v>
      </c>
      <c r="C218">
        <v>281.2</v>
      </c>
      <c r="D218" t="s">
        <v>362</v>
      </c>
      <c r="E218">
        <f>VLOOKUP(D218,ProbListM1!D:S,10,FALSE)</f>
        <v>0.62809919186829122</v>
      </c>
      <c r="F218" t="str">
        <f>_xlfn.IFNA(VLOOKUP(D218,ctlistM1!A:AI,4,FALSE),"PC 12:0_14:1")</f>
        <v>PE 16:1_18:2</v>
      </c>
      <c r="G218">
        <f>_xlfn.IFNA(VLOOKUP(D218,ctlistM1!A:AL,11,FALSE),0)</f>
        <v>1</v>
      </c>
      <c r="H218" s="2">
        <f>IF(G218=0,0,VLOOKUP(F218,ProbListM1!D:W,IF(G218=1,17,IF(G218=2,18,IF(G218=3,19,IF(G218=4,20)))), FALSE))</f>
        <v>1.5100516558031326E-2</v>
      </c>
      <c r="I218" s="12" t="str">
        <f>IF(_xlfn.IFNA(VLOOKUP(D218,ctlistM1!A:AI,12,FALSE),"PC 12:0_14:1")=0,"PC 12:0_14:1", _xlfn.IFNA(VLOOKUP(D218,ctlistM1!A:AI,12,FALSE),"PC 12:0_14:1"))</f>
        <v>PC 12:0_14:1</v>
      </c>
      <c r="J218" s="12">
        <f>_xlfn.IFNA(VLOOKUP(D218,ctlistM1!A:AO,19,FALSE),0)</f>
        <v>0</v>
      </c>
      <c r="K218" s="2">
        <f>IF(J218=0,0,VLOOKUP(I218,ProbListM1!D:W,IF(J218=1,17,IF(J218=2,18,IF(J218=3,19,IF(J218=4,20)))),FALSE))</f>
        <v>0</v>
      </c>
      <c r="L218" s="12" t="str">
        <f>IF(_xlfn.IFNA(VLOOKUP(D218,ctlistM1!A:AI,20,FALSE),"PC 12:0_14:1")=0,"PC 12:0_14:1", _xlfn.IFNA(VLOOKUP(D218,ctlistM1!A:AI,20,FALSE),"PC 12:0_14:1"))</f>
        <v>PC 12:0_14:1</v>
      </c>
      <c r="M218">
        <f>_xlfn.IFNA(VLOOKUP(D218,ctlistM1!A:AR,27,FALSE),0)</f>
        <v>0</v>
      </c>
      <c r="N218" s="2">
        <v>0</v>
      </c>
      <c r="O218" t="s">
        <v>146</v>
      </c>
      <c r="P218">
        <v>0</v>
      </c>
      <c r="Q218">
        <v>0</v>
      </c>
    </row>
    <row r="219" spans="1:17" x14ac:dyDescent="0.25">
      <c r="A219">
        <v>218</v>
      </c>
      <c r="B219">
        <v>-712.5</v>
      </c>
      <c r="C219">
        <v>279.2</v>
      </c>
      <c r="D219" t="s">
        <v>363</v>
      </c>
      <c r="E219">
        <f>VLOOKUP(D219,ProbListM1!D:S,10,FALSE)</f>
        <v>0.6282876640310282</v>
      </c>
      <c r="F219" t="str">
        <f>_xlfn.IFNA(VLOOKUP(D219,ctlistM1!A:AI,4,FALSE),"PC 12:0_14:1")</f>
        <v>PC 12:0_14:1</v>
      </c>
      <c r="G219">
        <f>_xlfn.IFNA(VLOOKUP(D219,ctlistM1!A:AL,11,FALSE),0)</f>
        <v>0</v>
      </c>
      <c r="H219" s="2">
        <f>IF(G219=0,0,VLOOKUP(F219,ProbListM1!D:W,IF(G219=1,17,IF(G219=2,18,IF(G219=3,19,IF(G219=4,20)))), FALSE))</f>
        <v>0</v>
      </c>
      <c r="I219" s="12" t="str">
        <f>IF(_xlfn.IFNA(VLOOKUP(D219,ctlistM1!A:AI,12,FALSE),"PC 12:0_14:1")=0,"PC 12:0_14:1", _xlfn.IFNA(VLOOKUP(D219,ctlistM1!A:AI,12,FALSE),"PC 12:0_14:1"))</f>
        <v>PC 12:0_14:1</v>
      </c>
      <c r="J219" s="12">
        <f>_xlfn.IFNA(VLOOKUP(D219,ctlistM1!A:AO,19,FALSE),0)</f>
        <v>0</v>
      </c>
      <c r="K219" s="2">
        <f>IF(J219=0,0,VLOOKUP(I219,ProbListM1!D:W,IF(J219=1,17,IF(J219=2,18,IF(J219=3,19,IF(J219=4,20)))),FALSE))</f>
        <v>0</v>
      </c>
      <c r="L219" s="12" t="str">
        <f>IF(_xlfn.IFNA(VLOOKUP(D219,ctlistM1!A:AI,20,FALSE),"PC 12:0_14:1")=0,"PC 12:0_14:1", _xlfn.IFNA(VLOOKUP(D219,ctlistM1!A:AI,20,FALSE),"PC 12:0_14:1"))</f>
        <v>PC 12:0_14:1</v>
      </c>
      <c r="M219">
        <f>_xlfn.IFNA(VLOOKUP(D219,ctlistM1!A:AR,27,FALSE),0)</f>
        <v>0</v>
      </c>
      <c r="N219" s="2">
        <v>0</v>
      </c>
      <c r="O219" t="s">
        <v>146</v>
      </c>
      <c r="P219">
        <v>0</v>
      </c>
      <c r="Q219">
        <v>0</v>
      </c>
    </row>
    <row r="220" spans="1:17" x14ac:dyDescent="0.25">
      <c r="A220">
        <v>219</v>
      </c>
      <c r="B220">
        <v>-674.5</v>
      </c>
      <c r="C220">
        <v>269.2</v>
      </c>
      <c r="D220" t="s">
        <v>364</v>
      </c>
      <c r="E220">
        <f>VLOOKUP(D220,ProbListM1!D:S,10,FALSE)</f>
        <v>0.64968068602285944</v>
      </c>
      <c r="F220" t="str">
        <f>_xlfn.IFNA(VLOOKUP(D220,ctlistM1!A:AI,4,FALSE),"PC 12:0_14:1")</f>
        <v>PC 12:0_14:1</v>
      </c>
      <c r="G220">
        <f>_xlfn.IFNA(VLOOKUP(D220,ctlistM1!A:AL,11,FALSE),0)</f>
        <v>0</v>
      </c>
      <c r="H220" s="2">
        <f>IF(G220=0,0,VLOOKUP(F220,ProbListM1!D:W,IF(G220=1,17,IF(G220=2,18,IF(G220=3,19,IF(G220=4,20)))), FALSE))</f>
        <v>0</v>
      </c>
      <c r="I220" s="12" t="str">
        <f>IF(_xlfn.IFNA(VLOOKUP(D220,ctlistM1!A:AI,12,FALSE),"PC 12:0_14:1")=0,"PC 12:0_14:1", _xlfn.IFNA(VLOOKUP(D220,ctlistM1!A:AI,12,FALSE),"PC 12:0_14:1"))</f>
        <v>PC 12:0_14:1</v>
      </c>
      <c r="J220" s="12">
        <f>_xlfn.IFNA(VLOOKUP(D220,ctlistM1!A:AO,19,FALSE),0)</f>
        <v>0</v>
      </c>
      <c r="K220" s="2">
        <f>IF(J220=0,0,VLOOKUP(I220,ProbListM1!D:W,IF(J220=1,17,IF(J220=2,18,IF(J220=3,19,IF(J220=4,20)))),FALSE))</f>
        <v>0</v>
      </c>
      <c r="L220" s="12" t="str">
        <f>IF(_xlfn.IFNA(VLOOKUP(D220,ctlistM1!A:AI,20,FALSE),"PC 12:0_14:1")=0,"PC 12:0_14:1", _xlfn.IFNA(VLOOKUP(D220,ctlistM1!A:AI,20,FALSE),"PC 12:0_14:1"))</f>
        <v>PC 12:0_14:1</v>
      </c>
      <c r="M220">
        <f>_xlfn.IFNA(VLOOKUP(D220,ctlistM1!A:AR,27,FALSE),0)</f>
        <v>0</v>
      </c>
      <c r="N220" s="2">
        <v>0</v>
      </c>
      <c r="O220" t="s">
        <v>146</v>
      </c>
      <c r="P220">
        <v>0</v>
      </c>
      <c r="Q220">
        <v>0</v>
      </c>
    </row>
    <row r="221" spans="1:17" x14ac:dyDescent="0.25">
      <c r="A221">
        <v>220</v>
      </c>
      <c r="B221">
        <v>-704.5</v>
      </c>
      <c r="C221">
        <v>269.2</v>
      </c>
      <c r="D221" t="s">
        <v>365</v>
      </c>
      <c r="E221">
        <f>VLOOKUP(D221,ProbListM1!D:S,10,FALSE)</f>
        <v>0.63489461703029582</v>
      </c>
      <c r="F221" t="str">
        <f>_xlfn.IFNA(VLOOKUP(D221,ctlistM1!A:AI,4,FALSE),"PC 12:0_14:1")</f>
        <v>PE 16:1_17:0</v>
      </c>
      <c r="G221">
        <f>_xlfn.IFNA(VLOOKUP(D221,ctlistM1!A:AL,11,FALSE),0)</f>
        <v>2</v>
      </c>
      <c r="H221" s="2">
        <f>IF(G221=0,0,VLOOKUP(F221,ProbListM1!D:W,IF(G221=1,17,IF(G221=2,18,IF(G221=3,19,IF(G221=4,20)))), FALSE))</f>
        <v>2.5952330062889425E-2</v>
      </c>
      <c r="I221" s="12" t="str">
        <f>IF(_xlfn.IFNA(VLOOKUP(D221,ctlistM1!A:AI,12,FALSE),"PC 12:0_14:1")=0,"PC 12:0_14:1", _xlfn.IFNA(VLOOKUP(D221,ctlistM1!A:AI,12,FALSE),"PC 12:0_14:1"))</f>
        <v>PC 12:0_14:1</v>
      </c>
      <c r="J221" s="12">
        <f>_xlfn.IFNA(VLOOKUP(D221,ctlistM1!A:AO,19,FALSE),0)</f>
        <v>0</v>
      </c>
      <c r="K221" s="2">
        <f>IF(J221=0,0,VLOOKUP(I221,ProbListM1!D:W,IF(J221=1,17,IF(J221=2,18,IF(J221=3,19,IF(J221=4,20)))),FALSE))</f>
        <v>0</v>
      </c>
      <c r="L221" s="12" t="str">
        <f>IF(_xlfn.IFNA(VLOOKUP(D221,ctlistM1!A:AI,20,FALSE),"PC 12:0_14:1")=0,"PC 12:0_14:1", _xlfn.IFNA(VLOOKUP(D221,ctlistM1!A:AI,20,FALSE),"PC 12:0_14:1"))</f>
        <v>PC 12:0_14:1</v>
      </c>
      <c r="M221">
        <f>_xlfn.IFNA(VLOOKUP(D221,ctlistM1!A:AR,27,FALSE),0)</f>
        <v>0</v>
      </c>
      <c r="N221" s="2">
        <v>0</v>
      </c>
      <c r="O221" t="s">
        <v>146</v>
      </c>
      <c r="P221">
        <v>0</v>
      </c>
      <c r="Q221">
        <v>0</v>
      </c>
    </row>
    <row r="222" spans="1:17" x14ac:dyDescent="0.25">
      <c r="A222">
        <v>221</v>
      </c>
      <c r="B222">
        <v>-702.5</v>
      </c>
      <c r="C222">
        <v>269.2</v>
      </c>
      <c r="D222" t="s">
        <v>366</v>
      </c>
      <c r="E222">
        <f>VLOOKUP(D222,ProbListM1!D:S,10,FALSE)</f>
        <v>0.63508512827936425</v>
      </c>
      <c r="F222" t="str">
        <f>_xlfn.IFNA(VLOOKUP(D222,ctlistM1!A:AI,4,FALSE),"PC 12:0_14:1")</f>
        <v>PC 12:0_14:1</v>
      </c>
      <c r="G222">
        <f>_xlfn.IFNA(VLOOKUP(D222,ctlistM1!A:AL,11,FALSE),0)</f>
        <v>0</v>
      </c>
      <c r="H222" s="2">
        <f>IF(G222=0,0,VLOOKUP(F222,ProbListM1!D:W,IF(G222=1,17,IF(G222=2,18,IF(G222=3,19,IF(G222=4,20)))), FALSE))</f>
        <v>0</v>
      </c>
      <c r="I222" s="12" t="str">
        <f>IF(_xlfn.IFNA(VLOOKUP(D222,ctlistM1!A:AI,12,FALSE),"PC 12:0_14:1")=0,"PC 12:0_14:1", _xlfn.IFNA(VLOOKUP(D222,ctlistM1!A:AI,12,FALSE),"PC 12:0_14:1"))</f>
        <v>PC 12:0_14:1</v>
      </c>
      <c r="J222" s="12">
        <f>_xlfn.IFNA(VLOOKUP(D222,ctlistM1!A:AO,19,FALSE),0)</f>
        <v>0</v>
      </c>
      <c r="K222" s="2">
        <f>IF(J222=0,0,VLOOKUP(I222,ProbListM1!D:W,IF(J222=1,17,IF(J222=2,18,IF(J222=3,19,IF(J222=4,20)))),FALSE))</f>
        <v>0</v>
      </c>
      <c r="L222" s="12" t="str">
        <f>IF(_xlfn.IFNA(VLOOKUP(D222,ctlistM1!A:AI,20,FALSE),"PC 12:0_14:1")=0,"PC 12:0_14:1", _xlfn.IFNA(VLOOKUP(D222,ctlistM1!A:AI,20,FALSE),"PC 12:0_14:1"))</f>
        <v>PC 12:0_14:1</v>
      </c>
      <c r="M222">
        <f>_xlfn.IFNA(VLOOKUP(D222,ctlistM1!A:AR,27,FALSE),0)</f>
        <v>0</v>
      </c>
      <c r="N222" s="2">
        <v>0</v>
      </c>
      <c r="O222" t="s">
        <v>146</v>
      </c>
      <c r="P222">
        <v>0</v>
      </c>
      <c r="Q222">
        <v>0</v>
      </c>
    </row>
    <row r="223" spans="1:17" x14ac:dyDescent="0.25">
      <c r="A223">
        <v>222</v>
      </c>
      <c r="B223">
        <v>-732.6</v>
      </c>
      <c r="C223">
        <v>269.2</v>
      </c>
      <c r="D223" t="s">
        <v>367</v>
      </c>
      <c r="E223">
        <f>VLOOKUP(D223,ProbListM1!D:S,10,FALSE)</f>
        <v>0.62063123927679142</v>
      </c>
      <c r="F223" t="str">
        <f>_xlfn.IFNA(VLOOKUP(D223,ctlistM1!A:AI,4,FALSE),"PC 12:0_14:1")</f>
        <v>PE 17:0_18:1</v>
      </c>
      <c r="G223">
        <f>_xlfn.IFNA(VLOOKUP(D223,ctlistM1!A:AL,11,FALSE),0)</f>
        <v>2</v>
      </c>
      <c r="H223" s="2">
        <f>IF(G223=0,0,VLOOKUP(F223,ProbListM1!D:W,IF(G223=1,17,IF(G223=2,18,IF(G223=3,19,IF(G223=4,20)))), FALSE))</f>
        <v>2.8936662819731004E-2</v>
      </c>
      <c r="I223" s="12" t="str">
        <f>IF(_xlfn.IFNA(VLOOKUP(D223,ctlistM1!A:AI,12,FALSE),"PC 12:0_14:1")=0,"PC 12:0_14:1", _xlfn.IFNA(VLOOKUP(D223,ctlistM1!A:AI,12,FALSE),"PC 12:0_14:1"))</f>
        <v>PC 12:0_14:1</v>
      </c>
      <c r="J223" s="12">
        <f>_xlfn.IFNA(VLOOKUP(D223,ctlistM1!A:AO,19,FALSE),0)</f>
        <v>0</v>
      </c>
      <c r="K223" s="2">
        <f>IF(J223=0,0,VLOOKUP(I223,ProbListM1!D:W,IF(J223=1,17,IF(J223=2,18,IF(J223=3,19,IF(J223=4,20)))),FALSE))</f>
        <v>0</v>
      </c>
      <c r="L223" s="12" t="str">
        <f>IF(_xlfn.IFNA(VLOOKUP(D223,ctlistM1!A:AI,20,FALSE),"PC 12:0_14:1")=0,"PC 12:0_14:1", _xlfn.IFNA(VLOOKUP(D223,ctlistM1!A:AI,20,FALSE),"PC 12:0_14:1"))</f>
        <v>PC 12:0_14:1</v>
      </c>
      <c r="M223">
        <f>_xlfn.IFNA(VLOOKUP(D223,ctlistM1!A:AR,27,FALSE),0)</f>
        <v>0</v>
      </c>
      <c r="N223" s="2">
        <v>0</v>
      </c>
      <c r="O223" t="s">
        <v>146</v>
      </c>
      <c r="P223">
        <v>0</v>
      </c>
      <c r="Q223">
        <v>0</v>
      </c>
    </row>
    <row r="224" spans="1:17" x14ac:dyDescent="0.25">
      <c r="A224">
        <v>223</v>
      </c>
      <c r="B224">
        <v>-730.5</v>
      </c>
      <c r="C224">
        <v>269.2</v>
      </c>
      <c r="D224" t="s">
        <v>368</v>
      </c>
      <c r="E224">
        <f>VLOOKUP(D224,ProbListM1!D:S,10,FALSE)</f>
        <v>0.62081747054956327</v>
      </c>
      <c r="F224" t="str">
        <f>_xlfn.IFNA(VLOOKUP(D224,ctlistM1!A:AI,4,FALSE),"PC 12:0_14:1")</f>
        <v>PE 17:0_18:2</v>
      </c>
      <c r="G224">
        <f>_xlfn.IFNA(VLOOKUP(D224,ctlistM1!A:AL,11,FALSE),0)</f>
        <v>2</v>
      </c>
      <c r="H224" s="2">
        <f>IF(G224=0,0,VLOOKUP(F224,ProbListM1!D:W,IF(G224=1,17,IF(G224=2,18,IF(G224=3,19,IF(G224=4,20)))), FALSE))</f>
        <v>2.8895381854988827E-2</v>
      </c>
      <c r="I224" s="12" t="str">
        <f>IF(_xlfn.IFNA(VLOOKUP(D224,ctlistM1!A:AI,12,FALSE),"PC 12:0_14:1")=0,"PC 12:0_14:1", _xlfn.IFNA(VLOOKUP(D224,ctlistM1!A:AI,12,FALSE),"PC 12:0_14:1"))</f>
        <v>PC 12:0_14:1</v>
      </c>
      <c r="J224" s="12">
        <f>_xlfn.IFNA(VLOOKUP(D224,ctlistM1!A:AO,19,FALSE),0)</f>
        <v>0</v>
      </c>
      <c r="K224" s="2">
        <f>IF(J224=0,0,VLOOKUP(I224,ProbListM1!D:W,IF(J224=1,17,IF(J224=2,18,IF(J224=3,19,IF(J224=4,20)))),FALSE))</f>
        <v>0</v>
      </c>
      <c r="L224" s="12" t="str">
        <f>IF(_xlfn.IFNA(VLOOKUP(D224,ctlistM1!A:AI,20,FALSE),"PC 12:0_14:1")=0,"PC 12:0_14:1", _xlfn.IFNA(VLOOKUP(D224,ctlistM1!A:AI,20,FALSE),"PC 12:0_14:1"))</f>
        <v>PC 12:0_14:1</v>
      </c>
      <c r="M224">
        <f>_xlfn.IFNA(VLOOKUP(D224,ctlistM1!A:AR,27,FALSE),0)</f>
        <v>0</v>
      </c>
      <c r="N224" s="2">
        <v>0</v>
      </c>
      <c r="O224" t="s">
        <v>146</v>
      </c>
      <c r="P224">
        <v>0</v>
      </c>
      <c r="Q224">
        <v>0</v>
      </c>
    </row>
    <row r="225" spans="1:17" x14ac:dyDescent="0.25">
      <c r="A225">
        <v>224</v>
      </c>
      <c r="B225">
        <v>-728.5</v>
      </c>
      <c r="C225">
        <v>269.2</v>
      </c>
      <c r="D225" t="s">
        <v>369</v>
      </c>
      <c r="E225">
        <f>VLOOKUP(D225,ProbListM1!D:S,10,FALSE)</f>
        <v>0.62100375770428995</v>
      </c>
      <c r="F225" t="str">
        <f>_xlfn.IFNA(VLOOKUP(D225,ctlistM1!A:AI,4,FALSE),"PC 12:0_14:1")</f>
        <v>PE 17:0_18:3</v>
      </c>
      <c r="G225">
        <f>_xlfn.IFNA(VLOOKUP(D225,ctlistM1!A:AL,11,FALSE),0)</f>
        <v>2</v>
      </c>
      <c r="H225" s="2">
        <f>IF(G225=0,0,VLOOKUP(F225,ProbListM1!D:W,IF(G225=1,17,IF(G225=2,18,IF(G225=3,19,IF(G225=4,20)))), FALSE))</f>
        <v>2.8854129434506791E-2</v>
      </c>
      <c r="I225" s="12" t="str">
        <f>IF(_xlfn.IFNA(VLOOKUP(D225,ctlistM1!A:AI,12,FALSE),"PC 12:0_14:1")=0,"PC 12:0_14:1", _xlfn.IFNA(VLOOKUP(D225,ctlistM1!A:AI,12,FALSE),"PC 12:0_14:1"))</f>
        <v>PC 12:0_14:1</v>
      </c>
      <c r="J225" s="12">
        <f>_xlfn.IFNA(VLOOKUP(D225,ctlistM1!A:AO,19,FALSE),0)</f>
        <v>0</v>
      </c>
      <c r="K225" s="2">
        <f>IF(J225=0,0,VLOOKUP(I225,ProbListM1!D:W,IF(J225=1,17,IF(J225=2,18,IF(J225=3,19,IF(J225=4,20)))),FALSE))</f>
        <v>0</v>
      </c>
      <c r="L225" s="12" t="str">
        <f>IF(_xlfn.IFNA(VLOOKUP(D225,ctlistM1!A:AI,20,FALSE),"PC 12:0_14:1")=0,"PC 12:0_14:1", _xlfn.IFNA(VLOOKUP(D225,ctlistM1!A:AI,20,FALSE),"PC 12:0_14:1"))</f>
        <v>PC 12:0_14:1</v>
      </c>
      <c r="M225">
        <f>_xlfn.IFNA(VLOOKUP(D225,ctlistM1!A:AR,27,FALSE),0)</f>
        <v>0</v>
      </c>
      <c r="N225" s="2">
        <v>0</v>
      </c>
      <c r="O225" t="s">
        <v>146</v>
      </c>
      <c r="P225">
        <v>0</v>
      </c>
      <c r="Q225">
        <v>0</v>
      </c>
    </row>
    <row r="226" spans="1:17" x14ac:dyDescent="0.25">
      <c r="A226">
        <v>225</v>
      </c>
      <c r="B226">
        <v>-726.5</v>
      </c>
      <c r="C226">
        <v>269.2</v>
      </c>
      <c r="D226" t="s">
        <v>370</v>
      </c>
      <c r="E226">
        <f>VLOOKUP(D226,ProbListM1!D:S,10,FALSE)</f>
        <v>0.62119010075774006</v>
      </c>
      <c r="F226" t="str">
        <f>_xlfn.IFNA(VLOOKUP(D226,ctlistM1!A:AI,4,FALSE),"PC 12:0_14:1")</f>
        <v>PE 17:0_18:4</v>
      </c>
      <c r="G226">
        <f>_xlfn.IFNA(VLOOKUP(D226,ctlistM1!A:AL,11,FALSE),0)</f>
        <v>2</v>
      </c>
      <c r="H226" s="2">
        <f>IF(G226=0,0,VLOOKUP(F226,ProbListM1!D:W,IF(G226=1,17,IF(G226=2,18,IF(G226=3,19,IF(G226=4,20)))), FALSE))</f>
        <v>2.8812905595913194E-2</v>
      </c>
      <c r="I226" s="12" t="str">
        <f>IF(_xlfn.IFNA(VLOOKUP(D226,ctlistM1!A:AI,12,FALSE),"PC 12:0_14:1")=0,"PC 12:0_14:1", _xlfn.IFNA(VLOOKUP(D226,ctlistM1!A:AI,12,FALSE),"PC 12:0_14:1"))</f>
        <v>PC 12:0_14:1</v>
      </c>
      <c r="J226" s="12">
        <f>_xlfn.IFNA(VLOOKUP(D226,ctlistM1!A:AO,19,FALSE),0)</f>
        <v>0</v>
      </c>
      <c r="K226" s="2">
        <f>IF(J226=0,0,VLOOKUP(I226,ProbListM1!D:W,IF(J226=1,17,IF(J226=2,18,IF(J226=3,19,IF(J226=4,20)))),FALSE))</f>
        <v>0</v>
      </c>
      <c r="L226" s="12" t="str">
        <f>IF(_xlfn.IFNA(VLOOKUP(D226,ctlistM1!A:AI,20,FALSE),"PC 12:0_14:1")=0,"PC 12:0_14:1", _xlfn.IFNA(VLOOKUP(D226,ctlistM1!A:AI,20,FALSE),"PC 12:0_14:1"))</f>
        <v>PC 12:0_14:1</v>
      </c>
      <c r="M226">
        <f>_xlfn.IFNA(VLOOKUP(D226,ctlistM1!A:AR,27,FALSE),0)</f>
        <v>0</v>
      </c>
      <c r="N226" s="2">
        <v>0</v>
      </c>
      <c r="O226" t="s">
        <v>146</v>
      </c>
      <c r="P226">
        <v>0</v>
      </c>
      <c r="Q226">
        <v>0</v>
      </c>
    </row>
    <row r="227" spans="1:17" x14ac:dyDescent="0.25">
      <c r="A227">
        <v>226</v>
      </c>
      <c r="B227">
        <v>-724.5</v>
      </c>
      <c r="C227">
        <v>269.2</v>
      </c>
      <c r="D227" t="s">
        <v>371</v>
      </c>
      <c r="E227">
        <f>VLOOKUP(D227,ProbListM1!D:S,10,FALSE)</f>
        <v>0.62137649972668696</v>
      </c>
      <c r="F227" t="str">
        <f>_xlfn.IFNA(VLOOKUP(D227,ctlistM1!A:AI,4,FALSE),"PC 12:0_14:1")</f>
        <v>PC 12:0_14:1</v>
      </c>
      <c r="G227">
        <f>_xlfn.IFNA(VLOOKUP(D227,ctlistM1!A:AL,11,FALSE),0)</f>
        <v>0</v>
      </c>
      <c r="H227" s="2">
        <f>IF(G227=0,0,VLOOKUP(F227,ProbListM1!D:W,IF(G227=1,17,IF(G227=2,18,IF(G227=3,19,IF(G227=4,20)))), FALSE))</f>
        <v>0</v>
      </c>
      <c r="I227" s="12" t="str">
        <f>IF(_xlfn.IFNA(VLOOKUP(D227,ctlistM1!A:AI,12,FALSE),"PC 12:0_14:1")=0,"PC 12:0_14:1", _xlfn.IFNA(VLOOKUP(D227,ctlistM1!A:AI,12,FALSE),"PC 12:0_14:1"))</f>
        <v>PC 12:0_14:1</v>
      </c>
      <c r="J227" s="12">
        <f>_xlfn.IFNA(VLOOKUP(D227,ctlistM1!A:AO,19,FALSE),0)</f>
        <v>0</v>
      </c>
      <c r="K227" s="2">
        <f>IF(J227=0,0,VLOOKUP(I227,ProbListM1!D:W,IF(J227=1,17,IF(J227=2,18,IF(J227=3,19,IF(J227=4,20)))),FALSE))</f>
        <v>0</v>
      </c>
      <c r="L227" s="12" t="str">
        <f>IF(_xlfn.IFNA(VLOOKUP(D227,ctlistM1!A:AI,20,FALSE),"PC 12:0_14:1")=0,"PC 12:0_14:1", _xlfn.IFNA(VLOOKUP(D227,ctlistM1!A:AI,20,FALSE),"PC 12:0_14:1"))</f>
        <v>PC 12:0_14:1</v>
      </c>
      <c r="M227">
        <f>_xlfn.IFNA(VLOOKUP(D227,ctlistM1!A:AR,27,FALSE),0)</f>
        <v>0</v>
      </c>
      <c r="N227" s="2">
        <v>0</v>
      </c>
      <c r="O227" t="s">
        <v>146</v>
      </c>
      <c r="P227">
        <v>0</v>
      </c>
      <c r="Q227">
        <v>0</v>
      </c>
    </row>
    <row r="228" spans="1:17" x14ac:dyDescent="0.25">
      <c r="A228">
        <v>227</v>
      </c>
      <c r="B228">
        <v>-756.6</v>
      </c>
      <c r="C228">
        <v>269.2</v>
      </c>
      <c r="D228" t="s">
        <v>372</v>
      </c>
      <c r="E228">
        <f>VLOOKUP(D228,ProbListM1!D:S,10,FALSE)</f>
        <v>0.6070524483926546</v>
      </c>
      <c r="F228" t="str">
        <f>_xlfn.IFNA(VLOOKUP(D228,ctlistM1!A:AI,4,FALSE),"PC 12:0_14:1")</f>
        <v>PE 17:0_20:3</v>
      </c>
      <c r="G228">
        <f>_xlfn.IFNA(VLOOKUP(D228,ctlistM1!A:AL,11,FALSE),0)</f>
        <v>2</v>
      </c>
      <c r="H228" s="2">
        <f>IF(G228=0,0,VLOOKUP(F228,ProbListM1!D:W,IF(G228=1,17,IF(G228=2,18,IF(G228=3,19,IF(G228=4,20)))), FALSE))</f>
        <v>3.2003802127363118E-2</v>
      </c>
      <c r="I228" s="12" t="str">
        <f>IF(_xlfn.IFNA(VLOOKUP(D228,ctlistM1!A:AI,12,FALSE),"PC 12:0_14:1")=0,"PC 12:0_14:1", _xlfn.IFNA(VLOOKUP(D228,ctlistM1!A:AI,12,FALSE),"PC 12:0_14:1"))</f>
        <v>PC 12:0_14:1</v>
      </c>
      <c r="J228" s="12">
        <f>_xlfn.IFNA(VLOOKUP(D228,ctlistM1!A:AO,19,FALSE),0)</f>
        <v>0</v>
      </c>
      <c r="K228" s="2">
        <f>IF(J228=0,0,VLOOKUP(I228,ProbListM1!D:W,IF(J228=1,17,IF(J228=2,18,IF(J228=3,19,IF(J228=4,20)))),FALSE))</f>
        <v>0</v>
      </c>
      <c r="L228" s="12" t="str">
        <f>IF(_xlfn.IFNA(VLOOKUP(D228,ctlistM1!A:AI,20,FALSE),"PC 12:0_14:1")=0,"PC 12:0_14:1", _xlfn.IFNA(VLOOKUP(D228,ctlistM1!A:AI,20,FALSE),"PC 12:0_14:1"))</f>
        <v>PC 12:0_14:1</v>
      </c>
      <c r="M228">
        <f>_xlfn.IFNA(VLOOKUP(D228,ctlistM1!A:AR,27,FALSE),0)</f>
        <v>0</v>
      </c>
      <c r="N228" s="2">
        <v>0</v>
      </c>
      <c r="O228" t="s">
        <v>146</v>
      </c>
      <c r="P228">
        <v>0</v>
      </c>
      <c r="Q228">
        <v>0</v>
      </c>
    </row>
    <row r="229" spans="1:17" x14ac:dyDescent="0.25">
      <c r="A229">
        <v>228</v>
      </c>
      <c r="B229">
        <v>-754.5</v>
      </c>
      <c r="C229">
        <v>269.2</v>
      </c>
      <c r="D229" t="s">
        <v>373</v>
      </c>
      <c r="E229">
        <f>VLOOKUP(D229,ProbListM1!D:S,10,FALSE)</f>
        <v>0.60723460511140936</v>
      </c>
      <c r="F229" t="str">
        <f>_xlfn.IFNA(VLOOKUP(D229,ctlistM1!A:AI,4,FALSE),"PC 12:0_14:1")</f>
        <v>PE 17:0_20:4</v>
      </c>
      <c r="G229">
        <f>_xlfn.IFNA(VLOOKUP(D229,ctlistM1!A:AL,11,FALSE),0)</f>
        <v>2</v>
      </c>
      <c r="H229" s="2">
        <f>IF(G229=0,0,VLOOKUP(F229,ProbListM1!D:W,IF(G229=1,17,IF(G229=2,18,IF(G229=3,19,IF(G229=4,20)))), FALSE))</f>
        <v>3.1960480523980796E-2</v>
      </c>
      <c r="I229" s="12" t="str">
        <f>IF(_xlfn.IFNA(VLOOKUP(D229,ctlistM1!A:AI,12,FALSE),"PC 12:0_14:1")=0,"PC 12:0_14:1", _xlfn.IFNA(VLOOKUP(D229,ctlistM1!A:AI,12,FALSE),"PC 12:0_14:1"))</f>
        <v>PC 12:0_14:1</v>
      </c>
      <c r="J229" s="12">
        <f>_xlfn.IFNA(VLOOKUP(D229,ctlistM1!A:AO,19,FALSE),0)</f>
        <v>0</v>
      </c>
      <c r="K229" s="2">
        <f>IF(J229=0,0,VLOOKUP(I229,ProbListM1!D:W,IF(J229=1,17,IF(J229=2,18,IF(J229=3,19,IF(J229=4,20)))),FALSE))</f>
        <v>0</v>
      </c>
      <c r="L229" s="12" t="str">
        <f>IF(_xlfn.IFNA(VLOOKUP(D229,ctlistM1!A:AI,20,FALSE),"PC 12:0_14:1")=0,"PC 12:0_14:1", _xlfn.IFNA(VLOOKUP(D229,ctlistM1!A:AI,20,FALSE),"PC 12:0_14:1"))</f>
        <v>PC 12:0_14:1</v>
      </c>
      <c r="M229">
        <f>_xlfn.IFNA(VLOOKUP(D229,ctlistM1!A:AR,27,FALSE),0)</f>
        <v>0</v>
      </c>
      <c r="N229" s="2">
        <v>0</v>
      </c>
      <c r="O229" t="s">
        <v>146</v>
      </c>
      <c r="P229">
        <v>0</v>
      </c>
      <c r="Q229">
        <v>0</v>
      </c>
    </row>
    <row r="230" spans="1:17" x14ac:dyDescent="0.25">
      <c r="A230">
        <v>229</v>
      </c>
      <c r="B230">
        <v>-752.5</v>
      </c>
      <c r="C230">
        <v>269.2</v>
      </c>
      <c r="D230" t="s">
        <v>374</v>
      </c>
      <c r="E230">
        <f>VLOOKUP(D230,ProbListM1!D:S,10,FALSE)</f>
        <v>0.60741681648947787</v>
      </c>
      <c r="F230" t="str">
        <f>_xlfn.IFNA(VLOOKUP(D230,ctlistM1!A:AI,4,FALSE),"PC 12:0_14:1")</f>
        <v>PE 17:0_20:5</v>
      </c>
      <c r="G230">
        <f>_xlfn.IFNA(VLOOKUP(D230,ctlistM1!A:AL,11,FALSE),0)</f>
        <v>2</v>
      </c>
      <c r="H230" s="2">
        <f>IF(G230=0,0,VLOOKUP(F230,ProbListM1!D:W,IF(G230=1,17,IF(G230=2,18,IF(G230=3,19,IF(G230=4,20)))), FALSE))</f>
        <v>3.1917184740474412E-2</v>
      </c>
      <c r="I230" s="12" t="str">
        <f>IF(_xlfn.IFNA(VLOOKUP(D230,ctlistM1!A:AI,12,FALSE),"PC 12:0_14:1")=0,"PC 12:0_14:1", _xlfn.IFNA(VLOOKUP(D230,ctlistM1!A:AI,12,FALSE),"PC 12:0_14:1"))</f>
        <v>PC 12:0_14:1</v>
      </c>
      <c r="J230" s="12">
        <f>_xlfn.IFNA(VLOOKUP(D230,ctlistM1!A:AO,19,FALSE),0)</f>
        <v>0</v>
      </c>
      <c r="K230" s="2">
        <f>IF(J230=0,0,VLOOKUP(I230,ProbListM1!D:W,IF(J230=1,17,IF(J230=2,18,IF(J230=3,19,IF(J230=4,20)))),FALSE))</f>
        <v>0</v>
      </c>
      <c r="L230" s="12" t="str">
        <f>IF(_xlfn.IFNA(VLOOKUP(D230,ctlistM1!A:AI,20,FALSE),"PC 12:0_14:1")=0,"PC 12:0_14:1", _xlfn.IFNA(VLOOKUP(D230,ctlistM1!A:AI,20,FALSE),"PC 12:0_14:1"))</f>
        <v>PC 12:0_14:1</v>
      </c>
      <c r="M230">
        <f>_xlfn.IFNA(VLOOKUP(D230,ctlistM1!A:AR,27,FALSE),0)</f>
        <v>0</v>
      </c>
      <c r="N230" s="2">
        <v>0</v>
      </c>
      <c r="O230" t="s">
        <v>146</v>
      </c>
      <c r="P230">
        <v>0</v>
      </c>
      <c r="Q230">
        <v>0</v>
      </c>
    </row>
    <row r="231" spans="1:17" x14ac:dyDescent="0.25">
      <c r="A231">
        <v>230</v>
      </c>
      <c r="B231">
        <v>-750.5</v>
      </c>
      <c r="C231">
        <v>269.2</v>
      </c>
      <c r="D231" t="s">
        <v>375</v>
      </c>
      <c r="E231">
        <f>VLOOKUP(D231,ProbListM1!D:S,10,FALSE)</f>
        <v>0.60759908254326145</v>
      </c>
      <c r="F231" t="str">
        <f>_xlfn.IFNA(VLOOKUP(D231,ctlistM1!A:AI,4,FALSE),"PC 12:0_14:1")</f>
        <v>PC 12:0_14:1</v>
      </c>
      <c r="G231">
        <f>_xlfn.IFNA(VLOOKUP(D231,ctlistM1!A:AL,11,FALSE),0)</f>
        <v>0</v>
      </c>
      <c r="H231" s="2">
        <f>IF(G231=0,0,VLOOKUP(F231,ProbListM1!D:W,IF(G231=1,17,IF(G231=2,18,IF(G231=3,19,IF(G231=4,20)))), FALSE))</f>
        <v>0</v>
      </c>
      <c r="I231" s="12" t="str">
        <f>IF(_xlfn.IFNA(VLOOKUP(D231,ctlistM1!A:AI,12,FALSE),"PC 12:0_14:1")=0,"PC 12:0_14:1", _xlfn.IFNA(VLOOKUP(D231,ctlistM1!A:AI,12,FALSE),"PC 12:0_14:1"))</f>
        <v>PC 12:0_14:1</v>
      </c>
      <c r="J231" s="12">
        <f>_xlfn.IFNA(VLOOKUP(D231,ctlistM1!A:AO,19,FALSE),0)</f>
        <v>0</v>
      </c>
      <c r="K231" s="2">
        <f>IF(J231=0,0,VLOOKUP(I231,ProbListM1!D:W,IF(J231=1,17,IF(J231=2,18,IF(J231=3,19,IF(J231=4,20)))),FALSE))</f>
        <v>0</v>
      </c>
      <c r="L231" s="12" t="str">
        <f>IF(_xlfn.IFNA(VLOOKUP(D231,ctlistM1!A:AI,20,FALSE),"PC 12:0_14:1")=0,"PC 12:0_14:1", _xlfn.IFNA(VLOOKUP(D231,ctlistM1!A:AI,20,FALSE),"PC 12:0_14:1"))</f>
        <v>PC 12:0_14:1</v>
      </c>
      <c r="M231">
        <f>_xlfn.IFNA(VLOOKUP(D231,ctlistM1!A:AR,27,FALSE),0)</f>
        <v>0</v>
      </c>
      <c r="N231" s="2">
        <v>0</v>
      </c>
      <c r="O231" t="s">
        <v>146</v>
      </c>
      <c r="P231">
        <v>0</v>
      </c>
      <c r="Q231">
        <v>0</v>
      </c>
    </row>
    <row r="232" spans="1:17" x14ac:dyDescent="0.25">
      <c r="A232">
        <v>231</v>
      </c>
      <c r="B232">
        <v>-786.6</v>
      </c>
      <c r="C232">
        <v>269.2</v>
      </c>
      <c r="D232" t="s">
        <v>376</v>
      </c>
      <c r="E232">
        <f>VLOOKUP(D232,ProbListM1!D:S,10,FALSE)</f>
        <v>0.59323655455873725</v>
      </c>
      <c r="F232" t="str">
        <f>_xlfn.IFNA(VLOOKUP(D232,ctlistM1!A:AI,4,FALSE),"PC 12:0_14:1")</f>
        <v>PE 17:0_22:2</v>
      </c>
      <c r="G232">
        <f>_xlfn.IFNA(VLOOKUP(D232,ctlistM1!A:AL,11,FALSE),0)</f>
        <v>2</v>
      </c>
      <c r="H232" s="2">
        <f>IF(G232=0,0,VLOOKUP(F232,ProbListM1!D:W,IF(G232=1,17,IF(G232=2,18,IF(G232=3,19,IF(G232=4,20)))), FALSE))</f>
        <v>3.5352413407051739E-2</v>
      </c>
      <c r="I232" s="12" t="str">
        <f>IF(_xlfn.IFNA(VLOOKUP(D232,ctlistM1!A:AI,12,FALSE),"PC 12:0_14:1")=0,"PC 12:0_14:1", _xlfn.IFNA(VLOOKUP(D232,ctlistM1!A:AI,12,FALSE),"PC 12:0_14:1"))</f>
        <v>dPE 17:0_22:4_</v>
      </c>
      <c r="J232" s="12">
        <f>_xlfn.IFNA(VLOOKUP(D232,ctlistM1!A:AO,19,FALSE),0)</f>
        <v>4</v>
      </c>
      <c r="K232" s="2">
        <f>IF(J232=0,0,VLOOKUP(I232,ProbListM1!D:W,IF(J232=1,17,IF(J232=2,18,IF(J232=3,19,IF(J232=4,20)))),FALSE))</f>
        <v>0.18564097482740571</v>
      </c>
      <c r="L232" s="12" t="str">
        <f>IF(_xlfn.IFNA(VLOOKUP(D232,ctlistM1!A:AI,20,FALSE),"PC 12:0_14:1")=0,"PC 12:0_14:1", _xlfn.IFNA(VLOOKUP(D232,ctlistM1!A:AI,20,FALSE),"PC 12:0_14:1"))</f>
        <v>PC 12:0_14:1</v>
      </c>
      <c r="M232">
        <f>_xlfn.IFNA(VLOOKUP(D232,ctlistM1!A:AR,27,FALSE),0)</f>
        <v>0</v>
      </c>
      <c r="N232" s="2">
        <v>0</v>
      </c>
      <c r="O232" t="s">
        <v>146</v>
      </c>
      <c r="P232">
        <v>0</v>
      </c>
      <c r="Q232">
        <v>0</v>
      </c>
    </row>
    <row r="233" spans="1:17" x14ac:dyDescent="0.25">
      <c r="A233">
        <v>232</v>
      </c>
      <c r="B233">
        <v>-784.6</v>
      </c>
      <c r="C233">
        <v>269.2</v>
      </c>
      <c r="D233" t="s">
        <v>377</v>
      </c>
      <c r="E233">
        <f>VLOOKUP(D233,ProbListM1!D:S,10,FALSE)</f>
        <v>0.59341456557658245</v>
      </c>
      <c r="F233" t="str">
        <f>_xlfn.IFNA(VLOOKUP(D233,ctlistM1!A:AI,4,FALSE),"PC 12:0_14:1")</f>
        <v>PC 12:0_14:1</v>
      </c>
      <c r="G233">
        <f>_xlfn.IFNA(VLOOKUP(D233,ctlistM1!A:AL,11,FALSE),0)</f>
        <v>0</v>
      </c>
      <c r="H233" s="2">
        <f>IF(G233=0,0,VLOOKUP(F233,ProbListM1!D:W,IF(G233=1,17,IF(G233=2,18,IF(G233=3,19,IF(G233=4,20)))), FALSE))</f>
        <v>0</v>
      </c>
      <c r="I233" s="12" t="str">
        <f>IF(_xlfn.IFNA(VLOOKUP(D233,ctlistM1!A:AI,12,FALSE),"PC 12:0_14:1")=0,"PC 12:0_14:1", _xlfn.IFNA(VLOOKUP(D233,ctlistM1!A:AI,12,FALSE),"PC 12:0_14:1"))</f>
        <v>PC 12:0_14:1</v>
      </c>
      <c r="J233" s="12">
        <f>_xlfn.IFNA(VLOOKUP(D233,ctlistM1!A:AO,19,FALSE),0)</f>
        <v>0</v>
      </c>
      <c r="K233" s="2">
        <f>IF(J233=0,0,VLOOKUP(I233,ProbListM1!D:W,IF(J233=1,17,IF(J233=2,18,IF(J233=3,19,IF(J233=4,20)))),FALSE))</f>
        <v>0</v>
      </c>
      <c r="L233" s="12" t="str">
        <f>IF(_xlfn.IFNA(VLOOKUP(D233,ctlistM1!A:AI,20,FALSE),"PC 12:0_14:1")=0,"PC 12:0_14:1", _xlfn.IFNA(VLOOKUP(D233,ctlistM1!A:AI,20,FALSE),"PC 12:0_14:1"))</f>
        <v>PC 12:0_14:1</v>
      </c>
      <c r="M233">
        <f>_xlfn.IFNA(VLOOKUP(D233,ctlistM1!A:AR,27,FALSE),0)</f>
        <v>0</v>
      </c>
      <c r="N233" s="2">
        <v>0</v>
      </c>
      <c r="O233" t="s">
        <v>146</v>
      </c>
      <c r="P233">
        <v>0</v>
      </c>
      <c r="Q233">
        <v>0</v>
      </c>
    </row>
    <row r="234" spans="1:17" x14ac:dyDescent="0.25">
      <c r="A234">
        <v>233</v>
      </c>
      <c r="B234">
        <v>-780.6</v>
      </c>
      <c r="C234">
        <v>269.2</v>
      </c>
      <c r="D234" t="s">
        <v>378</v>
      </c>
      <c r="E234">
        <f>VLOOKUP(D234,ProbListM1!D:S,10,FALSE)</f>
        <v>0.59377074787427164</v>
      </c>
      <c r="F234" t="str">
        <f>_xlfn.IFNA(VLOOKUP(D234,ctlistM1!A:AI,4,FALSE),"PC 12:0_14:1")</f>
        <v>PE 17:0_22:5</v>
      </c>
      <c r="G234">
        <f>_xlfn.IFNA(VLOOKUP(D234,ctlistM1!A:AL,11,FALSE),0)</f>
        <v>2</v>
      </c>
      <c r="H234" s="2">
        <f>IF(G234=0,0,VLOOKUP(F234,ProbListM1!D:W,IF(G234=1,17,IF(G234=2,18,IF(G234=3,19,IF(G234=4,20)))), FALSE))</f>
        <v>3.5216779392372194E-2</v>
      </c>
      <c r="I234" s="12" t="str">
        <f>IF(_xlfn.IFNA(VLOOKUP(D234,ctlistM1!A:AI,12,FALSE),"PC 12:0_14:1")=0,"PC 12:0_14:1", _xlfn.IFNA(VLOOKUP(D234,ctlistM1!A:AI,12,FALSE),"PC 12:0_14:1"))</f>
        <v>PC 12:0_14:1</v>
      </c>
      <c r="J234" s="12">
        <f>_xlfn.IFNA(VLOOKUP(D234,ctlistM1!A:AO,19,FALSE),0)</f>
        <v>0</v>
      </c>
      <c r="K234" s="2">
        <f>IF(J234=0,0,VLOOKUP(I234,ProbListM1!D:W,IF(J234=1,17,IF(J234=2,18,IF(J234=3,19,IF(J234=4,20)))),FALSE))</f>
        <v>0</v>
      </c>
      <c r="L234" s="12" t="str">
        <f>IF(_xlfn.IFNA(VLOOKUP(D234,ctlistM1!A:AI,20,FALSE),"PC 12:0_14:1")=0,"PC 12:0_14:1", _xlfn.IFNA(VLOOKUP(D234,ctlistM1!A:AI,20,FALSE),"PC 12:0_14:1"))</f>
        <v>PC 12:0_14:1</v>
      </c>
      <c r="M234">
        <f>_xlfn.IFNA(VLOOKUP(D234,ctlistM1!A:AR,27,FALSE),0)</f>
        <v>0</v>
      </c>
      <c r="N234" s="2">
        <v>0</v>
      </c>
      <c r="O234" t="s">
        <v>146</v>
      </c>
      <c r="P234">
        <v>0</v>
      </c>
      <c r="Q234">
        <v>0</v>
      </c>
    </row>
    <row r="235" spans="1:17" x14ac:dyDescent="0.25">
      <c r="A235">
        <v>234</v>
      </c>
      <c r="B235">
        <v>-778.5</v>
      </c>
      <c r="C235">
        <v>269.2</v>
      </c>
      <c r="D235" t="s">
        <v>379</v>
      </c>
      <c r="E235">
        <f>VLOOKUP(D235,ProbListM1!D:S,10,FALSE)</f>
        <v>0.59394891918617676</v>
      </c>
      <c r="F235" t="str">
        <f>_xlfn.IFNA(VLOOKUP(D235,ctlistM1!A:AI,4,FALSE),"PC 12:0_14:1")</f>
        <v>PE 17:0_22:6</v>
      </c>
      <c r="G235">
        <f>_xlfn.IFNA(VLOOKUP(D235,ctlistM1!A:AL,11,FALSE),0)</f>
        <v>2</v>
      </c>
      <c r="H235" s="2">
        <f>IF(G235=0,0,VLOOKUP(F235,ProbListM1!D:W,IF(G235=1,17,IF(G235=2,18,IF(G235=3,19,IF(G235=4,20)))), FALSE))</f>
        <v>3.5171614395733818E-2</v>
      </c>
      <c r="I235" s="12" t="str">
        <f>IF(_xlfn.IFNA(VLOOKUP(D235,ctlistM1!A:AI,12,FALSE),"PC 12:0_14:1")=0,"PC 12:0_14:1", _xlfn.IFNA(VLOOKUP(D235,ctlistM1!A:AI,12,FALSE),"PC 12:0_14:1"))</f>
        <v>PC 12:0_14:1</v>
      </c>
      <c r="J235" s="12">
        <f>_xlfn.IFNA(VLOOKUP(D235,ctlistM1!A:AO,19,FALSE),0)</f>
        <v>0</v>
      </c>
      <c r="K235" s="2">
        <f>IF(J235=0,0,VLOOKUP(I235,ProbListM1!D:W,IF(J235=1,17,IF(J235=2,18,IF(J235=3,19,IF(J235=4,20)))),FALSE))</f>
        <v>0</v>
      </c>
      <c r="L235" s="12" t="str">
        <f>IF(_xlfn.IFNA(VLOOKUP(D235,ctlistM1!A:AI,20,FALSE),"PC 12:0_14:1")=0,"PC 12:0_14:1", _xlfn.IFNA(VLOOKUP(D235,ctlistM1!A:AI,20,FALSE),"PC 12:0_14:1"))</f>
        <v>PC 12:0_14:1</v>
      </c>
      <c r="M235">
        <f>_xlfn.IFNA(VLOOKUP(D235,ctlistM1!A:AR,27,FALSE),0)</f>
        <v>0</v>
      </c>
      <c r="N235" s="2">
        <v>0</v>
      </c>
      <c r="O235" t="s">
        <v>146</v>
      </c>
      <c r="P235">
        <v>0</v>
      </c>
      <c r="Q235">
        <v>0</v>
      </c>
    </row>
    <row r="236" spans="1:17" x14ac:dyDescent="0.25">
      <c r="A236">
        <v>235</v>
      </c>
      <c r="B236">
        <v>-776.5</v>
      </c>
      <c r="C236">
        <v>269.2</v>
      </c>
      <c r="D236" t="s">
        <v>380</v>
      </c>
      <c r="E236">
        <f>VLOOKUP(D236,ProbListM1!D:S,10,FALSE)</f>
        <v>0.59412714396150468</v>
      </c>
      <c r="F236" t="str">
        <f>_xlfn.IFNA(VLOOKUP(D236,ctlistM1!A:AI,4,FALSE),"PC 12:0_14:1")</f>
        <v>PC 12:0_14:1</v>
      </c>
      <c r="G236">
        <f>_xlfn.IFNA(VLOOKUP(D236,ctlistM1!A:AL,11,FALSE),0)</f>
        <v>0</v>
      </c>
      <c r="H236" s="2">
        <f>IF(G236=0,0,VLOOKUP(F236,ProbListM1!D:W,IF(G236=1,17,IF(G236=2,18,IF(G236=3,19,IF(G236=4,20)))), FALSE))</f>
        <v>0</v>
      </c>
      <c r="I236" s="12" t="str">
        <f>IF(_xlfn.IFNA(VLOOKUP(D236,ctlistM1!A:AI,12,FALSE),"PC 12:0_14:1")=0,"PC 12:0_14:1", _xlfn.IFNA(VLOOKUP(D236,ctlistM1!A:AI,12,FALSE),"PC 12:0_14:1"))</f>
        <v>PC 12:0_14:1</v>
      </c>
      <c r="J236" s="12">
        <f>_xlfn.IFNA(VLOOKUP(D236,ctlistM1!A:AO,19,FALSE),0)</f>
        <v>0</v>
      </c>
      <c r="K236" s="2">
        <f>IF(J236=0,0,VLOOKUP(I236,ProbListM1!D:W,IF(J236=1,17,IF(J236=2,18,IF(J236=3,19,IF(J236=4,20)))),FALSE))</f>
        <v>0</v>
      </c>
      <c r="L236" s="12" t="str">
        <f>IF(_xlfn.IFNA(VLOOKUP(D236,ctlistM1!A:AI,20,FALSE),"PC 12:0_14:1")=0,"PC 12:0_14:1", _xlfn.IFNA(VLOOKUP(D236,ctlistM1!A:AI,20,FALSE),"PC 12:0_14:1"))</f>
        <v>PC 12:0_14:1</v>
      </c>
      <c r="M236">
        <f>_xlfn.IFNA(VLOOKUP(D236,ctlistM1!A:AR,27,FALSE),0)</f>
        <v>0</v>
      </c>
      <c r="N236" s="2">
        <v>0</v>
      </c>
      <c r="O236" t="s">
        <v>146</v>
      </c>
      <c r="P236">
        <v>0</v>
      </c>
      <c r="Q236">
        <v>0</v>
      </c>
    </row>
    <row r="237" spans="1:17" x14ac:dyDescent="0.25">
      <c r="A237">
        <v>236</v>
      </c>
      <c r="B237">
        <v>-688.5</v>
      </c>
      <c r="C237">
        <v>225.2</v>
      </c>
      <c r="D237" t="s">
        <v>381</v>
      </c>
      <c r="E237">
        <f>VLOOKUP(D237,ProbListM1!D:S,10,FALSE)</f>
        <v>0.64234145267408438</v>
      </c>
      <c r="F237" t="str">
        <f>_xlfn.IFNA(VLOOKUP(D237,ctlistM1!A:AI,4,FALSE),"PC 12:0_14:1")</f>
        <v>PE 14:1_18:1_2</v>
      </c>
      <c r="G237">
        <f>_xlfn.IFNA(VLOOKUP(D237,ctlistM1!A:AL,11,FALSE),0)</f>
        <v>2</v>
      </c>
      <c r="H237" s="2">
        <f>IF(G237=0,0,VLOOKUP(F237,ProbListM1!D:W,IF(G237=1,17,IF(G237=2,18,IF(G237=3,19,IF(G237=4,20)))), FALSE))</f>
        <v>2.9948892119619167E-2</v>
      </c>
      <c r="I237" s="12" t="str">
        <f>IF(_xlfn.IFNA(VLOOKUP(D237,ctlistM1!A:AI,12,FALSE),"PC 12:0_14:1")=0,"PC 12:0_14:1", _xlfn.IFNA(VLOOKUP(D237,ctlistM1!A:AI,12,FALSE),"PC 12:0_14:1"))</f>
        <v>PC 12:0_14:1</v>
      </c>
      <c r="J237" s="12">
        <f>_xlfn.IFNA(VLOOKUP(D237,ctlistM1!A:AO,19,FALSE),0)</f>
        <v>0</v>
      </c>
      <c r="K237" s="2">
        <f>IF(J237=0,0,VLOOKUP(I237,ProbListM1!D:W,IF(J237=1,17,IF(J237=2,18,IF(J237=3,19,IF(J237=4,20)))),FALSE))</f>
        <v>0</v>
      </c>
      <c r="L237" s="12" t="str">
        <f>IF(_xlfn.IFNA(VLOOKUP(D237,ctlistM1!A:AI,20,FALSE),"PC 12:0_14:1")=0,"PC 12:0_14:1", _xlfn.IFNA(VLOOKUP(D237,ctlistM1!A:AI,20,FALSE),"PC 12:0_14:1"))</f>
        <v>PC 12:0_14:1</v>
      </c>
      <c r="M237">
        <f>_xlfn.IFNA(VLOOKUP(D237,ctlistM1!A:AR,27,FALSE),0)</f>
        <v>0</v>
      </c>
      <c r="N237" s="2">
        <v>0</v>
      </c>
      <c r="O237" t="s">
        <v>146</v>
      </c>
      <c r="P237">
        <v>0</v>
      </c>
      <c r="Q237">
        <v>0</v>
      </c>
    </row>
    <row r="238" spans="1:17" x14ac:dyDescent="0.25">
      <c r="A238">
        <v>237</v>
      </c>
      <c r="B238">
        <v>-746.6</v>
      </c>
      <c r="C238">
        <v>283.3</v>
      </c>
      <c r="D238" t="s">
        <v>382</v>
      </c>
      <c r="E238">
        <f>VLOOKUP(D238,ProbListM1!D:S,10,FALSE)</f>
        <v>0.61362016816664977</v>
      </c>
      <c r="F238" t="str">
        <f>_xlfn.IFNA(VLOOKUP(D238,ctlistM1!A:AI,4,FALSE),"PC 12:0_14:1")</f>
        <v>PE 18:0_18:1_2</v>
      </c>
      <c r="G238">
        <f>_xlfn.IFNA(VLOOKUP(D238,ctlistM1!A:AL,11,FALSE),0)</f>
        <v>2</v>
      </c>
      <c r="H238" s="2">
        <f>IF(G238=0,0,VLOOKUP(F238,ProbListM1!D:W,IF(G238=1,17,IF(G238=2,18,IF(G238=3,19,IF(G238=4,20)))), FALSE))</f>
        <v>2.8609774664768432E-2</v>
      </c>
      <c r="I238" s="12" t="str">
        <f>IF(_xlfn.IFNA(VLOOKUP(D238,ctlistM1!A:AI,12,FALSE),"PC 12:0_14:1")=0,"PC 12:0_14:1", _xlfn.IFNA(VLOOKUP(D238,ctlistM1!A:AI,12,FALSE),"PC 12:0_14:1"))</f>
        <v>PE 18:0_18:1</v>
      </c>
      <c r="J238" s="12">
        <f>_xlfn.IFNA(VLOOKUP(D238,ctlistM1!A:AO,19,FALSE),0)</f>
        <v>1</v>
      </c>
      <c r="K238" s="2">
        <f>IF(J238=0,0,VLOOKUP(I238,ProbListM1!D:W,IF(J238=1,17,IF(J238=2,18,IF(J238=3,19,IF(J238=4,20)))),FALSE))</f>
        <v>1.4790299157052189E-2</v>
      </c>
      <c r="L238" s="12" t="str">
        <f>IF(_xlfn.IFNA(VLOOKUP(D238,ctlistM1!A:AI,20,FALSE),"PC 12:0_14:1")=0,"PC 12:0_14:1", _xlfn.IFNA(VLOOKUP(D238,ctlistM1!A:AI,20,FALSE),"PC 12:0_14:1"))</f>
        <v>PC 12:0_14:1</v>
      </c>
      <c r="M238">
        <f>_xlfn.IFNA(VLOOKUP(D238,ctlistM1!A:AR,27,FALSE),0)</f>
        <v>0</v>
      </c>
      <c r="N238" s="2">
        <v>0</v>
      </c>
      <c r="O238" t="s">
        <v>146</v>
      </c>
      <c r="P238">
        <v>0</v>
      </c>
      <c r="Q238">
        <v>0</v>
      </c>
    </row>
    <row r="239" spans="1:17" x14ac:dyDescent="0.25">
      <c r="A239">
        <v>238</v>
      </c>
      <c r="B239">
        <v>-744.6</v>
      </c>
      <c r="C239">
        <v>281.2</v>
      </c>
      <c r="D239" t="s">
        <v>383</v>
      </c>
      <c r="E239">
        <f>VLOOKUP(D239,ProbListM1!D:S,10,FALSE)</f>
        <v>0.61380429564474659</v>
      </c>
      <c r="F239" t="str">
        <f>_xlfn.IFNA(VLOOKUP(D239,ctlistM1!A:AI,4,FALSE),"PC 12:0_14:1")</f>
        <v>PE 18:1_18:1</v>
      </c>
      <c r="G239">
        <f>_xlfn.IFNA(VLOOKUP(D239,ctlistM1!A:AL,11,FALSE),0)</f>
        <v>2</v>
      </c>
      <c r="H239" s="2">
        <f>IF(G239=0,0,VLOOKUP(F239,ProbListM1!D:W,IF(G239=1,17,IF(G239=2,18,IF(G239=3,19,IF(G239=4,20)))), FALSE))</f>
        <v>2.8618359528713961E-2</v>
      </c>
      <c r="I239" s="12" t="str">
        <f>IF(_xlfn.IFNA(VLOOKUP(D239,ctlistM1!A:AI,12,FALSE),"PC 12:0_14:1")=0,"PC 12:0_14:1", _xlfn.IFNA(VLOOKUP(D239,ctlistM1!A:AI,12,FALSE),"PC 12:0_14:1"))</f>
        <v>PE 18:0_18:2</v>
      </c>
      <c r="J239" s="12">
        <f>_xlfn.IFNA(VLOOKUP(D239,ctlistM1!A:AO,19,FALSE),0)</f>
        <v>1</v>
      </c>
      <c r="K239" s="2">
        <f>IF(J239=0,0,VLOOKUP(I239,ProbListM1!D:W,IF(J239=1,17,IF(J239=2,18,IF(J239=3,19,IF(J239=4,20)))),FALSE))</f>
        <v>1.4756844221060323E-2</v>
      </c>
      <c r="L239" s="12" t="str">
        <f>IF(_xlfn.IFNA(VLOOKUP(D239,ctlistM1!A:AI,20,FALSE),"PC 12:0_14:1")=0,"PC 12:0_14:1", _xlfn.IFNA(VLOOKUP(D239,ctlistM1!A:AI,20,FALSE),"PC 12:0_14:1"))</f>
        <v>PC 12:0_14:1</v>
      </c>
      <c r="M239">
        <f>_xlfn.IFNA(VLOOKUP(D239,ctlistM1!A:AR,27,FALSE),0)</f>
        <v>0</v>
      </c>
      <c r="N239" s="2">
        <v>0</v>
      </c>
      <c r="O239" t="s">
        <v>146</v>
      </c>
      <c r="P239">
        <v>0</v>
      </c>
      <c r="Q239">
        <v>0</v>
      </c>
    </row>
    <row r="240" spans="1:17" x14ac:dyDescent="0.25">
      <c r="A240">
        <v>239</v>
      </c>
      <c r="B240">
        <v>-742.5</v>
      </c>
      <c r="C240">
        <v>279.2</v>
      </c>
      <c r="D240" t="s">
        <v>384</v>
      </c>
      <c r="E240">
        <f>VLOOKUP(D240,ProbListM1!D:S,10,FALSE)</f>
        <v>0.613988478373518</v>
      </c>
      <c r="F240" t="str">
        <f>_xlfn.IFNA(VLOOKUP(D240,ctlistM1!A:AI,4,FALSE),"PC 12:0_14:1")</f>
        <v>PE 18:1_18:2</v>
      </c>
      <c r="G240">
        <f>_xlfn.IFNA(VLOOKUP(D240,ctlistM1!A:AL,11,FALSE),0)</f>
        <v>2</v>
      </c>
      <c r="H240" s="2">
        <f>IF(G240=0,0,VLOOKUP(F240,ProbListM1!D:W,IF(G240=1,17,IF(G240=2,18,IF(G240=3,19,IF(G240=4,20)))), FALSE))</f>
        <v>2.8626946968698271E-2</v>
      </c>
      <c r="I240" s="12" t="str">
        <f>IF(_xlfn.IFNA(VLOOKUP(D240,ctlistM1!A:AI,12,FALSE),"PC 12:0_14:1")=0,"PC 12:0_14:1", _xlfn.IFNA(VLOOKUP(D240,ctlistM1!A:AI,12,FALSE),"PC 12:0_14:1"))</f>
        <v>PE 18:0_18:3</v>
      </c>
      <c r="J240" s="12">
        <f>_xlfn.IFNA(VLOOKUP(D240,ctlistM1!A:AO,19,FALSE),0)</f>
        <v>1</v>
      </c>
      <c r="K240" s="2">
        <f>IF(J240=0,0,VLOOKUP(I240,ProbListM1!D:W,IF(J240=1,17,IF(J240=2,18,IF(J240=3,19,IF(J240=4,20)))),FALSE))</f>
        <v>1.4723423167994279E-2</v>
      </c>
      <c r="L240" s="12" t="str">
        <f>IF(_xlfn.IFNA(VLOOKUP(D240,ctlistM1!A:AI,20,FALSE),"PC 12:0_14:1")=0,"PC 12:0_14:1", _xlfn.IFNA(VLOOKUP(D240,ctlistM1!A:AI,20,FALSE),"PC 12:0_14:1"))</f>
        <v>PC 12:0_14:1</v>
      </c>
      <c r="M240">
        <f>_xlfn.IFNA(VLOOKUP(D240,ctlistM1!A:AR,27,FALSE),0)</f>
        <v>0</v>
      </c>
      <c r="N240" s="2">
        <v>0</v>
      </c>
      <c r="O240" t="s">
        <v>146</v>
      </c>
      <c r="P240">
        <v>0</v>
      </c>
      <c r="Q240">
        <v>0</v>
      </c>
    </row>
    <row r="241" spans="1:17" x14ac:dyDescent="0.25">
      <c r="A241">
        <v>240</v>
      </c>
      <c r="B241">
        <v>-740.5</v>
      </c>
      <c r="C241">
        <v>277.2</v>
      </c>
      <c r="D241" t="s">
        <v>385</v>
      </c>
      <c r="E241">
        <f>VLOOKUP(D241,ProbListM1!D:S,10,FALSE)</f>
        <v>0.61417271636954285</v>
      </c>
      <c r="F241" t="str">
        <f>_xlfn.IFNA(VLOOKUP(D241,ctlistM1!A:AI,4,FALSE),"PC 12:0_14:1")</f>
        <v>PE 18:1_18:3</v>
      </c>
      <c r="G241">
        <f>_xlfn.IFNA(VLOOKUP(D241,ctlistM1!A:AL,11,FALSE),0)</f>
        <v>2</v>
      </c>
      <c r="H241" s="2">
        <f>IF(G241=0,0,VLOOKUP(F241,ProbListM1!D:W,IF(G241=1,17,IF(G241=2,18,IF(G241=3,19,IF(G241=4,20)))), FALSE))</f>
        <v>2.8635536985494332E-2</v>
      </c>
      <c r="I241" s="12" t="str">
        <f>IF(_xlfn.IFNA(VLOOKUP(D241,ctlistM1!A:AI,12,FALSE),"PC 12:0_14:1")=0,"PC 12:0_14:1", _xlfn.IFNA(VLOOKUP(D241,ctlistM1!A:AI,12,FALSE),"PC 12:0_14:1"))</f>
        <v>PE 18:0_18:4</v>
      </c>
      <c r="J241" s="12">
        <f>_xlfn.IFNA(VLOOKUP(D241,ctlistM1!A:AO,19,FALSE),0)</f>
        <v>1</v>
      </c>
      <c r="K241" s="2">
        <f>IF(J241=0,0,VLOOKUP(I241,ProbListM1!D:W,IF(J241=1,17,IF(J241=2,18,IF(J241=3,19,IF(J241=4,20)))),FALSE))</f>
        <v>1.4690036037792077E-2</v>
      </c>
      <c r="L241" s="12" t="str">
        <f>IF(_xlfn.IFNA(VLOOKUP(D241,ctlistM1!A:AI,20,FALSE),"PC 12:0_14:1")=0,"PC 12:0_14:1", _xlfn.IFNA(VLOOKUP(D241,ctlistM1!A:AI,20,FALSE),"PC 12:0_14:1"))</f>
        <v>PC 12:0_14:1</v>
      </c>
      <c r="M241">
        <f>_xlfn.IFNA(VLOOKUP(D241,ctlistM1!A:AR,27,FALSE),0)</f>
        <v>0</v>
      </c>
      <c r="N241" s="2">
        <v>0</v>
      </c>
      <c r="O241" t="s">
        <v>146</v>
      </c>
      <c r="P241">
        <v>0</v>
      </c>
      <c r="Q241">
        <v>0</v>
      </c>
    </row>
    <row r="242" spans="1:17" x14ac:dyDescent="0.25">
      <c r="A242">
        <v>241</v>
      </c>
      <c r="B242">
        <v>-738.5</v>
      </c>
      <c r="C242">
        <v>275.2</v>
      </c>
      <c r="D242" t="s">
        <v>386</v>
      </c>
      <c r="E242">
        <f>VLOOKUP(D242,ProbListM1!D:S,10,FALSE)</f>
        <v>0.61435700964940487</v>
      </c>
      <c r="F242" t="str">
        <f>_xlfn.IFNA(VLOOKUP(D242,ctlistM1!A:AI,4,FALSE),"PC 12:0_14:1")</f>
        <v>PE 18:1_18:4</v>
      </c>
      <c r="G242">
        <f>_xlfn.IFNA(VLOOKUP(D242,ctlistM1!A:AL,11,FALSE),0)</f>
        <v>2</v>
      </c>
      <c r="H242" s="2">
        <f>IF(G242=0,0,VLOOKUP(F242,ProbListM1!D:W,IF(G242=1,17,IF(G242=2,18,IF(G242=3,19,IF(G242=4,20)))), FALSE))</f>
        <v>2.8644129579875381E-2</v>
      </c>
      <c r="I242" s="12" t="str">
        <f>IF(_xlfn.IFNA(VLOOKUP(D242,ctlistM1!A:AI,12,FALSE),"PC 12:0_14:1")=0,"PC 12:0_14:1", _xlfn.IFNA(VLOOKUP(D242,ctlistM1!A:AI,12,FALSE),"PC 12:0_14:1"))</f>
        <v>PC 12:0_14:1</v>
      </c>
      <c r="J242" s="12">
        <f>_xlfn.IFNA(VLOOKUP(D242,ctlistM1!A:AO,19,FALSE),0)</f>
        <v>0</v>
      </c>
      <c r="K242" s="2">
        <f>IF(J242=0,0,VLOOKUP(I242,ProbListM1!D:W,IF(J242=1,17,IF(J242=2,18,IF(J242=3,19,IF(J242=4,20)))),FALSE))</f>
        <v>0</v>
      </c>
      <c r="L242" s="12" t="str">
        <f>IF(_xlfn.IFNA(VLOOKUP(D242,ctlistM1!A:AI,20,FALSE),"PC 12:0_14:1")=0,"PC 12:0_14:1", _xlfn.IFNA(VLOOKUP(D242,ctlistM1!A:AI,20,FALSE),"PC 12:0_14:1"))</f>
        <v>PC 12:0_14:1</v>
      </c>
      <c r="M242">
        <f>_xlfn.IFNA(VLOOKUP(D242,ctlistM1!A:AR,27,FALSE),0)</f>
        <v>0</v>
      </c>
      <c r="N242" s="2">
        <v>0</v>
      </c>
      <c r="O242" t="s">
        <v>146</v>
      </c>
      <c r="P242">
        <v>0</v>
      </c>
      <c r="Q242">
        <v>0</v>
      </c>
    </row>
    <row r="243" spans="1:17" x14ac:dyDescent="0.25">
      <c r="A243">
        <v>242</v>
      </c>
      <c r="B243">
        <v>-772.6</v>
      </c>
      <c r="C243">
        <v>309.3</v>
      </c>
      <c r="D243" t="s">
        <v>387</v>
      </c>
      <c r="E243">
        <f>VLOOKUP(D243,ProbListM1!D:S,10,FALSE)</f>
        <v>0.60001472757996188</v>
      </c>
      <c r="F243" t="str">
        <f>_xlfn.IFNA(VLOOKUP(D243,ctlistM1!A:AI,4,FALSE),"PC 12:0_14:1")</f>
        <v>PE 18:1_20:1</v>
      </c>
      <c r="G243">
        <f>_xlfn.IFNA(VLOOKUP(D243,ctlistM1!A:AL,11,FALSE),0)</f>
        <v>2</v>
      </c>
      <c r="H243" s="2">
        <f>IF(G243=0,0,VLOOKUP(F243,ProbListM1!D:W,IF(G243=1,17,IF(G243=2,18,IF(G243=3,19,IF(G243=4,20)))), FALSE))</f>
        <v>2.7975426888092479E-2</v>
      </c>
      <c r="I243" s="12" t="str">
        <f>IF(_xlfn.IFNA(VLOOKUP(D243,ctlistM1!A:AI,12,FALSE),"PC 12:0_14:1")=0,"PC 12:0_14:1", _xlfn.IFNA(VLOOKUP(D243,ctlistM1!A:AI,12,FALSE),"PC 12:0_14:1"))</f>
        <v>PE 18:0_20:2</v>
      </c>
      <c r="J243" s="12">
        <f>_xlfn.IFNA(VLOOKUP(D243,ctlistM1!A:AO,19,FALSE),0)</f>
        <v>1</v>
      </c>
      <c r="K243" s="2">
        <f>IF(J243=0,0,VLOOKUP(I243,ProbListM1!D:W,IF(J243=1,17,IF(J243=2,18,IF(J243=3,19,IF(J243=4,20)))),FALSE))</f>
        <v>1.7326910892651842E-2</v>
      </c>
      <c r="L243" s="12" t="str">
        <f>IF(_xlfn.IFNA(VLOOKUP(D243,ctlistM1!A:AI,20,FALSE),"PC 12:0_14:1")=0,"PC 12:0_14:1", _xlfn.IFNA(VLOOKUP(D243,ctlistM1!A:AI,20,FALSE),"PC 12:0_14:1"))</f>
        <v>PC 12:0_14:1</v>
      </c>
      <c r="M243">
        <f>_xlfn.IFNA(VLOOKUP(D243,ctlistM1!A:AR,27,FALSE),0)</f>
        <v>0</v>
      </c>
      <c r="N243" s="2">
        <v>0</v>
      </c>
      <c r="O243" t="s">
        <v>146</v>
      </c>
      <c r="P243">
        <v>0</v>
      </c>
      <c r="Q243">
        <v>0</v>
      </c>
    </row>
    <row r="244" spans="1:17" x14ac:dyDescent="0.25">
      <c r="A244">
        <v>243</v>
      </c>
      <c r="B244">
        <v>-770.6</v>
      </c>
      <c r="C244">
        <v>307.3</v>
      </c>
      <c r="D244" t="s">
        <v>388</v>
      </c>
      <c r="E244">
        <f>VLOOKUP(D244,ProbListM1!D:S,10,FALSE)</f>
        <v>0.60019477250733166</v>
      </c>
      <c r="F244" t="str">
        <f>_xlfn.IFNA(VLOOKUP(D244,ctlistM1!A:AI,4,FALSE),"PC 12:0_14:1")</f>
        <v>PE 18:1_20:2</v>
      </c>
      <c r="G244">
        <f>_xlfn.IFNA(VLOOKUP(D244,ctlistM1!A:AL,11,FALSE),0)</f>
        <v>2</v>
      </c>
      <c r="H244" s="2">
        <f>IF(G244=0,0,VLOOKUP(F244,ProbListM1!D:W,IF(G244=1,17,IF(G244=2,18,IF(G244=3,19,IF(G244=4,20)))), FALSE))</f>
        <v>2.7983821404877967E-2</v>
      </c>
      <c r="I244" s="12" t="str">
        <f>IF(_xlfn.IFNA(VLOOKUP(D244,ctlistM1!A:AI,12,FALSE),"PC 12:0_14:1")=0,"PC 12:0_14:1", _xlfn.IFNA(VLOOKUP(D244,ctlistM1!A:AI,12,FALSE),"PC 12:0_14:1"))</f>
        <v>PE 18:0_20:3</v>
      </c>
      <c r="J244" s="12">
        <f>_xlfn.IFNA(VLOOKUP(D244,ctlistM1!A:AO,19,FALSE),0)</f>
        <v>1</v>
      </c>
      <c r="K244" s="2">
        <f>IF(J244=0,0,VLOOKUP(I244,ProbListM1!D:W,IF(J244=1,17,IF(J244=2,18,IF(J244=3,19,IF(J244=4,20)))),FALSE))</f>
        <v>1.7290996094085725E-2</v>
      </c>
      <c r="L244" s="12" t="str">
        <f>IF(_xlfn.IFNA(VLOOKUP(D244,ctlistM1!A:AI,20,FALSE),"PC 12:0_14:1")=0,"PC 12:0_14:1", _xlfn.IFNA(VLOOKUP(D244,ctlistM1!A:AI,20,FALSE),"PC 12:0_14:1"))</f>
        <v>PC 12:0_14:1</v>
      </c>
      <c r="M244">
        <f>_xlfn.IFNA(VLOOKUP(D244,ctlistM1!A:AR,27,FALSE),0)</f>
        <v>0</v>
      </c>
      <c r="N244" s="2">
        <v>0</v>
      </c>
      <c r="O244" t="s">
        <v>146</v>
      </c>
      <c r="P244">
        <v>0</v>
      </c>
      <c r="Q244">
        <v>0</v>
      </c>
    </row>
    <row r="245" spans="1:17" x14ac:dyDescent="0.25">
      <c r="A245">
        <v>244</v>
      </c>
      <c r="B245">
        <v>-768.6</v>
      </c>
      <c r="C245">
        <v>305.2</v>
      </c>
      <c r="D245" t="s">
        <v>389</v>
      </c>
      <c r="E245">
        <f>VLOOKUP(D245,ProbListM1!D:S,10,FALSE)</f>
        <v>0.6003748714603353</v>
      </c>
      <c r="F245" t="str">
        <f>_xlfn.IFNA(VLOOKUP(D245,ctlistM1!A:AI,4,FALSE),"PC 12:0_14:1")</f>
        <v>PE 18:1_20:3</v>
      </c>
      <c r="G245">
        <f>_xlfn.IFNA(VLOOKUP(D245,ctlistM1!A:AL,11,FALSE),0)</f>
        <v>2</v>
      </c>
      <c r="H245" s="2">
        <f>IF(G245=0,0,VLOOKUP(F245,ProbListM1!D:W,IF(G245=1,17,IF(G245=2,18,IF(G245=3,19,IF(G245=4,20)))), FALSE))</f>
        <v>2.7992218440585224E-2</v>
      </c>
      <c r="I245" s="12" t="str">
        <f>IF(_xlfn.IFNA(VLOOKUP(D245,ctlistM1!A:AI,12,FALSE),"PC 12:0_14:1")=0,"PC 12:0_14:1", _xlfn.IFNA(VLOOKUP(D245,ctlistM1!A:AI,12,FALSE),"PC 12:0_14:1"))</f>
        <v>PE 18:0_20:4</v>
      </c>
      <c r="J245" s="12">
        <f>_xlfn.IFNA(VLOOKUP(D245,ctlistM1!A:AO,19,FALSE),0)</f>
        <v>1</v>
      </c>
      <c r="K245" s="2">
        <f>IF(J245=0,0,VLOOKUP(I245,ProbListM1!D:W,IF(J245=1,17,IF(J245=2,18,IF(J245=3,19,IF(J245=4,20)))),FALSE))</f>
        <v>1.7255112247837896E-2</v>
      </c>
      <c r="L245" s="12" t="str">
        <f>IF(_xlfn.IFNA(VLOOKUP(D245,ctlistM1!A:AI,20,FALSE),"PC 12:0_14:1")=0,"PC 12:0_14:1", _xlfn.IFNA(VLOOKUP(D245,ctlistM1!A:AI,20,FALSE),"PC 12:0_14:1"))</f>
        <v>PC 12:0_14:1</v>
      </c>
      <c r="M245">
        <f>_xlfn.IFNA(VLOOKUP(D245,ctlistM1!A:AR,27,FALSE),0)</f>
        <v>0</v>
      </c>
      <c r="N245" s="2">
        <v>0</v>
      </c>
      <c r="O245" t="s">
        <v>146</v>
      </c>
      <c r="P245">
        <v>0</v>
      </c>
      <c r="Q245">
        <v>0</v>
      </c>
    </row>
    <row r="246" spans="1:17" x14ac:dyDescent="0.25">
      <c r="A246">
        <v>245</v>
      </c>
      <c r="B246">
        <v>-766.5</v>
      </c>
      <c r="C246">
        <v>303.2</v>
      </c>
      <c r="D246" t="s">
        <v>390</v>
      </c>
      <c r="E246">
        <f>VLOOKUP(D246,ProbListM1!D:S,10,FALSE)</f>
        <v>0.60055502445518372</v>
      </c>
      <c r="F246" t="str">
        <f>_xlfn.IFNA(VLOOKUP(D246,ctlistM1!A:AI,4,FALSE),"PC 12:0_14:1")</f>
        <v>PE 18:0_20:5</v>
      </c>
      <c r="G246">
        <f>_xlfn.IFNA(VLOOKUP(D246,ctlistM1!A:AL,11,FALSE),0)</f>
        <v>1</v>
      </c>
      <c r="H246" s="2">
        <f>IF(G246=0,0,VLOOKUP(F246,ProbListM1!D:W,IF(G246=1,17,IF(G246=2,18,IF(G246=3,19,IF(G246=4,20)))), FALSE))</f>
        <v>1.7219259391941209E-2</v>
      </c>
      <c r="I246" s="12" t="str">
        <f>IF(_xlfn.IFNA(VLOOKUP(D246,ctlistM1!A:AI,12,FALSE),"PC 12:0_14:1")=0,"PC 12:0_14:1", _xlfn.IFNA(VLOOKUP(D246,ctlistM1!A:AI,12,FALSE),"PC 12:0_14:1"))</f>
        <v>PE 18:1_20:4</v>
      </c>
      <c r="J246" s="12">
        <f>_xlfn.IFNA(VLOOKUP(D246,ctlistM1!A:AO,19,FALSE),0)</f>
        <v>2</v>
      </c>
      <c r="K246" s="2">
        <f>IF(J246=0,0,VLOOKUP(I246,ProbListM1!D:W,IF(J246=1,17,IF(J246=2,18,IF(J246=3,19,IF(J246=4,20)))),FALSE))</f>
        <v>2.8000617995970114E-2</v>
      </c>
      <c r="L246" s="12" t="str">
        <f>IF(_xlfn.IFNA(VLOOKUP(D246,ctlistM1!A:AI,20,FALSE),"PC 12:0_14:1")=0,"PC 12:0_14:1", _xlfn.IFNA(VLOOKUP(D246,ctlistM1!A:AI,20,FALSE),"PC 12:0_14:1"))</f>
        <v>PC 12:0_14:1</v>
      </c>
      <c r="M246">
        <f>_xlfn.IFNA(VLOOKUP(D246,ctlistM1!A:AR,27,FALSE),0)</f>
        <v>0</v>
      </c>
      <c r="N246" s="2">
        <v>0</v>
      </c>
      <c r="O246" t="s">
        <v>146</v>
      </c>
      <c r="P246">
        <v>0</v>
      </c>
      <c r="Q246">
        <v>0</v>
      </c>
    </row>
    <row r="247" spans="1:17" x14ac:dyDescent="0.25">
      <c r="A247">
        <v>246</v>
      </c>
      <c r="B247">
        <v>-764.5</v>
      </c>
      <c r="C247">
        <v>301.2</v>
      </c>
      <c r="D247" t="s">
        <v>391</v>
      </c>
      <c r="E247">
        <f>VLOOKUP(D247,ProbListM1!D:S,10,FALSE)</f>
        <v>0.60073523150809349</v>
      </c>
      <c r="F247" t="str">
        <f>_xlfn.IFNA(VLOOKUP(D247,ctlistM1!A:AI,4,FALSE),"PC 12:0_14:1")</f>
        <v>PE 18:1_20:5</v>
      </c>
      <c r="G247">
        <f>_xlfn.IFNA(VLOOKUP(D247,ctlistM1!A:AL,11,FALSE),0)</f>
        <v>2</v>
      </c>
      <c r="H247" s="2">
        <f>IF(G247=0,0,VLOOKUP(F247,ProbListM1!D:W,IF(G247=1,17,IF(G247=2,18,IF(G247=3,19,IF(G247=4,20)))), FALSE))</f>
        <v>2.8009020071788699E-2</v>
      </c>
      <c r="I247" s="12" t="str">
        <f>IF(_xlfn.IFNA(VLOOKUP(D247,ctlistM1!A:AI,12,FALSE),"PC 12:0_14:1")=0,"PC 12:0_14:1", _xlfn.IFNA(VLOOKUP(D247,ctlistM1!A:AI,12,FALSE),"PC 12:0_14:1"))</f>
        <v>PC 12:0_14:1</v>
      </c>
      <c r="J247" s="12">
        <f>_xlfn.IFNA(VLOOKUP(D247,ctlistM1!A:AO,19,FALSE),0)</f>
        <v>0</v>
      </c>
      <c r="K247" s="2">
        <f>IF(J247=0,0,VLOOKUP(I247,ProbListM1!D:W,IF(J247=1,17,IF(J247=2,18,IF(J247=3,19,IF(J247=4,20)))),FALSE))</f>
        <v>0</v>
      </c>
      <c r="L247" s="12" t="str">
        <f>IF(_xlfn.IFNA(VLOOKUP(D247,ctlistM1!A:AI,20,FALSE),"PC 12:0_14:1")=0,"PC 12:0_14:1", _xlfn.IFNA(VLOOKUP(D247,ctlistM1!A:AI,20,FALSE),"PC 12:0_14:1"))</f>
        <v>PC 12:0_14:1</v>
      </c>
      <c r="M247">
        <f>_xlfn.IFNA(VLOOKUP(D247,ctlistM1!A:AR,27,FALSE),0)</f>
        <v>0</v>
      </c>
      <c r="N247" s="2">
        <v>0</v>
      </c>
      <c r="O247" t="s">
        <v>146</v>
      </c>
      <c r="P247">
        <v>0</v>
      </c>
      <c r="Q247">
        <v>0</v>
      </c>
    </row>
    <row r="248" spans="1:17" x14ac:dyDescent="0.25">
      <c r="A248">
        <v>247</v>
      </c>
      <c r="B248">
        <v>-798.6</v>
      </c>
      <c r="C248">
        <v>335.3</v>
      </c>
      <c r="D248" t="s">
        <v>392</v>
      </c>
      <c r="E248">
        <f>VLOOKUP(D248,ProbListM1!D:S,10,FALSE)</f>
        <v>0.58671095245859106</v>
      </c>
      <c r="F248" t="str">
        <f>_xlfn.IFNA(VLOOKUP(D248,ctlistM1!A:AI,4,FALSE),"PC 12:0_14:1")</f>
        <v>PE 18:1_22:2</v>
      </c>
      <c r="G248">
        <f>_xlfn.IFNA(VLOOKUP(D248,ctlistM1!A:AL,11,FALSE),0)</f>
        <v>2</v>
      </c>
      <c r="H248" s="2">
        <f>IF(G248=0,0,VLOOKUP(F248,ProbListM1!D:W,IF(G248=1,17,IF(G248=2,18,IF(G248=3,19,IF(G248=4,20)))), FALSE))</f>
        <v>2.7355144133126379E-2</v>
      </c>
      <c r="I248" s="12" t="str">
        <f>IF(_xlfn.IFNA(VLOOKUP(D248,ctlistM1!A:AI,12,FALSE),"PC 12:0_14:1")=0,"PC 12:0_14:1", _xlfn.IFNA(VLOOKUP(D248,ctlistM1!A:AI,12,FALSE),"PC 12:0_14:1"))</f>
        <v>PC 12:0_14:1</v>
      </c>
      <c r="J248" s="12">
        <f>_xlfn.IFNA(VLOOKUP(D248,ctlistM1!A:AO,19,FALSE),0)</f>
        <v>0</v>
      </c>
      <c r="K248" s="2">
        <f>IF(J248=0,0,VLOOKUP(I248,ProbListM1!D:W,IF(J248=1,17,IF(J248=2,18,IF(J248=3,19,IF(J248=4,20)))),FALSE))</f>
        <v>0</v>
      </c>
      <c r="L248" s="12" t="str">
        <f>IF(_xlfn.IFNA(VLOOKUP(D248,ctlistM1!A:AI,20,FALSE),"PC 12:0_14:1")=0,"PC 12:0_14:1", _xlfn.IFNA(VLOOKUP(D248,ctlistM1!A:AI,20,FALSE),"PC 12:0_14:1"))</f>
        <v>PC 12:0_14:1</v>
      </c>
      <c r="M248">
        <f>_xlfn.IFNA(VLOOKUP(D248,ctlistM1!A:AR,27,FALSE),0)</f>
        <v>0</v>
      </c>
      <c r="N248" s="2">
        <v>0</v>
      </c>
      <c r="O248" t="s">
        <v>146</v>
      </c>
      <c r="P248">
        <v>0</v>
      </c>
      <c r="Q248">
        <v>0</v>
      </c>
    </row>
    <row r="249" spans="1:17" x14ac:dyDescent="0.25">
      <c r="A249">
        <v>248</v>
      </c>
      <c r="B249">
        <v>-794.6</v>
      </c>
      <c r="C249">
        <v>331.3</v>
      </c>
      <c r="D249" t="s">
        <v>393</v>
      </c>
      <c r="E249">
        <f>VLOOKUP(D249,ProbListM1!D:S,10,FALSE)</f>
        <v>0.58706311107964393</v>
      </c>
      <c r="F249" t="str">
        <f>_xlfn.IFNA(VLOOKUP(D249,ctlistM1!A:AI,4,FALSE),"PC 12:0_14:1")</f>
        <v>PE 18:1_22:4</v>
      </c>
      <c r="G249">
        <f>_xlfn.IFNA(VLOOKUP(D249,ctlistM1!A:AL,11,FALSE),0)</f>
        <v>2</v>
      </c>
      <c r="H249" s="2">
        <f>IF(G249=0,0,VLOOKUP(F249,ProbListM1!D:W,IF(G249=1,17,IF(G249=2,18,IF(G249=3,19,IF(G249=4,20)))), FALSE))</f>
        <v>2.7371563376360649E-2</v>
      </c>
      <c r="I249" s="12" t="str">
        <f>IF(_xlfn.IFNA(VLOOKUP(D249,ctlistM1!A:AI,12,FALSE),"PC 12:0_14:1")=0,"PC 12:0_14:1", _xlfn.IFNA(VLOOKUP(D249,ctlistM1!A:AI,12,FALSE),"PC 12:0_14:1"))</f>
        <v>PE 18:0_22:5</v>
      </c>
      <c r="J249" s="12">
        <f>_xlfn.IFNA(VLOOKUP(D249,ctlistM1!A:AO,19,FALSE),0)</f>
        <v>1</v>
      </c>
      <c r="K249" s="2">
        <f>IF(J249=0,0,VLOOKUP(I249,ProbListM1!D:W,IF(J249=1,17,IF(J249=2,18,IF(J249=3,19,IF(J249=4,20)))),FALSE))</f>
        <v>1.9965768994551276E-2</v>
      </c>
      <c r="L249" s="12" t="str">
        <f>IF(_xlfn.IFNA(VLOOKUP(D249,ctlistM1!A:AI,20,FALSE),"PC 12:0_14:1")=0,"PC 12:0_14:1", _xlfn.IFNA(VLOOKUP(D249,ctlistM1!A:AI,20,FALSE),"PC 12:0_14:1"))</f>
        <v>PC 12:0_14:1</v>
      </c>
      <c r="M249">
        <f>_xlfn.IFNA(VLOOKUP(D249,ctlistM1!A:AR,27,FALSE),0)</f>
        <v>0</v>
      </c>
      <c r="N249" s="2">
        <v>0</v>
      </c>
      <c r="O249" t="s">
        <v>146</v>
      </c>
      <c r="P249">
        <v>0</v>
      </c>
      <c r="Q249">
        <v>0</v>
      </c>
    </row>
    <row r="250" spans="1:17" x14ac:dyDescent="0.25">
      <c r="A250">
        <v>249</v>
      </c>
      <c r="B250">
        <v>-792.6</v>
      </c>
      <c r="C250">
        <v>329.2</v>
      </c>
      <c r="D250" t="s">
        <v>394</v>
      </c>
      <c r="E250">
        <f>VLOOKUP(D250,ProbListM1!D:S,10,FALSE)</f>
        <v>0.58723926964765472</v>
      </c>
      <c r="F250" t="str">
        <f>_xlfn.IFNA(VLOOKUP(D250,ctlistM1!A:AI,4,FALSE),"PC 12:0_14:1")</f>
        <v>PE 18:1_22:5</v>
      </c>
      <c r="G250">
        <f>_xlfn.IFNA(VLOOKUP(D250,ctlistM1!A:AL,11,FALSE),0)</f>
        <v>2</v>
      </c>
      <c r="H250" s="2">
        <f>IF(G250=0,0,VLOOKUP(F250,ProbListM1!D:W,IF(G250=1,17,IF(G250=2,18,IF(G250=3,19,IF(G250=4,20)))), FALSE))</f>
        <v>2.7379776693323664E-2</v>
      </c>
      <c r="I250" s="12" t="str">
        <f>IF(_xlfn.IFNA(VLOOKUP(D250,ctlistM1!A:AI,12,FALSE),"PC 12:0_14:1")=0,"PC 12:0_14:1", _xlfn.IFNA(VLOOKUP(D250,ctlistM1!A:AI,12,FALSE),"PC 12:0_14:1"))</f>
        <v>PE 18:0_22:6</v>
      </c>
      <c r="J250" s="12">
        <f>_xlfn.IFNA(VLOOKUP(D250,ctlistM1!A:AO,19,FALSE),0)</f>
        <v>1</v>
      </c>
      <c r="K250" s="2">
        <f>IF(J250=0,0,VLOOKUP(I250,ProbListM1!D:W,IF(J250=1,17,IF(J250=2,18,IF(J250=3,19,IF(J250=4,20)))),FALSE))</f>
        <v>1.9927665730916727E-2</v>
      </c>
      <c r="L250" s="12" t="str">
        <f>IF(_xlfn.IFNA(VLOOKUP(D250,ctlistM1!A:AI,20,FALSE),"PC 12:0_14:1")=0,"PC 12:0_14:1", _xlfn.IFNA(VLOOKUP(D250,ctlistM1!A:AI,20,FALSE),"PC 12:0_14:1"))</f>
        <v>PC 12:0_14:1</v>
      </c>
      <c r="M250">
        <f>_xlfn.IFNA(VLOOKUP(D250,ctlistM1!A:AR,27,FALSE),0)</f>
        <v>0</v>
      </c>
      <c r="N250" s="2">
        <v>0</v>
      </c>
      <c r="O250" t="s">
        <v>146</v>
      </c>
      <c r="P250">
        <v>0</v>
      </c>
      <c r="Q250">
        <v>0</v>
      </c>
    </row>
    <row r="251" spans="1:17" x14ac:dyDescent="0.25">
      <c r="A251">
        <v>250</v>
      </c>
      <c r="B251">
        <v>-790.5</v>
      </c>
      <c r="C251">
        <v>327.2</v>
      </c>
      <c r="D251" t="s">
        <v>395</v>
      </c>
      <c r="E251">
        <f>VLOOKUP(D251,ProbListM1!D:S,10,FALSE)</f>
        <v>0.58741548107512886</v>
      </c>
      <c r="F251" t="str">
        <f>_xlfn.IFNA(VLOOKUP(D251,ctlistM1!A:AI,4,FALSE),"PC 12:0_14:1")</f>
        <v>PE 18:1_22:6</v>
      </c>
      <c r="G251">
        <f>_xlfn.IFNA(VLOOKUP(D251,ctlistM1!A:AL,11,FALSE),0)</f>
        <v>2</v>
      </c>
      <c r="H251" s="2">
        <f>IF(G251=0,0,VLOOKUP(F251,ProbListM1!D:W,IF(G251=1,17,IF(G251=2,18,IF(G251=3,19,IF(G251=4,20)))), FALSE))</f>
        <v>2.7387992474836292E-2</v>
      </c>
      <c r="I251" s="12" t="str">
        <f>IF(_xlfn.IFNA(VLOOKUP(D251,ctlistM1!A:AI,12,FALSE),"PC 12:0_14:1")=0,"PC 12:0_14:1", _xlfn.IFNA(VLOOKUP(D251,ctlistM1!A:AI,12,FALSE),"PC 12:0_14:1"))</f>
        <v>PC 12:0_14:1</v>
      </c>
      <c r="J251" s="12">
        <f>_xlfn.IFNA(VLOOKUP(D251,ctlistM1!A:AO,19,FALSE),0)</f>
        <v>0</v>
      </c>
      <c r="K251" s="2">
        <f>IF(J251=0,0,VLOOKUP(I251,ProbListM1!D:W,IF(J251=1,17,IF(J251=2,18,IF(J251=3,19,IF(J251=4,20)))),FALSE))</f>
        <v>0</v>
      </c>
      <c r="L251" s="12" t="str">
        <f>IF(_xlfn.IFNA(VLOOKUP(D251,ctlistM1!A:AI,20,FALSE),"PC 12:0_14:1")=0,"PC 12:0_14:1", _xlfn.IFNA(VLOOKUP(D251,ctlistM1!A:AI,20,FALSE),"PC 12:0_14:1"))</f>
        <v>PC 12:0_14:1</v>
      </c>
      <c r="M251">
        <f>_xlfn.IFNA(VLOOKUP(D251,ctlistM1!A:AR,27,FALSE),0)</f>
        <v>0</v>
      </c>
      <c r="N251" s="2">
        <v>0</v>
      </c>
      <c r="O251" t="s">
        <v>146</v>
      </c>
      <c r="P251">
        <v>0</v>
      </c>
      <c r="Q251">
        <v>0</v>
      </c>
    </row>
    <row r="252" spans="1:17" x14ac:dyDescent="0.25">
      <c r="A252">
        <v>251</v>
      </c>
      <c r="B252">
        <v>-742.5</v>
      </c>
      <c r="C252">
        <v>281.2</v>
      </c>
      <c r="D252" t="s">
        <v>396</v>
      </c>
      <c r="E252">
        <f>VLOOKUP(D252,ProbListM1!D:S,10,FALSE)</f>
        <v>0.613988478373518</v>
      </c>
      <c r="F252" t="str">
        <f>_xlfn.IFNA(VLOOKUP(D252,ctlistM1!A:AI,4,FALSE),"PC 12:0_14:1")</f>
        <v>PE 18:1_18:2</v>
      </c>
      <c r="G252">
        <f>_xlfn.IFNA(VLOOKUP(D252,ctlistM1!A:AL,11,FALSE),0)</f>
        <v>1</v>
      </c>
      <c r="H252" s="2">
        <f>IF(G252=0,0,VLOOKUP(F252,ProbListM1!D:W,IF(G252=1,17,IF(G252=2,18,IF(G252=3,19,IF(G252=4,20)))), FALSE))</f>
        <v>1.4761272270612882E-2</v>
      </c>
      <c r="I252" s="12" t="str">
        <f>IF(_xlfn.IFNA(VLOOKUP(D252,ctlistM1!A:AI,12,FALSE),"PC 12:0_14:1")=0,"PC 12:0_14:1", _xlfn.IFNA(VLOOKUP(D252,ctlistM1!A:AI,12,FALSE),"PC 12:0_14:1"))</f>
        <v>PE 18:1_18:2_2</v>
      </c>
      <c r="J252" s="12">
        <f>_xlfn.IFNA(VLOOKUP(D252,ctlistM1!A:AO,19,FALSE),0)</f>
        <v>2</v>
      </c>
      <c r="K252" s="2">
        <f>IF(J252=0,0,VLOOKUP(I252,ProbListM1!D:W,IF(J252=1,17,IF(J252=2,18,IF(J252=3,19,IF(J252=4,20)))),FALSE))</f>
        <v>2.8577532654583952E-2</v>
      </c>
      <c r="L252" s="12" t="str">
        <f>IF(_xlfn.IFNA(VLOOKUP(D252,ctlistM1!A:AI,20,FALSE),"PC 12:0_14:1")=0,"PC 12:0_14:1", _xlfn.IFNA(VLOOKUP(D252,ctlistM1!A:AI,20,FALSE),"PC 12:0_14:1"))</f>
        <v>PC 12:0_14:1</v>
      </c>
      <c r="M252">
        <f>_xlfn.IFNA(VLOOKUP(D252,ctlistM1!A:AR,27,FALSE),0)</f>
        <v>0</v>
      </c>
      <c r="N252" s="2">
        <v>0</v>
      </c>
      <c r="O252" t="s">
        <v>146</v>
      </c>
      <c r="P252">
        <v>0</v>
      </c>
      <c r="Q252">
        <v>0</v>
      </c>
    </row>
    <row r="253" spans="1:17" x14ac:dyDescent="0.25">
      <c r="A253">
        <v>252</v>
      </c>
      <c r="B253">
        <v>-740.5</v>
      </c>
      <c r="C253">
        <v>279.2</v>
      </c>
      <c r="D253" t="s">
        <v>397</v>
      </c>
      <c r="E253">
        <f>VLOOKUP(D253,ProbListM1!D:S,10,FALSE)</f>
        <v>0.61417271636954285</v>
      </c>
      <c r="F253" t="str">
        <f>_xlfn.IFNA(VLOOKUP(D253,ctlistM1!A:AI,4,FALSE),"PC 12:0_14:1")</f>
        <v>PE 18:1_18:3</v>
      </c>
      <c r="G253">
        <f>_xlfn.IFNA(VLOOKUP(D253,ctlistM1!A:AL,11,FALSE),0)</f>
        <v>1</v>
      </c>
      <c r="H253" s="2">
        <f>IF(G253=0,0,VLOOKUP(F253,ProbListM1!D:W,IF(G253=1,17,IF(G253=2,18,IF(G253=3,19,IF(G253=4,20)))), FALSE))</f>
        <v>1.4727841188974545E-2</v>
      </c>
      <c r="I253" s="12" t="str">
        <f>IF(_xlfn.IFNA(VLOOKUP(D253,ctlistM1!A:AI,12,FALSE),"PC 12:0_14:1")=0,"PC 12:0_14:1", _xlfn.IFNA(VLOOKUP(D253,ctlistM1!A:AI,12,FALSE),"PC 12:0_14:1"))</f>
        <v>PE 18:2_18:2</v>
      </c>
      <c r="J253" s="12">
        <f>_xlfn.IFNA(VLOOKUP(D253,ctlistM1!A:AO,19,FALSE),0)</f>
        <v>2</v>
      </c>
      <c r="K253" s="2">
        <f>IF(J253=0,0,VLOOKUP(I253,ProbListM1!D:W,IF(J253=1,17,IF(J253=2,18,IF(J253=3,19,IF(J253=4,20)))),FALSE))</f>
        <v>2.8586107843749646E-2</v>
      </c>
      <c r="L253" s="12" t="str">
        <f>IF(_xlfn.IFNA(VLOOKUP(D253,ctlistM1!A:AI,20,FALSE),"PC 12:0_14:1")=0,"PC 12:0_14:1", _xlfn.IFNA(VLOOKUP(D253,ctlistM1!A:AI,20,FALSE),"PC 12:0_14:1"))</f>
        <v>PC 12:0_14:1</v>
      </c>
      <c r="M253">
        <f>_xlfn.IFNA(VLOOKUP(D253,ctlistM1!A:AR,27,FALSE),0)</f>
        <v>0</v>
      </c>
      <c r="N253" s="2">
        <v>0</v>
      </c>
      <c r="O253" t="s">
        <v>146</v>
      </c>
      <c r="P253">
        <v>0</v>
      </c>
      <c r="Q253">
        <v>0</v>
      </c>
    </row>
    <row r="254" spans="1:17" x14ac:dyDescent="0.25">
      <c r="A254">
        <v>253</v>
      </c>
      <c r="B254">
        <v>-738.5</v>
      </c>
      <c r="C254">
        <v>277.2</v>
      </c>
      <c r="D254" t="s">
        <v>398</v>
      </c>
      <c r="E254">
        <f>VLOOKUP(D254,ProbListM1!D:S,10,FALSE)</f>
        <v>0.61435700964940487</v>
      </c>
      <c r="F254" t="str">
        <f>_xlfn.IFNA(VLOOKUP(D254,ctlistM1!A:AI,4,FALSE),"PC 12:0_14:1")</f>
        <v>PE 18:1_18:4</v>
      </c>
      <c r="G254">
        <f>_xlfn.IFNA(VLOOKUP(D254,ctlistM1!A:AL,11,FALSE),0)</f>
        <v>1</v>
      </c>
      <c r="H254" s="2">
        <f>IF(G254=0,0,VLOOKUP(F254,ProbListM1!D:W,IF(G254=1,17,IF(G254=2,18,IF(G254=3,19,IF(G254=4,20)))), FALSE))</f>
        <v>1.4694444040379199E-2</v>
      </c>
      <c r="I254" s="12" t="str">
        <f>IF(_xlfn.IFNA(VLOOKUP(D254,ctlistM1!A:AI,12,FALSE),"PC 12:0_14:1")=0,"PC 12:0_14:1", _xlfn.IFNA(VLOOKUP(D254,ctlistM1!A:AI,12,FALSE),"PC 12:0_14:1"))</f>
        <v>PE 18:2_18:3</v>
      </c>
      <c r="J254" s="12">
        <f>_xlfn.IFNA(VLOOKUP(D254,ctlistM1!A:AO,19,FALSE),0)</f>
        <v>2</v>
      </c>
      <c r="K254" s="2">
        <f>IF(J254=0,0,VLOOKUP(I254,ProbListM1!D:W,IF(J254=1,17,IF(J254=2,18,IF(J254=3,19,IF(J254=4,20)))),FALSE))</f>
        <v>2.8594685606051037E-2</v>
      </c>
      <c r="L254" s="12" t="str">
        <f>IF(_xlfn.IFNA(VLOOKUP(D254,ctlistM1!A:AI,20,FALSE),"PC 12:0_14:1")=0,"PC 12:0_14:1", _xlfn.IFNA(VLOOKUP(D254,ctlistM1!A:AI,20,FALSE),"PC 12:0_14:1"))</f>
        <v>PC 12:0_14:1</v>
      </c>
      <c r="M254">
        <f>_xlfn.IFNA(VLOOKUP(D254,ctlistM1!A:AR,27,FALSE),0)</f>
        <v>0</v>
      </c>
      <c r="N254" s="2">
        <v>0</v>
      </c>
      <c r="O254" t="s">
        <v>146</v>
      </c>
      <c r="P254">
        <v>0</v>
      </c>
      <c r="Q254">
        <v>0</v>
      </c>
    </row>
    <row r="255" spans="1:17" x14ac:dyDescent="0.25">
      <c r="A255">
        <v>254</v>
      </c>
      <c r="B255">
        <v>-736.5</v>
      </c>
      <c r="C255">
        <v>275.2</v>
      </c>
      <c r="D255" t="s">
        <v>399</v>
      </c>
      <c r="E255">
        <f>VLOOKUP(D255,ProbListM1!D:S,10,FALSE)</f>
        <v>0.61454135822969325</v>
      </c>
      <c r="F255" t="str">
        <f>_xlfn.IFNA(VLOOKUP(D255,ctlistM1!A:AI,4,FALSE),"PC 12:0_14:1")</f>
        <v>PE 18:2_18:4</v>
      </c>
      <c r="G255">
        <f>_xlfn.IFNA(VLOOKUP(D255,ctlistM1!A:AL,11,FALSE),0)</f>
        <v>2</v>
      </c>
      <c r="H255" s="2">
        <f>IF(G255=0,0,VLOOKUP(F255,ProbListM1!D:W,IF(G255=1,17,IF(G255=2,18,IF(G255=3,19,IF(G255=4,20)))), FALSE))</f>
        <v>2.8603265942260234E-2</v>
      </c>
      <c r="I255" s="12" t="str">
        <f>IF(_xlfn.IFNA(VLOOKUP(D255,ctlistM1!A:AI,12,FALSE),"PC 12:0_14:1")=0,"PC 12:0_14:1", _xlfn.IFNA(VLOOKUP(D255,ctlistM1!A:AI,12,FALSE),"PC 12:0_14:1"))</f>
        <v>PC 12:0_14:1</v>
      </c>
      <c r="J255" s="12">
        <f>_xlfn.IFNA(VLOOKUP(D255,ctlistM1!A:AO,19,FALSE),0)</f>
        <v>0</v>
      </c>
      <c r="K255" s="2">
        <f>IF(J255=0,0,VLOOKUP(I255,ProbListM1!D:W,IF(J255=1,17,IF(J255=2,18,IF(J255=3,19,IF(J255=4,20)))),FALSE))</f>
        <v>0</v>
      </c>
      <c r="L255" s="12" t="str">
        <f>IF(_xlfn.IFNA(VLOOKUP(D255,ctlistM1!A:AI,20,FALSE),"PC 12:0_14:1")=0,"PC 12:0_14:1", _xlfn.IFNA(VLOOKUP(D255,ctlistM1!A:AI,20,FALSE),"PC 12:0_14:1"))</f>
        <v>PC 12:0_14:1</v>
      </c>
      <c r="M255">
        <f>_xlfn.IFNA(VLOOKUP(D255,ctlistM1!A:AR,27,FALSE),0)</f>
        <v>0</v>
      </c>
      <c r="N255" s="2">
        <v>0</v>
      </c>
      <c r="O255" t="s">
        <v>146</v>
      </c>
      <c r="P255">
        <v>0</v>
      </c>
      <c r="Q255">
        <v>0</v>
      </c>
    </row>
    <row r="256" spans="1:17" x14ac:dyDescent="0.25">
      <c r="A256">
        <v>255</v>
      </c>
      <c r="B256">
        <v>-770.6</v>
      </c>
      <c r="C256">
        <v>309.3</v>
      </c>
      <c r="D256" t="s">
        <v>400</v>
      </c>
      <c r="E256">
        <f>VLOOKUP(D256,ProbListM1!D:S,10,FALSE)</f>
        <v>0.60019477250733166</v>
      </c>
      <c r="F256" t="str">
        <f>_xlfn.IFNA(VLOOKUP(D256,ctlistM1!A:AI,4,FALSE),"PC 12:0_14:1")</f>
        <v>PE 18:1_20:2</v>
      </c>
      <c r="G256">
        <f>_xlfn.IFNA(VLOOKUP(D256,ctlistM1!A:AL,11,FALSE),0)</f>
        <v>1</v>
      </c>
      <c r="H256" s="2">
        <f>IF(G256=0,0,VLOOKUP(F256,ProbListM1!D:W,IF(G256=1,17,IF(G256=2,18,IF(G256=3,19,IF(G256=4,20)))), FALSE))</f>
        <v>1.7332110135720082E-2</v>
      </c>
      <c r="I256" s="12" t="str">
        <f>IF(_xlfn.IFNA(VLOOKUP(D256,ctlistM1!A:AI,12,FALSE),"PC 12:0_14:1")=0,"PC 12:0_14:1", _xlfn.IFNA(VLOOKUP(D256,ctlistM1!A:AI,12,FALSE),"PC 12:0_14:1"))</f>
        <v>PE 18:2_20:1</v>
      </c>
      <c r="J256" s="12">
        <f>_xlfn.IFNA(VLOOKUP(D256,ctlistM1!A:AO,19,FALSE),0)</f>
        <v>2</v>
      </c>
      <c r="K256" s="2">
        <f>IF(J256=0,0,VLOOKUP(I256,ProbListM1!D:W,IF(J256=1,17,IF(J256=2,18,IF(J256=3,19,IF(J256=4,20)))),FALSE))</f>
        <v>2.7935517219924835E-2</v>
      </c>
      <c r="L256" s="12" t="str">
        <f>IF(_xlfn.IFNA(VLOOKUP(D256,ctlistM1!A:AI,20,FALSE),"PC 12:0_14:1")=0,"PC 12:0_14:1", _xlfn.IFNA(VLOOKUP(D256,ctlistM1!A:AI,20,FALSE),"PC 12:0_14:1"))</f>
        <v>PC 12:0_14:1</v>
      </c>
      <c r="M256">
        <f>_xlfn.IFNA(VLOOKUP(D256,ctlistM1!A:AR,27,FALSE),0)</f>
        <v>0</v>
      </c>
      <c r="N256" s="2">
        <v>0</v>
      </c>
      <c r="O256" t="s">
        <v>146</v>
      </c>
      <c r="P256">
        <v>0</v>
      </c>
      <c r="Q256">
        <v>0</v>
      </c>
    </row>
    <row r="257" spans="1:17" x14ac:dyDescent="0.25">
      <c r="A257">
        <v>256</v>
      </c>
      <c r="B257">
        <v>-768.6</v>
      </c>
      <c r="C257">
        <v>307.3</v>
      </c>
      <c r="D257" t="s">
        <v>401</v>
      </c>
      <c r="E257">
        <f>VLOOKUP(D257,ProbListM1!D:S,10,FALSE)</f>
        <v>0.6003748714603353</v>
      </c>
      <c r="F257" t="str">
        <f>_xlfn.IFNA(VLOOKUP(D257,ctlistM1!A:AI,4,FALSE),"PC 12:0_14:1")</f>
        <v>PE 18:1_20:3</v>
      </c>
      <c r="G257">
        <f>_xlfn.IFNA(VLOOKUP(D257,ctlistM1!A:AL,11,FALSE),0)</f>
        <v>1</v>
      </c>
      <c r="H257" s="2">
        <f>IF(G257=0,0,VLOOKUP(F257,ProbListM1!D:W,IF(G257=1,17,IF(G257=2,18,IF(G257=3,19,IF(G257=4,20)))), FALSE))</f>
        <v>1.7296184560289654E-2</v>
      </c>
      <c r="I257" s="12" t="str">
        <f>IF(_xlfn.IFNA(VLOOKUP(D257,ctlistM1!A:AI,12,FALSE),"PC 12:0_14:1")=0,"PC 12:0_14:1", _xlfn.IFNA(VLOOKUP(D257,ctlistM1!A:AI,12,FALSE),"PC 12:0_14:1"))</f>
        <v>PE 18:2_20:2</v>
      </c>
      <c r="J257" s="12">
        <f>_xlfn.IFNA(VLOOKUP(D257,ctlistM1!A:AO,19,FALSE),0)</f>
        <v>2</v>
      </c>
      <c r="K257" s="2">
        <f>IF(J257=0,0,VLOOKUP(I257,ProbListM1!D:W,IF(J257=1,17,IF(J257=2,18,IF(J257=3,19,IF(J257=4,20)))),FALSE))</f>
        <v>2.7943899761115418E-2</v>
      </c>
      <c r="L257" s="12" t="str">
        <f>IF(_xlfn.IFNA(VLOOKUP(D257,ctlistM1!A:AI,20,FALSE),"PC 12:0_14:1")=0,"PC 12:0_14:1", _xlfn.IFNA(VLOOKUP(D257,ctlistM1!A:AI,20,FALSE),"PC 12:0_14:1"))</f>
        <v>PC 12:0_14:1</v>
      </c>
      <c r="M257">
        <f>_xlfn.IFNA(VLOOKUP(D257,ctlistM1!A:AR,27,FALSE),0)</f>
        <v>0</v>
      </c>
      <c r="N257" s="2">
        <v>0</v>
      </c>
      <c r="O257" t="s">
        <v>146</v>
      </c>
      <c r="P257">
        <v>0</v>
      </c>
      <c r="Q257">
        <v>0</v>
      </c>
    </row>
    <row r="258" spans="1:17" x14ac:dyDescent="0.25">
      <c r="A258">
        <v>257</v>
      </c>
      <c r="B258">
        <v>-766.5</v>
      </c>
      <c r="C258">
        <v>305.2</v>
      </c>
      <c r="D258" t="s">
        <v>402</v>
      </c>
      <c r="E258">
        <f>VLOOKUP(D258,ProbListM1!D:S,10,FALSE)</f>
        <v>0.60055502445518372</v>
      </c>
      <c r="F258" t="str">
        <f>_xlfn.IFNA(VLOOKUP(D258,ctlistM1!A:AI,4,FALSE),"PC 12:0_14:1")</f>
        <v>PE 18:2_20:3</v>
      </c>
      <c r="G258">
        <f>_xlfn.IFNA(VLOOKUP(D258,ctlistM1!A:AL,11,FALSE),0)</f>
        <v>2</v>
      </c>
      <c r="H258" s="2">
        <f>IF(G258=0,0,VLOOKUP(F258,ProbListM1!D:W,IF(G258=1,17,IF(G258=2,18,IF(G258=3,19,IF(G258=4,20)))), FALSE))</f>
        <v>2.7952284817634305E-2</v>
      </c>
      <c r="I258" s="12" t="str">
        <f>IF(_xlfn.IFNA(VLOOKUP(D258,ctlistM1!A:AI,12,FALSE),"PC 12:0_14:1")=0,"PC 12:0_14:1", _xlfn.IFNA(VLOOKUP(D258,ctlistM1!A:AI,12,FALSE),"PC 12:0_14:1"))</f>
        <v>PE 18:1_20:4</v>
      </c>
      <c r="J258" s="12">
        <f>_xlfn.IFNA(VLOOKUP(D258,ctlistM1!A:AO,19,FALSE),0)</f>
        <v>1</v>
      </c>
      <c r="K258" s="2">
        <f>IF(J258=0,0,VLOOKUP(I258,ProbListM1!D:W,IF(J258=1,17,IF(J258=2,18,IF(J258=3,19,IF(J258=4,20)))),FALSE))</f>
        <v>1.726028994646531E-2</v>
      </c>
      <c r="L258" s="12" t="str">
        <f>IF(_xlfn.IFNA(VLOOKUP(D258,ctlistM1!A:AI,20,FALSE),"PC 12:0_14:1")=0,"PC 12:0_14:1", _xlfn.IFNA(VLOOKUP(D258,ctlistM1!A:AI,20,FALSE),"PC 12:0_14:1"))</f>
        <v>PC 12:0_14:1</v>
      </c>
      <c r="M258">
        <f>_xlfn.IFNA(VLOOKUP(D258,ctlistM1!A:AR,27,FALSE),0)</f>
        <v>0</v>
      </c>
      <c r="N258" s="2">
        <v>0</v>
      </c>
      <c r="O258" t="s">
        <v>146</v>
      </c>
      <c r="P258">
        <v>0</v>
      </c>
      <c r="Q258">
        <v>0</v>
      </c>
    </row>
    <row r="259" spans="1:17" x14ac:dyDescent="0.25">
      <c r="A259">
        <v>258</v>
      </c>
      <c r="B259">
        <v>-764.5</v>
      </c>
      <c r="C259">
        <v>303.2</v>
      </c>
      <c r="D259" t="s">
        <v>403</v>
      </c>
      <c r="E259">
        <f>VLOOKUP(D259,ProbListM1!D:S,10,FALSE)</f>
        <v>0.60073523150809349</v>
      </c>
      <c r="F259" t="str">
        <f>_xlfn.IFNA(VLOOKUP(D259,ctlistM1!A:AI,4,FALSE),"PC 12:0_14:1")</f>
        <v>PE 18:1_20:5</v>
      </c>
      <c r="G259">
        <f>_xlfn.IFNA(VLOOKUP(D259,ctlistM1!A:AL,11,FALSE),0)</f>
        <v>1</v>
      </c>
      <c r="H259" s="2">
        <f>IF(G259=0,0,VLOOKUP(F259,ProbListM1!D:W,IF(G259=1,17,IF(G259=2,18,IF(G259=3,19,IF(G259=4,20)))), FALSE))</f>
        <v>1.7224426332291303E-2</v>
      </c>
      <c r="I259" s="12" t="str">
        <f>IF(_xlfn.IFNA(VLOOKUP(D259,ctlistM1!A:AI,12,FALSE),"PC 12:0_14:1")=0,"PC 12:0_14:1", _xlfn.IFNA(VLOOKUP(D259,ctlistM1!A:AI,12,FALSE),"PC 12:0_14:1"))</f>
        <v>PE 18:2_20:4</v>
      </c>
      <c r="J259" s="12">
        <f>_xlfn.IFNA(VLOOKUP(D259,ctlistM1!A:AO,19,FALSE),0)</f>
        <v>2</v>
      </c>
      <c r="K259" s="2">
        <f>IF(J259=0,0,VLOOKUP(I259,ProbListM1!D:W,IF(J259=1,17,IF(J259=2,18,IF(J259=3,19,IF(J259=4,20)))),FALSE))</f>
        <v>2.7960672390236248E-2</v>
      </c>
      <c r="L259" s="12" t="str">
        <f>IF(_xlfn.IFNA(VLOOKUP(D259,ctlistM1!A:AI,20,FALSE),"PC 12:0_14:1")=0,"PC 12:0_14:1", _xlfn.IFNA(VLOOKUP(D259,ctlistM1!A:AI,20,FALSE),"PC 12:0_14:1"))</f>
        <v>PC 12:0_14:1</v>
      </c>
      <c r="M259">
        <f>_xlfn.IFNA(VLOOKUP(D259,ctlistM1!A:AR,27,FALSE),0)</f>
        <v>0</v>
      </c>
      <c r="N259" s="2">
        <v>0</v>
      </c>
      <c r="O259" t="s">
        <v>146</v>
      </c>
      <c r="P259">
        <v>0</v>
      </c>
      <c r="Q259">
        <v>0</v>
      </c>
    </row>
    <row r="260" spans="1:17" x14ac:dyDescent="0.25">
      <c r="A260">
        <v>259</v>
      </c>
      <c r="B260">
        <v>-762.5</v>
      </c>
      <c r="C260">
        <v>301.2</v>
      </c>
      <c r="D260" t="s">
        <v>404</v>
      </c>
      <c r="E260">
        <f>VLOOKUP(D260,ProbListM1!D:S,10,FALSE)</f>
        <v>0.60091549263528554</v>
      </c>
      <c r="F260" t="str">
        <f>_xlfn.IFNA(VLOOKUP(D260,ctlistM1!A:AI,4,FALSE),"PC 12:0_14:1")</f>
        <v>PE 18:2_20:5</v>
      </c>
      <c r="G260">
        <f>_xlfn.IFNA(VLOOKUP(D260,ctlistM1!A:AL,11,FALSE),0)</f>
        <v>2</v>
      </c>
      <c r="H260" s="2">
        <f>IF(G260=0,0,VLOOKUP(F260,ProbListM1!D:W,IF(G260=1,17,IF(G260=2,18,IF(G260=3,19,IF(G260=4,20)))), FALSE))</f>
        <v>2.7969062479676253E-2</v>
      </c>
      <c r="I260" s="12" t="str">
        <f>IF(_xlfn.IFNA(VLOOKUP(D260,ctlistM1!A:AI,12,FALSE),"PC 12:0_14:1")=0,"PC 12:0_14:1", _xlfn.IFNA(VLOOKUP(D260,ctlistM1!A:AI,12,FALSE),"PC 12:0_14:1"))</f>
        <v>PC 12:0_14:1</v>
      </c>
      <c r="J260" s="12">
        <f>_xlfn.IFNA(VLOOKUP(D260,ctlistM1!A:AO,19,FALSE),0)</f>
        <v>0</v>
      </c>
      <c r="K260" s="2">
        <f>IF(J260=0,0,VLOOKUP(I260,ProbListM1!D:W,IF(J260=1,17,IF(J260=2,18,IF(J260=3,19,IF(J260=4,20)))),FALSE))</f>
        <v>0</v>
      </c>
      <c r="L260" s="12" t="str">
        <f>IF(_xlfn.IFNA(VLOOKUP(D260,ctlistM1!A:AI,20,FALSE),"PC 12:0_14:1")=0,"PC 12:0_14:1", _xlfn.IFNA(VLOOKUP(D260,ctlistM1!A:AI,20,FALSE),"PC 12:0_14:1"))</f>
        <v>PC 12:0_14:1</v>
      </c>
      <c r="M260">
        <f>_xlfn.IFNA(VLOOKUP(D260,ctlistM1!A:AR,27,FALSE),0)</f>
        <v>0</v>
      </c>
      <c r="N260" s="2">
        <v>0</v>
      </c>
      <c r="O260" t="s">
        <v>146</v>
      </c>
      <c r="P260">
        <v>0</v>
      </c>
      <c r="Q260">
        <v>0</v>
      </c>
    </row>
    <row r="261" spans="1:17" x14ac:dyDescent="0.25">
      <c r="A261">
        <v>260</v>
      </c>
      <c r="B261">
        <v>-800.6</v>
      </c>
      <c r="C261">
        <v>281.2</v>
      </c>
      <c r="D261" t="s">
        <v>405</v>
      </c>
      <c r="E261">
        <f>VLOOKUP(D261,ProbListM1!D:S,10,FALSE)</f>
        <v>0.58653495237384989</v>
      </c>
      <c r="F261" t="str">
        <f>_xlfn.IFNA(VLOOKUP(D261,ctlistM1!A:AI,4,FALSE),"PC 12:0_14:1")</f>
        <v>PE 18:1_22:1_2</v>
      </c>
      <c r="G261">
        <f>_xlfn.IFNA(VLOOKUP(D261,ctlistM1!A:AL,11,FALSE),0)</f>
        <v>2</v>
      </c>
      <c r="H261" s="2">
        <f>IF(G261=0,0,VLOOKUP(F261,ProbListM1!D:W,IF(G261=1,17,IF(G261=2,18,IF(G261=3,19,IF(G261=4,20)))), FALSE))</f>
        <v>3.500829659285197E-2</v>
      </c>
      <c r="I261" s="12" t="str">
        <f>IF(_xlfn.IFNA(VLOOKUP(D261,ctlistM1!A:AI,12,FALSE),"PC 12:0_14:1")=0,"PC 12:0_14:1", _xlfn.IFNA(VLOOKUP(D261,ctlistM1!A:AI,12,FALSE),"PC 12:0_14:1"))</f>
        <v>PC 12:0_14:1</v>
      </c>
      <c r="J261" s="12">
        <f>_xlfn.IFNA(VLOOKUP(D261,ctlistM1!A:AO,19,FALSE),0)</f>
        <v>0</v>
      </c>
      <c r="K261" s="2">
        <f>IF(J261=0,0,VLOOKUP(I261,ProbListM1!D:W,IF(J261=1,17,IF(J261=2,18,IF(J261=3,19,IF(J261=4,20)))),FALSE))</f>
        <v>0</v>
      </c>
      <c r="L261" s="12" t="str">
        <f>IF(_xlfn.IFNA(VLOOKUP(D261,ctlistM1!A:AI,20,FALSE),"PC 12:0_14:1")=0,"PC 12:0_14:1", _xlfn.IFNA(VLOOKUP(D261,ctlistM1!A:AI,20,FALSE),"PC 12:0_14:1"))</f>
        <v>PC 12:0_14:1</v>
      </c>
      <c r="M261">
        <f>_xlfn.IFNA(VLOOKUP(D261,ctlistM1!A:AR,27,FALSE),0)</f>
        <v>0</v>
      </c>
      <c r="N261" s="2">
        <v>0</v>
      </c>
      <c r="O261" t="s">
        <v>146</v>
      </c>
      <c r="P261">
        <v>0</v>
      </c>
      <c r="Q261">
        <v>0</v>
      </c>
    </row>
    <row r="262" spans="1:17" x14ac:dyDescent="0.25">
      <c r="A262">
        <v>261</v>
      </c>
      <c r="B262">
        <v>-798.6</v>
      </c>
      <c r="C262">
        <v>337.3</v>
      </c>
      <c r="D262" t="s">
        <v>406</v>
      </c>
      <c r="E262">
        <f>VLOOKUP(D262,ProbListM1!D:S,10,FALSE)</f>
        <v>0.58671095245859106</v>
      </c>
      <c r="F262" t="str">
        <f>_xlfn.IFNA(VLOOKUP(D262,ctlistM1!A:AI,4,FALSE),"PC 12:0_14:1")</f>
        <v>PE 18:1_22:2</v>
      </c>
      <c r="G262">
        <f>_xlfn.IFNA(VLOOKUP(D262,ctlistM1!A:AL,11,FALSE),0)</f>
        <v>1</v>
      </c>
      <c r="H262" s="2">
        <f>IF(G262=0,0,VLOOKUP(F262,ProbListM1!D:W,IF(G262=1,17,IF(G262=2,18,IF(G262=3,19,IF(G262=4,20)))), FALSE))</f>
        <v>2.008627325913194E-2</v>
      </c>
      <c r="I262" s="12" t="str">
        <f>IF(_xlfn.IFNA(VLOOKUP(D262,ctlistM1!A:AI,12,FALSE),"PC 12:0_14:1")=0,"PC 12:0_14:1", _xlfn.IFNA(VLOOKUP(D262,ctlistM1!A:AI,12,FALSE),"PC 12:0_14:1"))</f>
        <v>PE 18:2_22:1</v>
      </c>
      <c r="J262" s="12">
        <f>_xlfn.IFNA(VLOOKUP(D262,ctlistM1!A:AO,19,FALSE),0)</f>
        <v>2</v>
      </c>
      <c r="K262" s="2">
        <f>IF(J262=0,0,VLOOKUP(I262,ProbListM1!D:W,IF(J262=1,17,IF(J262=2,18,IF(J262=3,19,IF(J262=4,20)))),FALSE))</f>
        <v>2.7307925137460699E-2</v>
      </c>
      <c r="L262" s="12" t="str">
        <f>IF(_xlfn.IFNA(VLOOKUP(D262,ctlistM1!A:AI,20,FALSE),"PC 12:0_14:1")=0,"PC 12:0_14:1", _xlfn.IFNA(VLOOKUP(D262,ctlistM1!A:AI,20,FALSE),"PC 12:0_14:1"))</f>
        <v>PC 12:0_14:1</v>
      </c>
      <c r="M262">
        <f>_xlfn.IFNA(VLOOKUP(D262,ctlistM1!A:AR,27,FALSE),0)</f>
        <v>0</v>
      </c>
      <c r="N262" s="2">
        <v>0</v>
      </c>
      <c r="O262" t="s">
        <v>146</v>
      </c>
      <c r="P262">
        <v>0</v>
      </c>
      <c r="Q262">
        <v>0</v>
      </c>
    </row>
    <row r="263" spans="1:17" x14ac:dyDescent="0.25">
      <c r="A263">
        <v>262</v>
      </c>
      <c r="B263">
        <v>-796.6</v>
      </c>
      <c r="C263">
        <v>335.3</v>
      </c>
      <c r="D263" t="s">
        <v>407</v>
      </c>
      <c r="E263">
        <f>VLOOKUP(D263,ProbListM1!D:S,10,FALSE)</f>
        <v>0.58688700535524008</v>
      </c>
      <c r="F263" t="str">
        <f>_xlfn.IFNA(VLOOKUP(D263,ctlistM1!A:AI,4,FALSE),"PC 12:0_14:1")</f>
        <v>PE 18:2_22:2</v>
      </c>
      <c r="G263">
        <f>_xlfn.IFNA(VLOOKUP(D263,ctlistM1!A:AL,11,FALSE),0)</f>
        <v>2</v>
      </c>
      <c r="H263" s="2">
        <f>IF(G263=0,0,VLOOKUP(F263,ProbListM1!D:W,IF(G263=1,17,IF(G263=2,18,IF(G263=3,19,IF(G263=4,20)))), FALSE))</f>
        <v>2.7316119358655612E-2</v>
      </c>
      <c r="I263" s="12" t="str">
        <f>IF(_xlfn.IFNA(VLOOKUP(D263,ctlistM1!A:AI,12,FALSE),"PC 12:0_14:1")=0,"PC 12:0_14:1", _xlfn.IFNA(VLOOKUP(D263,ctlistM1!A:AI,12,FALSE),"PC 12:0_14:1"))</f>
        <v>PC 12:0_14:1</v>
      </c>
      <c r="J263" s="12">
        <f>_xlfn.IFNA(VLOOKUP(D263,ctlistM1!A:AO,19,FALSE),0)</f>
        <v>0</v>
      </c>
      <c r="K263" s="2">
        <f>IF(J263=0,0,VLOOKUP(I263,ProbListM1!D:W,IF(J263=1,17,IF(J263=2,18,IF(J263=3,19,IF(J263=4,20)))),FALSE))</f>
        <v>0</v>
      </c>
      <c r="L263" s="12" t="str">
        <f>IF(_xlfn.IFNA(VLOOKUP(D263,ctlistM1!A:AI,20,FALSE),"PC 12:0_14:1")=0,"PC 12:0_14:1", _xlfn.IFNA(VLOOKUP(D263,ctlistM1!A:AI,20,FALSE),"PC 12:0_14:1"))</f>
        <v>PC 12:0_14:1</v>
      </c>
      <c r="M263">
        <f>_xlfn.IFNA(VLOOKUP(D263,ctlistM1!A:AR,27,FALSE),0)</f>
        <v>0</v>
      </c>
      <c r="N263" s="2">
        <v>0</v>
      </c>
      <c r="O263" t="s">
        <v>146</v>
      </c>
      <c r="P263">
        <v>0</v>
      </c>
      <c r="Q263">
        <v>0</v>
      </c>
    </row>
    <row r="264" spans="1:17" x14ac:dyDescent="0.25">
      <c r="A264">
        <v>263</v>
      </c>
      <c r="B264">
        <v>-792.6</v>
      </c>
      <c r="C264">
        <v>331.3</v>
      </c>
      <c r="D264" t="s">
        <v>408</v>
      </c>
      <c r="E264">
        <f>VLOOKUP(D264,ProbListM1!D:S,10,FALSE)</f>
        <v>0.58723926964765472</v>
      </c>
      <c r="F264" t="str">
        <f>_xlfn.IFNA(VLOOKUP(D264,ctlistM1!A:AI,4,FALSE),"PC 12:0_14:1")</f>
        <v>PE 18:1_22:5</v>
      </c>
      <c r="G264">
        <f>_xlfn.IFNA(VLOOKUP(D264,ctlistM1!A:AL,11,FALSE),0)</f>
        <v>1</v>
      </c>
      <c r="H264" s="2">
        <f>IF(G264=0,0,VLOOKUP(F264,ProbListM1!D:W,IF(G264=1,17,IF(G264=2,18,IF(G264=3,19,IF(G264=4,20)))), FALSE))</f>
        <v>1.9971760073208632E-2</v>
      </c>
      <c r="I264" s="12" t="str">
        <f>IF(_xlfn.IFNA(VLOOKUP(D264,ctlistM1!A:AI,12,FALSE),"PC 12:0_14:1")=0,"PC 12:0_14:1", _xlfn.IFNA(VLOOKUP(D264,ctlistM1!A:AI,12,FALSE),"PC 12:0_14:1"))</f>
        <v>PE 18:2_22:4</v>
      </c>
      <c r="J264" s="12">
        <f>_xlfn.IFNA(VLOOKUP(D264,ctlistM1!A:AO,19,FALSE),0)</f>
        <v>2</v>
      </c>
      <c r="K264" s="2">
        <f>IF(J264=0,0,VLOOKUP(I264,ProbListM1!D:W,IF(J264=1,17,IF(J264=2,18,IF(J264=3,19,IF(J264=4,20)))),FALSE))</f>
        <v>2.7332515178241982E-2</v>
      </c>
      <c r="L264" s="12" t="str">
        <f>IF(_xlfn.IFNA(VLOOKUP(D264,ctlistM1!A:AI,20,FALSE),"PC 12:0_14:1")=0,"PC 12:0_14:1", _xlfn.IFNA(VLOOKUP(D264,ctlistM1!A:AI,20,FALSE),"PC 12:0_14:1"))</f>
        <v>PC 12:0_14:1</v>
      </c>
      <c r="M264">
        <f>_xlfn.IFNA(VLOOKUP(D264,ctlistM1!A:AR,27,FALSE),0)</f>
        <v>0</v>
      </c>
      <c r="N264" s="2">
        <v>0</v>
      </c>
      <c r="O264" t="s">
        <v>146</v>
      </c>
      <c r="P264">
        <v>0</v>
      </c>
      <c r="Q264">
        <v>0</v>
      </c>
    </row>
    <row r="265" spans="1:17" x14ac:dyDescent="0.25">
      <c r="A265">
        <v>264</v>
      </c>
      <c r="B265">
        <v>-790.5</v>
      </c>
      <c r="C265">
        <v>329.2</v>
      </c>
      <c r="D265" t="s">
        <v>409</v>
      </c>
      <c r="E265">
        <f>VLOOKUP(D265,ProbListM1!D:S,10,FALSE)</f>
        <v>0.58741548107512886</v>
      </c>
      <c r="F265" t="str">
        <f>_xlfn.IFNA(VLOOKUP(D265,ctlistM1!A:AI,4,FALSE),"PC 12:0_14:1")</f>
        <v>PE 18:1_22:6</v>
      </c>
      <c r="G265">
        <f>_xlfn.IFNA(VLOOKUP(D265,ctlistM1!A:AL,11,FALSE),0)</f>
        <v>1</v>
      </c>
      <c r="H265" s="2">
        <f>IF(G265=0,0,VLOOKUP(F265,ProbListM1!D:W,IF(G265=1,17,IF(G265=2,18,IF(G265=3,19,IF(G265=4,20)))), FALSE))</f>
        <v>1.9933645376022519E-2</v>
      </c>
      <c r="I265" s="12" t="str">
        <f>IF(_xlfn.IFNA(VLOOKUP(D265,ctlistM1!A:AI,12,FALSE),"PC 12:0_14:1")=0,"PC 12:0_14:1", _xlfn.IFNA(VLOOKUP(D265,ctlistM1!A:AI,12,FALSE),"PC 12:0_14:1"))</f>
        <v>PE 18:2_22:5</v>
      </c>
      <c r="J265" s="12">
        <f>_xlfn.IFNA(VLOOKUP(D265,ctlistM1!A:AO,19,FALSE),0)</f>
        <v>2</v>
      </c>
      <c r="K265" s="2">
        <f>IF(J265=0,0,VLOOKUP(I265,ProbListM1!D:W,IF(J265=1,17,IF(J265=2,18,IF(J265=3,19,IF(J265=4,20)))),FALSE))</f>
        <v>2.734071677810929E-2</v>
      </c>
      <c r="L265" s="12" t="str">
        <f>IF(_xlfn.IFNA(VLOOKUP(D265,ctlistM1!A:AI,20,FALSE),"PC 12:0_14:1")=0,"PC 12:0_14:1", _xlfn.IFNA(VLOOKUP(D265,ctlistM1!A:AI,20,FALSE),"PC 12:0_14:1"))</f>
        <v>PC 12:0_14:1</v>
      </c>
      <c r="M265">
        <f>_xlfn.IFNA(VLOOKUP(D265,ctlistM1!A:AR,27,FALSE),0)</f>
        <v>0</v>
      </c>
      <c r="N265" s="2">
        <v>0</v>
      </c>
      <c r="O265" t="s">
        <v>146</v>
      </c>
      <c r="P265">
        <v>0</v>
      </c>
      <c r="Q265">
        <v>0</v>
      </c>
    </row>
    <row r="266" spans="1:17" x14ac:dyDescent="0.25">
      <c r="A266">
        <v>265</v>
      </c>
      <c r="B266">
        <v>-788.5</v>
      </c>
      <c r="C266">
        <v>327.2</v>
      </c>
      <c r="D266" t="s">
        <v>410</v>
      </c>
      <c r="E266">
        <f>VLOOKUP(D266,ProbListM1!D:S,10,FALSE)</f>
        <v>0.58759174537792813</v>
      </c>
      <c r="F266" t="str">
        <f>_xlfn.IFNA(VLOOKUP(D266,ctlistM1!A:AI,4,FALSE),"PC 12:0_14:1")</f>
        <v>PE 18:2_22:6</v>
      </c>
      <c r="G266">
        <f>_xlfn.IFNA(VLOOKUP(D266,ctlistM1!A:AL,11,FALSE),0)</f>
        <v>2</v>
      </c>
      <c r="H266" s="2">
        <f>IF(G266=0,0,VLOOKUP(F266,ProbListM1!D:W,IF(G266=1,17,IF(G266=2,18,IF(G266=3,19,IF(G266=4,20)))), FALSE))</f>
        <v>2.7348920839010277E-2</v>
      </c>
      <c r="I266" s="12" t="str">
        <f>IF(_xlfn.IFNA(VLOOKUP(D266,ctlistM1!A:AI,12,FALSE),"PC 12:0_14:1")=0,"PC 12:0_14:1", _xlfn.IFNA(VLOOKUP(D266,ctlistM1!A:AI,12,FALSE),"PC 12:0_14:1"))</f>
        <v>PC 12:0_14:1</v>
      </c>
      <c r="J266" s="12">
        <f>_xlfn.IFNA(VLOOKUP(D266,ctlistM1!A:AO,19,FALSE),0)</f>
        <v>0</v>
      </c>
      <c r="K266" s="2">
        <f>IF(J266=0,0,VLOOKUP(I266,ProbListM1!D:W,IF(J266=1,17,IF(J266=2,18,IF(J266=3,19,IF(J266=4,20)))),FALSE))</f>
        <v>0</v>
      </c>
      <c r="L266" s="12" t="str">
        <f>IF(_xlfn.IFNA(VLOOKUP(D266,ctlistM1!A:AI,20,FALSE),"PC 12:0_14:1")=0,"PC 12:0_14:1", _xlfn.IFNA(VLOOKUP(D266,ctlistM1!A:AI,20,FALSE),"PC 12:0_14:1"))</f>
        <v>PC 12:0_14:1</v>
      </c>
      <c r="M266">
        <f>_xlfn.IFNA(VLOOKUP(D266,ctlistM1!A:AR,27,FALSE),0)</f>
        <v>0</v>
      </c>
      <c r="N266" s="2">
        <v>0</v>
      </c>
      <c r="O266" t="s">
        <v>146</v>
      </c>
      <c r="P266">
        <v>0</v>
      </c>
      <c r="Q266">
        <v>0</v>
      </c>
    </row>
    <row r="267" spans="1:17" x14ac:dyDescent="0.25">
      <c r="A267">
        <v>266</v>
      </c>
      <c r="B267">
        <v>-738.5</v>
      </c>
      <c r="C267">
        <v>279.2</v>
      </c>
      <c r="D267" t="s">
        <v>411</v>
      </c>
      <c r="E267">
        <f>VLOOKUP(D267,ProbListM1!D:S,10,FALSE)</f>
        <v>0.61435700964940487</v>
      </c>
      <c r="F267" t="str">
        <f>_xlfn.IFNA(VLOOKUP(D267,ctlistM1!A:AI,4,FALSE),"PC 12:0_14:1")</f>
        <v>PE 18:2_18:3_2</v>
      </c>
      <c r="G267">
        <f>_xlfn.IFNA(VLOOKUP(D267,ctlistM1!A:AL,11,FALSE),0)</f>
        <v>2</v>
      </c>
      <c r="H267" s="2">
        <f>IF(G267=0,0,VLOOKUP(F267,ProbListM1!D:W,IF(G267=1,17,IF(G267=2,18,IF(G267=3,19,IF(G267=4,20)))), FALSE))</f>
        <v>2.8545296957545294E-2</v>
      </c>
      <c r="I267" s="12" t="str">
        <f>IF(_xlfn.IFNA(VLOOKUP(D267,ctlistM1!A:AI,12,FALSE),"PC 12:0_14:1")=0,"PC 12:0_14:1", _xlfn.IFNA(VLOOKUP(D267,ctlistM1!A:AI,12,FALSE),"PC 12:0_14:1"))</f>
        <v>PE 18:2_18:3</v>
      </c>
      <c r="J267" s="12">
        <f>_xlfn.IFNA(VLOOKUP(D267,ctlistM1!A:AO,19,FALSE),0)</f>
        <v>1</v>
      </c>
      <c r="K267" s="2">
        <f>IF(J267=0,0,VLOOKUP(I267,ProbListM1!D:W,IF(J267=1,17,IF(J267=2,18,IF(J267=3,19,IF(J267=4,20)))),FALSE))</f>
        <v>1.473226053565938E-2</v>
      </c>
      <c r="L267" s="12" t="str">
        <f>IF(_xlfn.IFNA(VLOOKUP(D267,ctlistM1!A:AI,20,FALSE),"PC 12:0_14:1")=0,"PC 12:0_14:1", _xlfn.IFNA(VLOOKUP(D267,ctlistM1!A:AI,20,FALSE),"PC 12:0_14:1"))</f>
        <v>PC 12:0_14:1</v>
      </c>
      <c r="M267">
        <f>_xlfn.IFNA(VLOOKUP(D267,ctlistM1!A:AR,27,FALSE),0)</f>
        <v>0</v>
      </c>
      <c r="N267" s="2">
        <v>0</v>
      </c>
      <c r="O267" t="s">
        <v>146</v>
      </c>
      <c r="P267">
        <v>0</v>
      </c>
      <c r="Q267">
        <v>0</v>
      </c>
    </row>
    <row r="268" spans="1:17" x14ac:dyDescent="0.25">
      <c r="A268">
        <v>267</v>
      </c>
      <c r="B268">
        <v>-736.5</v>
      </c>
      <c r="C268">
        <v>277.2</v>
      </c>
      <c r="D268" t="s">
        <v>412</v>
      </c>
      <c r="E268">
        <f>VLOOKUP(D268,ProbListM1!D:S,10,FALSE)</f>
        <v>0.61454135822969325</v>
      </c>
      <c r="F268" t="str">
        <f>_xlfn.IFNA(VLOOKUP(D268,ctlistM1!A:AI,4,FALSE),"PC 12:0_14:1")</f>
        <v>PE 18:2_18:4</v>
      </c>
      <c r="G268">
        <f>_xlfn.IFNA(VLOOKUP(D268,ctlistM1!A:AL,11,FALSE),0)</f>
        <v>1</v>
      </c>
      <c r="H268" s="2">
        <f>IF(G268=0,0,VLOOKUP(F268,ProbListM1!D:W,IF(G268=1,17,IF(G268=2,18,IF(G268=3,19,IF(G268=4,20)))), FALSE))</f>
        <v>1.4698853365664699E-2</v>
      </c>
      <c r="I268" s="12" t="str">
        <f>IF(_xlfn.IFNA(VLOOKUP(D268,ctlistM1!A:AI,12,FALSE),"PC 12:0_14:1")=0,"PC 12:0_14:1", _xlfn.IFNA(VLOOKUP(D268,ctlistM1!A:AI,12,FALSE),"PC 12:0_14:1"))</f>
        <v>PC 12:0_14:1</v>
      </c>
      <c r="J268" s="12">
        <f>_xlfn.IFNA(VLOOKUP(D268,ctlistM1!A:AO,19,FALSE),0)</f>
        <v>0</v>
      </c>
      <c r="K268" s="2">
        <f>IF(J268=0,0,VLOOKUP(I268,ProbListM1!D:W,IF(J268=1,17,IF(J268=2,18,IF(J268=3,19,IF(J268=4,20)))),FALSE))</f>
        <v>0</v>
      </c>
      <c r="L268" s="12" t="str">
        <f>IF(_xlfn.IFNA(VLOOKUP(D268,ctlistM1!A:AI,20,FALSE),"PC 12:0_14:1")=0,"PC 12:0_14:1", _xlfn.IFNA(VLOOKUP(D268,ctlistM1!A:AI,20,FALSE),"PC 12:0_14:1"))</f>
        <v>PC 12:0_14:1</v>
      </c>
      <c r="M268">
        <f>_xlfn.IFNA(VLOOKUP(D268,ctlistM1!A:AR,27,FALSE),0)</f>
        <v>0</v>
      </c>
      <c r="N268" s="2">
        <v>0</v>
      </c>
      <c r="O268" t="s">
        <v>146</v>
      </c>
      <c r="P268">
        <v>0</v>
      </c>
      <c r="Q268">
        <v>0</v>
      </c>
    </row>
    <row r="269" spans="1:17" x14ac:dyDescent="0.25">
      <c r="A269">
        <v>268</v>
      </c>
      <c r="B269">
        <v>-734.5</v>
      </c>
      <c r="C269">
        <v>275.2</v>
      </c>
      <c r="D269" t="s">
        <v>413</v>
      </c>
      <c r="E269">
        <f>VLOOKUP(D269,ProbListM1!D:S,10,FALSE)</f>
        <v>0.6147257621270017</v>
      </c>
      <c r="F269" t="str">
        <f>_xlfn.IFNA(VLOOKUP(D269,ctlistM1!A:AI,4,FALSE),"PC 12:0_14:1")</f>
        <v>PC 12:0_14:1</v>
      </c>
      <c r="G269">
        <f>_xlfn.IFNA(VLOOKUP(D269,ctlistM1!A:AL,11,FALSE),0)</f>
        <v>0</v>
      </c>
      <c r="H269" s="2">
        <f>IF(G269=0,0,VLOOKUP(F269,ProbListM1!D:W,IF(G269=1,17,IF(G269=2,18,IF(G269=3,19,IF(G269=4,20)))), FALSE))</f>
        <v>0</v>
      </c>
      <c r="I269" s="12" t="str">
        <f>IF(_xlfn.IFNA(VLOOKUP(D269,ctlistM1!A:AI,12,FALSE),"PC 12:0_14:1")=0,"PC 12:0_14:1", _xlfn.IFNA(VLOOKUP(D269,ctlistM1!A:AI,12,FALSE),"PC 12:0_14:1"))</f>
        <v>PC 12:0_14:1</v>
      </c>
      <c r="J269" s="12">
        <f>_xlfn.IFNA(VLOOKUP(D269,ctlistM1!A:AO,19,FALSE),0)</f>
        <v>0</v>
      </c>
      <c r="K269" s="2">
        <f>IF(J269=0,0,VLOOKUP(I269,ProbListM1!D:W,IF(J269=1,17,IF(J269=2,18,IF(J269=3,19,IF(J269=4,20)))),FALSE))</f>
        <v>0</v>
      </c>
      <c r="L269" s="12" t="str">
        <f>IF(_xlfn.IFNA(VLOOKUP(D269,ctlistM1!A:AI,20,FALSE),"PC 12:0_14:1")=0,"PC 12:0_14:1", _xlfn.IFNA(VLOOKUP(D269,ctlistM1!A:AI,20,FALSE),"PC 12:0_14:1"))</f>
        <v>PC 12:0_14:1</v>
      </c>
      <c r="M269">
        <f>_xlfn.IFNA(VLOOKUP(D269,ctlistM1!A:AR,27,FALSE),0)</f>
        <v>0</v>
      </c>
      <c r="N269" s="2">
        <v>0</v>
      </c>
      <c r="O269" t="s">
        <v>146</v>
      </c>
      <c r="P269">
        <v>0</v>
      </c>
      <c r="Q269">
        <v>0</v>
      </c>
    </row>
    <row r="270" spans="1:17" x14ac:dyDescent="0.25">
      <c r="A270">
        <v>269</v>
      </c>
      <c r="B270">
        <v>-768.6</v>
      </c>
      <c r="C270">
        <v>309.3</v>
      </c>
      <c r="D270" t="s">
        <v>414</v>
      </c>
      <c r="E270">
        <f>VLOOKUP(D270,ProbListM1!D:S,10,FALSE)</f>
        <v>0.6003748714603353</v>
      </c>
      <c r="F270" t="str">
        <f>_xlfn.IFNA(VLOOKUP(D270,ctlistM1!A:AI,4,FALSE),"PC 12:0_14:1")</f>
        <v>PE 18:2_20:2</v>
      </c>
      <c r="G270">
        <f>_xlfn.IFNA(VLOOKUP(D270,ctlistM1!A:AL,11,FALSE),0)</f>
        <v>1</v>
      </c>
      <c r="H270" s="2">
        <f>IF(G270=0,0,VLOOKUP(F270,ProbListM1!D:W,IF(G270=1,17,IF(G270=2,18,IF(G270=3,19,IF(G270=4,20)))), FALSE))</f>
        <v>1.7337310938912259E-2</v>
      </c>
      <c r="I270" s="12" t="str">
        <f>IF(_xlfn.IFNA(VLOOKUP(D270,ctlistM1!A:AI,12,FALSE),"PC 12:0_14:1")=0,"PC 12:0_14:1", _xlfn.IFNA(VLOOKUP(D270,ctlistM1!A:AI,12,FALSE),"PC 12:0_14:1"))</f>
        <v>PC 12:0_14:1</v>
      </c>
      <c r="J270" s="12">
        <f>_xlfn.IFNA(VLOOKUP(D270,ctlistM1!A:AO,19,FALSE),0)</f>
        <v>0</v>
      </c>
      <c r="K270" s="2">
        <f>IF(J270=0,0,VLOOKUP(I270,ProbListM1!D:W,IF(J270=1,17,IF(J270=2,18,IF(J270=3,19,IF(J270=4,20)))),FALSE))</f>
        <v>0</v>
      </c>
      <c r="L270" s="12" t="str">
        <f>IF(_xlfn.IFNA(VLOOKUP(D270,ctlistM1!A:AI,20,FALSE),"PC 12:0_14:1")=0,"PC 12:0_14:1", _xlfn.IFNA(VLOOKUP(D270,ctlistM1!A:AI,20,FALSE),"PC 12:0_14:1"))</f>
        <v>PC 12:0_14:1</v>
      </c>
      <c r="M270">
        <f>_xlfn.IFNA(VLOOKUP(D270,ctlistM1!A:AR,27,FALSE),0)</f>
        <v>0</v>
      </c>
      <c r="N270" s="2">
        <v>0</v>
      </c>
      <c r="O270" t="s">
        <v>146</v>
      </c>
      <c r="P270">
        <v>0</v>
      </c>
      <c r="Q270">
        <v>0</v>
      </c>
    </row>
    <row r="271" spans="1:17" x14ac:dyDescent="0.25">
      <c r="A271">
        <v>270</v>
      </c>
      <c r="B271">
        <v>-766.5</v>
      </c>
      <c r="C271">
        <v>307.3</v>
      </c>
      <c r="D271" t="s">
        <v>415</v>
      </c>
      <c r="E271">
        <f>VLOOKUP(D271,ProbListM1!D:S,10,FALSE)</f>
        <v>0.60055502445518372</v>
      </c>
      <c r="F271" t="str">
        <f>_xlfn.IFNA(VLOOKUP(D271,ctlistM1!A:AI,4,FALSE),"PC 12:0_14:1")</f>
        <v>PE 18:2_20:3</v>
      </c>
      <c r="G271">
        <f>_xlfn.IFNA(VLOOKUP(D271,ctlistM1!A:AL,11,FALSE),0)</f>
        <v>1</v>
      </c>
      <c r="H271" s="2">
        <f>IF(G271=0,0,VLOOKUP(F271,ProbListM1!D:W,IF(G271=1,17,IF(G271=2,18,IF(G271=3,19,IF(G271=4,20)))), FALSE))</f>
        <v>1.7301374583383745E-2</v>
      </c>
      <c r="I271" s="12" t="str">
        <f>IF(_xlfn.IFNA(VLOOKUP(D271,ctlistM1!A:AI,12,FALSE),"PC 12:0_14:1")=0,"PC 12:0_14:1", _xlfn.IFNA(VLOOKUP(D271,ctlistM1!A:AI,12,FALSE),"PC 12:0_14:1"))</f>
        <v>PC 12:0_14:1</v>
      </c>
      <c r="J271" s="12">
        <f>_xlfn.IFNA(VLOOKUP(D271,ctlistM1!A:AO,19,FALSE),0)</f>
        <v>0</v>
      </c>
      <c r="K271" s="2">
        <f>IF(J271=0,0,VLOOKUP(I271,ProbListM1!D:W,IF(J271=1,17,IF(J271=2,18,IF(J271=3,19,IF(J271=4,20)))),FALSE))</f>
        <v>0</v>
      </c>
      <c r="L271" s="12" t="str">
        <f>IF(_xlfn.IFNA(VLOOKUP(D271,ctlistM1!A:AI,20,FALSE),"PC 12:0_14:1")=0,"PC 12:0_14:1", _xlfn.IFNA(VLOOKUP(D271,ctlistM1!A:AI,20,FALSE),"PC 12:0_14:1"))</f>
        <v>PC 12:0_14:1</v>
      </c>
      <c r="M271">
        <f>_xlfn.IFNA(VLOOKUP(D271,ctlistM1!A:AR,27,FALSE),0)</f>
        <v>0</v>
      </c>
      <c r="N271" s="2">
        <v>0</v>
      </c>
      <c r="O271" t="s">
        <v>146</v>
      </c>
      <c r="P271">
        <v>0</v>
      </c>
      <c r="Q271">
        <v>0</v>
      </c>
    </row>
    <row r="272" spans="1:17" x14ac:dyDescent="0.25">
      <c r="A272">
        <v>271</v>
      </c>
      <c r="B272">
        <v>-764.5</v>
      </c>
      <c r="C272">
        <v>305.2</v>
      </c>
      <c r="D272" t="s">
        <v>416</v>
      </c>
      <c r="E272">
        <f>VLOOKUP(D272,ProbListM1!D:S,10,FALSE)</f>
        <v>0.60073523150809349</v>
      </c>
      <c r="F272" t="str">
        <f>_xlfn.IFNA(VLOOKUP(D272,ctlistM1!A:AI,4,FALSE),"PC 12:0_14:1")</f>
        <v>PE 18:2_20:4</v>
      </c>
      <c r="G272">
        <f>_xlfn.IFNA(VLOOKUP(D272,ctlistM1!A:AL,11,FALSE),0)</f>
        <v>1</v>
      </c>
      <c r="H272" s="2">
        <f>IF(G272=0,0,VLOOKUP(F272,ProbListM1!D:W,IF(G272=1,17,IF(G272=2,18,IF(G272=3,19,IF(G272=4,20)))), FALSE))</f>
        <v>1.7265469198751882E-2</v>
      </c>
      <c r="I272" s="12" t="str">
        <f>IF(_xlfn.IFNA(VLOOKUP(D272,ctlistM1!A:AI,12,FALSE),"PC 12:0_14:1")=0,"PC 12:0_14:1", _xlfn.IFNA(VLOOKUP(D272,ctlistM1!A:AI,12,FALSE),"PC 12:0_14:1"))</f>
        <v>PC 12:0_14:1</v>
      </c>
      <c r="J272" s="12">
        <f>_xlfn.IFNA(VLOOKUP(D272,ctlistM1!A:AO,19,FALSE),0)</f>
        <v>0</v>
      </c>
      <c r="K272" s="2">
        <f>IF(J272=0,0,VLOOKUP(I272,ProbListM1!D:W,IF(J272=1,17,IF(J272=2,18,IF(J272=3,19,IF(J272=4,20)))),FALSE))</f>
        <v>0</v>
      </c>
      <c r="L272" s="12" t="str">
        <f>IF(_xlfn.IFNA(VLOOKUP(D272,ctlistM1!A:AI,20,FALSE),"PC 12:0_14:1")=0,"PC 12:0_14:1", _xlfn.IFNA(VLOOKUP(D272,ctlistM1!A:AI,20,FALSE),"PC 12:0_14:1"))</f>
        <v>PC 12:0_14:1</v>
      </c>
      <c r="M272">
        <f>_xlfn.IFNA(VLOOKUP(D272,ctlistM1!A:AR,27,FALSE),0)</f>
        <v>0</v>
      </c>
      <c r="N272" s="2">
        <v>0</v>
      </c>
      <c r="O272" t="s">
        <v>146</v>
      </c>
      <c r="P272">
        <v>0</v>
      </c>
      <c r="Q272">
        <v>0</v>
      </c>
    </row>
    <row r="273" spans="1:17" x14ac:dyDescent="0.25">
      <c r="A273">
        <v>272</v>
      </c>
      <c r="B273">
        <v>-762.5</v>
      </c>
      <c r="C273">
        <v>303.2</v>
      </c>
      <c r="D273" t="s">
        <v>417</v>
      </c>
      <c r="E273">
        <f>VLOOKUP(D273,ProbListM1!D:S,10,FALSE)</f>
        <v>0.60091549263528554</v>
      </c>
      <c r="F273" t="str">
        <f>_xlfn.IFNA(VLOOKUP(D273,ctlistM1!A:AI,4,FALSE),"PC 12:0_14:1")</f>
        <v>PE 18:2_20:5</v>
      </c>
      <c r="G273">
        <f>_xlfn.IFNA(VLOOKUP(D273,ctlistM1!A:AL,11,FALSE),0)</f>
        <v>1</v>
      </c>
      <c r="H273" s="2">
        <f>IF(G273=0,0,VLOOKUP(F273,ProbListM1!D:W,IF(G273=1,17,IF(G273=2,18,IF(G273=3,19,IF(G273=4,20)))), FALSE))</f>
        <v>1.7229594823072347E-2</v>
      </c>
      <c r="I273" s="12" t="str">
        <f>IF(_xlfn.IFNA(VLOOKUP(D273,ctlistM1!A:AI,12,FALSE),"PC 12:0_14:1")=0,"PC 12:0_14:1", _xlfn.IFNA(VLOOKUP(D273,ctlistM1!A:AI,12,FALSE),"PC 12:0_14:1"))</f>
        <v>PC 12:0_14:1</v>
      </c>
      <c r="J273" s="12">
        <f>_xlfn.IFNA(VLOOKUP(D273,ctlistM1!A:AO,19,FALSE),0)</f>
        <v>0</v>
      </c>
      <c r="K273" s="2">
        <f>IF(J273=0,0,VLOOKUP(I273,ProbListM1!D:W,IF(J273=1,17,IF(J273=2,18,IF(J273=3,19,IF(J273=4,20)))),FALSE))</f>
        <v>0</v>
      </c>
      <c r="L273" s="12" t="str">
        <f>IF(_xlfn.IFNA(VLOOKUP(D273,ctlistM1!A:AI,20,FALSE),"PC 12:0_14:1")=0,"PC 12:0_14:1", _xlfn.IFNA(VLOOKUP(D273,ctlistM1!A:AI,20,FALSE),"PC 12:0_14:1"))</f>
        <v>PC 12:0_14:1</v>
      </c>
      <c r="M273">
        <f>_xlfn.IFNA(VLOOKUP(D273,ctlistM1!A:AR,27,FALSE),0)</f>
        <v>0</v>
      </c>
      <c r="N273" s="2">
        <v>0</v>
      </c>
      <c r="O273" t="s">
        <v>146</v>
      </c>
      <c r="P273">
        <v>0</v>
      </c>
      <c r="Q273">
        <v>0</v>
      </c>
    </row>
    <row r="274" spans="1:17" x14ac:dyDescent="0.25">
      <c r="A274">
        <v>273</v>
      </c>
      <c r="B274">
        <v>-760.5</v>
      </c>
      <c r="C274">
        <v>301.2</v>
      </c>
      <c r="D274" t="s">
        <v>418</v>
      </c>
      <c r="E274">
        <f>VLOOKUP(D274,ProbListM1!D:S,10,FALSE)</f>
        <v>0.60109580785298589</v>
      </c>
      <c r="F274" t="str">
        <f>_xlfn.IFNA(VLOOKUP(D274,ctlistM1!A:AI,4,FALSE),"PC 12:0_14:1")</f>
        <v>PC 12:0_14:1</v>
      </c>
      <c r="G274">
        <f>_xlfn.IFNA(VLOOKUP(D274,ctlistM1!A:AL,11,FALSE),0)</f>
        <v>0</v>
      </c>
      <c r="H274" s="2">
        <f>IF(G274=0,0,VLOOKUP(F274,ProbListM1!D:W,IF(G274=1,17,IF(G274=2,18,IF(G274=3,19,IF(G274=4,20)))), FALSE))</f>
        <v>0</v>
      </c>
      <c r="I274" s="12" t="str">
        <f>IF(_xlfn.IFNA(VLOOKUP(D274,ctlistM1!A:AI,12,FALSE),"PC 12:0_14:1")=0,"PC 12:0_14:1", _xlfn.IFNA(VLOOKUP(D274,ctlistM1!A:AI,12,FALSE),"PC 12:0_14:1"))</f>
        <v>PC 12:0_14:1</v>
      </c>
      <c r="J274" s="12">
        <f>_xlfn.IFNA(VLOOKUP(D274,ctlistM1!A:AO,19,FALSE),0)</f>
        <v>0</v>
      </c>
      <c r="K274" s="2">
        <f>IF(J274=0,0,VLOOKUP(I274,ProbListM1!D:W,IF(J274=1,17,IF(J274=2,18,IF(J274=3,19,IF(J274=4,20)))),FALSE))</f>
        <v>0</v>
      </c>
      <c r="L274" s="12" t="str">
        <f>IF(_xlfn.IFNA(VLOOKUP(D274,ctlistM1!A:AI,20,FALSE),"PC 12:0_14:1")=0,"PC 12:0_14:1", _xlfn.IFNA(VLOOKUP(D274,ctlistM1!A:AI,20,FALSE),"PC 12:0_14:1"))</f>
        <v>PC 12:0_14:1</v>
      </c>
      <c r="M274">
        <f>_xlfn.IFNA(VLOOKUP(D274,ctlistM1!A:AR,27,FALSE),0)</f>
        <v>0</v>
      </c>
      <c r="N274" s="2">
        <v>0</v>
      </c>
      <c r="O274" t="s">
        <v>146</v>
      </c>
      <c r="P274">
        <v>0</v>
      </c>
      <c r="Q274">
        <v>0</v>
      </c>
    </row>
    <row r="275" spans="1:17" x14ac:dyDescent="0.25">
      <c r="A275">
        <v>274</v>
      </c>
      <c r="B275">
        <v>-796.6</v>
      </c>
      <c r="C275">
        <v>337.3</v>
      </c>
      <c r="D275" t="s">
        <v>419</v>
      </c>
      <c r="E275">
        <f>VLOOKUP(D275,ProbListM1!D:S,10,FALSE)</f>
        <v>0.58688700535524008</v>
      </c>
      <c r="F275" t="str">
        <f>_xlfn.IFNA(VLOOKUP(D275,ctlistM1!A:AI,4,FALSE),"PC 12:0_14:1")</f>
        <v>PE 18:2_22:2</v>
      </c>
      <c r="G275">
        <f>_xlfn.IFNA(VLOOKUP(D275,ctlistM1!A:AL,11,FALSE),0)</f>
        <v>1</v>
      </c>
      <c r="H275" s="2">
        <f>IF(G275=0,0,VLOOKUP(F275,ProbListM1!D:W,IF(G275=1,17,IF(G275=2,18,IF(G275=3,19,IF(G275=4,20)))), FALSE))</f>
        <v>2.0092300497204337E-2</v>
      </c>
      <c r="I275" s="12" t="str">
        <f>IF(_xlfn.IFNA(VLOOKUP(D275,ctlistM1!A:AI,12,FALSE),"PC 12:0_14:1")=0,"PC 12:0_14:1", _xlfn.IFNA(VLOOKUP(D275,ctlistM1!A:AI,12,FALSE),"PC 12:0_14:1"))</f>
        <v>PC 12:0_14:1</v>
      </c>
      <c r="J275" s="12">
        <f>_xlfn.IFNA(VLOOKUP(D275,ctlistM1!A:AO,19,FALSE),0)</f>
        <v>0</v>
      </c>
      <c r="K275" s="2">
        <f>IF(J275=0,0,VLOOKUP(I275,ProbListM1!D:W,IF(J275=1,17,IF(J275=2,18,IF(J275=3,19,IF(J275=4,20)))),FALSE))</f>
        <v>0</v>
      </c>
      <c r="L275" s="12" t="str">
        <f>IF(_xlfn.IFNA(VLOOKUP(D275,ctlistM1!A:AI,20,FALSE),"PC 12:0_14:1")=0,"PC 12:0_14:1", _xlfn.IFNA(VLOOKUP(D275,ctlistM1!A:AI,20,FALSE),"PC 12:0_14:1"))</f>
        <v>PC 12:0_14:1</v>
      </c>
      <c r="M275">
        <f>_xlfn.IFNA(VLOOKUP(D275,ctlistM1!A:AR,27,FALSE),0)</f>
        <v>0</v>
      </c>
      <c r="N275" s="2">
        <v>0</v>
      </c>
      <c r="O275" t="s">
        <v>146</v>
      </c>
      <c r="P275">
        <v>0</v>
      </c>
      <c r="Q275">
        <v>0</v>
      </c>
    </row>
    <row r="276" spans="1:17" x14ac:dyDescent="0.25">
      <c r="A276">
        <v>275</v>
      </c>
      <c r="B276">
        <v>-794.6</v>
      </c>
      <c r="C276">
        <v>335.3</v>
      </c>
      <c r="D276" t="s">
        <v>420</v>
      </c>
      <c r="E276">
        <f>VLOOKUP(D276,ProbListM1!D:S,10,FALSE)</f>
        <v>0.58706311107964393</v>
      </c>
      <c r="F276" t="str">
        <f>_xlfn.IFNA(VLOOKUP(D276,ctlistM1!A:AI,4,FALSE),"PC 12:0_14:1")</f>
        <v>PC 12:0_14:1</v>
      </c>
      <c r="G276">
        <f>_xlfn.IFNA(VLOOKUP(D276,ctlistM1!A:AL,11,FALSE),0)</f>
        <v>0</v>
      </c>
      <c r="H276" s="2">
        <f>IF(G276=0,0,VLOOKUP(F276,ProbListM1!D:W,IF(G276=1,17,IF(G276=2,18,IF(G276=3,19,IF(G276=4,20)))), FALSE))</f>
        <v>0</v>
      </c>
      <c r="I276" s="12" t="str">
        <f>IF(_xlfn.IFNA(VLOOKUP(D276,ctlistM1!A:AI,12,FALSE),"PC 12:0_14:1")=0,"PC 12:0_14:1", _xlfn.IFNA(VLOOKUP(D276,ctlistM1!A:AI,12,FALSE),"PC 12:0_14:1"))</f>
        <v>PC 12:0_14:1</v>
      </c>
      <c r="J276" s="12">
        <f>_xlfn.IFNA(VLOOKUP(D276,ctlistM1!A:AO,19,FALSE),0)</f>
        <v>0</v>
      </c>
      <c r="K276" s="2">
        <f>IF(J276=0,0,VLOOKUP(I276,ProbListM1!D:W,IF(J276=1,17,IF(J276=2,18,IF(J276=3,19,IF(J276=4,20)))),FALSE))</f>
        <v>0</v>
      </c>
      <c r="L276" s="12" t="str">
        <f>IF(_xlfn.IFNA(VLOOKUP(D276,ctlistM1!A:AI,20,FALSE),"PC 12:0_14:1")=0,"PC 12:0_14:1", _xlfn.IFNA(VLOOKUP(D276,ctlistM1!A:AI,20,FALSE),"PC 12:0_14:1"))</f>
        <v>PC 12:0_14:1</v>
      </c>
      <c r="M276">
        <f>_xlfn.IFNA(VLOOKUP(D276,ctlistM1!A:AR,27,FALSE),0)</f>
        <v>0</v>
      </c>
      <c r="N276" s="2">
        <v>0</v>
      </c>
      <c r="O276" t="s">
        <v>146</v>
      </c>
      <c r="P276">
        <v>0</v>
      </c>
      <c r="Q276">
        <v>0</v>
      </c>
    </row>
    <row r="277" spans="1:17" x14ac:dyDescent="0.25">
      <c r="A277">
        <v>276</v>
      </c>
      <c r="B277">
        <v>-790.5</v>
      </c>
      <c r="C277">
        <v>331.3</v>
      </c>
      <c r="D277" t="s">
        <v>421</v>
      </c>
      <c r="E277">
        <f>VLOOKUP(D277,ProbListM1!D:S,10,FALSE)</f>
        <v>0.58741548107512886</v>
      </c>
      <c r="F277" t="str">
        <f>_xlfn.IFNA(VLOOKUP(D277,ctlistM1!A:AI,4,FALSE),"PC 12:0_14:1")</f>
        <v>PE 18:2_22:5</v>
      </c>
      <c r="G277">
        <f>_xlfn.IFNA(VLOOKUP(D277,ctlistM1!A:AL,11,FALSE),0)</f>
        <v>1</v>
      </c>
      <c r="H277" s="2">
        <f>IF(G277=0,0,VLOOKUP(F277,ProbListM1!D:W,IF(G277=1,17,IF(G277=2,18,IF(G277=3,19,IF(G277=4,20)))), FALSE))</f>
        <v>1.9977752949594078E-2</v>
      </c>
      <c r="I277" s="12" t="str">
        <f>IF(_xlfn.IFNA(VLOOKUP(D277,ctlistM1!A:AI,12,FALSE),"PC 12:0_14:1")=0,"PC 12:0_14:1", _xlfn.IFNA(VLOOKUP(D277,ctlistM1!A:AI,12,FALSE),"PC 12:0_14:1"))</f>
        <v>PC 12:0_14:1</v>
      </c>
      <c r="J277" s="12">
        <f>_xlfn.IFNA(VLOOKUP(D277,ctlistM1!A:AO,19,FALSE),0)</f>
        <v>0</v>
      </c>
      <c r="K277" s="2">
        <f>IF(J277=0,0,VLOOKUP(I277,ProbListM1!D:W,IF(J277=1,17,IF(J277=2,18,IF(J277=3,19,IF(J277=4,20)))),FALSE))</f>
        <v>0</v>
      </c>
      <c r="L277" s="12" t="str">
        <f>IF(_xlfn.IFNA(VLOOKUP(D277,ctlistM1!A:AI,20,FALSE),"PC 12:0_14:1")=0,"PC 12:0_14:1", _xlfn.IFNA(VLOOKUP(D277,ctlistM1!A:AI,20,FALSE),"PC 12:0_14:1"))</f>
        <v>PC 12:0_14:1</v>
      </c>
      <c r="M277">
        <f>_xlfn.IFNA(VLOOKUP(D277,ctlistM1!A:AR,27,FALSE),0)</f>
        <v>0</v>
      </c>
      <c r="N277" s="2">
        <v>0</v>
      </c>
      <c r="O277" t="s">
        <v>146</v>
      </c>
      <c r="P277">
        <v>0</v>
      </c>
      <c r="Q277">
        <v>0</v>
      </c>
    </row>
    <row r="278" spans="1:17" x14ac:dyDescent="0.25">
      <c r="A278">
        <v>277</v>
      </c>
      <c r="B278">
        <v>-788.5</v>
      </c>
      <c r="C278">
        <v>329.2</v>
      </c>
      <c r="D278" t="s">
        <v>422</v>
      </c>
      <c r="E278">
        <f>VLOOKUP(D278,ProbListM1!D:S,10,FALSE)</f>
        <v>0.58759174537792813</v>
      </c>
      <c r="F278" t="str">
        <f>_xlfn.IFNA(VLOOKUP(D278,ctlistM1!A:AI,4,FALSE),"PC 12:0_14:1")</f>
        <v>PE 18:2_22:6</v>
      </c>
      <c r="G278">
        <f>_xlfn.IFNA(VLOOKUP(D278,ctlistM1!A:AL,11,FALSE),0)</f>
        <v>1</v>
      </c>
      <c r="H278" s="2">
        <f>IF(G278=0,0,VLOOKUP(F278,ProbListM1!D:W,IF(G278=1,17,IF(G278=2,18,IF(G278=3,19,IF(G278=4,20)))), FALSE))</f>
        <v>1.9939626815425542E-2</v>
      </c>
      <c r="I278" s="12" t="str">
        <f>IF(_xlfn.IFNA(VLOOKUP(D278,ctlistM1!A:AI,12,FALSE),"PC 12:0_14:1")=0,"PC 12:0_14:1", _xlfn.IFNA(VLOOKUP(D278,ctlistM1!A:AI,12,FALSE),"PC 12:0_14:1"))</f>
        <v>PC 12:0_14:1</v>
      </c>
      <c r="J278" s="12">
        <f>_xlfn.IFNA(VLOOKUP(D278,ctlistM1!A:AO,19,FALSE),0)</f>
        <v>0</v>
      </c>
      <c r="K278" s="2">
        <f>IF(J278=0,0,VLOOKUP(I278,ProbListM1!D:W,IF(J278=1,17,IF(J278=2,18,IF(J278=3,19,IF(J278=4,20)))),FALSE))</f>
        <v>0</v>
      </c>
      <c r="L278" s="12" t="str">
        <f>IF(_xlfn.IFNA(VLOOKUP(D278,ctlistM1!A:AI,20,FALSE),"PC 12:0_14:1")=0,"PC 12:0_14:1", _xlfn.IFNA(VLOOKUP(D278,ctlistM1!A:AI,20,FALSE),"PC 12:0_14:1"))</f>
        <v>PC 12:0_14:1</v>
      </c>
      <c r="M278">
        <f>_xlfn.IFNA(VLOOKUP(D278,ctlistM1!A:AR,27,FALSE),0)</f>
        <v>0</v>
      </c>
      <c r="N278" s="2">
        <v>0</v>
      </c>
      <c r="O278" t="s">
        <v>146</v>
      </c>
      <c r="P278">
        <v>0</v>
      </c>
      <c r="Q278">
        <v>0</v>
      </c>
    </row>
    <row r="279" spans="1:17" x14ac:dyDescent="0.25">
      <c r="A279">
        <v>278</v>
      </c>
      <c r="B279">
        <v>-786.5</v>
      </c>
      <c r="C279">
        <v>327.2</v>
      </c>
      <c r="D279" t="s">
        <v>423</v>
      </c>
      <c r="E279">
        <f>VLOOKUP(D279,ProbListM1!D:S,10,FALSE)</f>
        <v>0.58776806257191827</v>
      </c>
      <c r="F279" t="str">
        <f>_xlfn.IFNA(VLOOKUP(D279,ctlistM1!A:AI,4,FALSE),"PC 12:0_14:1")</f>
        <v>PC 12:0_14:1</v>
      </c>
      <c r="G279">
        <f>_xlfn.IFNA(VLOOKUP(D279,ctlistM1!A:AL,11,FALSE),0)</f>
        <v>0</v>
      </c>
      <c r="H279" s="2">
        <f>IF(G279=0,0,VLOOKUP(F279,ProbListM1!D:W,IF(G279=1,17,IF(G279=2,18,IF(G279=3,19,IF(G279=4,20)))), FALSE))</f>
        <v>0</v>
      </c>
      <c r="I279" s="12" t="str">
        <f>IF(_xlfn.IFNA(VLOOKUP(D279,ctlistM1!A:AI,12,FALSE),"PC 12:0_14:1")=0,"PC 12:0_14:1", _xlfn.IFNA(VLOOKUP(D279,ctlistM1!A:AI,12,FALSE),"PC 12:0_14:1"))</f>
        <v>PC 12:0_14:1</v>
      </c>
      <c r="J279" s="12">
        <f>_xlfn.IFNA(VLOOKUP(D279,ctlistM1!A:AO,19,FALSE),0)</f>
        <v>0</v>
      </c>
      <c r="K279" s="2">
        <f>IF(J279=0,0,VLOOKUP(I279,ProbListM1!D:W,IF(J279=1,17,IF(J279=2,18,IF(J279=3,19,IF(J279=4,20)))),FALSE))</f>
        <v>0</v>
      </c>
      <c r="L279" s="12" t="str">
        <f>IF(_xlfn.IFNA(VLOOKUP(D279,ctlistM1!A:AI,20,FALSE),"PC 12:0_14:1")=0,"PC 12:0_14:1", _xlfn.IFNA(VLOOKUP(D279,ctlistM1!A:AI,20,FALSE),"PC 12:0_14:1"))</f>
        <v>PC 12:0_14:1</v>
      </c>
      <c r="M279">
        <f>_xlfn.IFNA(VLOOKUP(D279,ctlistM1!A:AR,27,FALSE),0)</f>
        <v>0</v>
      </c>
      <c r="N279" s="2">
        <v>0</v>
      </c>
      <c r="O279" t="s">
        <v>146</v>
      </c>
      <c r="P279">
        <v>0</v>
      </c>
      <c r="Q279">
        <v>0</v>
      </c>
    </row>
    <row r="280" spans="1:17" x14ac:dyDescent="0.25">
      <c r="A280">
        <v>279</v>
      </c>
      <c r="B280">
        <v>-646.5</v>
      </c>
      <c r="C280">
        <v>225.2</v>
      </c>
      <c r="D280" s="117" t="s">
        <v>424</v>
      </c>
      <c r="E280">
        <f>VLOOKUP(D280,ProbListM1!D:S,10,FALSE)</f>
        <v>0.65847382698310275</v>
      </c>
      <c r="F280" t="str">
        <f>_xlfn.IFNA(VLOOKUP(D280,ctlistM1!A:AI,4,FALSE),"PC 12:0_14:1")</f>
        <v>PE P-16:0/14:1</v>
      </c>
      <c r="G280">
        <f>_xlfn.IFNA(VLOOKUP(D280,ctlistM1!A:AL,11,FALSE),0)</f>
        <v>2</v>
      </c>
      <c r="H280" s="2">
        <f>IF(G280=0,0,VLOOKUP(F280,ProbListM1!D:W,IF(G280=1,17,IF(G280=2,18,IF(G280=3,19,IF(G280=4,20)))), FALSE))</f>
        <v>2.6964706868485268E-2</v>
      </c>
      <c r="I280" s="12" t="str">
        <f>IF(_xlfn.IFNA(VLOOKUP(D280,ctlistM1!A:AI,12,FALSE),"PC 12:0_14:1")=0,"PC 12:0_14:1", _xlfn.IFNA(VLOOKUP(D280,ctlistM1!A:AI,12,FALSE),"PC 12:0_14:1"))</f>
        <v>PC 12:0_14:1</v>
      </c>
      <c r="J280" s="12">
        <f>_xlfn.IFNA(VLOOKUP(D280,ctlistM1!A:AO,19,FALSE),0)</f>
        <v>0</v>
      </c>
      <c r="K280" s="2">
        <f>IF(J280=0,0,VLOOKUP(I280,ProbListM1!D:W,IF(J280=1,17,IF(J280=2,18,IF(J280=3,19,IF(J280=4,20)))),FALSE))</f>
        <v>0</v>
      </c>
      <c r="L280" s="12" t="str">
        <f>IF(_xlfn.IFNA(VLOOKUP(D280,ctlistM1!A:AI,20,FALSE),"PC 12:0_14:1")=0,"PC 12:0_14:1", _xlfn.IFNA(VLOOKUP(D280,ctlistM1!A:AI,20,FALSE),"PC 12:0_14:1"))</f>
        <v>PC 12:0_14:1</v>
      </c>
      <c r="M280">
        <f>_xlfn.IFNA(VLOOKUP(D280,ctlistM1!A:AR,27,FALSE),0)</f>
        <v>0</v>
      </c>
      <c r="N280" s="2">
        <v>0</v>
      </c>
      <c r="O280" t="s">
        <v>146</v>
      </c>
      <c r="P280">
        <v>0</v>
      </c>
      <c r="Q280">
        <v>0</v>
      </c>
    </row>
    <row r="281" spans="1:17" x14ac:dyDescent="0.25">
      <c r="A281">
        <v>280</v>
      </c>
      <c r="B281">
        <v>-676.5</v>
      </c>
      <c r="C281">
        <v>255.2</v>
      </c>
      <c r="D281" s="117" t="s">
        <v>425</v>
      </c>
      <c r="E281">
        <f>VLOOKUP(D281,ProbListM1!D:S,10,FALSE)</f>
        <v>0.6434876350813985</v>
      </c>
      <c r="F281" t="str">
        <f>_xlfn.IFNA(VLOOKUP(D281,ctlistM1!A:AI,4,FALSE),"PC 12:0_14:1")</f>
        <v>PE P-16:0/16:0</v>
      </c>
      <c r="G281">
        <f>_xlfn.IFNA(VLOOKUP(D281,ctlistM1!A:AL,11,FALSE),0)</f>
        <v>2</v>
      </c>
      <c r="H281" s="2">
        <f>IF(G281=0,0,VLOOKUP(F281,ProbListM1!D:W,IF(G281=1,17,IF(G281=2,18,IF(G281=3,19,IF(G281=4,20)))), FALSE))</f>
        <v>2.6351017675164158E-2</v>
      </c>
      <c r="I281" s="12" t="str">
        <f>IF(_xlfn.IFNA(VLOOKUP(D281,ctlistM1!A:AI,12,FALSE),"PC 12:0_14:1")=0,"PC 12:0_14:1", _xlfn.IFNA(VLOOKUP(D281,ctlistM1!A:AI,12,FALSE),"PC 12:0_14:1"))</f>
        <v>PE O-16:0/16:1</v>
      </c>
      <c r="J281" s="12">
        <f>_xlfn.IFNA(VLOOKUP(D281,ctlistM1!A:AO,19,FALSE),0)</f>
        <v>1</v>
      </c>
      <c r="K281" s="2">
        <f>IF(J281=0,0,VLOOKUP(I281,ProbListM1!D:W,IF(J281=1,17,IF(J281=2,18,IF(J281=3,19,IF(J281=4,20)))),FALSE))</f>
        <v>1.2729900450309367E-2</v>
      </c>
      <c r="L281" s="12" t="str">
        <f>IF(_xlfn.IFNA(VLOOKUP(D281,ctlistM1!A:AI,20,FALSE),"PC 12:0_14:1")=0,"PC 12:0_14:1", _xlfn.IFNA(VLOOKUP(D281,ctlistM1!A:AI,20,FALSE),"PC 12:0_14:1"))</f>
        <v>PC 12:0_14:1</v>
      </c>
      <c r="M281">
        <f>_xlfn.IFNA(VLOOKUP(D281,ctlistM1!A:AR,27,FALSE),0)</f>
        <v>0</v>
      </c>
      <c r="N281" s="2">
        <v>0</v>
      </c>
      <c r="O281" t="s">
        <v>146</v>
      </c>
      <c r="P281">
        <v>0</v>
      </c>
      <c r="Q281">
        <v>0</v>
      </c>
    </row>
    <row r="282" spans="1:17" x14ac:dyDescent="0.25">
      <c r="A282">
        <v>281</v>
      </c>
      <c r="B282">
        <v>-674.5</v>
      </c>
      <c r="C282">
        <v>253.2</v>
      </c>
      <c r="D282" s="117" t="s">
        <v>426</v>
      </c>
      <c r="E282">
        <f>VLOOKUP(D282,ProbListM1!D:S,10,FALSE)</f>
        <v>0.64368072481602701</v>
      </c>
      <c r="F282" t="str">
        <f>_xlfn.IFNA(VLOOKUP(D282,ctlistM1!A:AI,4,FALSE),"PC 12:0_14:1")</f>
        <v>PE P-16:0/16:1</v>
      </c>
      <c r="G282">
        <f>_xlfn.IFNA(VLOOKUP(D282,ctlistM1!A:AL,11,FALSE),0)</f>
        <v>2</v>
      </c>
      <c r="H282" s="2">
        <f>IF(G282=0,0,VLOOKUP(F282,ProbListM1!D:W,IF(G282=1,17,IF(G282=2,18,IF(G282=3,19,IF(G282=4,20)))), FALSE))</f>
        <v>2.6358924759516199E-2</v>
      </c>
      <c r="I282" s="12" t="str">
        <f>IF(_xlfn.IFNA(VLOOKUP(D282,ctlistM1!A:AI,12,FALSE),"PC 12:0_14:1")=0,"PC 12:0_14:1", _xlfn.IFNA(VLOOKUP(D282,ctlistM1!A:AI,12,FALSE),"PC 12:0_14:1"))</f>
        <v>PC 12:0_14:1</v>
      </c>
      <c r="J282" s="12">
        <f>_xlfn.IFNA(VLOOKUP(D282,ctlistM1!A:AO,19,FALSE),0)</f>
        <v>0</v>
      </c>
      <c r="K282" s="2">
        <f>IF(J282=0,0,VLOOKUP(I282,ProbListM1!D:W,IF(J282=1,17,IF(J282=2,18,IF(J282=3,19,IF(J282=4,20)))),FALSE))</f>
        <v>0</v>
      </c>
      <c r="L282" s="12" t="str">
        <f>IF(_xlfn.IFNA(VLOOKUP(D282,ctlistM1!A:AI,20,FALSE),"PC 12:0_14:1")=0,"PC 12:0_14:1", _xlfn.IFNA(VLOOKUP(D282,ctlistM1!A:AI,20,FALSE),"PC 12:0_14:1"))</f>
        <v>PC 12:0_14:1</v>
      </c>
      <c r="M282">
        <f>_xlfn.IFNA(VLOOKUP(D282,ctlistM1!A:AR,27,FALSE),0)</f>
        <v>0</v>
      </c>
      <c r="N282" s="2">
        <v>0</v>
      </c>
      <c r="O282" t="s">
        <v>146</v>
      </c>
      <c r="P282">
        <v>0</v>
      </c>
      <c r="Q282">
        <v>0</v>
      </c>
    </row>
    <row r="283" spans="1:17" x14ac:dyDescent="0.25">
      <c r="A283">
        <v>282</v>
      </c>
      <c r="B283">
        <v>-704.6</v>
      </c>
      <c r="C283">
        <v>283.3</v>
      </c>
      <c r="D283" s="117" t="s">
        <v>427</v>
      </c>
      <c r="E283">
        <f>VLOOKUP(D283,ProbListM1!D:S,10,FALSE)</f>
        <v>0.62903120881367169</v>
      </c>
      <c r="F283" t="str">
        <f>_xlfn.IFNA(VLOOKUP(D283,ctlistM1!A:AI,4,FALSE),"PC 12:0_14:1")</f>
        <v>PE O-16:0/18:1</v>
      </c>
      <c r="G283">
        <f>_xlfn.IFNA(VLOOKUP(D283,ctlistM1!A:AL,11,FALSE),0)</f>
        <v>1</v>
      </c>
      <c r="H283" s="2">
        <f>IF(G283=0,0,VLOOKUP(F283,ProbListM1!D:W,IF(G283=1,17,IF(G283=2,18,IF(G283=3,19,IF(G283=4,20)))), FALSE))</f>
        <v>1.5161756800258337E-2</v>
      </c>
      <c r="I283" s="12" t="str">
        <f>IF(_xlfn.IFNA(VLOOKUP(D283,ctlistM1!A:AI,12,FALSE),"PC 12:0_14:1")=0,"PC 12:0_14:1", _xlfn.IFNA(VLOOKUP(D283,ctlistM1!A:AI,12,FALSE),"PC 12:0_14:1"))</f>
        <v>PE P-16:0/18:0</v>
      </c>
      <c r="J283" s="12">
        <f>_xlfn.IFNA(VLOOKUP(D283,ctlistM1!A:AO,19,FALSE),0)</f>
        <v>2</v>
      </c>
      <c r="K283" s="2">
        <f>IF(J283=0,0,VLOOKUP(I283,ProbListM1!D:W,IF(J283=1,17,IF(J283=2,18,IF(J283=3,19,IF(J283=4,20)))),FALSE))</f>
        <v>2.5759022548400939E-2</v>
      </c>
      <c r="L283" s="12" t="str">
        <f>IF(_xlfn.IFNA(VLOOKUP(D283,ctlistM1!A:AI,20,FALSE),"PC 12:0_14:1")=0,"PC 12:0_14:1", _xlfn.IFNA(VLOOKUP(D283,ctlistM1!A:AI,20,FALSE),"PC 12:0_14:1"))</f>
        <v>PC 12:0_14:1</v>
      </c>
      <c r="M283">
        <f>_xlfn.IFNA(VLOOKUP(D283,ctlistM1!A:AR,27,FALSE),0)</f>
        <v>0</v>
      </c>
      <c r="N283" s="2">
        <v>0</v>
      </c>
      <c r="O283" t="s">
        <v>146</v>
      </c>
      <c r="P283">
        <v>0</v>
      </c>
      <c r="Q283">
        <v>0</v>
      </c>
    </row>
    <row r="284" spans="1:17" x14ac:dyDescent="0.25">
      <c r="A284">
        <v>283</v>
      </c>
      <c r="B284">
        <v>-702.5</v>
      </c>
      <c r="C284">
        <v>281.2</v>
      </c>
      <c r="D284" s="117" t="s">
        <v>428</v>
      </c>
      <c r="E284">
        <f>VLOOKUP(D284,ProbListM1!D:S,10,FALSE)</f>
        <v>0.62921996064441588</v>
      </c>
      <c r="F284" t="str">
        <f>_xlfn.IFNA(VLOOKUP(D284,ctlistM1!A:AI,4,FALSE),"PC 12:0_14:1")</f>
        <v>PE O-16:0/18:2</v>
      </c>
      <c r="G284">
        <f>_xlfn.IFNA(VLOOKUP(D284,ctlistM1!A:AL,11,FALSE),0)</f>
        <v>1</v>
      </c>
      <c r="H284" s="2">
        <f>IF(G284=0,0,VLOOKUP(F284,ProbListM1!D:W,IF(G284=1,17,IF(G284=2,18,IF(G284=3,19,IF(G284=4,20)))), FALSE))</f>
        <v>1.5127461645177913E-2</v>
      </c>
      <c r="I284" s="12" t="str">
        <f>IF(_xlfn.IFNA(VLOOKUP(D284,ctlistM1!A:AI,12,FALSE),"PC 12:0_14:1")=0,"PC 12:0_14:1", _xlfn.IFNA(VLOOKUP(D284,ctlistM1!A:AI,12,FALSE),"PC 12:0_14:1"))</f>
        <v>PE P-16:0/18:1</v>
      </c>
      <c r="J284" s="12">
        <f>_xlfn.IFNA(VLOOKUP(D284,ctlistM1!A:AO,19,FALSE),0)</f>
        <v>2</v>
      </c>
      <c r="K284" s="2">
        <f>IF(J284=0,0,VLOOKUP(I284,ProbListM1!D:W,IF(J284=1,17,IF(J284=2,18,IF(J284=3,19,IF(J284=4,20)))),FALSE))</f>
        <v>2.576675199424729E-2</v>
      </c>
      <c r="L284" s="12" t="str">
        <f>IF(_xlfn.IFNA(VLOOKUP(D284,ctlistM1!A:AI,20,FALSE),"PC 12:0_14:1")=0,"PC 12:0_14:1", _xlfn.IFNA(VLOOKUP(D284,ctlistM1!A:AI,20,FALSE),"PC 12:0_14:1"))</f>
        <v>PC 12:0_14:1</v>
      </c>
      <c r="M284">
        <f>_xlfn.IFNA(VLOOKUP(D284,ctlistM1!A:AR,27,FALSE),0)</f>
        <v>0</v>
      </c>
      <c r="N284" s="2">
        <v>0</v>
      </c>
      <c r="O284" t="s">
        <v>146</v>
      </c>
      <c r="P284">
        <v>0</v>
      </c>
      <c r="Q284">
        <v>0</v>
      </c>
    </row>
    <row r="285" spans="1:17" x14ac:dyDescent="0.25">
      <c r="A285">
        <v>284</v>
      </c>
      <c r="B285">
        <v>-700.5</v>
      </c>
      <c r="C285">
        <v>279.2</v>
      </c>
      <c r="D285" s="117" t="s">
        <v>429</v>
      </c>
      <c r="E285">
        <f>VLOOKUP(D285,ProbListM1!D:S,10,FALSE)</f>
        <v>0.62940876911345256</v>
      </c>
      <c r="F285" t="str">
        <f>_xlfn.IFNA(VLOOKUP(D285,ctlistM1!A:AI,4,FALSE),"PC 12:0_14:1")</f>
        <v>PE P-16:0/18:2</v>
      </c>
      <c r="G285">
        <f>_xlfn.IFNA(VLOOKUP(D285,ctlistM1!A:AL,11,FALSE),0)</f>
        <v>2</v>
      </c>
      <c r="H285" s="2">
        <f>IF(G285=0,0,VLOOKUP(F285,ProbListM1!D:W,IF(G285=1,17,IF(G285=2,18,IF(G285=3,19,IF(G285=4,20)))), FALSE))</f>
        <v>2.577448375944924E-2</v>
      </c>
      <c r="I285" s="12" t="str">
        <f>IF(_xlfn.IFNA(VLOOKUP(D285,ctlistM1!A:AI,12,FALSE),"PC 12:0_14:1")=0,"PC 12:0_14:1", _xlfn.IFNA(VLOOKUP(D285,ctlistM1!A:AI,12,FALSE),"PC 12:0_14:1"))</f>
        <v>PE O-16:0/18:3</v>
      </c>
      <c r="J285" s="12">
        <f>_xlfn.IFNA(VLOOKUP(D285,ctlistM1!A:AO,19,FALSE),0)</f>
        <v>1</v>
      </c>
      <c r="K285" s="2">
        <f>IF(J285=0,0,VLOOKUP(I285,ProbListM1!D:W,IF(J285=1,17,IF(J285=2,18,IF(J285=3,19,IF(J285=4,20)))),FALSE))</f>
        <v>1.5093201223991352E-2</v>
      </c>
      <c r="L285" s="12" t="str">
        <f>IF(_xlfn.IFNA(VLOOKUP(D285,ctlistM1!A:AI,20,FALSE),"PC 12:0_14:1")=0,"PC 12:0_14:1", _xlfn.IFNA(VLOOKUP(D285,ctlistM1!A:AI,20,FALSE),"PC 12:0_14:1"))</f>
        <v>PC 12:0_14:1</v>
      </c>
      <c r="M285">
        <f>_xlfn.IFNA(VLOOKUP(D285,ctlistM1!A:AR,27,FALSE),0)</f>
        <v>0</v>
      </c>
      <c r="N285" s="2">
        <v>0</v>
      </c>
      <c r="O285" t="s">
        <v>146</v>
      </c>
      <c r="P285">
        <v>0</v>
      </c>
      <c r="Q285">
        <v>0</v>
      </c>
    </row>
    <row r="286" spans="1:17" x14ac:dyDescent="0.25">
      <c r="A286">
        <v>285</v>
      </c>
      <c r="B286">
        <v>-698.5</v>
      </c>
      <c r="C286">
        <v>277.2</v>
      </c>
      <c r="D286" s="117" t="s">
        <v>430</v>
      </c>
      <c r="E286">
        <f>VLOOKUP(D286,ProbListM1!D:S,10,FALSE)</f>
        <v>0.62959763423777715</v>
      </c>
      <c r="F286" t="str">
        <f>_xlfn.IFNA(VLOOKUP(D286,ctlistM1!A:AI,4,FALSE),"PC 12:0_14:1")</f>
        <v>PE O-16:0/18:4</v>
      </c>
      <c r="G286">
        <f>_xlfn.IFNA(VLOOKUP(D286,ctlistM1!A:AL,11,FALSE),0)</f>
        <v>1</v>
      </c>
      <c r="H286" s="2">
        <f>IF(G286=0,0,VLOOKUP(F286,ProbListM1!D:W,IF(G286=1,17,IF(G286=2,18,IF(G286=3,19,IF(G286=4,20)))), FALSE))</f>
        <v>1.5058975577639706E-2</v>
      </c>
      <c r="I286" s="12" t="str">
        <f>IF(_xlfn.IFNA(VLOOKUP(D286,ctlistM1!A:AI,12,FALSE),"PC 12:0_14:1")=0,"PC 12:0_14:1", _xlfn.IFNA(VLOOKUP(D286,ctlistM1!A:AI,12,FALSE),"PC 12:0_14:1"))</f>
        <v>PE P-16:0/18:3</v>
      </c>
      <c r="J286" s="12">
        <f>_xlfn.IFNA(VLOOKUP(D286,ctlistM1!A:AO,19,FALSE),0)</f>
        <v>2</v>
      </c>
      <c r="K286" s="2">
        <f>IF(J286=0,0,VLOOKUP(I286,ProbListM1!D:W,IF(J286=1,17,IF(J286=2,18,IF(J286=3,19,IF(J286=4,20)))),FALSE))</f>
        <v>2.5782217844702752E-2</v>
      </c>
      <c r="L286" s="12" t="str">
        <f>IF(_xlfn.IFNA(VLOOKUP(D286,ctlistM1!A:AI,20,FALSE),"PC 12:0_14:1")=0,"PC 12:0_14:1", _xlfn.IFNA(VLOOKUP(D286,ctlistM1!A:AI,20,FALSE),"PC 12:0_14:1"))</f>
        <v>PC 12:0_14:1</v>
      </c>
      <c r="M286">
        <f>_xlfn.IFNA(VLOOKUP(D286,ctlistM1!A:AR,27,FALSE),0)</f>
        <v>0</v>
      </c>
      <c r="N286" s="2">
        <v>0</v>
      </c>
      <c r="O286" t="s">
        <v>146</v>
      </c>
      <c r="P286">
        <v>0</v>
      </c>
      <c r="Q286">
        <v>0</v>
      </c>
    </row>
    <row r="287" spans="1:17" x14ac:dyDescent="0.25">
      <c r="A287">
        <v>286</v>
      </c>
      <c r="B287">
        <v>-696.5</v>
      </c>
      <c r="C287">
        <v>275.2</v>
      </c>
      <c r="D287" s="117" t="s">
        <v>431</v>
      </c>
      <c r="E287">
        <f>VLOOKUP(D287,ProbListM1!D:S,10,FALSE)</f>
        <v>0.62978655603439004</v>
      </c>
      <c r="F287" t="str">
        <f>_xlfn.IFNA(VLOOKUP(D287,ctlistM1!A:AI,4,FALSE),"PC 12:0_14:1")</f>
        <v>PE P-16:0/18:4</v>
      </c>
      <c r="G287">
        <f>_xlfn.IFNA(VLOOKUP(D287,ctlistM1!A:AL,11,FALSE),0)</f>
        <v>2</v>
      </c>
      <c r="H287" s="2">
        <f>IF(G287=0,0,VLOOKUP(F287,ProbListM1!D:W,IF(G287=1,17,IF(G287=2,18,IF(G287=3,19,IF(G287=4,20)))), FALSE))</f>
        <v>2.5789954250703996E-2</v>
      </c>
      <c r="I287" s="12" t="str">
        <f>IF(_xlfn.IFNA(VLOOKUP(D287,ctlistM1!A:AI,12,FALSE),"PC 12:0_14:1")=0,"PC 12:0_14:1", _xlfn.IFNA(VLOOKUP(D287,ctlistM1!A:AI,12,FALSE),"PC 12:0_14:1"))</f>
        <v>PC 12:0_14:1</v>
      </c>
      <c r="J287" s="12">
        <f>_xlfn.IFNA(VLOOKUP(D287,ctlistM1!A:AO,19,FALSE),0)</f>
        <v>0</v>
      </c>
      <c r="K287" s="2">
        <f>IF(J287=0,0,VLOOKUP(I287,ProbListM1!D:W,IF(J287=1,17,IF(J287=2,18,IF(J287=3,19,IF(J287=4,20)))),FALSE))</f>
        <v>0</v>
      </c>
      <c r="L287" s="12" t="str">
        <f>IF(_xlfn.IFNA(VLOOKUP(D287,ctlistM1!A:AI,20,FALSE),"PC 12:0_14:1")=0,"PC 12:0_14:1", _xlfn.IFNA(VLOOKUP(D287,ctlistM1!A:AI,20,FALSE),"PC 12:0_14:1"))</f>
        <v>PC 12:0_14:1</v>
      </c>
      <c r="M287">
        <f>_xlfn.IFNA(VLOOKUP(D287,ctlistM1!A:AR,27,FALSE),0)</f>
        <v>0</v>
      </c>
      <c r="N287" s="2">
        <v>0</v>
      </c>
      <c r="O287" t="s">
        <v>146</v>
      </c>
      <c r="P287">
        <v>0</v>
      </c>
      <c r="Q287">
        <v>0</v>
      </c>
    </row>
    <row r="288" spans="1:17" x14ac:dyDescent="0.25">
      <c r="A288">
        <v>287</v>
      </c>
      <c r="B288">
        <v>-730.6</v>
      </c>
      <c r="C288">
        <v>309.3</v>
      </c>
      <c r="D288" s="117" t="s">
        <v>432</v>
      </c>
      <c r="E288">
        <f>VLOOKUP(D288,ProbListM1!D:S,10,FALSE)</f>
        <v>0.61508406824908257</v>
      </c>
      <c r="F288" t="str">
        <f>_xlfn.IFNA(VLOOKUP(D288,ctlistM1!A:AI,4,FALSE),"PC 12:0_14:1")</f>
        <v>PE P-16:0/20:1</v>
      </c>
      <c r="G288">
        <f>_xlfn.IFNA(VLOOKUP(D288,ctlistM1!A:AL,11,FALSE),0)</f>
        <v>2</v>
      </c>
      <c r="H288" s="2">
        <f>IF(G288=0,0,VLOOKUP(F288,ProbListM1!D:W,IF(G288=1,17,IF(G288=2,18,IF(G288=3,19,IF(G288=4,20)))), FALSE))</f>
        <v>2.5187882828693667E-2</v>
      </c>
      <c r="I288" s="12" t="str">
        <f>IF(_xlfn.IFNA(VLOOKUP(D288,ctlistM1!A:AI,12,FALSE),"PC 12:0_14:1")=0,"PC 12:0_14:1", _xlfn.IFNA(VLOOKUP(D288,ctlistM1!A:AI,12,FALSE),"PC 12:0_14:1"))</f>
        <v>PE O-16:0/20:2</v>
      </c>
      <c r="J288" s="12">
        <f>_xlfn.IFNA(VLOOKUP(D288,ctlistM1!A:AO,19,FALSE),0)</f>
        <v>1</v>
      </c>
      <c r="K288" s="2">
        <f>IF(J288=0,0,VLOOKUP(I288,ProbListM1!D:W,IF(J288=1,17,IF(J288=2,18,IF(J288=3,19,IF(J288=4,20)))),FALSE))</f>
        <v>1.7762075416092767E-2</v>
      </c>
      <c r="L288" s="12" t="str">
        <f>IF(_xlfn.IFNA(VLOOKUP(D288,ctlistM1!A:AI,20,FALSE),"PC 12:0_14:1")=0,"PC 12:0_14:1", _xlfn.IFNA(VLOOKUP(D288,ctlistM1!A:AI,20,FALSE),"PC 12:0_14:1"))</f>
        <v>PC 12:0_14:1</v>
      </c>
      <c r="M288">
        <f>_xlfn.IFNA(VLOOKUP(D288,ctlistM1!A:AR,27,FALSE),0)</f>
        <v>0</v>
      </c>
      <c r="N288" s="2">
        <v>0</v>
      </c>
      <c r="O288" t="s">
        <v>146</v>
      </c>
      <c r="P288">
        <v>0</v>
      </c>
      <c r="Q288">
        <v>0</v>
      </c>
    </row>
    <row r="289" spans="1:17" x14ac:dyDescent="0.25">
      <c r="A289">
        <v>288</v>
      </c>
      <c r="B289">
        <v>-728.6</v>
      </c>
      <c r="C289">
        <v>307.3</v>
      </c>
      <c r="D289" s="117" t="s">
        <v>433</v>
      </c>
      <c r="E289">
        <f>VLOOKUP(D289,ProbListM1!D:S,10,FALSE)</f>
        <v>0.61526863499603723</v>
      </c>
      <c r="F289" t="str">
        <f>_xlfn.IFNA(VLOOKUP(D289,ctlistM1!A:AI,4,FALSE),"PC 12:0_14:1")</f>
        <v>PE P-16:0/20:2</v>
      </c>
      <c r="G289">
        <f>_xlfn.IFNA(VLOOKUP(D289,ctlistM1!A:AL,11,FALSE),0)</f>
        <v>2</v>
      </c>
      <c r="H289" s="2">
        <f>IF(G289=0,0,VLOOKUP(F289,ProbListM1!D:W,IF(G289=1,17,IF(G289=2,18,IF(G289=3,19,IF(G289=4,20)))), FALSE))</f>
        <v>2.5195440894064468E-2</v>
      </c>
      <c r="I289" s="12" t="str">
        <f>IF(_xlfn.IFNA(VLOOKUP(D289,ctlistM1!A:AI,12,FALSE),"PC 12:0_14:1")=0,"PC 12:0_14:1", _xlfn.IFNA(VLOOKUP(D289,ctlistM1!A:AI,12,FALSE),"PC 12:0_14:1"))</f>
        <v>PE O-16:0/20:3</v>
      </c>
      <c r="J289" s="12">
        <f>_xlfn.IFNA(VLOOKUP(D289,ctlistM1!A:AO,19,FALSE),0)</f>
        <v>1</v>
      </c>
      <c r="K289" s="2">
        <f>IF(J289=0,0,VLOOKUP(I289,ProbListM1!D:W,IF(J289=1,17,IF(J289=2,18,IF(J289=3,19,IF(J289=4,20)))),FALSE))</f>
        <v>1.772525861910931E-2</v>
      </c>
      <c r="L289" s="12" t="str">
        <f>IF(_xlfn.IFNA(VLOOKUP(D289,ctlistM1!A:AI,20,FALSE),"PC 12:0_14:1")=0,"PC 12:0_14:1", _xlfn.IFNA(VLOOKUP(D289,ctlistM1!A:AI,20,FALSE),"PC 12:0_14:1"))</f>
        <v>PC 12:0_14:1</v>
      </c>
      <c r="M289">
        <f>_xlfn.IFNA(VLOOKUP(D289,ctlistM1!A:AR,27,FALSE),0)</f>
        <v>0</v>
      </c>
      <c r="N289" s="2">
        <v>0</v>
      </c>
      <c r="O289" t="s">
        <v>146</v>
      </c>
      <c r="P289">
        <v>0</v>
      </c>
      <c r="Q289">
        <v>0</v>
      </c>
    </row>
    <row r="290" spans="1:17" x14ac:dyDescent="0.25">
      <c r="A290">
        <v>289</v>
      </c>
      <c r="B290">
        <v>-726.5</v>
      </c>
      <c r="C290">
        <v>305.2</v>
      </c>
      <c r="D290" s="117" t="s">
        <v>434</v>
      </c>
      <c r="E290">
        <f>VLOOKUP(D290,ProbListM1!D:S,10,FALSE)</f>
        <v>0.6154532571254766</v>
      </c>
      <c r="F290" t="str">
        <f>_xlfn.IFNA(VLOOKUP(D290,ctlistM1!A:AI,4,FALSE),"PC 12:0_14:1")</f>
        <v>PE P-16:0/20:3</v>
      </c>
      <c r="G290">
        <f>_xlfn.IFNA(VLOOKUP(D290,ctlistM1!A:AL,11,FALSE),0)</f>
        <v>2</v>
      </c>
      <c r="H290" s="2">
        <f>IF(G290=0,0,VLOOKUP(F290,ProbListM1!D:W,IF(G290=1,17,IF(G290=2,18,IF(G290=3,19,IF(G290=4,20)))), FALSE))</f>
        <v>2.5203001227365157E-2</v>
      </c>
      <c r="I290" s="12" t="str">
        <f>IF(_xlfn.IFNA(VLOOKUP(D290,ctlistM1!A:AI,12,FALSE),"PC 12:0_14:1")=0,"PC 12:0_14:1", _xlfn.IFNA(VLOOKUP(D290,ctlistM1!A:AI,12,FALSE),"PC 12:0_14:1"))</f>
        <v>PE O-16:0/20:4</v>
      </c>
      <c r="J290" s="12">
        <f>_xlfn.IFNA(VLOOKUP(D290,ctlistM1!A:AO,19,FALSE),0)</f>
        <v>1</v>
      </c>
      <c r="K290" s="2">
        <f>IF(J290=0,0,VLOOKUP(I290,ProbListM1!D:W,IF(J290=1,17,IF(J290=2,18,IF(J290=3,19,IF(J290=4,20)))),FALSE))</f>
        <v>1.7688473551810115E-2</v>
      </c>
      <c r="L290" s="12" t="str">
        <f>IF(_xlfn.IFNA(VLOOKUP(D290,ctlistM1!A:AI,20,FALSE),"PC 12:0_14:1")=0,"PC 12:0_14:1", _xlfn.IFNA(VLOOKUP(D290,ctlistM1!A:AI,20,FALSE),"PC 12:0_14:1"))</f>
        <v>PC 12:0_14:1</v>
      </c>
      <c r="M290">
        <f>_xlfn.IFNA(VLOOKUP(D290,ctlistM1!A:AR,27,FALSE),0)</f>
        <v>0</v>
      </c>
      <c r="N290" s="2">
        <v>0</v>
      </c>
      <c r="O290" t="s">
        <v>146</v>
      </c>
      <c r="P290">
        <v>0</v>
      </c>
      <c r="Q290">
        <v>0</v>
      </c>
    </row>
    <row r="291" spans="1:17" x14ac:dyDescent="0.25">
      <c r="A291">
        <v>290</v>
      </c>
      <c r="B291">
        <v>-724.5</v>
      </c>
      <c r="C291">
        <v>303.2</v>
      </c>
      <c r="D291" s="117" t="s">
        <v>435</v>
      </c>
      <c r="E291">
        <f>VLOOKUP(D291,ProbListM1!D:S,10,FALSE)</f>
        <v>0.61563793465401939</v>
      </c>
      <c r="F291" t="str">
        <f>_xlfn.IFNA(VLOOKUP(D291,ctlistM1!A:AI,4,FALSE),"PC 12:0_14:1")</f>
        <v>PE O-16:0/20:5</v>
      </c>
      <c r="G291">
        <f>_xlfn.IFNA(VLOOKUP(D291,ctlistM1!A:AL,11,FALSE),0)</f>
        <v>1</v>
      </c>
      <c r="H291" s="2">
        <f>IF(G291=0,0,VLOOKUP(F291,ProbListM1!D:W,IF(G291=1,17,IF(G291=2,18,IF(G291=3,19,IF(G291=4,20)))), FALSE))</f>
        <v>1.765172025318322E-2</v>
      </c>
      <c r="I291" s="12" t="str">
        <f>IF(_xlfn.IFNA(VLOOKUP(D291,ctlistM1!A:AI,12,FALSE),"PC 12:0_14:1")=0,"PC 12:0_14:1", _xlfn.IFNA(VLOOKUP(D291,ctlistM1!A:AI,12,FALSE),"PC 12:0_14:1"))</f>
        <v>PE P-16:0/20:4</v>
      </c>
      <c r="J291" s="12">
        <f>_xlfn.IFNA(VLOOKUP(D291,ctlistM1!A:AO,19,FALSE),0)</f>
        <v>2</v>
      </c>
      <c r="K291" s="2">
        <f>IF(J291=0,0,VLOOKUP(I291,ProbListM1!D:W,IF(J291=1,17,IF(J291=2,18,IF(J291=3,19,IF(J291=4,20)))),FALSE))</f>
        <v>2.5210563829276254E-2</v>
      </c>
      <c r="L291" s="12" t="str">
        <f>IF(_xlfn.IFNA(VLOOKUP(D291,ctlistM1!A:AI,20,FALSE),"PC 12:0_14:1")=0,"PC 12:0_14:1", _xlfn.IFNA(VLOOKUP(D291,ctlistM1!A:AI,20,FALSE),"PC 12:0_14:1"))</f>
        <v>PC 12:0_14:1</v>
      </c>
      <c r="M291">
        <f>_xlfn.IFNA(VLOOKUP(D291,ctlistM1!A:AR,27,FALSE),0)</f>
        <v>0</v>
      </c>
      <c r="N291" s="2">
        <v>0</v>
      </c>
      <c r="O291" t="s">
        <v>146</v>
      </c>
      <c r="P291">
        <v>0</v>
      </c>
      <c r="Q291">
        <v>0</v>
      </c>
    </row>
    <row r="292" spans="1:17" x14ac:dyDescent="0.25">
      <c r="A292">
        <v>291</v>
      </c>
      <c r="B292">
        <v>-722.5</v>
      </c>
      <c r="C292">
        <v>301.2</v>
      </c>
      <c r="D292" s="117" t="s">
        <v>436</v>
      </c>
      <c r="E292">
        <f>VLOOKUP(D292,ProbListM1!D:S,10,FALSE)</f>
        <v>0.61582266759828885</v>
      </c>
      <c r="F292" t="str">
        <f>_xlfn.IFNA(VLOOKUP(D292,ctlistM1!A:AI,4,FALSE),"PC 12:0_14:1")</f>
        <v>PE P-16:0/20:5</v>
      </c>
      <c r="G292">
        <f>_xlfn.IFNA(VLOOKUP(D292,ctlistM1!A:AL,11,FALSE),0)</f>
        <v>2</v>
      </c>
      <c r="H292" s="2">
        <f>IF(G292=0,0,VLOOKUP(F292,ProbListM1!D:W,IF(G292=1,17,IF(G292=2,18,IF(G292=3,19,IF(G292=4,20)))), FALSE))</f>
        <v>2.5218128700478501E-2</v>
      </c>
      <c r="I292" s="12" t="str">
        <f>IF(_xlfn.IFNA(VLOOKUP(D292,ctlistM1!A:AI,12,FALSE),"PC 12:0_14:1")=0,"PC 12:0_14:1", _xlfn.IFNA(VLOOKUP(D292,ctlistM1!A:AI,12,FALSE),"PC 12:0_14:1"))</f>
        <v>PC 12:0_14:1</v>
      </c>
      <c r="J292" s="12">
        <f>_xlfn.IFNA(VLOOKUP(D292,ctlistM1!A:AO,19,FALSE),0)</f>
        <v>0</v>
      </c>
      <c r="K292" s="2">
        <f>IF(J292=0,0,VLOOKUP(I292,ProbListM1!D:W,IF(J292=1,17,IF(J292=2,18,IF(J292=3,19,IF(J292=4,20)))),FALSE))</f>
        <v>0</v>
      </c>
      <c r="L292" s="12" t="str">
        <f>IF(_xlfn.IFNA(VLOOKUP(D292,ctlistM1!A:AI,20,FALSE),"PC 12:0_14:1")=0,"PC 12:0_14:1", _xlfn.IFNA(VLOOKUP(D292,ctlistM1!A:AI,20,FALSE),"PC 12:0_14:1"))</f>
        <v>PC 12:0_14:1</v>
      </c>
      <c r="M292">
        <f>_xlfn.IFNA(VLOOKUP(D292,ctlistM1!A:AR,27,FALSE),0)</f>
        <v>0</v>
      </c>
      <c r="N292" s="2">
        <v>0</v>
      </c>
      <c r="O292" t="s">
        <v>146</v>
      </c>
      <c r="P292">
        <v>0</v>
      </c>
      <c r="Q292">
        <v>0</v>
      </c>
    </row>
    <row r="293" spans="1:17" x14ac:dyDescent="0.25">
      <c r="A293">
        <v>292</v>
      </c>
      <c r="B293">
        <v>-758.6</v>
      </c>
      <c r="C293">
        <v>337.3</v>
      </c>
      <c r="D293" s="117" t="s">
        <v>437</v>
      </c>
      <c r="E293">
        <f>VLOOKUP(D293,ProbListM1!D:S,10,FALSE)</f>
        <v>0.60126574914498432</v>
      </c>
      <c r="F293" t="str">
        <f>_xlfn.IFNA(VLOOKUP(D293,ctlistM1!A:AI,4,FALSE),"PC 12:0_14:1")</f>
        <v>PE P-16:0/22:1</v>
      </c>
      <c r="G293">
        <f>_xlfn.IFNA(VLOOKUP(D293,ctlistM1!A:AL,11,FALSE),0)</f>
        <v>2</v>
      </c>
      <c r="H293" s="2">
        <f>IF(G293=0,0,VLOOKUP(F293,ProbListM1!D:W,IF(G293=1,17,IF(G293=2,18,IF(G293=3,19,IF(G293=4,20)))), FALSE))</f>
        <v>2.4622018387635537E-2</v>
      </c>
      <c r="I293" s="12" t="str">
        <f>IF(_xlfn.IFNA(VLOOKUP(D293,ctlistM1!A:AI,12,FALSE),"PC 12:0_14:1")=0,"PC 12:0_14:1", _xlfn.IFNA(VLOOKUP(D293,ctlistM1!A:AI,12,FALSE),"PC 12:0_14:1"))</f>
        <v>PE O-16:0/22:2</v>
      </c>
      <c r="J293" s="12">
        <f>_xlfn.IFNA(VLOOKUP(D293,ctlistM1!A:AO,19,FALSE),0)</f>
        <v>1</v>
      </c>
      <c r="K293" s="2">
        <f>IF(J293=0,0,VLOOKUP(I293,ProbListM1!D:W,IF(J293=1,17,IF(J293=2,18,IF(J293=3,19,IF(J293=4,20)))),FALSE))</f>
        <v>2.0584562275638131E-2</v>
      </c>
      <c r="L293" s="12" t="str">
        <f>IF(_xlfn.IFNA(VLOOKUP(D293,ctlistM1!A:AI,20,FALSE),"PC 12:0_14:1")=0,"PC 12:0_14:1", _xlfn.IFNA(VLOOKUP(D293,ctlistM1!A:AI,20,FALSE),"PC 12:0_14:1"))</f>
        <v>PC 12:0_14:1</v>
      </c>
      <c r="M293">
        <f>_xlfn.IFNA(VLOOKUP(D293,ctlistM1!A:AR,27,FALSE),0)</f>
        <v>0</v>
      </c>
      <c r="N293" s="2">
        <v>0</v>
      </c>
      <c r="O293" t="s">
        <v>146</v>
      </c>
      <c r="P293">
        <v>0</v>
      </c>
      <c r="Q293">
        <v>0</v>
      </c>
    </row>
    <row r="294" spans="1:17" x14ac:dyDescent="0.25">
      <c r="A294">
        <v>293</v>
      </c>
      <c r="B294">
        <v>-756.6</v>
      </c>
      <c r="C294">
        <v>335.3</v>
      </c>
      <c r="D294" s="117" t="s">
        <v>438</v>
      </c>
      <c r="E294">
        <f>VLOOKUP(D294,ProbListM1!D:S,10,FALSE)</f>
        <v>0.60144616946328455</v>
      </c>
      <c r="F294" t="str">
        <f>_xlfn.IFNA(VLOOKUP(D294,ctlistM1!A:AI,4,FALSE),"PC 12:0_14:1")</f>
        <v>PE P-16:0/22:2</v>
      </c>
      <c r="G294">
        <f>_xlfn.IFNA(VLOOKUP(D294,ctlistM1!A:AL,11,FALSE),0)</f>
        <v>2</v>
      </c>
      <c r="H294" s="2">
        <f>IF(G294=0,0,VLOOKUP(F294,ProbListM1!D:W,IF(G294=1,17,IF(G294=2,18,IF(G294=3,19,IF(G294=4,20)))), FALSE))</f>
        <v>2.4629406655470525E-2</v>
      </c>
      <c r="I294" s="12" t="str">
        <f>IF(_xlfn.IFNA(VLOOKUP(D294,ctlistM1!A:AI,12,FALSE),"PC 12:0_14:1")=0,"PC 12:0_14:1", _xlfn.IFNA(VLOOKUP(D294,ctlistM1!A:AI,12,FALSE),"PC 12:0_14:1"))</f>
        <v>PC 12:0_14:1</v>
      </c>
      <c r="J294" s="12">
        <f>_xlfn.IFNA(VLOOKUP(D294,ctlistM1!A:AO,19,FALSE),0)</f>
        <v>0</v>
      </c>
      <c r="K294" s="2">
        <f>IF(J294=0,0,VLOOKUP(I294,ProbListM1!D:W,IF(J294=1,17,IF(J294=2,18,IF(J294=3,19,IF(J294=4,20)))),FALSE))</f>
        <v>0</v>
      </c>
      <c r="L294" s="12" t="str">
        <f>IF(_xlfn.IFNA(VLOOKUP(D294,ctlistM1!A:AI,20,FALSE),"PC 12:0_14:1")=0,"PC 12:0_14:1", _xlfn.IFNA(VLOOKUP(D294,ctlistM1!A:AI,20,FALSE),"PC 12:0_14:1"))</f>
        <v>PC 12:0_14:1</v>
      </c>
      <c r="M294">
        <f>_xlfn.IFNA(VLOOKUP(D294,ctlistM1!A:AR,27,FALSE),0)</f>
        <v>0</v>
      </c>
      <c r="N294" s="2">
        <v>0</v>
      </c>
      <c r="O294" t="s">
        <v>146</v>
      </c>
      <c r="P294">
        <v>0</v>
      </c>
      <c r="Q294">
        <v>0</v>
      </c>
    </row>
    <row r="295" spans="1:17" x14ac:dyDescent="0.25">
      <c r="A295">
        <v>294</v>
      </c>
      <c r="B295">
        <v>-752.6</v>
      </c>
      <c r="C295">
        <v>331.3</v>
      </c>
      <c r="D295" s="117" t="s">
        <v>439</v>
      </c>
      <c r="E295">
        <f>VLOOKUP(D295,ProbListM1!D:S,10,FALSE)</f>
        <v>0.60180717253095894</v>
      </c>
      <c r="F295" t="str">
        <f>_xlfn.IFNA(VLOOKUP(D295,ctlistM1!A:AI,4,FALSE),"PC 12:0_14:1")</f>
        <v>PE O-16:0/22:5</v>
      </c>
      <c r="G295">
        <f>_xlfn.IFNA(VLOOKUP(D295,ctlistM1!A:AL,11,FALSE),0)</f>
        <v>1</v>
      </c>
      <c r="H295" s="2">
        <f>IF(G295=0,0,VLOOKUP(F295,ProbListM1!D:W,IF(G295=1,17,IF(G295=2,18,IF(G295=3,19,IF(G295=4,20)))), FALSE))</f>
        <v>2.0467208310738332E-2</v>
      </c>
      <c r="I295" s="12" t="str">
        <f>IF(_xlfn.IFNA(VLOOKUP(D295,ctlistM1!A:AI,12,FALSE),"PC 12:0_14:1")=0,"PC 12:0_14:1", _xlfn.IFNA(VLOOKUP(D295,ctlistM1!A:AI,12,FALSE),"PC 12:0_14:1"))</f>
        <v>PE P-16:0/22:4</v>
      </c>
      <c r="J295" s="12">
        <f>_xlfn.IFNA(VLOOKUP(D295,ctlistM1!A:AO,19,FALSE),0)</f>
        <v>2</v>
      </c>
      <c r="K295" s="2">
        <f>IF(J295=0,0,VLOOKUP(I295,ProbListM1!D:W,IF(J295=1,17,IF(J295=2,18,IF(J295=3,19,IF(J295=4,20)))),FALSE))</f>
        <v>2.4644189842743233E-2</v>
      </c>
      <c r="L295" s="12" t="str">
        <f>IF(_xlfn.IFNA(VLOOKUP(D295,ctlistM1!A:AI,20,FALSE),"PC 12:0_14:1")=0,"PC 12:0_14:1", _xlfn.IFNA(VLOOKUP(D295,ctlistM1!A:AI,20,FALSE),"PC 12:0_14:1"))</f>
        <v>PC 12:0_14:1</v>
      </c>
      <c r="M295">
        <f>_xlfn.IFNA(VLOOKUP(D295,ctlistM1!A:AR,27,FALSE),0)</f>
        <v>0</v>
      </c>
      <c r="N295" s="2">
        <v>0</v>
      </c>
      <c r="O295" t="s">
        <v>146</v>
      </c>
      <c r="P295">
        <v>0</v>
      </c>
      <c r="Q295">
        <v>0</v>
      </c>
    </row>
    <row r="296" spans="1:17" x14ac:dyDescent="0.25">
      <c r="A296">
        <v>295</v>
      </c>
      <c r="B296">
        <v>-750.5</v>
      </c>
      <c r="C296">
        <v>329.2</v>
      </c>
      <c r="D296" s="117" t="s">
        <v>440</v>
      </c>
      <c r="E296">
        <f>VLOOKUP(D296,ProbListM1!D:S,10,FALSE)</f>
        <v>0.60198775531282833</v>
      </c>
      <c r="F296" t="str">
        <f>_xlfn.IFNA(VLOOKUP(D296,ctlistM1!A:AI,4,FALSE),"PC 12:0_14:1")</f>
        <v>PE P-16:0/22:5</v>
      </c>
      <c r="G296">
        <f>_xlfn.IFNA(VLOOKUP(D296,ctlistM1!A:AL,11,FALSE),0)</f>
        <v>2</v>
      </c>
      <c r="H296" s="2">
        <f>IF(G296=0,0,VLOOKUP(F296,ProbListM1!D:W,IF(G296=1,17,IF(G296=2,18,IF(G296=3,19,IF(G296=4,20)))), FALSE))</f>
        <v>2.4651584763511626E-2</v>
      </c>
      <c r="I296" s="12" t="str">
        <f>IF(_xlfn.IFNA(VLOOKUP(D296,ctlistM1!A:AI,12,FALSE),"PC 12:0_14:1")=0,"PC 12:0_14:1", _xlfn.IFNA(VLOOKUP(D296,ctlistM1!A:AI,12,FALSE),"PC 12:0_14:1"))</f>
        <v>PE O-16:0/22:6</v>
      </c>
      <c r="J296" s="12">
        <f>_xlfn.IFNA(VLOOKUP(D296,ctlistM1!A:AO,19,FALSE),0)</f>
        <v>1</v>
      </c>
      <c r="K296" s="2">
        <f>IF(J296=0,0,VLOOKUP(I296,ProbListM1!D:W,IF(J296=1,17,IF(J296=2,18,IF(J296=3,19,IF(J296=4,20)))),FALSE))</f>
        <v>2.0428148085492807E-2</v>
      </c>
      <c r="L296" s="12" t="str">
        <f>IF(_xlfn.IFNA(VLOOKUP(D296,ctlistM1!A:AI,20,FALSE),"PC 12:0_14:1")=0,"PC 12:0_14:1", _xlfn.IFNA(VLOOKUP(D296,ctlistM1!A:AI,20,FALSE),"PC 12:0_14:1"))</f>
        <v>PC 12:0_14:1</v>
      </c>
      <c r="M296">
        <f>_xlfn.IFNA(VLOOKUP(D296,ctlistM1!A:AR,27,FALSE),0)</f>
        <v>0</v>
      </c>
      <c r="N296" s="2">
        <v>0</v>
      </c>
      <c r="O296" t="s">
        <v>146</v>
      </c>
      <c r="P296">
        <v>0</v>
      </c>
      <c r="Q296">
        <v>0</v>
      </c>
    </row>
    <row r="297" spans="1:17" x14ac:dyDescent="0.25">
      <c r="A297">
        <v>296</v>
      </c>
      <c r="B297">
        <v>-748.5</v>
      </c>
      <c r="C297">
        <v>327.2</v>
      </c>
      <c r="D297" s="117" t="s">
        <v>441</v>
      </c>
      <c r="E297">
        <f>VLOOKUP(D297,ProbListM1!D:S,10,FALSE)</f>
        <v>0.60216839228172392</v>
      </c>
      <c r="F297" t="str">
        <f>_xlfn.IFNA(VLOOKUP(D297,ctlistM1!A:AI,4,FALSE),"PC 12:0_14:1")</f>
        <v>PE P-16:0/22:6</v>
      </c>
      <c r="G297">
        <f>_xlfn.IFNA(VLOOKUP(D297,ctlistM1!A:AL,11,FALSE),0)</f>
        <v>2</v>
      </c>
      <c r="H297" s="2">
        <f>IF(G297=0,0,VLOOKUP(F297,ProbListM1!D:W,IF(G297=1,17,IF(G297=2,18,IF(G297=3,19,IF(G297=4,20)))), FALSE))</f>
        <v>2.4658981903255515E-2</v>
      </c>
      <c r="I297" s="12" t="str">
        <f>IF(_xlfn.IFNA(VLOOKUP(D297,ctlistM1!A:AI,12,FALSE),"PC 12:0_14:1")=0,"PC 12:0_14:1", _xlfn.IFNA(VLOOKUP(D297,ctlistM1!A:AI,12,FALSE),"PC 12:0_14:1"))</f>
        <v>PC 12:0_14:1</v>
      </c>
      <c r="J297" s="12">
        <f>_xlfn.IFNA(VLOOKUP(D297,ctlistM1!A:AO,19,FALSE),0)</f>
        <v>0</v>
      </c>
      <c r="K297" s="2">
        <f>IF(J297=0,0,VLOOKUP(I297,ProbListM1!D:W,IF(J297=1,17,IF(J297=2,18,IF(J297=3,19,IF(J297=4,20)))),FALSE))</f>
        <v>0</v>
      </c>
      <c r="L297" s="12" t="str">
        <f>IF(_xlfn.IFNA(VLOOKUP(D297,ctlistM1!A:AI,20,FALSE),"PC 12:0_14:1")=0,"PC 12:0_14:1", _xlfn.IFNA(VLOOKUP(D297,ctlistM1!A:AI,20,FALSE),"PC 12:0_14:1"))</f>
        <v>PC 12:0_14:1</v>
      </c>
      <c r="M297">
        <f>_xlfn.IFNA(VLOOKUP(D297,ctlistM1!A:AR,27,FALSE),0)</f>
        <v>0</v>
      </c>
      <c r="N297" s="2">
        <v>0</v>
      </c>
      <c r="O297" t="s">
        <v>146</v>
      </c>
      <c r="P297">
        <v>0</v>
      </c>
      <c r="Q297">
        <v>0</v>
      </c>
    </row>
    <row r="298" spans="1:17" x14ac:dyDescent="0.25">
      <c r="A298">
        <v>297</v>
      </c>
      <c r="B298">
        <v>-674.5</v>
      </c>
      <c r="C298">
        <v>225.2</v>
      </c>
      <c r="D298" s="117" t="s">
        <v>442</v>
      </c>
      <c r="E298">
        <f>VLOOKUP(D298,ProbListM1!D:S,10,FALSE)</f>
        <v>0.64368072481602701</v>
      </c>
      <c r="F298" t="str">
        <f>_xlfn.IFNA(VLOOKUP(D298,ctlistM1!A:AI,4,FALSE),"PC 12:0_14:1")</f>
        <v>PE P-18:0/14:1</v>
      </c>
      <c r="G298">
        <f>_xlfn.IFNA(VLOOKUP(D298,ctlistM1!A:AL,11,FALSE),0)</f>
        <v>2</v>
      </c>
      <c r="H298" s="2">
        <f>IF(G298=0,0,VLOOKUP(F298,ProbListM1!D:W,IF(G298=1,17,IF(G298=2,18,IF(G298=3,19,IF(G298=4,20)))), FALSE))</f>
        <v>3.0063197040737927E-2</v>
      </c>
      <c r="I298" s="12" t="str">
        <f>IF(_xlfn.IFNA(VLOOKUP(D298,ctlistM1!A:AI,12,FALSE),"PC 12:0_14:1")=0,"PC 12:0_14:1", _xlfn.IFNA(VLOOKUP(D298,ctlistM1!A:AI,12,FALSE),"PC 12:0_14:1"))</f>
        <v>PC 12:0_14:1</v>
      </c>
      <c r="J298" s="12">
        <f>_xlfn.IFNA(VLOOKUP(D298,ctlistM1!A:AO,19,FALSE),0)</f>
        <v>0</v>
      </c>
      <c r="K298" s="2">
        <f>IF(J298=0,0,VLOOKUP(I298,ProbListM1!D:W,IF(J298=1,17,IF(J298=2,18,IF(J298=3,19,IF(J298=4,20)))),FALSE))</f>
        <v>0</v>
      </c>
      <c r="L298" s="12" t="str">
        <f>IF(_xlfn.IFNA(VLOOKUP(D298,ctlistM1!A:AI,20,FALSE),"PC 12:0_14:1")=0,"PC 12:0_14:1", _xlfn.IFNA(VLOOKUP(D298,ctlistM1!A:AI,20,FALSE),"PC 12:0_14:1"))</f>
        <v>PC 12:0_14:1</v>
      </c>
      <c r="M298">
        <f>_xlfn.IFNA(VLOOKUP(D298,ctlistM1!A:AR,27,FALSE),0)</f>
        <v>0</v>
      </c>
      <c r="N298" s="2">
        <v>0</v>
      </c>
      <c r="O298" t="s">
        <v>146</v>
      </c>
      <c r="P298">
        <v>0</v>
      </c>
      <c r="Q298">
        <v>0</v>
      </c>
    </row>
    <row r="299" spans="1:17" x14ac:dyDescent="0.25">
      <c r="A299">
        <v>298</v>
      </c>
      <c r="B299">
        <v>-704.6</v>
      </c>
      <c r="C299">
        <v>255.2</v>
      </c>
      <c r="D299" s="117" t="s">
        <v>443</v>
      </c>
      <c r="E299">
        <f>VLOOKUP(D299,ProbListM1!D:S,10,FALSE)</f>
        <v>0.62903120881367169</v>
      </c>
      <c r="F299" t="str">
        <f>_xlfn.IFNA(VLOOKUP(D299,ctlistM1!A:AI,4,FALSE),"PC 12:0_14:1")</f>
        <v>PE O-18:0/16:1</v>
      </c>
      <c r="G299">
        <f>_xlfn.IFNA(VLOOKUP(D299,ctlistM1!A:AL,11,FALSE),0)</f>
        <v>1</v>
      </c>
      <c r="H299" s="2">
        <f>IF(G299=0,0,VLOOKUP(F299,ProbListM1!D:W,IF(G299=1,17,IF(G299=2,18,IF(G299=3,19,IF(G299=4,20)))), FALSE))</f>
        <v>1.2443913809350646E-2</v>
      </c>
      <c r="I299" s="12" t="str">
        <f>IF(_xlfn.IFNA(VLOOKUP(D299,ctlistM1!A:AI,12,FALSE),"PC 12:0_14:1")=0,"PC 12:0_14:1", _xlfn.IFNA(VLOOKUP(D299,ctlistM1!A:AI,12,FALSE),"PC 12:0_14:1"))</f>
        <v>PE P-18:0/16:0</v>
      </c>
      <c r="J299" s="12">
        <f>_xlfn.IFNA(VLOOKUP(D299,ctlistM1!A:AO,19,FALSE),0)</f>
        <v>2</v>
      </c>
      <c r="K299" s="2">
        <f>IF(J299=0,0,VLOOKUP(I299,ProbListM1!D:W,IF(J299=1,17,IF(J299=2,18,IF(J299=3,19,IF(J299=4,20)))),FALSE))</f>
        <v>2.9378989375119034E-2</v>
      </c>
      <c r="L299" s="12" t="str">
        <f>IF(_xlfn.IFNA(VLOOKUP(D299,ctlistM1!A:AI,20,FALSE),"PC 12:0_14:1")=0,"PC 12:0_14:1", _xlfn.IFNA(VLOOKUP(D299,ctlistM1!A:AI,20,FALSE),"PC 12:0_14:1"))</f>
        <v>PC 12:0_14:1</v>
      </c>
      <c r="M299">
        <f>_xlfn.IFNA(VLOOKUP(D299,ctlistM1!A:AR,27,FALSE),0)</f>
        <v>0</v>
      </c>
      <c r="N299" s="2">
        <v>0</v>
      </c>
      <c r="O299" t="s">
        <v>146</v>
      </c>
      <c r="P299">
        <v>0</v>
      </c>
      <c r="Q299">
        <v>0</v>
      </c>
    </row>
    <row r="300" spans="1:17" x14ac:dyDescent="0.25">
      <c r="A300">
        <v>299</v>
      </c>
      <c r="B300">
        <v>-702.5</v>
      </c>
      <c r="C300">
        <v>253.2</v>
      </c>
      <c r="D300" s="117" t="s">
        <v>444</v>
      </c>
      <c r="E300">
        <f>VLOOKUP(D300,ProbListM1!D:S,10,FALSE)</f>
        <v>0.62921996064441588</v>
      </c>
      <c r="F300" t="str">
        <f>_xlfn.IFNA(VLOOKUP(D300,ctlistM1!A:AI,4,FALSE),"PC 12:0_14:1")</f>
        <v>PE P-18:0/16:1</v>
      </c>
      <c r="G300">
        <f>_xlfn.IFNA(VLOOKUP(D300,ctlistM1!A:AL,11,FALSE),0)</f>
        <v>2</v>
      </c>
      <c r="H300" s="2">
        <f>IF(G300=0,0,VLOOKUP(F300,ProbListM1!D:W,IF(G300=1,17,IF(G300=2,18,IF(G300=3,19,IF(G300=4,20)))), FALSE))</f>
        <v>2.9387805055410037E-2</v>
      </c>
      <c r="I300" s="12" t="str">
        <f>IF(_xlfn.IFNA(VLOOKUP(D300,ctlistM1!A:AI,12,FALSE),"PC 12:0_14:1")=0,"PC 12:0_14:1", _xlfn.IFNA(VLOOKUP(D300,ctlistM1!A:AI,12,FALSE),"PC 12:0_14:1"))</f>
        <v>PC 12:0_14:1</v>
      </c>
      <c r="J300" s="12">
        <f>_xlfn.IFNA(VLOOKUP(D300,ctlistM1!A:AO,19,FALSE),0)</f>
        <v>0</v>
      </c>
      <c r="K300" s="2">
        <f>IF(J300=0,0,VLOOKUP(I300,ProbListM1!D:W,IF(J300=1,17,IF(J300=2,18,IF(J300=3,19,IF(J300=4,20)))),FALSE))</f>
        <v>0</v>
      </c>
      <c r="L300" s="12" t="str">
        <f>IF(_xlfn.IFNA(VLOOKUP(D300,ctlistM1!A:AI,20,FALSE),"PC 12:0_14:1")=0,"PC 12:0_14:1", _xlfn.IFNA(VLOOKUP(D300,ctlistM1!A:AI,20,FALSE),"PC 12:0_14:1"))</f>
        <v>PC 12:0_14:1</v>
      </c>
      <c r="M300">
        <f>_xlfn.IFNA(VLOOKUP(D300,ctlistM1!A:AR,27,FALSE),0)</f>
        <v>0</v>
      </c>
      <c r="N300" s="2">
        <v>0</v>
      </c>
      <c r="O300" t="s">
        <v>146</v>
      </c>
      <c r="P300">
        <v>0</v>
      </c>
      <c r="Q300">
        <v>0</v>
      </c>
    </row>
    <row r="301" spans="1:17" x14ac:dyDescent="0.25">
      <c r="A301">
        <v>300</v>
      </c>
      <c r="B301">
        <v>-732.6</v>
      </c>
      <c r="C301">
        <v>283.3</v>
      </c>
      <c r="D301" s="117" t="s">
        <v>445</v>
      </c>
      <c r="E301">
        <f>VLOOKUP(D301,ProbListM1!D:S,10,FALSE)</f>
        <v>0.61489955686799957</v>
      </c>
      <c r="F301" t="str">
        <f>_xlfn.IFNA(VLOOKUP(D301,ctlistM1!A:AI,4,FALSE),"PC 12:0_14:1")</f>
        <v>PE O-18:0/18:1</v>
      </c>
      <c r="G301">
        <f>_xlfn.IFNA(VLOOKUP(D301,ctlistM1!A:AL,11,FALSE),0)</f>
        <v>1</v>
      </c>
      <c r="H301" s="2">
        <f>IF(G301=0,0,VLOOKUP(F301,ProbListM1!D:W,IF(G301=1,17,IF(G301=2,18,IF(G301=3,19,IF(G301=4,20)))), FALSE))</f>
        <v>1.4821136705445765E-2</v>
      </c>
      <c r="I301" s="12" t="str">
        <f>IF(_xlfn.IFNA(VLOOKUP(D301,ctlistM1!A:AI,12,FALSE),"PC 12:0_14:1")=0,"PC 12:0_14:1", _xlfn.IFNA(VLOOKUP(D301,ctlistM1!A:AI,12,FALSE),"PC 12:0_14:1"))</f>
        <v>PE P-18:0/18:0</v>
      </c>
      <c r="J301" s="12">
        <f>_xlfn.IFNA(VLOOKUP(D301,ctlistM1!A:AO,19,FALSE),0)</f>
        <v>2</v>
      </c>
      <c r="K301" s="2">
        <f>IF(J301=0,0,VLOOKUP(I301,ProbListM1!D:W,IF(J301=1,17,IF(J301=2,18,IF(J301=3,19,IF(J301=4,20)))),FALSE))</f>
        <v>2.8718968621700793E-2</v>
      </c>
      <c r="L301" s="12" t="str">
        <f>IF(_xlfn.IFNA(VLOOKUP(D301,ctlistM1!A:AI,20,FALSE),"PC 12:0_14:1")=0,"PC 12:0_14:1", _xlfn.IFNA(VLOOKUP(D301,ctlistM1!A:AI,20,FALSE),"PC 12:0_14:1"))</f>
        <v>PC 12:0_14:1</v>
      </c>
      <c r="M301">
        <f>_xlfn.IFNA(VLOOKUP(D301,ctlistM1!A:AR,27,FALSE),0)</f>
        <v>0</v>
      </c>
      <c r="N301" s="2">
        <v>0</v>
      </c>
      <c r="O301" t="s">
        <v>146</v>
      </c>
      <c r="P301">
        <v>0</v>
      </c>
      <c r="Q301">
        <v>0</v>
      </c>
    </row>
    <row r="302" spans="1:17" x14ac:dyDescent="0.25">
      <c r="A302">
        <v>301</v>
      </c>
      <c r="B302">
        <v>-730.5</v>
      </c>
      <c r="C302">
        <v>281.2</v>
      </c>
      <c r="D302" s="117" t="s">
        <v>446</v>
      </c>
      <c r="E302">
        <f>VLOOKUP(D302,ProbListM1!D:S,10,FALSE)</f>
        <v>0.61508406824908257</v>
      </c>
      <c r="F302" t="str">
        <f>_xlfn.IFNA(VLOOKUP(D302,ctlistM1!A:AI,4,FALSE),"PC 12:0_14:1")</f>
        <v>PE O-18:0/18:2</v>
      </c>
      <c r="G302">
        <f>_xlfn.IFNA(VLOOKUP(D302,ctlistM1!A:AL,11,FALSE),0)</f>
        <v>1</v>
      </c>
      <c r="H302" s="2">
        <f>IF(G302=0,0,VLOOKUP(F302,ProbListM1!D:W,IF(G302=1,17,IF(G302=2,18,IF(G302=3,19,IF(G302=4,20)))), FALSE))</f>
        <v>1.4787612016422081E-2</v>
      </c>
      <c r="I302" s="12" t="str">
        <f>IF(_xlfn.IFNA(VLOOKUP(D302,ctlistM1!A:AI,12,FALSE),"PC 12:0_14:1")=0,"PC 12:0_14:1", _xlfn.IFNA(VLOOKUP(D302,ctlistM1!A:AI,12,FALSE),"PC 12:0_14:1"))</f>
        <v>PE P-18:0/18:1</v>
      </c>
      <c r="J302" s="12">
        <f>_xlfn.IFNA(VLOOKUP(D302,ctlistM1!A:AO,19,FALSE),0)</f>
        <v>2</v>
      </c>
      <c r="K302" s="2">
        <f>IF(J302=0,0,VLOOKUP(I302,ProbListM1!D:W,IF(J302=1,17,IF(J302=2,18,IF(J302=3,19,IF(J302=4,20)))),FALSE))</f>
        <v>2.8727586251205469E-2</v>
      </c>
      <c r="L302" s="12" t="str">
        <f>IF(_xlfn.IFNA(VLOOKUP(D302,ctlistM1!A:AI,20,FALSE),"PC 12:0_14:1")=0,"PC 12:0_14:1", _xlfn.IFNA(VLOOKUP(D302,ctlistM1!A:AI,20,FALSE),"PC 12:0_14:1"))</f>
        <v>PC 12:0_14:1</v>
      </c>
      <c r="M302">
        <f>_xlfn.IFNA(VLOOKUP(D302,ctlistM1!A:AR,27,FALSE),0)</f>
        <v>0</v>
      </c>
      <c r="N302" s="2">
        <v>0</v>
      </c>
      <c r="O302" t="s">
        <v>146</v>
      </c>
      <c r="P302">
        <v>0</v>
      </c>
      <c r="Q302">
        <v>0</v>
      </c>
    </row>
    <row r="303" spans="1:17" x14ac:dyDescent="0.25">
      <c r="A303">
        <v>302</v>
      </c>
      <c r="B303">
        <v>-728.6</v>
      </c>
      <c r="C303">
        <v>279.2</v>
      </c>
      <c r="D303" s="117" t="s">
        <v>447</v>
      </c>
      <c r="E303">
        <f>VLOOKUP(D303,ProbListM1!D:S,10,FALSE)</f>
        <v>0.61526863499603723</v>
      </c>
      <c r="F303" t="str">
        <f>_xlfn.IFNA(VLOOKUP(D303,ctlistM1!A:AI,4,FALSE),"PC 12:0_14:1")</f>
        <v>PE P-18:0/18:2</v>
      </c>
      <c r="G303">
        <f>_xlfn.IFNA(VLOOKUP(D303,ctlistM1!A:AL,11,FALSE),0)</f>
        <v>2</v>
      </c>
      <c r="H303" s="2">
        <f>IF(G303=0,0,VLOOKUP(F303,ProbListM1!D:W,IF(G303=1,17,IF(G303=2,18,IF(G303=3,19,IF(G303=4,20)))), FALSE))</f>
        <v>2.8736206466580799E-2</v>
      </c>
      <c r="I303" s="12" t="str">
        <f>IF(_xlfn.IFNA(VLOOKUP(D303,ctlistM1!A:AI,12,FALSE),"PC 12:0_14:1")=0,"PC 12:0_14:1", _xlfn.IFNA(VLOOKUP(D303,ctlistM1!A:AI,12,FALSE),"PC 12:0_14:1"))</f>
        <v>PE O-18:0/18:3</v>
      </c>
      <c r="J303" s="12">
        <f>_xlfn.IFNA(VLOOKUP(D303,ctlistM1!A:AO,19,FALSE),0)</f>
        <v>1</v>
      </c>
      <c r="K303" s="2">
        <f>IF(J303=0,0,VLOOKUP(I303,ProbListM1!D:W,IF(J303=1,17,IF(J303=2,18,IF(J303=3,19,IF(J303=4,20)))),FALSE))</f>
        <v>1.4754121280969609E-2</v>
      </c>
      <c r="L303" s="12" t="str">
        <f>IF(_xlfn.IFNA(VLOOKUP(D303,ctlistM1!A:AI,20,FALSE),"PC 12:0_14:1")=0,"PC 12:0_14:1", _xlfn.IFNA(VLOOKUP(D303,ctlistM1!A:AI,20,FALSE),"PC 12:0_14:1"))</f>
        <v>PC 12:0_14:1</v>
      </c>
      <c r="M303">
        <f>_xlfn.IFNA(VLOOKUP(D303,ctlistM1!A:AR,27,FALSE),0)</f>
        <v>0</v>
      </c>
      <c r="N303" s="2">
        <v>0</v>
      </c>
      <c r="O303" t="s">
        <v>146</v>
      </c>
      <c r="P303">
        <v>0</v>
      </c>
      <c r="Q303">
        <v>0</v>
      </c>
    </row>
    <row r="304" spans="1:17" x14ac:dyDescent="0.25">
      <c r="A304">
        <v>303</v>
      </c>
      <c r="B304">
        <v>-726.5</v>
      </c>
      <c r="C304">
        <v>277.2</v>
      </c>
      <c r="D304" s="117" t="s">
        <v>448</v>
      </c>
      <c r="E304">
        <f>VLOOKUP(D304,ProbListM1!D:S,10,FALSE)</f>
        <v>0.6154532571254766</v>
      </c>
      <c r="F304" t="str">
        <f>_xlfn.IFNA(VLOOKUP(D304,ctlistM1!A:AI,4,FALSE),"PC 12:0_14:1")</f>
        <v>PE O-18:0/18:4</v>
      </c>
      <c r="G304">
        <f>_xlfn.IFNA(VLOOKUP(D304,ctlistM1!A:AL,11,FALSE),0)</f>
        <v>1</v>
      </c>
      <c r="H304" s="2">
        <f>IF(G304=0,0,VLOOKUP(F304,ProbListM1!D:W,IF(G304=1,17,IF(G304=2,18,IF(G304=3,19,IF(G304=4,20)))), FALSE))</f>
        <v>1.4720664539109633E-2</v>
      </c>
      <c r="I304" s="12" t="str">
        <f>IF(_xlfn.IFNA(VLOOKUP(D304,ctlistM1!A:AI,12,FALSE),"PC 12:0_14:1")=0,"PC 12:0_14:1", _xlfn.IFNA(VLOOKUP(D304,ctlistM1!A:AI,12,FALSE),"PC 12:0_14:1"))</f>
        <v>PE P-18:0/18:3</v>
      </c>
      <c r="J304" s="12">
        <f>_xlfn.IFNA(VLOOKUP(D304,ctlistM1!A:AO,19,FALSE),0)</f>
        <v>2</v>
      </c>
      <c r="K304" s="2">
        <f>IF(J304=0,0,VLOOKUP(I304,ProbListM1!D:W,IF(J304=1,17,IF(J304=2,18,IF(J304=3,19,IF(J304=4,20)))),FALSE))</f>
        <v>2.8744829268602726E-2</v>
      </c>
      <c r="L304" s="12" t="str">
        <f>IF(_xlfn.IFNA(VLOOKUP(D304,ctlistM1!A:AI,20,FALSE),"PC 12:0_14:1")=0,"PC 12:0_14:1", _xlfn.IFNA(VLOOKUP(D304,ctlistM1!A:AI,20,FALSE),"PC 12:0_14:1"))</f>
        <v>PC 12:0_14:1</v>
      </c>
      <c r="M304">
        <f>_xlfn.IFNA(VLOOKUP(D304,ctlistM1!A:AR,27,FALSE),0)</f>
        <v>0</v>
      </c>
      <c r="N304" s="2">
        <v>0</v>
      </c>
      <c r="O304" t="s">
        <v>146</v>
      </c>
      <c r="P304">
        <v>0</v>
      </c>
      <c r="Q304">
        <v>0</v>
      </c>
    </row>
    <row r="305" spans="1:17" x14ac:dyDescent="0.25">
      <c r="A305">
        <v>304</v>
      </c>
      <c r="B305">
        <v>-724.5</v>
      </c>
      <c r="C305">
        <v>275.2</v>
      </c>
      <c r="D305" s="117" t="s">
        <v>449</v>
      </c>
      <c r="E305">
        <f>VLOOKUP(D305,ProbListM1!D:S,10,FALSE)</f>
        <v>0.61563793465401939</v>
      </c>
      <c r="F305" t="str">
        <f>_xlfn.IFNA(VLOOKUP(D305,ctlistM1!A:AI,4,FALSE),"PC 12:0_14:1")</f>
        <v>PE P-18:0/18:4</v>
      </c>
      <c r="G305">
        <f>_xlfn.IFNA(VLOOKUP(D305,ctlistM1!A:AL,11,FALSE),0)</f>
        <v>2</v>
      </c>
      <c r="H305" s="2">
        <f>IF(G305=0,0,VLOOKUP(F305,ProbListM1!D:W,IF(G305=1,17,IF(G305=2,18,IF(G305=3,19,IF(G305=4,20)))), FALSE))</f>
        <v>2.8753454658047409E-2</v>
      </c>
      <c r="I305" s="12" t="str">
        <f>IF(_xlfn.IFNA(VLOOKUP(D305,ctlistM1!A:AI,12,FALSE),"PC 12:0_14:1")=0,"PC 12:0_14:1", _xlfn.IFNA(VLOOKUP(D305,ctlistM1!A:AI,12,FALSE),"PC 12:0_14:1"))</f>
        <v>PC 12:0_14:1</v>
      </c>
      <c r="J305" s="12">
        <f>_xlfn.IFNA(VLOOKUP(D305,ctlistM1!A:AO,19,FALSE),0)</f>
        <v>0</v>
      </c>
      <c r="K305" s="2">
        <f>IF(J305=0,0,VLOOKUP(I305,ProbListM1!D:W,IF(J305=1,17,IF(J305=2,18,IF(J305=3,19,IF(J305=4,20)))),FALSE))</f>
        <v>0</v>
      </c>
      <c r="L305" s="12" t="str">
        <f>IF(_xlfn.IFNA(VLOOKUP(D305,ctlistM1!A:AI,20,FALSE),"PC 12:0_14:1")=0,"PC 12:0_14:1", _xlfn.IFNA(VLOOKUP(D305,ctlistM1!A:AI,20,FALSE),"PC 12:0_14:1"))</f>
        <v>PC 12:0_14:1</v>
      </c>
      <c r="M305">
        <f>_xlfn.IFNA(VLOOKUP(D305,ctlistM1!A:AR,27,FALSE),0)</f>
        <v>0</v>
      </c>
      <c r="N305" s="2">
        <v>0</v>
      </c>
      <c r="O305" t="s">
        <v>146</v>
      </c>
      <c r="P305">
        <v>0</v>
      </c>
      <c r="Q305">
        <v>0</v>
      </c>
    </row>
    <row r="306" spans="1:17" x14ac:dyDescent="0.25">
      <c r="A306">
        <v>305</v>
      </c>
      <c r="B306">
        <v>-758.6</v>
      </c>
      <c r="C306">
        <v>309.3</v>
      </c>
      <c r="D306" s="117" t="s">
        <v>450</v>
      </c>
      <c r="E306">
        <f>VLOOKUP(D306,ProbListM1!D:S,10,FALSE)</f>
        <v>0.60126574914498432</v>
      </c>
      <c r="F306" t="str">
        <f>_xlfn.IFNA(VLOOKUP(D306,ctlistM1!A:AI,4,FALSE),"PC 12:0_14:1")</f>
        <v>PE P-18:0/20:1</v>
      </c>
      <c r="G306">
        <f>_xlfn.IFNA(VLOOKUP(D306,ctlistM1!A:AL,11,FALSE),0)</f>
        <v>2</v>
      </c>
      <c r="H306" s="2">
        <f>IF(G306=0,0,VLOOKUP(F306,ProbListM1!D:W,IF(G306=1,17,IF(G306=2,18,IF(G306=3,19,IF(G306=4,20)))), FALSE))</f>
        <v>2.8082199751373528E-2</v>
      </c>
      <c r="I306" s="12" t="str">
        <f>IF(_xlfn.IFNA(VLOOKUP(D306,ctlistM1!A:AI,12,FALSE),"PC 12:0_14:1")=0,"PC 12:0_14:1", _xlfn.IFNA(VLOOKUP(D306,ctlistM1!A:AI,12,FALSE),"PC 12:0_14:1"))</f>
        <v>PE O-18:0/20:2</v>
      </c>
      <c r="J306" s="12">
        <f>_xlfn.IFNA(VLOOKUP(D306,ctlistM1!A:AO,19,FALSE),0)</f>
        <v>1</v>
      </c>
      <c r="K306" s="2">
        <f>IF(J306=0,0,VLOOKUP(I306,ProbListM1!D:W,IF(J306=1,17,IF(J306=2,18,IF(J306=3,19,IF(J306=4,20)))),FALSE))</f>
        <v>1.7363037237865662E-2</v>
      </c>
      <c r="L306" s="12" t="str">
        <f>IF(_xlfn.IFNA(VLOOKUP(D306,ctlistM1!A:AI,20,FALSE),"PC 12:0_14:1")=0,"PC 12:0_14:1", _xlfn.IFNA(VLOOKUP(D306,ctlistM1!A:AI,20,FALSE),"PC 12:0_14:1"))</f>
        <v>PC 12:0_14:1</v>
      </c>
      <c r="M306">
        <f>_xlfn.IFNA(VLOOKUP(D306,ctlistM1!A:AR,27,FALSE),0)</f>
        <v>0</v>
      </c>
      <c r="N306" s="2">
        <v>0</v>
      </c>
      <c r="O306" t="s">
        <v>146</v>
      </c>
      <c r="P306">
        <v>0</v>
      </c>
      <c r="Q306">
        <v>0</v>
      </c>
    </row>
    <row r="307" spans="1:17" x14ac:dyDescent="0.25">
      <c r="A307">
        <v>306</v>
      </c>
      <c r="B307">
        <v>-756.6</v>
      </c>
      <c r="C307">
        <v>307.3</v>
      </c>
      <c r="D307" s="117" t="s">
        <v>451</v>
      </c>
      <c r="E307">
        <f>VLOOKUP(D307,ProbListM1!D:S,10,FALSE)</f>
        <v>0.60144616946328455</v>
      </c>
      <c r="F307" t="str">
        <f>_xlfn.IFNA(VLOOKUP(D307,ctlistM1!A:AI,4,FALSE),"PC 12:0_14:1")</f>
        <v>PE O-18:0/20:3</v>
      </c>
      <c r="G307">
        <f>_xlfn.IFNA(VLOOKUP(D307,ctlistM1!A:AL,11,FALSE),0)</f>
        <v>1</v>
      </c>
      <c r="H307" s="2">
        <f>IF(G307=0,0,VLOOKUP(F307,ProbListM1!D:W,IF(G307=1,17,IF(G307=2,18,IF(G307=3,19,IF(G307=4,20)))), FALSE))</f>
        <v>1.7327047557491738E-2</v>
      </c>
      <c r="I307" s="12" t="str">
        <f>IF(_xlfn.IFNA(VLOOKUP(D307,ctlistM1!A:AI,12,FALSE),"PC 12:0_14:1")=0,"PC 12:0_14:1", _xlfn.IFNA(VLOOKUP(D307,ctlistM1!A:AI,12,FALSE),"PC 12:0_14:1"))</f>
        <v>PE P-18:0/20:2</v>
      </c>
      <c r="J307" s="12">
        <f>_xlfn.IFNA(VLOOKUP(D307,ctlistM1!A:AO,19,FALSE),0)</f>
        <v>2</v>
      </c>
      <c r="K307" s="2">
        <f>IF(J307=0,0,VLOOKUP(I307,ProbListM1!D:W,IF(J307=1,17,IF(J307=2,18,IF(J307=3,19,IF(J307=4,20)))),FALSE))</f>
        <v>2.8090626307226606E-2</v>
      </c>
      <c r="L307" s="12" t="str">
        <f>IF(_xlfn.IFNA(VLOOKUP(D307,ctlistM1!A:AI,20,FALSE),"PC 12:0_14:1")=0,"PC 12:0_14:1", _xlfn.IFNA(VLOOKUP(D307,ctlistM1!A:AI,20,FALSE),"PC 12:0_14:1"))</f>
        <v>PC 12:0_14:1</v>
      </c>
      <c r="M307">
        <f>_xlfn.IFNA(VLOOKUP(D307,ctlistM1!A:AR,27,FALSE),0)</f>
        <v>0</v>
      </c>
      <c r="N307" s="2">
        <v>0</v>
      </c>
      <c r="O307" t="s">
        <v>146</v>
      </c>
      <c r="P307">
        <v>0</v>
      </c>
      <c r="Q307">
        <v>0</v>
      </c>
    </row>
    <row r="308" spans="1:17" x14ac:dyDescent="0.25">
      <c r="A308">
        <v>307</v>
      </c>
      <c r="B308">
        <v>-754.6</v>
      </c>
      <c r="C308">
        <v>305.2</v>
      </c>
      <c r="D308" s="117" t="s">
        <v>452</v>
      </c>
      <c r="E308">
        <f>VLOOKUP(D308,ProbListM1!D:S,10,FALSE)</f>
        <v>0.60162664391986098</v>
      </c>
      <c r="F308" t="str">
        <f>_xlfn.IFNA(VLOOKUP(D308,ctlistM1!A:AI,4,FALSE),"PC 12:0_14:1")</f>
        <v>PE P-18:0/20:3</v>
      </c>
      <c r="G308">
        <f>_xlfn.IFNA(VLOOKUP(D308,ctlistM1!A:AL,11,FALSE),0)</f>
        <v>2</v>
      </c>
      <c r="H308" s="2">
        <f>IF(G308=0,0,VLOOKUP(F308,ProbListM1!D:W,IF(G308=1,17,IF(G308=2,18,IF(G308=3,19,IF(G308=4,20)))), FALSE))</f>
        <v>2.8099055391615342E-2</v>
      </c>
      <c r="I308" s="12" t="str">
        <f>IF(_xlfn.IFNA(VLOOKUP(D308,ctlistM1!A:AI,12,FALSE),"PC 12:0_14:1")=0,"PC 12:0_14:1", _xlfn.IFNA(VLOOKUP(D308,ctlistM1!A:AI,12,FALSE),"PC 12:0_14:1"))</f>
        <v>PE O-18:0/20:4</v>
      </c>
      <c r="J308" s="12">
        <f>_xlfn.IFNA(VLOOKUP(D308,ctlistM1!A:AO,19,FALSE),0)</f>
        <v>1</v>
      </c>
      <c r="K308" s="2">
        <f>IF(J308=0,0,VLOOKUP(I308,ProbListM1!D:W,IF(J308=1,17,IF(J308=2,18,IF(J308=3,19,IF(J308=4,20)))),FALSE))</f>
        <v>1.729108889397122E-2</v>
      </c>
      <c r="L308" s="12" t="str">
        <f>IF(_xlfn.IFNA(VLOOKUP(D308,ctlistM1!A:AI,20,FALSE),"PC 12:0_14:1")=0,"PC 12:0_14:1", _xlfn.IFNA(VLOOKUP(D308,ctlistM1!A:AI,20,FALSE),"PC 12:0_14:1"))</f>
        <v>PC 12:0_14:1</v>
      </c>
      <c r="M308">
        <f>_xlfn.IFNA(VLOOKUP(D308,ctlistM1!A:AR,27,FALSE),0)</f>
        <v>0</v>
      </c>
      <c r="N308" s="2">
        <v>0</v>
      </c>
      <c r="O308" t="s">
        <v>146</v>
      </c>
      <c r="P308">
        <v>0</v>
      </c>
      <c r="Q308">
        <v>0</v>
      </c>
    </row>
    <row r="309" spans="1:17" x14ac:dyDescent="0.25">
      <c r="A309">
        <v>308</v>
      </c>
      <c r="B309">
        <v>-752.6</v>
      </c>
      <c r="C309">
        <v>303.2</v>
      </c>
      <c r="D309" s="117" t="s">
        <v>453</v>
      </c>
      <c r="E309">
        <f>VLOOKUP(D309,ProbListM1!D:S,10,FALSE)</f>
        <v>0.60180717253095894</v>
      </c>
      <c r="F309" t="str">
        <f>_xlfn.IFNA(VLOOKUP(D309,ctlistM1!A:AI,4,FALSE),"PC 12:0_14:1")</f>
        <v>PE O-18:0/20:5</v>
      </c>
      <c r="G309">
        <f>_xlfn.IFNA(VLOOKUP(D309,ctlistM1!A:AL,11,FALSE),0)</f>
        <v>1</v>
      </c>
      <c r="H309" s="2">
        <f>IF(G309=0,0,VLOOKUP(F309,ProbListM1!D:W,IF(G309=1,17,IF(G309=2,18,IF(G309=3,19,IF(G309=4,20)))), FALSE))</f>
        <v>1.7255161285416255E-2</v>
      </c>
      <c r="I309" s="12" t="str">
        <f>IF(_xlfn.IFNA(VLOOKUP(D309,ctlistM1!A:AI,12,FALSE),"PC 12:0_14:1")=0,"PC 12:0_14:1", _xlfn.IFNA(VLOOKUP(D309,ctlistM1!A:AI,12,FALSE),"PC 12:0_14:1"))</f>
        <v>PE P-18:0/20:4</v>
      </c>
      <c r="J309" s="12">
        <f>_xlfn.IFNA(VLOOKUP(D309,ctlistM1!A:AO,19,FALSE),0)</f>
        <v>2</v>
      </c>
      <c r="K309" s="2">
        <f>IF(J309=0,0,VLOOKUP(I309,ProbListM1!D:W,IF(J309=1,17,IF(J309=2,18,IF(J309=3,19,IF(J309=4,20)))),FALSE))</f>
        <v>2.8107487005298477E-2</v>
      </c>
      <c r="L309" s="12" t="str">
        <f>IF(_xlfn.IFNA(VLOOKUP(D309,ctlistM1!A:AI,20,FALSE),"PC 12:0_14:1")=0,"PC 12:0_14:1", _xlfn.IFNA(VLOOKUP(D309,ctlistM1!A:AI,20,FALSE),"PC 12:0_14:1"))</f>
        <v>PC 12:0_14:1</v>
      </c>
      <c r="M309">
        <f>_xlfn.IFNA(VLOOKUP(D309,ctlistM1!A:AR,27,FALSE),0)</f>
        <v>0</v>
      </c>
      <c r="N309" s="2">
        <v>0</v>
      </c>
      <c r="O309" t="s">
        <v>146</v>
      </c>
      <c r="P309">
        <v>0</v>
      </c>
      <c r="Q309">
        <v>0</v>
      </c>
    </row>
    <row r="310" spans="1:17" x14ac:dyDescent="0.25">
      <c r="A310">
        <v>309</v>
      </c>
      <c r="B310">
        <v>-750.5</v>
      </c>
      <c r="C310">
        <v>301.2</v>
      </c>
      <c r="D310" s="117" t="s">
        <v>454</v>
      </c>
      <c r="E310">
        <f>VLOOKUP(D310,ProbListM1!D:S,10,FALSE)</f>
        <v>0.60198775531282833</v>
      </c>
      <c r="F310" t="str">
        <f>_xlfn.IFNA(VLOOKUP(D310,ctlistM1!A:AI,4,FALSE),"PC 12:0_14:1")</f>
        <v>PE P-18:0/20:5</v>
      </c>
      <c r="G310">
        <f>_xlfn.IFNA(VLOOKUP(D310,ctlistM1!A:AL,11,FALSE),0)</f>
        <v>2</v>
      </c>
      <c r="H310" s="2">
        <f>IF(G310=0,0,VLOOKUP(F310,ProbListM1!D:W,IF(G310=1,17,IF(G310=2,18,IF(G310=3,19,IF(G310=4,20)))), FALSE))</f>
        <v>2.811592114903496E-2</v>
      </c>
      <c r="I310" s="12" t="str">
        <f>IF(_xlfn.IFNA(VLOOKUP(D310,ctlistM1!A:AI,12,FALSE),"PC 12:0_14:1")=0,"PC 12:0_14:1", _xlfn.IFNA(VLOOKUP(D310,ctlistM1!A:AI,12,FALSE),"PC 12:0_14:1"))</f>
        <v>PC 12:0_14:1</v>
      </c>
      <c r="J310" s="12">
        <f>_xlfn.IFNA(VLOOKUP(D310,ctlistM1!A:AO,19,FALSE),0)</f>
        <v>0</v>
      </c>
      <c r="K310" s="2">
        <f>IF(J310=0,0,VLOOKUP(I310,ProbListM1!D:W,IF(J310=1,17,IF(J310=2,18,IF(J310=3,19,IF(J310=4,20)))),FALSE))</f>
        <v>0</v>
      </c>
      <c r="L310" s="12" t="str">
        <f>IF(_xlfn.IFNA(VLOOKUP(D310,ctlistM1!A:AI,20,FALSE),"PC 12:0_14:1")=0,"PC 12:0_14:1", _xlfn.IFNA(VLOOKUP(D310,ctlistM1!A:AI,20,FALSE),"PC 12:0_14:1"))</f>
        <v>PC 12:0_14:1</v>
      </c>
      <c r="M310">
        <f>_xlfn.IFNA(VLOOKUP(D310,ctlistM1!A:AR,27,FALSE),0)</f>
        <v>0</v>
      </c>
      <c r="N310" s="2">
        <v>0</v>
      </c>
      <c r="O310" t="s">
        <v>146</v>
      </c>
      <c r="P310">
        <v>0</v>
      </c>
      <c r="Q310">
        <v>0</v>
      </c>
    </row>
    <row r="311" spans="1:17" x14ac:dyDescent="0.25">
      <c r="A311">
        <v>310</v>
      </c>
      <c r="B311">
        <v>-786.6</v>
      </c>
      <c r="C311">
        <v>337.3</v>
      </c>
      <c r="D311" s="117" t="s">
        <v>455</v>
      </c>
      <c r="E311">
        <f>VLOOKUP(D311,ProbListM1!D:S,10,FALSE)</f>
        <v>0.587757868812949</v>
      </c>
      <c r="F311" t="str">
        <f>_xlfn.IFNA(VLOOKUP(D311,ctlistM1!A:AI,4,FALSE),"PC 12:0_14:1")</f>
        <v>PE P-18:0/22:1</v>
      </c>
      <c r="G311">
        <f>_xlfn.IFNA(VLOOKUP(D311,ctlistM1!A:AL,11,FALSE),0)</f>
        <v>2</v>
      </c>
      <c r="H311" s="2">
        <f>IF(G311=0,0,VLOOKUP(F311,ProbListM1!D:W,IF(G311=1,17,IF(G311=2,18,IF(G311=3,19,IF(G311=4,20)))), FALSE))</f>
        <v>2.7451312337212177E-2</v>
      </c>
      <c r="I311" s="12" t="str">
        <f>IF(_xlfn.IFNA(VLOOKUP(D311,ctlistM1!A:AI,12,FALSE),"PC 12:0_14:1")=0,"PC 12:0_14:1", _xlfn.IFNA(VLOOKUP(D311,ctlistM1!A:AI,12,FALSE),"PC 12:0_14:1"))</f>
        <v>PE O-18:0/22:2</v>
      </c>
      <c r="J311" s="12">
        <f>_xlfn.IFNA(VLOOKUP(D311,ctlistM1!A:AO,19,FALSE),0)</f>
        <v>1</v>
      </c>
      <c r="K311" s="2">
        <f>IF(J311=0,0,VLOOKUP(I311,ProbListM1!D:W,IF(J311=1,17,IF(J311=2,18,IF(J311=3,19,IF(J311=4,20)))),FALSE))</f>
        <v>2.0122114839871086E-2</v>
      </c>
      <c r="L311" s="12" t="str">
        <f>IF(_xlfn.IFNA(VLOOKUP(D311,ctlistM1!A:AI,20,FALSE),"PC 12:0_14:1")=0,"PC 12:0_14:1", _xlfn.IFNA(VLOOKUP(D311,ctlistM1!A:AI,20,FALSE),"PC 12:0_14:1"))</f>
        <v>PC 12:0_14:1</v>
      </c>
      <c r="M311">
        <f>_xlfn.IFNA(VLOOKUP(D311,ctlistM1!A:AR,27,FALSE),0)</f>
        <v>0</v>
      </c>
      <c r="N311" s="2">
        <v>0</v>
      </c>
      <c r="O311" t="s">
        <v>146</v>
      </c>
      <c r="P311">
        <v>0</v>
      </c>
      <c r="Q311">
        <v>0</v>
      </c>
    </row>
    <row r="312" spans="1:17" x14ac:dyDescent="0.25">
      <c r="A312">
        <v>311</v>
      </c>
      <c r="B312">
        <v>-784.6</v>
      </c>
      <c r="C312">
        <v>335.3</v>
      </c>
      <c r="D312" s="117" t="s">
        <v>456</v>
      </c>
      <c r="E312">
        <f>VLOOKUP(D312,ProbListM1!D:S,10,FALSE)</f>
        <v>0.58793423585518523</v>
      </c>
      <c r="F312" t="str">
        <f>_xlfn.IFNA(VLOOKUP(D312,ctlistM1!A:AI,4,FALSE),"PC 12:0_14:1")</f>
        <v>PE P-18:0/22:2</v>
      </c>
      <c r="G312">
        <f>_xlfn.IFNA(VLOOKUP(D312,ctlistM1!A:AL,11,FALSE),0)</f>
        <v>2</v>
      </c>
      <c r="H312" s="2">
        <f>IF(G312=0,0,VLOOKUP(F312,ProbListM1!D:W,IF(G312=1,17,IF(G312=2,18,IF(G312=3,19,IF(G312=4,20)))), FALSE))</f>
        <v>2.7459549584247584E-2</v>
      </c>
      <c r="I312" s="12" t="str">
        <f>IF(_xlfn.IFNA(VLOOKUP(D312,ctlistM1!A:AI,12,FALSE),"PC 12:0_14:1")=0,"PC 12:0_14:1", _xlfn.IFNA(VLOOKUP(D312,ctlistM1!A:AI,12,FALSE),"PC 12:0_14:1"))</f>
        <v>PC 12:0_14:1</v>
      </c>
      <c r="J312" s="12">
        <f>_xlfn.IFNA(VLOOKUP(D312,ctlistM1!A:AO,19,FALSE),0)</f>
        <v>0</v>
      </c>
      <c r="K312" s="2">
        <f>IF(J312=0,0,VLOOKUP(I312,ProbListM1!D:W,IF(J312=1,17,IF(J312=2,18,IF(J312=3,19,IF(J312=4,20)))),FALSE))</f>
        <v>0</v>
      </c>
      <c r="L312" s="12" t="str">
        <f>IF(_xlfn.IFNA(VLOOKUP(D312,ctlistM1!A:AI,20,FALSE),"PC 12:0_14:1")=0,"PC 12:0_14:1", _xlfn.IFNA(VLOOKUP(D312,ctlistM1!A:AI,20,FALSE),"PC 12:0_14:1"))</f>
        <v>PC 12:0_14:1</v>
      </c>
      <c r="M312">
        <f>_xlfn.IFNA(VLOOKUP(D312,ctlistM1!A:AR,27,FALSE),0)</f>
        <v>0</v>
      </c>
      <c r="N312" s="2">
        <v>0</v>
      </c>
      <c r="O312" t="s">
        <v>146</v>
      </c>
      <c r="P312">
        <v>0</v>
      </c>
      <c r="Q312">
        <v>0</v>
      </c>
    </row>
    <row r="313" spans="1:17" x14ac:dyDescent="0.25">
      <c r="A313">
        <v>312</v>
      </c>
      <c r="B313">
        <v>-780.6</v>
      </c>
      <c r="C313">
        <v>331.3</v>
      </c>
      <c r="D313" s="117" t="s">
        <v>457</v>
      </c>
      <c r="E313">
        <f>VLOOKUP(D313,ProbListM1!D:S,10,FALSE)</f>
        <v>0.5882871287215975</v>
      </c>
      <c r="F313" t="str">
        <f>_xlfn.IFNA(VLOOKUP(D313,ctlistM1!A:AI,4,FALSE),"PC 12:0_14:1")</f>
        <v>PE P-18:0/22:4</v>
      </c>
      <c r="G313">
        <f>_xlfn.IFNA(VLOOKUP(D313,ctlistM1!A:AL,11,FALSE),0)</f>
        <v>2</v>
      </c>
      <c r="H313" s="2">
        <f>IF(G313=0,0,VLOOKUP(F313,ProbListM1!D:W,IF(G313=1,17,IF(G313=2,18,IF(G313=3,19,IF(G313=4,20)))), FALSE))</f>
        <v>2.7476031494250798E-2</v>
      </c>
      <c r="I313" s="12" t="str">
        <f>IF(_xlfn.IFNA(VLOOKUP(D313,ctlistM1!A:AI,12,FALSE),"PC 12:0_14:1")=0,"PC 12:0_14:1", _xlfn.IFNA(VLOOKUP(D313,ctlistM1!A:AI,12,FALSE),"PC 12:0_14:1"))</f>
        <v>PE O-18:0/22:5</v>
      </c>
      <c r="J313" s="12">
        <f>_xlfn.IFNA(VLOOKUP(D313,ctlistM1!A:AO,19,FALSE),0)</f>
        <v>1</v>
      </c>
      <c r="K313" s="2">
        <f>IF(J313=0,0,VLOOKUP(I313,ProbListM1!D:W,IF(J313=1,17,IF(J313=2,18,IF(J313=3,19,IF(J313=4,20)))),FALSE))</f>
        <v>2.0007397318701218E-2</v>
      </c>
      <c r="L313" s="12" t="str">
        <f>IF(_xlfn.IFNA(VLOOKUP(D313,ctlistM1!A:AI,20,FALSE),"PC 12:0_14:1")=0,"PC 12:0_14:1", _xlfn.IFNA(VLOOKUP(D313,ctlistM1!A:AI,20,FALSE),"PC 12:0_14:1"))</f>
        <v>PC 12:0_14:1</v>
      </c>
      <c r="M313">
        <f>_xlfn.IFNA(VLOOKUP(D313,ctlistM1!A:AR,27,FALSE),0)</f>
        <v>0</v>
      </c>
      <c r="N313" s="2">
        <v>0</v>
      </c>
      <c r="O313" t="s">
        <v>146</v>
      </c>
      <c r="P313">
        <v>0</v>
      </c>
      <c r="Q313">
        <v>0</v>
      </c>
    </row>
    <row r="314" spans="1:17" x14ac:dyDescent="0.25">
      <c r="A314">
        <v>313</v>
      </c>
      <c r="B314">
        <v>-778.6</v>
      </c>
      <c r="C314">
        <v>329.2</v>
      </c>
      <c r="D314" s="117" t="s">
        <v>458</v>
      </c>
      <c r="E314">
        <f>VLOOKUP(D314,ProbListM1!D:S,10,FALSE)</f>
        <v>0.58846365457753846</v>
      </c>
      <c r="F314" t="str">
        <f>_xlfn.IFNA(VLOOKUP(D314,ctlistM1!A:AI,4,FALSE),"PC 12:0_14:1")</f>
        <v>PE O-18:0/22:6</v>
      </c>
      <c r="G314">
        <f>_xlfn.IFNA(VLOOKUP(D314,ctlistM1!A:AL,11,FALSE),0)</f>
        <v>1</v>
      </c>
      <c r="H314" s="2">
        <f>IF(G314=0,0,VLOOKUP(F314,ProbListM1!D:W,IF(G314=1,17,IF(G314=2,18,IF(G314=3,19,IF(G314=4,20)))), FALSE))</f>
        <v>1.9969214610342546E-2</v>
      </c>
      <c r="I314" s="12" t="str">
        <f>IF(_xlfn.IFNA(VLOOKUP(D314,ctlistM1!A:AI,12,FALSE),"PC 12:0_14:1")=0,"PC 12:0_14:1", _xlfn.IFNA(VLOOKUP(D314,ctlistM1!A:AI,12,FALSE),"PC 12:0_14:1"))</f>
        <v>PE P-18:0/22:5</v>
      </c>
      <c r="J314" s="12">
        <f>_xlfn.IFNA(VLOOKUP(D314,ctlistM1!A:AO,19,FALSE),0)</f>
        <v>2</v>
      </c>
      <c r="K314" s="2">
        <f>IF(J314=0,0,VLOOKUP(I314,ProbListM1!D:W,IF(J314=1,17,IF(J314=2,18,IF(J314=3,19,IF(J314=4,20)))),FALSE))</f>
        <v>2.7484276158702199E-2</v>
      </c>
      <c r="L314" s="12" t="str">
        <f>IF(_xlfn.IFNA(VLOOKUP(D314,ctlistM1!A:AI,20,FALSE),"PC 12:0_14:1")=0,"PC 12:0_14:1", _xlfn.IFNA(VLOOKUP(D314,ctlistM1!A:AI,20,FALSE),"PC 12:0_14:1"))</f>
        <v>PC 12:0_14:1</v>
      </c>
      <c r="M314">
        <f>_xlfn.IFNA(VLOOKUP(D314,ctlistM1!A:AR,27,FALSE),0)</f>
        <v>0</v>
      </c>
      <c r="N314" s="2">
        <v>0</v>
      </c>
      <c r="O314" t="s">
        <v>146</v>
      </c>
      <c r="P314">
        <v>0</v>
      </c>
      <c r="Q314">
        <v>0</v>
      </c>
    </row>
    <row r="315" spans="1:17" x14ac:dyDescent="0.25">
      <c r="A315">
        <v>314</v>
      </c>
      <c r="B315">
        <v>-776.6</v>
      </c>
      <c r="C315">
        <v>327.2</v>
      </c>
      <c r="D315" s="117" t="s">
        <v>459</v>
      </c>
      <c r="E315">
        <f>VLOOKUP(D315,ProbListM1!D:S,10,FALSE)</f>
        <v>0.58864023340315419</v>
      </c>
      <c r="F315" t="str">
        <f>_xlfn.IFNA(VLOOKUP(D315,ctlistM1!A:AI,4,FALSE),"PC 12:0_14:1")</f>
        <v>PE P-18:0/22:6</v>
      </c>
      <c r="G315">
        <f>_xlfn.IFNA(VLOOKUP(D315,ctlistM1!A:AL,11,FALSE),0)</f>
        <v>2</v>
      </c>
      <c r="H315" s="2">
        <f>IF(G315=0,0,VLOOKUP(F315,ProbListM1!D:W,IF(G315=1,17,IF(G315=2,18,IF(G315=3,19,IF(G315=4,20)))), FALSE))</f>
        <v>2.7492523297109557E-2</v>
      </c>
      <c r="I315" s="12" t="str">
        <f>IF(_xlfn.IFNA(VLOOKUP(D315,ctlistM1!A:AI,12,FALSE),"PC 12:0_14:1")=0,"PC 12:0_14:1", _xlfn.IFNA(VLOOKUP(D315,ctlistM1!A:AI,12,FALSE),"PC 12:0_14:1"))</f>
        <v>PC 12:0_14:1</v>
      </c>
      <c r="J315" s="12">
        <f>_xlfn.IFNA(VLOOKUP(D315,ctlistM1!A:AO,19,FALSE),0)</f>
        <v>0</v>
      </c>
      <c r="K315" s="2">
        <f>IF(J315=0,0,VLOOKUP(I315,ProbListM1!D:W,IF(J315=1,17,IF(J315=2,18,IF(J315=3,19,IF(J315=4,20)))),FALSE))</f>
        <v>0</v>
      </c>
      <c r="L315" s="12" t="str">
        <f>IF(_xlfn.IFNA(VLOOKUP(D315,ctlistM1!A:AI,20,FALSE),"PC 12:0_14:1")=0,"PC 12:0_14:1", _xlfn.IFNA(VLOOKUP(D315,ctlistM1!A:AI,20,FALSE),"PC 12:0_14:1"))</f>
        <v>PC 12:0_14:1</v>
      </c>
      <c r="M315">
        <f>_xlfn.IFNA(VLOOKUP(D315,ctlistM1!A:AR,27,FALSE),0)</f>
        <v>0</v>
      </c>
      <c r="N315" s="2">
        <v>0</v>
      </c>
      <c r="O315" t="s">
        <v>146</v>
      </c>
      <c r="P315">
        <v>0</v>
      </c>
      <c r="Q315">
        <v>0</v>
      </c>
    </row>
    <row r="316" spans="1:17" x14ac:dyDescent="0.25">
      <c r="A316">
        <v>315</v>
      </c>
      <c r="B316">
        <v>-674.5</v>
      </c>
      <c r="C316">
        <v>283.3</v>
      </c>
      <c r="D316" t="s">
        <v>460</v>
      </c>
      <c r="E316">
        <f>VLOOKUP(D316,ProbListM1!D:S,10,FALSE)</f>
        <v>0.64368072481602701</v>
      </c>
      <c r="F316" t="str">
        <f>_xlfn.IFNA(VLOOKUP(D316,ctlistM1!A:AI,4,FALSE),"PC 12:0_14:1")</f>
        <v>PE P-14:0/18:1</v>
      </c>
      <c r="G316">
        <f>_xlfn.IFNA(VLOOKUP(D316,ctlistM1!A:AL,11,FALSE),0)</f>
        <v>1</v>
      </c>
      <c r="H316" s="2">
        <f>IF(G316=0,0,VLOOKUP(F316,ProbListM1!D:W,IF(G316=1,17,IF(G316=2,18,IF(G316=3,19,IF(G316=4,20)))), FALSE))</f>
        <v>1.5514859151552002E-2</v>
      </c>
      <c r="I316" s="12" t="str">
        <f>IF(_xlfn.IFNA(VLOOKUP(D316,ctlistM1!A:AI,12,FALSE),"PC 12:0_14:1")=0,"PC 12:0_14:1", _xlfn.IFNA(VLOOKUP(D316,ctlistM1!A:AI,12,FALSE),"PC 12:0_14:1"))</f>
        <v>PC 12:0_14:1</v>
      </c>
      <c r="J316" s="12">
        <f>_xlfn.IFNA(VLOOKUP(D316,ctlistM1!A:AO,19,FALSE),0)</f>
        <v>0</v>
      </c>
      <c r="K316" s="2">
        <f>IF(J316=0,0,VLOOKUP(I316,ProbListM1!D:W,IF(J316=1,17,IF(J316=2,18,IF(J316=3,19,IF(J316=4,20)))),FALSE))</f>
        <v>0</v>
      </c>
      <c r="L316" s="12" t="str">
        <f>IF(_xlfn.IFNA(VLOOKUP(D316,ctlistM1!A:AI,20,FALSE),"PC 12:0_14:1")=0,"PC 12:0_14:1", _xlfn.IFNA(VLOOKUP(D316,ctlistM1!A:AI,20,FALSE),"PC 12:0_14:1"))</f>
        <v>PC 12:0_14:1</v>
      </c>
      <c r="M316">
        <f>_xlfn.IFNA(VLOOKUP(D316,ctlistM1!A:AR,27,FALSE),0)</f>
        <v>0</v>
      </c>
      <c r="N316" s="2">
        <v>0</v>
      </c>
      <c r="O316" t="s">
        <v>146</v>
      </c>
      <c r="P316">
        <v>0</v>
      </c>
      <c r="Q316">
        <v>0</v>
      </c>
    </row>
    <row r="317" spans="1:17" x14ac:dyDescent="0.25">
      <c r="A317">
        <v>316</v>
      </c>
      <c r="B317">
        <v>-672.5</v>
      </c>
      <c r="C317">
        <v>281.2</v>
      </c>
      <c r="D317" t="s">
        <v>461</v>
      </c>
      <c r="E317">
        <f>VLOOKUP(D317,ProbListM1!D:S,10,FALSE)</f>
        <v>0.64387387249061201</v>
      </c>
      <c r="F317" t="str">
        <f>_xlfn.IFNA(VLOOKUP(D317,ctlistM1!A:AI,4,FALSE),"PC 12:0_14:1")</f>
        <v>PE P-14:1/18:1</v>
      </c>
      <c r="G317">
        <f>_xlfn.IFNA(VLOOKUP(D317,ctlistM1!A:AL,11,FALSE),0)</f>
        <v>2</v>
      </c>
      <c r="H317" s="2">
        <f>IF(G317=0,0,VLOOKUP(F317,ProbListM1!D:W,IF(G317=1,17,IF(G317=2,18,IF(G317=3,19,IF(G317=4,20)))), FALSE))</f>
        <v>2.2954530705037349E-2</v>
      </c>
      <c r="I317" s="12" t="str">
        <f>IF(_xlfn.IFNA(VLOOKUP(D317,ctlistM1!A:AI,12,FALSE),"PC 12:0_14:1")=0,"PC 12:0_14:1", _xlfn.IFNA(VLOOKUP(D317,ctlistM1!A:AI,12,FALSE),"PC 12:0_14:1"))</f>
        <v>PC 12:0_14:1</v>
      </c>
      <c r="J317" s="12">
        <f>_xlfn.IFNA(VLOOKUP(D317,ctlistM1!A:AO,19,FALSE),0)</f>
        <v>0</v>
      </c>
      <c r="K317" s="2">
        <f>IF(J317=0,0,VLOOKUP(I317,ProbListM1!D:W,IF(J317=1,17,IF(J317=2,18,IF(J317=3,19,IF(J317=4,20)))),FALSE))</f>
        <v>0</v>
      </c>
      <c r="L317" s="12" t="str">
        <f>IF(_xlfn.IFNA(VLOOKUP(D317,ctlistM1!A:AI,20,FALSE),"PC 12:0_14:1")=0,"PC 12:0_14:1", _xlfn.IFNA(VLOOKUP(D317,ctlistM1!A:AI,20,FALSE),"PC 12:0_14:1"))</f>
        <v>PC 12:0_14:1</v>
      </c>
      <c r="M317">
        <f>_xlfn.IFNA(VLOOKUP(D317,ctlistM1!A:AR,27,FALSE),0)</f>
        <v>0</v>
      </c>
      <c r="N317" s="2">
        <v>0</v>
      </c>
      <c r="O317" t="s">
        <v>146</v>
      </c>
      <c r="P317">
        <v>0</v>
      </c>
      <c r="Q317">
        <v>0</v>
      </c>
    </row>
    <row r="318" spans="1:17" x14ac:dyDescent="0.25">
      <c r="A318">
        <v>317</v>
      </c>
      <c r="B318">
        <v>-670.5</v>
      </c>
      <c r="C318">
        <v>281.2</v>
      </c>
      <c r="D318" t="s">
        <v>462</v>
      </c>
      <c r="E318">
        <f>VLOOKUP(D318,ProbListM1!D:S,10,FALSE)</f>
        <v>0.64406707812253949</v>
      </c>
      <c r="F318" t="str">
        <f>_xlfn.IFNA(VLOOKUP(D318,ctlistM1!A:AI,4,FALSE),"PC 12:0_14:1")</f>
        <v>PC 12:0_14:1</v>
      </c>
      <c r="G318">
        <f>_xlfn.IFNA(VLOOKUP(D318,ctlistM1!A:AL,11,FALSE),0)</f>
        <v>0</v>
      </c>
      <c r="H318" s="2">
        <f>IF(G318=0,0,VLOOKUP(F318,ProbListM1!D:W,IF(G318=1,17,IF(G318=2,18,IF(G318=3,19,IF(G318=4,20)))), FALSE))</f>
        <v>0</v>
      </c>
      <c r="I318" s="12" t="str">
        <f>IF(_xlfn.IFNA(VLOOKUP(D318,ctlistM1!A:AI,12,FALSE),"PC 12:0_14:1")=0,"PC 12:0_14:1", _xlfn.IFNA(VLOOKUP(D318,ctlistM1!A:AI,12,FALSE),"PC 12:0_14:1"))</f>
        <v>PC 12:0_14:1</v>
      </c>
      <c r="J318" s="12">
        <f>_xlfn.IFNA(VLOOKUP(D318,ctlistM1!A:AO,19,FALSE),0)</f>
        <v>0</v>
      </c>
      <c r="K318" s="2">
        <f>IF(J318=0,0,VLOOKUP(I318,ProbListM1!D:W,IF(J318=1,17,IF(J318=2,18,IF(J318=3,19,IF(J318=4,20)))),FALSE))</f>
        <v>0</v>
      </c>
      <c r="L318" s="12" t="str">
        <f>IF(_xlfn.IFNA(VLOOKUP(D318,ctlistM1!A:AI,20,FALSE),"PC 12:0_14:1")=0,"PC 12:0_14:1", _xlfn.IFNA(VLOOKUP(D318,ctlistM1!A:AI,20,FALSE),"PC 12:0_14:1"))</f>
        <v>PC 12:0_14:1</v>
      </c>
      <c r="M318">
        <f>_xlfn.IFNA(VLOOKUP(D318,ctlistM1!A:AR,27,FALSE),0)</f>
        <v>0</v>
      </c>
      <c r="N318" s="2">
        <v>0</v>
      </c>
      <c r="O318" t="s">
        <v>146</v>
      </c>
      <c r="P318">
        <v>0</v>
      </c>
      <c r="Q318">
        <v>0</v>
      </c>
    </row>
    <row r="319" spans="1:17" x14ac:dyDescent="0.25">
      <c r="A319">
        <v>318</v>
      </c>
      <c r="B319">
        <v>-644.5</v>
      </c>
      <c r="C319">
        <v>225.2</v>
      </c>
      <c r="D319" t="s">
        <v>463</v>
      </c>
      <c r="E319">
        <f>VLOOKUP(D319,ProbListM1!D:S,10,FALSE)</f>
        <v>0.65867141358707215</v>
      </c>
      <c r="F319" t="str">
        <f>_xlfn.IFNA(VLOOKUP(D319,ctlistM1!A:AI,4,FALSE),"PC 12:0_14:1")</f>
        <v>PC 12:0_14:1</v>
      </c>
      <c r="G319">
        <f>_xlfn.IFNA(VLOOKUP(D319,ctlistM1!A:AL,11,FALSE),0)</f>
        <v>0</v>
      </c>
      <c r="H319" s="2">
        <f>IF(G319=0,0,VLOOKUP(F319,ProbListM1!D:W,IF(G319=1,17,IF(G319=2,18,IF(G319=3,19,IF(G319=4,20)))), FALSE))</f>
        <v>0</v>
      </c>
      <c r="I319" s="12" t="str">
        <f>IF(_xlfn.IFNA(VLOOKUP(D319,ctlistM1!A:AI,12,FALSE),"PC 12:0_14:1")=0,"PC 12:0_14:1", _xlfn.IFNA(VLOOKUP(D319,ctlistM1!A:AI,12,FALSE),"PC 12:0_14:1"))</f>
        <v>PC 12:0_14:1</v>
      </c>
      <c r="J319" s="12">
        <f>_xlfn.IFNA(VLOOKUP(D319,ctlistM1!A:AO,19,FALSE),0)</f>
        <v>0</v>
      </c>
      <c r="K319" s="2">
        <f>IF(J319=0,0,VLOOKUP(I319,ProbListM1!D:W,IF(J319=1,17,IF(J319=2,18,IF(J319=3,19,IF(J319=4,20)))),FALSE))</f>
        <v>0</v>
      </c>
      <c r="L319" s="12" t="str">
        <f>IF(_xlfn.IFNA(VLOOKUP(D319,ctlistM1!A:AI,20,FALSE),"PC 12:0_14:1")=0,"PC 12:0_14:1", _xlfn.IFNA(VLOOKUP(D319,ctlistM1!A:AI,20,FALSE),"PC 12:0_14:1"))</f>
        <v>PC 12:0_14:1</v>
      </c>
      <c r="M319">
        <f>_xlfn.IFNA(VLOOKUP(D319,ctlistM1!A:AR,27,FALSE),0)</f>
        <v>0</v>
      </c>
      <c r="N319" s="2">
        <v>0</v>
      </c>
      <c r="O319" t="s">
        <v>146</v>
      </c>
      <c r="P319">
        <v>0</v>
      </c>
      <c r="Q319">
        <v>0</v>
      </c>
    </row>
    <row r="320" spans="1:17" x14ac:dyDescent="0.25">
      <c r="A320">
        <v>319</v>
      </c>
      <c r="B320">
        <v>-674.5</v>
      </c>
      <c r="C320">
        <v>255.2</v>
      </c>
      <c r="D320" t="s">
        <v>464</v>
      </c>
      <c r="E320">
        <f>VLOOKUP(D320,ProbListM1!D:S,10,FALSE)</f>
        <v>0.64368072481602701</v>
      </c>
      <c r="F320" t="str">
        <f>_xlfn.IFNA(VLOOKUP(D320,ctlistM1!A:AI,4,FALSE),"PC 12:0_14:1")</f>
        <v>PE P-16:0/16:1</v>
      </c>
      <c r="G320">
        <f>_xlfn.IFNA(VLOOKUP(D320,ctlistM1!A:AL,11,FALSE),0)</f>
        <v>1</v>
      </c>
      <c r="H320" s="2">
        <f>IF(G320=0,0,VLOOKUP(F320,ProbListM1!D:W,IF(G320=1,17,IF(G320=2,18,IF(G320=3,19,IF(G320=4,20)))), FALSE))</f>
        <v>1.2733720279884626E-2</v>
      </c>
      <c r="I320" s="12" t="str">
        <f>IF(_xlfn.IFNA(VLOOKUP(D320,ctlistM1!A:AI,12,FALSE),"PC 12:0_14:1")=0,"PC 12:0_14:1", _xlfn.IFNA(VLOOKUP(D320,ctlistM1!A:AI,12,FALSE),"PC 12:0_14:1"))</f>
        <v>PC 12:0_14:1</v>
      </c>
      <c r="J320" s="12">
        <f>_xlfn.IFNA(VLOOKUP(D320,ctlistM1!A:AO,19,FALSE),0)</f>
        <v>0</v>
      </c>
      <c r="K320" s="2">
        <f>IF(J320=0,0,VLOOKUP(I320,ProbListM1!D:W,IF(J320=1,17,IF(J320=2,18,IF(J320=3,19,IF(J320=4,20)))),FALSE))</f>
        <v>0</v>
      </c>
      <c r="L320" s="12" t="str">
        <f>IF(_xlfn.IFNA(VLOOKUP(D320,ctlistM1!A:AI,20,FALSE),"PC 12:0_14:1")=0,"PC 12:0_14:1", _xlfn.IFNA(VLOOKUP(D320,ctlistM1!A:AI,20,FALSE),"PC 12:0_14:1"))</f>
        <v>PC 12:0_14:1</v>
      </c>
      <c r="M320">
        <f>_xlfn.IFNA(VLOOKUP(D320,ctlistM1!A:AR,27,FALSE),0)</f>
        <v>0</v>
      </c>
      <c r="N320" s="2">
        <v>0</v>
      </c>
      <c r="O320" t="s">
        <v>146</v>
      </c>
      <c r="P320">
        <v>0</v>
      </c>
      <c r="Q320">
        <v>0</v>
      </c>
    </row>
    <row r="321" spans="1:17" x14ac:dyDescent="0.25">
      <c r="A321">
        <v>320</v>
      </c>
      <c r="B321">
        <v>-672.5</v>
      </c>
      <c r="C321">
        <v>253.2</v>
      </c>
      <c r="D321" t="s">
        <v>465</v>
      </c>
      <c r="E321">
        <f>VLOOKUP(D321,ProbListM1!D:S,10,FALSE)</f>
        <v>0.64387387249061201</v>
      </c>
      <c r="F321" t="str">
        <f>_xlfn.IFNA(VLOOKUP(D321,ctlistM1!A:AI,4,FALSE),"PC 12:0_14:1")</f>
        <v>PC 12:0_14:1</v>
      </c>
      <c r="G321">
        <f>_xlfn.IFNA(VLOOKUP(D321,ctlistM1!A:AL,11,FALSE),0)</f>
        <v>0</v>
      </c>
      <c r="H321" s="2">
        <f>IF(G321=0,0,VLOOKUP(F321,ProbListM1!D:W,IF(G321=1,17,IF(G321=2,18,IF(G321=3,19,IF(G321=4,20)))), FALSE))</f>
        <v>0</v>
      </c>
      <c r="I321" s="12" t="str">
        <f>IF(_xlfn.IFNA(VLOOKUP(D321,ctlistM1!A:AI,12,FALSE),"PC 12:0_14:1")=0,"PC 12:0_14:1", _xlfn.IFNA(VLOOKUP(D321,ctlistM1!A:AI,12,FALSE),"PC 12:0_14:1"))</f>
        <v>PC 12:0_14:1</v>
      </c>
      <c r="J321" s="12">
        <f>_xlfn.IFNA(VLOOKUP(D321,ctlistM1!A:AO,19,FALSE),0)</f>
        <v>0</v>
      </c>
      <c r="K321" s="2">
        <f>IF(J321=0,0,VLOOKUP(I321,ProbListM1!D:W,IF(J321=1,17,IF(J321=2,18,IF(J321=3,19,IF(J321=4,20)))),FALSE))</f>
        <v>0</v>
      </c>
      <c r="L321" s="12" t="str">
        <f>IF(_xlfn.IFNA(VLOOKUP(D321,ctlistM1!A:AI,20,FALSE),"PC 12:0_14:1")=0,"PC 12:0_14:1", _xlfn.IFNA(VLOOKUP(D321,ctlistM1!A:AI,20,FALSE),"PC 12:0_14:1"))</f>
        <v>PC 12:0_14:1</v>
      </c>
      <c r="M321">
        <f>_xlfn.IFNA(VLOOKUP(D321,ctlistM1!A:AR,27,FALSE),0)</f>
        <v>0</v>
      </c>
      <c r="N321" s="2">
        <v>0</v>
      </c>
      <c r="O321" t="s">
        <v>146</v>
      </c>
      <c r="P321">
        <v>0</v>
      </c>
      <c r="Q321">
        <v>0</v>
      </c>
    </row>
    <row r="322" spans="1:17" x14ac:dyDescent="0.25">
      <c r="A322">
        <v>321</v>
      </c>
      <c r="B322">
        <v>-702.5</v>
      </c>
      <c r="C322">
        <v>283.3</v>
      </c>
      <c r="D322" t="s">
        <v>466</v>
      </c>
      <c r="E322">
        <f>VLOOKUP(D322,ProbListM1!D:S,10,FALSE)</f>
        <v>0.62921996064441588</v>
      </c>
      <c r="F322" t="str">
        <f>_xlfn.IFNA(VLOOKUP(D322,ctlistM1!A:AI,4,FALSE),"PC 12:0_14:1")</f>
        <v>PE P-16:0/18:1</v>
      </c>
      <c r="G322">
        <f>_xlfn.IFNA(VLOOKUP(D322,ctlistM1!A:AL,11,FALSE),0)</f>
        <v>1</v>
      </c>
      <c r="H322" s="2">
        <f>IF(G322=0,0,VLOOKUP(F322,ProbListM1!D:W,IF(G322=1,17,IF(G322=2,18,IF(G322=3,19,IF(G322=4,20)))), FALSE))</f>
        <v>1.5166306350921721E-2</v>
      </c>
      <c r="I322" s="12" t="str">
        <f>IF(_xlfn.IFNA(VLOOKUP(D322,ctlistM1!A:AI,12,FALSE),"PC 12:0_14:1")=0,"PC 12:0_14:1", _xlfn.IFNA(VLOOKUP(D322,ctlistM1!A:AI,12,FALSE),"PC 12:0_14:1"))</f>
        <v>PC 12:0_14:1</v>
      </c>
      <c r="J322" s="12">
        <f>_xlfn.IFNA(VLOOKUP(D322,ctlistM1!A:AO,19,FALSE),0)</f>
        <v>0</v>
      </c>
      <c r="K322" s="2">
        <f>IF(J322=0,0,VLOOKUP(I322,ProbListM1!D:W,IF(J322=1,17,IF(J322=2,18,IF(J322=3,19,IF(J322=4,20)))),FALSE))</f>
        <v>0</v>
      </c>
      <c r="L322" s="12" t="str">
        <f>IF(_xlfn.IFNA(VLOOKUP(D322,ctlistM1!A:AI,20,FALSE),"PC 12:0_14:1")=0,"PC 12:0_14:1", _xlfn.IFNA(VLOOKUP(D322,ctlistM1!A:AI,20,FALSE),"PC 12:0_14:1"))</f>
        <v>PC 12:0_14:1</v>
      </c>
      <c r="M322">
        <f>_xlfn.IFNA(VLOOKUP(D322,ctlistM1!A:AR,27,FALSE),0)</f>
        <v>0</v>
      </c>
      <c r="N322" s="2">
        <v>0</v>
      </c>
      <c r="O322" t="s">
        <v>146</v>
      </c>
      <c r="P322">
        <v>0</v>
      </c>
      <c r="Q322">
        <v>0</v>
      </c>
    </row>
    <row r="323" spans="1:17" x14ac:dyDescent="0.25">
      <c r="A323">
        <v>322</v>
      </c>
      <c r="B323">
        <v>-700.5</v>
      </c>
      <c r="C323">
        <v>281.2</v>
      </c>
      <c r="D323" t="s">
        <v>467</v>
      </c>
      <c r="E323">
        <f>VLOOKUP(D323,ProbListM1!D:S,10,FALSE)</f>
        <v>0.62940876911345256</v>
      </c>
      <c r="F323" t="str">
        <f>_xlfn.IFNA(VLOOKUP(D323,ctlistM1!A:AI,4,FALSE),"PC 12:0_14:1")</f>
        <v>PE P-16:1/18:1</v>
      </c>
      <c r="G323">
        <f>_xlfn.IFNA(VLOOKUP(D323,ctlistM1!A:AL,11,FALSE),0)</f>
        <v>2</v>
      </c>
      <c r="H323" s="2">
        <f>IF(G323=0,0,VLOOKUP(F323,ProbListM1!D:W,IF(G323=1,17,IF(G323=2,18,IF(G323=3,19,IF(G323=4,20)))), FALSE))</f>
        <v>2.5728087279923862E-2</v>
      </c>
      <c r="I323" s="12" t="str">
        <f>IF(_xlfn.IFNA(VLOOKUP(D323,ctlistM1!A:AI,12,FALSE),"PC 12:0_14:1")=0,"PC 12:0_14:1", _xlfn.IFNA(VLOOKUP(D323,ctlistM1!A:AI,12,FALSE),"PC 12:0_14:1"))</f>
        <v>PE P-16:0/18:2</v>
      </c>
      <c r="J323" s="12">
        <f>_xlfn.IFNA(VLOOKUP(D323,ctlistM1!A:AO,19,FALSE),0)</f>
        <v>1</v>
      </c>
      <c r="K323" s="2">
        <f>IF(J323=0,0,VLOOKUP(I323,ProbListM1!D:W,IF(J323=1,17,IF(J323=2,18,IF(J323=3,19,IF(J323=4,20)))),FALSE))</f>
        <v>1.513200090497939E-2</v>
      </c>
      <c r="L323" s="12" t="str">
        <f>IF(_xlfn.IFNA(VLOOKUP(D323,ctlistM1!A:AI,20,FALSE),"PC 12:0_14:1")=0,"PC 12:0_14:1", _xlfn.IFNA(VLOOKUP(D323,ctlistM1!A:AI,20,FALSE),"PC 12:0_14:1"))</f>
        <v>PC 12:0_14:1</v>
      </c>
      <c r="M323">
        <f>_xlfn.IFNA(VLOOKUP(D323,ctlistM1!A:AR,27,FALSE),0)</f>
        <v>0</v>
      </c>
      <c r="N323" s="2">
        <v>0</v>
      </c>
      <c r="O323" t="s">
        <v>146</v>
      </c>
      <c r="P323">
        <v>0</v>
      </c>
      <c r="Q323">
        <v>0</v>
      </c>
    </row>
    <row r="324" spans="1:17" x14ac:dyDescent="0.25">
      <c r="A324">
        <v>323</v>
      </c>
      <c r="B324">
        <v>-698.5</v>
      </c>
      <c r="C324">
        <v>279.2</v>
      </c>
      <c r="D324" t="s">
        <v>468</v>
      </c>
      <c r="E324">
        <f>VLOOKUP(D324,ProbListM1!D:S,10,FALSE)</f>
        <v>0.62959763423777715</v>
      </c>
      <c r="F324" t="str">
        <f>_xlfn.IFNA(VLOOKUP(D324,ctlistM1!A:AI,4,FALSE),"PC 12:0_14:1")</f>
        <v>PE P-16:0/18:3</v>
      </c>
      <c r="G324">
        <f>_xlfn.IFNA(VLOOKUP(D324,ctlistM1!A:AL,11,FALSE),0)</f>
        <v>1</v>
      </c>
      <c r="H324" s="2">
        <f>IF(G324=0,0,VLOOKUP(F324,ProbListM1!D:W,IF(G324=1,17,IF(G324=2,18,IF(G324=3,19,IF(G324=4,20)))), FALSE))</f>
        <v>1.509773020335343E-2</v>
      </c>
      <c r="I324" s="12" t="str">
        <f>IF(_xlfn.IFNA(VLOOKUP(D324,ctlistM1!A:AI,12,FALSE),"PC 12:0_14:1")=0,"PC 12:0_14:1", _xlfn.IFNA(VLOOKUP(D324,ctlistM1!A:AI,12,FALSE),"PC 12:0_14:1"))</f>
        <v>PC 12:0_14:1</v>
      </c>
      <c r="J324" s="12">
        <f>_xlfn.IFNA(VLOOKUP(D324,ctlistM1!A:AO,19,FALSE),0)</f>
        <v>0</v>
      </c>
      <c r="K324" s="2">
        <f>IF(J324=0,0,VLOOKUP(I324,ProbListM1!D:W,IF(J324=1,17,IF(J324=2,18,IF(J324=3,19,IF(J324=4,20)))),FALSE))</f>
        <v>0</v>
      </c>
      <c r="L324" s="12" t="str">
        <f>IF(_xlfn.IFNA(VLOOKUP(D324,ctlistM1!A:AI,20,FALSE),"PC 12:0_14:1")=0,"PC 12:0_14:1", _xlfn.IFNA(VLOOKUP(D324,ctlistM1!A:AI,20,FALSE),"PC 12:0_14:1"))</f>
        <v>PC 12:0_14:1</v>
      </c>
      <c r="M324">
        <f>_xlfn.IFNA(VLOOKUP(D324,ctlistM1!A:AR,27,FALSE),0)</f>
        <v>0</v>
      </c>
      <c r="N324" s="2">
        <v>0</v>
      </c>
      <c r="O324" t="s">
        <v>146</v>
      </c>
      <c r="P324">
        <v>0</v>
      </c>
      <c r="Q324">
        <v>0</v>
      </c>
    </row>
    <row r="325" spans="1:17" x14ac:dyDescent="0.25">
      <c r="A325">
        <v>324</v>
      </c>
      <c r="B325">
        <v>-696.5</v>
      </c>
      <c r="C325">
        <v>277.2</v>
      </c>
      <c r="D325" t="s">
        <v>469</v>
      </c>
      <c r="E325">
        <f>VLOOKUP(D325,ProbListM1!D:S,10,FALSE)</f>
        <v>0.62978655603439004</v>
      </c>
      <c r="F325" t="str">
        <f>_xlfn.IFNA(VLOOKUP(D325,ctlistM1!A:AI,4,FALSE),"PC 12:0_14:1")</f>
        <v>PE P-16:0/18:4</v>
      </c>
      <c r="G325">
        <f>_xlfn.IFNA(VLOOKUP(D325,ctlistM1!A:AL,11,FALSE),0)</f>
        <v>1</v>
      </c>
      <c r="H325" s="2">
        <f>IF(G325=0,0,VLOOKUP(F325,ProbListM1!D:W,IF(G325=1,17,IF(G325=2,18,IF(G325=3,19,IF(G325=4,20)))), FALSE))</f>
        <v>1.5063494286997183E-2</v>
      </c>
      <c r="I325" s="12" t="str">
        <f>IF(_xlfn.IFNA(VLOOKUP(D325,ctlistM1!A:AI,12,FALSE),"PC 12:0_14:1")=0,"PC 12:0_14:1", _xlfn.IFNA(VLOOKUP(D325,ctlistM1!A:AI,12,FALSE),"PC 12:0_14:1"))</f>
        <v>PC 12:0_14:1</v>
      </c>
      <c r="J325" s="12">
        <f>_xlfn.IFNA(VLOOKUP(D325,ctlistM1!A:AO,19,FALSE),0)</f>
        <v>0</v>
      </c>
      <c r="K325" s="2">
        <f>IF(J325=0,0,VLOOKUP(I325,ProbListM1!D:W,IF(J325=1,17,IF(J325=2,18,IF(J325=3,19,IF(J325=4,20)))),FALSE))</f>
        <v>0</v>
      </c>
      <c r="L325" s="12" t="str">
        <f>IF(_xlfn.IFNA(VLOOKUP(D325,ctlistM1!A:AI,20,FALSE),"PC 12:0_14:1")=0,"PC 12:0_14:1", _xlfn.IFNA(VLOOKUP(D325,ctlistM1!A:AI,20,FALSE),"PC 12:0_14:1"))</f>
        <v>PC 12:0_14:1</v>
      </c>
      <c r="M325">
        <f>_xlfn.IFNA(VLOOKUP(D325,ctlistM1!A:AR,27,FALSE),0)</f>
        <v>0</v>
      </c>
      <c r="N325" s="2">
        <v>0</v>
      </c>
      <c r="O325" t="s">
        <v>146</v>
      </c>
      <c r="P325">
        <v>0</v>
      </c>
      <c r="Q325">
        <v>0</v>
      </c>
    </row>
    <row r="326" spans="1:17" x14ac:dyDescent="0.25">
      <c r="A326">
        <v>325</v>
      </c>
      <c r="B326">
        <v>-694.5</v>
      </c>
      <c r="C326">
        <v>275.2</v>
      </c>
      <c r="D326" t="s">
        <v>470</v>
      </c>
      <c r="E326">
        <f>VLOOKUP(D326,ProbListM1!D:S,10,FALSE)</f>
        <v>0.62997553452029664</v>
      </c>
      <c r="F326" t="str">
        <f>_xlfn.IFNA(VLOOKUP(D326,ctlistM1!A:AI,4,FALSE),"PC 12:0_14:1")</f>
        <v>PC 12:0_14:1</v>
      </c>
      <c r="G326">
        <f>_xlfn.IFNA(VLOOKUP(D326,ctlistM1!A:AL,11,FALSE),0)</f>
        <v>0</v>
      </c>
      <c r="H326" s="2">
        <f>IF(G326=0,0,VLOOKUP(F326,ProbListM1!D:W,IF(G326=1,17,IF(G326=2,18,IF(G326=3,19,IF(G326=4,20)))), FALSE))</f>
        <v>0</v>
      </c>
      <c r="I326" s="12" t="str">
        <f>IF(_xlfn.IFNA(VLOOKUP(D326,ctlistM1!A:AI,12,FALSE),"PC 12:0_14:1")=0,"PC 12:0_14:1", _xlfn.IFNA(VLOOKUP(D326,ctlistM1!A:AI,12,FALSE),"PC 12:0_14:1"))</f>
        <v>PC 12:0_14:1</v>
      </c>
      <c r="J326" s="12">
        <f>_xlfn.IFNA(VLOOKUP(D326,ctlistM1!A:AO,19,FALSE),0)</f>
        <v>0</v>
      </c>
      <c r="K326" s="2">
        <f>IF(J326=0,0,VLOOKUP(I326,ProbListM1!D:W,IF(J326=1,17,IF(J326=2,18,IF(J326=3,19,IF(J326=4,20)))),FALSE))</f>
        <v>0</v>
      </c>
      <c r="L326" s="12" t="str">
        <f>IF(_xlfn.IFNA(VLOOKUP(D326,ctlistM1!A:AI,20,FALSE),"PC 12:0_14:1")=0,"PC 12:0_14:1", _xlfn.IFNA(VLOOKUP(D326,ctlistM1!A:AI,20,FALSE),"PC 12:0_14:1"))</f>
        <v>PC 12:0_14:1</v>
      </c>
      <c r="M326">
        <f>_xlfn.IFNA(VLOOKUP(D326,ctlistM1!A:AR,27,FALSE),0)</f>
        <v>0</v>
      </c>
      <c r="N326" s="2">
        <v>0</v>
      </c>
      <c r="O326" t="s">
        <v>146</v>
      </c>
      <c r="P326">
        <v>0</v>
      </c>
      <c r="Q326">
        <v>0</v>
      </c>
    </row>
    <row r="327" spans="1:17" x14ac:dyDescent="0.25">
      <c r="A327">
        <v>326</v>
      </c>
      <c r="B327">
        <v>-728.6</v>
      </c>
      <c r="C327">
        <v>309.3</v>
      </c>
      <c r="D327" t="s">
        <v>471</v>
      </c>
      <c r="E327">
        <f>VLOOKUP(D327,ProbListM1!D:S,10,FALSE)</f>
        <v>0.61526863499603723</v>
      </c>
      <c r="F327" t="str">
        <f>_xlfn.IFNA(VLOOKUP(D327,ctlistM1!A:AI,4,FALSE),"PC 12:0_14:1")</f>
        <v>PE P-16:0/20:2</v>
      </c>
      <c r="G327">
        <f>_xlfn.IFNA(VLOOKUP(D327,ctlistM1!A:AL,11,FALSE),0)</f>
        <v>1</v>
      </c>
      <c r="H327" s="2">
        <f>IF(G327=0,0,VLOOKUP(F327,ProbListM1!D:W,IF(G327=1,17,IF(G327=2,18,IF(G327=3,19,IF(G327=4,20)))), FALSE))</f>
        <v>1.7767405237897518E-2</v>
      </c>
      <c r="I327" s="12" t="str">
        <f>IF(_xlfn.IFNA(VLOOKUP(D327,ctlistM1!A:AI,12,FALSE),"PC 12:0_14:1")=0,"PC 12:0_14:1", _xlfn.IFNA(VLOOKUP(D327,ctlistM1!A:AI,12,FALSE),"PC 12:0_14:1"))</f>
        <v>PC 12:0_14:1</v>
      </c>
      <c r="J327" s="12">
        <f>_xlfn.IFNA(VLOOKUP(D327,ctlistM1!A:AO,19,FALSE),0)</f>
        <v>0</v>
      </c>
      <c r="K327" s="2">
        <f>IF(J327=0,0,VLOOKUP(I327,ProbListM1!D:W,IF(J327=1,17,IF(J327=2,18,IF(J327=3,19,IF(J327=4,20)))),FALSE))</f>
        <v>0</v>
      </c>
      <c r="L327" s="12" t="str">
        <f>IF(_xlfn.IFNA(VLOOKUP(D327,ctlistM1!A:AI,20,FALSE),"PC 12:0_14:1")=0,"PC 12:0_14:1", _xlfn.IFNA(VLOOKUP(D327,ctlistM1!A:AI,20,FALSE),"PC 12:0_14:1"))</f>
        <v>PC 12:0_14:1</v>
      </c>
      <c r="M327">
        <f>_xlfn.IFNA(VLOOKUP(D327,ctlistM1!A:AR,27,FALSE),0)</f>
        <v>0</v>
      </c>
      <c r="N327" s="2">
        <v>0</v>
      </c>
      <c r="O327" t="s">
        <v>146</v>
      </c>
      <c r="P327">
        <v>0</v>
      </c>
      <c r="Q327">
        <v>0</v>
      </c>
    </row>
    <row r="328" spans="1:17" x14ac:dyDescent="0.25">
      <c r="A328">
        <v>327</v>
      </c>
      <c r="B328">
        <v>-726.5</v>
      </c>
      <c r="C328">
        <v>307.3</v>
      </c>
      <c r="D328" t="s">
        <v>472</v>
      </c>
      <c r="E328">
        <f>VLOOKUP(D328,ProbListM1!D:S,10,FALSE)</f>
        <v>0.6154532571254766</v>
      </c>
      <c r="F328" t="str">
        <f>_xlfn.IFNA(VLOOKUP(D328,ctlistM1!A:AI,4,FALSE),"PC 12:0_14:1")</f>
        <v>PE P-16:0/20:3</v>
      </c>
      <c r="G328">
        <f>_xlfn.IFNA(VLOOKUP(D328,ctlistM1!A:AL,11,FALSE),0)</f>
        <v>1</v>
      </c>
      <c r="H328" s="2">
        <f>IF(G328=0,0,VLOOKUP(F328,ProbListM1!D:W,IF(G328=1,17,IF(G328=2,18,IF(G328=3,19,IF(G328=4,20)))), FALSE))</f>
        <v>1.7730577393389336E-2</v>
      </c>
      <c r="I328" s="12" t="str">
        <f>IF(_xlfn.IFNA(VLOOKUP(D328,ctlistM1!A:AI,12,FALSE),"PC 12:0_14:1")=0,"PC 12:0_14:1", _xlfn.IFNA(VLOOKUP(D328,ctlistM1!A:AI,12,FALSE),"PC 12:0_14:1"))</f>
        <v>PC 12:0_14:1</v>
      </c>
      <c r="J328" s="12">
        <f>_xlfn.IFNA(VLOOKUP(D328,ctlistM1!A:AO,19,FALSE),0)</f>
        <v>0</v>
      </c>
      <c r="K328" s="2">
        <f>IF(J328=0,0,VLOOKUP(I328,ProbListM1!D:W,IF(J328=1,17,IF(J328=2,18,IF(J328=3,19,IF(J328=4,20)))),FALSE))</f>
        <v>0</v>
      </c>
      <c r="L328" s="12" t="str">
        <f>IF(_xlfn.IFNA(VLOOKUP(D328,ctlistM1!A:AI,20,FALSE),"PC 12:0_14:1")=0,"PC 12:0_14:1", _xlfn.IFNA(VLOOKUP(D328,ctlistM1!A:AI,20,FALSE),"PC 12:0_14:1"))</f>
        <v>PC 12:0_14:1</v>
      </c>
      <c r="M328">
        <f>_xlfn.IFNA(VLOOKUP(D328,ctlistM1!A:AR,27,FALSE),0)</f>
        <v>0</v>
      </c>
      <c r="N328" s="2">
        <v>0</v>
      </c>
      <c r="O328" t="s">
        <v>146</v>
      </c>
      <c r="P328">
        <v>0</v>
      </c>
      <c r="Q328">
        <v>0</v>
      </c>
    </row>
    <row r="329" spans="1:17" x14ac:dyDescent="0.25">
      <c r="A329">
        <v>328</v>
      </c>
      <c r="B329">
        <v>-724.5</v>
      </c>
      <c r="C329">
        <v>305.2</v>
      </c>
      <c r="D329" t="s">
        <v>473</v>
      </c>
      <c r="E329">
        <f>VLOOKUP(D329,ProbListM1!D:S,10,FALSE)</f>
        <v>0.61563793465401939</v>
      </c>
      <c r="F329" t="str">
        <f>_xlfn.IFNA(VLOOKUP(D329,ctlistM1!A:AI,4,FALSE),"PC 12:0_14:1")</f>
        <v>PE P-16:0/20:4</v>
      </c>
      <c r="G329">
        <f>_xlfn.IFNA(VLOOKUP(D329,ctlistM1!A:AL,11,FALSE),0)</f>
        <v>1</v>
      </c>
      <c r="H329" s="2">
        <f>IF(G329=0,0,VLOOKUP(F329,ProbListM1!D:W,IF(G329=1,17,IF(G329=2,18,IF(G329=3,19,IF(G329=4,20)))), FALSE))</f>
        <v>1.7693781288086463E-2</v>
      </c>
      <c r="I329" s="12" t="str">
        <f>IF(_xlfn.IFNA(VLOOKUP(D329,ctlistM1!A:AI,12,FALSE),"PC 12:0_14:1")=0,"PC 12:0_14:1", _xlfn.IFNA(VLOOKUP(D329,ctlistM1!A:AI,12,FALSE),"PC 12:0_14:1"))</f>
        <v>PC 12:0_14:1</v>
      </c>
      <c r="J329" s="12">
        <f>_xlfn.IFNA(VLOOKUP(D329,ctlistM1!A:AO,19,FALSE),0)</f>
        <v>0</v>
      </c>
      <c r="K329" s="2">
        <f>IF(J329=0,0,VLOOKUP(I329,ProbListM1!D:W,IF(J329=1,17,IF(J329=2,18,IF(J329=3,19,IF(J329=4,20)))),FALSE))</f>
        <v>0</v>
      </c>
      <c r="L329" s="12" t="str">
        <f>IF(_xlfn.IFNA(VLOOKUP(D329,ctlistM1!A:AI,20,FALSE),"PC 12:0_14:1")=0,"PC 12:0_14:1", _xlfn.IFNA(VLOOKUP(D329,ctlistM1!A:AI,20,FALSE),"PC 12:0_14:1"))</f>
        <v>PC 12:0_14:1</v>
      </c>
      <c r="M329">
        <f>_xlfn.IFNA(VLOOKUP(D329,ctlistM1!A:AR,27,FALSE),0)</f>
        <v>0</v>
      </c>
      <c r="N329" s="2">
        <v>0</v>
      </c>
      <c r="O329" t="s">
        <v>146</v>
      </c>
      <c r="P329">
        <v>0</v>
      </c>
      <c r="Q329">
        <v>0</v>
      </c>
    </row>
    <row r="330" spans="1:17" x14ac:dyDescent="0.25">
      <c r="A330">
        <v>329</v>
      </c>
      <c r="B330">
        <v>-722.5</v>
      </c>
      <c r="C330">
        <v>303.2</v>
      </c>
      <c r="D330" t="s">
        <v>474</v>
      </c>
      <c r="E330">
        <f>VLOOKUP(D330,ProbListM1!D:S,10,FALSE)</f>
        <v>0.61582266759828885</v>
      </c>
      <c r="F330" t="str">
        <f>_xlfn.IFNA(VLOOKUP(D330,ctlistM1!A:AI,4,FALSE),"PC 12:0_14:1")</f>
        <v>PE P-16:0/20:5</v>
      </c>
      <c r="G330">
        <f>_xlfn.IFNA(VLOOKUP(D330,ctlistM1!A:AL,11,FALSE),0)</f>
        <v>1</v>
      </c>
      <c r="H330" s="2">
        <f>IF(G330=0,0,VLOOKUP(F330,ProbListM1!D:W,IF(G330=1,17,IF(G330=2,18,IF(G330=3,19,IF(G330=4,20)))), FALSE))</f>
        <v>1.7657016960988637E-2</v>
      </c>
      <c r="I330" s="12" t="str">
        <f>IF(_xlfn.IFNA(VLOOKUP(D330,ctlistM1!A:AI,12,FALSE),"PC 12:0_14:1")=0,"PC 12:0_14:1", _xlfn.IFNA(VLOOKUP(D330,ctlistM1!A:AI,12,FALSE),"PC 12:0_14:1"))</f>
        <v>PC 12:0_14:1</v>
      </c>
      <c r="J330" s="12">
        <f>_xlfn.IFNA(VLOOKUP(D330,ctlistM1!A:AO,19,FALSE),0)</f>
        <v>0</v>
      </c>
      <c r="K330" s="2">
        <f>IF(J330=0,0,VLOOKUP(I330,ProbListM1!D:W,IF(J330=1,17,IF(J330=2,18,IF(J330=3,19,IF(J330=4,20)))),FALSE))</f>
        <v>0</v>
      </c>
      <c r="L330" s="12" t="str">
        <f>IF(_xlfn.IFNA(VLOOKUP(D330,ctlistM1!A:AI,20,FALSE),"PC 12:0_14:1")=0,"PC 12:0_14:1", _xlfn.IFNA(VLOOKUP(D330,ctlistM1!A:AI,20,FALSE),"PC 12:0_14:1"))</f>
        <v>PC 12:0_14:1</v>
      </c>
      <c r="M330">
        <f>_xlfn.IFNA(VLOOKUP(D330,ctlistM1!A:AR,27,FALSE),0)</f>
        <v>0</v>
      </c>
      <c r="N330" s="2">
        <v>0</v>
      </c>
      <c r="O330" t="s">
        <v>146</v>
      </c>
      <c r="P330">
        <v>0</v>
      </c>
      <c r="Q330">
        <v>0</v>
      </c>
    </row>
    <row r="331" spans="1:17" x14ac:dyDescent="0.25">
      <c r="A331">
        <v>330</v>
      </c>
      <c r="B331">
        <v>-720.5</v>
      </c>
      <c r="C331">
        <v>301.2</v>
      </c>
      <c r="D331" t="s">
        <v>475</v>
      </c>
      <c r="E331">
        <f>VLOOKUP(D331,ProbListM1!D:S,10,FALSE)</f>
        <v>0.61600745597491358</v>
      </c>
      <c r="F331" t="str">
        <f>_xlfn.IFNA(VLOOKUP(D331,ctlistM1!A:AI,4,FALSE),"PC 12:0_14:1")</f>
        <v>PC 12:0_14:1</v>
      </c>
      <c r="G331">
        <f>_xlfn.IFNA(VLOOKUP(D331,ctlistM1!A:AL,11,FALSE),0)</f>
        <v>0</v>
      </c>
      <c r="H331" s="2">
        <f>IF(G331=0,0,VLOOKUP(F331,ProbListM1!D:W,IF(G331=1,17,IF(G331=2,18,IF(G331=3,19,IF(G331=4,20)))), FALSE))</f>
        <v>0</v>
      </c>
      <c r="I331" s="12" t="str">
        <f>IF(_xlfn.IFNA(VLOOKUP(D331,ctlistM1!A:AI,12,FALSE),"PC 12:0_14:1")=0,"PC 12:0_14:1", _xlfn.IFNA(VLOOKUP(D331,ctlistM1!A:AI,12,FALSE),"PC 12:0_14:1"))</f>
        <v>PC 12:0_14:1</v>
      </c>
      <c r="J331" s="12">
        <f>_xlfn.IFNA(VLOOKUP(D331,ctlistM1!A:AO,19,FALSE),0)</f>
        <v>0</v>
      </c>
      <c r="K331" s="2">
        <f>IF(J331=0,0,VLOOKUP(I331,ProbListM1!D:W,IF(J331=1,17,IF(J331=2,18,IF(J331=3,19,IF(J331=4,20)))),FALSE))</f>
        <v>0</v>
      </c>
      <c r="L331" s="12" t="str">
        <f>IF(_xlfn.IFNA(VLOOKUP(D331,ctlistM1!A:AI,20,FALSE),"PC 12:0_14:1")=0,"PC 12:0_14:1", _xlfn.IFNA(VLOOKUP(D331,ctlistM1!A:AI,20,FALSE),"PC 12:0_14:1"))</f>
        <v>PC 12:0_14:1</v>
      </c>
      <c r="M331">
        <f>_xlfn.IFNA(VLOOKUP(D331,ctlistM1!A:AR,27,FALSE),0)</f>
        <v>0</v>
      </c>
      <c r="N331" s="2">
        <v>0</v>
      </c>
      <c r="O331" t="s">
        <v>146</v>
      </c>
      <c r="P331">
        <v>0</v>
      </c>
      <c r="Q331">
        <v>0</v>
      </c>
    </row>
    <row r="332" spans="1:17" x14ac:dyDescent="0.25">
      <c r="A332">
        <v>331</v>
      </c>
      <c r="B332">
        <v>-756.6</v>
      </c>
      <c r="C332">
        <v>337.3</v>
      </c>
      <c r="D332" t="s">
        <v>476</v>
      </c>
      <c r="E332">
        <f>VLOOKUP(D332,ProbListM1!D:S,10,FALSE)</f>
        <v>0.60144616946328455</v>
      </c>
      <c r="F332" t="str">
        <f>_xlfn.IFNA(VLOOKUP(D332,ctlistM1!A:AI,4,FALSE),"PC 12:0_14:1")</f>
        <v>PE P-16:0/22:2</v>
      </c>
      <c r="G332">
        <f>_xlfn.IFNA(VLOOKUP(D332,ctlistM1!A:AL,11,FALSE),0)</f>
        <v>1</v>
      </c>
      <c r="H332" s="2">
        <f>IF(G332=0,0,VLOOKUP(F332,ProbListM1!D:W,IF(G332=1,17,IF(G332=2,18,IF(G332=3,19,IF(G332=4,20)))), FALSE))</f>
        <v>2.0590739034056723E-2</v>
      </c>
      <c r="I332" s="12" t="str">
        <f>IF(_xlfn.IFNA(VLOOKUP(D332,ctlistM1!A:AI,12,FALSE),"PC 12:0_14:1")=0,"PC 12:0_14:1", _xlfn.IFNA(VLOOKUP(D332,ctlistM1!A:AI,12,FALSE),"PC 12:0_14:1"))</f>
        <v>PC 12:0_14:1</v>
      </c>
      <c r="J332" s="12">
        <f>_xlfn.IFNA(VLOOKUP(D332,ctlistM1!A:AO,19,FALSE),0)</f>
        <v>0</v>
      </c>
      <c r="K332" s="2">
        <f>IF(J332=0,0,VLOOKUP(I332,ProbListM1!D:W,IF(J332=1,17,IF(J332=2,18,IF(J332=3,19,IF(J332=4,20)))),FALSE))</f>
        <v>0</v>
      </c>
      <c r="L332" s="12" t="str">
        <f>IF(_xlfn.IFNA(VLOOKUP(D332,ctlistM1!A:AI,20,FALSE),"PC 12:0_14:1")=0,"PC 12:0_14:1", _xlfn.IFNA(VLOOKUP(D332,ctlistM1!A:AI,20,FALSE),"PC 12:0_14:1"))</f>
        <v>PC 12:0_14:1</v>
      </c>
      <c r="M332">
        <f>_xlfn.IFNA(VLOOKUP(D332,ctlistM1!A:AR,27,FALSE),0)</f>
        <v>0</v>
      </c>
      <c r="N332" s="2">
        <v>0</v>
      </c>
      <c r="O332" t="s">
        <v>146</v>
      </c>
      <c r="P332">
        <v>0</v>
      </c>
      <c r="Q332">
        <v>0</v>
      </c>
    </row>
    <row r="333" spans="1:17" x14ac:dyDescent="0.25">
      <c r="A333">
        <v>332</v>
      </c>
      <c r="B333">
        <v>-754.6</v>
      </c>
      <c r="C333">
        <v>335.3</v>
      </c>
      <c r="D333" t="s">
        <v>477</v>
      </c>
      <c r="E333">
        <f>VLOOKUP(D333,ProbListM1!D:S,10,FALSE)</f>
        <v>0.60162664391986098</v>
      </c>
      <c r="F333" t="str">
        <f>_xlfn.IFNA(VLOOKUP(D333,ctlistM1!A:AI,4,FALSE),"PC 12:0_14:1")</f>
        <v>PC 12:0_14:1</v>
      </c>
      <c r="G333">
        <f>_xlfn.IFNA(VLOOKUP(D333,ctlistM1!A:AL,11,FALSE),0)</f>
        <v>0</v>
      </c>
      <c r="H333" s="2">
        <f>IF(G333=0,0,VLOOKUP(F333,ProbListM1!D:W,IF(G333=1,17,IF(G333=2,18,IF(G333=3,19,IF(G333=4,20)))), FALSE))</f>
        <v>0</v>
      </c>
      <c r="I333" s="12" t="str">
        <f>IF(_xlfn.IFNA(VLOOKUP(D333,ctlistM1!A:AI,12,FALSE),"PC 12:0_14:1")=0,"PC 12:0_14:1", _xlfn.IFNA(VLOOKUP(D333,ctlistM1!A:AI,12,FALSE),"PC 12:0_14:1"))</f>
        <v>PC 12:0_14:1</v>
      </c>
      <c r="J333" s="12">
        <f>_xlfn.IFNA(VLOOKUP(D333,ctlistM1!A:AO,19,FALSE),0)</f>
        <v>0</v>
      </c>
      <c r="K333" s="2">
        <f>IF(J333=0,0,VLOOKUP(I333,ProbListM1!D:W,IF(J333=1,17,IF(J333=2,18,IF(J333=3,19,IF(J333=4,20)))),FALSE))</f>
        <v>0</v>
      </c>
      <c r="L333" s="12" t="str">
        <f>IF(_xlfn.IFNA(VLOOKUP(D333,ctlistM1!A:AI,20,FALSE),"PC 12:0_14:1")=0,"PC 12:0_14:1", _xlfn.IFNA(VLOOKUP(D333,ctlistM1!A:AI,20,FALSE),"PC 12:0_14:1"))</f>
        <v>PC 12:0_14:1</v>
      </c>
      <c r="M333">
        <f>_xlfn.IFNA(VLOOKUP(D333,ctlistM1!A:AR,27,FALSE),0)</f>
        <v>0</v>
      </c>
      <c r="N333" s="2">
        <v>0</v>
      </c>
      <c r="O333" t="s">
        <v>146</v>
      </c>
      <c r="P333">
        <v>0</v>
      </c>
      <c r="Q333">
        <v>0</v>
      </c>
    </row>
    <row r="334" spans="1:17" x14ac:dyDescent="0.25">
      <c r="A334">
        <v>333</v>
      </c>
      <c r="B334">
        <v>-750.5</v>
      </c>
      <c r="C334">
        <v>331.3</v>
      </c>
      <c r="D334" t="s">
        <v>478</v>
      </c>
      <c r="E334">
        <f>VLOOKUP(D334,ProbListM1!D:S,10,FALSE)</f>
        <v>0.60198775531282833</v>
      </c>
      <c r="F334" t="str">
        <f>_xlfn.IFNA(VLOOKUP(D334,ctlistM1!A:AI,4,FALSE),"PC 12:0_14:1")</f>
        <v>PE P-16:0/22:5</v>
      </c>
      <c r="G334">
        <f>_xlfn.IFNA(VLOOKUP(D334,ctlistM1!A:AL,11,FALSE),0)</f>
        <v>1</v>
      </c>
      <c r="H334" s="2">
        <f>IF(G334=0,0,VLOOKUP(F334,ProbListM1!D:W,IF(G334=1,17,IF(G334=2,18,IF(G334=3,19,IF(G334=4,20)))), FALSE))</f>
        <v>2.0473349855044471E-2</v>
      </c>
      <c r="I334" s="12" t="str">
        <f>IF(_xlfn.IFNA(VLOOKUP(D334,ctlistM1!A:AI,12,FALSE),"PC 12:0_14:1")=0,"PC 12:0_14:1", _xlfn.IFNA(VLOOKUP(D334,ctlistM1!A:AI,12,FALSE),"PC 12:0_14:1"))</f>
        <v>PC 12:0_14:1</v>
      </c>
      <c r="J334" s="12">
        <f>_xlfn.IFNA(VLOOKUP(D334,ctlistM1!A:AO,19,FALSE),0)</f>
        <v>0</v>
      </c>
      <c r="K334" s="2">
        <f>IF(J334=0,0,VLOOKUP(I334,ProbListM1!D:W,IF(J334=1,17,IF(J334=2,18,IF(J334=3,19,IF(J334=4,20)))),FALSE))</f>
        <v>0</v>
      </c>
      <c r="L334" s="12" t="str">
        <f>IF(_xlfn.IFNA(VLOOKUP(D334,ctlistM1!A:AI,20,FALSE),"PC 12:0_14:1")=0,"PC 12:0_14:1", _xlfn.IFNA(VLOOKUP(D334,ctlistM1!A:AI,20,FALSE),"PC 12:0_14:1"))</f>
        <v>PC 12:0_14:1</v>
      </c>
      <c r="M334">
        <f>_xlfn.IFNA(VLOOKUP(D334,ctlistM1!A:AR,27,FALSE),0)</f>
        <v>0</v>
      </c>
      <c r="N334" s="2">
        <v>0</v>
      </c>
      <c r="O334" t="s">
        <v>146</v>
      </c>
      <c r="P334">
        <v>0</v>
      </c>
      <c r="Q334">
        <v>0</v>
      </c>
    </row>
    <row r="335" spans="1:17" x14ac:dyDescent="0.25">
      <c r="A335">
        <v>334</v>
      </c>
      <c r="B335">
        <v>-748.5</v>
      </c>
      <c r="C335">
        <v>329.2</v>
      </c>
      <c r="D335" t="s">
        <v>479</v>
      </c>
      <c r="E335">
        <f>VLOOKUP(D335,ProbListM1!D:S,10,FALSE)</f>
        <v>0.60216839228172392</v>
      </c>
      <c r="F335" t="str">
        <f>_xlfn.IFNA(VLOOKUP(D335,ctlistM1!A:AI,4,FALSE),"PC 12:0_14:1")</f>
        <v>PE P-16:0/22:6</v>
      </c>
      <c r="G335">
        <f>_xlfn.IFNA(VLOOKUP(D335,ctlistM1!A:AL,11,FALSE),0)</f>
        <v>1</v>
      </c>
      <c r="H335" s="2">
        <f>IF(G335=0,0,VLOOKUP(F335,ProbListM1!D:W,IF(G335=1,17,IF(G335=2,18,IF(G335=3,19,IF(G335=4,20)))), FALSE))</f>
        <v>2.0434277909094287E-2</v>
      </c>
      <c r="I335" s="12" t="str">
        <f>IF(_xlfn.IFNA(VLOOKUP(D335,ctlistM1!A:AI,12,FALSE),"PC 12:0_14:1")=0,"PC 12:0_14:1", _xlfn.IFNA(VLOOKUP(D335,ctlistM1!A:AI,12,FALSE),"PC 12:0_14:1"))</f>
        <v>PC 12:0_14:1</v>
      </c>
      <c r="J335" s="12">
        <f>_xlfn.IFNA(VLOOKUP(D335,ctlistM1!A:AO,19,FALSE),0)</f>
        <v>0</v>
      </c>
      <c r="K335" s="2">
        <f>IF(J335=0,0,VLOOKUP(I335,ProbListM1!D:W,IF(J335=1,17,IF(J335=2,18,IF(J335=3,19,IF(J335=4,20)))),FALSE))</f>
        <v>0</v>
      </c>
      <c r="L335" s="12" t="str">
        <f>IF(_xlfn.IFNA(VLOOKUP(D335,ctlistM1!A:AI,20,FALSE),"PC 12:0_14:1")=0,"PC 12:0_14:1", _xlfn.IFNA(VLOOKUP(D335,ctlistM1!A:AI,20,FALSE),"PC 12:0_14:1"))</f>
        <v>PC 12:0_14:1</v>
      </c>
      <c r="M335">
        <f>_xlfn.IFNA(VLOOKUP(D335,ctlistM1!A:AR,27,FALSE),0)</f>
        <v>0</v>
      </c>
      <c r="N335" s="2">
        <v>0</v>
      </c>
      <c r="O335" t="s">
        <v>146</v>
      </c>
      <c r="P335">
        <v>0</v>
      </c>
      <c r="Q335">
        <v>0</v>
      </c>
    </row>
    <row r="336" spans="1:17" x14ac:dyDescent="0.25">
      <c r="A336">
        <v>335</v>
      </c>
      <c r="B336">
        <v>-746.5</v>
      </c>
      <c r="C336">
        <v>327.2</v>
      </c>
      <c r="D336" t="s">
        <v>480</v>
      </c>
      <c r="E336">
        <f>VLOOKUP(D336,ProbListM1!D:S,10,FALSE)</f>
        <v>0.60234908345390581</v>
      </c>
      <c r="F336" t="str">
        <f>_xlfn.IFNA(VLOOKUP(D336,ctlistM1!A:AI,4,FALSE),"PC 12:0_14:1")</f>
        <v>PC 12:0_14:1</v>
      </c>
      <c r="G336">
        <f>_xlfn.IFNA(VLOOKUP(D336,ctlistM1!A:AL,11,FALSE),0)</f>
        <v>0</v>
      </c>
      <c r="H336" s="2">
        <f>IF(G336=0,0,VLOOKUP(F336,ProbListM1!D:W,IF(G336=1,17,IF(G336=2,18,IF(G336=3,19,IF(G336=4,20)))), FALSE))</f>
        <v>0</v>
      </c>
      <c r="I336" s="12" t="str">
        <f>IF(_xlfn.IFNA(VLOOKUP(D336,ctlistM1!A:AI,12,FALSE),"PC 12:0_14:1")=0,"PC 12:0_14:1", _xlfn.IFNA(VLOOKUP(D336,ctlistM1!A:AI,12,FALSE),"PC 12:0_14:1"))</f>
        <v>PC 12:0_14:1</v>
      </c>
      <c r="J336" s="12">
        <f>_xlfn.IFNA(VLOOKUP(D336,ctlistM1!A:AO,19,FALSE),0)</f>
        <v>0</v>
      </c>
      <c r="K336" s="2">
        <f>IF(J336=0,0,VLOOKUP(I336,ProbListM1!D:W,IF(J336=1,17,IF(J336=2,18,IF(J336=3,19,IF(J336=4,20)))),FALSE))</f>
        <v>0</v>
      </c>
      <c r="L336" s="12" t="str">
        <f>IF(_xlfn.IFNA(VLOOKUP(D336,ctlistM1!A:AI,20,FALSE),"PC 12:0_14:1")=0,"PC 12:0_14:1", _xlfn.IFNA(VLOOKUP(D336,ctlistM1!A:AI,20,FALSE),"PC 12:0_14:1"))</f>
        <v>PC 12:0_14:1</v>
      </c>
      <c r="M336">
        <f>_xlfn.IFNA(VLOOKUP(D336,ctlistM1!A:AR,27,FALSE),0)</f>
        <v>0</v>
      </c>
      <c r="N336" s="2">
        <v>0</v>
      </c>
      <c r="O336" t="s">
        <v>146</v>
      </c>
      <c r="P336">
        <v>0</v>
      </c>
      <c r="Q336">
        <v>0</v>
      </c>
    </row>
    <row r="337" spans="1:17" x14ac:dyDescent="0.25">
      <c r="A337">
        <v>336</v>
      </c>
      <c r="B337">
        <v>-698.5</v>
      </c>
      <c r="C337">
        <v>281.2</v>
      </c>
      <c r="D337" t="s">
        <v>481</v>
      </c>
      <c r="E337">
        <f>VLOOKUP(D337,ProbListM1!D:S,10,FALSE)</f>
        <v>0.62959763423777715</v>
      </c>
      <c r="F337" t="str">
        <f>_xlfn.IFNA(VLOOKUP(D337,ctlistM1!A:AI,4,FALSE),"PC 12:0_14:1")</f>
        <v>PC 12:0_14:1</v>
      </c>
      <c r="G337">
        <f>_xlfn.IFNA(VLOOKUP(D337,ctlistM1!A:AL,11,FALSE),0)</f>
        <v>0</v>
      </c>
      <c r="H337" s="2">
        <f>IF(G337=0,0,VLOOKUP(F337,ProbListM1!D:W,IF(G337=1,17,IF(G337=2,18,IF(G337=3,19,IF(G337=4,20)))), FALSE))</f>
        <v>0</v>
      </c>
      <c r="I337" s="12" t="str">
        <f>IF(_xlfn.IFNA(VLOOKUP(D337,ctlistM1!A:AI,12,FALSE),"PC 12:0_14:1")=0,"PC 12:0_14:1", _xlfn.IFNA(VLOOKUP(D337,ctlistM1!A:AI,12,FALSE),"PC 12:0_14:1"))</f>
        <v>PC 12:0_14:1</v>
      </c>
      <c r="J337" s="12">
        <f>_xlfn.IFNA(VLOOKUP(D337,ctlistM1!A:AO,19,FALSE),0)</f>
        <v>0</v>
      </c>
      <c r="K337" s="2">
        <f>IF(J337=0,0,VLOOKUP(I337,ProbListM1!D:W,IF(J337=1,17,IF(J337=2,18,IF(J337=3,19,IF(J337=4,20)))),FALSE))</f>
        <v>0</v>
      </c>
      <c r="L337" s="12" t="str">
        <f>IF(_xlfn.IFNA(VLOOKUP(D337,ctlistM1!A:AI,20,FALSE),"PC 12:0_14:1")=0,"PC 12:0_14:1", _xlfn.IFNA(VLOOKUP(D337,ctlistM1!A:AI,20,FALSE),"PC 12:0_14:1"))</f>
        <v>PC 12:0_14:1</v>
      </c>
      <c r="M337">
        <f>_xlfn.IFNA(VLOOKUP(D337,ctlistM1!A:AR,27,FALSE),0)</f>
        <v>0</v>
      </c>
      <c r="N337" s="2">
        <v>0</v>
      </c>
      <c r="O337" t="s">
        <v>146</v>
      </c>
      <c r="P337">
        <v>0</v>
      </c>
      <c r="Q337">
        <v>0</v>
      </c>
    </row>
    <row r="338" spans="1:17" x14ac:dyDescent="0.25">
      <c r="A338">
        <v>337</v>
      </c>
      <c r="B338">
        <v>-672.5</v>
      </c>
      <c r="C338">
        <v>225.2</v>
      </c>
      <c r="D338" t="s">
        <v>482</v>
      </c>
      <c r="E338">
        <f>VLOOKUP(D338,ProbListM1!D:S,10,FALSE)</f>
        <v>0.64387387249061201</v>
      </c>
      <c r="F338" t="str">
        <f>_xlfn.IFNA(VLOOKUP(D338,ctlistM1!A:AI,4,FALSE),"PC 12:0_14:1")</f>
        <v>PE P-18:1/14:1</v>
      </c>
      <c r="G338">
        <f>_xlfn.IFNA(VLOOKUP(D338,ctlistM1!A:AL,11,FALSE),0)</f>
        <v>2</v>
      </c>
      <c r="H338" s="2">
        <f>IF(G338=0,0,VLOOKUP(F338,ProbListM1!D:W,IF(G338=1,17,IF(G338=2,18,IF(G338=3,19,IF(G338=4,20)))), FALSE))</f>
        <v>3.0020340530080764E-2</v>
      </c>
      <c r="I338" s="12" t="str">
        <f>IF(_xlfn.IFNA(VLOOKUP(D338,ctlistM1!A:AI,12,FALSE),"PC 12:0_14:1")=0,"PC 12:0_14:1", _xlfn.IFNA(VLOOKUP(D338,ctlistM1!A:AI,12,FALSE),"PC 12:0_14:1"))</f>
        <v>PC 12:0_14:1</v>
      </c>
      <c r="J338" s="12">
        <f>_xlfn.IFNA(VLOOKUP(D338,ctlistM1!A:AO,19,FALSE),0)</f>
        <v>0</v>
      </c>
      <c r="K338" s="2">
        <f>IF(J338=0,0,VLOOKUP(I338,ProbListM1!D:W,IF(J338=1,17,IF(J338=2,18,IF(J338=3,19,IF(J338=4,20)))),FALSE))</f>
        <v>0</v>
      </c>
      <c r="L338" s="12" t="str">
        <f>IF(_xlfn.IFNA(VLOOKUP(D338,ctlistM1!A:AI,20,FALSE),"PC 12:0_14:1")=0,"PC 12:0_14:1", _xlfn.IFNA(VLOOKUP(D338,ctlistM1!A:AI,20,FALSE),"PC 12:0_14:1"))</f>
        <v>PC 12:0_14:1</v>
      </c>
      <c r="M338">
        <f>_xlfn.IFNA(VLOOKUP(D338,ctlistM1!A:AR,27,FALSE),0)</f>
        <v>0</v>
      </c>
      <c r="N338" s="2">
        <v>0</v>
      </c>
      <c r="O338" t="s">
        <v>146</v>
      </c>
      <c r="P338">
        <v>0</v>
      </c>
      <c r="Q338">
        <v>0</v>
      </c>
    </row>
    <row r="339" spans="1:17" x14ac:dyDescent="0.25">
      <c r="A339">
        <v>338</v>
      </c>
      <c r="B339">
        <v>-702.5</v>
      </c>
      <c r="C339">
        <v>255.2</v>
      </c>
      <c r="D339" t="s">
        <v>483</v>
      </c>
      <c r="E339">
        <f>VLOOKUP(D339,ProbListM1!D:S,10,FALSE)</f>
        <v>0.62921996064441588</v>
      </c>
      <c r="F339" t="str">
        <f>_xlfn.IFNA(VLOOKUP(D339,ctlistM1!A:AI,4,FALSE),"PC 12:0_14:1")</f>
        <v>PE P-18:0/16:1</v>
      </c>
      <c r="G339">
        <f>_xlfn.IFNA(VLOOKUP(D339,ctlistM1!A:AL,11,FALSE),0)</f>
        <v>1</v>
      </c>
      <c r="H339" s="2">
        <f>IF(G339=0,0,VLOOKUP(F339,ProbListM1!D:W,IF(G339=1,17,IF(G339=2,18,IF(G339=3,19,IF(G339=4,20)))), FALSE))</f>
        <v>1.2447647823625656E-2</v>
      </c>
      <c r="I339" s="12" t="str">
        <f>IF(_xlfn.IFNA(VLOOKUP(D339,ctlistM1!A:AI,12,FALSE),"PC 12:0_14:1")=0,"PC 12:0_14:1", _xlfn.IFNA(VLOOKUP(D339,ctlistM1!A:AI,12,FALSE),"PC 12:0_14:1"))</f>
        <v>PE P-18:1/16:0</v>
      </c>
      <c r="J339" s="12">
        <f>_xlfn.IFNA(VLOOKUP(D339,ctlistM1!A:AO,19,FALSE),0)</f>
        <v>2</v>
      </c>
      <c r="K339" s="2">
        <f>IF(J339=0,0,VLOOKUP(I339,ProbListM1!D:W,IF(J339=1,17,IF(J339=2,18,IF(J339=3,19,IF(J339=4,20)))),FALSE))</f>
        <v>2.9337108234881507E-2</v>
      </c>
      <c r="L339" s="12" t="str">
        <f>IF(_xlfn.IFNA(VLOOKUP(D339,ctlistM1!A:AI,20,FALSE),"PC 12:0_14:1")=0,"PC 12:0_14:1", _xlfn.IFNA(VLOOKUP(D339,ctlistM1!A:AI,20,FALSE),"PC 12:0_14:1"))</f>
        <v>PC 12:0_14:1</v>
      </c>
      <c r="M339">
        <f>_xlfn.IFNA(VLOOKUP(D339,ctlistM1!A:AR,27,FALSE),0)</f>
        <v>0</v>
      </c>
      <c r="N339" s="2">
        <v>0</v>
      </c>
      <c r="O339" t="s">
        <v>146</v>
      </c>
      <c r="P339">
        <v>0</v>
      </c>
      <c r="Q339">
        <v>0</v>
      </c>
    </row>
    <row r="340" spans="1:17" x14ac:dyDescent="0.25">
      <c r="A340">
        <v>339</v>
      </c>
      <c r="B340">
        <v>-700.5</v>
      </c>
      <c r="C340">
        <v>253.2</v>
      </c>
      <c r="D340" t="s">
        <v>484</v>
      </c>
      <c r="E340">
        <f>VLOOKUP(D340,ProbListM1!D:S,10,FALSE)</f>
        <v>0.62940876911345256</v>
      </c>
      <c r="F340" t="str">
        <f>_xlfn.IFNA(VLOOKUP(D340,ctlistM1!A:AI,4,FALSE),"PC 12:0_14:1")</f>
        <v>PE P-18:1/16:1</v>
      </c>
      <c r="G340">
        <f>_xlfn.IFNA(VLOOKUP(D340,ctlistM1!A:AL,11,FALSE),0)</f>
        <v>2</v>
      </c>
      <c r="H340" s="2">
        <f>IF(G340=0,0,VLOOKUP(F340,ProbListM1!D:W,IF(G340=1,17,IF(G340=2,18,IF(G340=3,19,IF(G340=4,20)))), FALSE))</f>
        <v>2.93459113480029E-2</v>
      </c>
      <c r="I340" s="12" t="str">
        <f>IF(_xlfn.IFNA(VLOOKUP(D340,ctlistM1!A:AI,12,FALSE),"PC 12:0_14:1")=0,"PC 12:0_14:1", _xlfn.IFNA(VLOOKUP(D340,ctlistM1!A:AI,12,FALSE),"PC 12:0_14:1"))</f>
        <v>PC 12:0_14:1</v>
      </c>
      <c r="J340" s="12">
        <f>_xlfn.IFNA(VLOOKUP(D340,ctlistM1!A:AO,19,FALSE),0)</f>
        <v>0</v>
      </c>
      <c r="K340" s="2">
        <f>IF(J340=0,0,VLOOKUP(I340,ProbListM1!D:W,IF(J340=1,17,IF(J340=2,18,IF(J340=3,19,IF(J340=4,20)))),FALSE))</f>
        <v>0</v>
      </c>
      <c r="L340" s="12" t="str">
        <f>IF(_xlfn.IFNA(VLOOKUP(D340,ctlistM1!A:AI,20,FALSE),"PC 12:0_14:1")=0,"PC 12:0_14:1", _xlfn.IFNA(VLOOKUP(D340,ctlistM1!A:AI,20,FALSE),"PC 12:0_14:1"))</f>
        <v>PC 12:0_14:1</v>
      </c>
      <c r="M340">
        <f>_xlfn.IFNA(VLOOKUP(D340,ctlistM1!A:AR,27,FALSE),0)</f>
        <v>0</v>
      </c>
      <c r="N340" s="2">
        <v>0</v>
      </c>
      <c r="O340" t="s">
        <v>146</v>
      </c>
      <c r="P340">
        <v>0</v>
      </c>
      <c r="Q340">
        <v>0</v>
      </c>
    </row>
    <row r="341" spans="1:17" x14ac:dyDescent="0.25">
      <c r="A341">
        <v>340</v>
      </c>
      <c r="B341">
        <v>-730.6</v>
      </c>
      <c r="C341">
        <v>283.3</v>
      </c>
      <c r="D341" t="s">
        <v>485</v>
      </c>
      <c r="E341">
        <f>VLOOKUP(D341,ProbListM1!D:S,10,FALSE)</f>
        <v>0.61508406824908257</v>
      </c>
      <c r="F341" t="str">
        <f>_xlfn.IFNA(VLOOKUP(D341,ctlistM1!A:AI,4,FALSE),"PC 12:0_14:1")</f>
        <v>PE P-18:1/18:0</v>
      </c>
      <c r="G341">
        <f>_xlfn.IFNA(VLOOKUP(D341,ctlistM1!A:AL,11,FALSE),0)</f>
        <v>2</v>
      </c>
      <c r="H341" s="2">
        <f>IF(G341=0,0,VLOOKUP(F341,ProbListM1!D:W,IF(G341=1,17,IF(G341=2,18,IF(G341=3,19,IF(G341=4,20)))), FALSE))</f>
        <v>2.8678028372294495E-2</v>
      </c>
      <c r="I341" s="12" t="str">
        <f>IF(_xlfn.IFNA(VLOOKUP(D341,ctlistM1!A:AI,12,FALSE),"PC 12:0_14:1")=0,"PC 12:0_14:1", _xlfn.IFNA(VLOOKUP(D341,ctlistM1!A:AI,12,FALSE),"PC 12:0_14:1"))</f>
        <v>PE P-18:0/18:1</v>
      </c>
      <c r="J341" s="12">
        <f>_xlfn.IFNA(VLOOKUP(D341,ctlistM1!A:AO,19,FALSE),0)</f>
        <v>1</v>
      </c>
      <c r="K341" s="2">
        <f>IF(J341=0,0,VLOOKUP(I341,ProbListM1!D:W,IF(J341=1,17,IF(J341=2,18,IF(J341=3,19,IF(J341=4,20)))),FALSE))</f>
        <v>1.4825584047084252E-2</v>
      </c>
      <c r="L341" s="12" t="str">
        <f>IF(_xlfn.IFNA(VLOOKUP(D341,ctlistM1!A:AI,20,FALSE),"PC 12:0_14:1")=0,"PC 12:0_14:1", _xlfn.IFNA(VLOOKUP(D341,ctlistM1!A:AI,20,FALSE),"PC 12:0_14:1"))</f>
        <v>PC 12:0_14:1</v>
      </c>
      <c r="M341">
        <f>_xlfn.IFNA(VLOOKUP(D341,ctlistM1!A:AR,27,FALSE),0)</f>
        <v>0</v>
      </c>
      <c r="N341" s="2">
        <v>0</v>
      </c>
      <c r="O341" t="s">
        <v>146</v>
      </c>
      <c r="P341">
        <v>0</v>
      </c>
      <c r="Q341">
        <v>0</v>
      </c>
    </row>
    <row r="342" spans="1:17" x14ac:dyDescent="0.25">
      <c r="A342">
        <v>341</v>
      </c>
      <c r="B342">
        <v>-728.6</v>
      </c>
      <c r="C342">
        <v>281.2</v>
      </c>
      <c r="D342" t="s">
        <v>486</v>
      </c>
      <c r="E342">
        <f>VLOOKUP(D342,ProbListM1!D:S,10,FALSE)</f>
        <v>0.61526863499603723</v>
      </c>
      <c r="F342" t="str">
        <f>_xlfn.IFNA(VLOOKUP(D342,ctlistM1!A:AI,4,FALSE),"PC 12:0_14:1")</f>
        <v>PE P-18:1/18:1</v>
      </c>
      <c r="G342">
        <f>_xlfn.IFNA(VLOOKUP(D342,ctlistM1!A:AL,11,FALSE),0)</f>
        <v>2</v>
      </c>
      <c r="H342" s="2">
        <f>IF(G342=0,0,VLOOKUP(F342,ProbListM1!D:W,IF(G342=1,17,IF(G342=2,18,IF(G342=3,19,IF(G342=4,20)))), FALSE))</f>
        <v>2.8686633716960327E-2</v>
      </c>
      <c r="I342" s="12" t="str">
        <f>IF(_xlfn.IFNA(VLOOKUP(D342,ctlistM1!A:AI,12,FALSE),"PC 12:0_14:1")=0,"PC 12:0_14:1", _xlfn.IFNA(VLOOKUP(D342,ctlistM1!A:AI,12,FALSE),"PC 12:0_14:1"))</f>
        <v>PE P-18:0/18:2</v>
      </c>
      <c r="J342" s="12">
        <f>_xlfn.IFNA(VLOOKUP(D342,ctlistM1!A:AO,19,FALSE),0)</f>
        <v>1</v>
      </c>
      <c r="K342" s="2">
        <f>IF(J342=0,0,VLOOKUP(I342,ProbListM1!D:W,IF(J342=1,17,IF(J342=2,18,IF(J342=3,19,IF(J342=4,20)))),FALSE))</f>
        <v>1.4792049298390491E-2</v>
      </c>
      <c r="L342" s="12" t="str">
        <f>IF(_xlfn.IFNA(VLOOKUP(D342,ctlistM1!A:AI,20,FALSE),"PC 12:0_14:1")=0,"PC 12:0_14:1", _xlfn.IFNA(VLOOKUP(D342,ctlistM1!A:AI,20,FALSE),"PC 12:0_14:1"))</f>
        <v>PC 12:0_14:1</v>
      </c>
      <c r="M342">
        <f>_xlfn.IFNA(VLOOKUP(D342,ctlistM1!A:AR,27,FALSE),0)</f>
        <v>0</v>
      </c>
      <c r="N342" s="2">
        <v>0</v>
      </c>
      <c r="O342" t="s">
        <v>146</v>
      </c>
      <c r="P342">
        <v>0</v>
      </c>
      <c r="Q342">
        <v>0</v>
      </c>
    </row>
    <row r="343" spans="1:17" x14ac:dyDescent="0.25">
      <c r="A343">
        <v>342</v>
      </c>
      <c r="B343">
        <v>-726.5</v>
      </c>
      <c r="C343">
        <v>279.2</v>
      </c>
      <c r="D343" t="s">
        <v>487</v>
      </c>
      <c r="E343">
        <f>VLOOKUP(D343,ProbListM1!D:S,10,FALSE)</f>
        <v>0.6154532571254766</v>
      </c>
      <c r="F343" t="str">
        <f>_xlfn.IFNA(VLOOKUP(D343,ctlistM1!A:AI,4,FALSE),"PC 12:0_14:1")</f>
        <v>PE P-18:1/18:2</v>
      </c>
      <c r="G343">
        <f>_xlfn.IFNA(VLOOKUP(D343,ctlistM1!A:AL,11,FALSE),0)</f>
        <v>2</v>
      </c>
      <c r="H343" s="2">
        <f>IF(G343=0,0,VLOOKUP(F343,ProbListM1!D:W,IF(G343=1,17,IF(G343=2,18,IF(G343=3,19,IF(G343=4,20)))), FALSE))</f>
        <v>2.8695241643810539E-2</v>
      </c>
      <c r="I343" s="12" t="str">
        <f>IF(_xlfn.IFNA(VLOOKUP(D343,ctlistM1!A:AI,12,FALSE),"PC 12:0_14:1")=0,"PC 12:0_14:1", _xlfn.IFNA(VLOOKUP(D343,ctlistM1!A:AI,12,FALSE),"PC 12:0_14:1"))</f>
        <v>PE P-18:0/18:3</v>
      </c>
      <c r="J343" s="12">
        <f>_xlfn.IFNA(VLOOKUP(D343,ctlistM1!A:AO,19,FALSE),0)</f>
        <v>1</v>
      </c>
      <c r="K343" s="2">
        <f>IF(J343=0,0,VLOOKUP(I343,ProbListM1!D:W,IF(J343=1,17,IF(J343=2,18,IF(J343=3,19,IF(J343=4,20)))),FALSE))</f>
        <v>1.4758548513456307E-2</v>
      </c>
      <c r="L343" s="12" t="str">
        <f>IF(_xlfn.IFNA(VLOOKUP(D343,ctlistM1!A:AI,20,FALSE),"PC 12:0_14:1")=0,"PC 12:0_14:1", _xlfn.IFNA(VLOOKUP(D343,ctlistM1!A:AI,20,FALSE),"PC 12:0_14:1"))</f>
        <v>PC 12:0_14:1</v>
      </c>
      <c r="M343">
        <f>_xlfn.IFNA(VLOOKUP(D343,ctlistM1!A:AR,27,FALSE),0)</f>
        <v>0</v>
      </c>
      <c r="N343" s="2">
        <v>0</v>
      </c>
      <c r="O343" t="s">
        <v>146</v>
      </c>
      <c r="P343">
        <v>0</v>
      </c>
      <c r="Q343">
        <v>0</v>
      </c>
    </row>
    <row r="344" spans="1:17" x14ac:dyDescent="0.25">
      <c r="A344">
        <v>343</v>
      </c>
      <c r="B344">
        <v>-724.5</v>
      </c>
      <c r="C344">
        <v>277.2</v>
      </c>
      <c r="D344" t="s">
        <v>488</v>
      </c>
      <c r="E344">
        <f>VLOOKUP(D344,ProbListM1!D:S,10,FALSE)</f>
        <v>0.61563793465401939</v>
      </c>
      <c r="F344" t="str">
        <f>_xlfn.IFNA(VLOOKUP(D344,ctlistM1!A:AI,4,FALSE),"PC 12:0_14:1")</f>
        <v>PE P-18:1/18:3</v>
      </c>
      <c r="G344">
        <f>_xlfn.IFNA(VLOOKUP(D344,ctlistM1!A:AL,11,FALSE),0)</f>
        <v>2</v>
      </c>
      <c r="H344" s="2">
        <f>IF(G344=0,0,VLOOKUP(F344,ProbListM1!D:W,IF(G344=1,17,IF(G344=2,18,IF(G344=3,19,IF(G344=4,20)))), FALSE))</f>
        <v>2.8703852153619949E-2</v>
      </c>
      <c r="I344" s="12" t="str">
        <f>IF(_xlfn.IFNA(VLOOKUP(D344,ctlistM1!A:AI,12,FALSE),"PC 12:0_14:1")=0,"PC 12:0_14:1", _xlfn.IFNA(VLOOKUP(D344,ctlistM1!A:AI,12,FALSE),"PC 12:0_14:1"))</f>
        <v>PE P-18:0/18:4</v>
      </c>
      <c r="J344" s="12">
        <f>_xlfn.IFNA(VLOOKUP(D344,ctlistM1!A:AO,19,FALSE),0)</f>
        <v>1</v>
      </c>
      <c r="K344" s="2">
        <f>IF(J344=0,0,VLOOKUP(I344,ProbListM1!D:W,IF(J344=1,17,IF(J344=2,18,IF(J344=3,19,IF(J344=4,20)))),FALSE))</f>
        <v>1.4725081732314989E-2</v>
      </c>
      <c r="L344" s="12" t="str">
        <f>IF(_xlfn.IFNA(VLOOKUP(D344,ctlistM1!A:AI,20,FALSE),"PC 12:0_14:1")=0,"PC 12:0_14:1", _xlfn.IFNA(VLOOKUP(D344,ctlistM1!A:AI,20,FALSE),"PC 12:0_14:1"))</f>
        <v>PC 12:0_14:1</v>
      </c>
      <c r="M344">
        <f>_xlfn.IFNA(VLOOKUP(D344,ctlistM1!A:AR,27,FALSE),0)</f>
        <v>0</v>
      </c>
      <c r="N344" s="2">
        <v>0</v>
      </c>
      <c r="O344" t="s">
        <v>146</v>
      </c>
      <c r="P344">
        <v>0</v>
      </c>
      <c r="Q344">
        <v>0</v>
      </c>
    </row>
    <row r="345" spans="1:17" x14ac:dyDescent="0.25">
      <c r="A345">
        <v>344</v>
      </c>
      <c r="B345">
        <v>-722.5</v>
      </c>
      <c r="C345">
        <v>275.2</v>
      </c>
      <c r="D345" t="s">
        <v>489</v>
      </c>
      <c r="E345">
        <f>VLOOKUP(D345,ProbListM1!D:S,10,FALSE)</f>
        <v>0.61582266759828885</v>
      </c>
      <c r="F345" t="str">
        <f>_xlfn.IFNA(VLOOKUP(D345,ctlistM1!A:AI,4,FALSE),"PC 12:0_14:1")</f>
        <v>PE P-18:1/18:4</v>
      </c>
      <c r="G345">
        <f>_xlfn.IFNA(VLOOKUP(D345,ctlistM1!A:AL,11,FALSE),0)</f>
        <v>2</v>
      </c>
      <c r="H345" s="2">
        <f>IF(G345=0,0,VLOOKUP(F345,ProbListM1!D:W,IF(G345=1,17,IF(G345=2,18,IF(G345=3,19,IF(G345=4,20)))), FALSE))</f>
        <v>2.8712465247163629E-2</v>
      </c>
      <c r="I345" s="12" t="str">
        <f>IF(_xlfn.IFNA(VLOOKUP(D345,ctlistM1!A:AI,12,FALSE),"PC 12:0_14:1")=0,"PC 12:0_14:1", _xlfn.IFNA(VLOOKUP(D345,ctlistM1!A:AI,12,FALSE),"PC 12:0_14:1"))</f>
        <v>PC 12:0_14:1</v>
      </c>
      <c r="J345" s="12">
        <f>_xlfn.IFNA(VLOOKUP(D345,ctlistM1!A:AO,19,FALSE),0)</f>
        <v>0</v>
      </c>
      <c r="K345" s="2">
        <f>IF(J345=0,0,VLOOKUP(I345,ProbListM1!D:W,IF(J345=1,17,IF(J345=2,18,IF(J345=3,19,IF(J345=4,20)))),FALSE))</f>
        <v>0</v>
      </c>
      <c r="L345" s="12" t="str">
        <f>IF(_xlfn.IFNA(VLOOKUP(D345,ctlistM1!A:AI,20,FALSE),"PC 12:0_14:1")=0,"PC 12:0_14:1", _xlfn.IFNA(VLOOKUP(D345,ctlistM1!A:AI,20,FALSE),"PC 12:0_14:1"))</f>
        <v>PC 12:0_14:1</v>
      </c>
      <c r="M345">
        <f>_xlfn.IFNA(VLOOKUP(D345,ctlistM1!A:AR,27,FALSE),0)</f>
        <v>0</v>
      </c>
      <c r="N345" s="2">
        <v>0</v>
      </c>
      <c r="O345" t="s">
        <v>146</v>
      </c>
      <c r="P345">
        <v>0</v>
      </c>
      <c r="Q345">
        <v>0</v>
      </c>
    </row>
    <row r="346" spans="1:17" x14ac:dyDescent="0.25">
      <c r="A346">
        <v>345</v>
      </c>
      <c r="B346">
        <v>-756.6</v>
      </c>
      <c r="C346">
        <v>309.3</v>
      </c>
      <c r="D346" t="s">
        <v>490</v>
      </c>
      <c r="E346">
        <f>VLOOKUP(D346,ProbListM1!D:S,10,FALSE)</f>
        <v>0.60144616946328455</v>
      </c>
      <c r="F346" t="str">
        <f>_xlfn.IFNA(VLOOKUP(D346,ctlistM1!A:AI,4,FALSE),"PC 12:0_14:1")</f>
        <v>PE P-18:0/20:2</v>
      </c>
      <c r="G346">
        <f>_xlfn.IFNA(VLOOKUP(D346,ctlistM1!A:AL,11,FALSE),0)</f>
        <v>1</v>
      </c>
      <c r="H346" s="2">
        <f>IF(G346=0,0,VLOOKUP(F346,ProbListM1!D:W,IF(G346=1,17,IF(G346=2,18,IF(G346=3,19,IF(G346=4,20)))), FALSE))</f>
        <v>1.7368247321276481E-2</v>
      </c>
      <c r="I346" s="12" t="str">
        <f>IF(_xlfn.IFNA(VLOOKUP(D346,ctlistM1!A:AI,12,FALSE),"PC 12:0_14:1")=0,"PC 12:0_14:1", _xlfn.IFNA(VLOOKUP(D346,ctlistM1!A:AI,12,FALSE),"PC 12:0_14:1"))</f>
        <v>PE P-18:1/20:1</v>
      </c>
      <c r="J346" s="12">
        <f>_xlfn.IFNA(VLOOKUP(D346,ctlistM1!A:AO,19,FALSE),0)</f>
        <v>2</v>
      </c>
      <c r="K346" s="2">
        <f>IF(J346=0,0,VLOOKUP(I346,ProbListM1!D:W,IF(J346=1,17,IF(J346=2,18,IF(J346=3,19,IF(J346=4,20)))),FALSE))</f>
        <v>2.804216724613829E-2</v>
      </c>
      <c r="L346" s="12" t="str">
        <f>IF(_xlfn.IFNA(VLOOKUP(D346,ctlistM1!A:AI,20,FALSE),"PC 12:0_14:1")=0,"PC 12:0_14:1", _xlfn.IFNA(VLOOKUP(D346,ctlistM1!A:AI,20,FALSE),"PC 12:0_14:1"))</f>
        <v>PC 12:0_14:1</v>
      </c>
      <c r="M346">
        <f>_xlfn.IFNA(VLOOKUP(D346,ctlistM1!A:AR,27,FALSE),0)</f>
        <v>0</v>
      </c>
      <c r="N346" s="2">
        <v>0</v>
      </c>
      <c r="O346" t="s">
        <v>146</v>
      </c>
      <c r="P346">
        <v>0</v>
      </c>
      <c r="Q346">
        <v>0</v>
      </c>
    </row>
    <row r="347" spans="1:17" x14ac:dyDescent="0.25">
      <c r="A347">
        <v>346</v>
      </c>
      <c r="B347">
        <v>-754.6</v>
      </c>
      <c r="C347">
        <v>307.3</v>
      </c>
      <c r="D347" t="s">
        <v>491</v>
      </c>
      <c r="E347">
        <f>VLOOKUP(D347,ProbListM1!D:S,10,FALSE)</f>
        <v>0.60162664391986098</v>
      </c>
      <c r="F347" t="str">
        <f>_xlfn.IFNA(VLOOKUP(D347,ctlistM1!A:AI,4,FALSE),"PC 12:0_14:1")</f>
        <v>PE P-18:1/20:2</v>
      </c>
      <c r="G347">
        <f>_xlfn.IFNA(VLOOKUP(D347,ctlistM1!A:AL,11,FALSE),0)</f>
        <v>2</v>
      </c>
      <c r="H347" s="2">
        <f>IF(G347=0,0,VLOOKUP(F347,ProbListM1!D:W,IF(G347=1,17,IF(G347=2,18,IF(G347=3,19,IF(G347=4,20)))), FALSE))</f>
        <v>2.8050581789537062E-2</v>
      </c>
      <c r="I347" s="12" t="str">
        <f>IF(_xlfn.IFNA(VLOOKUP(D347,ctlistM1!A:AI,12,FALSE),"PC 12:0_14:1")=0,"PC 12:0_14:1", _xlfn.IFNA(VLOOKUP(D347,ctlistM1!A:AI,12,FALSE),"PC 12:0_14:1"))</f>
        <v>PE P-18:0/20:3</v>
      </c>
      <c r="J347" s="12">
        <f>_xlfn.IFNA(VLOOKUP(D347,ctlistM1!A:AO,19,FALSE),0)</f>
        <v>1</v>
      </c>
      <c r="K347" s="2">
        <f>IF(J347=0,0,VLOOKUP(I347,ProbListM1!D:W,IF(J347=1,17,IF(J347=2,18,IF(J347=3,19,IF(J347=4,20)))),FALSE))</f>
        <v>1.7332246841568654E-2</v>
      </c>
      <c r="L347" s="12" t="str">
        <f>IF(_xlfn.IFNA(VLOOKUP(D347,ctlistM1!A:AI,20,FALSE),"PC 12:0_14:1")=0,"PC 12:0_14:1", _xlfn.IFNA(VLOOKUP(D347,ctlistM1!A:AI,20,FALSE),"PC 12:0_14:1"))</f>
        <v>PC 12:0_14:1</v>
      </c>
      <c r="M347">
        <f>_xlfn.IFNA(VLOOKUP(D347,ctlistM1!A:AR,27,FALSE),0)</f>
        <v>0</v>
      </c>
      <c r="N347" s="2">
        <v>0</v>
      </c>
      <c r="O347" t="s">
        <v>146</v>
      </c>
      <c r="P347">
        <v>0</v>
      </c>
      <c r="Q347">
        <v>0</v>
      </c>
    </row>
    <row r="348" spans="1:17" x14ac:dyDescent="0.25">
      <c r="A348">
        <v>347</v>
      </c>
      <c r="B348">
        <v>-752.6</v>
      </c>
      <c r="C348">
        <v>305.2</v>
      </c>
      <c r="D348" t="s">
        <v>492</v>
      </c>
      <c r="E348">
        <f>VLOOKUP(D348,ProbListM1!D:S,10,FALSE)</f>
        <v>0.60180717253095894</v>
      </c>
      <c r="F348" t="str">
        <f>_xlfn.IFNA(VLOOKUP(D348,ctlistM1!A:AI,4,FALSE),"PC 12:0_14:1")</f>
        <v>PE P-18:0/20:4</v>
      </c>
      <c r="G348">
        <f>_xlfn.IFNA(VLOOKUP(D348,ctlistM1!A:AL,11,FALSE),0)</f>
        <v>1</v>
      </c>
      <c r="H348" s="2">
        <f>IF(G348=0,0,VLOOKUP(F348,ProbListM1!D:W,IF(G348=1,17,IF(G348=2,18,IF(G348=3,19,IF(G348=4,20)))), FALSE))</f>
        <v>1.7296277388021388E-2</v>
      </c>
      <c r="I348" s="12" t="str">
        <f>IF(_xlfn.IFNA(VLOOKUP(D348,ctlistM1!A:AI,12,FALSE),"PC 12:0_14:1")=0,"PC 12:0_14:1", _xlfn.IFNA(VLOOKUP(D348,ctlistM1!A:AI,12,FALSE),"PC 12:0_14:1"))</f>
        <v>PE P-18:1/20:3</v>
      </c>
      <c r="J348" s="12">
        <f>_xlfn.IFNA(VLOOKUP(D348,ctlistM1!A:AO,19,FALSE),0)</f>
        <v>2</v>
      </c>
      <c r="K348" s="2">
        <f>IF(J348=0,0,VLOOKUP(I348,ProbListM1!D:W,IF(J348=1,17,IF(J348=2,18,IF(J348=3,19,IF(J348=4,20)))),FALSE))</f>
        <v>2.8058998857866953E-2</v>
      </c>
      <c r="L348" s="12" t="str">
        <f>IF(_xlfn.IFNA(VLOOKUP(D348,ctlistM1!A:AI,20,FALSE),"PC 12:0_14:1")=0,"PC 12:0_14:1", _xlfn.IFNA(VLOOKUP(D348,ctlistM1!A:AI,20,FALSE),"PC 12:0_14:1"))</f>
        <v>PC 12:0_14:1</v>
      </c>
      <c r="M348">
        <f>_xlfn.IFNA(VLOOKUP(D348,ctlistM1!A:AR,27,FALSE),0)</f>
        <v>0</v>
      </c>
      <c r="N348" s="2">
        <v>0</v>
      </c>
      <c r="O348" t="s">
        <v>146</v>
      </c>
      <c r="P348">
        <v>0</v>
      </c>
      <c r="Q348">
        <v>0</v>
      </c>
    </row>
    <row r="349" spans="1:17" x14ac:dyDescent="0.25">
      <c r="A349">
        <v>348</v>
      </c>
      <c r="B349">
        <v>-750.5</v>
      </c>
      <c r="C349">
        <v>303.2</v>
      </c>
      <c r="D349" t="s">
        <v>493</v>
      </c>
      <c r="E349">
        <f>VLOOKUP(D349,ProbListM1!D:S,10,FALSE)</f>
        <v>0.60198775531282833</v>
      </c>
      <c r="F349" t="str">
        <f>_xlfn.IFNA(VLOOKUP(D349,ctlistM1!A:AI,4,FALSE),"PC 12:0_14:1")</f>
        <v>PE P-18:1/20:4</v>
      </c>
      <c r="G349">
        <f>_xlfn.IFNA(VLOOKUP(D349,ctlistM1!A:AL,11,FALSE),0)</f>
        <v>2</v>
      </c>
      <c r="H349" s="2">
        <f>IF(G349=0,0,VLOOKUP(F349,ProbListM1!D:W,IF(G349=1,17,IF(G349=2,18,IF(G349=3,19,IF(G349=4,20)))), FALSE))</f>
        <v>2.8067418451885595E-2</v>
      </c>
      <c r="I349" s="12" t="str">
        <f>IF(_xlfn.IFNA(VLOOKUP(D349,ctlistM1!A:AI,12,FALSE),"PC 12:0_14:1")=0,"PC 12:0_14:1", _xlfn.IFNA(VLOOKUP(D349,ctlistM1!A:AI,12,FALSE),"PC 12:0_14:1"))</f>
        <v>PE P-18:0/20:5</v>
      </c>
      <c r="J349" s="12">
        <f>_xlfn.IFNA(VLOOKUP(D349,ctlistM1!A:AO,19,FALSE),0)</f>
        <v>1</v>
      </c>
      <c r="K349" s="2">
        <f>IF(J349=0,0,VLOOKUP(I349,ProbListM1!D:W,IF(J349=1,17,IF(J349=2,18,IF(J349=3,19,IF(J349=4,20)))),FALSE))</f>
        <v>1.7260338998758253E-2</v>
      </c>
      <c r="L349" s="12" t="str">
        <f>IF(_xlfn.IFNA(VLOOKUP(D349,ctlistM1!A:AI,20,FALSE),"PC 12:0_14:1")=0,"PC 12:0_14:1", _xlfn.IFNA(VLOOKUP(D349,ctlistM1!A:AI,20,FALSE),"PC 12:0_14:1"))</f>
        <v>PC 12:0_14:1</v>
      </c>
      <c r="M349">
        <f>_xlfn.IFNA(VLOOKUP(D349,ctlistM1!A:AR,27,FALSE),0)</f>
        <v>0</v>
      </c>
      <c r="N349" s="2">
        <v>0</v>
      </c>
      <c r="O349" t="s">
        <v>146</v>
      </c>
      <c r="P349">
        <v>0</v>
      </c>
      <c r="Q349">
        <v>0</v>
      </c>
    </row>
    <row r="350" spans="1:17" x14ac:dyDescent="0.25">
      <c r="A350">
        <v>349</v>
      </c>
      <c r="B350">
        <v>-748.5</v>
      </c>
      <c r="C350">
        <v>301.2</v>
      </c>
      <c r="D350" t="s">
        <v>494</v>
      </c>
      <c r="E350">
        <f>VLOOKUP(D350,ProbListM1!D:S,10,FALSE)</f>
        <v>0.60216839228172392</v>
      </c>
      <c r="F350" t="str">
        <f>_xlfn.IFNA(VLOOKUP(D350,ctlistM1!A:AI,4,FALSE),"PC 12:0_14:1")</f>
        <v>PE P-18:1/20:5</v>
      </c>
      <c r="G350">
        <f>_xlfn.IFNA(VLOOKUP(D350,ctlistM1!A:AL,11,FALSE),0)</f>
        <v>2</v>
      </c>
      <c r="H350" s="2">
        <f>IF(G350=0,0,VLOOKUP(F350,ProbListM1!D:W,IF(G350=1,17,IF(G350=2,18,IF(G350=3,19,IF(G350=4,20)))), FALSE))</f>
        <v>2.8075840572350894E-2</v>
      </c>
      <c r="I350" s="12" t="str">
        <f>IF(_xlfn.IFNA(VLOOKUP(D350,ctlistM1!A:AI,12,FALSE),"PC 12:0_14:1")=0,"PC 12:0_14:1", _xlfn.IFNA(VLOOKUP(D350,ctlistM1!A:AI,12,FALSE),"PC 12:0_14:1"))</f>
        <v>PC 12:0_14:1</v>
      </c>
      <c r="J350" s="12">
        <f>_xlfn.IFNA(VLOOKUP(D350,ctlistM1!A:AO,19,FALSE),0)</f>
        <v>0</v>
      </c>
      <c r="K350" s="2">
        <f>IF(J350=0,0,VLOOKUP(I350,ProbListM1!D:W,IF(J350=1,17,IF(J350=2,18,IF(J350=3,19,IF(J350=4,20)))),FALSE))</f>
        <v>0</v>
      </c>
      <c r="L350" s="12" t="str">
        <f>IF(_xlfn.IFNA(VLOOKUP(D350,ctlistM1!A:AI,20,FALSE),"PC 12:0_14:1")=0,"PC 12:0_14:1", _xlfn.IFNA(VLOOKUP(D350,ctlistM1!A:AI,20,FALSE),"PC 12:0_14:1"))</f>
        <v>PC 12:0_14:1</v>
      </c>
      <c r="M350">
        <f>_xlfn.IFNA(VLOOKUP(D350,ctlistM1!A:AR,27,FALSE),0)</f>
        <v>0</v>
      </c>
      <c r="N350" s="2">
        <v>0</v>
      </c>
      <c r="O350" t="s">
        <v>146</v>
      </c>
      <c r="P350">
        <v>0</v>
      </c>
      <c r="Q350">
        <v>0</v>
      </c>
    </row>
    <row r="351" spans="1:17" x14ac:dyDescent="0.25">
      <c r="A351">
        <v>350</v>
      </c>
      <c r="B351">
        <v>-784.6</v>
      </c>
      <c r="C351">
        <v>337.3</v>
      </c>
      <c r="D351" t="s">
        <v>495</v>
      </c>
      <c r="E351">
        <f>VLOOKUP(D351,ProbListM1!D:S,10,FALSE)</f>
        <v>0.58793423585518523</v>
      </c>
      <c r="F351" t="str">
        <f>_xlfn.IFNA(VLOOKUP(D351,ctlistM1!A:AI,4,FALSE),"PC 12:0_14:1")</f>
        <v>PE P-18:1/22:1</v>
      </c>
      <c r="G351">
        <f>_xlfn.IFNA(VLOOKUP(D351,ctlistM1!A:AL,11,FALSE),0)</f>
        <v>2</v>
      </c>
      <c r="H351" s="2">
        <f>IF(G351=0,0,VLOOKUP(F351,ProbListM1!D:W,IF(G351=1,17,IF(G351=2,18,IF(G351=3,19,IF(G351=4,20)))), FALSE))</f>
        <v>2.7412179191853799E-2</v>
      </c>
      <c r="I351" s="12" t="str">
        <f>IF(_xlfn.IFNA(VLOOKUP(D351,ctlistM1!A:AI,12,FALSE),"PC 12:0_14:1")=0,"PC 12:0_14:1", _xlfn.IFNA(VLOOKUP(D351,ctlistM1!A:AI,12,FALSE),"PC 12:0_14:1"))</f>
        <v>PE P-18:0/22:2</v>
      </c>
      <c r="J351" s="12">
        <f>_xlfn.IFNA(VLOOKUP(D351,ctlistM1!A:AO,19,FALSE),0)</f>
        <v>1</v>
      </c>
      <c r="K351" s="2">
        <f>IF(J351=0,0,VLOOKUP(I351,ProbListM1!D:W,IF(J351=1,17,IF(J351=2,18,IF(J351=3,19,IF(J351=4,20)))),FALSE))</f>
        <v>2.01281528328375E-2</v>
      </c>
      <c r="L351" s="12" t="str">
        <f>IF(_xlfn.IFNA(VLOOKUP(D351,ctlistM1!A:AI,20,FALSE),"PC 12:0_14:1")=0,"PC 12:0_14:1", _xlfn.IFNA(VLOOKUP(D351,ctlistM1!A:AI,20,FALSE),"PC 12:0_14:1"))</f>
        <v>PC 12:0_14:1</v>
      </c>
      <c r="M351">
        <f>_xlfn.IFNA(VLOOKUP(D351,ctlistM1!A:AR,27,FALSE),0)</f>
        <v>0</v>
      </c>
      <c r="N351" s="2">
        <v>0</v>
      </c>
      <c r="O351" t="s">
        <v>146</v>
      </c>
      <c r="P351">
        <v>0</v>
      </c>
      <c r="Q351">
        <v>0</v>
      </c>
    </row>
    <row r="352" spans="1:17" x14ac:dyDescent="0.25">
      <c r="A352">
        <v>351</v>
      </c>
      <c r="B352">
        <v>-782.6</v>
      </c>
      <c r="C352">
        <v>335.3</v>
      </c>
      <c r="D352" t="s">
        <v>496</v>
      </c>
      <c r="E352">
        <f>VLOOKUP(D352,ProbListM1!D:S,10,FALSE)</f>
        <v>0.58811065581944133</v>
      </c>
      <c r="F352" t="str">
        <f>_xlfn.IFNA(VLOOKUP(D352,ctlistM1!A:AI,4,FALSE),"PC 12:0_14:1")</f>
        <v>PE P-18:1/22:2</v>
      </c>
      <c r="G352">
        <f>_xlfn.IFNA(VLOOKUP(D352,ctlistM1!A:AL,11,FALSE),0)</f>
        <v>2</v>
      </c>
      <c r="H352" s="2">
        <f>IF(G352=0,0,VLOOKUP(F352,ProbListM1!D:W,IF(G352=1,17,IF(G352=2,18,IF(G352=3,19,IF(G352=4,20)))), FALSE))</f>
        <v>2.7420404696303587E-2</v>
      </c>
      <c r="I352" s="12" t="str">
        <f>IF(_xlfn.IFNA(VLOOKUP(D352,ctlistM1!A:AI,12,FALSE),"PC 12:0_14:1")=0,"PC 12:0_14:1", _xlfn.IFNA(VLOOKUP(D352,ctlistM1!A:AI,12,FALSE),"PC 12:0_14:1"))</f>
        <v>PC 12:0_14:1</v>
      </c>
      <c r="J352" s="12">
        <f>_xlfn.IFNA(VLOOKUP(D352,ctlistM1!A:AO,19,FALSE),0)</f>
        <v>0</v>
      </c>
      <c r="K352" s="2">
        <f>IF(J352=0,0,VLOOKUP(I352,ProbListM1!D:W,IF(J352=1,17,IF(J352=2,18,IF(J352=3,19,IF(J352=4,20)))),FALSE))</f>
        <v>0</v>
      </c>
      <c r="L352" s="12" t="str">
        <f>IF(_xlfn.IFNA(VLOOKUP(D352,ctlistM1!A:AI,20,FALSE),"PC 12:0_14:1")=0,"PC 12:0_14:1", _xlfn.IFNA(VLOOKUP(D352,ctlistM1!A:AI,20,FALSE),"PC 12:0_14:1"))</f>
        <v>PC 12:0_14:1</v>
      </c>
      <c r="M352">
        <f>_xlfn.IFNA(VLOOKUP(D352,ctlistM1!A:AR,27,FALSE),0)</f>
        <v>0</v>
      </c>
      <c r="N352" s="2">
        <v>0</v>
      </c>
      <c r="O352" t="s">
        <v>146</v>
      </c>
      <c r="P352">
        <v>0</v>
      </c>
      <c r="Q352">
        <v>0</v>
      </c>
    </row>
    <row r="353" spans="1:17" x14ac:dyDescent="0.25">
      <c r="A353">
        <v>352</v>
      </c>
      <c r="B353">
        <v>-778.6</v>
      </c>
      <c r="C353">
        <v>331.3</v>
      </c>
      <c r="D353" t="s">
        <v>497</v>
      </c>
      <c r="E353">
        <f>VLOOKUP(D353,ProbListM1!D:S,10,FALSE)</f>
        <v>0.58846365457753846</v>
      </c>
      <c r="F353" t="str">
        <f>_xlfn.IFNA(VLOOKUP(D353,ctlistM1!A:AI,4,FALSE),"PC 12:0_14:1")</f>
        <v>PE P-18:1/22:4</v>
      </c>
      <c r="G353">
        <f>_xlfn.IFNA(VLOOKUP(D353,ctlistM1!A:AL,11,FALSE),0)</f>
        <v>2</v>
      </c>
      <c r="H353" s="2">
        <f>IF(G353=0,0,VLOOKUP(F353,ProbListM1!D:W,IF(G353=1,17,IF(G353=2,18,IF(G353=3,19,IF(G353=4,20)))), FALSE))</f>
        <v>2.7436863110563786E-2</v>
      </c>
      <c r="I353" s="12" t="str">
        <f>IF(_xlfn.IFNA(VLOOKUP(D353,ctlistM1!A:AI,12,FALSE),"PC 12:0_14:1")=0,"PC 12:0_14:1", _xlfn.IFNA(VLOOKUP(D353,ctlistM1!A:AI,12,FALSE),"PC 12:0_14:1"))</f>
        <v>PE P-18:0/22:5</v>
      </c>
      <c r="J353" s="12">
        <f>_xlfn.IFNA(VLOOKUP(D353,ctlistM1!A:AO,19,FALSE),0)</f>
        <v>1</v>
      </c>
      <c r="K353" s="2">
        <f>IF(J353=0,0,VLOOKUP(I353,ProbListM1!D:W,IF(J353=1,17,IF(J353=2,18,IF(J353=3,19,IF(J353=4,20)))),FALSE))</f>
        <v>2.0013400888666301E-2</v>
      </c>
      <c r="L353" s="12" t="str">
        <f>IF(_xlfn.IFNA(VLOOKUP(D353,ctlistM1!A:AI,20,FALSE),"PC 12:0_14:1")=0,"PC 12:0_14:1", _xlfn.IFNA(VLOOKUP(D353,ctlistM1!A:AI,20,FALSE),"PC 12:0_14:1"))</f>
        <v>PC 12:0_14:1</v>
      </c>
      <c r="M353">
        <f>_xlfn.IFNA(VLOOKUP(D353,ctlistM1!A:AR,27,FALSE),0)</f>
        <v>0</v>
      </c>
      <c r="N353" s="2">
        <v>0</v>
      </c>
      <c r="O353" t="s">
        <v>146</v>
      </c>
      <c r="P353">
        <v>0</v>
      </c>
      <c r="Q353">
        <v>0</v>
      </c>
    </row>
    <row r="354" spans="1:17" x14ac:dyDescent="0.25">
      <c r="A354">
        <v>353</v>
      </c>
      <c r="B354">
        <v>-776.6</v>
      </c>
      <c r="C354">
        <v>329.2</v>
      </c>
      <c r="D354" t="s">
        <v>498</v>
      </c>
      <c r="E354">
        <f>VLOOKUP(D354,ProbListM1!D:S,10,FALSE)</f>
        <v>0.58864023340315419</v>
      </c>
      <c r="F354" t="str">
        <f>_xlfn.IFNA(VLOOKUP(D354,ctlistM1!A:AI,4,FALSE),"PC 12:0_14:1")</f>
        <v>PE P-18:0/22:6</v>
      </c>
      <c r="G354">
        <f>_xlfn.IFNA(VLOOKUP(D354,ctlistM1!A:AL,11,FALSE),0)</f>
        <v>1</v>
      </c>
      <c r="H354" s="2">
        <f>IF(G354=0,0,VLOOKUP(F354,ProbListM1!D:W,IF(G354=1,17,IF(G354=2,18,IF(G354=3,19,IF(G354=4,20)))), FALSE))</f>
        <v>1.9975206722917273E-2</v>
      </c>
      <c r="I354" s="12" t="str">
        <f>IF(_xlfn.IFNA(VLOOKUP(D354,ctlistM1!A:AI,12,FALSE),"PC 12:0_14:1")=0,"PC 12:0_14:1", _xlfn.IFNA(VLOOKUP(D354,ctlistM1!A:AI,12,FALSE),"PC 12:0_14:1"))</f>
        <v>PE P-18:1/22:5</v>
      </c>
      <c r="J354" s="12">
        <f>_xlfn.IFNA(VLOOKUP(D354,ctlistM1!A:AO,19,FALSE),0)</f>
        <v>2</v>
      </c>
      <c r="K354" s="2">
        <f>IF(J354=0,0,VLOOKUP(I354,ProbListM1!D:W,IF(J354=1,17,IF(J354=2,18,IF(J354=3,19,IF(J354=4,20)))),FALSE))</f>
        <v>2.7445096021855686E-2</v>
      </c>
      <c r="L354" s="12" t="str">
        <f>IF(_xlfn.IFNA(VLOOKUP(D354,ctlistM1!A:AI,20,FALSE),"PC 12:0_14:1")=0,"PC 12:0_14:1", _xlfn.IFNA(VLOOKUP(D354,ctlistM1!A:AI,20,FALSE),"PC 12:0_14:1"))</f>
        <v>PC 12:0_14:1</v>
      </c>
      <c r="M354">
        <f>_xlfn.IFNA(VLOOKUP(D354,ctlistM1!A:AR,27,FALSE),0)</f>
        <v>0</v>
      </c>
      <c r="N354" s="2">
        <v>0</v>
      </c>
      <c r="O354" t="s">
        <v>146</v>
      </c>
      <c r="P354">
        <v>0</v>
      </c>
      <c r="Q354">
        <v>0</v>
      </c>
    </row>
    <row r="355" spans="1:17" x14ac:dyDescent="0.25">
      <c r="A355">
        <v>354</v>
      </c>
      <c r="B355">
        <v>-774.5</v>
      </c>
      <c r="C355">
        <v>327.2</v>
      </c>
      <c r="D355" t="s">
        <v>499</v>
      </c>
      <c r="E355">
        <f>VLOOKUP(D355,ProbListM1!D:S,10,FALSE)</f>
        <v>0.58881686521433907</v>
      </c>
      <c r="F355" t="str">
        <f>_xlfn.IFNA(VLOOKUP(D355,ctlistM1!A:AI,4,FALSE),"PC 12:0_14:1")</f>
        <v>PE P-18:1/22:6</v>
      </c>
      <c r="G355">
        <f>_xlfn.IFNA(VLOOKUP(D355,ctlistM1!A:AL,11,FALSE),0)</f>
        <v>2</v>
      </c>
      <c r="H355" s="2">
        <f>IF(G355=0,0,VLOOKUP(F355,ProbListM1!D:W,IF(G355=1,17,IF(G355=2,18,IF(G355=3,19,IF(G355=4,20)))), FALSE))</f>
        <v>2.7453331403576808E-2</v>
      </c>
      <c r="I355" s="12" t="str">
        <f>IF(_xlfn.IFNA(VLOOKUP(D355,ctlistM1!A:AI,12,FALSE),"PC 12:0_14:1")=0,"PC 12:0_14:1", _xlfn.IFNA(VLOOKUP(D355,ctlistM1!A:AI,12,FALSE),"PC 12:0_14:1"))</f>
        <v>PC 12:0_14:1</v>
      </c>
      <c r="J355" s="12">
        <f>_xlfn.IFNA(VLOOKUP(D355,ctlistM1!A:AO,19,FALSE),0)</f>
        <v>0</v>
      </c>
      <c r="K355" s="2">
        <f>IF(J355=0,0,VLOOKUP(I355,ProbListM1!D:W,IF(J355=1,17,IF(J355=2,18,IF(J355=3,19,IF(J355=4,20)))),FALSE))</f>
        <v>0</v>
      </c>
      <c r="L355" s="12" t="str">
        <f>IF(_xlfn.IFNA(VLOOKUP(D355,ctlistM1!A:AI,20,FALSE),"PC 12:0_14:1")=0,"PC 12:0_14:1", _xlfn.IFNA(VLOOKUP(D355,ctlistM1!A:AI,20,FALSE),"PC 12:0_14:1"))</f>
        <v>PC 12:0_14:1</v>
      </c>
      <c r="M355">
        <f>_xlfn.IFNA(VLOOKUP(D355,ctlistM1!A:AR,27,FALSE),0)</f>
        <v>0</v>
      </c>
      <c r="N355" s="2">
        <v>0</v>
      </c>
      <c r="O355" t="s">
        <v>146</v>
      </c>
      <c r="P355">
        <v>0</v>
      </c>
      <c r="Q355">
        <v>0</v>
      </c>
    </row>
    <row r="356" spans="1:17" x14ac:dyDescent="0.25">
      <c r="A356">
        <v>355</v>
      </c>
      <c r="B356">
        <v>-670.5</v>
      </c>
      <c r="C356">
        <v>225.2</v>
      </c>
      <c r="D356" t="s">
        <v>500</v>
      </c>
      <c r="E356">
        <f>VLOOKUP(D356,ProbListM1!D:S,10,FALSE)</f>
        <v>0.64406707812253949</v>
      </c>
      <c r="F356" t="str">
        <f>_xlfn.IFNA(VLOOKUP(D356,ctlistM1!A:AI,4,FALSE),"PC 12:0_14:1")</f>
        <v>PC 12:0_14:1</v>
      </c>
      <c r="G356">
        <f>_xlfn.IFNA(VLOOKUP(D356,ctlistM1!A:AL,11,FALSE),0)</f>
        <v>0</v>
      </c>
      <c r="H356" s="2">
        <f>IF(G356=0,0,VLOOKUP(F356,ProbListM1!D:W,IF(G356=1,17,IF(G356=2,18,IF(G356=3,19,IF(G356=4,20)))), FALSE))</f>
        <v>0</v>
      </c>
      <c r="I356" s="12" t="str">
        <f>IF(_xlfn.IFNA(VLOOKUP(D356,ctlistM1!A:AI,12,FALSE),"PC 12:0_14:1")=0,"PC 12:0_14:1", _xlfn.IFNA(VLOOKUP(D356,ctlistM1!A:AI,12,FALSE),"PC 12:0_14:1"))</f>
        <v>PC 12:0_14:1</v>
      </c>
      <c r="J356" s="12">
        <f>_xlfn.IFNA(VLOOKUP(D356,ctlistM1!A:AO,19,FALSE),0)</f>
        <v>0</v>
      </c>
      <c r="K356" s="2">
        <f>IF(J356=0,0,VLOOKUP(I356,ProbListM1!D:W,IF(J356=1,17,IF(J356=2,18,IF(J356=3,19,IF(J356=4,20)))),FALSE))</f>
        <v>0</v>
      </c>
      <c r="L356" s="12" t="str">
        <f>IF(_xlfn.IFNA(VLOOKUP(D356,ctlistM1!A:AI,20,FALSE),"PC 12:0_14:1")=0,"PC 12:0_14:1", _xlfn.IFNA(VLOOKUP(D356,ctlistM1!A:AI,20,FALSE),"PC 12:0_14:1"))</f>
        <v>PC 12:0_14:1</v>
      </c>
      <c r="M356">
        <f>_xlfn.IFNA(VLOOKUP(D356,ctlistM1!A:AR,27,FALSE),0)</f>
        <v>0</v>
      </c>
      <c r="N356" s="2">
        <v>0</v>
      </c>
      <c r="O356" t="s">
        <v>146</v>
      </c>
      <c r="P356">
        <v>0</v>
      </c>
      <c r="Q356">
        <v>0</v>
      </c>
    </row>
    <row r="357" spans="1:17" x14ac:dyDescent="0.25">
      <c r="A357">
        <v>356</v>
      </c>
      <c r="B357">
        <v>-700.5</v>
      </c>
      <c r="C357">
        <v>255.2</v>
      </c>
      <c r="D357" t="s">
        <v>501</v>
      </c>
      <c r="E357">
        <f>VLOOKUP(D357,ProbListM1!D:S,10,FALSE)</f>
        <v>0.62940876911345256</v>
      </c>
      <c r="F357" t="str">
        <f>_xlfn.IFNA(VLOOKUP(D357,ctlistM1!A:AI,4,FALSE),"PC 12:0_14:1")</f>
        <v>PE P-18:1/16:1</v>
      </c>
      <c r="G357">
        <f>_xlfn.IFNA(VLOOKUP(D357,ctlistM1!A:AL,11,FALSE),0)</f>
        <v>1</v>
      </c>
      <c r="H357" s="2">
        <f>IF(G357=0,0,VLOOKUP(F357,ProbListM1!D:W,IF(G357=1,17,IF(G357=2,18,IF(G357=3,19,IF(G357=4,20)))), FALSE))</f>
        <v>1.2451382958357049E-2</v>
      </c>
      <c r="I357" s="12" t="str">
        <f>IF(_xlfn.IFNA(VLOOKUP(D357,ctlistM1!A:AI,12,FALSE),"PC 12:0_14:1")=0,"PC 12:0_14:1", _xlfn.IFNA(VLOOKUP(D357,ctlistM1!A:AI,12,FALSE),"PC 12:0_14:1"))</f>
        <v>PC 12:0_14:1</v>
      </c>
      <c r="J357" s="12">
        <f>_xlfn.IFNA(VLOOKUP(D357,ctlistM1!A:AO,19,FALSE),0)</f>
        <v>0</v>
      </c>
      <c r="K357" s="2">
        <f>IF(J357=0,0,VLOOKUP(I357,ProbListM1!D:W,IF(J357=1,17,IF(J357=2,18,IF(J357=3,19,IF(J357=4,20)))),FALSE))</f>
        <v>0</v>
      </c>
      <c r="L357" s="12" t="str">
        <f>IF(_xlfn.IFNA(VLOOKUP(D357,ctlistM1!A:AI,20,FALSE),"PC 12:0_14:1")=0,"PC 12:0_14:1", _xlfn.IFNA(VLOOKUP(D357,ctlistM1!A:AI,20,FALSE),"PC 12:0_14:1"))</f>
        <v>PC 12:0_14:1</v>
      </c>
      <c r="M357">
        <f>_xlfn.IFNA(VLOOKUP(D357,ctlistM1!A:AR,27,FALSE),0)</f>
        <v>0</v>
      </c>
      <c r="N357" s="2">
        <v>0</v>
      </c>
      <c r="O357" t="s">
        <v>146</v>
      </c>
      <c r="P357">
        <v>0</v>
      </c>
      <c r="Q357">
        <v>0</v>
      </c>
    </row>
    <row r="358" spans="1:17" x14ac:dyDescent="0.25">
      <c r="A358">
        <v>357</v>
      </c>
      <c r="B358">
        <v>-698.5</v>
      </c>
      <c r="C358">
        <v>253.2</v>
      </c>
      <c r="D358" t="s">
        <v>502</v>
      </c>
      <c r="E358">
        <f>VLOOKUP(D358,ProbListM1!D:S,10,FALSE)</f>
        <v>0.62959763423777715</v>
      </c>
      <c r="F358" t="str">
        <f>_xlfn.IFNA(VLOOKUP(D358,ctlistM1!A:AI,4,FALSE),"PC 12:0_14:1")</f>
        <v>PC 12:0_14:1</v>
      </c>
      <c r="G358">
        <f>_xlfn.IFNA(VLOOKUP(D358,ctlistM1!A:AL,11,FALSE),0)</f>
        <v>0</v>
      </c>
      <c r="H358" s="2">
        <f>IF(G358=0,0,VLOOKUP(F358,ProbListM1!D:W,IF(G358=1,17,IF(G358=2,18,IF(G358=3,19,IF(G358=4,20)))), FALSE))</f>
        <v>0</v>
      </c>
      <c r="I358" s="12" t="str">
        <f>IF(_xlfn.IFNA(VLOOKUP(D358,ctlistM1!A:AI,12,FALSE),"PC 12:0_14:1")=0,"PC 12:0_14:1", _xlfn.IFNA(VLOOKUP(D358,ctlistM1!A:AI,12,FALSE),"PC 12:0_14:1"))</f>
        <v>PC 12:0_14:1</v>
      </c>
      <c r="J358" s="12">
        <f>_xlfn.IFNA(VLOOKUP(D358,ctlistM1!A:AO,19,FALSE),0)</f>
        <v>0</v>
      </c>
      <c r="K358" s="2">
        <f>IF(J358=0,0,VLOOKUP(I358,ProbListM1!D:W,IF(J358=1,17,IF(J358=2,18,IF(J358=3,19,IF(J358=4,20)))),FALSE))</f>
        <v>0</v>
      </c>
      <c r="L358" s="12" t="str">
        <f>IF(_xlfn.IFNA(VLOOKUP(D358,ctlistM1!A:AI,20,FALSE),"PC 12:0_14:1")=0,"PC 12:0_14:1", _xlfn.IFNA(VLOOKUP(D358,ctlistM1!A:AI,20,FALSE),"PC 12:0_14:1"))</f>
        <v>PC 12:0_14:1</v>
      </c>
      <c r="M358">
        <f>_xlfn.IFNA(VLOOKUP(D358,ctlistM1!A:AR,27,FALSE),0)</f>
        <v>0</v>
      </c>
      <c r="N358" s="2">
        <v>0</v>
      </c>
      <c r="O358" t="s">
        <v>146</v>
      </c>
      <c r="P358">
        <v>0</v>
      </c>
      <c r="Q358">
        <v>0</v>
      </c>
    </row>
    <row r="359" spans="1:17" x14ac:dyDescent="0.25">
      <c r="A359">
        <v>358</v>
      </c>
      <c r="B359">
        <v>-728.6</v>
      </c>
      <c r="C359">
        <v>283.2</v>
      </c>
      <c r="D359" t="s">
        <v>503</v>
      </c>
      <c r="E359">
        <f>VLOOKUP(D359,ProbListM1!D:S,10,FALSE)</f>
        <v>0.61526863499603723</v>
      </c>
      <c r="F359" t="str">
        <f>_xlfn.IFNA(VLOOKUP(D359,ctlistM1!A:AI,4,FALSE),"PC 12:0_14:1")</f>
        <v>PE P-18:1/18:1</v>
      </c>
      <c r="G359">
        <f>_xlfn.IFNA(VLOOKUP(D359,ctlistM1!A:AL,11,FALSE),0)</f>
        <v>1</v>
      </c>
      <c r="H359" s="2">
        <f>IF(G359=0,0,VLOOKUP(F359,ProbListM1!D:W,IF(G359=1,17,IF(G359=2,18,IF(G359=3,19,IF(G359=4,20)))), FALSE))</f>
        <v>1.4830032723225485E-2</v>
      </c>
      <c r="I359" s="12" t="str">
        <f>IF(_xlfn.IFNA(VLOOKUP(D359,ctlistM1!A:AI,12,FALSE),"PC 12:0_14:1")=0,"PC 12:0_14:1", _xlfn.IFNA(VLOOKUP(D359,ctlistM1!A:AI,12,FALSE),"PC 12:0_14:1"))</f>
        <v>PC 12:0_14:1</v>
      </c>
      <c r="J359" s="12">
        <f>_xlfn.IFNA(VLOOKUP(D359,ctlistM1!A:AO,19,FALSE),0)</f>
        <v>0</v>
      </c>
      <c r="K359" s="2">
        <f>IF(J359=0,0,VLOOKUP(I359,ProbListM1!D:W,IF(J359=1,17,IF(J359=2,18,IF(J359=3,19,IF(J359=4,20)))),FALSE))</f>
        <v>0</v>
      </c>
      <c r="L359" s="12" t="str">
        <f>IF(_xlfn.IFNA(VLOOKUP(D359,ctlistM1!A:AI,20,FALSE),"PC 12:0_14:1")=0,"PC 12:0_14:1", _xlfn.IFNA(VLOOKUP(D359,ctlistM1!A:AI,20,FALSE),"PC 12:0_14:1"))</f>
        <v>PC 12:0_14:1</v>
      </c>
      <c r="M359">
        <f>_xlfn.IFNA(VLOOKUP(D359,ctlistM1!A:AR,27,FALSE),0)</f>
        <v>0</v>
      </c>
      <c r="N359" s="2">
        <v>0</v>
      </c>
      <c r="O359" t="s">
        <v>146</v>
      </c>
      <c r="P359">
        <v>0</v>
      </c>
      <c r="Q359">
        <v>0</v>
      </c>
    </row>
    <row r="360" spans="1:17" x14ac:dyDescent="0.25">
      <c r="A360">
        <v>359</v>
      </c>
      <c r="B360">
        <v>-726.5</v>
      </c>
      <c r="C360">
        <v>281.2</v>
      </c>
      <c r="D360" t="s">
        <v>504</v>
      </c>
      <c r="E360">
        <f>VLOOKUP(D360,ProbListM1!D:S,10,FALSE)</f>
        <v>0.6154532571254766</v>
      </c>
      <c r="F360" t="str">
        <f>_xlfn.IFNA(VLOOKUP(D360,ctlistM1!A:AI,4,FALSE),"PC 12:0_14:1")</f>
        <v>PE P-18:1/18:2</v>
      </c>
      <c r="G360">
        <f>_xlfn.IFNA(VLOOKUP(D360,ctlistM1!A:AL,11,FALSE),0)</f>
        <v>1</v>
      </c>
      <c r="H360" s="2">
        <f>IF(G360=0,0,VLOOKUP(F360,ProbListM1!D:W,IF(G360=1,17,IF(G360=2,18,IF(G360=3,19,IF(G360=4,20)))), FALSE))</f>
        <v>1.4796487911843067E-2</v>
      </c>
      <c r="I360" s="12" t="str">
        <f>IF(_xlfn.IFNA(VLOOKUP(D360,ctlistM1!A:AI,12,FALSE),"PC 12:0_14:1")=0,"PC 12:0_14:1", _xlfn.IFNA(VLOOKUP(D360,ctlistM1!A:AI,12,FALSE),"PC 12:0_14:1"))</f>
        <v>PC 12:0_14:1</v>
      </c>
      <c r="J360" s="12">
        <f>_xlfn.IFNA(VLOOKUP(D360,ctlistM1!A:AO,19,FALSE),0)</f>
        <v>0</v>
      </c>
      <c r="K360" s="2">
        <f>IF(J360=0,0,VLOOKUP(I360,ProbListM1!D:W,IF(J360=1,17,IF(J360=2,18,IF(J360=3,19,IF(J360=4,20)))),FALSE))</f>
        <v>0</v>
      </c>
      <c r="L360" s="12" t="str">
        <f>IF(_xlfn.IFNA(VLOOKUP(D360,ctlistM1!A:AI,20,FALSE),"PC 12:0_14:1")=0,"PC 12:0_14:1", _xlfn.IFNA(VLOOKUP(D360,ctlistM1!A:AI,20,FALSE),"PC 12:0_14:1"))</f>
        <v>PC 12:0_14:1</v>
      </c>
      <c r="M360">
        <f>_xlfn.IFNA(VLOOKUP(D360,ctlistM1!A:AR,27,FALSE),0)</f>
        <v>0</v>
      </c>
      <c r="N360" s="2">
        <v>0</v>
      </c>
      <c r="O360" t="s">
        <v>146</v>
      </c>
      <c r="P360">
        <v>0</v>
      </c>
      <c r="Q360">
        <v>0</v>
      </c>
    </row>
    <row r="361" spans="1:17" x14ac:dyDescent="0.25">
      <c r="A361">
        <v>360</v>
      </c>
      <c r="B361">
        <v>-724.5</v>
      </c>
      <c r="C361">
        <v>279.2</v>
      </c>
      <c r="D361" t="s">
        <v>505</v>
      </c>
      <c r="E361">
        <f>VLOOKUP(D361,ProbListM1!D:S,10,FALSE)</f>
        <v>0.61563793465401939</v>
      </c>
      <c r="F361" t="str">
        <f>_xlfn.IFNA(VLOOKUP(D361,ctlistM1!A:AI,4,FALSE),"PC 12:0_14:1")</f>
        <v>PE P-18:2/18:2</v>
      </c>
      <c r="G361">
        <f>_xlfn.IFNA(VLOOKUP(D361,ctlistM1!A:AL,11,FALSE),0)</f>
        <v>2</v>
      </c>
      <c r="H361" s="2">
        <f>IF(G361=0,0,VLOOKUP(F361,ProbListM1!D:W,IF(G361=1,17,IF(G361=2,18,IF(G361=3,19,IF(G361=4,20)))), FALSE))</f>
        <v>2.8654305089863524E-2</v>
      </c>
      <c r="I361" s="12" t="str">
        <f>IF(_xlfn.IFNA(VLOOKUP(D361,ctlistM1!A:AI,12,FALSE),"PC 12:0_14:1")=0,"PC 12:0_14:1", _xlfn.IFNA(VLOOKUP(D361,ctlistM1!A:AI,12,FALSE),"PC 12:0_14:1"))</f>
        <v>PE P-18:1/18:3</v>
      </c>
      <c r="J361" s="12">
        <f>_xlfn.IFNA(VLOOKUP(D361,ctlistM1!A:AO,19,FALSE),0)</f>
        <v>1</v>
      </c>
      <c r="K361" s="2">
        <f>IF(J361=0,0,VLOOKUP(I361,ProbListM1!D:W,IF(J361=1,17,IF(J361=2,18,IF(J361=3,19,IF(J361=4,20)))),FALSE))</f>
        <v>1.4762977074411645E-2</v>
      </c>
      <c r="L361" s="12" t="str">
        <f>IF(_xlfn.IFNA(VLOOKUP(D361,ctlistM1!A:AI,20,FALSE),"PC 12:0_14:1")=0,"PC 12:0_14:1", _xlfn.IFNA(VLOOKUP(D361,ctlistM1!A:AI,20,FALSE),"PC 12:0_14:1"))</f>
        <v>PC 12:0_14:1</v>
      </c>
      <c r="M361">
        <f>_xlfn.IFNA(VLOOKUP(D361,ctlistM1!A:AR,27,FALSE),0)</f>
        <v>0</v>
      </c>
      <c r="N361" s="2">
        <v>0</v>
      </c>
      <c r="O361" t="s">
        <v>146</v>
      </c>
      <c r="P361">
        <v>0</v>
      </c>
      <c r="Q361">
        <v>0</v>
      </c>
    </row>
    <row r="362" spans="1:17" x14ac:dyDescent="0.25">
      <c r="A362">
        <v>361</v>
      </c>
      <c r="B362">
        <v>-722.5</v>
      </c>
      <c r="C362">
        <v>277.2</v>
      </c>
      <c r="D362" t="s">
        <v>506</v>
      </c>
      <c r="E362">
        <f>VLOOKUP(D362,ProbListM1!D:S,10,FALSE)</f>
        <v>0.61582266759828885</v>
      </c>
      <c r="F362" t="str">
        <f>_xlfn.IFNA(VLOOKUP(D362,ctlistM1!A:AI,4,FALSE),"PC 12:0_14:1")</f>
        <v>PE P-18:1/18:4</v>
      </c>
      <c r="G362">
        <f>_xlfn.IFNA(VLOOKUP(D362,ctlistM1!A:AL,11,FALSE),0)</f>
        <v>1</v>
      </c>
      <c r="H362" s="2">
        <f>IF(G362=0,0,VLOOKUP(F362,ProbListM1!D:W,IF(G362=1,17,IF(G362=2,18,IF(G362=3,19,IF(G362=4,20)))), FALSE))</f>
        <v>1.4729500250976526E-2</v>
      </c>
      <c r="I362" s="12" t="str">
        <f>IF(_xlfn.IFNA(VLOOKUP(D362,ctlistM1!A:AI,12,FALSE),"PC 12:0_14:1")=0,"PC 12:0_14:1", _xlfn.IFNA(VLOOKUP(D362,ctlistM1!A:AI,12,FALSE),"PC 12:0_14:1"))</f>
        <v>PC 12:0_14:1</v>
      </c>
      <c r="J362" s="12">
        <f>_xlfn.IFNA(VLOOKUP(D362,ctlistM1!A:AO,19,FALSE),0)</f>
        <v>0</v>
      </c>
      <c r="K362" s="2">
        <f>IF(J362=0,0,VLOOKUP(I362,ProbListM1!D:W,IF(J362=1,17,IF(J362=2,18,IF(J362=3,19,IF(J362=4,20)))),FALSE))</f>
        <v>0</v>
      </c>
      <c r="L362" s="12" t="str">
        <f>IF(_xlfn.IFNA(VLOOKUP(D362,ctlistM1!A:AI,20,FALSE),"PC 12:0_14:1")=0,"PC 12:0_14:1", _xlfn.IFNA(VLOOKUP(D362,ctlistM1!A:AI,20,FALSE),"PC 12:0_14:1"))</f>
        <v>PC 12:0_14:1</v>
      </c>
      <c r="M362">
        <f>_xlfn.IFNA(VLOOKUP(D362,ctlistM1!A:AR,27,FALSE),0)</f>
        <v>0</v>
      </c>
      <c r="N362" s="2">
        <v>0</v>
      </c>
      <c r="O362" t="s">
        <v>146</v>
      </c>
      <c r="P362">
        <v>0</v>
      </c>
      <c r="Q362">
        <v>0</v>
      </c>
    </row>
    <row r="363" spans="1:17" x14ac:dyDescent="0.25">
      <c r="A363">
        <v>362</v>
      </c>
      <c r="B363">
        <v>-720.5</v>
      </c>
      <c r="C363">
        <v>275.2</v>
      </c>
      <c r="D363" t="s">
        <v>507</v>
      </c>
      <c r="E363">
        <f>VLOOKUP(D363,ProbListM1!D:S,10,FALSE)</f>
        <v>0.61600745597491358</v>
      </c>
      <c r="F363" t="str">
        <f>_xlfn.IFNA(VLOOKUP(D363,ctlistM1!A:AI,4,FALSE),"PC 12:0_14:1")</f>
        <v>PC 12:0_14:1</v>
      </c>
      <c r="G363">
        <f>_xlfn.IFNA(VLOOKUP(D363,ctlistM1!A:AL,11,FALSE),0)</f>
        <v>0</v>
      </c>
      <c r="H363" s="2">
        <f>IF(G363=0,0,VLOOKUP(F363,ProbListM1!D:W,IF(G363=1,17,IF(G363=2,18,IF(G363=3,19,IF(G363=4,20)))), FALSE))</f>
        <v>0</v>
      </c>
      <c r="I363" s="12" t="str">
        <f>IF(_xlfn.IFNA(VLOOKUP(D363,ctlistM1!A:AI,12,FALSE),"PC 12:0_14:1")=0,"PC 12:0_14:1", _xlfn.IFNA(VLOOKUP(D363,ctlistM1!A:AI,12,FALSE),"PC 12:0_14:1"))</f>
        <v>PC 12:0_14:1</v>
      </c>
      <c r="J363" s="12">
        <f>_xlfn.IFNA(VLOOKUP(D363,ctlistM1!A:AO,19,FALSE),0)</f>
        <v>0</v>
      </c>
      <c r="K363" s="2">
        <f>IF(J363=0,0,VLOOKUP(I363,ProbListM1!D:W,IF(J363=1,17,IF(J363=2,18,IF(J363=3,19,IF(J363=4,20)))),FALSE))</f>
        <v>0</v>
      </c>
      <c r="L363" s="12" t="str">
        <f>IF(_xlfn.IFNA(VLOOKUP(D363,ctlistM1!A:AI,20,FALSE),"PC 12:0_14:1")=0,"PC 12:0_14:1", _xlfn.IFNA(VLOOKUP(D363,ctlistM1!A:AI,20,FALSE),"PC 12:0_14:1"))</f>
        <v>PC 12:0_14:1</v>
      </c>
      <c r="M363">
        <f>_xlfn.IFNA(VLOOKUP(D363,ctlistM1!A:AR,27,FALSE),0)</f>
        <v>0</v>
      </c>
      <c r="N363" s="2">
        <v>0</v>
      </c>
      <c r="O363" t="s">
        <v>146</v>
      </c>
      <c r="P363">
        <v>0</v>
      </c>
      <c r="Q363">
        <v>0</v>
      </c>
    </row>
    <row r="364" spans="1:17" x14ac:dyDescent="0.25">
      <c r="A364">
        <v>363</v>
      </c>
      <c r="B364">
        <v>-754.6</v>
      </c>
      <c r="C364">
        <v>309.3</v>
      </c>
      <c r="D364" t="s">
        <v>508</v>
      </c>
      <c r="E364">
        <f>VLOOKUP(D364,ProbListM1!D:S,10,FALSE)</f>
        <v>0.60162664391986098</v>
      </c>
      <c r="F364" t="str">
        <f>_xlfn.IFNA(VLOOKUP(D364,ctlistM1!A:AI,4,FALSE),"PC 12:0_14:1")</f>
        <v>PE P-18:1/20:2</v>
      </c>
      <c r="G364">
        <f>_xlfn.IFNA(VLOOKUP(D364,ctlistM1!A:AL,11,FALSE),0)</f>
        <v>1</v>
      </c>
      <c r="H364" s="2">
        <f>IF(G364=0,0,VLOOKUP(F364,ProbListM1!D:W,IF(G364=1,17,IF(G364=2,18,IF(G364=3,19,IF(G364=4,20)))), FALSE))</f>
        <v>1.7373458968064075E-2</v>
      </c>
      <c r="I364" s="12" t="str">
        <f>IF(_xlfn.IFNA(VLOOKUP(D364,ctlistM1!A:AI,12,FALSE),"PC 12:0_14:1")=0,"PC 12:0_14:1", _xlfn.IFNA(VLOOKUP(D364,ctlistM1!A:AI,12,FALSE),"PC 12:0_14:1"))</f>
        <v>PC 12:0_14:1</v>
      </c>
      <c r="J364" s="12">
        <f>_xlfn.IFNA(VLOOKUP(D364,ctlistM1!A:AO,19,FALSE),0)</f>
        <v>0</v>
      </c>
      <c r="K364" s="2">
        <f>IF(J364=0,0,VLOOKUP(I364,ProbListM1!D:W,IF(J364=1,17,IF(J364=2,18,IF(J364=3,19,IF(J364=4,20)))),FALSE))</f>
        <v>0</v>
      </c>
      <c r="L364" s="12" t="str">
        <f>IF(_xlfn.IFNA(VLOOKUP(D364,ctlistM1!A:AI,20,FALSE),"PC 12:0_14:1")=0,"PC 12:0_14:1", _xlfn.IFNA(VLOOKUP(D364,ctlistM1!A:AI,20,FALSE),"PC 12:0_14:1"))</f>
        <v>PC 12:0_14:1</v>
      </c>
      <c r="M364">
        <f>_xlfn.IFNA(VLOOKUP(D364,ctlistM1!A:AR,27,FALSE),0)</f>
        <v>0</v>
      </c>
      <c r="N364" s="2">
        <v>0</v>
      </c>
      <c r="O364" t="s">
        <v>146</v>
      </c>
      <c r="P364">
        <v>0</v>
      </c>
      <c r="Q364">
        <v>0</v>
      </c>
    </row>
    <row r="365" spans="1:17" x14ac:dyDescent="0.25">
      <c r="A365">
        <v>364</v>
      </c>
      <c r="B365">
        <v>-752.6</v>
      </c>
      <c r="C365">
        <v>307.3</v>
      </c>
      <c r="D365" t="s">
        <v>509</v>
      </c>
      <c r="E365">
        <f>VLOOKUP(D365,ProbListM1!D:S,10,FALSE)</f>
        <v>0.60180717253095894</v>
      </c>
      <c r="F365" t="str">
        <f>_xlfn.IFNA(VLOOKUP(D365,ctlistM1!A:AI,4,FALSE),"PC 12:0_14:1")</f>
        <v>PE P-18:1/20:3</v>
      </c>
      <c r="G365">
        <f>_xlfn.IFNA(VLOOKUP(D365,ctlistM1!A:AL,11,FALSE),0)</f>
        <v>1</v>
      </c>
      <c r="H365" s="2">
        <f>IF(G365=0,0,VLOOKUP(F365,ProbListM1!D:W,IF(G365=1,17,IF(G365=2,18,IF(G365=3,19,IF(G365=4,20)))), FALSE))</f>
        <v>1.7337447685781819E-2</v>
      </c>
      <c r="I365" s="12" t="str">
        <f>IF(_xlfn.IFNA(VLOOKUP(D365,ctlistM1!A:AI,12,FALSE),"PC 12:0_14:1")=0,"PC 12:0_14:1", _xlfn.IFNA(VLOOKUP(D365,ctlistM1!A:AI,12,FALSE),"PC 12:0_14:1"))</f>
        <v>PC 12:0_14:1</v>
      </c>
      <c r="J365" s="12">
        <f>_xlfn.IFNA(VLOOKUP(D365,ctlistM1!A:AO,19,FALSE),0)</f>
        <v>0</v>
      </c>
      <c r="K365" s="2">
        <f>IF(J365=0,0,VLOOKUP(I365,ProbListM1!D:W,IF(J365=1,17,IF(J365=2,18,IF(J365=3,19,IF(J365=4,20)))),FALSE))</f>
        <v>0</v>
      </c>
      <c r="L365" s="12" t="str">
        <f>IF(_xlfn.IFNA(VLOOKUP(D365,ctlistM1!A:AI,20,FALSE),"PC 12:0_14:1")=0,"PC 12:0_14:1", _xlfn.IFNA(VLOOKUP(D365,ctlistM1!A:AI,20,FALSE),"PC 12:0_14:1"))</f>
        <v>PC 12:0_14:1</v>
      </c>
      <c r="M365">
        <f>_xlfn.IFNA(VLOOKUP(D365,ctlistM1!A:AR,27,FALSE),0)</f>
        <v>0</v>
      </c>
      <c r="N365" s="2">
        <v>0</v>
      </c>
      <c r="O365" t="s">
        <v>146</v>
      </c>
      <c r="P365">
        <v>0</v>
      </c>
      <c r="Q365">
        <v>0</v>
      </c>
    </row>
    <row r="366" spans="1:17" x14ac:dyDescent="0.25">
      <c r="A366">
        <v>365</v>
      </c>
      <c r="B366">
        <v>-750.5</v>
      </c>
      <c r="C366">
        <v>305.2</v>
      </c>
      <c r="D366" t="s">
        <v>510</v>
      </c>
      <c r="E366">
        <f>VLOOKUP(D366,ProbListM1!D:S,10,FALSE)</f>
        <v>0.60198775531282833</v>
      </c>
      <c r="F366" t="str">
        <f>_xlfn.IFNA(VLOOKUP(D366,ctlistM1!A:AI,4,FALSE),"PC 12:0_14:1")</f>
        <v>PE P-18:1/20:4</v>
      </c>
      <c r="G366">
        <f>_xlfn.IFNA(VLOOKUP(D366,ctlistM1!A:AL,11,FALSE),0)</f>
        <v>1</v>
      </c>
      <c r="H366" s="2">
        <f>IF(G366=0,0,VLOOKUP(F366,ProbListM1!D:W,IF(G366=1,17,IF(G366=2,18,IF(G366=3,19,IF(G366=4,20)))), FALSE))</f>
        <v>1.7301467438970059E-2</v>
      </c>
      <c r="I366" s="12" t="str">
        <f>IF(_xlfn.IFNA(VLOOKUP(D366,ctlistM1!A:AI,12,FALSE),"PC 12:0_14:1")=0,"PC 12:0_14:1", _xlfn.IFNA(VLOOKUP(D366,ctlistM1!A:AI,12,FALSE),"PC 12:0_14:1"))</f>
        <v>PC 12:0_14:1</v>
      </c>
      <c r="J366" s="12">
        <f>_xlfn.IFNA(VLOOKUP(D366,ctlistM1!A:AO,19,FALSE),0)</f>
        <v>0</v>
      </c>
      <c r="K366" s="2">
        <f>IF(J366=0,0,VLOOKUP(I366,ProbListM1!D:W,IF(J366=1,17,IF(J366=2,18,IF(J366=3,19,IF(J366=4,20)))),FALSE))</f>
        <v>0</v>
      </c>
      <c r="L366" s="12" t="str">
        <f>IF(_xlfn.IFNA(VLOOKUP(D366,ctlistM1!A:AI,20,FALSE),"PC 12:0_14:1")=0,"PC 12:0_14:1", _xlfn.IFNA(VLOOKUP(D366,ctlistM1!A:AI,20,FALSE),"PC 12:0_14:1"))</f>
        <v>PC 12:0_14:1</v>
      </c>
      <c r="M366">
        <f>_xlfn.IFNA(VLOOKUP(D366,ctlistM1!A:AR,27,FALSE),0)</f>
        <v>0</v>
      </c>
      <c r="N366" s="2">
        <v>0</v>
      </c>
      <c r="O366" t="s">
        <v>146</v>
      </c>
      <c r="P366">
        <v>0</v>
      </c>
      <c r="Q366">
        <v>0</v>
      </c>
    </row>
    <row r="367" spans="1:17" x14ac:dyDescent="0.25">
      <c r="A367">
        <v>366</v>
      </c>
      <c r="B367">
        <v>-748.5</v>
      </c>
      <c r="C367">
        <v>303.2</v>
      </c>
      <c r="D367" t="s">
        <v>511</v>
      </c>
      <c r="E367">
        <f>VLOOKUP(D367,ProbListM1!D:S,10,FALSE)</f>
        <v>0.60216839228172392</v>
      </c>
      <c r="F367" t="str">
        <f>_xlfn.IFNA(VLOOKUP(D367,ctlistM1!A:AI,4,FALSE),"PC 12:0_14:1")</f>
        <v>PE P-18:2/20:4</v>
      </c>
      <c r="G367">
        <f>_xlfn.IFNA(VLOOKUP(D367,ctlistM1!A:AL,11,FALSE),0)</f>
        <v>2</v>
      </c>
      <c r="H367" s="2">
        <f>IF(G367=0,0,VLOOKUP(F367,ProbListM1!D:W,IF(G367=1,17,IF(G367=2,18,IF(G367=3,19,IF(G367=4,20)))), FALSE))</f>
        <v>2.8027377548802395E-2</v>
      </c>
      <c r="I367" s="12" t="str">
        <f>IF(_xlfn.IFNA(VLOOKUP(D367,ctlistM1!A:AI,12,FALSE),"PC 12:0_14:1")=0,"PC 12:0_14:1", _xlfn.IFNA(VLOOKUP(D367,ctlistM1!A:AI,12,FALSE),"PC 12:0_14:1"))</f>
        <v>PE P-18:1/20:5</v>
      </c>
      <c r="J367" s="12">
        <f>_xlfn.IFNA(VLOOKUP(D367,ctlistM1!A:AO,19,FALSE),0)</f>
        <v>1</v>
      </c>
      <c r="K367" s="2">
        <f>IF(J367=0,0,VLOOKUP(I367,ProbListM1!D:W,IF(J367=1,17,IF(J367=2,18,IF(J367=3,19,IF(J367=4,20)))),FALSE))</f>
        <v>1.7265518265763821E-2</v>
      </c>
      <c r="L367" s="12" t="str">
        <f>IF(_xlfn.IFNA(VLOOKUP(D367,ctlistM1!A:AI,20,FALSE),"PC 12:0_14:1")=0,"PC 12:0_14:1", _xlfn.IFNA(VLOOKUP(D367,ctlistM1!A:AI,20,FALSE),"PC 12:0_14:1"))</f>
        <v>PC 12:0_14:1</v>
      </c>
      <c r="M367">
        <f>_xlfn.IFNA(VLOOKUP(D367,ctlistM1!A:AR,27,FALSE),0)</f>
        <v>0</v>
      </c>
      <c r="N367" s="2">
        <v>0</v>
      </c>
      <c r="O367" t="s">
        <v>146</v>
      </c>
      <c r="P367">
        <v>0</v>
      </c>
      <c r="Q367">
        <v>0</v>
      </c>
    </row>
    <row r="368" spans="1:17" x14ac:dyDescent="0.25">
      <c r="A368">
        <v>367</v>
      </c>
      <c r="B368">
        <v>-746.5</v>
      </c>
      <c r="C368">
        <v>301.2</v>
      </c>
      <c r="D368" t="s">
        <v>512</v>
      </c>
      <c r="E368">
        <f>VLOOKUP(D368,ProbListM1!D:S,10,FALSE)</f>
        <v>0.60234908345390581</v>
      </c>
      <c r="F368" t="str">
        <f>_xlfn.IFNA(VLOOKUP(D368,ctlistM1!A:AI,4,FALSE),"PC 12:0_14:1")</f>
        <v>PC 12:0_14:1</v>
      </c>
      <c r="G368">
        <f>_xlfn.IFNA(VLOOKUP(D368,ctlistM1!A:AL,11,FALSE),0)</f>
        <v>0</v>
      </c>
      <c r="H368" s="2">
        <f>IF(G368=0,0,VLOOKUP(F368,ProbListM1!D:W,IF(G368=1,17,IF(G368=2,18,IF(G368=3,19,IF(G368=4,20)))), FALSE))</f>
        <v>0</v>
      </c>
      <c r="I368" s="12" t="str">
        <f>IF(_xlfn.IFNA(VLOOKUP(D368,ctlistM1!A:AI,12,FALSE),"PC 12:0_14:1")=0,"PC 12:0_14:1", _xlfn.IFNA(VLOOKUP(D368,ctlistM1!A:AI,12,FALSE),"PC 12:0_14:1"))</f>
        <v>PC 12:0_14:1</v>
      </c>
      <c r="J368" s="12">
        <f>_xlfn.IFNA(VLOOKUP(D368,ctlistM1!A:AO,19,FALSE),0)</f>
        <v>0</v>
      </c>
      <c r="K368" s="2">
        <f>IF(J368=0,0,VLOOKUP(I368,ProbListM1!D:W,IF(J368=1,17,IF(J368=2,18,IF(J368=3,19,IF(J368=4,20)))),FALSE))</f>
        <v>0</v>
      </c>
      <c r="L368" s="12" t="str">
        <f>IF(_xlfn.IFNA(VLOOKUP(D368,ctlistM1!A:AI,20,FALSE),"PC 12:0_14:1")=0,"PC 12:0_14:1", _xlfn.IFNA(VLOOKUP(D368,ctlistM1!A:AI,20,FALSE),"PC 12:0_14:1"))</f>
        <v>PC 12:0_14:1</v>
      </c>
      <c r="M368">
        <f>_xlfn.IFNA(VLOOKUP(D368,ctlistM1!A:AR,27,FALSE),0)</f>
        <v>0</v>
      </c>
      <c r="N368" s="2">
        <v>0</v>
      </c>
      <c r="O368" t="s">
        <v>146</v>
      </c>
      <c r="P368">
        <v>0</v>
      </c>
      <c r="Q368">
        <v>0</v>
      </c>
    </row>
    <row r="369" spans="1:17" x14ac:dyDescent="0.25">
      <c r="A369">
        <v>368</v>
      </c>
      <c r="B369">
        <v>-782.6</v>
      </c>
      <c r="C369">
        <v>337.3</v>
      </c>
      <c r="D369" t="s">
        <v>513</v>
      </c>
      <c r="E369">
        <f>VLOOKUP(D369,ProbListM1!D:S,10,FALSE)</f>
        <v>0.58811065581944133</v>
      </c>
      <c r="F369" t="str">
        <f>_xlfn.IFNA(VLOOKUP(D369,ctlistM1!A:AI,4,FALSE),"PC 12:0_14:1")</f>
        <v>PE P-18:1/22:2</v>
      </c>
      <c r="G369">
        <f>_xlfn.IFNA(VLOOKUP(D369,ctlistM1!A:AL,11,FALSE),0)</f>
        <v>1</v>
      </c>
      <c r="H369" s="2">
        <f>IF(G369=0,0,VLOOKUP(F369,ProbListM1!D:W,IF(G369=1,17,IF(G369=2,18,IF(G369=3,19,IF(G369=4,20)))), FALSE))</f>
        <v>2.013419263760945E-2</v>
      </c>
      <c r="I369" s="12" t="str">
        <f>IF(_xlfn.IFNA(VLOOKUP(D369,ctlistM1!A:AI,12,FALSE),"PC 12:0_14:1")=0,"PC 12:0_14:1", _xlfn.IFNA(VLOOKUP(D369,ctlistM1!A:AI,12,FALSE),"PC 12:0_14:1"))</f>
        <v>PC 12:0_14:1</v>
      </c>
      <c r="J369" s="12">
        <f>_xlfn.IFNA(VLOOKUP(D369,ctlistM1!A:AO,19,FALSE),0)</f>
        <v>0</v>
      </c>
      <c r="K369" s="2">
        <f>IF(J369=0,0,VLOOKUP(I369,ProbListM1!D:W,IF(J369=1,17,IF(J369=2,18,IF(J369=3,19,IF(J369=4,20)))),FALSE))</f>
        <v>0</v>
      </c>
      <c r="L369" s="12" t="str">
        <f>IF(_xlfn.IFNA(VLOOKUP(D369,ctlistM1!A:AI,20,FALSE),"PC 12:0_14:1")=0,"PC 12:0_14:1", _xlfn.IFNA(VLOOKUP(D369,ctlistM1!A:AI,20,FALSE),"PC 12:0_14:1"))</f>
        <v>PC 12:0_14:1</v>
      </c>
      <c r="M369">
        <f>_xlfn.IFNA(VLOOKUP(D369,ctlistM1!A:AR,27,FALSE),0)</f>
        <v>0</v>
      </c>
      <c r="N369" s="2">
        <v>0</v>
      </c>
      <c r="O369" t="s">
        <v>146</v>
      </c>
      <c r="P369">
        <v>0</v>
      </c>
      <c r="Q369">
        <v>0</v>
      </c>
    </row>
    <row r="370" spans="1:17" x14ac:dyDescent="0.25">
      <c r="A370">
        <v>369</v>
      </c>
      <c r="B370">
        <v>-780.6</v>
      </c>
      <c r="C370">
        <v>335.3</v>
      </c>
      <c r="D370" t="s">
        <v>514</v>
      </c>
      <c r="E370">
        <f>VLOOKUP(D370,ProbListM1!D:S,10,FALSE)</f>
        <v>0.5882871287215975</v>
      </c>
      <c r="F370" t="str">
        <f>_xlfn.IFNA(VLOOKUP(D370,ctlistM1!A:AI,4,FALSE),"PC 12:0_14:1")</f>
        <v>PC 12:0_14:1</v>
      </c>
      <c r="G370">
        <f>_xlfn.IFNA(VLOOKUP(D370,ctlistM1!A:AL,11,FALSE),0)</f>
        <v>0</v>
      </c>
      <c r="H370" s="2">
        <f>IF(G370=0,0,VLOOKUP(F370,ProbListM1!D:W,IF(G370=1,17,IF(G370=2,18,IF(G370=3,19,IF(G370=4,20)))), FALSE))</f>
        <v>0</v>
      </c>
      <c r="I370" s="12" t="str">
        <f>IF(_xlfn.IFNA(VLOOKUP(D370,ctlistM1!A:AI,12,FALSE),"PC 12:0_14:1")=0,"PC 12:0_14:1", _xlfn.IFNA(VLOOKUP(D370,ctlistM1!A:AI,12,FALSE),"PC 12:0_14:1"))</f>
        <v>PC 12:0_14:1</v>
      </c>
      <c r="J370" s="12">
        <f>_xlfn.IFNA(VLOOKUP(D370,ctlistM1!A:AO,19,FALSE),0)</f>
        <v>0</v>
      </c>
      <c r="K370" s="2">
        <f>IF(J370=0,0,VLOOKUP(I370,ProbListM1!D:W,IF(J370=1,17,IF(J370=2,18,IF(J370=3,19,IF(J370=4,20)))),FALSE))</f>
        <v>0</v>
      </c>
      <c r="L370" s="12" t="str">
        <f>IF(_xlfn.IFNA(VLOOKUP(D370,ctlistM1!A:AI,20,FALSE),"PC 12:0_14:1")=0,"PC 12:0_14:1", _xlfn.IFNA(VLOOKUP(D370,ctlistM1!A:AI,20,FALSE),"PC 12:0_14:1"))</f>
        <v>PC 12:0_14:1</v>
      </c>
      <c r="M370">
        <f>_xlfn.IFNA(VLOOKUP(D370,ctlistM1!A:AR,27,FALSE),0)</f>
        <v>0</v>
      </c>
      <c r="N370" s="2">
        <v>0</v>
      </c>
      <c r="O370" t="s">
        <v>146</v>
      </c>
      <c r="P370">
        <v>0</v>
      </c>
      <c r="Q370">
        <v>0</v>
      </c>
    </row>
    <row r="371" spans="1:17" x14ac:dyDescent="0.25">
      <c r="A371">
        <v>370</v>
      </c>
      <c r="B371">
        <v>-776.6</v>
      </c>
      <c r="C371">
        <v>331.3</v>
      </c>
      <c r="D371" t="s">
        <v>515</v>
      </c>
      <c r="E371">
        <f>VLOOKUP(D371,ProbListM1!D:S,10,FALSE)</f>
        <v>0.58864023340315419</v>
      </c>
      <c r="F371" t="str">
        <f>_xlfn.IFNA(VLOOKUP(D371,ctlistM1!A:AI,4,FALSE),"PC 12:0_14:1")</f>
        <v>PE P-18:1/22:5</v>
      </c>
      <c r="G371">
        <f>_xlfn.IFNA(VLOOKUP(D371,ctlistM1!A:AL,11,FALSE),0)</f>
        <v>1</v>
      </c>
      <c r="H371" s="2">
        <f>IF(G371=0,0,VLOOKUP(F371,ProbListM1!D:W,IF(G371=1,17,IF(G371=2,18,IF(G371=3,19,IF(G371=4,20)))), FALSE))</f>
        <v>2.0019406260107692E-2</v>
      </c>
      <c r="I371" s="12" t="str">
        <f>IF(_xlfn.IFNA(VLOOKUP(D371,ctlistM1!A:AI,12,FALSE),"PC 12:0_14:1")=0,"PC 12:0_14:1", _xlfn.IFNA(VLOOKUP(D371,ctlistM1!A:AI,12,FALSE),"PC 12:0_14:1"))</f>
        <v>PC 12:0_14:1</v>
      </c>
      <c r="J371" s="12">
        <f>_xlfn.IFNA(VLOOKUP(D371,ctlistM1!A:AO,19,FALSE),0)</f>
        <v>0</v>
      </c>
      <c r="K371" s="2">
        <f>IF(J371=0,0,VLOOKUP(I371,ProbListM1!D:W,IF(J371=1,17,IF(J371=2,18,IF(J371=3,19,IF(J371=4,20)))),FALSE))</f>
        <v>0</v>
      </c>
      <c r="L371" s="12" t="str">
        <f>IF(_xlfn.IFNA(VLOOKUP(D371,ctlistM1!A:AI,20,FALSE),"PC 12:0_14:1")=0,"PC 12:0_14:1", _xlfn.IFNA(VLOOKUP(D371,ctlistM1!A:AI,20,FALSE),"PC 12:0_14:1"))</f>
        <v>PC 12:0_14:1</v>
      </c>
      <c r="M371">
        <f>_xlfn.IFNA(VLOOKUP(D371,ctlistM1!A:AR,27,FALSE),0)</f>
        <v>0</v>
      </c>
      <c r="N371" s="2">
        <v>0</v>
      </c>
      <c r="O371" t="s">
        <v>146</v>
      </c>
      <c r="P371">
        <v>0</v>
      </c>
      <c r="Q371">
        <v>0</v>
      </c>
    </row>
    <row r="372" spans="1:17" x14ac:dyDescent="0.25">
      <c r="A372">
        <v>371</v>
      </c>
      <c r="B372">
        <v>-774.5</v>
      </c>
      <c r="C372">
        <v>329.2</v>
      </c>
      <c r="D372" t="s">
        <v>516</v>
      </c>
      <c r="E372">
        <f>VLOOKUP(D372,ProbListM1!D:S,10,FALSE)</f>
        <v>0.58881686521433907</v>
      </c>
      <c r="F372" t="str">
        <f>_xlfn.IFNA(VLOOKUP(D372,ctlistM1!A:AI,4,FALSE),"PC 12:0_14:1")</f>
        <v>PE P-18:1/22:6</v>
      </c>
      <c r="G372">
        <f>_xlfn.IFNA(VLOOKUP(D372,ctlistM1!A:AL,11,FALSE),0)</f>
        <v>1</v>
      </c>
      <c r="H372" s="2">
        <f>IF(G372=0,0,VLOOKUP(F372,ProbListM1!D:W,IF(G372=1,17,IF(G372=2,18,IF(G372=3,19,IF(G372=4,20)))), FALSE))</f>
        <v>1.9981200633530323E-2</v>
      </c>
      <c r="I372" s="12" t="str">
        <f>IF(_xlfn.IFNA(VLOOKUP(D372,ctlistM1!A:AI,12,FALSE),"PC 12:0_14:1")=0,"PC 12:0_14:1", _xlfn.IFNA(VLOOKUP(D372,ctlistM1!A:AI,12,FALSE),"PC 12:0_14:1"))</f>
        <v>PC 12:0_14:1</v>
      </c>
      <c r="J372" s="12">
        <f>_xlfn.IFNA(VLOOKUP(D372,ctlistM1!A:AO,19,FALSE),0)</f>
        <v>0</v>
      </c>
      <c r="K372" s="2">
        <f>IF(J372=0,0,VLOOKUP(I372,ProbListM1!D:W,IF(J372=1,17,IF(J372=2,18,IF(J372=3,19,IF(J372=4,20)))),FALSE))</f>
        <v>0</v>
      </c>
      <c r="L372" s="12" t="str">
        <f>IF(_xlfn.IFNA(VLOOKUP(D372,ctlistM1!A:AI,20,FALSE),"PC 12:0_14:1")=0,"PC 12:0_14:1", _xlfn.IFNA(VLOOKUP(D372,ctlistM1!A:AI,20,FALSE),"PC 12:0_14:1"))</f>
        <v>PC 12:0_14:1</v>
      </c>
      <c r="M372">
        <f>_xlfn.IFNA(VLOOKUP(D372,ctlistM1!A:AR,27,FALSE),0)</f>
        <v>0</v>
      </c>
      <c r="N372" s="2">
        <v>0</v>
      </c>
      <c r="O372" t="s">
        <v>146</v>
      </c>
      <c r="P372">
        <v>0</v>
      </c>
      <c r="Q372">
        <v>0</v>
      </c>
    </row>
    <row r="373" spans="1:17" x14ac:dyDescent="0.25">
      <c r="A373">
        <v>372</v>
      </c>
      <c r="B373">
        <v>-772.5</v>
      </c>
      <c r="C373">
        <v>327.2</v>
      </c>
      <c r="D373" t="s">
        <v>517</v>
      </c>
      <c r="E373">
        <f>VLOOKUP(D373,ProbListM1!D:S,10,FALSE)</f>
        <v>0.58899355002699239</v>
      </c>
      <c r="F373" t="str">
        <f>_xlfn.IFNA(VLOOKUP(D373,ctlistM1!A:AI,4,FALSE),"PC 12:0_14:1")</f>
        <v>PE P-18:2/22:6</v>
      </c>
      <c r="G373">
        <f>_xlfn.IFNA(VLOOKUP(D373,ctlistM1!A:AL,11,FALSE),0)</f>
        <v>2</v>
      </c>
      <c r="H373" s="2">
        <f>IF(G373=0,0,VLOOKUP(F373,ProbListM1!D:W,IF(G373=1,17,IF(G373=2,18,IF(G373=3,19,IF(G373=4,20)))), FALSE))</f>
        <v>2.7414166555412157E-2</v>
      </c>
      <c r="I373" s="12" t="str">
        <f>IF(_xlfn.IFNA(VLOOKUP(D373,ctlistM1!A:AI,12,FALSE),"PC 12:0_14:1")=0,"PC 12:0_14:1", _xlfn.IFNA(VLOOKUP(D373,ctlistM1!A:AI,12,FALSE),"PC 12:0_14:1"))</f>
        <v>PC 12:0_14:1</v>
      </c>
      <c r="J373" s="12">
        <f>_xlfn.IFNA(VLOOKUP(D373,ctlistM1!A:AO,19,FALSE),0)</f>
        <v>0</v>
      </c>
      <c r="K373" s="2">
        <f>IF(J373=0,0,VLOOKUP(I373,ProbListM1!D:W,IF(J373=1,17,IF(J373=2,18,IF(J373=3,19,IF(J373=4,20)))),FALSE))</f>
        <v>0</v>
      </c>
      <c r="L373" s="12" t="str">
        <f>IF(_xlfn.IFNA(VLOOKUP(D373,ctlistM1!A:AI,20,FALSE),"PC 12:0_14:1")=0,"PC 12:0_14:1", _xlfn.IFNA(VLOOKUP(D373,ctlistM1!A:AI,20,FALSE),"PC 12:0_14:1"))</f>
        <v>PC 12:0_14:1</v>
      </c>
      <c r="M373">
        <f>_xlfn.IFNA(VLOOKUP(D373,ctlistM1!A:AR,27,FALSE),0)</f>
        <v>0</v>
      </c>
      <c r="N373" s="2">
        <v>0</v>
      </c>
      <c r="O373" t="s">
        <v>146</v>
      </c>
      <c r="P373">
        <v>0</v>
      </c>
      <c r="Q373">
        <v>0</v>
      </c>
    </row>
    <row r="374" spans="1:17" x14ac:dyDescent="0.25">
      <c r="A374">
        <v>373</v>
      </c>
      <c r="B374">
        <v>-722.5</v>
      </c>
      <c r="C374">
        <v>279.2</v>
      </c>
      <c r="D374" t="s">
        <v>518</v>
      </c>
      <c r="E374">
        <f>VLOOKUP(D374,ProbListM1!D:S,10,FALSE)</f>
        <v>0.61582266759828885</v>
      </c>
      <c r="F374" t="str">
        <f>_xlfn.IFNA(VLOOKUP(D374,ctlistM1!A:AI,4,FALSE),"PC 12:0_14:1")</f>
        <v>PC 12:0_14:1</v>
      </c>
      <c r="G374">
        <f>_xlfn.IFNA(VLOOKUP(D374,ctlistM1!A:AL,11,FALSE),0)</f>
        <v>0</v>
      </c>
      <c r="H374" s="2">
        <f>IF(G374=0,0,VLOOKUP(F374,ProbListM1!D:W,IF(G374=1,17,IF(G374=2,18,IF(G374=3,19,IF(G374=4,20)))), FALSE))</f>
        <v>0</v>
      </c>
      <c r="I374" s="12" t="str">
        <f>IF(_xlfn.IFNA(VLOOKUP(D374,ctlistM1!A:AI,12,FALSE),"PC 12:0_14:1")=0,"PC 12:0_14:1", _xlfn.IFNA(VLOOKUP(D374,ctlistM1!A:AI,12,FALSE),"PC 12:0_14:1"))</f>
        <v>PC 12:0_14:1</v>
      </c>
      <c r="J374" s="12">
        <f>_xlfn.IFNA(VLOOKUP(D374,ctlistM1!A:AO,19,FALSE),0)</f>
        <v>0</v>
      </c>
      <c r="K374" s="2">
        <f>IF(J374=0,0,VLOOKUP(I374,ProbListM1!D:W,IF(J374=1,17,IF(J374=2,18,IF(J374=3,19,IF(J374=4,20)))),FALSE))</f>
        <v>0</v>
      </c>
      <c r="L374" s="12" t="str">
        <f>IF(_xlfn.IFNA(VLOOKUP(D374,ctlistM1!A:AI,20,FALSE),"PC 12:0_14:1")=0,"PC 12:0_14:1", _xlfn.IFNA(VLOOKUP(D374,ctlistM1!A:AI,20,FALSE),"PC 12:0_14:1"))</f>
        <v>PC 12:0_14:1</v>
      </c>
      <c r="M374">
        <f>_xlfn.IFNA(VLOOKUP(D374,ctlistM1!A:AR,27,FALSE),0)</f>
        <v>0</v>
      </c>
      <c r="N374" s="2">
        <v>0</v>
      </c>
      <c r="O374" t="s">
        <v>146</v>
      </c>
      <c r="P374">
        <v>0</v>
      </c>
      <c r="Q374">
        <v>0</v>
      </c>
    </row>
    <row r="375" spans="1:17" x14ac:dyDescent="0.25">
      <c r="A375">
        <v>374</v>
      </c>
      <c r="B375">
        <v>-746.5</v>
      </c>
      <c r="C375">
        <v>303.2</v>
      </c>
      <c r="D375" t="s">
        <v>519</v>
      </c>
      <c r="E375">
        <f>VLOOKUP(D375,ProbListM1!D:S,10,FALSE)</f>
        <v>0.60234908345390581</v>
      </c>
      <c r="F375" t="str">
        <f>_xlfn.IFNA(VLOOKUP(D375,ctlistM1!A:AI,4,FALSE),"PC 12:0_14:1")</f>
        <v>PC 12:0_14:1</v>
      </c>
      <c r="G375">
        <f>_xlfn.IFNA(VLOOKUP(D375,ctlistM1!A:AL,11,FALSE),0)</f>
        <v>0</v>
      </c>
      <c r="H375" s="2">
        <f>IF(G375=0,0,VLOOKUP(F375,ProbListM1!D:W,IF(G375=1,17,IF(G375=2,18,IF(G375=3,19,IF(G375=4,20)))), FALSE))</f>
        <v>0</v>
      </c>
      <c r="I375" s="12" t="str">
        <f>IF(_xlfn.IFNA(VLOOKUP(D375,ctlistM1!A:AI,12,FALSE),"PC 12:0_14:1")=0,"PC 12:0_14:1", _xlfn.IFNA(VLOOKUP(D375,ctlistM1!A:AI,12,FALSE),"PC 12:0_14:1"))</f>
        <v>PC 12:0_14:1</v>
      </c>
      <c r="J375" s="12">
        <f>_xlfn.IFNA(VLOOKUP(D375,ctlistM1!A:AO,19,FALSE),0)</f>
        <v>0</v>
      </c>
      <c r="K375" s="2">
        <f>IF(J375=0,0,VLOOKUP(I375,ProbListM1!D:W,IF(J375=1,17,IF(J375=2,18,IF(J375=3,19,IF(J375=4,20)))),FALSE))</f>
        <v>0</v>
      </c>
      <c r="L375" s="12" t="str">
        <f>IF(_xlfn.IFNA(VLOOKUP(D375,ctlistM1!A:AI,20,FALSE),"PC 12:0_14:1")=0,"PC 12:0_14:1", _xlfn.IFNA(VLOOKUP(D375,ctlistM1!A:AI,20,FALSE),"PC 12:0_14:1"))</f>
        <v>PC 12:0_14:1</v>
      </c>
      <c r="M375">
        <f>_xlfn.IFNA(VLOOKUP(D375,ctlistM1!A:AR,27,FALSE),0)</f>
        <v>0</v>
      </c>
      <c r="N375" s="2">
        <v>0</v>
      </c>
      <c r="O375" t="s">
        <v>146</v>
      </c>
      <c r="P375">
        <v>0</v>
      </c>
      <c r="Q375">
        <v>0</v>
      </c>
    </row>
    <row r="376" spans="1:17" x14ac:dyDescent="0.25">
      <c r="A376">
        <v>375</v>
      </c>
      <c r="B376">
        <v>-770.5</v>
      </c>
      <c r="C376">
        <v>327.2</v>
      </c>
      <c r="D376" t="s">
        <v>520</v>
      </c>
      <c r="E376">
        <f>VLOOKUP(D376,ProbListM1!D:S,10,FALSE)</f>
        <v>0.58917028785701797</v>
      </c>
      <c r="F376" t="str">
        <f>_xlfn.IFNA(VLOOKUP(D376,ctlistM1!A:AI,4,FALSE),"PC 12:0_14:1")</f>
        <v>PC 12:0_14:1</v>
      </c>
      <c r="G376">
        <f>_xlfn.IFNA(VLOOKUP(D376,ctlistM1!A:AL,11,FALSE),0)</f>
        <v>0</v>
      </c>
      <c r="H376" s="2">
        <f>IF(G376=0,0,VLOOKUP(F376,ProbListM1!D:W,IF(G376=1,17,IF(G376=2,18,IF(G376=3,19,IF(G376=4,20)))), FALSE))</f>
        <v>0</v>
      </c>
      <c r="I376" s="12" t="str">
        <f>IF(_xlfn.IFNA(VLOOKUP(D376,ctlistM1!A:AI,12,FALSE),"PC 12:0_14:1")=0,"PC 12:0_14:1", _xlfn.IFNA(VLOOKUP(D376,ctlistM1!A:AI,12,FALSE),"PC 12:0_14:1"))</f>
        <v>PC 12:0_14:1</v>
      </c>
      <c r="J376" s="12">
        <f>_xlfn.IFNA(VLOOKUP(D376,ctlistM1!A:AO,19,FALSE),0)</f>
        <v>0</v>
      </c>
      <c r="K376" s="2">
        <f>IF(J376=0,0,VLOOKUP(I376,ProbListM1!D:W,IF(J376=1,17,IF(J376=2,18,IF(J376=3,19,IF(J376=4,20)))),FALSE))</f>
        <v>0</v>
      </c>
      <c r="L376" s="12" t="str">
        <f>IF(_xlfn.IFNA(VLOOKUP(D376,ctlistM1!A:AI,20,FALSE),"PC 12:0_14:1")=0,"PC 12:0_14:1", _xlfn.IFNA(VLOOKUP(D376,ctlistM1!A:AI,20,FALSE),"PC 12:0_14:1"))</f>
        <v>PC 12:0_14:1</v>
      </c>
      <c r="M376">
        <f>_xlfn.IFNA(VLOOKUP(D376,ctlistM1!A:AR,27,FALSE),0)</f>
        <v>0</v>
      </c>
      <c r="N376" s="2">
        <v>0</v>
      </c>
      <c r="O376" t="s">
        <v>146</v>
      </c>
      <c r="P376">
        <v>0</v>
      </c>
      <c r="Q376">
        <v>0</v>
      </c>
    </row>
    <row r="377" spans="1:17" x14ac:dyDescent="0.25">
      <c r="A377">
        <v>376</v>
      </c>
      <c r="B377" s="31">
        <v>-760.6</v>
      </c>
      <c r="C377" s="31">
        <v>269.2</v>
      </c>
      <c r="D377" s="32" t="s">
        <v>521</v>
      </c>
      <c r="E377">
        <f>VLOOKUP(D377,ProbListM1!D:S,10,FALSE)</f>
        <v>0.60668829886750453</v>
      </c>
      <c r="F377" t="str">
        <f>_xlfn.IFNA(VLOOKUP(D377,ctlistM1!A:AI,4,FALSE),"PC 12:0_14:1")</f>
        <v>PE 17:0_20:1</v>
      </c>
      <c r="G377">
        <f>_xlfn.IFNA(VLOOKUP(D377,ctlistM1!A:AL,11,FALSE),0)</f>
        <v>2</v>
      </c>
      <c r="H377" s="2">
        <f>IF(G377=0,0,VLOOKUP(F377,ProbListM1!D:W,IF(G377=1,17,IF(G377=2,18,IF(G377=3,19,IF(G377=4,20)))), FALSE))</f>
        <v>3.2090522650636291E-2</v>
      </c>
      <c r="I377" s="12" t="str">
        <f>IF(_xlfn.IFNA(VLOOKUP(D377,ctlistM1!A:AI,12,FALSE),"PC 12:0_14:1")=0,"PC 12:0_14:1", _xlfn.IFNA(VLOOKUP(D377,ctlistM1!A:AI,12,FALSE),"PC 12:0_14:1"))</f>
        <v>dPE 17:0_20:3_</v>
      </c>
      <c r="J377" s="12">
        <f>_xlfn.IFNA(VLOOKUP(D377,ctlistM1!A:AO,19,FALSE),0)</f>
        <v>4</v>
      </c>
      <c r="K377" s="2">
        <f>IF(J377=0,0,VLOOKUP(I377,ProbListM1!D:W,IF(J377=1,17,IF(J377=2,18,IF(J377=3,19,IF(J377=4,20)))),FALSE))</f>
        <v>0.17615020060947117</v>
      </c>
      <c r="L377" s="12" t="str">
        <f>IF(_xlfn.IFNA(VLOOKUP(D377,ctlistM1!A:AI,20,FALSE),"PC 12:0_14:1")=0,"PC 12:0_14:1", _xlfn.IFNA(VLOOKUP(D377,ctlistM1!A:AI,20,FALSE),"PC 12:0_14:1"))</f>
        <v>PC 12:0_14:1</v>
      </c>
      <c r="M377">
        <f>_xlfn.IFNA(VLOOKUP(D377,ctlistM1!A:AR,27,FALSE),0)</f>
        <v>0</v>
      </c>
      <c r="N377" s="2">
        <v>0</v>
      </c>
      <c r="O377" t="s">
        <v>146</v>
      </c>
      <c r="P377">
        <v>0</v>
      </c>
      <c r="Q377">
        <v>0</v>
      </c>
    </row>
    <row r="378" spans="1:17" x14ac:dyDescent="0.25">
      <c r="A378">
        <v>377</v>
      </c>
      <c r="B378" s="31">
        <v>-758.6</v>
      </c>
      <c r="C378" s="31">
        <v>269.2</v>
      </c>
      <c r="D378" s="32" t="s">
        <v>522</v>
      </c>
      <c r="E378">
        <f>VLOOKUP(D378,ProbListM1!D:S,10,FALSE)</f>
        <v>0.60687034631681669</v>
      </c>
      <c r="F378" t="str">
        <f>_xlfn.IFNA(VLOOKUP(D378,ctlistM1!A:AI,4,FALSE),"PC 12:0_14:1")</f>
        <v>PE 17:0_20:2</v>
      </c>
      <c r="G378">
        <f>_xlfn.IFNA(VLOOKUP(D378,ctlistM1!A:AL,11,FALSE),0)</f>
        <v>2</v>
      </c>
      <c r="H378" s="2">
        <f>IF(G378=0,0,VLOOKUP(F378,ProbListM1!D:W,IF(G378=1,17,IF(G378=2,18,IF(G378=3,19,IF(G378=4,20)))), FALSE))</f>
        <v>3.2047149514835532E-2</v>
      </c>
      <c r="I378" s="12" t="str">
        <f>IF(_xlfn.IFNA(VLOOKUP(D378,ctlistM1!A:AI,12,FALSE),"PC 12:0_14:1")=0,"PC 12:0_14:1", _xlfn.IFNA(VLOOKUP(D378,ctlistM1!A:AI,12,FALSE),"PC 12:0_14:1"))</f>
        <v>PC 12:0_14:1</v>
      </c>
      <c r="J378" s="12">
        <f>_xlfn.IFNA(VLOOKUP(D378,ctlistM1!A:AO,19,FALSE),0)</f>
        <v>0</v>
      </c>
      <c r="K378" s="2">
        <f>IF(J378=0,0,VLOOKUP(I378,ProbListM1!D:W,IF(J378=1,17,IF(J378=2,18,IF(J378=3,19,IF(J378=4,20)))),FALSE))</f>
        <v>0</v>
      </c>
      <c r="L378" s="12" t="str">
        <f>IF(_xlfn.IFNA(VLOOKUP(D378,ctlistM1!A:AI,20,FALSE),"PC 12:0_14:1")=0,"PC 12:0_14:1", _xlfn.IFNA(VLOOKUP(D378,ctlistM1!A:AI,20,FALSE),"PC 12:0_14:1"))</f>
        <v>PC 12:0_14:1</v>
      </c>
      <c r="M378">
        <f>_xlfn.IFNA(VLOOKUP(D378,ctlistM1!A:AR,27,FALSE),0)</f>
        <v>0</v>
      </c>
      <c r="N378" s="2">
        <v>0</v>
      </c>
      <c r="O378" t="s">
        <v>146</v>
      </c>
      <c r="P378">
        <v>0</v>
      </c>
      <c r="Q378">
        <v>0</v>
      </c>
    </row>
    <row r="379" spans="1:17" x14ac:dyDescent="0.25">
      <c r="A379">
        <v>378</v>
      </c>
      <c r="B379" s="20">
        <v>-679.5</v>
      </c>
      <c r="C379" s="20">
        <v>225.2</v>
      </c>
      <c r="D379" s="20" t="s">
        <v>523</v>
      </c>
      <c r="E379">
        <f>VLOOKUP(D379,ProbListM1!D:S,10,FALSE)</f>
        <v>0.6501681658813746</v>
      </c>
      <c r="F379" t="str">
        <f>_xlfn.IFNA(VLOOKUP(D379,ctlistM1!A:AI,4,FALSE),"PC 12:0_14:1")</f>
        <v>PC 12:0_14:1</v>
      </c>
      <c r="G379">
        <f>_xlfn.IFNA(VLOOKUP(D379,ctlistM1!A:AL,11,FALSE),0)</f>
        <v>0</v>
      </c>
      <c r="H379" s="2">
        <f>IF(G379=0,0,VLOOKUP(F379,ProbListM1!D:W,IF(G379=1,17,IF(G379=2,18,IF(G379=3,19,IF(G379=4,20)))), FALSE))</f>
        <v>0</v>
      </c>
      <c r="I379" s="12" t="str">
        <f>IF(_xlfn.IFNA(VLOOKUP(D379,ctlistM1!A:AI,12,FALSE),"PC 12:0_14:1")=0,"PC 12:0_14:1", _xlfn.IFNA(VLOOKUP(D379,ctlistM1!A:AI,12,FALSE),"PC 12:0_14:1"))</f>
        <v>PC 12:0_14:1</v>
      </c>
      <c r="J379" s="12">
        <f>_xlfn.IFNA(VLOOKUP(D379,ctlistM1!A:AO,19,FALSE),0)</f>
        <v>0</v>
      </c>
      <c r="K379" s="2">
        <f>IF(J379=0,0,VLOOKUP(I379,ProbListM1!D:W,IF(J379=1,17,IF(J379=2,18,IF(J379=3,19,IF(J379=4,20)))),FALSE))</f>
        <v>0</v>
      </c>
      <c r="L379" s="12" t="str">
        <f>IF(_xlfn.IFNA(VLOOKUP(D379,ctlistM1!A:AI,20,FALSE),"PC 12:0_14:1")=0,"PC 12:0_14:1", _xlfn.IFNA(VLOOKUP(D379,ctlistM1!A:AI,20,FALSE),"PC 12:0_14:1"))</f>
        <v>PC 12:0_14:1</v>
      </c>
      <c r="M379">
        <f>_xlfn.IFNA(VLOOKUP(D379,ctlistM1!A:AR,27,FALSE),0)</f>
        <v>0</v>
      </c>
      <c r="N379" s="2">
        <v>0</v>
      </c>
      <c r="O379" t="s">
        <v>146</v>
      </c>
      <c r="P379">
        <v>0</v>
      </c>
      <c r="Q379">
        <v>0</v>
      </c>
    </row>
    <row r="380" spans="1:17" x14ac:dyDescent="0.25">
      <c r="A380">
        <v>379</v>
      </c>
      <c r="B380" s="20">
        <v>-707.5</v>
      </c>
      <c r="C380" s="20">
        <v>253.2</v>
      </c>
      <c r="D380" s="20" t="s">
        <v>524</v>
      </c>
      <c r="E380">
        <f>VLOOKUP(D380,ProbListM1!D:S,10,FALSE)</f>
        <v>0.63556165654184649</v>
      </c>
      <c r="F380" t="str">
        <f>_xlfn.IFNA(VLOOKUP(D380,ctlistM1!A:AI,4,FALSE),"PC 12:0_14:1")</f>
        <v>PC 12:0_14:1</v>
      </c>
      <c r="G380">
        <f>_xlfn.IFNA(VLOOKUP(D380,ctlistM1!A:AL,11,FALSE),0)</f>
        <v>0</v>
      </c>
      <c r="H380" s="2">
        <f>IF(G380=0,0,VLOOKUP(F380,ProbListM1!D:W,IF(G380=1,17,IF(G380=2,18,IF(G380=3,19,IF(G380=4,20)))), FALSE))</f>
        <v>0</v>
      </c>
      <c r="I380" s="12" t="str">
        <f>IF(_xlfn.IFNA(VLOOKUP(D380,ctlistM1!A:AI,12,FALSE),"PC 12:0_14:1")=0,"PC 12:0_14:1", _xlfn.IFNA(VLOOKUP(D380,ctlistM1!A:AI,12,FALSE),"PC 12:0_14:1"))</f>
        <v>PC 12:0_14:1</v>
      </c>
      <c r="J380" s="12">
        <f>_xlfn.IFNA(VLOOKUP(D380,ctlistM1!A:AO,19,FALSE),0)</f>
        <v>0</v>
      </c>
      <c r="K380" s="2">
        <f>IF(J380=0,0,VLOOKUP(I380,ProbListM1!D:W,IF(J380=1,17,IF(J380=2,18,IF(J380=3,19,IF(J380=4,20)))),FALSE))</f>
        <v>0</v>
      </c>
      <c r="L380" s="12" t="str">
        <f>IF(_xlfn.IFNA(VLOOKUP(D380,ctlistM1!A:AI,20,FALSE),"PC 12:0_14:1")=0,"PC 12:0_14:1", _xlfn.IFNA(VLOOKUP(D380,ctlistM1!A:AI,20,FALSE),"PC 12:0_14:1"))</f>
        <v>PC 12:0_14:1</v>
      </c>
      <c r="M380">
        <f>_xlfn.IFNA(VLOOKUP(D380,ctlistM1!A:AR,27,FALSE),0)</f>
        <v>0</v>
      </c>
      <c r="N380" s="2">
        <v>0</v>
      </c>
      <c r="O380" t="s">
        <v>146</v>
      </c>
      <c r="P380">
        <v>0</v>
      </c>
      <c r="Q380">
        <v>0</v>
      </c>
    </row>
    <row r="381" spans="1:17" x14ac:dyDescent="0.25">
      <c r="A381">
        <v>380</v>
      </c>
      <c r="B381" s="20">
        <v>-735.6</v>
      </c>
      <c r="C381" s="20">
        <v>281.2</v>
      </c>
      <c r="D381" s="20" t="s">
        <v>525</v>
      </c>
      <c r="E381">
        <f>VLOOKUP(D381,ProbListM1!D:S,10,FALSE)</f>
        <v>0.62128329325172771</v>
      </c>
      <c r="F381" t="str">
        <f>_xlfn.IFNA(VLOOKUP(D381,ctlistM1!A:AI,4,FALSE),"PC 12:0_14:1")</f>
        <v>dPE 17:0_18:2</v>
      </c>
      <c r="G381">
        <f>_xlfn.IFNA(VLOOKUP(D381,ctlistM1!A:AL,11,FALSE),0)</f>
        <v>1</v>
      </c>
      <c r="H381" s="2">
        <f>IF(G381=0,0,VLOOKUP(F381,ProbListM1!D:W,IF(G381=1,17,IF(G381=2,18,IF(G381=3,19,IF(G381=4,20)))), FALSE))</f>
        <v>1.4936651373599022E-2</v>
      </c>
      <c r="I381" s="12" t="str">
        <f>IF(_xlfn.IFNA(VLOOKUP(D381,ctlistM1!A:AI,12,FALSE),"PC 12:0_14:1")=0,"PC 12:0_14:1", _xlfn.IFNA(VLOOKUP(D381,ctlistM1!A:AI,12,FALSE),"PC 12:0_14:1"))</f>
        <v>PC 12:0_14:1</v>
      </c>
      <c r="J381" s="12">
        <f>_xlfn.IFNA(VLOOKUP(D381,ctlistM1!A:AO,19,FALSE),0)</f>
        <v>0</v>
      </c>
      <c r="K381" s="2">
        <f>IF(J381=0,0,VLOOKUP(I381,ProbListM1!D:W,IF(J381=1,17,IF(J381=2,18,IF(J381=3,19,IF(J381=4,20)))),FALSE))</f>
        <v>0</v>
      </c>
      <c r="L381" s="12" t="str">
        <f>IF(_xlfn.IFNA(VLOOKUP(D381,ctlistM1!A:AI,20,FALSE),"PC 12:0_14:1")=0,"PC 12:0_14:1", _xlfn.IFNA(VLOOKUP(D381,ctlistM1!A:AI,20,FALSE),"PC 12:0_14:1"))</f>
        <v>PC 12:0_14:1</v>
      </c>
      <c r="M381">
        <f>_xlfn.IFNA(VLOOKUP(D381,ctlistM1!A:AR,27,FALSE),0)</f>
        <v>0</v>
      </c>
      <c r="N381" s="2">
        <v>0</v>
      </c>
      <c r="O381" t="s">
        <v>146</v>
      </c>
      <c r="P381">
        <v>0</v>
      </c>
      <c r="Q381">
        <v>0</v>
      </c>
    </row>
    <row r="382" spans="1:17" x14ac:dyDescent="0.25">
      <c r="A382">
        <v>381</v>
      </c>
      <c r="B382" s="26">
        <v>-733.6</v>
      </c>
      <c r="C382" s="26">
        <v>279.2</v>
      </c>
      <c r="D382" s="26" t="s">
        <v>526</v>
      </c>
      <c r="E382">
        <f>VLOOKUP(D382,ProbListM1!D:S,10,FALSE)</f>
        <v>0.62146972018471458</v>
      </c>
      <c r="F382" t="str">
        <f>_xlfn.IFNA(VLOOKUP(D382,ctlistM1!A:AI,4,FALSE),"PC 12:0_14:1")</f>
        <v>PC 12:0_14:1</v>
      </c>
      <c r="G382">
        <f>_xlfn.IFNA(VLOOKUP(D382,ctlistM1!A:AL,11,FALSE),0)</f>
        <v>0</v>
      </c>
      <c r="H382" s="2">
        <f>IF(G382=0,0,VLOOKUP(F382,ProbListM1!D:W,IF(G382=1,17,IF(G382=2,18,IF(G382=3,19,IF(G382=4,20)))), FALSE))</f>
        <v>0</v>
      </c>
      <c r="I382" s="12" t="str">
        <f>IF(_xlfn.IFNA(VLOOKUP(D382,ctlistM1!A:AI,12,FALSE),"PC 12:0_14:1")=0,"PC 12:0_14:1", _xlfn.IFNA(VLOOKUP(D382,ctlistM1!A:AI,12,FALSE),"PC 12:0_14:1"))</f>
        <v>PC 12:0_14:1</v>
      </c>
      <c r="J382" s="12">
        <f>_xlfn.IFNA(VLOOKUP(D382,ctlistM1!A:AO,19,FALSE),0)</f>
        <v>0</v>
      </c>
      <c r="K382" s="2">
        <f>IF(J382=0,0,VLOOKUP(I382,ProbListM1!D:W,IF(J382=1,17,IF(J382=2,18,IF(J382=3,19,IF(J382=4,20)))),FALSE))</f>
        <v>0</v>
      </c>
      <c r="L382" s="12" t="str">
        <f>IF(_xlfn.IFNA(VLOOKUP(D382,ctlistM1!A:AI,20,FALSE),"PC 12:0_14:1")=0,"PC 12:0_14:1", _xlfn.IFNA(VLOOKUP(D382,ctlistM1!A:AI,20,FALSE),"PC 12:0_14:1"))</f>
        <v>PC 12:0_14:1</v>
      </c>
      <c r="M382">
        <f>_xlfn.IFNA(VLOOKUP(D382,ctlistM1!A:AR,27,FALSE),0)</f>
        <v>0</v>
      </c>
      <c r="N382" s="2">
        <v>0</v>
      </c>
      <c r="O382" t="s">
        <v>146</v>
      </c>
      <c r="P382">
        <v>0</v>
      </c>
      <c r="Q382">
        <v>0</v>
      </c>
    </row>
    <row r="383" spans="1:17" x14ac:dyDescent="0.25">
      <c r="A383">
        <v>382</v>
      </c>
      <c r="B383" s="20">
        <v>-759.6</v>
      </c>
      <c r="C383" s="20">
        <v>305.2</v>
      </c>
      <c r="D383" s="20" t="s">
        <v>527</v>
      </c>
      <c r="E383">
        <f>VLOOKUP(D383,ProbListM1!D:S,10,FALSE)</f>
        <v>0.60769023607867323</v>
      </c>
      <c r="F383" t="str">
        <f>_xlfn.IFNA(VLOOKUP(D383,ctlistM1!A:AI,4,FALSE),"PC 12:0_14:1")</f>
        <v>PC 12:0_14:1</v>
      </c>
      <c r="G383">
        <f>_xlfn.IFNA(VLOOKUP(D383,ctlistM1!A:AL,11,FALSE),0)</f>
        <v>0</v>
      </c>
      <c r="H383" s="2">
        <f>IF(G383=0,0,VLOOKUP(F383,ProbListM1!D:W,IF(G383=1,17,IF(G383=2,18,IF(G383=3,19,IF(G383=4,20)))), FALSE))</f>
        <v>0</v>
      </c>
      <c r="I383" s="12" t="str">
        <f>IF(_xlfn.IFNA(VLOOKUP(D383,ctlistM1!A:AI,12,FALSE),"PC 12:0_14:1")=0,"PC 12:0_14:1", _xlfn.IFNA(VLOOKUP(D383,ctlistM1!A:AI,12,FALSE),"PC 12:0_14:1"))</f>
        <v>PC 12:0_14:1</v>
      </c>
      <c r="J383" s="12">
        <f>_xlfn.IFNA(VLOOKUP(D383,ctlistM1!A:AO,19,FALSE),0)</f>
        <v>0</v>
      </c>
      <c r="K383" s="2">
        <f>IF(J383=0,0,VLOOKUP(I383,ProbListM1!D:W,IF(J383=1,17,IF(J383=2,18,IF(J383=3,19,IF(J383=4,20)))),FALSE))</f>
        <v>0</v>
      </c>
      <c r="L383" s="12" t="str">
        <f>IF(_xlfn.IFNA(VLOOKUP(D383,ctlistM1!A:AI,20,FALSE),"PC 12:0_14:1")=0,"PC 12:0_14:1", _xlfn.IFNA(VLOOKUP(D383,ctlistM1!A:AI,20,FALSE),"PC 12:0_14:1"))</f>
        <v>PC 12:0_14:1</v>
      </c>
      <c r="M383">
        <f>_xlfn.IFNA(VLOOKUP(D383,ctlistM1!A:AR,27,FALSE),0)</f>
        <v>0</v>
      </c>
      <c r="N383" s="2">
        <v>0</v>
      </c>
      <c r="O383" t="s">
        <v>146</v>
      </c>
      <c r="P383">
        <v>0</v>
      </c>
      <c r="Q383">
        <v>0</v>
      </c>
    </row>
    <row r="384" spans="1:17" x14ac:dyDescent="0.25">
      <c r="A384">
        <v>383</v>
      </c>
      <c r="B384" s="20">
        <v>-785.6</v>
      </c>
      <c r="C384" s="20">
        <v>331.2</v>
      </c>
      <c r="D384" s="20" t="s">
        <v>528</v>
      </c>
      <c r="E384">
        <f>VLOOKUP(D384,ProbListM1!D:S,10,FALSE)</f>
        <v>0.59421627640296504</v>
      </c>
      <c r="F384" t="str">
        <f>_xlfn.IFNA(VLOOKUP(D384,ctlistM1!A:AI,4,FALSE),"PC 12:0_14:1")</f>
        <v>PC 12:0_14:1</v>
      </c>
      <c r="G384">
        <f>_xlfn.IFNA(VLOOKUP(D384,ctlistM1!A:AL,11,FALSE),0)</f>
        <v>0</v>
      </c>
      <c r="H384" s="2">
        <f>IF(G384=0,0,VLOOKUP(F384,ProbListM1!D:W,IF(G384=1,17,IF(G384=2,18,IF(G384=3,19,IF(G384=4,20)))), FALSE))</f>
        <v>0</v>
      </c>
      <c r="I384" s="12" t="str">
        <f>IF(_xlfn.IFNA(VLOOKUP(D384,ctlistM1!A:AI,12,FALSE),"PC 12:0_14:1")=0,"PC 12:0_14:1", _xlfn.IFNA(VLOOKUP(D384,ctlistM1!A:AI,12,FALSE),"PC 12:0_14:1"))</f>
        <v>PC 12:0_14:1</v>
      </c>
      <c r="J384" s="12">
        <f>_xlfn.IFNA(VLOOKUP(D384,ctlistM1!A:AO,19,FALSE),0)</f>
        <v>0</v>
      </c>
      <c r="K384" s="2">
        <f>IF(J384=0,0,VLOOKUP(I384,ProbListM1!D:W,IF(J384=1,17,IF(J384=2,18,IF(J384=3,19,IF(J384=4,20)))),FALSE))</f>
        <v>0</v>
      </c>
      <c r="L384" s="12" t="str">
        <f>IF(_xlfn.IFNA(VLOOKUP(D384,ctlistM1!A:AI,20,FALSE),"PC 12:0_14:1")=0,"PC 12:0_14:1", _xlfn.IFNA(VLOOKUP(D384,ctlistM1!A:AI,20,FALSE),"PC 12:0_14:1"))</f>
        <v>PC 12:0_14:1</v>
      </c>
      <c r="M384">
        <f>_xlfn.IFNA(VLOOKUP(D384,ctlistM1!A:AR,27,FALSE),0)</f>
        <v>0</v>
      </c>
      <c r="N384" s="2">
        <v>0</v>
      </c>
      <c r="O384" t="s">
        <v>146</v>
      </c>
      <c r="P384">
        <v>0</v>
      </c>
      <c r="Q384">
        <v>0</v>
      </c>
    </row>
    <row r="385" spans="1:17" x14ac:dyDescent="0.25">
      <c r="A385">
        <v>384</v>
      </c>
      <c r="B385" s="26">
        <v>-781.5</v>
      </c>
      <c r="C385" s="26">
        <v>327.2</v>
      </c>
      <c r="D385" s="26" t="s">
        <v>529</v>
      </c>
      <c r="E385">
        <f>VLOOKUP(D385,ProbListM1!D:S,10,FALSE)</f>
        <v>0.59457293990758908</v>
      </c>
      <c r="F385" t="str">
        <f>_xlfn.IFNA(VLOOKUP(D385,ctlistM1!A:AI,4,FALSE),"PC 12:0_14:1")</f>
        <v>PC 12:0_14:1</v>
      </c>
      <c r="G385">
        <f>_xlfn.IFNA(VLOOKUP(D385,ctlistM1!A:AL,11,FALSE),0)</f>
        <v>0</v>
      </c>
      <c r="H385" s="2">
        <f>IF(G385=0,0,VLOOKUP(F385,ProbListM1!D:W,IF(G385=1,17,IF(G385=2,18,IF(G385=3,19,IF(G385=4,20)))), FALSE))</f>
        <v>0</v>
      </c>
      <c r="I385" s="12" t="str">
        <f>IF(_xlfn.IFNA(VLOOKUP(D385,ctlistM1!A:AI,12,FALSE),"PC 12:0_14:1")=0,"PC 12:0_14:1", _xlfn.IFNA(VLOOKUP(D385,ctlistM1!A:AI,12,FALSE),"PC 12:0_14:1"))</f>
        <v>PC 12:0_14:1</v>
      </c>
      <c r="J385" s="12">
        <f>_xlfn.IFNA(VLOOKUP(D385,ctlistM1!A:AO,19,FALSE),0)</f>
        <v>0</v>
      </c>
      <c r="K385" s="2">
        <f>IF(J385=0,0,VLOOKUP(I385,ProbListM1!D:W,IF(J385=1,17,IF(J385=2,18,IF(J385=3,19,IF(J385=4,20)))),FALSE))</f>
        <v>0</v>
      </c>
      <c r="L385" s="12" t="str">
        <f>IF(_xlfn.IFNA(VLOOKUP(D385,ctlistM1!A:AI,20,FALSE),"PC 12:0_14:1")=0,"PC 12:0_14:1", _xlfn.IFNA(VLOOKUP(D385,ctlistM1!A:AI,20,FALSE),"PC 12:0_14:1"))</f>
        <v>PC 12:0_14:1</v>
      </c>
      <c r="M385">
        <f>_xlfn.IFNA(VLOOKUP(D385,ctlistM1!A:AR,27,FALSE),0)</f>
        <v>0</v>
      </c>
      <c r="N385" s="2">
        <v>0</v>
      </c>
      <c r="O385" t="s">
        <v>146</v>
      </c>
      <c r="P385">
        <v>0</v>
      </c>
      <c r="Q385">
        <v>0</v>
      </c>
    </row>
    <row r="386" spans="1:17" x14ac:dyDescent="0.25">
      <c r="A386">
        <v>385</v>
      </c>
      <c r="B386" s="24">
        <v>-679.5</v>
      </c>
      <c r="C386" s="24">
        <v>269.2</v>
      </c>
      <c r="D386" s="20" t="s">
        <v>530</v>
      </c>
      <c r="E386">
        <f>VLOOKUP(D386,ProbListM1!D:S,10,FALSE)</f>
        <v>0.6501681658813746</v>
      </c>
      <c r="F386" t="str">
        <f>_xlfn.IFNA(VLOOKUP(D386,ctlistM1!A:AI,4,FALSE),"PC 12:0_14:1")</f>
        <v>PC 12:0_14:1</v>
      </c>
      <c r="G386">
        <f>_xlfn.IFNA(VLOOKUP(D386,ctlistM1!A:AL,11,FALSE),0)</f>
        <v>0</v>
      </c>
      <c r="H386" s="2">
        <f>IF(G386=0,0,VLOOKUP(F386,ProbListM1!D:W,IF(G386=1,17,IF(G386=2,18,IF(G386=3,19,IF(G386=4,20)))), FALSE))</f>
        <v>0</v>
      </c>
      <c r="I386" s="12" t="str">
        <f>IF(_xlfn.IFNA(VLOOKUP(D386,ctlistM1!A:AI,12,FALSE),"PC 12:0_14:1")=0,"PC 12:0_14:1", _xlfn.IFNA(VLOOKUP(D386,ctlistM1!A:AI,12,FALSE),"PC 12:0_14:1"))</f>
        <v>PC 12:0_14:1</v>
      </c>
      <c r="J386" s="12">
        <f>_xlfn.IFNA(VLOOKUP(D386,ctlistM1!A:AO,19,FALSE),0)</f>
        <v>0</v>
      </c>
      <c r="K386" s="2">
        <f>IF(J386=0,0,VLOOKUP(I386,ProbListM1!D:W,IF(J386=1,17,IF(J386=2,18,IF(J386=3,19,IF(J386=4,20)))),FALSE))</f>
        <v>0</v>
      </c>
      <c r="L386" s="12" t="str">
        <f>IF(_xlfn.IFNA(VLOOKUP(D386,ctlistM1!A:AI,20,FALSE),"PC 12:0_14:1")=0,"PC 12:0_14:1", _xlfn.IFNA(VLOOKUP(D386,ctlistM1!A:AI,20,FALSE),"PC 12:0_14:1"))</f>
        <v>PC 12:0_14:1</v>
      </c>
      <c r="M386">
        <f>_xlfn.IFNA(VLOOKUP(D386,ctlistM1!A:AR,27,FALSE),0)</f>
        <v>0</v>
      </c>
      <c r="N386" s="2">
        <v>0</v>
      </c>
      <c r="O386" t="s">
        <v>146</v>
      </c>
      <c r="P386">
        <v>0</v>
      </c>
      <c r="Q386">
        <v>0</v>
      </c>
    </row>
    <row r="387" spans="1:17" x14ac:dyDescent="0.25">
      <c r="A387">
        <v>386</v>
      </c>
      <c r="B387" s="24">
        <v>-707.5</v>
      </c>
      <c r="C387" s="24">
        <v>269.2</v>
      </c>
      <c r="D387" s="20" t="s">
        <v>531</v>
      </c>
      <c r="E387">
        <f>VLOOKUP(D387,ProbListM1!D:S,10,FALSE)</f>
        <v>0.63556165654184649</v>
      </c>
      <c r="F387" t="str">
        <f>_xlfn.IFNA(VLOOKUP(D387,ctlistM1!A:AI,4,FALSE),"PC 12:0_14:1")</f>
        <v>PC 12:0_14:1</v>
      </c>
      <c r="G387">
        <f>_xlfn.IFNA(VLOOKUP(D387,ctlistM1!A:AL,11,FALSE),0)</f>
        <v>0</v>
      </c>
      <c r="H387" s="2">
        <f>IF(G387=0,0,VLOOKUP(F387,ProbListM1!D:W,IF(G387=1,17,IF(G387=2,18,IF(G387=3,19,IF(G387=4,20)))), FALSE))</f>
        <v>0</v>
      </c>
      <c r="I387" s="12" t="str">
        <f>IF(_xlfn.IFNA(VLOOKUP(D387,ctlistM1!A:AI,12,FALSE),"PC 12:0_14:1")=0,"PC 12:0_14:1", _xlfn.IFNA(VLOOKUP(D387,ctlistM1!A:AI,12,FALSE),"PC 12:0_14:1"))</f>
        <v>PC 12:0_14:1</v>
      </c>
      <c r="J387" s="12">
        <f>_xlfn.IFNA(VLOOKUP(D387,ctlistM1!A:AO,19,FALSE),0)</f>
        <v>0</v>
      </c>
      <c r="K387" s="2">
        <f>IF(J387=0,0,VLOOKUP(I387,ProbListM1!D:W,IF(J387=1,17,IF(J387=2,18,IF(J387=3,19,IF(J387=4,20)))),FALSE))</f>
        <v>0</v>
      </c>
      <c r="L387" s="12" t="str">
        <f>IF(_xlfn.IFNA(VLOOKUP(D387,ctlistM1!A:AI,20,FALSE),"PC 12:0_14:1")=0,"PC 12:0_14:1", _xlfn.IFNA(VLOOKUP(D387,ctlistM1!A:AI,20,FALSE),"PC 12:0_14:1"))</f>
        <v>PC 12:0_14:1</v>
      </c>
      <c r="M387">
        <f>_xlfn.IFNA(VLOOKUP(D387,ctlistM1!A:AR,27,FALSE),0)</f>
        <v>0</v>
      </c>
      <c r="N387" s="2">
        <v>0</v>
      </c>
      <c r="O387" t="s">
        <v>146</v>
      </c>
      <c r="P387">
        <v>0</v>
      </c>
      <c r="Q387">
        <v>0</v>
      </c>
    </row>
    <row r="388" spans="1:17" x14ac:dyDescent="0.25">
      <c r="A388">
        <v>387</v>
      </c>
      <c r="B388" s="24">
        <v>-735.6</v>
      </c>
      <c r="C388" s="24">
        <v>269.2</v>
      </c>
      <c r="D388" s="20" t="s">
        <v>532</v>
      </c>
      <c r="E388">
        <f>VLOOKUP(D388,ProbListM1!D:S,10,FALSE)</f>
        <v>0.62128329325172771</v>
      </c>
      <c r="F388" t="str">
        <f>_xlfn.IFNA(VLOOKUP(D388,ctlistM1!A:AI,4,FALSE),"PC 12:0_14:1")</f>
        <v>dPE 17:0_18:2_</v>
      </c>
      <c r="G388">
        <f>_xlfn.IFNA(VLOOKUP(D388,ctlistM1!A:AL,11,FALSE),0)</f>
        <v>2</v>
      </c>
      <c r="H388" s="2">
        <f>IF(G388=0,0,VLOOKUP(F388,ProbListM1!D:W,IF(G388=1,17,IF(G388=2,18,IF(G388=3,19,IF(G388=4,20)))), FALSE))</f>
        <v>2.8792304406590252E-2</v>
      </c>
      <c r="I388" s="12" t="str">
        <f>IF(_xlfn.IFNA(VLOOKUP(D388,ctlistM1!A:AI,12,FALSE),"PC 12:0_14:1")=0,"PC 12:0_14:1", _xlfn.IFNA(VLOOKUP(D388,ctlistM1!A:AI,12,FALSE),"PC 12:0_14:1"))</f>
        <v>PC 12:0_14:1</v>
      </c>
      <c r="J388" s="12">
        <f>_xlfn.IFNA(VLOOKUP(D388,ctlistM1!A:AO,19,FALSE),0)</f>
        <v>0</v>
      </c>
      <c r="K388" s="2">
        <f>IF(J388=0,0,VLOOKUP(I388,ProbListM1!D:W,IF(J388=1,17,IF(J388=2,18,IF(J388=3,19,IF(J388=4,20)))),FALSE))</f>
        <v>0</v>
      </c>
      <c r="L388" s="12" t="str">
        <f>IF(_xlfn.IFNA(VLOOKUP(D388,ctlistM1!A:AI,20,FALSE),"PC 12:0_14:1")=0,"PC 12:0_14:1", _xlfn.IFNA(VLOOKUP(D388,ctlistM1!A:AI,20,FALSE),"PC 12:0_14:1"))</f>
        <v>PC 12:0_14:1</v>
      </c>
      <c r="M388">
        <f>_xlfn.IFNA(VLOOKUP(D388,ctlistM1!A:AR,27,FALSE),0)</f>
        <v>0</v>
      </c>
      <c r="N388" s="2">
        <v>0</v>
      </c>
      <c r="O388" t="s">
        <v>146</v>
      </c>
      <c r="P388">
        <v>0</v>
      </c>
      <c r="Q388">
        <v>0</v>
      </c>
    </row>
    <row r="389" spans="1:17" x14ac:dyDescent="0.25">
      <c r="A389">
        <v>388</v>
      </c>
      <c r="B389" s="27">
        <v>-733.5</v>
      </c>
      <c r="C389" s="27">
        <v>269.2</v>
      </c>
      <c r="D389" s="26" t="s">
        <v>533</v>
      </c>
      <c r="E389">
        <f>VLOOKUP(D389,ProbListM1!D:S,10,FALSE)</f>
        <v>0.62146972018471458</v>
      </c>
      <c r="F389" t="str">
        <f>_xlfn.IFNA(VLOOKUP(D389,ctlistM1!A:AI,4,FALSE),"PC 12:0_14:1")</f>
        <v>PE 17:0_18:0</v>
      </c>
      <c r="G389">
        <f>_xlfn.IFNA(VLOOKUP(D389,ctlistM1!A:AL,11,FALSE),0)</f>
        <v>4</v>
      </c>
      <c r="H389" s="2">
        <f>IF(G389=0,0,VLOOKUP(F389,ProbListM1!D:W,IF(G389=1,17,IF(G389=2,18,IF(G389=3,19,IF(G389=4,20)))), FALSE))</f>
        <v>0.16674739863547416</v>
      </c>
      <c r="I389" s="12" t="str">
        <f>IF(_xlfn.IFNA(VLOOKUP(D389,ctlistM1!A:AI,12,FALSE),"PC 12:0_14:1")=0,"PC 12:0_14:1", _xlfn.IFNA(VLOOKUP(D389,ctlistM1!A:AI,12,FALSE),"PC 12:0_14:1"))</f>
        <v>PC 12:0_14:1</v>
      </c>
      <c r="J389" s="12">
        <f>_xlfn.IFNA(VLOOKUP(D389,ctlistM1!A:AO,19,FALSE),0)</f>
        <v>0</v>
      </c>
      <c r="K389" s="2">
        <f>IF(J389=0,0,VLOOKUP(I389,ProbListM1!D:W,IF(J389=1,17,IF(J389=2,18,IF(J389=3,19,IF(J389=4,20)))),FALSE))</f>
        <v>0</v>
      </c>
      <c r="L389" s="12" t="str">
        <f>IF(_xlfn.IFNA(VLOOKUP(D389,ctlistM1!A:AI,20,FALSE),"PC 12:0_14:1")=0,"PC 12:0_14:1", _xlfn.IFNA(VLOOKUP(D389,ctlistM1!A:AI,20,FALSE),"PC 12:0_14:1"))</f>
        <v>PC 12:0_14:1</v>
      </c>
      <c r="M389">
        <f>_xlfn.IFNA(VLOOKUP(D389,ctlistM1!A:AR,27,FALSE),0)</f>
        <v>0</v>
      </c>
      <c r="N389" s="2">
        <v>0</v>
      </c>
      <c r="O389" t="s">
        <v>146</v>
      </c>
      <c r="P389">
        <v>0</v>
      </c>
      <c r="Q389">
        <v>0</v>
      </c>
    </row>
    <row r="390" spans="1:17" x14ac:dyDescent="0.25">
      <c r="A390">
        <v>389</v>
      </c>
      <c r="B390" s="24">
        <v>-759.6</v>
      </c>
      <c r="C390" s="24">
        <v>269.2</v>
      </c>
      <c r="D390" s="20" t="s">
        <v>534</v>
      </c>
      <c r="E390">
        <f>VLOOKUP(D390,ProbListM1!D:S,10,FALSE)</f>
        <v>0.60769023607867323</v>
      </c>
      <c r="F390" t="str">
        <f>_xlfn.IFNA(VLOOKUP(D390,ctlistM1!A:AI,4,FALSE),"PC 12:0_14:1")</f>
        <v>PE 17:0_20:1</v>
      </c>
      <c r="G390">
        <f>_xlfn.IFNA(VLOOKUP(D390,ctlistM1!A:AL,11,FALSE),0)</f>
        <v>4</v>
      </c>
      <c r="H390" s="2">
        <f>IF(G390=0,0,VLOOKUP(F390,ProbListM1!D:W,IF(G390=1,17,IF(G390=2,18,IF(G390=3,19,IF(G390=4,20)))), FALSE))</f>
        <v>0.17673193834759282</v>
      </c>
      <c r="I390" s="12" t="str">
        <f>IF(_xlfn.IFNA(VLOOKUP(D390,ctlistM1!A:AI,12,FALSE),"PC 12:0_14:1")=0,"PC 12:0_14:1", _xlfn.IFNA(VLOOKUP(D390,ctlistM1!A:AI,12,FALSE),"PC 12:0_14:1"))</f>
        <v>PC 12:0_14:1</v>
      </c>
      <c r="J390" s="12">
        <f>_xlfn.IFNA(VLOOKUP(D390,ctlistM1!A:AO,19,FALSE),0)</f>
        <v>0</v>
      </c>
      <c r="K390" s="2">
        <f>IF(J390=0,0,VLOOKUP(I390,ProbListM1!D:W,IF(J390=1,17,IF(J390=2,18,IF(J390=3,19,IF(J390=4,20)))),FALSE))</f>
        <v>0</v>
      </c>
      <c r="L390" s="12" t="str">
        <f>IF(_xlfn.IFNA(VLOOKUP(D390,ctlistM1!A:AI,20,FALSE),"PC 12:0_14:1")=0,"PC 12:0_14:1", _xlfn.IFNA(VLOOKUP(D390,ctlistM1!A:AI,20,FALSE),"PC 12:0_14:1"))</f>
        <v>PC 12:0_14:1</v>
      </c>
      <c r="M390">
        <f>_xlfn.IFNA(VLOOKUP(D390,ctlistM1!A:AR,27,FALSE),0)</f>
        <v>0</v>
      </c>
      <c r="N390" s="2">
        <v>0</v>
      </c>
      <c r="O390" t="s">
        <v>146</v>
      </c>
      <c r="P390">
        <v>0</v>
      </c>
      <c r="Q390">
        <v>0</v>
      </c>
    </row>
    <row r="391" spans="1:17" x14ac:dyDescent="0.25">
      <c r="A391">
        <v>390</v>
      </c>
      <c r="B391" s="24">
        <v>-785.6</v>
      </c>
      <c r="C391" s="24">
        <v>269.2</v>
      </c>
      <c r="D391" s="20" t="s">
        <v>535</v>
      </c>
      <c r="E391">
        <f>VLOOKUP(D391,ProbListM1!D:S,10,FALSE)</f>
        <v>0.59421627640296504</v>
      </c>
      <c r="F391" t="str">
        <f>_xlfn.IFNA(VLOOKUP(D391,ctlistM1!A:AI,4,FALSE),"PC 12:0_14:1")</f>
        <v>PE 17:0_22:2</v>
      </c>
      <c r="G391">
        <f>_xlfn.IFNA(VLOOKUP(D391,ctlistM1!A:AL,11,FALSE),0)</f>
        <v>4</v>
      </c>
      <c r="H391" s="2">
        <f>IF(G391=0,0,VLOOKUP(F391,ProbListM1!D:W,IF(G391=1,17,IF(G391=2,18,IF(G391=3,19,IF(G391=4,20)))), FALSE))</f>
        <v>0.1861917396759665</v>
      </c>
      <c r="I391" s="12" t="str">
        <f>IF(_xlfn.IFNA(VLOOKUP(D391,ctlistM1!A:AI,12,FALSE),"PC 12:0_14:1")=0,"PC 12:0_14:1", _xlfn.IFNA(VLOOKUP(D391,ctlistM1!A:AI,12,FALSE),"PC 12:0_14:1"))</f>
        <v>PC 12:0_14:1</v>
      </c>
      <c r="J391" s="12">
        <f>_xlfn.IFNA(VLOOKUP(D391,ctlistM1!A:AO,19,FALSE),0)</f>
        <v>0</v>
      </c>
      <c r="K391" s="2">
        <f>IF(J391=0,0,VLOOKUP(I391,ProbListM1!D:W,IF(J391=1,17,IF(J391=2,18,IF(J391=3,19,IF(J391=4,20)))),FALSE))</f>
        <v>0</v>
      </c>
      <c r="L391" s="12" t="str">
        <f>IF(_xlfn.IFNA(VLOOKUP(D391,ctlistM1!A:AI,20,FALSE),"PC 12:0_14:1")=0,"PC 12:0_14:1", _xlfn.IFNA(VLOOKUP(D391,ctlistM1!A:AI,20,FALSE),"PC 12:0_14:1"))</f>
        <v>PC 12:0_14:1</v>
      </c>
      <c r="M391">
        <f>_xlfn.IFNA(VLOOKUP(D391,ctlistM1!A:AR,27,FALSE),0)</f>
        <v>0</v>
      </c>
      <c r="N391" s="2">
        <v>0</v>
      </c>
      <c r="O391" t="s">
        <v>146</v>
      </c>
      <c r="P391">
        <v>0</v>
      </c>
      <c r="Q391">
        <v>0</v>
      </c>
    </row>
    <row r="392" spans="1:17" x14ac:dyDescent="0.25">
      <c r="A392">
        <v>391</v>
      </c>
      <c r="B392" s="27">
        <v>-781.5</v>
      </c>
      <c r="C392" s="27">
        <v>269.2</v>
      </c>
      <c r="D392" s="26" t="s">
        <v>536</v>
      </c>
      <c r="E392">
        <f>VLOOKUP(D392,ProbListM1!D:S,10,FALSE)</f>
        <v>0.59457293990758908</v>
      </c>
      <c r="F392" t="str">
        <f>_xlfn.IFNA(VLOOKUP(D392,ctlistM1!A:AI,4,FALSE),"PC 12:0_14:1")</f>
        <v>PE 17:0_22:4</v>
      </c>
      <c r="G392">
        <f>_xlfn.IFNA(VLOOKUP(D392,ctlistM1!A:AL,11,FALSE),0)</f>
        <v>4</v>
      </c>
      <c r="H392" s="2">
        <f>IF(G392=0,0,VLOOKUP(F392,ProbListM1!D:W,IF(G392=1,17,IF(G392=2,18,IF(G392=3,19,IF(G392=4,20)))), FALSE))</f>
        <v>0.18594718072937574</v>
      </c>
      <c r="I392" s="12" t="str">
        <f>IF(_xlfn.IFNA(VLOOKUP(D392,ctlistM1!A:AI,12,FALSE),"PC 12:0_14:1")=0,"PC 12:0_14:1", _xlfn.IFNA(VLOOKUP(D392,ctlistM1!A:AI,12,FALSE),"PC 12:0_14:1"))</f>
        <v>PC 12:0_14:1</v>
      </c>
      <c r="J392" s="12">
        <f>_xlfn.IFNA(VLOOKUP(D392,ctlistM1!A:AO,19,FALSE),0)</f>
        <v>0</v>
      </c>
      <c r="K392" s="2">
        <f>IF(J392=0,0,VLOOKUP(I392,ProbListM1!D:W,IF(J392=1,17,IF(J392=2,18,IF(J392=3,19,IF(J392=4,20)))),FALSE))</f>
        <v>0</v>
      </c>
      <c r="L392" s="12" t="str">
        <f>IF(_xlfn.IFNA(VLOOKUP(D392,ctlistM1!A:AI,20,FALSE),"PC 12:0_14:1")=0,"PC 12:0_14:1", _xlfn.IFNA(VLOOKUP(D392,ctlistM1!A:AI,20,FALSE),"PC 12:0_14:1"))</f>
        <v>PC 12:0_14:1</v>
      </c>
      <c r="M392">
        <f>_xlfn.IFNA(VLOOKUP(D392,ctlistM1!A:AR,27,FALSE),0)</f>
        <v>0</v>
      </c>
      <c r="N392" s="2">
        <v>0</v>
      </c>
      <c r="O392" t="s">
        <v>146</v>
      </c>
      <c r="P392">
        <v>0</v>
      </c>
      <c r="Q392">
        <v>0</v>
      </c>
    </row>
    <row r="393" spans="1:17" x14ac:dyDescent="0.25">
      <c r="A393">
        <v>392</v>
      </c>
      <c r="B393">
        <v>-665.4</v>
      </c>
      <c r="C393">
        <v>227.2</v>
      </c>
      <c r="D393" t="s">
        <v>537</v>
      </c>
      <c r="E393">
        <f>VLOOKUP(D393,ProbListM1!D:S,10,FALSE)</f>
        <v>0.66378211739162518</v>
      </c>
      <c r="F393" t="str">
        <f>_xlfn.IFNA(VLOOKUP(D393,ctlistM1!A:AI,4,FALSE),"PC 12:0_14:1")</f>
        <v>PC 12:0_14:1</v>
      </c>
      <c r="G393">
        <f>_xlfn.IFNA(VLOOKUP(D393,ctlistM1!A:AL,11,FALSE),0)</f>
        <v>0</v>
      </c>
      <c r="H393" s="2">
        <f>IF(G393=0,0,VLOOKUP(F393,ProbListM1!D:W,IF(G393=1,17,IF(G393=2,18,IF(G393=3,19,IF(G393=4,20)))), FALSE))</f>
        <v>0</v>
      </c>
      <c r="I393" s="12" t="str">
        <f>IF(_xlfn.IFNA(VLOOKUP(D393,ctlistM1!A:AI,12,FALSE),"PC 12:0_14:1")=0,"PC 12:0_14:1", _xlfn.IFNA(VLOOKUP(D393,ctlistM1!A:AI,12,FALSE),"PC 12:0_14:1"))</f>
        <v>PC 12:0_14:1</v>
      </c>
      <c r="J393" s="12">
        <f>_xlfn.IFNA(VLOOKUP(D393,ctlistM1!A:AO,19,FALSE),0)</f>
        <v>0</v>
      </c>
      <c r="K393" s="2">
        <f>IF(J393=0,0,VLOOKUP(I393,ProbListM1!D:W,IF(J393=1,17,IF(J393=2,18,IF(J393=3,19,IF(J393=4,20)))),FALSE))</f>
        <v>0</v>
      </c>
      <c r="L393" s="12" t="str">
        <f>IF(_xlfn.IFNA(VLOOKUP(D393,ctlistM1!A:AI,20,FALSE),"PC 12:0_14:1")=0,"PC 12:0_14:1", _xlfn.IFNA(VLOOKUP(D393,ctlistM1!A:AI,20,FALSE),"PC 12:0_14:1"))</f>
        <v>PC 12:0_14:1</v>
      </c>
      <c r="M393">
        <f>_xlfn.IFNA(VLOOKUP(D393,ctlistM1!A:AR,27,FALSE),0)</f>
        <v>0</v>
      </c>
      <c r="N393" s="2">
        <v>0</v>
      </c>
      <c r="O393" t="s">
        <v>146</v>
      </c>
      <c r="P393">
        <v>0</v>
      </c>
      <c r="Q393">
        <v>0</v>
      </c>
    </row>
    <row r="394" spans="1:17" x14ac:dyDescent="0.25">
      <c r="A394">
        <v>393</v>
      </c>
      <c r="B394">
        <v>-719.5</v>
      </c>
      <c r="C394">
        <v>281.2</v>
      </c>
      <c r="D394" t="s">
        <v>538</v>
      </c>
      <c r="E394">
        <f>VLOOKUP(D394,ProbListM1!D:S,10,FALSE)</f>
        <v>0.63448275139674615</v>
      </c>
      <c r="F394" t="str">
        <f>_xlfn.IFNA(VLOOKUP(D394,ctlistM1!A:AI,4,FALSE),"PC 12:0_14:1")</f>
        <v>PG 14:0_18:2</v>
      </c>
      <c r="G394">
        <f>_xlfn.IFNA(VLOOKUP(D394,ctlistM1!A:AL,11,FALSE),0)</f>
        <v>1</v>
      </c>
      <c r="H394" s="2">
        <f>IF(G394=0,0,VLOOKUP(F394,ProbListM1!D:W,IF(G394=1,17,IF(G394=2,18,IF(G394=3,19,IF(G394=4,20)))), FALSE))</f>
        <v>1.5253987614206198E-2</v>
      </c>
      <c r="I394" s="12" t="str">
        <f>IF(_xlfn.IFNA(VLOOKUP(D394,ctlistM1!A:AI,12,FALSE),"PC 12:0_14:1")=0,"PC 12:0_14:1", _xlfn.IFNA(VLOOKUP(D394,ctlistM1!A:AI,12,FALSE),"PC 12:0_14:1"))</f>
        <v>PC 12:0_14:1</v>
      </c>
      <c r="J394" s="12">
        <f>_xlfn.IFNA(VLOOKUP(D394,ctlistM1!A:AO,19,FALSE),0)</f>
        <v>0</v>
      </c>
      <c r="K394" s="2">
        <f>IF(J394=0,0,VLOOKUP(I394,ProbListM1!D:W,IF(J394=1,17,IF(J394=2,18,IF(J394=3,19,IF(J394=4,20)))),FALSE))</f>
        <v>0</v>
      </c>
      <c r="L394" s="12" t="str">
        <f>IF(_xlfn.IFNA(VLOOKUP(D394,ctlistM1!A:AI,20,FALSE),"PC 12:0_14:1")=0,"PC 12:0_14:1", _xlfn.IFNA(VLOOKUP(D394,ctlistM1!A:AI,20,FALSE),"PC 12:0_14:1"))</f>
        <v>PC 12:0_14:1</v>
      </c>
      <c r="M394">
        <f>_xlfn.IFNA(VLOOKUP(D394,ctlistM1!A:AR,27,FALSE),0)</f>
        <v>0</v>
      </c>
      <c r="N394" s="2">
        <v>0</v>
      </c>
      <c r="O394" t="s">
        <v>146</v>
      </c>
      <c r="P394">
        <v>0</v>
      </c>
      <c r="Q394">
        <v>0</v>
      </c>
    </row>
    <row r="395" spans="1:17" x14ac:dyDescent="0.25">
      <c r="A395">
        <v>394</v>
      </c>
      <c r="B395">
        <v>-717.5</v>
      </c>
      <c r="C395">
        <v>279.2</v>
      </c>
      <c r="D395" t="s">
        <v>539</v>
      </c>
      <c r="E395">
        <f>VLOOKUP(D395,ProbListM1!D:S,10,FALSE)</f>
        <v>0.63467313905831801</v>
      </c>
      <c r="F395" t="str">
        <f>_xlfn.IFNA(VLOOKUP(D395,ctlistM1!A:AI,4,FALSE),"PC 12:0_14:1")</f>
        <v>PG 14:0_18:3</v>
      </c>
      <c r="G395">
        <f>_xlfn.IFNA(VLOOKUP(D395,ctlistM1!A:AL,11,FALSE),0)</f>
        <v>1</v>
      </c>
      <c r="H395" s="2">
        <f>IF(G395=0,0,VLOOKUP(F395,ProbListM1!D:W,IF(G395=1,17,IF(G395=2,18,IF(G395=3,19,IF(G395=4,20)))), FALSE))</f>
        <v>1.5219440639128997E-2</v>
      </c>
      <c r="I395" s="12" t="str">
        <f>IF(_xlfn.IFNA(VLOOKUP(D395,ctlistM1!A:AI,12,FALSE),"PC 12:0_14:1")=0,"PC 12:0_14:1", _xlfn.IFNA(VLOOKUP(D395,ctlistM1!A:AI,12,FALSE),"PC 12:0_14:1"))</f>
        <v>PC 12:0_14:1</v>
      </c>
      <c r="J395" s="12">
        <f>_xlfn.IFNA(VLOOKUP(D395,ctlistM1!A:AO,19,FALSE),0)</f>
        <v>0</v>
      </c>
      <c r="K395" s="2">
        <f>IF(J395=0,0,VLOOKUP(I395,ProbListM1!D:W,IF(J395=1,17,IF(J395=2,18,IF(J395=3,19,IF(J395=4,20)))),FALSE))</f>
        <v>0</v>
      </c>
      <c r="L395" s="12" t="str">
        <f>IF(_xlfn.IFNA(VLOOKUP(D395,ctlistM1!A:AI,20,FALSE),"PC 12:0_14:1")=0,"PC 12:0_14:1", _xlfn.IFNA(VLOOKUP(D395,ctlistM1!A:AI,20,FALSE),"PC 12:0_14:1"))</f>
        <v>PC 12:0_14:1</v>
      </c>
      <c r="M395">
        <f>_xlfn.IFNA(VLOOKUP(D395,ctlistM1!A:AR,27,FALSE),0)</f>
        <v>0</v>
      </c>
      <c r="N395" s="2">
        <v>0</v>
      </c>
      <c r="O395" t="s">
        <v>146</v>
      </c>
      <c r="P395">
        <v>0</v>
      </c>
      <c r="Q395">
        <v>0</v>
      </c>
    </row>
    <row r="396" spans="1:17" x14ac:dyDescent="0.25">
      <c r="A396">
        <v>395</v>
      </c>
      <c r="B396">
        <v>-715.5</v>
      </c>
      <c r="C396">
        <v>277.2</v>
      </c>
      <c r="D396" t="s">
        <v>540</v>
      </c>
      <c r="E396">
        <f>VLOOKUP(D396,ProbListM1!D:S,10,FALSE)</f>
        <v>0.63486358384904218</v>
      </c>
      <c r="F396" t="str">
        <f>_xlfn.IFNA(VLOOKUP(D396,ctlistM1!A:AI,4,FALSE),"PC 12:0_14:1")</f>
        <v>PC 12:0_14:1</v>
      </c>
      <c r="G396">
        <f>_xlfn.IFNA(VLOOKUP(D396,ctlistM1!A:AL,11,FALSE),0)</f>
        <v>0</v>
      </c>
      <c r="H396" s="2">
        <f>IF(G396=0,0,VLOOKUP(F396,ProbListM1!D:W,IF(G396=1,17,IF(G396=2,18,IF(G396=3,19,IF(G396=4,20)))), FALSE))</f>
        <v>0</v>
      </c>
      <c r="I396" s="12" t="str">
        <f>IF(_xlfn.IFNA(VLOOKUP(D396,ctlistM1!A:AI,12,FALSE),"PC 12:0_14:1")=0,"PC 12:0_14:1", _xlfn.IFNA(VLOOKUP(D396,ctlistM1!A:AI,12,FALSE),"PC 12:0_14:1"))</f>
        <v>PC 12:0_14:1</v>
      </c>
      <c r="J396" s="12">
        <f>_xlfn.IFNA(VLOOKUP(D396,ctlistM1!A:AO,19,FALSE),0)</f>
        <v>0</v>
      </c>
      <c r="K396" s="2">
        <f>IF(J396=0,0,VLOOKUP(I396,ProbListM1!D:W,IF(J396=1,17,IF(J396=2,18,IF(J396=3,19,IF(J396=4,20)))),FALSE))</f>
        <v>0</v>
      </c>
      <c r="L396" s="12" t="str">
        <f>IF(_xlfn.IFNA(VLOOKUP(D396,ctlistM1!A:AI,20,FALSE),"PC 12:0_14:1")=0,"PC 12:0_14:1", _xlfn.IFNA(VLOOKUP(D396,ctlistM1!A:AI,20,FALSE),"PC 12:0_14:1"))</f>
        <v>PC 12:0_14:1</v>
      </c>
      <c r="M396">
        <f>_xlfn.IFNA(VLOOKUP(D396,ctlistM1!A:AR,27,FALSE),0)</f>
        <v>0</v>
      </c>
      <c r="N396" s="2">
        <v>0</v>
      </c>
      <c r="O396" t="s">
        <v>146</v>
      </c>
      <c r="P396">
        <v>0</v>
      </c>
      <c r="Q396">
        <v>0</v>
      </c>
    </row>
    <row r="397" spans="1:17" x14ac:dyDescent="0.25">
      <c r="A397">
        <v>396</v>
      </c>
      <c r="B397">
        <v>-747.5</v>
      </c>
      <c r="C397">
        <v>309.3</v>
      </c>
      <c r="D397" t="s">
        <v>541</v>
      </c>
      <c r="E397">
        <f>VLOOKUP(D397,ProbListM1!D:S,10,FALSE)</f>
        <v>0.62022862650971355</v>
      </c>
      <c r="F397" t="str">
        <f>_xlfn.IFNA(VLOOKUP(D397,ctlistM1!A:AI,4,FALSE),"PC 12:0_14:1")</f>
        <v>PG 14:0_20:2</v>
      </c>
      <c r="G397">
        <f>_xlfn.IFNA(VLOOKUP(D397,ctlistM1!A:AL,11,FALSE),0)</f>
        <v>1</v>
      </c>
      <c r="H397" s="2">
        <f>IF(G397=0,0,VLOOKUP(F397,ProbListM1!D:W,IF(G397=1,17,IF(G397=2,18,IF(G397=3,19,IF(G397=4,20)))), FALSE))</f>
        <v>1.7910637273771717E-2</v>
      </c>
      <c r="I397" s="12" t="str">
        <f>IF(_xlfn.IFNA(VLOOKUP(D397,ctlistM1!A:AI,12,FALSE),"PC 12:0_14:1")=0,"PC 12:0_14:1", _xlfn.IFNA(VLOOKUP(D397,ctlistM1!A:AI,12,FALSE),"PC 12:0_14:1"))</f>
        <v>PC 12:0_14:1</v>
      </c>
      <c r="J397" s="12">
        <f>_xlfn.IFNA(VLOOKUP(D397,ctlistM1!A:AO,19,FALSE),0)</f>
        <v>0</v>
      </c>
      <c r="K397" s="2">
        <f>IF(J397=0,0,VLOOKUP(I397,ProbListM1!D:W,IF(J397=1,17,IF(J397=2,18,IF(J397=3,19,IF(J397=4,20)))),FALSE))</f>
        <v>0</v>
      </c>
      <c r="L397" s="12" t="str">
        <f>IF(_xlfn.IFNA(VLOOKUP(D397,ctlistM1!A:AI,20,FALSE),"PC 12:0_14:1")=0,"PC 12:0_14:1", _xlfn.IFNA(VLOOKUP(D397,ctlistM1!A:AI,20,FALSE),"PC 12:0_14:1"))</f>
        <v>PC 12:0_14:1</v>
      </c>
      <c r="M397">
        <f>_xlfn.IFNA(VLOOKUP(D397,ctlistM1!A:AR,27,FALSE),0)</f>
        <v>0</v>
      </c>
      <c r="N397" s="2">
        <v>0</v>
      </c>
      <c r="O397" t="s">
        <v>146</v>
      </c>
      <c r="P397">
        <v>0</v>
      </c>
      <c r="Q397">
        <v>0</v>
      </c>
    </row>
    <row r="398" spans="1:17" x14ac:dyDescent="0.25">
      <c r="A398">
        <v>397</v>
      </c>
      <c r="B398">
        <v>-745.5</v>
      </c>
      <c r="C398">
        <v>307.3</v>
      </c>
      <c r="D398" t="s">
        <v>542</v>
      </c>
      <c r="E398">
        <f>VLOOKUP(D398,ProbListM1!D:S,10,FALSE)</f>
        <v>0.62041473697147353</v>
      </c>
      <c r="F398" t="str">
        <f>_xlfn.IFNA(VLOOKUP(D398,ctlistM1!A:AI,4,FALSE),"PC 12:0_14:1")</f>
        <v>PG 14:0_20:3</v>
      </c>
      <c r="G398">
        <f>_xlfn.IFNA(VLOOKUP(D398,ctlistM1!A:AL,11,FALSE),0)</f>
        <v>1</v>
      </c>
      <c r="H398" s="2">
        <f>IF(G398=0,0,VLOOKUP(F398,ProbListM1!D:W,IF(G398=1,17,IF(G398=2,18,IF(G398=3,19,IF(G398=4,20)))), FALSE))</f>
        <v>1.7873512541390756E-2</v>
      </c>
      <c r="I398" s="12" t="str">
        <f>IF(_xlfn.IFNA(VLOOKUP(D398,ctlistM1!A:AI,12,FALSE),"PC 12:0_14:1")=0,"PC 12:0_14:1", _xlfn.IFNA(VLOOKUP(D398,ctlistM1!A:AI,12,FALSE),"PC 12:0_14:1"))</f>
        <v>PC 12:0_14:1</v>
      </c>
      <c r="J398" s="12">
        <f>_xlfn.IFNA(VLOOKUP(D398,ctlistM1!A:AO,19,FALSE),0)</f>
        <v>0</v>
      </c>
      <c r="K398" s="2">
        <f>IF(J398=0,0,VLOOKUP(I398,ProbListM1!D:W,IF(J398=1,17,IF(J398=2,18,IF(J398=3,19,IF(J398=4,20)))),FALSE))</f>
        <v>0</v>
      </c>
      <c r="L398" s="12" t="str">
        <f>IF(_xlfn.IFNA(VLOOKUP(D398,ctlistM1!A:AI,20,FALSE),"PC 12:0_14:1")=0,"PC 12:0_14:1", _xlfn.IFNA(VLOOKUP(D398,ctlistM1!A:AI,20,FALSE),"PC 12:0_14:1"))</f>
        <v>PC 12:0_14:1</v>
      </c>
      <c r="M398">
        <f>_xlfn.IFNA(VLOOKUP(D398,ctlistM1!A:AR,27,FALSE),0)</f>
        <v>0</v>
      </c>
      <c r="N398" s="2">
        <v>0</v>
      </c>
      <c r="O398" t="s">
        <v>146</v>
      </c>
      <c r="P398">
        <v>0</v>
      </c>
      <c r="Q398">
        <v>0</v>
      </c>
    </row>
    <row r="399" spans="1:17" x14ac:dyDescent="0.25">
      <c r="A399">
        <v>398</v>
      </c>
      <c r="B399">
        <v>-743.5</v>
      </c>
      <c r="C399">
        <v>305.2</v>
      </c>
      <c r="D399" t="s">
        <v>543</v>
      </c>
      <c r="E399">
        <f>VLOOKUP(D399,ProbListM1!D:S,10,FALSE)</f>
        <v>0.62060090327893669</v>
      </c>
      <c r="F399" t="str">
        <f>_xlfn.IFNA(VLOOKUP(D399,ctlistM1!A:AI,4,FALSE),"PC 12:0_14:1")</f>
        <v>PG 14:0_20:4</v>
      </c>
      <c r="G399">
        <f>_xlfn.IFNA(VLOOKUP(D399,ctlistM1!A:AL,11,FALSE),0)</f>
        <v>1</v>
      </c>
      <c r="H399" s="2">
        <f>IF(G399=0,0,VLOOKUP(F399,ProbListM1!D:W,IF(G399=1,17,IF(G399=2,18,IF(G399=3,19,IF(G399=4,20)))), FALSE))</f>
        <v>1.7836419804080891E-2</v>
      </c>
      <c r="I399" s="12" t="str">
        <f>IF(_xlfn.IFNA(VLOOKUP(D399,ctlistM1!A:AI,12,FALSE),"PC 12:0_14:1")=0,"PC 12:0_14:1", _xlfn.IFNA(VLOOKUP(D399,ctlistM1!A:AI,12,FALSE),"PC 12:0_14:1"))</f>
        <v>PC 12:0_14:1</v>
      </c>
      <c r="J399" s="12">
        <f>_xlfn.IFNA(VLOOKUP(D399,ctlistM1!A:AO,19,FALSE),0)</f>
        <v>0</v>
      </c>
      <c r="K399" s="2">
        <f>IF(J399=0,0,VLOOKUP(I399,ProbListM1!D:W,IF(J399=1,17,IF(J399=2,18,IF(J399=3,19,IF(J399=4,20)))),FALSE))</f>
        <v>0</v>
      </c>
      <c r="L399" s="12" t="str">
        <f>IF(_xlfn.IFNA(VLOOKUP(D399,ctlistM1!A:AI,20,FALSE),"PC 12:0_14:1")=0,"PC 12:0_14:1", _xlfn.IFNA(VLOOKUP(D399,ctlistM1!A:AI,20,FALSE),"PC 12:0_14:1"))</f>
        <v>PC 12:0_14:1</v>
      </c>
      <c r="M399">
        <f>_xlfn.IFNA(VLOOKUP(D399,ctlistM1!A:AR,27,FALSE),0)</f>
        <v>0</v>
      </c>
      <c r="N399" s="2">
        <v>0</v>
      </c>
      <c r="O399" t="s">
        <v>146</v>
      </c>
      <c r="P399">
        <v>0</v>
      </c>
      <c r="Q399">
        <v>0</v>
      </c>
    </row>
    <row r="400" spans="1:17" x14ac:dyDescent="0.25">
      <c r="A400">
        <v>399</v>
      </c>
      <c r="B400">
        <v>-741.5</v>
      </c>
      <c r="C400">
        <v>303.2</v>
      </c>
      <c r="D400" t="s">
        <v>544</v>
      </c>
      <c r="E400">
        <f>VLOOKUP(D400,ProbListM1!D:S,10,FALSE)</f>
        <v>0.62078712544886117</v>
      </c>
      <c r="F400" t="str">
        <f>_xlfn.IFNA(VLOOKUP(D400,ctlistM1!A:AI,4,FALSE),"PC 12:0_14:1")</f>
        <v>PG 14:0_20:5</v>
      </c>
      <c r="G400">
        <f>_xlfn.IFNA(VLOOKUP(D400,ctlistM1!A:AL,11,FALSE),0)</f>
        <v>1</v>
      </c>
      <c r="H400" s="2">
        <f>IF(G400=0,0,VLOOKUP(F400,ProbListM1!D:W,IF(G400=1,17,IF(G400=2,18,IF(G400=3,19,IF(G400=4,20)))), FALSE))</f>
        <v>1.7799359101156247E-2</v>
      </c>
      <c r="I400" s="12" t="str">
        <f>IF(_xlfn.IFNA(VLOOKUP(D400,ctlistM1!A:AI,12,FALSE),"PC 12:0_14:1")=0,"PC 12:0_14:1", _xlfn.IFNA(VLOOKUP(D400,ctlistM1!A:AI,12,FALSE),"PC 12:0_14:1"))</f>
        <v>PC 12:0_14:1</v>
      </c>
      <c r="J400" s="12">
        <f>_xlfn.IFNA(VLOOKUP(D400,ctlistM1!A:AO,19,FALSE),0)</f>
        <v>0</v>
      </c>
      <c r="K400" s="2">
        <f>IF(J400=0,0,VLOOKUP(I400,ProbListM1!D:W,IF(J400=1,17,IF(J400=2,18,IF(J400=3,19,IF(J400=4,20)))),FALSE))</f>
        <v>0</v>
      </c>
      <c r="L400" s="12" t="str">
        <f>IF(_xlfn.IFNA(VLOOKUP(D400,ctlistM1!A:AI,20,FALSE),"PC 12:0_14:1")=0,"PC 12:0_14:1", _xlfn.IFNA(VLOOKUP(D400,ctlistM1!A:AI,20,FALSE),"PC 12:0_14:1"))</f>
        <v>PC 12:0_14:1</v>
      </c>
      <c r="M400">
        <f>_xlfn.IFNA(VLOOKUP(D400,ctlistM1!A:AR,27,FALSE),0)</f>
        <v>0</v>
      </c>
      <c r="N400" s="2">
        <v>0</v>
      </c>
      <c r="O400" t="s">
        <v>146</v>
      </c>
      <c r="P400">
        <v>0</v>
      </c>
      <c r="Q400">
        <v>0</v>
      </c>
    </row>
    <row r="401" spans="1:17" x14ac:dyDescent="0.25">
      <c r="A401">
        <v>400</v>
      </c>
      <c r="B401">
        <v>-739.5</v>
      </c>
      <c r="C401">
        <v>301.2</v>
      </c>
      <c r="D401" t="s">
        <v>545</v>
      </c>
      <c r="E401">
        <f>VLOOKUP(D401,ProbListM1!D:S,10,FALSE)</f>
        <v>0.620973403498009</v>
      </c>
      <c r="F401" t="str">
        <f>_xlfn.IFNA(VLOOKUP(D401,ctlistM1!A:AI,4,FALSE),"PC 12:0_14:1")</f>
        <v>PC 12:0_14:1</v>
      </c>
      <c r="G401">
        <f>_xlfn.IFNA(VLOOKUP(D401,ctlistM1!A:AL,11,FALSE),0)</f>
        <v>0</v>
      </c>
      <c r="H401" s="2">
        <f>IF(G401=0,0,VLOOKUP(F401,ProbListM1!D:W,IF(G401=1,17,IF(G401=2,18,IF(G401=3,19,IF(G401=4,20)))), FALSE))</f>
        <v>0</v>
      </c>
      <c r="I401" s="12" t="str">
        <f>IF(_xlfn.IFNA(VLOOKUP(D401,ctlistM1!A:AI,12,FALSE),"PC 12:0_14:1")=0,"PC 12:0_14:1", _xlfn.IFNA(VLOOKUP(D401,ctlistM1!A:AI,12,FALSE),"PC 12:0_14:1"))</f>
        <v>PC 12:0_14:1</v>
      </c>
      <c r="J401" s="12">
        <f>_xlfn.IFNA(VLOOKUP(D401,ctlistM1!A:AO,19,FALSE),0)</f>
        <v>0</v>
      </c>
      <c r="K401" s="2">
        <f>IF(J401=0,0,VLOOKUP(I401,ProbListM1!D:W,IF(J401=1,17,IF(J401=2,18,IF(J401=3,19,IF(J401=4,20)))),FALSE))</f>
        <v>0</v>
      </c>
      <c r="L401" s="12" t="str">
        <f>IF(_xlfn.IFNA(VLOOKUP(D401,ctlistM1!A:AI,20,FALSE),"PC 12:0_14:1")=0,"PC 12:0_14:1", _xlfn.IFNA(VLOOKUP(D401,ctlistM1!A:AI,20,FALSE),"PC 12:0_14:1"))</f>
        <v>PC 12:0_14:1</v>
      </c>
      <c r="M401">
        <f>_xlfn.IFNA(VLOOKUP(D401,ctlistM1!A:AR,27,FALSE),0)</f>
        <v>0</v>
      </c>
      <c r="N401" s="2">
        <v>0</v>
      </c>
      <c r="O401" t="s">
        <v>146</v>
      </c>
      <c r="P401">
        <v>0</v>
      </c>
      <c r="Q401">
        <v>0</v>
      </c>
    </row>
    <row r="402" spans="1:17" x14ac:dyDescent="0.25">
      <c r="A402">
        <v>401</v>
      </c>
      <c r="B402">
        <v>-769.5</v>
      </c>
      <c r="C402">
        <v>331.3</v>
      </c>
      <c r="D402" t="s">
        <v>546</v>
      </c>
      <c r="E402">
        <f>VLOOKUP(D402,ProbListM1!D:S,10,FALSE)</f>
        <v>0.60684068294127458</v>
      </c>
      <c r="F402" t="str">
        <f>_xlfn.IFNA(VLOOKUP(D402,ctlistM1!A:AI,4,FALSE),"PC 12:0_14:1")</f>
        <v>PG 14:0_22:5</v>
      </c>
      <c r="G402">
        <f>_xlfn.IFNA(VLOOKUP(D402,ctlistM1!A:AL,11,FALSE),0)</f>
        <v>1</v>
      </c>
      <c r="H402" s="2">
        <f>IF(G402=0,0,VLOOKUP(F402,ProbListM1!D:W,IF(G402=1,17,IF(G402=2,18,IF(G402=3,19,IF(G402=4,20)))), FALSE))</f>
        <v>2.0638395878458622E-2</v>
      </c>
      <c r="I402" s="12" t="str">
        <f>IF(_xlfn.IFNA(VLOOKUP(D402,ctlistM1!A:AI,12,FALSE),"PC 12:0_14:1")=0,"PC 12:0_14:1", _xlfn.IFNA(VLOOKUP(D402,ctlistM1!A:AI,12,FALSE),"PC 12:0_14:1"))</f>
        <v>PC 12:0_14:1</v>
      </c>
      <c r="J402" s="12">
        <f>_xlfn.IFNA(VLOOKUP(D402,ctlistM1!A:AO,19,FALSE),0)</f>
        <v>0</v>
      </c>
      <c r="K402" s="2">
        <f>IF(J402=0,0,VLOOKUP(I402,ProbListM1!D:W,IF(J402=1,17,IF(J402=2,18,IF(J402=3,19,IF(J402=4,20)))),FALSE))</f>
        <v>0</v>
      </c>
      <c r="L402" s="12" t="str">
        <f>IF(_xlfn.IFNA(VLOOKUP(D402,ctlistM1!A:AI,20,FALSE),"PC 12:0_14:1")=0,"PC 12:0_14:1", _xlfn.IFNA(VLOOKUP(D402,ctlistM1!A:AI,20,FALSE),"PC 12:0_14:1"))</f>
        <v>PC 12:0_14:1</v>
      </c>
      <c r="M402">
        <f>_xlfn.IFNA(VLOOKUP(D402,ctlistM1!A:AR,27,FALSE),0)</f>
        <v>0</v>
      </c>
      <c r="N402" s="2">
        <v>0</v>
      </c>
      <c r="O402" t="s">
        <v>146</v>
      </c>
      <c r="P402">
        <v>0</v>
      </c>
      <c r="Q402">
        <v>0</v>
      </c>
    </row>
    <row r="403" spans="1:17" x14ac:dyDescent="0.25">
      <c r="A403">
        <v>402</v>
      </c>
      <c r="B403">
        <v>-767.5</v>
      </c>
      <c r="C403">
        <v>329.2</v>
      </c>
      <c r="D403" t="s">
        <v>547</v>
      </c>
      <c r="E403">
        <f>VLOOKUP(D403,ProbListM1!D:S,10,FALSE)</f>
        <v>0.6070227761160969</v>
      </c>
      <c r="F403" t="str">
        <f>_xlfn.IFNA(VLOOKUP(D403,ctlistM1!A:AI,4,FALSE),"PC 12:0_14:1")</f>
        <v>PG 14:0_22:6</v>
      </c>
      <c r="G403">
        <f>_xlfn.IFNA(VLOOKUP(D403,ctlistM1!A:AL,11,FALSE),0)</f>
        <v>1</v>
      </c>
      <c r="H403" s="2">
        <f>IF(G403=0,0,VLOOKUP(F403,ProbListM1!D:W,IF(G403=1,17,IF(G403=2,18,IF(G403=3,19,IF(G403=4,20)))), FALSE))</f>
        <v>2.0599008953799444E-2</v>
      </c>
      <c r="I403" s="12" t="str">
        <f>IF(_xlfn.IFNA(VLOOKUP(D403,ctlistM1!A:AI,12,FALSE),"PC 12:0_14:1")=0,"PC 12:0_14:1", _xlfn.IFNA(VLOOKUP(D403,ctlistM1!A:AI,12,FALSE),"PC 12:0_14:1"))</f>
        <v>PC 12:0_14:1</v>
      </c>
      <c r="J403" s="12">
        <f>_xlfn.IFNA(VLOOKUP(D403,ctlistM1!A:AO,19,FALSE),0)</f>
        <v>0</v>
      </c>
      <c r="K403" s="2">
        <f>IF(J403=0,0,VLOOKUP(I403,ProbListM1!D:W,IF(J403=1,17,IF(J403=2,18,IF(J403=3,19,IF(J403=4,20)))),FALSE))</f>
        <v>0</v>
      </c>
      <c r="L403" s="12" t="str">
        <f>IF(_xlfn.IFNA(VLOOKUP(D403,ctlistM1!A:AI,20,FALSE),"PC 12:0_14:1")=0,"PC 12:0_14:1", _xlfn.IFNA(VLOOKUP(D403,ctlistM1!A:AI,20,FALSE),"PC 12:0_14:1"))</f>
        <v>PC 12:0_14:1</v>
      </c>
      <c r="M403">
        <f>_xlfn.IFNA(VLOOKUP(D403,ctlistM1!A:AR,27,FALSE),0)</f>
        <v>0</v>
      </c>
      <c r="N403" s="2">
        <v>0</v>
      </c>
      <c r="O403" t="s">
        <v>146</v>
      </c>
      <c r="P403">
        <v>0</v>
      </c>
      <c r="Q403">
        <v>0</v>
      </c>
    </row>
    <row r="404" spans="1:17" x14ac:dyDescent="0.25">
      <c r="A404">
        <v>403</v>
      </c>
      <c r="B404">
        <v>-765.5</v>
      </c>
      <c r="C404">
        <v>327.2</v>
      </c>
      <c r="D404" t="s">
        <v>548</v>
      </c>
      <c r="E404">
        <f>VLOOKUP(D404,ProbListM1!D:S,10,FALSE)</f>
        <v>0.60720492393116554</v>
      </c>
      <c r="F404" t="str">
        <f>_xlfn.IFNA(VLOOKUP(D404,ctlistM1!A:AI,4,FALSE),"PC 12:0_14:1")</f>
        <v>PC 12:0_14:1</v>
      </c>
      <c r="G404">
        <f>_xlfn.IFNA(VLOOKUP(D404,ctlistM1!A:AL,11,FALSE),0)</f>
        <v>0</v>
      </c>
      <c r="H404" s="2">
        <f>IF(G404=0,0,VLOOKUP(F404,ProbListM1!D:W,IF(G404=1,17,IF(G404=2,18,IF(G404=3,19,IF(G404=4,20)))), FALSE))</f>
        <v>0</v>
      </c>
      <c r="I404" s="12" t="str">
        <f>IF(_xlfn.IFNA(VLOOKUP(D404,ctlistM1!A:AI,12,FALSE),"PC 12:0_14:1")=0,"PC 12:0_14:1", _xlfn.IFNA(VLOOKUP(D404,ctlistM1!A:AI,12,FALSE),"PC 12:0_14:1"))</f>
        <v>PC 12:0_14:1</v>
      </c>
      <c r="J404" s="12">
        <f>_xlfn.IFNA(VLOOKUP(D404,ctlistM1!A:AO,19,FALSE),0)</f>
        <v>0</v>
      </c>
      <c r="K404" s="2">
        <f>IF(J404=0,0,VLOOKUP(I404,ProbListM1!D:W,IF(J404=1,17,IF(J404=2,18,IF(J404=3,19,IF(J404=4,20)))),FALSE))</f>
        <v>0</v>
      </c>
      <c r="L404" s="12" t="str">
        <f>IF(_xlfn.IFNA(VLOOKUP(D404,ctlistM1!A:AI,20,FALSE),"PC 12:0_14:1")=0,"PC 12:0_14:1", _xlfn.IFNA(VLOOKUP(D404,ctlistM1!A:AI,20,FALSE),"PC 12:0_14:1"))</f>
        <v>PC 12:0_14:1</v>
      </c>
      <c r="M404">
        <f>_xlfn.IFNA(VLOOKUP(D404,ctlistM1!A:AR,27,FALSE),0)</f>
        <v>0</v>
      </c>
      <c r="N404" s="2">
        <v>0</v>
      </c>
      <c r="O404" t="s">
        <v>146</v>
      </c>
      <c r="P404">
        <v>0</v>
      </c>
      <c r="Q404">
        <v>0</v>
      </c>
    </row>
    <row r="405" spans="1:17" x14ac:dyDescent="0.25">
      <c r="A405">
        <v>404</v>
      </c>
      <c r="B405">
        <v>-661.4</v>
      </c>
      <c r="C405">
        <v>225.2</v>
      </c>
      <c r="D405" t="s">
        <v>549</v>
      </c>
      <c r="E405">
        <f>VLOOKUP(D405,ProbListM1!D:S,10,FALSE)</f>
        <v>0.66418053605785365</v>
      </c>
      <c r="F405" t="str">
        <f>_xlfn.IFNA(VLOOKUP(D405,ctlistM1!A:AI,4,FALSE),"PC 12:0_14:1")</f>
        <v>PC 12:0_14:1</v>
      </c>
      <c r="G405">
        <f>_xlfn.IFNA(VLOOKUP(D405,ctlistM1!A:AL,11,FALSE),0)</f>
        <v>0</v>
      </c>
      <c r="H405" s="2">
        <f>IF(G405=0,0,VLOOKUP(F405,ProbListM1!D:W,IF(G405=1,17,IF(G405=2,18,IF(G405=3,19,IF(G405=4,20)))), FALSE))</f>
        <v>0</v>
      </c>
      <c r="I405" s="12" t="str">
        <f>IF(_xlfn.IFNA(VLOOKUP(D405,ctlistM1!A:AI,12,FALSE),"PC 12:0_14:1")=0,"PC 12:0_14:1", _xlfn.IFNA(VLOOKUP(D405,ctlistM1!A:AI,12,FALSE),"PC 12:0_14:1"))</f>
        <v>PC 12:0_14:1</v>
      </c>
      <c r="J405" s="12">
        <f>_xlfn.IFNA(VLOOKUP(D405,ctlistM1!A:AO,19,FALSE),0)</f>
        <v>0</v>
      </c>
      <c r="K405" s="2">
        <f>IF(J405=0,0,VLOOKUP(I405,ProbListM1!D:W,IF(J405=1,17,IF(J405=2,18,IF(J405=3,19,IF(J405=4,20)))),FALSE))</f>
        <v>0</v>
      </c>
      <c r="L405" s="12" t="str">
        <f>IF(_xlfn.IFNA(VLOOKUP(D405,ctlistM1!A:AI,20,FALSE),"PC 12:0_14:1")=0,"PC 12:0_14:1", _xlfn.IFNA(VLOOKUP(D405,ctlistM1!A:AI,20,FALSE),"PC 12:0_14:1"))</f>
        <v>PC 12:0_14:1</v>
      </c>
      <c r="M405">
        <f>_xlfn.IFNA(VLOOKUP(D405,ctlistM1!A:AR,27,FALSE),0)</f>
        <v>0</v>
      </c>
      <c r="N405" s="2">
        <v>0</v>
      </c>
      <c r="O405" t="s">
        <v>146</v>
      </c>
      <c r="P405">
        <v>0</v>
      </c>
      <c r="Q405">
        <v>0</v>
      </c>
    </row>
    <row r="406" spans="1:17" x14ac:dyDescent="0.25">
      <c r="A406">
        <v>405</v>
      </c>
      <c r="B406">
        <v>-693.5</v>
      </c>
      <c r="C406">
        <v>227.2</v>
      </c>
      <c r="D406" t="s">
        <v>550</v>
      </c>
      <c r="E406">
        <f>VLOOKUP(D406,ProbListM1!D:S,10,FALSE)</f>
        <v>0.64886976054937795</v>
      </c>
      <c r="F406" t="str">
        <f>_xlfn.IFNA(VLOOKUP(D406,ctlistM1!A:AI,4,FALSE),"PC 12:0_14:1")</f>
        <v>PC 12:0_14:1</v>
      </c>
      <c r="G406">
        <f>_xlfn.IFNA(VLOOKUP(D406,ctlistM1!A:AL,11,FALSE),0)</f>
        <v>0</v>
      </c>
      <c r="H406" s="2">
        <f>IF(G406=0,0,VLOOKUP(F406,ProbListM1!D:W,IF(G406=1,17,IF(G406=2,18,IF(G406=3,19,IF(G406=4,20)))), FALSE))</f>
        <v>0</v>
      </c>
      <c r="I406" s="12" t="str">
        <f>IF(_xlfn.IFNA(VLOOKUP(D406,ctlistM1!A:AI,12,FALSE),"PC 12:0_14:1")=0,"PC 12:0_14:1", _xlfn.IFNA(VLOOKUP(D406,ctlistM1!A:AI,12,FALSE),"PC 12:0_14:1"))</f>
        <v>PC 12:0_14:1</v>
      </c>
      <c r="J406" s="12">
        <f>_xlfn.IFNA(VLOOKUP(D406,ctlistM1!A:AO,19,FALSE),0)</f>
        <v>0</v>
      </c>
      <c r="K406" s="2">
        <f>IF(J406=0,0,VLOOKUP(I406,ProbListM1!D:W,IF(J406=1,17,IF(J406=2,18,IF(J406=3,19,IF(J406=4,20)))),FALSE))</f>
        <v>0</v>
      </c>
      <c r="L406" s="12" t="str">
        <f>IF(_xlfn.IFNA(VLOOKUP(D406,ctlistM1!A:AI,20,FALSE),"PC 12:0_14:1")=0,"PC 12:0_14:1", _xlfn.IFNA(VLOOKUP(D406,ctlistM1!A:AI,20,FALSE),"PC 12:0_14:1"))</f>
        <v>PC 12:0_14:1</v>
      </c>
      <c r="M406">
        <f>_xlfn.IFNA(VLOOKUP(D406,ctlistM1!A:AR,27,FALSE),0)</f>
        <v>0</v>
      </c>
      <c r="N406" s="2">
        <v>0</v>
      </c>
      <c r="O406" t="s">
        <v>146</v>
      </c>
      <c r="P406">
        <v>0</v>
      </c>
      <c r="Q406">
        <v>0</v>
      </c>
    </row>
    <row r="407" spans="1:17" x14ac:dyDescent="0.25">
      <c r="A407">
        <v>406</v>
      </c>
      <c r="B407">
        <v>-721.5</v>
      </c>
      <c r="C407">
        <v>255.2</v>
      </c>
      <c r="D407" t="s">
        <v>551</v>
      </c>
      <c r="E407">
        <f>VLOOKUP(D407,ProbListM1!D:S,10,FALSE)</f>
        <v>0.63429242084718906</v>
      </c>
      <c r="F407" t="str">
        <f>_xlfn.IFNA(VLOOKUP(D407,ctlistM1!A:AI,4,FALSE),"PC 12:0_14:1")</f>
        <v>PG 16:0_16:1_2</v>
      </c>
      <c r="G407">
        <f>_xlfn.IFNA(VLOOKUP(D407,ctlistM1!A:AL,11,FALSE),0)</f>
        <v>2</v>
      </c>
      <c r="H407" s="2">
        <f>IF(G407=0,0,VLOOKUP(F407,ProbListM1!D:W,IF(G407=1,17,IF(G407=2,18,IF(G407=3,19,IF(G407=4,20)))), FALSE))</f>
        <v>2.9761281212214184E-2</v>
      </c>
      <c r="I407" s="12" t="str">
        <f>IF(_xlfn.IFNA(VLOOKUP(D407,ctlistM1!A:AI,12,FALSE),"PC 12:0_14:1")=0,"PC 12:0_14:1", _xlfn.IFNA(VLOOKUP(D407,ctlistM1!A:AI,12,FALSE),"PC 12:0_14:1"))</f>
        <v>PG 16:0_16:1</v>
      </c>
      <c r="J407" s="12">
        <f>_xlfn.IFNA(VLOOKUP(D407,ctlistM1!A:AO,19,FALSE),0)</f>
        <v>1</v>
      </c>
      <c r="K407" s="2">
        <f>IF(J407=0,0,VLOOKUP(I407,ProbListM1!D:W,IF(J407=1,17,IF(J407=2,18,IF(J407=3,19,IF(J407=4,20)))),FALSE))</f>
        <v>1.2547994605598073E-2</v>
      </c>
      <c r="L407" s="12" t="str">
        <f>IF(_xlfn.IFNA(VLOOKUP(D407,ctlistM1!A:AI,20,FALSE),"PC 12:0_14:1")=0,"PC 12:0_14:1", _xlfn.IFNA(VLOOKUP(D407,ctlistM1!A:AI,20,FALSE),"PC 12:0_14:1"))</f>
        <v>PC 12:0_14:1</v>
      </c>
      <c r="M407">
        <f>_xlfn.IFNA(VLOOKUP(D407,ctlistM1!A:AR,27,FALSE),0)</f>
        <v>0</v>
      </c>
      <c r="N407" s="2">
        <v>0</v>
      </c>
      <c r="O407" t="s">
        <v>146</v>
      </c>
      <c r="P407">
        <v>0</v>
      </c>
      <c r="Q407">
        <v>0</v>
      </c>
    </row>
    <row r="408" spans="1:17" x14ac:dyDescent="0.25">
      <c r="A408">
        <v>407</v>
      </c>
      <c r="B408">
        <v>-719.5</v>
      </c>
      <c r="C408">
        <v>253.2</v>
      </c>
      <c r="D408" t="s">
        <v>552</v>
      </c>
      <c r="E408">
        <f>VLOOKUP(D408,ProbListM1!D:S,10,FALSE)</f>
        <v>0.63448275139674615</v>
      </c>
      <c r="F408" t="str">
        <f>_xlfn.IFNA(VLOOKUP(D408,ctlistM1!A:AI,4,FALSE),"PC 12:0_14:1")</f>
        <v>PC 12:0_14:1</v>
      </c>
      <c r="G408">
        <f>_xlfn.IFNA(VLOOKUP(D408,ctlistM1!A:AL,11,FALSE),0)</f>
        <v>0</v>
      </c>
      <c r="H408" s="2">
        <f>IF(G408=0,0,VLOOKUP(F408,ProbListM1!D:W,IF(G408=1,17,IF(G408=2,18,IF(G408=3,19,IF(G408=4,20)))), FALSE))</f>
        <v>0</v>
      </c>
      <c r="I408" s="12" t="str">
        <f>IF(_xlfn.IFNA(VLOOKUP(D408,ctlistM1!A:AI,12,FALSE),"PC 12:0_14:1")=0,"PC 12:0_14:1", _xlfn.IFNA(VLOOKUP(D408,ctlistM1!A:AI,12,FALSE),"PC 12:0_14:1"))</f>
        <v>PC 12:0_14:1</v>
      </c>
      <c r="J408" s="12">
        <f>_xlfn.IFNA(VLOOKUP(D408,ctlistM1!A:AO,19,FALSE),0)</f>
        <v>0</v>
      </c>
      <c r="K408" s="2">
        <f>IF(J408=0,0,VLOOKUP(I408,ProbListM1!D:W,IF(J408=1,17,IF(J408=2,18,IF(J408=3,19,IF(J408=4,20)))),FALSE))</f>
        <v>0</v>
      </c>
      <c r="L408" s="12" t="str">
        <f>IF(_xlfn.IFNA(VLOOKUP(D408,ctlistM1!A:AI,20,FALSE),"PC 12:0_14:1")=0,"PC 12:0_14:1", _xlfn.IFNA(VLOOKUP(D408,ctlistM1!A:AI,20,FALSE),"PC 12:0_14:1"))</f>
        <v>PC 12:0_14:1</v>
      </c>
      <c r="M408">
        <f>_xlfn.IFNA(VLOOKUP(D408,ctlistM1!A:AR,27,FALSE),0)</f>
        <v>0</v>
      </c>
      <c r="N408" s="2">
        <v>0</v>
      </c>
      <c r="O408" t="s">
        <v>146</v>
      </c>
      <c r="P408">
        <v>0</v>
      </c>
      <c r="Q408">
        <v>0</v>
      </c>
    </row>
    <row r="409" spans="1:17" x14ac:dyDescent="0.25">
      <c r="A409">
        <v>408</v>
      </c>
      <c r="B409">
        <v>-749.5</v>
      </c>
      <c r="C409">
        <v>283.3</v>
      </c>
      <c r="D409" t="s">
        <v>553</v>
      </c>
      <c r="E409">
        <f>VLOOKUP(D409,ProbListM1!D:S,10,FALSE)</f>
        <v>0.62004257187690481</v>
      </c>
      <c r="F409" t="str">
        <f>_xlfn.IFNA(VLOOKUP(D409,ctlistM1!A:AI,4,FALSE),"PC 12:0_14:1")</f>
        <v>PG 16:0_18:1</v>
      </c>
      <c r="G409">
        <f>_xlfn.IFNA(VLOOKUP(D409,ctlistM1!A:AL,11,FALSE),0)</f>
        <v>1</v>
      </c>
      <c r="H409" s="2">
        <f>IF(G409=0,0,VLOOKUP(F409,ProbListM1!D:W,IF(G409=1,17,IF(G409=2,18,IF(G409=3,19,IF(G409=4,20)))), FALSE))</f>
        <v>1.4945100575111569E-2</v>
      </c>
      <c r="I409" s="12" t="str">
        <f>IF(_xlfn.IFNA(VLOOKUP(D409,ctlistM1!A:AI,12,FALSE),"PC 12:0_14:1")=0,"PC 12:0_14:1", _xlfn.IFNA(VLOOKUP(D409,ctlistM1!A:AI,12,FALSE),"PC 12:0_14:1"))</f>
        <v>PG 16:1_18:0_2</v>
      </c>
      <c r="J409" s="12">
        <f>_xlfn.IFNA(VLOOKUP(D409,ctlistM1!A:AO,19,FALSE),0)</f>
        <v>2</v>
      </c>
      <c r="K409" s="2">
        <f>IF(J409=0,0,VLOOKUP(I409,ProbListM1!D:W,IF(J409=1,17,IF(J409=2,18,IF(J409=3,19,IF(J409=4,20)))),FALSE))</f>
        <v>2.9092671989562943E-2</v>
      </c>
      <c r="L409" s="12" t="str">
        <f>IF(_xlfn.IFNA(VLOOKUP(D409,ctlistM1!A:AI,20,FALSE),"PC 12:0_14:1")=0,"PC 12:0_14:1", _xlfn.IFNA(VLOOKUP(D409,ctlistM1!A:AI,20,FALSE),"PC 12:0_14:1"))</f>
        <v>PC 12:0_14:1</v>
      </c>
      <c r="M409">
        <f>_xlfn.IFNA(VLOOKUP(D409,ctlistM1!A:AR,27,FALSE),0)</f>
        <v>0</v>
      </c>
      <c r="N409" s="2">
        <v>0</v>
      </c>
      <c r="O409" t="s">
        <v>146</v>
      </c>
      <c r="P409">
        <v>0</v>
      </c>
      <c r="Q409">
        <v>0</v>
      </c>
    </row>
    <row r="410" spans="1:17" x14ac:dyDescent="0.25">
      <c r="A410">
        <v>409</v>
      </c>
      <c r="B410">
        <v>-747.5</v>
      </c>
      <c r="C410">
        <v>281.2</v>
      </c>
      <c r="D410" t="s">
        <v>554</v>
      </c>
      <c r="E410">
        <f>VLOOKUP(D410,ProbListM1!D:S,10,FALSE)</f>
        <v>0.62022862650971355</v>
      </c>
      <c r="F410" t="str">
        <f>_xlfn.IFNA(VLOOKUP(D410,ctlistM1!A:AI,4,FALSE),"PC 12:0_14:1")</f>
        <v>PG 16:1_18:1</v>
      </c>
      <c r="G410">
        <f>_xlfn.IFNA(VLOOKUP(D410,ctlistM1!A:AL,11,FALSE),0)</f>
        <v>2</v>
      </c>
      <c r="H410" s="2">
        <f>IF(G410=0,0,VLOOKUP(F410,ProbListM1!D:W,IF(G410=1,17,IF(G410=2,18,IF(G410=3,19,IF(G410=4,20)))), FALSE))</f>
        <v>2.9101401755307999E-2</v>
      </c>
      <c r="I410" s="12" t="str">
        <f>IF(_xlfn.IFNA(VLOOKUP(D410,ctlistM1!A:AI,12,FALSE),"PC 12:0_14:1")=0,"PC 12:0_14:1", _xlfn.IFNA(VLOOKUP(D410,ctlistM1!A:AI,12,FALSE),"PC 12:0_14:1"))</f>
        <v>PG 16:0_18:2</v>
      </c>
      <c r="J410" s="12">
        <f>_xlfn.IFNA(VLOOKUP(D410,ctlistM1!A:AO,19,FALSE),0)</f>
        <v>1</v>
      </c>
      <c r="K410" s="2">
        <f>IF(J410=0,0,VLOOKUP(I410,ProbListM1!D:W,IF(J410=1,17,IF(J410=2,18,IF(J410=3,19,IF(J410=4,20)))),FALSE))</f>
        <v>1.491129548585521E-2</v>
      </c>
      <c r="L410" s="12" t="str">
        <f>IF(_xlfn.IFNA(VLOOKUP(D410,ctlistM1!A:AI,20,FALSE),"PC 12:0_14:1")=0,"PC 12:0_14:1", _xlfn.IFNA(VLOOKUP(D410,ctlistM1!A:AI,20,FALSE),"PC 12:0_14:1"))</f>
        <v>PC 12:0_14:1</v>
      </c>
      <c r="M410">
        <f>_xlfn.IFNA(VLOOKUP(D410,ctlistM1!A:AR,27,FALSE),0)</f>
        <v>0</v>
      </c>
      <c r="N410" s="2">
        <v>0</v>
      </c>
      <c r="O410" t="s">
        <v>146</v>
      </c>
      <c r="P410">
        <v>0</v>
      </c>
      <c r="Q410">
        <v>0</v>
      </c>
    </row>
    <row r="411" spans="1:17" x14ac:dyDescent="0.25">
      <c r="A411">
        <v>410</v>
      </c>
      <c r="B411">
        <v>-745.5</v>
      </c>
      <c r="C411">
        <v>279.2</v>
      </c>
      <c r="D411" t="s">
        <v>555</v>
      </c>
      <c r="E411">
        <f>VLOOKUP(D411,ProbListM1!D:S,10,FALSE)</f>
        <v>0.62041473697147353</v>
      </c>
      <c r="F411" t="str">
        <f>_xlfn.IFNA(VLOOKUP(D411,ctlistM1!A:AI,4,FALSE),"PC 12:0_14:1")</f>
        <v>PG 16:1_18:2</v>
      </c>
      <c r="G411">
        <f>_xlfn.IFNA(VLOOKUP(D411,ctlistM1!A:AL,11,FALSE),0)</f>
        <v>2</v>
      </c>
      <c r="H411" s="2">
        <f>IF(G411=0,0,VLOOKUP(F411,ProbListM1!D:W,IF(G411=1,17,IF(G411=2,18,IF(G411=3,19,IF(G411=4,20)))), FALSE))</f>
        <v>2.9110134140572147E-2</v>
      </c>
      <c r="I411" s="12" t="str">
        <f>IF(_xlfn.IFNA(VLOOKUP(D411,ctlistM1!A:AI,12,FALSE),"PC 12:0_14:1")=0,"PC 12:0_14:1", _xlfn.IFNA(VLOOKUP(D411,ctlistM1!A:AI,12,FALSE),"PC 12:0_14:1"))</f>
        <v>PG 16:0_18:3</v>
      </c>
      <c r="J411" s="12">
        <f>_xlfn.IFNA(VLOOKUP(D411,ctlistM1!A:AO,19,FALSE),0)</f>
        <v>1</v>
      </c>
      <c r="K411" s="2">
        <f>IF(J411=0,0,VLOOKUP(I411,ProbListM1!D:W,IF(J411=1,17,IF(J411=2,18,IF(J411=3,19,IF(J411=4,20)))),FALSE))</f>
        <v>1.4877524634157457E-2</v>
      </c>
      <c r="L411" s="12" t="str">
        <f>IF(_xlfn.IFNA(VLOOKUP(D411,ctlistM1!A:AI,20,FALSE),"PC 12:0_14:1")=0,"PC 12:0_14:1", _xlfn.IFNA(VLOOKUP(D411,ctlistM1!A:AI,20,FALSE),"PC 12:0_14:1"))</f>
        <v>PC 12:0_14:1</v>
      </c>
      <c r="M411">
        <f>_xlfn.IFNA(VLOOKUP(D411,ctlistM1!A:AR,27,FALSE),0)</f>
        <v>0</v>
      </c>
      <c r="N411" s="2">
        <v>0</v>
      </c>
      <c r="O411" t="s">
        <v>146</v>
      </c>
      <c r="P411">
        <v>0</v>
      </c>
      <c r="Q411">
        <v>0</v>
      </c>
    </row>
    <row r="412" spans="1:17" x14ac:dyDescent="0.25">
      <c r="A412">
        <v>411</v>
      </c>
      <c r="B412">
        <v>-743.5</v>
      </c>
      <c r="C412">
        <v>277.2</v>
      </c>
      <c r="D412" t="s">
        <v>556</v>
      </c>
      <c r="E412">
        <f>VLOOKUP(D412,ProbListM1!D:S,10,FALSE)</f>
        <v>0.62060090327893669</v>
      </c>
      <c r="F412" t="str">
        <f>_xlfn.IFNA(VLOOKUP(D412,ctlistM1!A:AI,4,FALSE),"PC 12:0_14:1")</f>
        <v>PC 12:0_14:1</v>
      </c>
      <c r="G412">
        <f>_xlfn.IFNA(VLOOKUP(D412,ctlistM1!A:AL,11,FALSE),0)</f>
        <v>0</v>
      </c>
      <c r="H412" s="2">
        <f>IF(G412=0,0,VLOOKUP(F412,ProbListM1!D:W,IF(G412=1,17,IF(G412=2,18,IF(G412=3,19,IF(G412=4,20)))), FALSE))</f>
        <v>0</v>
      </c>
      <c r="I412" s="12" t="str">
        <f>IF(_xlfn.IFNA(VLOOKUP(D412,ctlistM1!A:AI,12,FALSE),"PC 12:0_14:1")=0,"PC 12:0_14:1", _xlfn.IFNA(VLOOKUP(D412,ctlistM1!A:AI,12,FALSE),"PC 12:0_14:1"))</f>
        <v>PC 12:0_14:1</v>
      </c>
      <c r="J412" s="12">
        <f>_xlfn.IFNA(VLOOKUP(D412,ctlistM1!A:AO,19,FALSE),0)</f>
        <v>0</v>
      </c>
      <c r="K412" s="2">
        <f>IF(J412=0,0,VLOOKUP(I412,ProbListM1!D:W,IF(J412=1,17,IF(J412=2,18,IF(J412=3,19,IF(J412=4,20)))),FALSE))</f>
        <v>0</v>
      </c>
      <c r="L412" s="12" t="str">
        <f>IF(_xlfn.IFNA(VLOOKUP(D412,ctlistM1!A:AI,20,FALSE),"PC 12:0_14:1")=0,"PC 12:0_14:1", _xlfn.IFNA(VLOOKUP(D412,ctlistM1!A:AI,20,FALSE),"PC 12:0_14:1"))</f>
        <v>PC 12:0_14:1</v>
      </c>
      <c r="M412">
        <f>_xlfn.IFNA(VLOOKUP(D412,ctlistM1!A:AR,27,FALSE),0)</f>
        <v>0</v>
      </c>
      <c r="N412" s="2">
        <v>0</v>
      </c>
      <c r="O412" t="s">
        <v>146</v>
      </c>
      <c r="P412">
        <v>0</v>
      </c>
      <c r="Q412">
        <v>0</v>
      </c>
    </row>
    <row r="413" spans="1:17" x14ac:dyDescent="0.25">
      <c r="A413">
        <v>412</v>
      </c>
      <c r="B413">
        <v>-775.5</v>
      </c>
      <c r="C413">
        <v>309.3</v>
      </c>
      <c r="D413" t="s">
        <v>557</v>
      </c>
      <c r="E413">
        <f>VLOOKUP(D413,ProbListM1!D:S,10,FALSE)</f>
        <v>0.6062947310944008</v>
      </c>
      <c r="F413" t="str">
        <f>_xlfn.IFNA(VLOOKUP(D413,ctlistM1!A:AI,4,FALSE),"PC 12:0_14:1")</f>
        <v>PG 16:0_20:2</v>
      </c>
      <c r="G413">
        <f>_xlfn.IFNA(VLOOKUP(D413,ctlistM1!A:AL,11,FALSE),0)</f>
        <v>1</v>
      </c>
      <c r="H413" s="2">
        <f>IF(G413=0,0,VLOOKUP(F413,ProbListM1!D:W,IF(G413=1,17,IF(G413=2,18,IF(G413=3,19,IF(G413=4,20)))), FALSE))</f>
        <v>1.750826154339186E-2</v>
      </c>
      <c r="I413" s="12" t="str">
        <f>IF(_xlfn.IFNA(VLOOKUP(D413,ctlistM1!A:AI,12,FALSE),"PC 12:0_14:1")=0,"PC 12:0_14:1", _xlfn.IFNA(VLOOKUP(D413,ctlistM1!A:AI,12,FALSE),"PC 12:0_14:1"))</f>
        <v>PC 12:0_14:1</v>
      </c>
      <c r="J413" s="12">
        <f>_xlfn.IFNA(VLOOKUP(D413,ctlistM1!A:AO,19,FALSE),0)</f>
        <v>0</v>
      </c>
      <c r="K413" s="2">
        <f>IF(J413=0,0,VLOOKUP(I413,ProbListM1!D:W,IF(J413=1,17,IF(J413=2,18,IF(J413=3,19,IF(J413=4,20)))),FALSE))</f>
        <v>0</v>
      </c>
      <c r="L413" s="12" t="str">
        <f>IF(_xlfn.IFNA(VLOOKUP(D413,ctlistM1!A:AI,20,FALSE),"PC 12:0_14:1")=0,"PC 12:0_14:1", _xlfn.IFNA(VLOOKUP(D413,ctlistM1!A:AI,20,FALSE),"PC 12:0_14:1"))</f>
        <v>PC 12:0_14:1</v>
      </c>
      <c r="M413">
        <f>_xlfn.IFNA(VLOOKUP(D413,ctlistM1!A:AR,27,FALSE),0)</f>
        <v>0</v>
      </c>
      <c r="N413" s="2">
        <v>0</v>
      </c>
      <c r="O413" t="s">
        <v>146</v>
      </c>
      <c r="P413">
        <v>0</v>
      </c>
      <c r="Q413">
        <v>0</v>
      </c>
    </row>
    <row r="414" spans="1:17" x14ac:dyDescent="0.25">
      <c r="A414">
        <v>413</v>
      </c>
      <c r="B414">
        <v>-773.5</v>
      </c>
      <c r="C414">
        <v>307.3</v>
      </c>
      <c r="D414" t="s">
        <v>558</v>
      </c>
      <c r="E414">
        <f>VLOOKUP(D414,ProbListM1!D:S,10,FALSE)</f>
        <v>0.60647666044680992</v>
      </c>
      <c r="F414" t="str">
        <f>_xlfn.IFNA(VLOOKUP(D414,ctlistM1!A:AI,4,FALSE),"PC 12:0_14:1")</f>
        <v>PG 16:0_20:3</v>
      </c>
      <c r="G414">
        <f>_xlfn.IFNA(VLOOKUP(D414,ctlistM1!A:AL,11,FALSE),0)</f>
        <v>1</v>
      </c>
      <c r="H414" s="2">
        <f>IF(G414=0,0,VLOOKUP(F414,ProbListM1!D:W,IF(G414=1,17,IF(G414=2,18,IF(G414=3,19,IF(G414=4,20)))), FALSE))</f>
        <v>1.7471970845617194E-2</v>
      </c>
      <c r="I414" s="12" t="str">
        <f>IF(_xlfn.IFNA(VLOOKUP(D414,ctlistM1!A:AI,12,FALSE),"PC 12:0_14:1")=0,"PC 12:0_14:1", _xlfn.IFNA(VLOOKUP(D414,ctlistM1!A:AI,12,FALSE),"PC 12:0_14:1"))</f>
        <v>PC 12:0_14:1</v>
      </c>
      <c r="J414" s="12">
        <f>_xlfn.IFNA(VLOOKUP(D414,ctlistM1!A:AO,19,FALSE),0)</f>
        <v>0</v>
      </c>
      <c r="K414" s="2">
        <f>IF(J414=0,0,VLOOKUP(I414,ProbListM1!D:W,IF(J414=1,17,IF(J414=2,18,IF(J414=3,19,IF(J414=4,20)))),FALSE))</f>
        <v>0</v>
      </c>
      <c r="L414" s="12" t="str">
        <f>IF(_xlfn.IFNA(VLOOKUP(D414,ctlistM1!A:AI,20,FALSE),"PC 12:0_14:1")=0,"PC 12:0_14:1", _xlfn.IFNA(VLOOKUP(D414,ctlistM1!A:AI,20,FALSE),"PC 12:0_14:1"))</f>
        <v>PC 12:0_14:1</v>
      </c>
      <c r="M414">
        <f>_xlfn.IFNA(VLOOKUP(D414,ctlistM1!A:AR,27,FALSE),0)</f>
        <v>0</v>
      </c>
      <c r="N414" s="2">
        <v>0</v>
      </c>
      <c r="O414" t="s">
        <v>146</v>
      </c>
      <c r="P414">
        <v>0</v>
      </c>
      <c r="Q414">
        <v>0</v>
      </c>
    </row>
    <row r="415" spans="1:17" x14ac:dyDescent="0.25">
      <c r="A415">
        <v>414</v>
      </c>
      <c r="B415">
        <v>-771.5</v>
      </c>
      <c r="C415">
        <v>305.2</v>
      </c>
      <c r="D415" t="s">
        <v>559</v>
      </c>
      <c r="E415">
        <f>VLOOKUP(D415,ProbListM1!D:S,10,FALSE)</f>
        <v>0.60665864439030759</v>
      </c>
      <c r="F415" t="str">
        <f>_xlfn.IFNA(VLOOKUP(D415,ctlistM1!A:AI,4,FALSE),"PC 12:0_14:1")</f>
        <v>PG 16:0_20:4</v>
      </c>
      <c r="G415">
        <f>_xlfn.IFNA(VLOOKUP(D415,ctlistM1!A:AL,11,FALSE),0)</f>
        <v>1</v>
      </c>
      <c r="H415" s="2">
        <f>IF(G415=0,0,VLOOKUP(F415,ProbListM1!D:W,IF(G415=1,17,IF(G415=2,18,IF(G415=3,19,IF(G415=4,20)))), FALSE))</f>
        <v>1.7435711424120644E-2</v>
      </c>
      <c r="I415" s="12" t="str">
        <f>IF(_xlfn.IFNA(VLOOKUP(D415,ctlistM1!A:AI,12,FALSE),"PC 12:0_14:1")=0,"PC 12:0_14:1", _xlfn.IFNA(VLOOKUP(D415,ctlistM1!A:AI,12,FALSE),"PC 12:0_14:1"))</f>
        <v>PC 12:0_14:1</v>
      </c>
      <c r="J415" s="12">
        <f>_xlfn.IFNA(VLOOKUP(D415,ctlistM1!A:AO,19,FALSE),0)</f>
        <v>0</v>
      </c>
      <c r="K415" s="2">
        <f>IF(J415=0,0,VLOOKUP(I415,ProbListM1!D:W,IF(J415=1,17,IF(J415=2,18,IF(J415=3,19,IF(J415=4,20)))),FALSE))</f>
        <v>0</v>
      </c>
      <c r="L415" s="12" t="str">
        <f>IF(_xlfn.IFNA(VLOOKUP(D415,ctlistM1!A:AI,20,FALSE),"PC 12:0_14:1")=0,"PC 12:0_14:1", _xlfn.IFNA(VLOOKUP(D415,ctlistM1!A:AI,20,FALSE),"PC 12:0_14:1"))</f>
        <v>PC 12:0_14:1</v>
      </c>
      <c r="M415">
        <f>_xlfn.IFNA(VLOOKUP(D415,ctlistM1!A:AR,27,FALSE),0)</f>
        <v>0</v>
      </c>
      <c r="N415" s="2">
        <v>0</v>
      </c>
      <c r="O415" t="s">
        <v>146</v>
      </c>
      <c r="P415">
        <v>0</v>
      </c>
      <c r="Q415">
        <v>0</v>
      </c>
    </row>
    <row r="416" spans="1:17" x14ac:dyDescent="0.25">
      <c r="A416">
        <v>415</v>
      </c>
      <c r="B416">
        <v>-769.5</v>
      </c>
      <c r="C416">
        <v>303.2</v>
      </c>
      <c r="D416" t="s">
        <v>560</v>
      </c>
      <c r="E416">
        <f>VLOOKUP(D416,ProbListM1!D:S,10,FALSE)</f>
        <v>0.60684068294127458</v>
      </c>
      <c r="F416" t="str">
        <f>_xlfn.IFNA(VLOOKUP(D416,ctlistM1!A:AI,4,FALSE),"PC 12:0_14:1")</f>
        <v>PG 16:0_20:5</v>
      </c>
      <c r="G416">
        <f>_xlfn.IFNA(VLOOKUP(D416,ctlistM1!A:AL,11,FALSE),0)</f>
        <v>1</v>
      </c>
      <c r="H416" s="2">
        <f>IF(G416=0,0,VLOOKUP(F416,ProbListM1!D:W,IF(G416=1,17,IF(G416=2,18,IF(G416=3,19,IF(G416=4,20)))), FALSE))</f>
        <v>1.7399483317333129E-2</v>
      </c>
      <c r="I416" s="12" t="str">
        <f>IF(_xlfn.IFNA(VLOOKUP(D416,ctlistM1!A:AI,12,FALSE),"PC 12:0_14:1")=0,"PC 12:0_14:1", _xlfn.IFNA(VLOOKUP(D416,ctlistM1!A:AI,12,FALSE),"PC 12:0_14:1"))</f>
        <v>PC 12:0_14:1</v>
      </c>
      <c r="J416" s="12">
        <f>_xlfn.IFNA(VLOOKUP(D416,ctlistM1!A:AO,19,FALSE),0)</f>
        <v>0</v>
      </c>
      <c r="K416" s="2">
        <f>IF(J416=0,0,VLOOKUP(I416,ProbListM1!D:W,IF(J416=1,17,IF(J416=2,18,IF(J416=3,19,IF(J416=4,20)))),FALSE))</f>
        <v>0</v>
      </c>
      <c r="L416" s="12" t="str">
        <f>IF(_xlfn.IFNA(VLOOKUP(D416,ctlistM1!A:AI,20,FALSE),"PC 12:0_14:1")=0,"PC 12:0_14:1", _xlfn.IFNA(VLOOKUP(D416,ctlistM1!A:AI,20,FALSE),"PC 12:0_14:1"))</f>
        <v>PC 12:0_14:1</v>
      </c>
      <c r="M416">
        <f>_xlfn.IFNA(VLOOKUP(D416,ctlistM1!A:AR,27,FALSE),0)</f>
        <v>0</v>
      </c>
      <c r="N416" s="2">
        <v>0</v>
      </c>
      <c r="O416" t="s">
        <v>146</v>
      </c>
      <c r="P416">
        <v>0</v>
      </c>
      <c r="Q416">
        <v>0</v>
      </c>
    </row>
    <row r="417" spans="1:17" x14ac:dyDescent="0.25">
      <c r="A417">
        <v>416</v>
      </c>
      <c r="B417">
        <v>-767.5</v>
      </c>
      <c r="C417">
        <v>301.2</v>
      </c>
      <c r="D417" t="s">
        <v>561</v>
      </c>
      <c r="E417">
        <f>VLOOKUP(D417,ProbListM1!D:S,10,FALSE)</f>
        <v>0.6070227761160969</v>
      </c>
      <c r="F417" t="str">
        <f>_xlfn.IFNA(VLOOKUP(D417,ctlistM1!A:AI,4,FALSE),"PC 12:0_14:1")</f>
        <v>PC 12:0_14:1</v>
      </c>
      <c r="G417">
        <f>_xlfn.IFNA(VLOOKUP(D417,ctlistM1!A:AL,11,FALSE),0)</f>
        <v>0</v>
      </c>
      <c r="H417" s="2">
        <f>IF(G417=0,0,VLOOKUP(F417,ProbListM1!D:W,IF(G417=1,17,IF(G417=2,18,IF(G417=3,19,IF(G417=4,20)))), FALSE))</f>
        <v>0</v>
      </c>
      <c r="I417" s="12" t="str">
        <f>IF(_xlfn.IFNA(VLOOKUP(D417,ctlistM1!A:AI,12,FALSE),"PC 12:0_14:1")=0,"PC 12:0_14:1", _xlfn.IFNA(VLOOKUP(D417,ctlistM1!A:AI,12,FALSE),"PC 12:0_14:1"))</f>
        <v>PC 12:0_14:1</v>
      </c>
      <c r="J417" s="12">
        <f>_xlfn.IFNA(VLOOKUP(D417,ctlistM1!A:AO,19,FALSE),0)</f>
        <v>0</v>
      </c>
      <c r="K417" s="2">
        <f>IF(J417=0,0,VLOOKUP(I417,ProbListM1!D:W,IF(J417=1,17,IF(J417=2,18,IF(J417=3,19,IF(J417=4,20)))),FALSE))</f>
        <v>0</v>
      </c>
      <c r="L417" s="12" t="str">
        <f>IF(_xlfn.IFNA(VLOOKUP(D417,ctlistM1!A:AI,20,FALSE),"PC 12:0_14:1")=0,"PC 12:0_14:1", _xlfn.IFNA(VLOOKUP(D417,ctlistM1!A:AI,20,FALSE),"PC 12:0_14:1"))</f>
        <v>PC 12:0_14:1</v>
      </c>
      <c r="M417">
        <f>_xlfn.IFNA(VLOOKUP(D417,ctlistM1!A:AR,27,FALSE),0)</f>
        <v>0</v>
      </c>
      <c r="N417" s="2">
        <v>0</v>
      </c>
      <c r="O417" t="s">
        <v>146</v>
      </c>
      <c r="P417">
        <v>0</v>
      </c>
      <c r="Q417">
        <v>0</v>
      </c>
    </row>
    <row r="418" spans="1:17" x14ac:dyDescent="0.25">
      <c r="A418">
        <v>417</v>
      </c>
      <c r="B418">
        <v>-797.5</v>
      </c>
      <c r="C418">
        <v>331.3</v>
      </c>
      <c r="D418" t="s">
        <v>562</v>
      </c>
      <c r="E418">
        <f>VLOOKUP(D418,ProbListM1!D:S,10,FALSE)</f>
        <v>0.59320755759289423</v>
      </c>
      <c r="F418" t="str">
        <f>_xlfn.IFNA(VLOOKUP(D418,ctlistM1!A:AI,4,FALSE),"PC 12:0_14:1")</f>
        <v>PG 16:0_22:5</v>
      </c>
      <c r="G418">
        <f>_xlfn.IFNA(VLOOKUP(D418,ctlistM1!A:AL,11,FALSE),0)</f>
        <v>1</v>
      </c>
      <c r="H418" s="2">
        <f>IF(G418=0,0,VLOOKUP(F418,ProbListM1!D:W,IF(G418=1,17,IF(G418=2,18,IF(G418=3,19,IF(G418=4,20)))), FALSE))</f>
        <v>2.017473903093683E-2</v>
      </c>
      <c r="I418" s="12" t="str">
        <f>IF(_xlfn.IFNA(VLOOKUP(D418,ctlistM1!A:AI,12,FALSE),"PC 12:0_14:1")=0,"PC 12:0_14:1", _xlfn.IFNA(VLOOKUP(D418,ctlistM1!A:AI,12,FALSE),"PC 12:0_14:1"))</f>
        <v>PC 12:0_14:1</v>
      </c>
      <c r="J418" s="12">
        <f>_xlfn.IFNA(VLOOKUP(D418,ctlistM1!A:AO,19,FALSE),0)</f>
        <v>0</v>
      </c>
      <c r="K418" s="2">
        <f>IF(J418=0,0,VLOOKUP(I418,ProbListM1!D:W,IF(J418=1,17,IF(J418=2,18,IF(J418=3,19,IF(J418=4,20)))),FALSE))</f>
        <v>0</v>
      </c>
      <c r="L418" s="12" t="str">
        <f>IF(_xlfn.IFNA(VLOOKUP(D418,ctlistM1!A:AI,20,FALSE),"PC 12:0_14:1")=0,"PC 12:0_14:1", _xlfn.IFNA(VLOOKUP(D418,ctlistM1!A:AI,20,FALSE),"PC 12:0_14:1"))</f>
        <v>PC 12:0_14:1</v>
      </c>
      <c r="M418">
        <f>_xlfn.IFNA(VLOOKUP(D418,ctlistM1!A:AR,27,FALSE),0)</f>
        <v>0</v>
      </c>
      <c r="N418" s="2">
        <v>0</v>
      </c>
      <c r="O418" t="s">
        <v>146</v>
      </c>
      <c r="P418">
        <v>0</v>
      </c>
      <c r="Q418">
        <v>0</v>
      </c>
    </row>
    <row r="419" spans="1:17" x14ac:dyDescent="0.25">
      <c r="A419">
        <v>418</v>
      </c>
      <c r="B419">
        <v>-795.5</v>
      </c>
      <c r="C419">
        <v>329.2</v>
      </c>
      <c r="D419" t="s">
        <v>563</v>
      </c>
      <c r="E419">
        <f>VLOOKUP(D419,ProbListM1!D:S,10,FALSE)</f>
        <v>0.593385559909692</v>
      </c>
      <c r="F419" t="str">
        <f>_xlfn.IFNA(VLOOKUP(D419,ctlistM1!A:AI,4,FALSE),"PC 12:0_14:1")</f>
        <v>PG 16:0_22:6</v>
      </c>
      <c r="G419">
        <f>_xlfn.IFNA(VLOOKUP(D419,ctlistM1!A:AL,11,FALSE),0)</f>
        <v>1</v>
      </c>
      <c r="H419" s="2">
        <f>IF(G419=0,0,VLOOKUP(F419,ProbListM1!D:W,IF(G419=1,17,IF(G419=2,18,IF(G419=3,19,IF(G419=4,20)))), FALSE))</f>
        <v>2.0136236962708769E-2</v>
      </c>
      <c r="I419" s="12" t="str">
        <f>IF(_xlfn.IFNA(VLOOKUP(D419,ctlistM1!A:AI,12,FALSE),"PC 12:0_14:1")=0,"PC 12:0_14:1", _xlfn.IFNA(VLOOKUP(D419,ctlistM1!A:AI,12,FALSE),"PC 12:0_14:1"))</f>
        <v>PC 12:0_14:1</v>
      </c>
      <c r="J419" s="12">
        <f>_xlfn.IFNA(VLOOKUP(D419,ctlistM1!A:AO,19,FALSE),0)</f>
        <v>0</v>
      </c>
      <c r="K419" s="2">
        <f>IF(J419=0,0,VLOOKUP(I419,ProbListM1!D:W,IF(J419=1,17,IF(J419=2,18,IF(J419=3,19,IF(J419=4,20)))),FALSE))</f>
        <v>0</v>
      </c>
      <c r="L419" s="12" t="str">
        <f>IF(_xlfn.IFNA(VLOOKUP(D419,ctlistM1!A:AI,20,FALSE),"PC 12:0_14:1")=0,"PC 12:0_14:1", _xlfn.IFNA(VLOOKUP(D419,ctlistM1!A:AI,20,FALSE),"PC 12:0_14:1"))</f>
        <v>PC 12:0_14:1</v>
      </c>
      <c r="M419">
        <f>_xlfn.IFNA(VLOOKUP(D419,ctlistM1!A:AR,27,FALSE),0)</f>
        <v>0</v>
      </c>
      <c r="N419" s="2">
        <v>0</v>
      </c>
      <c r="O419" t="s">
        <v>146</v>
      </c>
      <c r="P419">
        <v>0</v>
      </c>
      <c r="Q419">
        <v>0</v>
      </c>
    </row>
    <row r="420" spans="1:17" x14ac:dyDescent="0.25">
      <c r="A420">
        <v>419</v>
      </c>
      <c r="B420">
        <v>-793.5</v>
      </c>
      <c r="C420">
        <v>327.2</v>
      </c>
      <c r="D420" t="s">
        <v>564</v>
      </c>
      <c r="E420">
        <f>VLOOKUP(D420,ProbListM1!D:S,10,FALSE)</f>
        <v>0.59356361563920246</v>
      </c>
      <c r="F420" t="str">
        <f>_xlfn.IFNA(VLOOKUP(D420,ctlistM1!A:AI,4,FALSE),"PC 12:0_14:1")</f>
        <v>PC 12:0_14:1</v>
      </c>
      <c r="G420">
        <f>_xlfn.IFNA(VLOOKUP(D420,ctlistM1!A:AL,11,FALSE),0)</f>
        <v>0</v>
      </c>
      <c r="H420" s="2">
        <f>IF(G420=0,0,VLOOKUP(F420,ProbListM1!D:W,IF(G420=1,17,IF(G420=2,18,IF(G420=3,19,IF(G420=4,20)))), FALSE))</f>
        <v>0</v>
      </c>
      <c r="I420" s="12" t="str">
        <f>IF(_xlfn.IFNA(VLOOKUP(D420,ctlistM1!A:AI,12,FALSE),"PC 12:0_14:1")=0,"PC 12:0_14:1", _xlfn.IFNA(VLOOKUP(D420,ctlistM1!A:AI,12,FALSE),"PC 12:0_14:1"))</f>
        <v>PC 12:0_14:1</v>
      </c>
      <c r="J420" s="12">
        <f>_xlfn.IFNA(VLOOKUP(D420,ctlistM1!A:AO,19,FALSE),0)</f>
        <v>0</v>
      </c>
      <c r="K420" s="2">
        <f>IF(J420=0,0,VLOOKUP(I420,ProbListM1!D:W,IF(J420=1,17,IF(J420=2,18,IF(J420=3,19,IF(J420=4,20)))),FALSE))</f>
        <v>0</v>
      </c>
      <c r="L420" s="12" t="str">
        <f>IF(_xlfn.IFNA(VLOOKUP(D420,ctlistM1!A:AI,20,FALSE),"PC 12:0_14:1")=0,"PC 12:0_14:1", _xlfn.IFNA(VLOOKUP(D420,ctlistM1!A:AI,20,FALSE),"PC 12:0_14:1"))</f>
        <v>PC 12:0_14:1</v>
      </c>
      <c r="M420">
        <f>_xlfn.IFNA(VLOOKUP(D420,ctlistM1!A:AR,27,FALSE),0)</f>
        <v>0</v>
      </c>
      <c r="N420" s="2">
        <v>0</v>
      </c>
      <c r="O420" t="s">
        <v>146</v>
      </c>
      <c r="P420">
        <v>0</v>
      </c>
      <c r="Q420">
        <v>0</v>
      </c>
    </row>
    <row r="421" spans="1:17" x14ac:dyDescent="0.25">
      <c r="A421">
        <v>420</v>
      </c>
      <c r="B421">
        <v>-721.5</v>
      </c>
      <c r="C421">
        <v>227.2</v>
      </c>
      <c r="D421" t="s">
        <v>565</v>
      </c>
      <c r="E421">
        <f>VLOOKUP(D421,ProbListM1!D:S,10,FALSE)</f>
        <v>0.63429242084718906</v>
      </c>
      <c r="F421" t="str">
        <f>_xlfn.IFNA(VLOOKUP(D421,ctlistM1!A:AI,4,FALSE),"PC 12:0_14:1")</f>
        <v>PG 14:0_18:1_2</v>
      </c>
      <c r="G421">
        <f>_xlfn.IFNA(VLOOKUP(D421,ctlistM1!A:AL,11,FALSE),0)</f>
        <v>2</v>
      </c>
      <c r="H421" s="2">
        <f>IF(G421=0,0,VLOOKUP(F421,ProbListM1!D:W,IF(G421=1,17,IF(G421=2,18,IF(G421=3,19,IF(G421=4,20)))), FALSE))</f>
        <v>3.3528362073682996E-2</v>
      </c>
      <c r="I421" s="12" t="str">
        <f>IF(_xlfn.IFNA(VLOOKUP(D421,ctlistM1!A:AI,12,FALSE),"PC 12:0_14:1")=0,"PC 12:0_14:1", _xlfn.IFNA(VLOOKUP(D421,ctlistM1!A:AI,12,FALSE),"PC 12:0_14:1"))</f>
        <v>PC 12:0_14:1</v>
      </c>
      <c r="J421" s="12">
        <f>_xlfn.IFNA(VLOOKUP(D421,ctlistM1!A:AO,19,FALSE),0)</f>
        <v>0</v>
      </c>
      <c r="K421" s="2">
        <f>IF(J421=0,0,VLOOKUP(I421,ProbListM1!D:W,IF(J421=1,17,IF(J421=2,18,IF(J421=3,19,IF(J421=4,20)))),FALSE))</f>
        <v>0</v>
      </c>
      <c r="L421" s="12" t="str">
        <f>IF(_xlfn.IFNA(VLOOKUP(D421,ctlistM1!A:AI,20,FALSE),"PC 12:0_14:1")=0,"PC 12:0_14:1", _xlfn.IFNA(VLOOKUP(D421,ctlistM1!A:AI,20,FALSE),"PC 12:0_14:1"))</f>
        <v>PC 12:0_14:1</v>
      </c>
      <c r="M421">
        <f>_xlfn.IFNA(VLOOKUP(D421,ctlistM1!A:AR,27,FALSE),0)</f>
        <v>0</v>
      </c>
      <c r="N421" s="2">
        <v>0</v>
      </c>
      <c r="O421" t="s">
        <v>146</v>
      </c>
      <c r="P421">
        <v>0</v>
      </c>
      <c r="Q421">
        <v>0</v>
      </c>
    </row>
    <row r="422" spans="1:17" x14ac:dyDescent="0.25">
      <c r="A422">
        <v>421</v>
      </c>
      <c r="B422">
        <v>-747.5</v>
      </c>
      <c r="C422">
        <v>253.2</v>
      </c>
      <c r="D422" t="s">
        <v>566</v>
      </c>
      <c r="E422">
        <f>VLOOKUP(D422,ProbListM1!D:S,10,FALSE)</f>
        <v>0.62022862650971355</v>
      </c>
      <c r="F422" t="str">
        <f>_xlfn.IFNA(VLOOKUP(D422,ctlistM1!A:AI,4,FALSE),"PC 12:0_14:1")</f>
        <v>PG 16:1_18:1_2</v>
      </c>
      <c r="G422">
        <f>_xlfn.IFNA(VLOOKUP(D422,ctlistM1!A:AL,11,FALSE),0)</f>
        <v>2</v>
      </c>
      <c r="H422" s="2">
        <f>IF(G422=0,0,VLOOKUP(F422,ProbListM1!D:W,IF(G422=1,17,IF(G422=2,18,IF(G422=3,19,IF(G422=4,20)))), FALSE))</f>
        <v>3.2784957339243817E-2</v>
      </c>
      <c r="I422" s="12" t="str">
        <f>IF(_xlfn.IFNA(VLOOKUP(D422,ctlistM1!A:AI,12,FALSE),"PC 12:0_14:1")=0,"PC 12:0_14:1", _xlfn.IFNA(VLOOKUP(D422,ctlistM1!A:AI,12,FALSE),"PC 12:0_14:1"))</f>
        <v>PC 12:0_14:1</v>
      </c>
      <c r="J422" s="12">
        <f>_xlfn.IFNA(VLOOKUP(D422,ctlistM1!A:AO,19,FALSE),0)</f>
        <v>0</v>
      </c>
      <c r="K422" s="2">
        <f>IF(J422=0,0,VLOOKUP(I422,ProbListM1!D:W,IF(J422=1,17,IF(J422=2,18,IF(J422=3,19,IF(J422=4,20)))),FALSE))</f>
        <v>0</v>
      </c>
      <c r="L422" s="12" t="str">
        <f>IF(_xlfn.IFNA(VLOOKUP(D422,ctlistM1!A:AI,20,FALSE),"PC 12:0_14:1")=0,"PC 12:0_14:1", _xlfn.IFNA(VLOOKUP(D422,ctlistM1!A:AI,20,FALSE),"PC 12:0_14:1"))</f>
        <v>PC 12:0_14:1</v>
      </c>
      <c r="M422">
        <f>_xlfn.IFNA(VLOOKUP(D422,ctlistM1!A:AR,27,FALSE),0)</f>
        <v>0</v>
      </c>
      <c r="N422" s="2">
        <v>0</v>
      </c>
      <c r="O422" t="s">
        <v>146</v>
      </c>
      <c r="P422">
        <v>0</v>
      </c>
      <c r="Q422">
        <v>0</v>
      </c>
    </row>
    <row r="423" spans="1:17" x14ac:dyDescent="0.25">
      <c r="A423">
        <v>422</v>
      </c>
      <c r="B423">
        <v>-777.6</v>
      </c>
      <c r="C423">
        <v>283.3</v>
      </c>
      <c r="D423" t="s">
        <v>567</v>
      </c>
      <c r="E423">
        <f>VLOOKUP(D423,ProbListM1!D:S,10,FALSE)</f>
        <v>0.60611285631670386</v>
      </c>
      <c r="F423" t="str">
        <f>_xlfn.IFNA(VLOOKUP(D423,ctlistM1!A:AI,4,FALSE),"PC 12:0_14:1")</f>
        <v>PG 18:0_18:1</v>
      </c>
      <c r="G423">
        <f>_xlfn.IFNA(VLOOKUP(D423,ctlistM1!A:AL,11,FALSE),0)</f>
        <v>1</v>
      </c>
      <c r="H423" s="2">
        <f>IF(G423=0,0,VLOOKUP(F423,ProbListM1!D:W,IF(G423=1,17,IF(G423=2,18,IF(G423=3,19,IF(G423=4,20)))), FALSE))</f>
        <v>1.4609347822845347E-2</v>
      </c>
      <c r="I423" s="12" t="str">
        <f>IF(_xlfn.IFNA(VLOOKUP(D423,ctlistM1!A:AI,12,FALSE),"PC 12:0_14:1")=0,"PC 12:0_14:1", _xlfn.IFNA(VLOOKUP(D423,ctlistM1!A:AI,12,FALSE),"PC 12:0_14:1"))</f>
        <v>PG 18:0_18:1_2</v>
      </c>
      <c r="J423" s="12">
        <f>_xlfn.IFNA(VLOOKUP(D423,ctlistM1!A:AO,19,FALSE),0)</f>
        <v>2</v>
      </c>
      <c r="K423" s="2">
        <f>IF(J423=0,0,VLOOKUP(I423,ProbListM1!D:W,IF(J423=1,17,IF(J423=2,18,IF(J423=3,19,IF(J423=4,20)))),FALSE))</f>
        <v>3.2038805188555973E-2</v>
      </c>
      <c r="L423" s="12" t="str">
        <f>IF(_xlfn.IFNA(VLOOKUP(D423,ctlistM1!A:AI,20,FALSE),"PC 12:0_14:1")=0,"PC 12:0_14:1", _xlfn.IFNA(VLOOKUP(D423,ctlistM1!A:AI,20,FALSE),"PC 12:0_14:1"))</f>
        <v>PC 12:0_14:1</v>
      </c>
      <c r="M423">
        <f>_xlfn.IFNA(VLOOKUP(D423,ctlistM1!A:AR,27,FALSE),0)</f>
        <v>0</v>
      </c>
      <c r="N423" s="2">
        <v>0</v>
      </c>
      <c r="O423" t="s">
        <v>146</v>
      </c>
      <c r="P423">
        <v>0</v>
      </c>
      <c r="Q423">
        <v>0</v>
      </c>
    </row>
    <row r="424" spans="1:17" x14ac:dyDescent="0.25">
      <c r="A424">
        <v>423</v>
      </c>
      <c r="B424">
        <v>-775.5</v>
      </c>
      <c r="C424">
        <v>281.2</v>
      </c>
      <c r="D424" t="s">
        <v>568</v>
      </c>
      <c r="E424">
        <f>VLOOKUP(D424,ProbListM1!D:S,10,FALSE)</f>
        <v>0.6062947310944008</v>
      </c>
      <c r="F424" t="str">
        <f>_xlfn.IFNA(VLOOKUP(D424,ctlistM1!A:AI,4,FALSE),"PC 12:0_14:1")</f>
        <v>PG 18:0_18:2</v>
      </c>
      <c r="G424">
        <f>_xlfn.IFNA(VLOOKUP(D424,ctlistM1!A:AL,11,FALSE),0)</f>
        <v>1</v>
      </c>
      <c r="H424" s="2">
        <f>IF(G424=0,0,VLOOKUP(F424,ProbListM1!D:W,IF(G424=1,17,IF(G424=2,18,IF(G424=3,19,IF(G424=4,20)))), FALSE))</f>
        <v>1.4576302189954059E-2</v>
      </c>
      <c r="I424" s="12" t="str">
        <f>IF(_xlfn.IFNA(VLOOKUP(D424,ctlistM1!A:AI,12,FALSE),"PC 12:0_14:1")=0,"PC 12:0_14:1", _xlfn.IFNA(VLOOKUP(D424,ctlistM1!A:AI,12,FALSE),"PC 12:0_14:1"))</f>
        <v>PG 18:1_18:1</v>
      </c>
      <c r="J424" s="12">
        <f>_xlfn.IFNA(VLOOKUP(D424,ctlistM1!A:AO,19,FALSE),0)</f>
        <v>2</v>
      </c>
      <c r="K424" s="2">
        <f>IF(J424=0,0,VLOOKUP(I424,ProbListM1!D:W,IF(J424=1,17,IF(J424=2,18,IF(J424=3,19,IF(J424=4,20)))),FALSE))</f>
        <v>3.204841899316449E-2</v>
      </c>
      <c r="L424" s="12" t="str">
        <f>IF(_xlfn.IFNA(VLOOKUP(D424,ctlistM1!A:AI,20,FALSE),"PC 12:0_14:1")=0,"PC 12:0_14:1", _xlfn.IFNA(VLOOKUP(D424,ctlistM1!A:AI,20,FALSE),"PC 12:0_14:1"))</f>
        <v>PC 12:0_14:1</v>
      </c>
      <c r="M424">
        <f>_xlfn.IFNA(VLOOKUP(D424,ctlistM1!A:AR,27,FALSE),0)</f>
        <v>0</v>
      </c>
      <c r="N424" s="2">
        <v>0</v>
      </c>
      <c r="O424" t="s">
        <v>146</v>
      </c>
      <c r="P424">
        <v>0</v>
      </c>
      <c r="Q424">
        <v>0</v>
      </c>
    </row>
    <row r="425" spans="1:17" x14ac:dyDescent="0.25">
      <c r="A425">
        <v>424</v>
      </c>
      <c r="B425">
        <v>-773.5</v>
      </c>
      <c r="C425">
        <v>279.2</v>
      </c>
      <c r="D425" t="s">
        <v>569</v>
      </c>
      <c r="E425">
        <f>VLOOKUP(D425,ProbListM1!D:S,10,FALSE)</f>
        <v>0.60647666044680992</v>
      </c>
      <c r="F425" t="str">
        <f>_xlfn.IFNA(VLOOKUP(D425,ctlistM1!A:AI,4,FALSE),"PC 12:0_14:1")</f>
        <v>PG 18:1_18:2</v>
      </c>
      <c r="G425">
        <f>_xlfn.IFNA(VLOOKUP(D425,ctlistM1!A:AL,11,FALSE),0)</f>
        <v>2</v>
      </c>
      <c r="H425" s="2">
        <f>IF(G425=0,0,VLOOKUP(F425,ProbListM1!D:W,IF(G425=1,17,IF(G425=2,18,IF(G425=3,19,IF(G425=4,20)))), FALSE))</f>
        <v>3.2058035682563463E-2</v>
      </c>
      <c r="I425" s="12" t="str">
        <f>IF(_xlfn.IFNA(VLOOKUP(D425,ctlistM1!A:AI,12,FALSE),"PC 12:0_14:1")=0,"PC 12:0_14:1", _xlfn.IFNA(VLOOKUP(D425,ctlistM1!A:AI,12,FALSE),"PC 12:0_14:1"))</f>
        <v>PG 18:0_18:3</v>
      </c>
      <c r="J425" s="12">
        <f>_xlfn.IFNA(VLOOKUP(D425,ctlistM1!A:AO,19,FALSE),0)</f>
        <v>1</v>
      </c>
      <c r="K425" s="2">
        <f>IF(J425=0,0,VLOOKUP(I425,ProbListM1!D:W,IF(J425=1,17,IF(J425=2,18,IF(J425=3,19,IF(J425=4,20)))),FALSE))</f>
        <v>1.4543290025449273E-2</v>
      </c>
      <c r="L425" s="12" t="str">
        <f>IF(_xlfn.IFNA(VLOOKUP(D425,ctlistM1!A:AI,20,FALSE),"PC 12:0_14:1")=0,"PC 12:0_14:1", _xlfn.IFNA(VLOOKUP(D425,ctlistM1!A:AI,20,FALSE),"PC 12:0_14:1"))</f>
        <v>PC 12:0_14:1</v>
      </c>
      <c r="M425">
        <f>_xlfn.IFNA(VLOOKUP(D425,ctlistM1!A:AR,27,FALSE),0)</f>
        <v>0</v>
      </c>
      <c r="N425" s="2">
        <v>0</v>
      </c>
      <c r="O425" t="s">
        <v>146</v>
      </c>
      <c r="P425">
        <v>0</v>
      </c>
      <c r="Q425">
        <v>0</v>
      </c>
    </row>
    <row r="426" spans="1:17" x14ac:dyDescent="0.25">
      <c r="A426">
        <v>425</v>
      </c>
      <c r="B426">
        <v>-771.5</v>
      </c>
      <c r="C426">
        <v>277.2</v>
      </c>
      <c r="D426" t="s">
        <v>570</v>
      </c>
      <c r="E426">
        <f>VLOOKUP(D426,ProbListM1!D:S,10,FALSE)</f>
        <v>0.60665864439030759</v>
      </c>
      <c r="F426" t="str">
        <f>_xlfn.IFNA(VLOOKUP(D426,ctlistM1!A:AI,4,FALSE),"PC 12:0_14:1")</f>
        <v>PG 18:1_18:3</v>
      </c>
      <c r="G426">
        <f>_xlfn.IFNA(VLOOKUP(D426,ctlistM1!A:AL,11,FALSE),0)</f>
        <v>2</v>
      </c>
      <c r="H426" s="2">
        <f>IF(G426=0,0,VLOOKUP(F426,ProbListM1!D:W,IF(G426=1,17,IF(G426=2,18,IF(G426=3,19,IF(G426=4,20)))), FALSE))</f>
        <v>3.2067655257618503E-2</v>
      </c>
      <c r="I426" s="12" t="str">
        <f>IF(_xlfn.IFNA(VLOOKUP(D426,ctlistM1!A:AI,12,FALSE),"PC 12:0_14:1")=0,"PC 12:0_14:1", _xlfn.IFNA(VLOOKUP(D426,ctlistM1!A:AI,12,FALSE),"PC 12:0_14:1"))</f>
        <v>PC 12:0_14:1</v>
      </c>
      <c r="J426" s="12">
        <f>_xlfn.IFNA(VLOOKUP(D426,ctlistM1!A:AO,19,FALSE),0)</f>
        <v>0</v>
      </c>
      <c r="K426" s="2">
        <f>IF(J426=0,0,VLOOKUP(I426,ProbListM1!D:W,IF(J426=1,17,IF(J426=2,18,IF(J426=3,19,IF(J426=4,20)))),FALSE))</f>
        <v>0</v>
      </c>
      <c r="L426" s="12" t="str">
        <f>IF(_xlfn.IFNA(VLOOKUP(D426,ctlistM1!A:AI,20,FALSE),"PC 12:0_14:1")=0,"PC 12:0_14:1", _xlfn.IFNA(VLOOKUP(D426,ctlistM1!A:AI,20,FALSE),"PC 12:0_14:1"))</f>
        <v>PC 12:0_14:1</v>
      </c>
      <c r="M426">
        <f>_xlfn.IFNA(VLOOKUP(D426,ctlistM1!A:AR,27,FALSE),0)</f>
        <v>0</v>
      </c>
      <c r="N426" s="2">
        <v>0</v>
      </c>
      <c r="O426" t="s">
        <v>146</v>
      </c>
      <c r="P426">
        <v>0</v>
      </c>
      <c r="Q426">
        <v>0</v>
      </c>
    </row>
    <row r="427" spans="1:17" x14ac:dyDescent="0.25">
      <c r="A427">
        <v>426</v>
      </c>
      <c r="B427" s="2">
        <v>-805.6</v>
      </c>
      <c r="C427" s="2">
        <v>283.3</v>
      </c>
      <c r="D427" t="s">
        <v>571</v>
      </c>
      <c r="E427">
        <f>VLOOKUP(D427,ProbListM1!D:S,10,FALSE)</f>
        <v>0.59249608213244864</v>
      </c>
      <c r="F427" t="str">
        <f>_xlfn.IFNA(VLOOKUP(D427,ctlistM1!A:AI,4,FALSE),"PC 12:0_14:1")</f>
        <v>PG 18:0_20:1_2</v>
      </c>
      <c r="G427">
        <f>_xlfn.IFNA(VLOOKUP(D427,ctlistM1!A:AL,11,FALSE),0)</f>
        <v>2</v>
      </c>
      <c r="H427" s="2">
        <f>IF(G427=0,0,VLOOKUP(F427,ProbListM1!D:W,IF(G427=1,17,IF(G427=2,18,IF(G427=3,19,IF(G427=4,20)))), FALSE))</f>
        <v>3.5147187949906677E-2</v>
      </c>
      <c r="I427" s="12" t="str">
        <f>IF(_xlfn.IFNA(VLOOKUP(D427,ctlistM1!A:AI,12,FALSE),"PC 12:0_14:1")=0,"PC 12:0_14:1", _xlfn.IFNA(VLOOKUP(D427,ctlistM1!A:AI,12,FALSE),"PC 12:0_14:1"))</f>
        <v>PG 18:1_20:0</v>
      </c>
      <c r="J427" s="12">
        <f>_xlfn.IFNA(VLOOKUP(D427,ctlistM1!A:AO,19,FALSE),0)</f>
        <v>1</v>
      </c>
      <c r="K427" s="2">
        <f>IF(J427=0,0,VLOOKUP(I427,ProbListM1!D:W,IF(J427=1,17,IF(J427=2,18,IF(J427=3,19,IF(J427=4,20)))),FALSE))</f>
        <v>1.4281138004806149E-2</v>
      </c>
      <c r="L427" s="12" t="str">
        <f>IF(_xlfn.IFNA(VLOOKUP(D427,ctlistM1!A:AI,20,FALSE),"PC 12:0_14:1")=0,"PC 12:0_14:1", _xlfn.IFNA(VLOOKUP(D427,ctlistM1!A:AI,20,FALSE),"PC 12:0_14:1"))</f>
        <v>PC 12:0_14:1</v>
      </c>
      <c r="M427">
        <f>_xlfn.IFNA(VLOOKUP(D427,ctlistM1!A:AR,27,FALSE),0)</f>
        <v>0</v>
      </c>
      <c r="N427" s="2">
        <v>0</v>
      </c>
      <c r="O427" t="s">
        <v>146</v>
      </c>
      <c r="P427">
        <v>0</v>
      </c>
      <c r="Q427">
        <v>0</v>
      </c>
    </row>
    <row r="428" spans="1:17" x14ac:dyDescent="0.25">
      <c r="A428">
        <v>427</v>
      </c>
      <c r="B428">
        <v>-803.6</v>
      </c>
      <c r="C428">
        <v>309.3</v>
      </c>
      <c r="D428" t="s">
        <v>572</v>
      </c>
      <c r="E428">
        <f>VLOOKUP(D428,ProbListM1!D:S,10,FALSE)</f>
        <v>0.59267387095857427</v>
      </c>
      <c r="F428" t="str">
        <f>_xlfn.IFNA(VLOOKUP(D428,ctlistM1!A:AI,4,FALSE),"PC 12:0_14:1")</f>
        <v>PG 18:0_20:2</v>
      </c>
      <c r="G428">
        <f>_xlfn.IFNA(VLOOKUP(D428,ctlistM1!A:AL,11,FALSE),0)</f>
        <v>1</v>
      </c>
      <c r="H428" s="2">
        <f>IF(G428=0,0,VLOOKUP(F428,ProbListM1!D:W,IF(G428=1,17,IF(G428=2,18,IF(G428=3,19,IF(G428=4,20)))), FALSE))</f>
        <v>1.7114925481781128E-2</v>
      </c>
      <c r="I428" s="12" t="str">
        <f>IF(_xlfn.IFNA(VLOOKUP(D428,ctlistM1!A:AI,12,FALSE),"PC 12:0_14:1")=0,"PC 12:0_14:1", _xlfn.IFNA(VLOOKUP(D428,ctlistM1!A:AI,12,FALSE),"PC 12:0_14:1"))</f>
        <v>PG 18:1_20:1</v>
      </c>
      <c r="J428" s="12">
        <f>_xlfn.IFNA(VLOOKUP(D428,ctlistM1!A:AO,19,FALSE),0)</f>
        <v>2</v>
      </c>
      <c r="K428" s="2">
        <f>IF(J428=0,0,VLOOKUP(I428,ProbListM1!D:W,IF(J428=1,17,IF(J428=2,18,IF(J428=3,19,IF(J428=4,20)))),FALSE))</f>
        <v>3.1328427526485736E-2</v>
      </c>
      <c r="L428" s="12" t="str">
        <f>IF(_xlfn.IFNA(VLOOKUP(D428,ctlistM1!A:AI,20,FALSE),"PC 12:0_14:1")=0,"PC 12:0_14:1", _xlfn.IFNA(VLOOKUP(D428,ctlistM1!A:AI,20,FALSE),"PC 12:0_14:1"))</f>
        <v>PC 12:0_14:1</v>
      </c>
      <c r="M428">
        <f>_xlfn.IFNA(VLOOKUP(D428,ctlistM1!A:AR,27,FALSE),0)</f>
        <v>0</v>
      </c>
      <c r="N428" s="2">
        <v>0</v>
      </c>
      <c r="O428" t="s">
        <v>146</v>
      </c>
      <c r="P428">
        <v>0</v>
      </c>
      <c r="Q428">
        <v>0</v>
      </c>
    </row>
    <row r="429" spans="1:17" x14ac:dyDescent="0.25">
      <c r="A429">
        <v>428</v>
      </c>
      <c r="B429">
        <v>-801.6</v>
      </c>
      <c r="C429">
        <v>307.3</v>
      </c>
      <c r="D429" t="s">
        <v>573</v>
      </c>
      <c r="E429">
        <f>VLOOKUP(D429,ProbListM1!D:S,10,FALSE)</f>
        <v>0.59285171313335072</v>
      </c>
      <c r="F429" t="str">
        <f>_xlfn.IFNA(VLOOKUP(D429,ctlistM1!A:AI,4,FALSE),"PC 12:0_14:1")</f>
        <v>PG 18:0_20:3</v>
      </c>
      <c r="G429">
        <f>_xlfn.IFNA(VLOOKUP(D429,ctlistM1!A:AL,11,FALSE),0)</f>
        <v>1</v>
      </c>
      <c r="H429" s="2">
        <f>IF(G429=0,0,VLOOKUP(F429,ProbListM1!D:W,IF(G429=1,17,IF(G429=2,18,IF(G429=3,19,IF(G429=4,20)))), FALSE))</f>
        <v>1.7079450081407654E-2</v>
      </c>
      <c r="I429" s="12" t="str">
        <f>IF(_xlfn.IFNA(VLOOKUP(D429,ctlistM1!A:AI,12,FALSE),"PC 12:0_14:1")=0,"PC 12:0_14:1", _xlfn.IFNA(VLOOKUP(D429,ctlistM1!A:AI,12,FALSE),"PC 12:0_14:1"))</f>
        <v>PG 18:1_20:2</v>
      </c>
      <c r="J429" s="12">
        <f>_xlfn.IFNA(VLOOKUP(D429,ctlistM1!A:AO,19,FALSE),0)</f>
        <v>2</v>
      </c>
      <c r="K429" s="2">
        <f>IF(J429=0,0,VLOOKUP(I429,ProbListM1!D:W,IF(J429=1,17,IF(J429=2,18,IF(J429=3,19,IF(J429=4,20)))),FALSE))</f>
        <v>3.1337828169835547E-2</v>
      </c>
      <c r="L429" s="12" t="str">
        <f>IF(_xlfn.IFNA(VLOOKUP(D429,ctlistM1!A:AI,20,FALSE),"PC 12:0_14:1")=0,"PC 12:0_14:1", _xlfn.IFNA(VLOOKUP(D429,ctlistM1!A:AI,20,FALSE),"PC 12:0_14:1"))</f>
        <v>PC 12:0_14:1</v>
      </c>
      <c r="M429">
        <f>_xlfn.IFNA(VLOOKUP(D429,ctlistM1!A:AR,27,FALSE),0)</f>
        <v>0</v>
      </c>
      <c r="N429" s="2">
        <v>0</v>
      </c>
      <c r="O429" t="s">
        <v>146</v>
      </c>
      <c r="P429">
        <v>0</v>
      </c>
      <c r="Q429">
        <v>0</v>
      </c>
    </row>
    <row r="430" spans="1:17" x14ac:dyDescent="0.25">
      <c r="A430">
        <v>429</v>
      </c>
      <c r="B430">
        <v>-799.5</v>
      </c>
      <c r="C430">
        <v>305.2</v>
      </c>
      <c r="D430" t="s">
        <v>574</v>
      </c>
      <c r="E430">
        <f>VLOOKUP(D430,ProbListM1!D:S,10,FALSE)</f>
        <v>0.59302960867278631</v>
      </c>
      <c r="F430" t="str">
        <f>_xlfn.IFNA(VLOOKUP(D430,ctlistM1!A:AI,4,FALSE),"PC 12:0_14:1")</f>
        <v>PG 18:1_20:3</v>
      </c>
      <c r="G430">
        <f>_xlfn.IFNA(VLOOKUP(D430,ctlistM1!A:AL,11,FALSE),0)</f>
        <v>2</v>
      </c>
      <c r="H430" s="2">
        <f>IF(G430=0,0,VLOOKUP(F430,ProbListM1!D:W,IF(G430=1,17,IF(G430=2,18,IF(G430=3,19,IF(G430=4,20)))), FALSE))</f>
        <v>3.1347231634013047E-2</v>
      </c>
      <c r="I430" s="12" t="str">
        <f>IF(_xlfn.IFNA(VLOOKUP(D430,ctlistM1!A:AI,12,FALSE),"PC 12:0_14:1")=0,"PC 12:0_14:1", _xlfn.IFNA(VLOOKUP(D430,ctlistM1!A:AI,12,FALSE),"PC 12:0_14:1"))</f>
        <v>PG 18:0_20:4</v>
      </c>
      <c r="J430" s="12">
        <f>_xlfn.IFNA(VLOOKUP(D430,ctlistM1!A:AO,19,FALSE),0)</f>
        <v>1</v>
      </c>
      <c r="K430" s="2">
        <f>IF(J430=0,0,VLOOKUP(I430,ProbListM1!D:W,IF(J430=1,17,IF(J430=2,18,IF(J430=3,19,IF(J430=4,20)))),FALSE))</f>
        <v>1.7044005254667552E-2</v>
      </c>
      <c r="L430" s="12" t="str">
        <f>IF(_xlfn.IFNA(VLOOKUP(D430,ctlistM1!A:AI,20,FALSE),"PC 12:0_14:1")=0,"PC 12:0_14:1", _xlfn.IFNA(VLOOKUP(D430,ctlistM1!A:AI,20,FALSE),"PC 12:0_14:1"))</f>
        <v>PC 12:0_14:1</v>
      </c>
      <c r="M430">
        <f>_xlfn.IFNA(VLOOKUP(D430,ctlistM1!A:AR,27,FALSE),0)</f>
        <v>0</v>
      </c>
      <c r="N430" s="2">
        <v>0</v>
      </c>
      <c r="O430" t="s">
        <v>146</v>
      </c>
      <c r="P430">
        <v>0</v>
      </c>
      <c r="Q430">
        <v>0</v>
      </c>
    </row>
    <row r="431" spans="1:17" x14ac:dyDescent="0.25">
      <c r="A431">
        <v>430</v>
      </c>
      <c r="B431">
        <v>-797.5</v>
      </c>
      <c r="C431">
        <v>303.2</v>
      </c>
      <c r="D431" t="s">
        <v>575</v>
      </c>
      <c r="E431">
        <f>VLOOKUP(D431,ProbListM1!D:S,10,FALSE)</f>
        <v>0.59320755759289423</v>
      </c>
      <c r="F431" t="str">
        <f>_xlfn.IFNA(VLOOKUP(D431,ctlistM1!A:AI,4,FALSE),"PC 12:0_14:1")</f>
        <v>PG 18:0_20:5</v>
      </c>
      <c r="G431">
        <f>_xlfn.IFNA(VLOOKUP(D431,ctlistM1!A:AL,11,FALSE),0)</f>
        <v>1</v>
      </c>
      <c r="H431" s="2">
        <f>IF(G431=0,0,VLOOKUP(F431,ProbListM1!D:W,IF(G431=1,17,IF(G431=2,18,IF(G431=3,19,IF(G431=4,20)))), FALSE))</f>
        <v>1.7008591039128357E-2</v>
      </c>
      <c r="I431" s="12" t="str">
        <f>IF(_xlfn.IFNA(VLOOKUP(D431,ctlistM1!A:AI,12,FALSE),"PC 12:0_14:1")=0,"PC 12:0_14:1", _xlfn.IFNA(VLOOKUP(D431,ctlistM1!A:AI,12,FALSE),"PC 12:0_14:1"))</f>
        <v>PG 18:1_20:4</v>
      </c>
      <c r="J431" s="12">
        <f>_xlfn.IFNA(VLOOKUP(D431,ctlistM1!A:AO,19,FALSE),0)</f>
        <v>2</v>
      </c>
      <c r="K431" s="2">
        <f>IF(J431=0,0,VLOOKUP(I431,ProbListM1!D:W,IF(J431=1,17,IF(J431=2,18,IF(J431=3,19,IF(J431=4,20)))),FALSE))</f>
        <v>3.1356637919864649E-2</v>
      </c>
      <c r="L431" s="12" t="str">
        <f>IF(_xlfn.IFNA(VLOOKUP(D431,ctlistM1!A:AI,20,FALSE),"PC 12:0_14:1")=0,"PC 12:0_14:1", _xlfn.IFNA(VLOOKUP(D431,ctlistM1!A:AI,20,FALSE),"PC 12:0_14:1"))</f>
        <v>PC 12:0_14:1</v>
      </c>
      <c r="M431">
        <f>_xlfn.IFNA(VLOOKUP(D431,ctlistM1!A:AR,27,FALSE),0)</f>
        <v>0</v>
      </c>
      <c r="N431" s="2">
        <v>0</v>
      </c>
      <c r="O431" t="s">
        <v>146</v>
      </c>
      <c r="P431">
        <v>0</v>
      </c>
      <c r="Q431">
        <v>0</v>
      </c>
    </row>
    <row r="432" spans="1:17" x14ac:dyDescent="0.25">
      <c r="A432">
        <v>431</v>
      </c>
      <c r="B432">
        <v>-795.5</v>
      </c>
      <c r="C432">
        <v>301.2</v>
      </c>
      <c r="D432" t="s">
        <v>576</v>
      </c>
      <c r="E432">
        <f>VLOOKUP(D432,ProbListM1!D:S,10,FALSE)</f>
        <v>0.593385559909692</v>
      </c>
      <c r="F432" t="str">
        <f>_xlfn.IFNA(VLOOKUP(D432,ctlistM1!A:AI,4,FALSE),"PC 12:0_14:1")</f>
        <v>PG 18:1_20:5</v>
      </c>
      <c r="G432">
        <f>_xlfn.IFNA(VLOOKUP(D432,ctlistM1!A:AL,11,FALSE),0)</f>
        <v>2</v>
      </c>
      <c r="H432" s="2">
        <f>IF(G432=0,0,VLOOKUP(F432,ProbListM1!D:W,IF(G432=1,17,IF(G432=2,18,IF(G432=3,19,IF(G432=4,20)))), FALSE))</f>
        <v>3.1366047028237067E-2</v>
      </c>
      <c r="I432" s="12" t="str">
        <f>IF(_xlfn.IFNA(VLOOKUP(D432,ctlistM1!A:AI,12,FALSE),"PC 12:0_14:1")=0,"PC 12:0_14:1", _xlfn.IFNA(VLOOKUP(D432,ctlistM1!A:AI,12,FALSE),"PC 12:0_14:1"))</f>
        <v>PC 12:0_14:1</v>
      </c>
      <c r="J432" s="12">
        <f>_xlfn.IFNA(VLOOKUP(D432,ctlistM1!A:AO,19,FALSE),0)</f>
        <v>0</v>
      </c>
      <c r="K432" s="2">
        <f>IF(J432=0,0,VLOOKUP(I432,ProbListM1!D:W,IF(J432=1,17,IF(J432=2,18,IF(J432=3,19,IF(J432=4,20)))),FALSE))</f>
        <v>0</v>
      </c>
      <c r="L432" s="12" t="str">
        <f>IF(_xlfn.IFNA(VLOOKUP(D432,ctlistM1!A:AI,20,FALSE),"PC 12:0_14:1")=0,"PC 12:0_14:1", _xlfn.IFNA(VLOOKUP(D432,ctlistM1!A:AI,20,FALSE),"PC 12:0_14:1"))</f>
        <v>PC 12:0_14:1</v>
      </c>
      <c r="M432">
        <f>_xlfn.IFNA(VLOOKUP(D432,ctlistM1!A:AR,27,FALSE),0)</f>
        <v>0</v>
      </c>
      <c r="N432" s="2">
        <v>0</v>
      </c>
      <c r="O432" t="s">
        <v>146</v>
      </c>
      <c r="P432">
        <v>0</v>
      </c>
      <c r="Q432">
        <v>0</v>
      </c>
    </row>
    <row r="433" spans="1:17" x14ac:dyDescent="0.25">
      <c r="A433">
        <v>432</v>
      </c>
      <c r="B433">
        <v>-825.6</v>
      </c>
      <c r="C433">
        <v>331.3</v>
      </c>
      <c r="D433" t="s">
        <v>577</v>
      </c>
      <c r="E433">
        <f>VLOOKUP(D433,ProbListM1!D:S,10,FALSE)</f>
        <v>0.57988071050170609</v>
      </c>
      <c r="F433" t="str">
        <f>_xlfn.IFNA(VLOOKUP(D433,ctlistM1!A:AI,4,FALSE),"PC 12:0_14:1")</f>
        <v>PG 18:0_22:5</v>
      </c>
      <c r="G433">
        <f>_xlfn.IFNA(VLOOKUP(D433,ctlistM1!A:AL,11,FALSE),0)</f>
        <v>1</v>
      </c>
      <c r="H433" s="2">
        <f>IF(G433=0,0,VLOOKUP(F433,ProbListM1!D:W,IF(G433=1,17,IF(G433=2,18,IF(G433=3,19,IF(G433=4,20)))), FALSE))</f>
        <v>1.9721498577863511E-2</v>
      </c>
      <c r="I433" s="12" t="str">
        <f>IF(_xlfn.IFNA(VLOOKUP(D433,ctlistM1!A:AI,12,FALSE),"PC 12:0_14:1")=0,"PC 12:0_14:1", _xlfn.IFNA(VLOOKUP(D433,ctlistM1!A:AI,12,FALSE),"PC 12:0_14:1"))</f>
        <v>PG 18:1_22:4</v>
      </c>
      <c r="J433" s="12">
        <f>_xlfn.IFNA(VLOOKUP(D433,ctlistM1!A:AO,19,FALSE),0)</f>
        <v>2</v>
      </c>
      <c r="K433" s="2">
        <f>IF(J433=0,0,VLOOKUP(I433,ProbListM1!D:W,IF(J433=1,17,IF(J433=2,18,IF(J433=3,19,IF(J433=4,20)))),FALSE))</f>
        <v>3.0652187827307716E-2</v>
      </c>
      <c r="L433" s="12" t="str">
        <f>IF(_xlfn.IFNA(VLOOKUP(D433,ctlistM1!A:AI,20,FALSE),"PC 12:0_14:1")=0,"PC 12:0_14:1", _xlfn.IFNA(VLOOKUP(D433,ctlistM1!A:AI,20,FALSE),"PC 12:0_14:1"))</f>
        <v>PC 12:0_14:1</v>
      </c>
      <c r="M433">
        <f>_xlfn.IFNA(VLOOKUP(D433,ctlistM1!A:AR,27,FALSE),0)</f>
        <v>0</v>
      </c>
      <c r="N433" s="2">
        <v>0</v>
      </c>
      <c r="O433" t="s">
        <v>146</v>
      </c>
      <c r="P433">
        <v>0</v>
      </c>
      <c r="Q433">
        <v>0</v>
      </c>
    </row>
    <row r="434" spans="1:17" x14ac:dyDescent="0.25">
      <c r="A434">
        <v>433</v>
      </c>
      <c r="B434">
        <v>-823.5</v>
      </c>
      <c r="C434">
        <v>329.2</v>
      </c>
      <c r="D434" t="s">
        <v>578</v>
      </c>
      <c r="E434">
        <f>VLOOKUP(D434,ProbListM1!D:S,10,FALSE)</f>
        <v>0.58005471386463436</v>
      </c>
      <c r="F434" t="str">
        <f>_xlfn.IFNA(VLOOKUP(D434,ctlistM1!A:AI,4,FALSE),"PC 12:0_14:1")</f>
        <v>PG 18:0_22:6</v>
      </c>
      <c r="G434">
        <f>_xlfn.IFNA(VLOOKUP(D434,ctlistM1!A:AL,11,FALSE),0)</f>
        <v>1</v>
      </c>
      <c r="H434" s="2">
        <f>IF(G434=0,0,VLOOKUP(F434,ProbListM1!D:W,IF(G434=1,17,IF(G434=2,18,IF(G434=3,19,IF(G434=4,20)))), FALSE))</f>
        <v>1.9683861487111549E-2</v>
      </c>
      <c r="I434" s="12" t="str">
        <f>IF(_xlfn.IFNA(VLOOKUP(D434,ctlistM1!A:AI,12,FALSE),"PC 12:0_14:1")=0,"PC 12:0_14:1", _xlfn.IFNA(VLOOKUP(D434,ctlistM1!A:AI,12,FALSE),"PC 12:0_14:1"))</f>
        <v>PG 18:1_22:5</v>
      </c>
      <c r="J434" s="12">
        <f>_xlfn.IFNA(VLOOKUP(D434,ctlistM1!A:AO,19,FALSE),0)</f>
        <v>2</v>
      </c>
      <c r="K434" s="2">
        <f>IF(J434=0,0,VLOOKUP(I434,ProbListM1!D:W,IF(J434=1,17,IF(J434=2,18,IF(J434=3,19,IF(J434=4,20)))),FALSE))</f>
        <v>3.0661385553092467E-2</v>
      </c>
      <c r="L434" s="12" t="str">
        <f>IF(_xlfn.IFNA(VLOOKUP(D434,ctlistM1!A:AI,20,FALSE),"PC 12:0_14:1")=0,"PC 12:0_14:1", _xlfn.IFNA(VLOOKUP(D434,ctlistM1!A:AI,20,FALSE),"PC 12:0_14:1"))</f>
        <v>PC 12:0_14:1</v>
      </c>
      <c r="M434">
        <f>_xlfn.IFNA(VLOOKUP(D434,ctlistM1!A:AR,27,FALSE),0)</f>
        <v>0</v>
      </c>
      <c r="N434" s="2">
        <v>0</v>
      </c>
      <c r="O434" t="s">
        <v>146</v>
      </c>
      <c r="P434">
        <v>0</v>
      </c>
      <c r="Q434">
        <v>0</v>
      </c>
    </row>
    <row r="435" spans="1:17" x14ac:dyDescent="0.25">
      <c r="A435">
        <v>434</v>
      </c>
      <c r="B435">
        <v>-821.5</v>
      </c>
      <c r="C435">
        <v>327.2</v>
      </c>
      <c r="D435" t="s">
        <v>579</v>
      </c>
      <c r="E435">
        <f>VLOOKUP(D435,ProbListM1!D:S,10,FALSE)</f>
        <v>0.5802287694403192</v>
      </c>
      <c r="F435" t="str">
        <f>_xlfn.IFNA(VLOOKUP(D435,ctlistM1!A:AI,4,FALSE),"PC 12:0_14:1")</f>
        <v>PG 18:1_22:6</v>
      </c>
      <c r="G435">
        <f>_xlfn.IFNA(VLOOKUP(D435,ctlistM1!A:AL,11,FALSE),0)</f>
        <v>2</v>
      </c>
      <c r="H435" s="2">
        <f>IF(G435=0,0,VLOOKUP(F435,ProbListM1!D:W,IF(G435=1,17,IF(G435=2,18,IF(G435=3,19,IF(G435=4,20)))), FALSE))</f>
        <v>3.0670586038815929E-2</v>
      </c>
      <c r="I435" s="12" t="str">
        <f>IF(_xlfn.IFNA(VLOOKUP(D435,ctlistM1!A:AI,12,FALSE),"PC 12:0_14:1")=0,"PC 12:0_14:1", _xlfn.IFNA(VLOOKUP(D435,ctlistM1!A:AI,12,FALSE),"PC 12:0_14:1"))</f>
        <v>PC 12:0_14:1</v>
      </c>
      <c r="J435" s="12">
        <f>_xlfn.IFNA(VLOOKUP(D435,ctlistM1!A:AO,19,FALSE),0)</f>
        <v>0</v>
      </c>
      <c r="K435" s="2">
        <f>IF(J435=0,0,VLOOKUP(I435,ProbListM1!D:W,IF(J435=1,17,IF(J435=2,18,IF(J435=3,19,IF(J435=4,20)))),FALSE))</f>
        <v>0</v>
      </c>
      <c r="L435" s="12" t="str">
        <f>IF(_xlfn.IFNA(VLOOKUP(D435,ctlistM1!A:AI,20,FALSE),"PC 12:0_14:1")=0,"PC 12:0_14:1", _xlfn.IFNA(VLOOKUP(D435,ctlistM1!A:AI,20,FALSE),"PC 12:0_14:1"))</f>
        <v>PC 12:0_14:1</v>
      </c>
      <c r="M435">
        <f>_xlfn.IFNA(VLOOKUP(D435,ctlistM1!A:AR,27,FALSE),0)</f>
        <v>0</v>
      </c>
      <c r="N435" s="2">
        <v>0</v>
      </c>
      <c r="O435" t="s">
        <v>146</v>
      </c>
      <c r="P435">
        <v>0</v>
      </c>
      <c r="Q435">
        <v>0</v>
      </c>
    </row>
    <row r="436" spans="1:17" x14ac:dyDescent="0.25">
      <c r="A436">
        <v>435</v>
      </c>
      <c r="B436" s="2">
        <v>-745.5</v>
      </c>
      <c r="C436" s="2">
        <v>281.2</v>
      </c>
      <c r="D436" t="s">
        <v>580</v>
      </c>
      <c r="E436">
        <f>VLOOKUP(D436,ProbListM1!D:S,10,FALSE)</f>
        <v>0.62041473697147353</v>
      </c>
      <c r="F436" t="str">
        <f>_xlfn.IFNA(VLOOKUP(D436,ctlistM1!A:AI,4,FALSE),"PC 12:0_14:1")</f>
        <v>PG 16:1_18:2</v>
      </c>
      <c r="G436">
        <f>_xlfn.IFNA(VLOOKUP(D436,ctlistM1!A:AL,11,FALSE),0)</f>
        <v>1</v>
      </c>
      <c r="H436" s="2">
        <f>IF(G436=0,0,VLOOKUP(F436,ProbListM1!D:W,IF(G436=1,17,IF(G436=2,18,IF(G436=3,19,IF(G436=4,20)))), FALSE))</f>
        <v>1.4915769881214748E-2</v>
      </c>
      <c r="I436" s="12" t="str">
        <f>IF(_xlfn.IFNA(VLOOKUP(D436,ctlistM1!A:AI,12,FALSE),"PC 12:0_14:1")=0,"PC 12:0_14:1", _xlfn.IFNA(VLOOKUP(D436,ctlistM1!A:AI,12,FALSE),"PC 12:0_14:1"))</f>
        <v>PC 12:0_14:1</v>
      </c>
      <c r="J436" s="12">
        <f>_xlfn.IFNA(VLOOKUP(D436,ctlistM1!A:AO,19,FALSE),0)</f>
        <v>0</v>
      </c>
      <c r="K436" s="2">
        <f>IF(J436=0,0,VLOOKUP(I436,ProbListM1!D:W,IF(J436=1,17,IF(J436=2,18,IF(J436=3,19,IF(J436=4,20)))),FALSE))</f>
        <v>0</v>
      </c>
      <c r="L436" s="12" t="str">
        <f>IF(_xlfn.IFNA(VLOOKUP(D436,ctlistM1!A:AI,20,FALSE),"PC 12:0_14:1")=0,"PC 12:0_14:1", _xlfn.IFNA(VLOOKUP(D436,ctlistM1!A:AI,20,FALSE),"PC 12:0_14:1"))</f>
        <v>PC 12:0_14:1</v>
      </c>
      <c r="M436">
        <f>_xlfn.IFNA(VLOOKUP(D436,ctlistM1!A:AR,27,FALSE),0)</f>
        <v>0</v>
      </c>
      <c r="N436" s="2">
        <v>0</v>
      </c>
      <c r="O436" t="s">
        <v>146</v>
      </c>
      <c r="P436">
        <v>0</v>
      </c>
      <c r="Q436">
        <v>0</v>
      </c>
    </row>
    <row r="437" spans="1:17" x14ac:dyDescent="0.25">
      <c r="A437">
        <v>436</v>
      </c>
      <c r="B437">
        <v>-773.5</v>
      </c>
      <c r="C437">
        <v>281.2</v>
      </c>
      <c r="D437" t="s">
        <v>581</v>
      </c>
      <c r="E437">
        <f>VLOOKUP(D437,ProbListM1!D:S,10,FALSE)</f>
        <v>0.60647666044680992</v>
      </c>
      <c r="F437" t="str">
        <f>_xlfn.IFNA(VLOOKUP(D437,ctlistM1!A:AI,4,FALSE),"PC 12:0_14:1")</f>
        <v>PG 18:1_18:2_2</v>
      </c>
      <c r="G437">
        <f>_xlfn.IFNA(VLOOKUP(D437,ctlistM1!A:AL,11,FALSE),0)</f>
        <v>2</v>
      </c>
      <c r="H437" s="2">
        <f>IF(G437=0,0,VLOOKUP(F437,ProbListM1!D:W,IF(G437=1,17,IF(G437=2,18,IF(G437=3,19,IF(G437=4,20)))), FALSE))</f>
        <v>3.2007704063713109E-2</v>
      </c>
      <c r="I437" s="12" t="str">
        <f>IF(_xlfn.IFNA(VLOOKUP(D437,ctlistM1!A:AI,12,FALSE),"PC 12:0_14:1")=0,"PC 12:0_14:1", _xlfn.IFNA(VLOOKUP(D437,ctlistM1!A:AI,12,FALSE),"PC 12:0_14:1"))</f>
        <v>PG 18:1_18:2</v>
      </c>
      <c r="J437" s="12">
        <f>_xlfn.IFNA(VLOOKUP(D437,ctlistM1!A:AO,19,FALSE),0)</f>
        <v>1</v>
      </c>
      <c r="K437" s="2">
        <f>IF(J437=0,0,VLOOKUP(I437,ProbListM1!D:W,IF(J437=1,17,IF(J437=2,18,IF(J437=3,19,IF(J437=4,20)))),FALSE))</f>
        <v>1.458067606470826E-2</v>
      </c>
      <c r="L437" s="12" t="str">
        <f>IF(_xlfn.IFNA(VLOOKUP(D437,ctlistM1!A:AI,20,FALSE),"PC 12:0_14:1")=0,"PC 12:0_14:1", _xlfn.IFNA(VLOOKUP(D437,ctlistM1!A:AI,20,FALSE),"PC 12:0_14:1"))</f>
        <v>PC 12:0_14:1</v>
      </c>
      <c r="M437">
        <f>_xlfn.IFNA(VLOOKUP(D437,ctlistM1!A:AR,27,FALSE),0)</f>
        <v>0</v>
      </c>
      <c r="N437" s="2">
        <v>0</v>
      </c>
      <c r="O437" t="s">
        <v>146</v>
      </c>
      <c r="P437">
        <v>0</v>
      </c>
      <c r="Q437">
        <v>0</v>
      </c>
    </row>
    <row r="438" spans="1:17" x14ac:dyDescent="0.25">
      <c r="A438">
        <v>437</v>
      </c>
      <c r="B438">
        <v>-771.5</v>
      </c>
      <c r="C438">
        <v>279.2</v>
      </c>
      <c r="D438" t="s">
        <v>582</v>
      </c>
      <c r="E438">
        <f>VLOOKUP(D438,ProbListM1!D:S,10,FALSE)</f>
        <v>0.60665864439030759</v>
      </c>
      <c r="F438" t="str">
        <f>_xlfn.IFNA(VLOOKUP(D438,ctlistM1!A:AI,4,FALSE),"PC 12:0_14:1")</f>
        <v>PG 18:2_18:2</v>
      </c>
      <c r="G438">
        <f>_xlfn.IFNA(VLOOKUP(D438,ctlistM1!A:AL,11,FALSE),0)</f>
        <v>2</v>
      </c>
      <c r="H438" s="2">
        <f>IF(G438=0,0,VLOOKUP(F438,ProbListM1!D:W,IF(G438=1,17,IF(G438=2,18,IF(G438=3,19,IF(G438=4,20)))), FALSE))</f>
        <v>3.2017308535884435E-2</v>
      </c>
      <c r="I438" s="12" t="str">
        <f>IF(_xlfn.IFNA(VLOOKUP(D438,ctlistM1!A:AI,12,FALSE),"PC 12:0_14:1")=0,"PC 12:0_14:1", _xlfn.IFNA(VLOOKUP(D438,ctlistM1!A:AI,12,FALSE),"PC 12:0_14:1"))</f>
        <v>PG 18:1_18:3</v>
      </c>
      <c r="J438" s="12">
        <f>_xlfn.IFNA(VLOOKUP(D438,ctlistM1!A:AO,19,FALSE),0)</f>
        <v>1</v>
      </c>
      <c r="K438" s="2">
        <f>IF(J438=0,0,VLOOKUP(I438,ProbListM1!D:W,IF(J438=1,17,IF(J438=2,18,IF(J438=3,19,IF(J438=4,20)))),FALSE))</f>
        <v>1.4547653994325355E-2</v>
      </c>
      <c r="L438" s="12" t="str">
        <f>IF(_xlfn.IFNA(VLOOKUP(D438,ctlistM1!A:AI,20,FALSE),"PC 12:0_14:1")=0,"PC 12:0_14:1", _xlfn.IFNA(VLOOKUP(D438,ctlistM1!A:AI,20,FALSE),"PC 12:0_14:1"))</f>
        <v>PC 12:0_14:1</v>
      </c>
      <c r="M438">
        <f>_xlfn.IFNA(VLOOKUP(D438,ctlistM1!A:AR,27,FALSE),0)</f>
        <v>0</v>
      </c>
      <c r="N438" s="2">
        <v>0</v>
      </c>
      <c r="O438" t="s">
        <v>146</v>
      </c>
      <c r="P438">
        <v>0</v>
      </c>
      <c r="Q438">
        <v>0</v>
      </c>
    </row>
    <row r="439" spans="1:17" x14ac:dyDescent="0.25">
      <c r="A439">
        <v>438</v>
      </c>
      <c r="B439">
        <v>-769.5</v>
      </c>
      <c r="C439">
        <v>277.2</v>
      </c>
      <c r="D439" t="s">
        <v>583</v>
      </c>
      <c r="E439">
        <f>VLOOKUP(D439,ProbListM1!D:S,10,FALSE)</f>
        <v>0.60684068294127458</v>
      </c>
      <c r="F439" t="str">
        <f>_xlfn.IFNA(VLOOKUP(D439,ctlistM1!A:AI,4,FALSE),"PC 12:0_14:1")</f>
        <v>PG 18:2_18:3</v>
      </c>
      <c r="G439">
        <f>_xlfn.IFNA(VLOOKUP(D439,ctlistM1!A:AL,11,FALSE),0)</f>
        <v>2</v>
      </c>
      <c r="H439" s="2">
        <f>IF(G439=0,0,VLOOKUP(F439,ProbListM1!D:W,IF(G439=1,17,IF(G439=2,18,IF(G439=3,19,IF(G439=4,20)))), FALSE))</f>
        <v>3.2026915890045839E-2</v>
      </c>
      <c r="I439" s="12" t="str">
        <f>IF(_xlfn.IFNA(VLOOKUP(D439,ctlistM1!A:AI,12,FALSE),"PC 12:0_14:1")=0,"PC 12:0_14:1", _xlfn.IFNA(VLOOKUP(D439,ctlistM1!A:AI,12,FALSE),"PC 12:0_14:1"))</f>
        <v>PC 12:0_14:1</v>
      </c>
      <c r="J439" s="12">
        <f>_xlfn.IFNA(VLOOKUP(D439,ctlistM1!A:AO,19,FALSE),0)</f>
        <v>0</v>
      </c>
      <c r="K439" s="2">
        <f>IF(J439=0,0,VLOOKUP(I439,ProbListM1!D:W,IF(J439=1,17,IF(J439=2,18,IF(J439=3,19,IF(J439=4,20)))),FALSE))</f>
        <v>0</v>
      </c>
      <c r="L439" s="12" t="str">
        <f>IF(_xlfn.IFNA(VLOOKUP(D439,ctlistM1!A:AI,20,FALSE),"PC 12:0_14:1")=0,"PC 12:0_14:1", _xlfn.IFNA(VLOOKUP(D439,ctlistM1!A:AI,20,FALSE),"PC 12:0_14:1"))</f>
        <v>PC 12:0_14:1</v>
      </c>
      <c r="M439">
        <f>_xlfn.IFNA(VLOOKUP(D439,ctlistM1!A:AR,27,FALSE),0)</f>
        <v>0</v>
      </c>
      <c r="N439" s="2">
        <v>0</v>
      </c>
      <c r="O439" t="s">
        <v>146</v>
      </c>
      <c r="P439">
        <v>0</v>
      </c>
      <c r="Q439">
        <v>0</v>
      </c>
    </row>
    <row r="440" spans="1:17" x14ac:dyDescent="0.25">
      <c r="A440">
        <v>439</v>
      </c>
      <c r="B440">
        <v>-801.6</v>
      </c>
      <c r="C440">
        <v>309.3</v>
      </c>
      <c r="D440" t="s">
        <v>584</v>
      </c>
      <c r="E440">
        <f>VLOOKUP(D440,ProbListM1!D:S,10,FALSE)</f>
        <v>0.59285171313335072</v>
      </c>
      <c r="F440" t="str">
        <f>_xlfn.IFNA(VLOOKUP(D440,ctlistM1!A:AI,4,FALSE),"PC 12:0_14:1")</f>
        <v>PG 18:2_20:1</v>
      </c>
      <c r="G440">
        <f>_xlfn.IFNA(VLOOKUP(D440,ctlistM1!A:AL,11,FALSE),0)</f>
        <v>2</v>
      </c>
      <c r="H440" s="2">
        <f>IF(G440=0,0,VLOOKUP(F440,ProbListM1!D:W,IF(G440=1,17,IF(G440=2,18,IF(G440=3,19,IF(G440=4,20)))), FALSE))</f>
        <v>3.1288627288076604E-2</v>
      </c>
      <c r="I440" s="12" t="str">
        <f>IF(_xlfn.IFNA(VLOOKUP(D440,ctlistM1!A:AI,12,FALSE),"PC 12:0_14:1")=0,"PC 12:0_14:1", _xlfn.IFNA(VLOOKUP(D440,ctlistM1!A:AI,12,FALSE),"PC 12:0_14:1"))</f>
        <v>PG 18:1_20:2</v>
      </c>
      <c r="J440" s="12">
        <f>_xlfn.IFNA(VLOOKUP(D440,ctlistM1!A:AO,19,FALSE),0)</f>
        <v>1</v>
      </c>
      <c r="K440" s="2">
        <f>IF(J440=0,0,VLOOKUP(I440,ProbListM1!D:W,IF(J440=1,17,IF(J440=2,18,IF(J440=3,19,IF(J440=4,20)))),FALSE))</f>
        <v>1.7120061114914226E-2</v>
      </c>
      <c r="L440" s="12" t="str">
        <f>IF(_xlfn.IFNA(VLOOKUP(D440,ctlistM1!A:AI,20,FALSE),"PC 12:0_14:1")=0,"PC 12:0_14:1", _xlfn.IFNA(VLOOKUP(D440,ctlistM1!A:AI,20,FALSE),"PC 12:0_14:1"))</f>
        <v>PC 12:0_14:1</v>
      </c>
      <c r="M440">
        <f>_xlfn.IFNA(VLOOKUP(D440,ctlistM1!A:AR,27,FALSE),0)</f>
        <v>0</v>
      </c>
      <c r="N440" s="2">
        <v>0</v>
      </c>
      <c r="O440" t="s">
        <v>146</v>
      </c>
      <c r="P440">
        <v>0</v>
      </c>
      <c r="Q440">
        <v>0</v>
      </c>
    </row>
    <row r="441" spans="1:17" x14ac:dyDescent="0.25">
      <c r="A441">
        <v>440</v>
      </c>
      <c r="B441">
        <v>-799.5</v>
      </c>
      <c r="C441">
        <v>307.3</v>
      </c>
      <c r="D441" t="s">
        <v>585</v>
      </c>
      <c r="E441">
        <f>VLOOKUP(D441,ProbListM1!D:S,10,FALSE)</f>
        <v>0.59302960867278631</v>
      </c>
      <c r="F441" t="str">
        <f>_xlfn.IFNA(VLOOKUP(D441,ctlistM1!A:AI,4,FALSE),"PC 12:0_14:1")</f>
        <v>PG 18:1_20:3</v>
      </c>
      <c r="G441">
        <f>_xlfn.IFNA(VLOOKUP(D441,ctlistM1!A:AL,11,FALSE),0)</f>
        <v>1</v>
      </c>
      <c r="H441" s="2">
        <f>IF(G441=0,0,VLOOKUP(F441,ProbListM1!D:W,IF(G441=1,17,IF(G441=2,18,IF(G441=3,19,IF(G441=4,20)))), FALSE))</f>
        <v>1.7084575069525574E-2</v>
      </c>
      <c r="I441" s="12" t="str">
        <f>IF(_xlfn.IFNA(VLOOKUP(D441,ctlistM1!A:AI,12,FALSE),"PC 12:0_14:1")=0,"PC 12:0_14:1", _xlfn.IFNA(VLOOKUP(D441,ctlistM1!A:AI,12,FALSE),"PC 12:0_14:1"))</f>
        <v>PG 18:2_20:2</v>
      </c>
      <c r="J441" s="12">
        <f>_xlfn.IFNA(VLOOKUP(D441,ctlistM1!A:AO,19,FALSE),0)</f>
        <v>2</v>
      </c>
      <c r="K441" s="2">
        <f>IF(J441=0,0,VLOOKUP(I441,ProbListM1!D:W,IF(J441=1,17,IF(J441=2,18,IF(J441=3,19,IF(J441=4,20)))),FALSE))</f>
        <v>3.1298015988667854E-2</v>
      </c>
      <c r="L441" s="12" t="str">
        <f>IF(_xlfn.IFNA(VLOOKUP(D441,ctlistM1!A:AI,20,FALSE),"PC 12:0_14:1")=0,"PC 12:0_14:1", _xlfn.IFNA(VLOOKUP(D441,ctlistM1!A:AI,20,FALSE),"PC 12:0_14:1"))</f>
        <v>PC 12:0_14:1</v>
      </c>
      <c r="M441">
        <f>_xlfn.IFNA(VLOOKUP(D441,ctlistM1!A:AR,27,FALSE),0)</f>
        <v>0</v>
      </c>
      <c r="N441" s="2">
        <v>0</v>
      </c>
      <c r="O441" t="s">
        <v>146</v>
      </c>
      <c r="P441">
        <v>0</v>
      </c>
      <c r="Q441">
        <v>0</v>
      </c>
    </row>
    <row r="442" spans="1:17" x14ac:dyDescent="0.25">
      <c r="A442">
        <v>441</v>
      </c>
      <c r="B442">
        <v>-797.5</v>
      </c>
      <c r="C442">
        <v>305.2</v>
      </c>
      <c r="D442" t="s">
        <v>586</v>
      </c>
      <c r="E442">
        <f>VLOOKUP(D442,ProbListM1!D:S,10,FALSE)</f>
        <v>0.59320755759289423</v>
      </c>
      <c r="F442" t="str">
        <f>_xlfn.IFNA(VLOOKUP(D442,ctlistM1!A:AI,4,FALSE),"PC 12:0_14:1")</f>
        <v>PG 18:2_20:3</v>
      </c>
      <c r="G442">
        <f>_xlfn.IFNA(VLOOKUP(D442,ctlistM1!A:AL,11,FALSE),0)</f>
        <v>2</v>
      </c>
      <c r="H442" s="2">
        <f>IF(G442=0,0,VLOOKUP(F442,ProbListM1!D:W,IF(G442=1,17,IF(G442=2,18,IF(G442=3,19,IF(G442=4,20)))), FALSE))</f>
        <v>3.1307407506503127E-2</v>
      </c>
      <c r="I442" s="12" t="str">
        <f>IF(_xlfn.IFNA(VLOOKUP(D442,ctlistM1!A:AI,12,FALSE),"PC 12:0_14:1")=0,"PC 12:0_14:1", _xlfn.IFNA(VLOOKUP(D442,ctlistM1!A:AI,12,FALSE),"PC 12:0_14:1"))</f>
        <v>PG 18:1_20:4</v>
      </c>
      <c r="J442" s="12">
        <f>_xlfn.IFNA(VLOOKUP(D442,ctlistM1!A:AO,19,FALSE),0)</f>
        <v>1</v>
      </c>
      <c r="K442" s="2">
        <f>IF(J442=0,0,VLOOKUP(I442,ProbListM1!D:W,IF(J442=1,17,IF(J442=2,18,IF(J442=3,19,IF(J442=4,20)))),FALSE))</f>
        <v>1.7049119606944444E-2</v>
      </c>
      <c r="L442" s="12" t="str">
        <f>IF(_xlfn.IFNA(VLOOKUP(D442,ctlistM1!A:AI,20,FALSE),"PC 12:0_14:1")=0,"PC 12:0_14:1", _xlfn.IFNA(VLOOKUP(D442,ctlistM1!A:AI,20,FALSE),"PC 12:0_14:1"))</f>
        <v>PC 12:0_14:1</v>
      </c>
      <c r="M442">
        <f>_xlfn.IFNA(VLOOKUP(D442,ctlistM1!A:AR,27,FALSE),0)</f>
        <v>0</v>
      </c>
      <c r="N442" s="2">
        <v>0</v>
      </c>
      <c r="O442" t="s">
        <v>146</v>
      </c>
      <c r="P442">
        <v>0</v>
      </c>
      <c r="Q442">
        <v>0</v>
      </c>
    </row>
    <row r="443" spans="1:17" x14ac:dyDescent="0.25">
      <c r="A443">
        <v>442</v>
      </c>
      <c r="B443">
        <v>-795.5</v>
      </c>
      <c r="C443">
        <v>303.2</v>
      </c>
      <c r="D443" t="s">
        <v>587</v>
      </c>
      <c r="E443">
        <f>VLOOKUP(D443,ProbListM1!D:S,10,FALSE)</f>
        <v>0.593385559909692</v>
      </c>
      <c r="F443" t="str">
        <f>_xlfn.IFNA(VLOOKUP(D443,ctlistM1!A:AI,4,FALSE),"PC 12:0_14:1")</f>
        <v>PG 18:2_20:4</v>
      </c>
      <c r="G443">
        <f>_xlfn.IFNA(VLOOKUP(D443,ctlistM1!A:AL,11,FALSE),0)</f>
        <v>2</v>
      </c>
      <c r="H443" s="2">
        <f>IF(G443=0,0,VLOOKUP(F443,ProbListM1!D:W,IF(G443=1,17,IF(G443=2,18,IF(G443=3,19,IF(G443=4,20)))), FALSE))</f>
        <v>3.131680184242782E-2</v>
      </c>
      <c r="I443" s="12" t="str">
        <f>IF(_xlfn.IFNA(VLOOKUP(D443,ctlistM1!A:AI,12,FALSE),"PC 12:0_14:1")=0,"PC 12:0_14:1", _xlfn.IFNA(VLOOKUP(D443,ctlistM1!A:AI,12,FALSE),"PC 12:0_14:1"))</f>
        <v>PG 18:1_20:5</v>
      </c>
      <c r="J443" s="12">
        <f>_xlfn.IFNA(VLOOKUP(D443,ctlistM1!A:AO,19,FALSE),0)</f>
        <v>1</v>
      </c>
      <c r="K443" s="2">
        <f>IF(J443=0,0,VLOOKUP(I443,ProbListM1!D:W,IF(J443=1,17,IF(J443=2,18,IF(J443=3,19,IF(J443=4,20)))),FALSE))</f>
        <v>1.7013694764749648E-2</v>
      </c>
      <c r="L443" s="12" t="str">
        <f>IF(_xlfn.IFNA(VLOOKUP(D443,ctlistM1!A:AI,20,FALSE),"PC 12:0_14:1")=0,"PC 12:0_14:1", _xlfn.IFNA(VLOOKUP(D443,ctlistM1!A:AI,20,FALSE),"PC 12:0_14:1"))</f>
        <v>PC 12:0_14:1</v>
      </c>
      <c r="M443">
        <f>_xlfn.IFNA(VLOOKUP(D443,ctlistM1!A:AR,27,FALSE),0)</f>
        <v>0</v>
      </c>
      <c r="N443" s="2">
        <v>0</v>
      </c>
      <c r="O443" t="s">
        <v>146</v>
      </c>
      <c r="P443">
        <v>0</v>
      </c>
      <c r="Q443">
        <v>0</v>
      </c>
    </row>
    <row r="444" spans="1:17" x14ac:dyDescent="0.25">
      <c r="A444">
        <v>443</v>
      </c>
      <c r="B444">
        <v>-793.5</v>
      </c>
      <c r="C444">
        <v>301.2</v>
      </c>
      <c r="D444" t="s">
        <v>588</v>
      </c>
      <c r="E444">
        <f>VLOOKUP(D444,ProbListM1!D:S,10,FALSE)</f>
        <v>0.59356361563920246</v>
      </c>
      <c r="F444" t="str">
        <f>_xlfn.IFNA(VLOOKUP(D444,ctlistM1!A:AI,4,FALSE),"PC 12:0_14:1")</f>
        <v>PG 18:2_20:5</v>
      </c>
      <c r="G444">
        <f>_xlfn.IFNA(VLOOKUP(D444,ctlistM1!A:AL,11,FALSE),0)</f>
        <v>2</v>
      </c>
      <c r="H444" s="2">
        <f>IF(G444=0,0,VLOOKUP(F444,ProbListM1!D:W,IF(G444=1,17,IF(G444=2,18,IF(G444=3,19,IF(G444=4,20)))), FALSE))</f>
        <v>3.1326198997287523E-2</v>
      </c>
      <c r="I444" s="12" t="str">
        <f>IF(_xlfn.IFNA(VLOOKUP(D444,ctlistM1!A:AI,12,FALSE),"PC 12:0_14:1")=0,"PC 12:0_14:1", _xlfn.IFNA(VLOOKUP(D444,ctlistM1!A:AI,12,FALSE),"PC 12:0_14:1"))</f>
        <v>PC 12:0_14:1</v>
      </c>
      <c r="J444" s="12">
        <f>_xlfn.IFNA(VLOOKUP(D444,ctlistM1!A:AO,19,FALSE),0)</f>
        <v>0</v>
      </c>
      <c r="K444" s="2">
        <f>IF(J444=0,0,VLOOKUP(I444,ProbListM1!D:W,IF(J444=1,17,IF(J444=2,18,IF(J444=3,19,IF(J444=4,20)))),FALSE))</f>
        <v>0</v>
      </c>
      <c r="L444" s="12" t="str">
        <f>IF(_xlfn.IFNA(VLOOKUP(D444,ctlistM1!A:AI,20,FALSE),"PC 12:0_14:1")=0,"PC 12:0_14:1", _xlfn.IFNA(VLOOKUP(D444,ctlistM1!A:AI,20,FALSE),"PC 12:0_14:1"))</f>
        <v>PC 12:0_14:1</v>
      </c>
      <c r="M444">
        <f>_xlfn.IFNA(VLOOKUP(D444,ctlistM1!A:AR,27,FALSE),0)</f>
        <v>0</v>
      </c>
      <c r="N444" s="2">
        <v>0</v>
      </c>
      <c r="O444" t="s">
        <v>146</v>
      </c>
      <c r="P444">
        <v>0</v>
      </c>
      <c r="Q444">
        <v>0</v>
      </c>
    </row>
    <row r="445" spans="1:17" x14ac:dyDescent="0.25">
      <c r="A445">
        <v>444</v>
      </c>
      <c r="B445">
        <v>-823.5</v>
      </c>
      <c r="C445">
        <v>331.3</v>
      </c>
      <c r="D445" t="s">
        <v>589</v>
      </c>
      <c r="E445">
        <f>VLOOKUP(D445,ProbListM1!D:S,10,FALSE)</f>
        <v>0.58005471386463436</v>
      </c>
      <c r="F445" t="str">
        <f>_xlfn.IFNA(VLOOKUP(D445,ctlistM1!A:AI,4,FALSE),"PC 12:0_14:1")</f>
        <v>PG 18:1_22:5</v>
      </c>
      <c r="G445">
        <f>_xlfn.IFNA(VLOOKUP(D445,ctlistM1!A:AL,11,FALSE),0)</f>
        <v>1</v>
      </c>
      <c r="H445" s="2">
        <f>IF(G445=0,0,VLOOKUP(F445,ProbListM1!D:W,IF(G445=1,17,IF(G445=2,18,IF(G445=3,19,IF(G445=4,20)))), FALSE))</f>
        <v>1.9727416358904314E-2</v>
      </c>
      <c r="I445" s="12" t="str">
        <f>IF(_xlfn.IFNA(VLOOKUP(D445,ctlistM1!A:AI,12,FALSE),"PC 12:0_14:1")=0,"PC 12:0_14:1", _xlfn.IFNA(VLOOKUP(D445,ctlistM1!A:AI,12,FALSE),"PC 12:0_14:1"))</f>
        <v>PG 18:2_22:4</v>
      </c>
      <c r="J445" s="12">
        <f>_xlfn.IFNA(VLOOKUP(D445,ctlistM1!A:AO,19,FALSE),0)</f>
        <v>2</v>
      </c>
      <c r="K445" s="2">
        <f>IF(J445=0,0,VLOOKUP(I445,ProbListM1!D:W,IF(J445=1,17,IF(J445=2,18,IF(J445=3,19,IF(J445=4,20)))),FALSE))</f>
        <v>3.0613246696851781E-2</v>
      </c>
      <c r="L445" s="12" t="str">
        <f>IF(_xlfn.IFNA(VLOOKUP(D445,ctlistM1!A:AI,20,FALSE),"PC 12:0_14:1")=0,"PC 12:0_14:1", _xlfn.IFNA(VLOOKUP(D445,ctlistM1!A:AI,20,FALSE),"PC 12:0_14:1"))</f>
        <v>PC 12:0_14:1</v>
      </c>
      <c r="M445">
        <f>_xlfn.IFNA(VLOOKUP(D445,ctlistM1!A:AR,27,FALSE),0)</f>
        <v>0</v>
      </c>
      <c r="N445" s="2">
        <v>0</v>
      </c>
      <c r="O445" t="s">
        <v>146</v>
      </c>
      <c r="P445">
        <v>0</v>
      </c>
      <c r="Q445">
        <v>0</v>
      </c>
    </row>
    <row r="446" spans="1:17" x14ac:dyDescent="0.25">
      <c r="A446">
        <v>445</v>
      </c>
      <c r="B446">
        <v>-821.5</v>
      </c>
      <c r="C446">
        <v>329.2</v>
      </c>
      <c r="D446" t="s">
        <v>590</v>
      </c>
      <c r="E446">
        <f>VLOOKUP(D446,ProbListM1!D:S,10,FALSE)</f>
        <v>0.5802287694403192</v>
      </c>
      <c r="F446" t="str">
        <f>_xlfn.IFNA(VLOOKUP(D446,ctlistM1!A:AI,4,FALSE),"PC 12:0_14:1")</f>
        <v>PG 18:1_22:6</v>
      </c>
      <c r="G446">
        <f>_xlfn.IFNA(VLOOKUP(D446,ctlistM1!A:AL,11,FALSE),0)</f>
        <v>1</v>
      </c>
      <c r="H446" s="2">
        <f>IF(G446=0,0,VLOOKUP(F446,ProbListM1!D:W,IF(G446=1,17,IF(G446=2,18,IF(G446=3,19,IF(G446=4,20)))), FALSE))</f>
        <v>1.9689767974484115E-2</v>
      </c>
      <c r="I446" s="12" t="str">
        <f>IF(_xlfn.IFNA(VLOOKUP(D446,ctlistM1!A:AI,12,FALSE),"PC 12:0_14:1")=0,"PC 12:0_14:1", _xlfn.IFNA(VLOOKUP(D446,ctlistM1!A:AI,12,FALSE),"PC 12:0_14:1"))</f>
        <v>PG 18:2_22:5</v>
      </c>
      <c r="J446" s="12">
        <f>_xlfn.IFNA(VLOOKUP(D446,ctlistM1!A:AO,19,FALSE),0)</f>
        <v>2</v>
      </c>
      <c r="K446" s="2">
        <f>IF(J446=0,0,VLOOKUP(I446,ProbListM1!D:W,IF(J446=1,17,IF(J446=2,18,IF(J446=3,19,IF(J446=4,20)))),FALSE))</f>
        <v>3.0622432737668341E-2</v>
      </c>
      <c r="L446" s="12" t="str">
        <f>IF(_xlfn.IFNA(VLOOKUP(D446,ctlistM1!A:AI,20,FALSE),"PC 12:0_14:1")=0,"PC 12:0_14:1", _xlfn.IFNA(VLOOKUP(D446,ctlistM1!A:AI,20,FALSE),"PC 12:0_14:1"))</f>
        <v>PC 12:0_14:1</v>
      </c>
      <c r="M446">
        <f>_xlfn.IFNA(VLOOKUP(D446,ctlistM1!A:AR,27,FALSE),0)</f>
        <v>0</v>
      </c>
      <c r="N446" s="2">
        <v>0</v>
      </c>
      <c r="O446" t="s">
        <v>146</v>
      </c>
      <c r="P446">
        <v>0</v>
      </c>
      <c r="Q446">
        <v>0</v>
      </c>
    </row>
    <row r="447" spans="1:17" x14ac:dyDescent="0.25">
      <c r="A447">
        <v>446</v>
      </c>
      <c r="B447">
        <v>-819.5</v>
      </c>
      <c r="C447">
        <v>327.2</v>
      </c>
      <c r="D447" t="s">
        <v>591</v>
      </c>
      <c r="E447">
        <f>VLOOKUP(D447,ProbListM1!D:S,10,FALSE)</f>
        <v>0.58040287724442774</v>
      </c>
      <c r="F447" t="str">
        <f>_xlfn.IFNA(VLOOKUP(D447,ctlistM1!A:AI,4,FALSE),"PC 12:0_14:1")</f>
        <v>PG 18:2_22:6</v>
      </c>
      <c r="G447">
        <f>_xlfn.IFNA(VLOOKUP(D447,ctlistM1!A:AL,11,FALSE),0)</f>
        <v>2</v>
      </c>
      <c r="H447" s="2">
        <f>IF(G447=0,0,VLOOKUP(F447,ProbListM1!D:W,IF(G447=1,17,IF(G447=2,18,IF(G447=3,19,IF(G447=4,20)))), FALSE))</f>
        <v>3.0631621534917334E-2</v>
      </c>
      <c r="I447" s="12" t="str">
        <f>IF(_xlfn.IFNA(VLOOKUP(D447,ctlistM1!A:AI,12,FALSE),"PC 12:0_14:1")=0,"PC 12:0_14:1", _xlfn.IFNA(VLOOKUP(D447,ctlistM1!A:AI,12,FALSE),"PC 12:0_14:1"))</f>
        <v>PC 12:0_14:1</v>
      </c>
      <c r="J447" s="12">
        <f>_xlfn.IFNA(VLOOKUP(D447,ctlistM1!A:AO,19,FALSE),0)</f>
        <v>0</v>
      </c>
      <c r="K447" s="2">
        <f>IF(J447=0,0,VLOOKUP(I447,ProbListM1!D:W,IF(J447=1,17,IF(J447=2,18,IF(J447=3,19,IF(J447=4,20)))),FALSE))</f>
        <v>0</v>
      </c>
      <c r="L447" s="12" t="str">
        <f>IF(_xlfn.IFNA(VLOOKUP(D447,ctlistM1!A:AI,20,FALSE),"PC 12:0_14:1")=0,"PC 12:0_14:1", _xlfn.IFNA(VLOOKUP(D447,ctlistM1!A:AI,20,FALSE),"PC 12:0_14:1"))</f>
        <v>PC 12:0_14:1</v>
      </c>
      <c r="M447">
        <f>_xlfn.IFNA(VLOOKUP(D447,ctlistM1!A:AR,27,FALSE),0)</f>
        <v>0</v>
      </c>
      <c r="N447" s="2">
        <v>0</v>
      </c>
      <c r="O447" t="s">
        <v>146</v>
      </c>
      <c r="P447">
        <v>0</v>
      </c>
      <c r="Q447">
        <v>0</v>
      </c>
    </row>
    <row r="448" spans="1:17" x14ac:dyDescent="0.25">
      <c r="A448">
        <v>447</v>
      </c>
      <c r="B448" s="2">
        <v>-743.5</v>
      </c>
      <c r="C448" s="2">
        <v>279.2</v>
      </c>
      <c r="D448" t="s">
        <v>592</v>
      </c>
      <c r="E448">
        <f>VLOOKUP(D448,ProbListM1!D:S,10,FALSE)</f>
        <v>0.62060090327893669</v>
      </c>
      <c r="F448" t="str">
        <f>_xlfn.IFNA(VLOOKUP(D448,ctlistM1!A:AI,4,FALSE),"PC 12:0_14:1")</f>
        <v>PC 12:0_14:1</v>
      </c>
      <c r="G448">
        <f>_xlfn.IFNA(VLOOKUP(D448,ctlistM1!A:AL,11,FALSE),0)</f>
        <v>0</v>
      </c>
      <c r="H448" s="2">
        <f>IF(G448=0,0,VLOOKUP(F448,ProbListM1!D:W,IF(G448=1,17,IF(G448=2,18,IF(G448=3,19,IF(G448=4,20)))), FALSE))</f>
        <v>0</v>
      </c>
      <c r="I448" s="12" t="str">
        <f>IF(_xlfn.IFNA(VLOOKUP(D448,ctlistM1!A:AI,12,FALSE),"PC 12:0_14:1")=0,"PC 12:0_14:1", _xlfn.IFNA(VLOOKUP(D448,ctlistM1!A:AI,12,FALSE),"PC 12:0_14:1"))</f>
        <v>PC 12:0_14:1</v>
      </c>
      <c r="J448" s="12">
        <f>_xlfn.IFNA(VLOOKUP(D448,ctlistM1!A:AO,19,FALSE),0)</f>
        <v>0</v>
      </c>
      <c r="K448" s="2">
        <f>IF(J448=0,0,VLOOKUP(I448,ProbListM1!D:W,IF(J448=1,17,IF(J448=2,18,IF(J448=3,19,IF(J448=4,20)))),FALSE))</f>
        <v>0</v>
      </c>
      <c r="L448" s="12" t="str">
        <f>IF(_xlfn.IFNA(VLOOKUP(D448,ctlistM1!A:AI,20,FALSE),"PC 12:0_14:1")=0,"PC 12:0_14:1", _xlfn.IFNA(VLOOKUP(D448,ctlistM1!A:AI,20,FALSE),"PC 12:0_14:1"))</f>
        <v>PC 12:0_14:1</v>
      </c>
      <c r="M448">
        <f>_xlfn.IFNA(VLOOKUP(D448,ctlistM1!A:AR,27,FALSE),0)</f>
        <v>0</v>
      </c>
      <c r="N448" s="2">
        <v>0</v>
      </c>
      <c r="O448" t="s">
        <v>146</v>
      </c>
      <c r="P448">
        <v>0</v>
      </c>
      <c r="Q448">
        <v>0</v>
      </c>
    </row>
    <row r="449" spans="1:17" x14ac:dyDescent="0.25">
      <c r="A449">
        <v>448</v>
      </c>
      <c r="B449">
        <v>-769.5</v>
      </c>
      <c r="C449">
        <v>279.2</v>
      </c>
      <c r="D449" t="s">
        <v>593</v>
      </c>
      <c r="E449">
        <f>VLOOKUP(D449,ProbListM1!D:S,10,FALSE)</f>
        <v>0.60684068294127458</v>
      </c>
      <c r="F449" t="str">
        <f>_xlfn.IFNA(VLOOKUP(D449,ctlistM1!A:AI,4,FALSE),"PC 12:0_14:1")</f>
        <v>PG 18:2_18:3</v>
      </c>
      <c r="G449">
        <f>_xlfn.IFNA(VLOOKUP(D449,ctlistM1!A:AL,11,FALSE),0)</f>
        <v>1</v>
      </c>
      <c r="H449" s="2">
        <f>IF(G449=0,0,VLOOKUP(F449,ProbListM1!D:W,IF(G449=1,17,IF(G449=2,18,IF(G449=3,19,IF(G449=4,20)))), FALSE))</f>
        <v>1.4552019272686727E-2</v>
      </c>
      <c r="I449" s="12" t="str">
        <f>IF(_xlfn.IFNA(VLOOKUP(D449,ctlistM1!A:AI,12,FALSE),"PC 12:0_14:1")=0,"PC 12:0_14:1", _xlfn.IFNA(VLOOKUP(D449,ctlistM1!A:AI,12,FALSE),"PC 12:0_14:1"))</f>
        <v>PG 18:2_18:3_2</v>
      </c>
      <c r="J449" s="12">
        <f>_xlfn.IFNA(VLOOKUP(D449,ctlistM1!A:AO,19,FALSE),0)</f>
        <v>2</v>
      </c>
      <c r="K449" s="2">
        <f>IF(J449=0,0,VLOOKUP(I449,ProbListM1!D:W,IF(J449=1,17,IF(J449=2,18,IF(J449=3,19,IF(J449=4,20)))),FALSE))</f>
        <v>3.1976608709339313E-2</v>
      </c>
      <c r="L449" s="12" t="str">
        <f>IF(_xlfn.IFNA(VLOOKUP(D449,ctlistM1!A:AI,20,FALSE),"PC 12:0_14:1")=0,"PC 12:0_14:1", _xlfn.IFNA(VLOOKUP(D449,ctlistM1!A:AI,20,FALSE),"PC 12:0_14:1"))</f>
        <v>PC 12:0_14:1</v>
      </c>
      <c r="M449">
        <f>_xlfn.IFNA(VLOOKUP(D449,ctlistM1!A:AR,27,FALSE),0)</f>
        <v>0</v>
      </c>
      <c r="N449" s="2">
        <v>0</v>
      </c>
      <c r="O449" t="s">
        <v>146</v>
      </c>
      <c r="P449">
        <v>0</v>
      </c>
      <c r="Q449">
        <v>0</v>
      </c>
    </row>
    <row r="450" spans="1:17" x14ac:dyDescent="0.25">
      <c r="A450">
        <v>449</v>
      </c>
      <c r="B450">
        <v>-767.5</v>
      </c>
      <c r="C450">
        <v>277.2</v>
      </c>
      <c r="D450" t="s">
        <v>594</v>
      </c>
      <c r="E450">
        <f>VLOOKUP(D450,ProbListM1!D:S,10,FALSE)</f>
        <v>0.6070227761160969</v>
      </c>
      <c r="F450" t="str">
        <f>_xlfn.IFNA(VLOOKUP(D450,ctlistM1!A:AI,4,FALSE),"PC 12:0_14:1")</f>
        <v>PC 12:0_14:1</v>
      </c>
      <c r="G450">
        <f>_xlfn.IFNA(VLOOKUP(D450,ctlistM1!A:AL,11,FALSE),0)</f>
        <v>0</v>
      </c>
      <c r="H450" s="2">
        <f>IF(G450=0,0,VLOOKUP(F450,ProbListM1!D:W,IF(G450=1,17,IF(G450=2,18,IF(G450=3,19,IF(G450=4,20)))), FALSE))</f>
        <v>0</v>
      </c>
      <c r="I450" s="12" t="str">
        <f>IF(_xlfn.IFNA(VLOOKUP(D450,ctlistM1!A:AI,12,FALSE),"PC 12:0_14:1")=0,"PC 12:0_14:1", _xlfn.IFNA(VLOOKUP(D450,ctlistM1!A:AI,12,FALSE),"PC 12:0_14:1"))</f>
        <v>PC 12:0_14:1</v>
      </c>
      <c r="J450" s="12">
        <f>_xlfn.IFNA(VLOOKUP(D450,ctlistM1!A:AO,19,FALSE),0)</f>
        <v>0</v>
      </c>
      <c r="K450" s="2">
        <f>IF(J450=0,0,VLOOKUP(I450,ProbListM1!D:W,IF(J450=1,17,IF(J450=2,18,IF(J450=3,19,IF(J450=4,20)))),FALSE))</f>
        <v>0</v>
      </c>
      <c r="L450" s="12" t="str">
        <f>IF(_xlfn.IFNA(VLOOKUP(D450,ctlistM1!A:AI,20,FALSE),"PC 12:0_14:1")=0,"PC 12:0_14:1", _xlfn.IFNA(VLOOKUP(D450,ctlistM1!A:AI,20,FALSE),"PC 12:0_14:1"))</f>
        <v>PC 12:0_14:1</v>
      </c>
      <c r="M450">
        <f>_xlfn.IFNA(VLOOKUP(D450,ctlistM1!A:AR,27,FALSE),0)</f>
        <v>0</v>
      </c>
      <c r="N450" s="2">
        <v>0</v>
      </c>
      <c r="O450" t="s">
        <v>146</v>
      </c>
      <c r="P450">
        <v>0</v>
      </c>
      <c r="Q450">
        <v>0</v>
      </c>
    </row>
    <row r="451" spans="1:17" x14ac:dyDescent="0.25">
      <c r="A451">
        <v>450</v>
      </c>
      <c r="B451">
        <v>-799.5</v>
      </c>
      <c r="C451">
        <v>309.3</v>
      </c>
      <c r="D451" t="s">
        <v>595</v>
      </c>
      <c r="E451">
        <f>VLOOKUP(D451,ProbListM1!D:S,10,FALSE)</f>
        <v>0.59302960867278631</v>
      </c>
      <c r="F451" t="str">
        <f>_xlfn.IFNA(VLOOKUP(D451,ctlistM1!A:AI,4,FALSE),"PC 12:0_14:1")</f>
        <v>PG 18:2_20:2</v>
      </c>
      <c r="G451">
        <f>_xlfn.IFNA(VLOOKUP(D451,ctlistM1!A:AL,11,FALSE),0)</f>
        <v>1</v>
      </c>
      <c r="H451" s="2">
        <f>IF(G451=0,0,VLOOKUP(F451,ProbListM1!D:W,IF(G451=1,17,IF(G451=2,18,IF(G451=3,19,IF(G451=4,20)))), FALSE))</f>
        <v>1.7125198289083994E-2</v>
      </c>
      <c r="I451" s="12" t="str">
        <f>IF(_xlfn.IFNA(VLOOKUP(D451,ctlistM1!A:AI,12,FALSE),"PC 12:0_14:1")=0,"PC 12:0_14:1", _xlfn.IFNA(VLOOKUP(D451,ctlistM1!A:AI,12,FALSE),"PC 12:0_14:1"))</f>
        <v>PC 12:0_14:1</v>
      </c>
      <c r="J451" s="12">
        <f>_xlfn.IFNA(VLOOKUP(D451,ctlistM1!A:AO,19,FALSE),0)</f>
        <v>0</v>
      </c>
      <c r="K451" s="2">
        <f>IF(J451=0,0,VLOOKUP(I451,ProbListM1!D:W,IF(J451=1,17,IF(J451=2,18,IF(J451=3,19,IF(J451=4,20)))),FALSE))</f>
        <v>0</v>
      </c>
      <c r="L451" s="12" t="str">
        <f>IF(_xlfn.IFNA(VLOOKUP(D451,ctlistM1!A:AI,20,FALSE),"PC 12:0_14:1")=0,"PC 12:0_14:1", _xlfn.IFNA(VLOOKUP(D451,ctlistM1!A:AI,20,FALSE),"PC 12:0_14:1"))</f>
        <v>PC 12:0_14:1</v>
      </c>
      <c r="M451">
        <f>_xlfn.IFNA(VLOOKUP(D451,ctlistM1!A:AR,27,FALSE),0)</f>
        <v>0</v>
      </c>
      <c r="N451" s="2">
        <v>0</v>
      </c>
      <c r="O451" t="s">
        <v>146</v>
      </c>
      <c r="P451">
        <v>0</v>
      </c>
      <c r="Q451">
        <v>0</v>
      </c>
    </row>
    <row r="452" spans="1:17" x14ac:dyDescent="0.25">
      <c r="A452">
        <v>451</v>
      </c>
      <c r="B452">
        <v>-797.5</v>
      </c>
      <c r="C452">
        <v>307.3</v>
      </c>
      <c r="D452" t="s">
        <v>596</v>
      </c>
      <c r="E452">
        <f>VLOOKUP(D452,ProbListM1!D:S,10,FALSE)</f>
        <v>0.59320755759289423</v>
      </c>
      <c r="F452" t="str">
        <f>_xlfn.IFNA(VLOOKUP(D452,ctlistM1!A:AI,4,FALSE),"PC 12:0_14:1")</f>
        <v>PG 18:2_20:3</v>
      </c>
      <c r="G452">
        <f>_xlfn.IFNA(VLOOKUP(D452,ctlistM1!A:AL,11,FALSE),0)</f>
        <v>1</v>
      </c>
      <c r="H452" s="2">
        <f>IF(G452=0,0,VLOOKUP(F452,ProbListM1!D:W,IF(G452=1,17,IF(G452=2,18,IF(G452=3,19,IF(G452=4,20)))), FALSE))</f>
        <v>1.7089701595485934E-2</v>
      </c>
      <c r="I452" s="12" t="str">
        <f>IF(_xlfn.IFNA(VLOOKUP(D452,ctlistM1!A:AI,12,FALSE),"PC 12:0_14:1")=0,"PC 12:0_14:1", _xlfn.IFNA(VLOOKUP(D452,ctlistM1!A:AI,12,FALSE),"PC 12:0_14:1"))</f>
        <v>PC 12:0_14:1</v>
      </c>
      <c r="J452" s="12">
        <f>_xlfn.IFNA(VLOOKUP(D452,ctlistM1!A:AO,19,FALSE),0)</f>
        <v>0</v>
      </c>
      <c r="K452" s="2">
        <f>IF(J452=0,0,VLOOKUP(I452,ProbListM1!D:W,IF(J452=1,17,IF(J452=2,18,IF(J452=3,19,IF(J452=4,20)))),FALSE))</f>
        <v>0</v>
      </c>
      <c r="L452" s="12" t="str">
        <f>IF(_xlfn.IFNA(VLOOKUP(D452,ctlistM1!A:AI,20,FALSE),"PC 12:0_14:1")=0,"PC 12:0_14:1", _xlfn.IFNA(VLOOKUP(D452,ctlistM1!A:AI,20,FALSE),"PC 12:0_14:1"))</f>
        <v>PC 12:0_14:1</v>
      </c>
      <c r="M452">
        <f>_xlfn.IFNA(VLOOKUP(D452,ctlistM1!A:AR,27,FALSE),0)</f>
        <v>0</v>
      </c>
      <c r="N452" s="2">
        <v>0</v>
      </c>
      <c r="O452" t="s">
        <v>146</v>
      </c>
      <c r="P452">
        <v>0</v>
      </c>
      <c r="Q452">
        <v>0</v>
      </c>
    </row>
    <row r="453" spans="1:17" x14ac:dyDescent="0.25">
      <c r="A453">
        <v>452</v>
      </c>
      <c r="B453">
        <v>-795.5</v>
      </c>
      <c r="C453">
        <v>305.2</v>
      </c>
      <c r="D453" t="s">
        <v>597</v>
      </c>
      <c r="E453">
        <f>VLOOKUP(D453,ProbListM1!D:S,10,FALSE)</f>
        <v>0.593385559909692</v>
      </c>
      <c r="F453" t="str">
        <f>_xlfn.IFNA(VLOOKUP(D453,ctlistM1!A:AI,4,FALSE),"PC 12:0_14:1")</f>
        <v>PG 18:2_20:4</v>
      </c>
      <c r="G453">
        <f>_xlfn.IFNA(VLOOKUP(D453,ctlistM1!A:AL,11,FALSE),0)</f>
        <v>1</v>
      </c>
      <c r="H453" s="2">
        <f>IF(G453=0,0,VLOOKUP(F453,ProbListM1!D:W,IF(G453=1,17,IF(G453=2,18,IF(G453=3,19,IF(G453=4,20)))), FALSE))</f>
        <v>1.7054235493872309E-2</v>
      </c>
      <c r="I453" s="12" t="str">
        <f>IF(_xlfn.IFNA(VLOOKUP(D453,ctlistM1!A:AI,12,FALSE),"PC 12:0_14:1")=0,"PC 12:0_14:1", _xlfn.IFNA(VLOOKUP(D453,ctlistM1!A:AI,12,FALSE),"PC 12:0_14:1"))</f>
        <v>PC 12:0_14:1</v>
      </c>
      <c r="J453" s="12">
        <f>_xlfn.IFNA(VLOOKUP(D453,ctlistM1!A:AO,19,FALSE),0)</f>
        <v>0</v>
      </c>
      <c r="K453" s="2">
        <f>IF(J453=0,0,VLOOKUP(I453,ProbListM1!D:W,IF(J453=1,17,IF(J453=2,18,IF(J453=3,19,IF(J453=4,20)))),FALSE))</f>
        <v>0</v>
      </c>
      <c r="L453" s="12" t="str">
        <f>IF(_xlfn.IFNA(VLOOKUP(D453,ctlistM1!A:AI,20,FALSE),"PC 12:0_14:1")=0,"PC 12:0_14:1", _xlfn.IFNA(VLOOKUP(D453,ctlistM1!A:AI,20,FALSE),"PC 12:0_14:1"))</f>
        <v>PC 12:0_14:1</v>
      </c>
      <c r="M453">
        <f>_xlfn.IFNA(VLOOKUP(D453,ctlistM1!A:AR,27,FALSE),0)</f>
        <v>0</v>
      </c>
      <c r="N453" s="2">
        <v>0</v>
      </c>
      <c r="O453" t="s">
        <v>146</v>
      </c>
      <c r="P453">
        <v>0</v>
      </c>
      <c r="Q453">
        <v>0</v>
      </c>
    </row>
    <row r="454" spans="1:17" x14ac:dyDescent="0.25">
      <c r="A454">
        <v>453</v>
      </c>
      <c r="B454">
        <v>-793.5</v>
      </c>
      <c r="C454">
        <v>303.2</v>
      </c>
      <c r="D454" t="s">
        <v>598</v>
      </c>
      <c r="E454">
        <f>VLOOKUP(D454,ProbListM1!D:S,10,FALSE)</f>
        <v>0.59356361563920246</v>
      </c>
      <c r="F454" t="str">
        <f>_xlfn.IFNA(VLOOKUP(D454,ctlistM1!A:AI,4,FALSE),"PC 12:0_14:1")</f>
        <v>PG 18:2_20:5</v>
      </c>
      <c r="G454">
        <f>_xlfn.IFNA(VLOOKUP(D454,ctlistM1!A:AL,11,FALSE),0)</f>
        <v>1</v>
      </c>
      <c r="H454" s="2">
        <f>IF(G454=0,0,VLOOKUP(F454,ProbListM1!D:W,IF(G454=1,17,IF(G454=2,18,IF(G454=3,19,IF(G454=4,20)))), FALSE))</f>
        <v>1.7018800021833196E-2</v>
      </c>
      <c r="I454" s="12" t="str">
        <f>IF(_xlfn.IFNA(VLOOKUP(D454,ctlistM1!A:AI,12,FALSE),"PC 12:0_14:1")=0,"PC 12:0_14:1", _xlfn.IFNA(VLOOKUP(D454,ctlistM1!A:AI,12,FALSE),"PC 12:0_14:1"))</f>
        <v>PC 12:0_14:1</v>
      </c>
      <c r="J454" s="12">
        <f>_xlfn.IFNA(VLOOKUP(D454,ctlistM1!A:AO,19,FALSE),0)</f>
        <v>0</v>
      </c>
      <c r="K454" s="2">
        <f>IF(J454=0,0,VLOOKUP(I454,ProbListM1!D:W,IF(J454=1,17,IF(J454=2,18,IF(J454=3,19,IF(J454=4,20)))),FALSE))</f>
        <v>0</v>
      </c>
      <c r="L454" s="12" t="str">
        <f>IF(_xlfn.IFNA(VLOOKUP(D454,ctlistM1!A:AI,20,FALSE),"PC 12:0_14:1")=0,"PC 12:0_14:1", _xlfn.IFNA(VLOOKUP(D454,ctlistM1!A:AI,20,FALSE),"PC 12:0_14:1"))</f>
        <v>PC 12:0_14:1</v>
      </c>
      <c r="M454">
        <f>_xlfn.IFNA(VLOOKUP(D454,ctlistM1!A:AR,27,FALSE),0)</f>
        <v>0</v>
      </c>
      <c r="N454" s="2">
        <v>0</v>
      </c>
      <c r="O454" t="s">
        <v>146</v>
      </c>
      <c r="P454">
        <v>0</v>
      </c>
      <c r="Q454">
        <v>0</v>
      </c>
    </row>
    <row r="455" spans="1:17" x14ac:dyDescent="0.25">
      <c r="A455">
        <v>454</v>
      </c>
      <c r="B455">
        <v>-791.5</v>
      </c>
      <c r="C455">
        <v>301.2</v>
      </c>
      <c r="D455" t="s">
        <v>599</v>
      </c>
      <c r="E455">
        <f>VLOOKUP(D455,ProbListM1!D:S,10,FALSE)</f>
        <v>0.5937417247974528</v>
      </c>
      <c r="F455" t="str">
        <f>_xlfn.IFNA(VLOOKUP(D455,ctlistM1!A:AI,4,FALSE),"PC 12:0_14:1")</f>
        <v>PC 12:0_14:1</v>
      </c>
      <c r="G455">
        <f>_xlfn.IFNA(VLOOKUP(D455,ctlistM1!A:AL,11,FALSE),0)</f>
        <v>0</v>
      </c>
      <c r="H455" s="2">
        <f>IF(G455=0,0,VLOOKUP(F455,ProbListM1!D:W,IF(G455=1,17,IF(G455=2,18,IF(G455=3,19,IF(G455=4,20)))), FALSE))</f>
        <v>0</v>
      </c>
      <c r="I455" s="12" t="str">
        <f>IF(_xlfn.IFNA(VLOOKUP(D455,ctlistM1!A:AI,12,FALSE),"PC 12:0_14:1")=0,"PC 12:0_14:1", _xlfn.IFNA(VLOOKUP(D455,ctlistM1!A:AI,12,FALSE),"PC 12:0_14:1"))</f>
        <v>PC 12:0_14:1</v>
      </c>
      <c r="J455" s="12">
        <f>_xlfn.IFNA(VLOOKUP(D455,ctlistM1!A:AO,19,FALSE),0)</f>
        <v>0</v>
      </c>
      <c r="K455" s="2">
        <f>IF(J455=0,0,VLOOKUP(I455,ProbListM1!D:W,IF(J455=1,17,IF(J455=2,18,IF(J455=3,19,IF(J455=4,20)))),FALSE))</f>
        <v>0</v>
      </c>
      <c r="L455" s="12" t="str">
        <f>IF(_xlfn.IFNA(VLOOKUP(D455,ctlistM1!A:AI,20,FALSE),"PC 12:0_14:1")=0,"PC 12:0_14:1", _xlfn.IFNA(VLOOKUP(D455,ctlistM1!A:AI,20,FALSE),"PC 12:0_14:1"))</f>
        <v>PC 12:0_14:1</v>
      </c>
      <c r="M455">
        <f>_xlfn.IFNA(VLOOKUP(D455,ctlistM1!A:AR,27,FALSE),0)</f>
        <v>0</v>
      </c>
      <c r="N455" s="2">
        <v>0</v>
      </c>
      <c r="O455" t="s">
        <v>146</v>
      </c>
      <c r="P455">
        <v>0</v>
      </c>
      <c r="Q455">
        <v>0</v>
      </c>
    </row>
    <row r="456" spans="1:17" x14ac:dyDescent="0.25">
      <c r="A456">
        <v>455</v>
      </c>
      <c r="B456">
        <v>-821.5</v>
      </c>
      <c r="C456">
        <v>331.3</v>
      </c>
      <c r="D456" t="s">
        <v>600</v>
      </c>
      <c r="E456">
        <f>VLOOKUP(D456,ProbListM1!D:S,10,FALSE)</f>
        <v>0.5802287694403192</v>
      </c>
      <c r="F456" t="str">
        <f>_xlfn.IFNA(VLOOKUP(D456,ctlistM1!A:AI,4,FALSE),"PC 12:0_14:1")</f>
        <v>PG 18:2_22:5</v>
      </c>
      <c r="G456">
        <f>_xlfn.IFNA(VLOOKUP(D456,ctlistM1!A:AL,11,FALSE),0)</f>
        <v>1</v>
      </c>
      <c r="H456" s="2">
        <f>IF(G456=0,0,VLOOKUP(F456,ProbListM1!D:W,IF(G456=1,17,IF(G456=2,18,IF(G456=3,19,IF(G456=4,20)))), FALSE))</f>
        <v>1.9733335915678957E-2</v>
      </c>
      <c r="I456" s="12" t="str">
        <f>IF(_xlfn.IFNA(VLOOKUP(D456,ctlistM1!A:AI,12,FALSE),"PC 12:0_14:1")=0,"PC 12:0_14:1", _xlfn.IFNA(VLOOKUP(D456,ctlistM1!A:AI,12,FALSE),"PC 12:0_14:1"))</f>
        <v>PC 12:0_14:1</v>
      </c>
      <c r="J456" s="12">
        <f>_xlfn.IFNA(VLOOKUP(D456,ctlistM1!A:AO,19,FALSE),0)</f>
        <v>0</v>
      </c>
      <c r="K456" s="2">
        <f>IF(J456=0,0,VLOOKUP(I456,ProbListM1!D:W,IF(J456=1,17,IF(J456=2,18,IF(J456=3,19,IF(J456=4,20)))),FALSE))</f>
        <v>0</v>
      </c>
      <c r="L456" s="12" t="str">
        <f>IF(_xlfn.IFNA(VLOOKUP(D456,ctlistM1!A:AI,20,FALSE),"PC 12:0_14:1")=0,"PC 12:0_14:1", _xlfn.IFNA(VLOOKUP(D456,ctlistM1!A:AI,20,FALSE),"PC 12:0_14:1"))</f>
        <v>PC 12:0_14:1</v>
      </c>
      <c r="M456">
        <f>_xlfn.IFNA(VLOOKUP(D456,ctlistM1!A:AR,27,FALSE),0)</f>
        <v>0</v>
      </c>
      <c r="N456" s="2">
        <v>0</v>
      </c>
      <c r="O456" t="s">
        <v>146</v>
      </c>
      <c r="P456">
        <v>0</v>
      </c>
      <c r="Q456">
        <v>0</v>
      </c>
    </row>
    <row r="457" spans="1:17" x14ac:dyDescent="0.25">
      <c r="A457">
        <v>456</v>
      </c>
      <c r="B457">
        <v>-819.5</v>
      </c>
      <c r="C457">
        <v>329.2</v>
      </c>
      <c r="D457" t="s">
        <v>601</v>
      </c>
      <c r="E457">
        <f>VLOOKUP(D457,ProbListM1!D:S,10,FALSE)</f>
        <v>0.58040287724442774</v>
      </c>
      <c r="F457" t="str">
        <f>_xlfn.IFNA(VLOOKUP(D457,ctlistM1!A:AI,4,FALSE),"PC 12:0_14:1")</f>
        <v>PG 18:2_22:6</v>
      </c>
      <c r="G457">
        <f>_xlfn.IFNA(VLOOKUP(D457,ctlistM1!A:AL,11,FALSE),0)</f>
        <v>1</v>
      </c>
      <c r="H457" s="2">
        <f>IF(G457=0,0,VLOOKUP(F457,ProbListM1!D:W,IF(G457=1,17,IF(G457=2,18,IF(G457=3,19,IF(G457=4,20)))), FALSE))</f>
        <v>1.9695676234201657E-2</v>
      </c>
      <c r="I457" s="12" t="str">
        <f>IF(_xlfn.IFNA(VLOOKUP(D457,ctlistM1!A:AI,12,FALSE),"PC 12:0_14:1")=0,"PC 12:0_14:1", _xlfn.IFNA(VLOOKUP(D457,ctlistM1!A:AI,12,FALSE),"PC 12:0_14:1"))</f>
        <v>PC 12:0_14:1</v>
      </c>
      <c r="J457" s="12">
        <f>_xlfn.IFNA(VLOOKUP(D457,ctlistM1!A:AO,19,FALSE),0)</f>
        <v>0</v>
      </c>
      <c r="K457" s="2">
        <f>IF(J457=0,0,VLOOKUP(I457,ProbListM1!D:W,IF(J457=1,17,IF(J457=2,18,IF(J457=3,19,IF(J457=4,20)))),FALSE))</f>
        <v>0</v>
      </c>
      <c r="L457" s="12" t="str">
        <f>IF(_xlfn.IFNA(VLOOKUP(D457,ctlistM1!A:AI,20,FALSE),"PC 12:0_14:1")=0,"PC 12:0_14:1", _xlfn.IFNA(VLOOKUP(D457,ctlistM1!A:AI,20,FALSE),"PC 12:0_14:1"))</f>
        <v>PC 12:0_14:1</v>
      </c>
      <c r="M457">
        <f>_xlfn.IFNA(VLOOKUP(D457,ctlistM1!A:AR,27,FALSE),0)</f>
        <v>0</v>
      </c>
      <c r="N457" s="2">
        <v>0</v>
      </c>
      <c r="O457" t="s">
        <v>146</v>
      </c>
      <c r="P457">
        <v>0</v>
      </c>
      <c r="Q457">
        <v>0</v>
      </c>
    </row>
    <row r="458" spans="1:17" x14ac:dyDescent="0.25">
      <c r="A458">
        <v>457</v>
      </c>
      <c r="B458">
        <v>-817.5</v>
      </c>
      <c r="C458">
        <v>327.2</v>
      </c>
      <c r="D458" t="s">
        <v>602</v>
      </c>
      <c r="E458">
        <f>VLOOKUP(D458,ProbListM1!D:S,10,FALSE)</f>
        <v>0.58057703729263221</v>
      </c>
      <c r="F458" t="str">
        <f>_xlfn.IFNA(VLOOKUP(D458,ctlistM1!A:AI,4,FALSE),"PC 12:0_14:1")</f>
        <v>PC 12:0_14:1</v>
      </c>
      <c r="G458">
        <f>_xlfn.IFNA(VLOOKUP(D458,ctlistM1!A:AL,11,FALSE),0)</f>
        <v>0</v>
      </c>
      <c r="H458" s="2">
        <f>IF(G458=0,0,VLOOKUP(F458,ProbListM1!D:W,IF(G458=1,17,IF(G458=2,18,IF(G458=3,19,IF(G458=4,20)))), FALSE))</f>
        <v>0</v>
      </c>
      <c r="I458" s="12" t="str">
        <f>IF(_xlfn.IFNA(VLOOKUP(D458,ctlistM1!A:AI,12,FALSE),"PC 12:0_14:1")=0,"PC 12:0_14:1", _xlfn.IFNA(VLOOKUP(D458,ctlistM1!A:AI,12,FALSE),"PC 12:0_14:1"))</f>
        <v>PC 12:0_14:1</v>
      </c>
      <c r="J458" s="12">
        <f>_xlfn.IFNA(VLOOKUP(D458,ctlistM1!A:AO,19,FALSE),0)</f>
        <v>0</v>
      </c>
      <c r="K458" s="2">
        <f>IF(J458=0,0,VLOOKUP(I458,ProbListM1!D:W,IF(J458=1,17,IF(J458=2,18,IF(J458=3,19,IF(J458=4,20)))),FALSE))</f>
        <v>0</v>
      </c>
      <c r="L458" s="12" t="str">
        <f>IF(_xlfn.IFNA(VLOOKUP(D458,ctlistM1!A:AI,20,FALSE),"PC 12:0_14:1")=0,"PC 12:0_14:1", _xlfn.IFNA(VLOOKUP(D458,ctlistM1!A:AI,20,FALSE),"PC 12:0_14:1"))</f>
        <v>PC 12:0_14:1</v>
      </c>
      <c r="M458">
        <f>_xlfn.IFNA(VLOOKUP(D458,ctlistM1!A:AR,27,FALSE),0)</f>
        <v>0</v>
      </c>
      <c r="N458" s="2">
        <v>0</v>
      </c>
      <c r="O458" t="s">
        <v>146</v>
      </c>
      <c r="P458">
        <v>0</v>
      </c>
      <c r="Q458">
        <v>0</v>
      </c>
    </row>
    <row r="459" spans="1:17" x14ac:dyDescent="0.25">
      <c r="A459">
        <v>458</v>
      </c>
      <c r="B459">
        <v>-775.5</v>
      </c>
      <c r="C459">
        <v>253.2</v>
      </c>
      <c r="D459" t="s">
        <v>603</v>
      </c>
      <c r="E459">
        <f>VLOOKUP(D459,ProbListM1!D:S,10,FALSE)</f>
        <v>0.6062947310944008</v>
      </c>
      <c r="F459" t="str">
        <f>_xlfn.IFNA(VLOOKUP(D459,ctlistM1!A:AI,4,FALSE),"PC 12:0_14:1")</f>
        <v>PC 12:0_14:1</v>
      </c>
      <c r="G459">
        <f>_xlfn.IFNA(VLOOKUP(D459,ctlistM1!A:AL,11,FALSE),0)</f>
        <v>0</v>
      </c>
      <c r="H459" s="2">
        <f>IF(G459=0,0,VLOOKUP(F459,ProbListM1!D:W,IF(G459=1,17,IF(G459=2,18,IF(G459=3,19,IF(G459=4,20)))), FALSE))</f>
        <v>0</v>
      </c>
      <c r="I459" s="12" t="str">
        <f>IF(_xlfn.IFNA(VLOOKUP(D459,ctlistM1!A:AI,12,FALSE),"PC 12:0_14:1")=0,"PC 12:0_14:1", _xlfn.IFNA(VLOOKUP(D459,ctlistM1!A:AI,12,FALSE),"PC 12:0_14:1"))</f>
        <v>PC 12:0_14:1</v>
      </c>
      <c r="J459" s="12">
        <f>_xlfn.IFNA(VLOOKUP(D459,ctlistM1!A:AO,19,FALSE),0)</f>
        <v>0</v>
      </c>
      <c r="K459" s="2">
        <f>IF(J459=0,0,VLOOKUP(I459,ProbListM1!D:W,IF(J459=1,17,IF(J459=2,18,IF(J459=3,19,IF(J459=4,20)))),FALSE))</f>
        <v>0</v>
      </c>
      <c r="L459" s="12" t="str">
        <f>IF(_xlfn.IFNA(VLOOKUP(D459,ctlistM1!A:AI,20,FALSE),"PC 12:0_14:1")=0,"PC 12:0_14:1", _xlfn.IFNA(VLOOKUP(D459,ctlistM1!A:AI,20,FALSE),"PC 12:0_14:1"))</f>
        <v>PC 12:0_14:1</v>
      </c>
      <c r="M459">
        <f>_xlfn.IFNA(VLOOKUP(D459,ctlistM1!A:AR,27,FALSE),0)</f>
        <v>0</v>
      </c>
      <c r="N459" s="2">
        <v>0</v>
      </c>
      <c r="O459" t="s">
        <v>146</v>
      </c>
      <c r="P459">
        <v>0</v>
      </c>
      <c r="Q459">
        <v>0</v>
      </c>
    </row>
    <row r="460" spans="1:17" x14ac:dyDescent="0.25">
      <c r="A460">
        <v>459</v>
      </c>
      <c r="B460">
        <v>-803.6</v>
      </c>
      <c r="C460">
        <v>281.2</v>
      </c>
      <c r="D460" t="s">
        <v>604</v>
      </c>
      <c r="E460">
        <f>VLOOKUP(D460,ProbListM1!D:S,10,FALSE)</f>
        <v>0.59267387095857427</v>
      </c>
      <c r="F460" t="str">
        <f>_xlfn.IFNA(VLOOKUP(D460,ctlistM1!A:AI,4,FALSE),"PC 12:0_14:1")</f>
        <v>PG 18:1_20:1_2</v>
      </c>
      <c r="G460">
        <f>_xlfn.IFNA(VLOOKUP(D460,ctlistM1!A:AL,11,FALSE),0)</f>
        <v>2</v>
      </c>
      <c r="H460" s="2">
        <f>IF(G460=0,0,VLOOKUP(F460,ProbListM1!D:W,IF(G460=1,17,IF(G460=2,18,IF(G460=3,19,IF(G460=4,20)))), FALSE))</f>
        <v>3.5157734479201418E-2</v>
      </c>
      <c r="I460" s="12" t="str">
        <f>IF(_xlfn.IFNA(VLOOKUP(D460,ctlistM1!A:AI,12,FALSE),"PC 12:0_14:1")=0,"PC 12:0_14:1", _xlfn.IFNA(VLOOKUP(D460,ctlistM1!A:AI,12,FALSE),"PC 12:0_14:1"))</f>
        <v>PG 18:2_20:0</v>
      </c>
      <c r="J460" s="12">
        <f>_xlfn.IFNA(VLOOKUP(D460,ctlistM1!A:AO,19,FALSE),0)</f>
        <v>1</v>
      </c>
      <c r="K460" s="2">
        <f>IF(J460=0,0,VLOOKUP(I460,ProbListM1!D:W,IF(J460=1,17,IF(J460=2,18,IF(J460=3,19,IF(J460=4,20)))),FALSE))</f>
        <v>1.4248834766530263E-2</v>
      </c>
      <c r="L460" s="12" t="str">
        <f>IF(_xlfn.IFNA(VLOOKUP(D460,ctlistM1!A:AI,20,FALSE),"PC 12:0_14:1")=0,"PC 12:0_14:1", _xlfn.IFNA(VLOOKUP(D460,ctlistM1!A:AI,20,FALSE),"PC 12:0_14:1"))</f>
        <v>PC 12:0_14:1</v>
      </c>
      <c r="M460">
        <f>_xlfn.IFNA(VLOOKUP(D460,ctlistM1!A:AR,27,FALSE),0)</f>
        <v>0</v>
      </c>
      <c r="N460" s="2">
        <v>0</v>
      </c>
      <c r="O460" t="s">
        <v>146</v>
      </c>
      <c r="P460">
        <v>0</v>
      </c>
      <c r="Q460">
        <v>0</v>
      </c>
    </row>
    <row r="461" spans="1:17" x14ac:dyDescent="0.25">
      <c r="A461">
        <v>460</v>
      </c>
      <c r="B461">
        <v>-801.6</v>
      </c>
      <c r="C461">
        <v>279.2</v>
      </c>
      <c r="D461" t="s">
        <v>605</v>
      </c>
      <c r="E461">
        <f>VLOOKUP(D461,ProbListM1!D:S,10,FALSE)</f>
        <v>0.59285171313335072</v>
      </c>
      <c r="F461" t="str">
        <f>_xlfn.IFNA(VLOOKUP(D461,ctlistM1!A:AI,4,FALSE),"PC 12:0_14:1")</f>
        <v>PG 18:2_20:1_2</v>
      </c>
      <c r="G461">
        <f>_xlfn.IFNA(VLOOKUP(D461,ctlistM1!A:AL,11,FALSE),0)</f>
        <v>2</v>
      </c>
      <c r="H461" s="2">
        <f>IF(G461=0,0,VLOOKUP(F461,ProbListM1!D:W,IF(G461=1,17,IF(G461=2,18,IF(G461=3,19,IF(G461=4,20)))), FALSE))</f>
        <v>3.5168284173166968E-2</v>
      </c>
      <c r="I461" s="12" t="str">
        <f>IF(_xlfn.IFNA(VLOOKUP(D461,ctlistM1!A:AI,12,FALSE),"PC 12:0_14:1")=0,"PC 12:0_14:1", _xlfn.IFNA(VLOOKUP(D461,ctlistM1!A:AI,12,FALSE),"PC 12:0_14:1"))</f>
        <v>PG 18:3_20:0</v>
      </c>
      <c r="J461" s="12">
        <f>_xlfn.IFNA(VLOOKUP(D461,ctlistM1!A:AO,19,FALSE),0)</f>
        <v>1</v>
      </c>
      <c r="K461" s="2">
        <f>IF(J461=0,0,VLOOKUP(I461,ProbListM1!D:W,IF(J461=1,17,IF(J461=2,18,IF(J461=3,19,IF(J461=4,20)))),FALSE))</f>
        <v>1.4216564244748792E-2</v>
      </c>
      <c r="L461" s="12" t="str">
        <f>IF(_xlfn.IFNA(VLOOKUP(D461,ctlistM1!A:AI,20,FALSE),"PC 12:0_14:1")=0,"PC 12:0_14:1", _xlfn.IFNA(VLOOKUP(D461,ctlistM1!A:AI,20,FALSE),"PC 12:0_14:1"))</f>
        <v>PC 12:0_14:1</v>
      </c>
      <c r="M461">
        <f>_xlfn.IFNA(VLOOKUP(D461,ctlistM1!A:AR,27,FALSE),0)</f>
        <v>0</v>
      </c>
      <c r="N461" s="2">
        <v>0</v>
      </c>
      <c r="O461" t="s">
        <v>146</v>
      </c>
      <c r="P461">
        <v>0</v>
      </c>
      <c r="Q461">
        <v>0</v>
      </c>
    </row>
    <row r="462" spans="1:17" x14ac:dyDescent="0.25">
      <c r="A462">
        <v>461</v>
      </c>
      <c r="B462">
        <v>-799.5</v>
      </c>
      <c r="C462">
        <v>277.2</v>
      </c>
      <c r="D462" t="s">
        <v>606</v>
      </c>
      <c r="E462">
        <f>VLOOKUP(D462,ProbListM1!D:S,10,FALSE)</f>
        <v>0.59302960867278631</v>
      </c>
      <c r="F462" t="str">
        <f>_xlfn.IFNA(VLOOKUP(D462,ctlistM1!A:AI,4,FALSE),"PC 12:0_14:1")</f>
        <v>PC 12:0_14:1</v>
      </c>
      <c r="G462">
        <f>_xlfn.IFNA(VLOOKUP(D462,ctlistM1!A:AL,11,FALSE),0)</f>
        <v>0</v>
      </c>
      <c r="H462" s="2">
        <f>IF(G462=0,0,VLOOKUP(F462,ProbListM1!D:W,IF(G462=1,17,IF(G462=2,18,IF(G462=3,19,IF(G462=4,20)))), FALSE))</f>
        <v>0</v>
      </c>
      <c r="I462" s="12" t="str">
        <f>IF(_xlfn.IFNA(VLOOKUP(D462,ctlistM1!A:AI,12,FALSE),"PC 12:0_14:1")=0,"PC 12:0_14:1", _xlfn.IFNA(VLOOKUP(D462,ctlistM1!A:AI,12,FALSE),"PC 12:0_14:1"))</f>
        <v>PC 12:0_14:1</v>
      </c>
      <c r="J462" s="12">
        <f>_xlfn.IFNA(VLOOKUP(D462,ctlistM1!A:AO,19,FALSE),0)</f>
        <v>0</v>
      </c>
      <c r="K462" s="2">
        <f>IF(J462=0,0,VLOOKUP(I462,ProbListM1!D:W,IF(J462=1,17,IF(J462=2,18,IF(J462=3,19,IF(J462=4,20)))),FALSE))</f>
        <v>0</v>
      </c>
      <c r="L462" s="12" t="str">
        <f>IF(_xlfn.IFNA(VLOOKUP(D462,ctlistM1!A:AI,20,FALSE),"PC 12:0_14:1")=0,"PC 12:0_14:1", _xlfn.IFNA(VLOOKUP(D462,ctlistM1!A:AI,20,FALSE),"PC 12:0_14:1"))</f>
        <v>PC 12:0_14:1</v>
      </c>
      <c r="M462">
        <f>_xlfn.IFNA(VLOOKUP(D462,ctlistM1!A:AR,27,FALSE),0)</f>
        <v>0</v>
      </c>
      <c r="N462" s="2">
        <v>0</v>
      </c>
      <c r="O462" t="s">
        <v>146</v>
      </c>
      <c r="P462">
        <v>0</v>
      </c>
      <c r="Q462">
        <v>0</v>
      </c>
    </row>
    <row r="463" spans="1:17" x14ac:dyDescent="0.25">
      <c r="A463">
        <v>462</v>
      </c>
      <c r="B463">
        <v>-831.6</v>
      </c>
      <c r="C463">
        <v>309.3</v>
      </c>
      <c r="D463" t="s">
        <v>607</v>
      </c>
      <c r="E463">
        <f>VLOOKUP(D463,ProbListM1!D:S,10,FALSE)</f>
        <v>0.57935901353285668</v>
      </c>
      <c r="F463" t="str">
        <f>_xlfn.IFNA(VLOOKUP(D463,ctlistM1!A:AI,4,FALSE),"PC 12:0_14:1")</f>
        <v>PG 20:0_20:2</v>
      </c>
      <c r="G463">
        <f>_xlfn.IFNA(VLOOKUP(D463,ctlistM1!A:AL,11,FALSE),0)</f>
        <v>1</v>
      </c>
      <c r="H463" s="2">
        <f>IF(G463=0,0,VLOOKUP(F463,ProbListM1!D:W,IF(G463=1,17,IF(G463=2,18,IF(G463=3,19,IF(G463=4,20)))), FALSE))</f>
        <v>1.6730426006086135E-2</v>
      </c>
      <c r="I463" s="12" t="str">
        <f>IF(_xlfn.IFNA(VLOOKUP(D463,ctlistM1!A:AI,12,FALSE),"PC 12:0_14:1")=0,"PC 12:0_14:1", _xlfn.IFNA(VLOOKUP(D463,ctlistM1!A:AI,12,FALSE),"PC 12:0_14:1"))</f>
        <v>PC 12:0_14:1</v>
      </c>
      <c r="J463" s="12">
        <f>_xlfn.IFNA(VLOOKUP(D463,ctlistM1!A:AO,19,FALSE),0)</f>
        <v>0</v>
      </c>
      <c r="K463" s="2">
        <f>IF(J463=0,0,VLOOKUP(I463,ProbListM1!D:W,IF(J463=1,17,IF(J463=2,18,IF(J463=3,19,IF(J463=4,20)))),FALSE))</f>
        <v>0</v>
      </c>
      <c r="L463" s="12" t="str">
        <f>IF(_xlfn.IFNA(VLOOKUP(D463,ctlistM1!A:AI,20,FALSE),"PC 12:0_14:1")=0,"PC 12:0_14:1", _xlfn.IFNA(VLOOKUP(D463,ctlistM1!A:AI,20,FALSE),"PC 12:0_14:1"))</f>
        <v>PC 12:0_14:1</v>
      </c>
      <c r="M463">
        <f>_xlfn.IFNA(VLOOKUP(D463,ctlistM1!A:AR,27,FALSE),0)</f>
        <v>0</v>
      </c>
      <c r="N463" s="2">
        <v>0</v>
      </c>
      <c r="O463" t="s">
        <v>146</v>
      </c>
      <c r="P463">
        <v>0</v>
      </c>
      <c r="Q463">
        <v>0</v>
      </c>
    </row>
    <row r="464" spans="1:17" x14ac:dyDescent="0.25">
      <c r="A464">
        <v>463</v>
      </c>
      <c r="B464">
        <v>-829.6</v>
      </c>
      <c r="C464">
        <v>307.3</v>
      </c>
      <c r="D464" t="s">
        <v>608</v>
      </c>
      <c r="E464">
        <f>VLOOKUP(D464,ProbListM1!D:S,10,FALSE)</f>
        <v>0.57953286035147289</v>
      </c>
      <c r="F464" t="str">
        <f>_xlfn.IFNA(VLOOKUP(D464,ctlistM1!A:AI,4,FALSE),"PC 12:0_14:1")</f>
        <v>PG 20:0_20:3</v>
      </c>
      <c r="G464">
        <f>_xlfn.IFNA(VLOOKUP(D464,ctlistM1!A:AL,11,FALSE),0)</f>
        <v>1</v>
      </c>
      <c r="H464" s="2">
        <f>IF(G464=0,0,VLOOKUP(F464,ProbListM1!D:W,IF(G464=1,17,IF(G464=2,18,IF(G464=3,19,IF(G464=4,20)))), FALSE))</f>
        <v>1.6695747586853955E-2</v>
      </c>
      <c r="I464" s="12" t="str">
        <f>IF(_xlfn.IFNA(VLOOKUP(D464,ctlistM1!A:AI,12,FALSE),"PC 12:0_14:1")=0,"PC 12:0_14:1", _xlfn.IFNA(VLOOKUP(D464,ctlistM1!A:AI,12,FALSE),"PC 12:0_14:1"))</f>
        <v>PC 12:0_14:1</v>
      </c>
      <c r="J464" s="12">
        <f>_xlfn.IFNA(VLOOKUP(D464,ctlistM1!A:AO,19,FALSE),0)</f>
        <v>0</v>
      </c>
      <c r="K464" s="2">
        <f>IF(J464=0,0,VLOOKUP(I464,ProbListM1!D:W,IF(J464=1,17,IF(J464=2,18,IF(J464=3,19,IF(J464=4,20)))),FALSE))</f>
        <v>0</v>
      </c>
      <c r="L464" s="12" t="str">
        <f>IF(_xlfn.IFNA(VLOOKUP(D464,ctlistM1!A:AI,20,FALSE),"PC 12:0_14:1")=0,"PC 12:0_14:1", _xlfn.IFNA(VLOOKUP(D464,ctlistM1!A:AI,20,FALSE),"PC 12:0_14:1"))</f>
        <v>PC 12:0_14:1</v>
      </c>
      <c r="M464">
        <f>_xlfn.IFNA(VLOOKUP(D464,ctlistM1!A:AR,27,FALSE),0)</f>
        <v>0</v>
      </c>
      <c r="N464" s="2">
        <v>0</v>
      </c>
      <c r="O464" t="s">
        <v>146</v>
      </c>
      <c r="P464">
        <v>0</v>
      </c>
      <c r="Q464">
        <v>0</v>
      </c>
    </row>
    <row r="465" spans="1:17" x14ac:dyDescent="0.25">
      <c r="A465">
        <v>464</v>
      </c>
      <c r="B465">
        <v>-827.6</v>
      </c>
      <c r="C465">
        <v>305.2</v>
      </c>
      <c r="D465" t="s">
        <v>609</v>
      </c>
      <c r="E465">
        <f>VLOOKUP(D465,ProbListM1!D:S,10,FALSE)</f>
        <v>0.57970675933587157</v>
      </c>
      <c r="F465" t="str">
        <f>_xlfn.IFNA(VLOOKUP(D465,ctlistM1!A:AI,4,FALSE),"PC 12:0_14:1")</f>
        <v>PG 20:0_20:4</v>
      </c>
      <c r="G465">
        <f>_xlfn.IFNA(VLOOKUP(D465,ctlistM1!A:AL,11,FALSE),0)</f>
        <v>1</v>
      </c>
      <c r="H465" s="2">
        <f>IF(G465=0,0,VLOOKUP(F465,ProbListM1!D:W,IF(G465=1,17,IF(G465=2,18,IF(G465=3,19,IF(G465=4,20)))), FALSE))</f>
        <v>1.6661099054395834E-2</v>
      </c>
      <c r="I465" s="12" t="str">
        <f>IF(_xlfn.IFNA(VLOOKUP(D465,ctlistM1!A:AI,12,FALSE),"PC 12:0_14:1")=0,"PC 12:0_14:1", _xlfn.IFNA(VLOOKUP(D465,ctlistM1!A:AI,12,FALSE),"PC 12:0_14:1"))</f>
        <v>PC 12:0_14:1</v>
      </c>
      <c r="J465" s="12">
        <f>_xlfn.IFNA(VLOOKUP(D465,ctlistM1!A:AO,19,FALSE),0)</f>
        <v>0</v>
      </c>
      <c r="K465" s="2">
        <f>IF(J465=0,0,VLOOKUP(I465,ProbListM1!D:W,IF(J465=1,17,IF(J465=2,18,IF(J465=3,19,IF(J465=4,20)))),FALSE))</f>
        <v>0</v>
      </c>
      <c r="L465" s="12" t="str">
        <f>IF(_xlfn.IFNA(VLOOKUP(D465,ctlistM1!A:AI,20,FALSE),"PC 12:0_14:1")=0,"PC 12:0_14:1", _xlfn.IFNA(VLOOKUP(D465,ctlistM1!A:AI,20,FALSE),"PC 12:0_14:1"))</f>
        <v>PC 12:0_14:1</v>
      </c>
      <c r="M465">
        <f>_xlfn.IFNA(VLOOKUP(D465,ctlistM1!A:AR,27,FALSE),0)</f>
        <v>0</v>
      </c>
      <c r="N465" s="2">
        <v>0</v>
      </c>
      <c r="O465" t="s">
        <v>146</v>
      </c>
      <c r="P465">
        <v>0</v>
      </c>
      <c r="Q465">
        <v>0</v>
      </c>
    </row>
    <row r="466" spans="1:17" x14ac:dyDescent="0.25">
      <c r="A466">
        <v>465</v>
      </c>
      <c r="B466">
        <v>-825.6</v>
      </c>
      <c r="C466">
        <v>303.2</v>
      </c>
      <c r="D466" t="s">
        <v>610</v>
      </c>
      <c r="E466">
        <f>VLOOKUP(D466,ProbListM1!D:S,10,FALSE)</f>
        <v>0.57988071050170609</v>
      </c>
      <c r="F466" t="str">
        <f>_xlfn.IFNA(VLOOKUP(D466,ctlistM1!A:AI,4,FALSE),"PC 12:0_14:1")</f>
        <v>PG 20:0_20:5</v>
      </c>
      <c r="G466">
        <f>_xlfn.IFNA(VLOOKUP(D466,ctlistM1!A:AL,11,FALSE),0)</f>
        <v>1</v>
      </c>
      <c r="H466" s="2">
        <f>IF(G466=0,0,VLOOKUP(F466,ProbListM1!D:W,IF(G466=1,17,IF(G466=2,18,IF(G466=3,19,IF(G466=4,20)))), FALSE))</f>
        <v>1.662648044543532E-2</v>
      </c>
      <c r="I466" s="12" t="str">
        <f>IF(_xlfn.IFNA(VLOOKUP(D466,ctlistM1!A:AI,12,FALSE),"PC 12:0_14:1")=0,"PC 12:0_14:1", _xlfn.IFNA(VLOOKUP(D466,ctlistM1!A:AI,12,FALSE),"PC 12:0_14:1"))</f>
        <v>PC 12:0_14:1</v>
      </c>
      <c r="J466" s="12">
        <f>_xlfn.IFNA(VLOOKUP(D466,ctlistM1!A:AO,19,FALSE),0)</f>
        <v>0</v>
      </c>
      <c r="K466" s="2">
        <f>IF(J466=0,0,VLOOKUP(I466,ProbListM1!D:W,IF(J466=1,17,IF(J466=2,18,IF(J466=3,19,IF(J466=4,20)))),FALSE))</f>
        <v>0</v>
      </c>
      <c r="L466" s="12" t="str">
        <f>IF(_xlfn.IFNA(VLOOKUP(D466,ctlistM1!A:AI,20,FALSE),"PC 12:0_14:1")=0,"PC 12:0_14:1", _xlfn.IFNA(VLOOKUP(D466,ctlistM1!A:AI,20,FALSE),"PC 12:0_14:1"))</f>
        <v>PC 12:0_14:1</v>
      </c>
      <c r="M466">
        <f>_xlfn.IFNA(VLOOKUP(D466,ctlistM1!A:AR,27,FALSE),0)</f>
        <v>0</v>
      </c>
      <c r="N466" s="2">
        <v>0</v>
      </c>
      <c r="O466" t="s">
        <v>146</v>
      </c>
      <c r="P466">
        <v>0</v>
      </c>
      <c r="Q466">
        <v>0</v>
      </c>
    </row>
    <row r="467" spans="1:17" x14ac:dyDescent="0.25">
      <c r="A467">
        <v>466</v>
      </c>
      <c r="B467">
        <v>-823.5</v>
      </c>
      <c r="C467">
        <v>301.2</v>
      </c>
      <c r="D467" t="s">
        <v>611</v>
      </c>
      <c r="E467">
        <f>VLOOKUP(D467,ProbListM1!D:S,10,FALSE)</f>
        <v>0.58005471386463436</v>
      </c>
      <c r="F467" t="str">
        <f>_xlfn.IFNA(VLOOKUP(D467,ctlistM1!A:AI,4,FALSE),"PC 12:0_14:1")</f>
        <v>PC 12:0_14:1</v>
      </c>
      <c r="G467">
        <f>_xlfn.IFNA(VLOOKUP(D467,ctlistM1!A:AL,11,FALSE),0)</f>
        <v>0</v>
      </c>
      <c r="H467" s="2">
        <f>IF(G467=0,0,VLOOKUP(F467,ProbListM1!D:W,IF(G467=1,17,IF(G467=2,18,IF(G467=3,19,IF(G467=4,20)))), FALSE))</f>
        <v>0</v>
      </c>
      <c r="I467" s="12" t="str">
        <f>IF(_xlfn.IFNA(VLOOKUP(D467,ctlistM1!A:AI,12,FALSE),"PC 12:0_14:1")=0,"PC 12:0_14:1", _xlfn.IFNA(VLOOKUP(D467,ctlistM1!A:AI,12,FALSE),"PC 12:0_14:1"))</f>
        <v>PC 12:0_14:1</v>
      </c>
      <c r="J467" s="12">
        <f>_xlfn.IFNA(VLOOKUP(D467,ctlistM1!A:AO,19,FALSE),0)</f>
        <v>0</v>
      </c>
      <c r="K467" s="2">
        <f>IF(J467=0,0,VLOOKUP(I467,ProbListM1!D:W,IF(J467=1,17,IF(J467=2,18,IF(J467=3,19,IF(J467=4,20)))),FALSE))</f>
        <v>0</v>
      </c>
      <c r="L467" s="12" t="str">
        <f>IF(_xlfn.IFNA(VLOOKUP(D467,ctlistM1!A:AI,20,FALSE),"PC 12:0_14:1")=0,"PC 12:0_14:1", _xlfn.IFNA(VLOOKUP(D467,ctlistM1!A:AI,20,FALSE),"PC 12:0_14:1"))</f>
        <v>PC 12:0_14:1</v>
      </c>
      <c r="M467">
        <f>_xlfn.IFNA(VLOOKUP(D467,ctlistM1!A:AR,27,FALSE),0)</f>
        <v>0</v>
      </c>
      <c r="N467" s="2">
        <v>0</v>
      </c>
      <c r="O467" t="s">
        <v>146</v>
      </c>
      <c r="P467">
        <v>0</v>
      </c>
      <c r="Q467">
        <v>0</v>
      </c>
    </row>
    <row r="468" spans="1:17" x14ac:dyDescent="0.25">
      <c r="A468">
        <v>467</v>
      </c>
      <c r="B468">
        <v>-853.6</v>
      </c>
      <c r="C468">
        <v>331.3</v>
      </c>
      <c r="D468" t="s">
        <v>612</v>
      </c>
      <c r="E468">
        <f>VLOOKUP(D468,ProbListM1!D:S,10,FALSE)</f>
        <v>0.566853260899843</v>
      </c>
      <c r="F468" t="str">
        <f>_xlfn.IFNA(VLOOKUP(D468,ctlistM1!A:AI,4,FALSE),"PC 12:0_14:1")</f>
        <v>PG 20:0_22:5</v>
      </c>
      <c r="G468">
        <f>_xlfn.IFNA(VLOOKUP(D468,ctlistM1!A:AL,11,FALSE),0)</f>
        <v>1</v>
      </c>
      <c r="H468" s="2">
        <f>IF(G468=0,0,VLOOKUP(F468,ProbListM1!D:W,IF(G468=1,17,IF(G468=2,18,IF(G468=3,19,IF(G468=4,20)))), FALSE))</f>
        <v>1.9278440507223351E-2</v>
      </c>
      <c r="I468" s="12" t="str">
        <f>IF(_xlfn.IFNA(VLOOKUP(D468,ctlistM1!A:AI,12,FALSE),"PC 12:0_14:1")=0,"PC 12:0_14:1", _xlfn.IFNA(VLOOKUP(D468,ctlistM1!A:AI,12,FALSE),"PC 12:0_14:1"))</f>
        <v>PC 12:0_14:1</v>
      </c>
      <c r="J468" s="12">
        <f>_xlfn.IFNA(VLOOKUP(D468,ctlistM1!A:AO,19,FALSE),0)</f>
        <v>0</v>
      </c>
      <c r="K468" s="2">
        <f>IF(J468=0,0,VLOOKUP(I468,ProbListM1!D:W,IF(J468=1,17,IF(J468=2,18,IF(J468=3,19,IF(J468=4,20)))),FALSE))</f>
        <v>0</v>
      </c>
      <c r="L468" s="12" t="str">
        <f>IF(_xlfn.IFNA(VLOOKUP(D468,ctlistM1!A:AI,20,FALSE),"PC 12:0_14:1")=0,"PC 12:0_14:1", _xlfn.IFNA(VLOOKUP(D468,ctlistM1!A:AI,20,FALSE),"PC 12:0_14:1"))</f>
        <v>PC 12:0_14:1</v>
      </c>
      <c r="M468">
        <f>_xlfn.IFNA(VLOOKUP(D468,ctlistM1!A:AR,27,FALSE),0)</f>
        <v>0</v>
      </c>
      <c r="N468" s="2">
        <v>0</v>
      </c>
      <c r="O468" t="s">
        <v>146</v>
      </c>
      <c r="P468">
        <v>0</v>
      </c>
      <c r="Q468">
        <v>0</v>
      </c>
    </row>
    <row r="469" spans="1:17" x14ac:dyDescent="0.25">
      <c r="A469">
        <v>468</v>
      </c>
      <c r="B469">
        <v>-851.6</v>
      </c>
      <c r="C469">
        <v>329.2</v>
      </c>
      <c r="D469" t="s">
        <v>613</v>
      </c>
      <c r="E469">
        <f>VLOOKUP(D469,ProbListM1!D:S,10,FALSE)</f>
        <v>0.567023355148362</v>
      </c>
      <c r="F469" t="str">
        <f>_xlfn.IFNA(VLOOKUP(D469,ctlistM1!A:AI,4,FALSE),"PC 12:0_14:1")</f>
        <v>PG 20:0_22:6</v>
      </c>
      <c r="G469">
        <f>_xlfn.IFNA(VLOOKUP(D469,ctlistM1!A:AL,11,FALSE),0)</f>
        <v>1</v>
      </c>
      <c r="H469" s="2">
        <f>IF(G469=0,0,VLOOKUP(F469,ProbListM1!D:W,IF(G469=1,17,IF(G469=2,18,IF(G469=3,19,IF(G469=4,20)))), FALSE))</f>
        <v>1.9241648961587917E-2</v>
      </c>
      <c r="I469" s="12" t="str">
        <f>IF(_xlfn.IFNA(VLOOKUP(D469,ctlistM1!A:AI,12,FALSE),"PC 12:0_14:1")=0,"PC 12:0_14:1", _xlfn.IFNA(VLOOKUP(D469,ctlistM1!A:AI,12,FALSE),"PC 12:0_14:1"))</f>
        <v>PC 12:0_14:1</v>
      </c>
      <c r="J469" s="12">
        <f>_xlfn.IFNA(VLOOKUP(D469,ctlistM1!A:AO,19,FALSE),0)</f>
        <v>0</v>
      </c>
      <c r="K469" s="2">
        <f>IF(J469=0,0,VLOOKUP(I469,ProbListM1!D:W,IF(J469=1,17,IF(J469=2,18,IF(J469=3,19,IF(J469=4,20)))),FALSE))</f>
        <v>0</v>
      </c>
      <c r="L469" s="12" t="str">
        <f>IF(_xlfn.IFNA(VLOOKUP(D469,ctlistM1!A:AI,20,FALSE),"PC 12:0_14:1")=0,"PC 12:0_14:1", _xlfn.IFNA(VLOOKUP(D469,ctlistM1!A:AI,20,FALSE),"PC 12:0_14:1"))</f>
        <v>PC 12:0_14:1</v>
      </c>
      <c r="M469">
        <f>_xlfn.IFNA(VLOOKUP(D469,ctlistM1!A:AR,27,FALSE),0)</f>
        <v>0</v>
      </c>
      <c r="N469" s="2">
        <v>0</v>
      </c>
      <c r="O469" t="s">
        <v>146</v>
      </c>
      <c r="P469">
        <v>0</v>
      </c>
      <c r="Q469">
        <v>0</v>
      </c>
    </row>
    <row r="470" spans="1:17" x14ac:dyDescent="0.25">
      <c r="A470">
        <v>469</v>
      </c>
      <c r="B470">
        <v>-849.6</v>
      </c>
      <c r="C470">
        <v>327.2</v>
      </c>
      <c r="D470" t="s">
        <v>614</v>
      </c>
      <c r="E470">
        <f>VLOOKUP(D470,ProbListM1!D:S,10,FALSE)</f>
        <v>0.5671935004366393</v>
      </c>
      <c r="F470" t="str">
        <f>_xlfn.IFNA(VLOOKUP(D470,ctlistM1!A:AI,4,FALSE),"PC 12:0_14:1")</f>
        <v>PC 12:0_14:1</v>
      </c>
      <c r="G470">
        <f>_xlfn.IFNA(VLOOKUP(D470,ctlistM1!A:AL,11,FALSE),0)</f>
        <v>0</v>
      </c>
      <c r="H470" s="2">
        <f>IF(G470=0,0,VLOOKUP(F470,ProbListM1!D:W,IF(G470=1,17,IF(G470=2,18,IF(G470=3,19,IF(G470=4,20)))), FALSE))</f>
        <v>0</v>
      </c>
      <c r="I470" s="12" t="str">
        <f>IF(_xlfn.IFNA(VLOOKUP(D470,ctlistM1!A:AI,12,FALSE),"PC 12:0_14:1")=0,"PC 12:0_14:1", _xlfn.IFNA(VLOOKUP(D470,ctlistM1!A:AI,12,FALSE),"PC 12:0_14:1"))</f>
        <v>PC 12:0_14:1</v>
      </c>
      <c r="J470" s="12">
        <f>_xlfn.IFNA(VLOOKUP(D470,ctlistM1!A:AO,19,FALSE),0)</f>
        <v>0</v>
      </c>
      <c r="K470" s="2">
        <f>IF(J470=0,0,VLOOKUP(I470,ProbListM1!D:W,IF(J470=1,17,IF(J470=2,18,IF(J470=3,19,IF(J470=4,20)))),FALSE))</f>
        <v>0</v>
      </c>
      <c r="L470" s="12" t="str">
        <f>IF(_xlfn.IFNA(VLOOKUP(D470,ctlistM1!A:AI,20,FALSE),"PC 12:0_14:1")=0,"PC 12:0_14:1", _xlfn.IFNA(VLOOKUP(D470,ctlistM1!A:AI,20,FALSE),"PC 12:0_14:1"))</f>
        <v>PC 12:0_14:1</v>
      </c>
      <c r="M470">
        <f>_xlfn.IFNA(VLOOKUP(D470,ctlistM1!A:AR,27,FALSE),0)</f>
        <v>0</v>
      </c>
      <c r="N470" s="2">
        <v>0</v>
      </c>
      <c r="O470" t="s">
        <v>146</v>
      </c>
      <c r="P470">
        <v>0</v>
      </c>
      <c r="Q470">
        <v>0</v>
      </c>
    </row>
    <row r="471" spans="1:17" x14ac:dyDescent="0.25">
      <c r="A471">
        <v>470</v>
      </c>
      <c r="B471" s="20">
        <v>-710.5</v>
      </c>
      <c r="C471" s="20">
        <v>225.2</v>
      </c>
      <c r="D471" s="33" t="s">
        <v>615</v>
      </c>
      <c r="E471">
        <f>VLOOKUP(D471,ProbListM1!D:S,10,FALSE)</f>
        <v>0.64221370898866481</v>
      </c>
      <c r="F471" t="str">
        <f>_xlfn.IFNA(VLOOKUP(D471,ctlistM1!A:AI,4,FALSE),"PC 12:0_14:1")</f>
        <v>PC 12:0_14:1</v>
      </c>
      <c r="G471">
        <f>_xlfn.IFNA(VLOOKUP(D471,ctlistM1!A:AL,11,FALSE),0)</f>
        <v>0</v>
      </c>
      <c r="H471" s="2">
        <f>IF(G471=0,0,VLOOKUP(F471,ProbListM1!D:W,IF(G471=1,17,IF(G471=2,18,IF(G471=3,19,IF(G471=4,20)))), FALSE))</f>
        <v>0</v>
      </c>
      <c r="I471" s="12" t="str">
        <f>IF(_xlfn.IFNA(VLOOKUP(D471,ctlistM1!A:AI,12,FALSE),"PC 12:0_14:1")=0,"PC 12:0_14:1", _xlfn.IFNA(VLOOKUP(D471,ctlistM1!A:AI,12,FALSE),"PC 12:0_14:1"))</f>
        <v>PC 12:0_14:1</v>
      </c>
      <c r="J471" s="12">
        <f>_xlfn.IFNA(VLOOKUP(D471,ctlistM1!A:AO,19,FALSE),0)</f>
        <v>0</v>
      </c>
      <c r="K471" s="2">
        <f>IF(J471=0,0,VLOOKUP(I471,ProbListM1!D:W,IF(J471=1,17,IF(J471=2,18,IF(J471=3,19,IF(J471=4,20)))),FALSE))</f>
        <v>0</v>
      </c>
      <c r="L471" s="12" t="str">
        <f>IF(_xlfn.IFNA(VLOOKUP(D471,ctlistM1!A:AI,20,FALSE),"PC 12:0_14:1")=0,"PC 12:0_14:1", _xlfn.IFNA(VLOOKUP(D471,ctlistM1!A:AI,20,FALSE),"PC 12:0_14:1"))</f>
        <v>PC 12:0_14:1</v>
      </c>
      <c r="M471">
        <f>_xlfn.IFNA(VLOOKUP(D471,ctlistM1!A:AR,27,FALSE),0)</f>
        <v>0</v>
      </c>
      <c r="N471" s="2">
        <v>0</v>
      </c>
      <c r="O471" t="s">
        <v>146</v>
      </c>
      <c r="P471">
        <v>0</v>
      </c>
      <c r="Q471">
        <v>0</v>
      </c>
    </row>
    <row r="472" spans="1:17" x14ac:dyDescent="0.25">
      <c r="A472">
        <v>471</v>
      </c>
      <c r="B472" s="20">
        <v>-738.5</v>
      </c>
      <c r="C472" s="20">
        <v>253.2</v>
      </c>
      <c r="D472" s="33" t="s">
        <v>616</v>
      </c>
      <c r="E472">
        <f>VLOOKUP(D472,ProbListM1!D:S,10,FALSE)</f>
        <v>0.62778590241403864</v>
      </c>
      <c r="F472" t="str">
        <f>_xlfn.IFNA(VLOOKUP(D472,ctlistM1!A:AI,4,FALSE),"PC 12:0_14:1")</f>
        <v>PC 12:0_14:1</v>
      </c>
      <c r="G472">
        <f>_xlfn.IFNA(VLOOKUP(D472,ctlistM1!A:AL,11,FALSE),0)</f>
        <v>0</v>
      </c>
      <c r="H472" s="2">
        <f>IF(G472=0,0,VLOOKUP(F472,ProbListM1!D:W,IF(G472=1,17,IF(G472=2,18,IF(G472=3,19,IF(G472=4,20)))), FALSE))</f>
        <v>0</v>
      </c>
      <c r="I472" s="12" t="str">
        <f>IF(_xlfn.IFNA(VLOOKUP(D472,ctlistM1!A:AI,12,FALSE),"PC 12:0_14:1")=0,"PC 12:0_14:1", _xlfn.IFNA(VLOOKUP(D472,ctlistM1!A:AI,12,FALSE),"PC 12:0_14:1"))</f>
        <v>PC 12:0_14:1</v>
      </c>
      <c r="J472" s="12">
        <f>_xlfn.IFNA(VLOOKUP(D472,ctlistM1!A:AO,19,FALSE),0)</f>
        <v>0</v>
      </c>
      <c r="K472" s="2">
        <f>IF(J472=0,0,VLOOKUP(I472,ProbListM1!D:W,IF(J472=1,17,IF(J472=2,18,IF(J472=3,19,IF(J472=4,20)))),FALSE))</f>
        <v>0</v>
      </c>
      <c r="L472" s="12" t="str">
        <f>IF(_xlfn.IFNA(VLOOKUP(D472,ctlistM1!A:AI,20,FALSE),"PC 12:0_14:1")=0,"PC 12:0_14:1", _xlfn.IFNA(VLOOKUP(D472,ctlistM1!A:AI,20,FALSE),"PC 12:0_14:1"))</f>
        <v>PC 12:0_14:1</v>
      </c>
      <c r="M472">
        <f>_xlfn.IFNA(VLOOKUP(D472,ctlistM1!A:AR,27,FALSE),0)</f>
        <v>0</v>
      </c>
      <c r="N472" s="2">
        <v>0</v>
      </c>
      <c r="O472" t="s">
        <v>146</v>
      </c>
      <c r="P472">
        <v>0</v>
      </c>
      <c r="Q472">
        <v>0</v>
      </c>
    </row>
    <row r="473" spans="1:17" x14ac:dyDescent="0.25">
      <c r="A473">
        <v>472</v>
      </c>
      <c r="B473" s="20">
        <v>-766.5</v>
      </c>
      <c r="C473" s="20">
        <v>281.2</v>
      </c>
      <c r="D473" s="33" t="s">
        <v>617</v>
      </c>
      <c r="E473">
        <f>VLOOKUP(D473,ProbListM1!D:S,10,FALSE)</f>
        <v>0.613682227198867</v>
      </c>
      <c r="F473" t="str">
        <f>_xlfn.IFNA(VLOOKUP(D473,ctlistM1!A:AI,4,FALSE),"PC 12:0_14:1")</f>
        <v>PC 12:0_14:1</v>
      </c>
      <c r="G473">
        <f>_xlfn.IFNA(VLOOKUP(D473,ctlistM1!A:AL,11,FALSE),0)</f>
        <v>0</v>
      </c>
      <c r="H473" s="2">
        <f>IF(G473=0,0,VLOOKUP(F473,ProbListM1!D:W,IF(G473=1,17,IF(G473=2,18,IF(G473=3,19,IF(G473=4,20)))), FALSE))</f>
        <v>0</v>
      </c>
      <c r="I473" s="12" t="str">
        <f>IF(_xlfn.IFNA(VLOOKUP(D473,ctlistM1!A:AI,12,FALSE),"PC 12:0_14:1")=0,"PC 12:0_14:1", _xlfn.IFNA(VLOOKUP(D473,ctlistM1!A:AI,12,FALSE),"PC 12:0_14:1"))</f>
        <v>PC 12:0_14:1</v>
      </c>
      <c r="J473" s="12">
        <f>_xlfn.IFNA(VLOOKUP(D473,ctlistM1!A:AO,19,FALSE),0)</f>
        <v>0</v>
      </c>
      <c r="K473" s="2">
        <f>IF(J473=0,0,VLOOKUP(I473,ProbListM1!D:W,IF(J473=1,17,IF(J473=2,18,IF(J473=3,19,IF(J473=4,20)))),FALSE))</f>
        <v>0</v>
      </c>
      <c r="L473" s="12" t="str">
        <f>IF(_xlfn.IFNA(VLOOKUP(D473,ctlistM1!A:AI,20,FALSE),"PC 12:0_14:1")=0,"PC 12:0_14:1", _xlfn.IFNA(VLOOKUP(D473,ctlistM1!A:AI,20,FALSE),"PC 12:0_14:1"))</f>
        <v>PC 12:0_14:1</v>
      </c>
      <c r="M473">
        <f>_xlfn.IFNA(VLOOKUP(D473,ctlistM1!A:AR,27,FALSE),0)</f>
        <v>0</v>
      </c>
      <c r="N473" s="2">
        <v>0</v>
      </c>
      <c r="O473" t="s">
        <v>146</v>
      </c>
      <c r="P473">
        <v>0</v>
      </c>
      <c r="Q473">
        <v>0</v>
      </c>
    </row>
    <row r="474" spans="1:17" x14ac:dyDescent="0.25">
      <c r="A474">
        <v>473</v>
      </c>
      <c r="B474" s="20">
        <v>-790.5</v>
      </c>
      <c r="C474" s="20">
        <v>305.2</v>
      </c>
      <c r="D474" s="33" t="s">
        <v>618</v>
      </c>
      <c r="E474">
        <f>VLOOKUP(D474,ProbListM1!D:S,10,FALSE)</f>
        <v>0.600255473749983</v>
      </c>
      <c r="F474" t="str">
        <f>_xlfn.IFNA(VLOOKUP(D474,ctlistM1!A:AI,4,FALSE),"PC 12:0_14:1")</f>
        <v>PC 12:0_14:1</v>
      </c>
      <c r="G474">
        <f>_xlfn.IFNA(VLOOKUP(D474,ctlistM1!A:AL,11,FALSE),0)</f>
        <v>0</v>
      </c>
      <c r="H474" s="2">
        <f>IF(G474=0,0,VLOOKUP(F474,ProbListM1!D:W,IF(G474=1,17,IF(G474=2,18,IF(G474=3,19,IF(G474=4,20)))), FALSE))</f>
        <v>0</v>
      </c>
      <c r="I474" s="12" t="str">
        <f>IF(_xlfn.IFNA(VLOOKUP(D474,ctlistM1!A:AI,12,FALSE),"PC 12:0_14:1")=0,"PC 12:0_14:1", _xlfn.IFNA(VLOOKUP(D474,ctlistM1!A:AI,12,FALSE),"PC 12:0_14:1"))</f>
        <v>PC 12:0_14:1</v>
      </c>
      <c r="J474" s="12">
        <f>_xlfn.IFNA(VLOOKUP(D474,ctlistM1!A:AO,19,FALSE),0)</f>
        <v>0</v>
      </c>
      <c r="K474" s="2">
        <f>IF(J474=0,0,VLOOKUP(I474,ProbListM1!D:W,IF(J474=1,17,IF(J474=2,18,IF(J474=3,19,IF(J474=4,20)))),FALSE))</f>
        <v>0</v>
      </c>
      <c r="L474" s="12" t="str">
        <f>IF(_xlfn.IFNA(VLOOKUP(D474,ctlistM1!A:AI,20,FALSE),"PC 12:0_14:1")=0,"PC 12:0_14:1", _xlfn.IFNA(VLOOKUP(D474,ctlistM1!A:AI,20,FALSE),"PC 12:0_14:1"))</f>
        <v>PC 12:0_14:1</v>
      </c>
      <c r="M474">
        <f>_xlfn.IFNA(VLOOKUP(D474,ctlistM1!A:AR,27,FALSE),0)</f>
        <v>0</v>
      </c>
      <c r="N474" s="2">
        <v>0</v>
      </c>
      <c r="O474" t="s">
        <v>146</v>
      </c>
      <c r="P474">
        <v>0</v>
      </c>
      <c r="Q474">
        <v>0</v>
      </c>
    </row>
    <row r="475" spans="1:17" x14ac:dyDescent="0.25">
      <c r="A475">
        <v>474</v>
      </c>
      <c r="B475" s="20">
        <v>-816.5</v>
      </c>
      <c r="C475" s="20">
        <v>331.3</v>
      </c>
      <c r="D475" s="33" t="s">
        <v>619</v>
      </c>
      <c r="E475">
        <f>VLOOKUP(D475,ProbListM1!D:S,10,FALSE)</f>
        <v>0.58694636070479111</v>
      </c>
      <c r="F475" t="str">
        <f>_xlfn.IFNA(VLOOKUP(D475,ctlistM1!A:AI,4,FALSE),"PC 12:0_14:1")</f>
        <v>PC 12:0_14:1</v>
      </c>
      <c r="G475">
        <f>_xlfn.IFNA(VLOOKUP(D475,ctlistM1!A:AL,11,FALSE),0)</f>
        <v>0</v>
      </c>
      <c r="H475" s="2">
        <f>IF(G475=0,0,VLOOKUP(F475,ProbListM1!D:W,IF(G475=1,17,IF(G475=2,18,IF(G475=3,19,IF(G475=4,20)))), FALSE))</f>
        <v>0</v>
      </c>
      <c r="I475" s="12" t="str">
        <f>IF(_xlfn.IFNA(VLOOKUP(D475,ctlistM1!A:AI,12,FALSE),"PC 12:0_14:1")=0,"PC 12:0_14:1", _xlfn.IFNA(VLOOKUP(D475,ctlistM1!A:AI,12,FALSE),"PC 12:0_14:1"))</f>
        <v>PC 12:0_14:1</v>
      </c>
      <c r="J475" s="12">
        <f>_xlfn.IFNA(VLOOKUP(D475,ctlistM1!A:AO,19,FALSE),0)</f>
        <v>0</v>
      </c>
      <c r="K475" s="2">
        <f>IF(J475=0,0,VLOOKUP(I475,ProbListM1!D:W,IF(J475=1,17,IF(J475=2,18,IF(J475=3,19,IF(J475=4,20)))),FALSE))</f>
        <v>0</v>
      </c>
      <c r="L475" s="12" t="str">
        <f>IF(_xlfn.IFNA(VLOOKUP(D475,ctlistM1!A:AI,20,FALSE),"PC 12:0_14:1")=0,"PC 12:0_14:1", _xlfn.IFNA(VLOOKUP(D475,ctlistM1!A:AI,20,FALSE),"PC 12:0_14:1"))</f>
        <v>PC 12:0_14:1</v>
      </c>
      <c r="M475">
        <f>_xlfn.IFNA(VLOOKUP(D475,ctlistM1!A:AR,27,FALSE),0)</f>
        <v>0</v>
      </c>
      <c r="N475" s="2">
        <v>0</v>
      </c>
      <c r="O475" t="s">
        <v>146</v>
      </c>
      <c r="P475">
        <v>0</v>
      </c>
      <c r="Q475">
        <v>0</v>
      </c>
    </row>
    <row r="476" spans="1:17" x14ac:dyDescent="0.25">
      <c r="A476">
        <v>475</v>
      </c>
      <c r="B476" s="24">
        <v>-710.5</v>
      </c>
      <c r="C476" s="24">
        <v>269.2</v>
      </c>
      <c r="D476" s="33" t="s">
        <v>620</v>
      </c>
      <c r="E476">
        <f>VLOOKUP(D476,ProbListM1!D:S,10,FALSE)</f>
        <v>0.64221370898866481</v>
      </c>
      <c r="F476" t="str">
        <f>_xlfn.IFNA(VLOOKUP(D476,ctlistM1!A:AI,4,FALSE),"PC 12:0_14:1")</f>
        <v>PC 12:0_14:1</v>
      </c>
      <c r="G476">
        <f>_xlfn.IFNA(VLOOKUP(D476,ctlistM1!A:AL,11,FALSE),0)</f>
        <v>0</v>
      </c>
      <c r="H476" s="2">
        <f>IF(G476=0,0,VLOOKUP(F476,ProbListM1!D:W,IF(G476=1,17,IF(G476=2,18,IF(G476=3,19,IF(G476=4,20)))), FALSE))</f>
        <v>0</v>
      </c>
      <c r="I476" s="12" t="str">
        <f>IF(_xlfn.IFNA(VLOOKUP(D476,ctlistM1!A:AI,12,FALSE),"PC 12:0_14:1")=0,"PC 12:0_14:1", _xlfn.IFNA(VLOOKUP(D476,ctlistM1!A:AI,12,FALSE),"PC 12:0_14:1"))</f>
        <v>PC 12:0_14:1</v>
      </c>
      <c r="J476" s="12">
        <f>_xlfn.IFNA(VLOOKUP(D476,ctlistM1!A:AO,19,FALSE),0)</f>
        <v>0</v>
      </c>
      <c r="K476" s="2">
        <f>IF(J476=0,0,VLOOKUP(I476,ProbListM1!D:W,IF(J476=1,17,IF(J476=2,18,IF(J476=3,19,IF(J476=4,20)))),FALSE))</f>
        <v>0</v>
      </c>
      <c r="L476" s="12" t="str">
        <f>IF(_xlfn.IFNA(VLOOKUP(D476,ctlistM1!A:AI,20,FALSE),"PC 12:0_14:1")=0,"PC 12:0_14:1", _xlfn.IFNA(VLOOKUP(D476,ctlistM1!A:AI,20,FALSE),"PC 12:0_14:1"))</f>
        <v>PC 12:0_14:1</v>
      </c>
      <c r="M476">
        <f>_xlfn.IFNA(VLOOKUP(D476,ctlistM1!A:AR,27,FALSE),0)</f>
        <v>0</v>
      </c>
      <c r="N476" s="2">
        <v>0</v>
      </c>
      <c r="O476" t="s">
        <v>146</v>
      </c>
      <c r="P476">
        <v>0</v>
      </c>
      <c r="Q476">
        <v>0</v>
      </c>
    </row>
    <row r="477" spans="1:17" x14ac:dyDescent="0.25">
      <c r="A477">
        <v>476</v>
      </c>
      <c r="B477" s="24">
        <v>-738.5</v>
      </c>
      <c r="C477" s="24">
        <v>269.2</v>
      </c>
      <c r="D477" s="33" t="s">
        <v>621</v>
      </c>
      <c r="E477">
        <f>VLOOKUP(D477,ProbListM1!D:S,10,FALSE)</f>
        <v>0.62778590241403864</v>
      </c>
      <c r="F477" t="str">
        <f>_xlfn.IFNA(VLOOKUP(D477,ctlistM1!A:AI,4,FALSE),"PC 12:0_14:1")</f>
        <v>PC 12:0_14:1</v>
      </c>
      <c r="G477">
        <f>_xlfn.IFNA(VLOOKUP(D477,ctlistM1!A:AL,11,FALSE),0)</f>
        <v>0</v>
      </c>
      <c r="H477" s="2">
        <f>IF(G477=0,0,VLOOKUP(F477,ProbListM1!D:W,IF(G477=1,17,IF(G477=2,18,IF(G477=3,19,IF(G477=4,20)))), FALSE))</f>
        <v>0</v>
      </c>
      <c r="I477" s="12" t="str">
        <f>IF(_xlfn.IFNA(VLOOKUP(D477,ctlistM1!A:AI,12,FALSE),"PC 12:0_14:1")=0,"PC 12:0_14:1", _xlfn.IFNA(VLOOKUP(D477,ctlistM1!A:AI,12,FALSE),"PC 12:0_14:1"))</f>
        <v>PC 12:0_14:1</v>
      </c>
      <c r="J477" s="12">
        <f>_xlfn.IFNA(VLOOKUP(D477,ctlistM1!A:AO,19,FALSE),0)</f>
        <v>0</v>
      </c>
      <c r="K477" s="2">
        <f>IF(J477=0,0,VLOOKUP(I477,ProbListM1!D:W,IF(J477=1,17,IF(J477=2,18,IF(J477=3,19,IF(J477=4,20)))),FALSE))</f>
        <v>0</v>
      </c>
      <c r="L477" s="12" t="str">
        <f>IF(_xlfn.IFNA(VLOOKUP(D477,ctlistM1!A:AI,20,FALSE),"PC 12:0_14:1")=0,"PC 12:0_14:1", _xlfn.IFNA(VLOOKUP(D477,ctlistM1!A:AI,20,FALSE),"PC 12:0_14:1"))</f>
        <v>PC 12:0_14:1</v>
      </c>
      <c r="M477">
        <f>_xlfn.IFNA(VLOOKUP(D477,ctlistM1!A:AR,27,FALSE),0)</f>
        <v>0</v>
      </c>
      <c r="N477" s="2">
        <v>0</v>
      </c>
      <c r="O477" t="s">
        <v>146</v>
      </c>
      <c r="P477">
        <v>0</v>
      </c>
      <c r="Q477">
        <v>0</v>
      </c>
    </row>
    <row r="478" spans="1:17" x14ac:dyDescent="0.25">
      <c r="A478">
        <v>477</v>
      </c>
      <c r="B478" s="24">
        <v>-766.5</v>
      </c>
      <c r="C478" s="24">
        <v>269.2</v>
      </c>
      <c r="D478" s="33" t="s">
        <v>622</v>
      </c>
      <c r="E478">
        <f>VLOOKUP(D478,ProbListM1!D:S,10,FALSE)</f>
        <v>0.613682227198867</v>
      </c>
      <c r="F478" t="str">
        <f>_xlfn.IFNA(VLOOKUP(D478,ctlistM1!A:AI,4,FALSE),"PC 12:0_14:1")</f>
        <v>PC 12:0_14:1</v>
      </c>
      <c r="G478">
        <f>_xlfn.IFNA(VLOOKUP(D478,ctlistM1!A:AL,11,FALSE),0)</f>
        <v>0</v>
      </c>
      <c r="H478" s="2">
        <f>IF(G478=0,0,VLOOKUP(F478,ProbListM1!D:W,IF(G478=1,17,IF(G478=2,18,IF(G478=3,19,IF(G478=4,20)))), FALSE))</f>
        <v>0</v>
      </c>
      <c r="I478" s="12" t="str">
        <f>IF(_xlfn.IFNA(VLOOKUP(D478,ctlistM1!A:AI,12,FALSE),"PC 12:0_14:1")=0,"PC 12:0_14:1", _xlfn.IFNA(VLOOKUP(D478,ctlistM1!A:AI,12,FALSE),"PC 12:0_14:1"))</f>
        <v>PC 12:0_14:1</v>
      </c>
      <c r="J478" s="12">
        <f>_xlfn.IFNA(VLOOKUP(D478,ctlistM1!A:AO,19,FALSE),0)</f>
        <v>0</v>
      </c>
      <c r="K478" s="2">
        <f>IF(J478=0,0,VLOOKUP(I478,ProbListM1!D:W,IF(J478=1,17,IF(J478=2,18,IF(J478=3,19,IF(J478=4,20)))),FALSE))</f>
        <v>0</v>
      </c>
      <c r="L478" s="12" t="str">
        <f>IF(_xlfn.IFNA(VLOOKUP(D478,ctlistM1!A:AI,20,FALSE),"PC 12:0_14:1")=0,"PC 12:0_14:1", _xlfn.IFNA(VLOOKUP(D478,ctlistM1!A:AI,20,FALSE),"PC 12:0_14:1"))</f>
        <v>PC 12:0_14:1</v>
      </c>
      <c r="M478">
        <f>_xlfn.IFNA(VLOOKUP(D478,ctlistM1!A:AR,27,FALSE),0)</f>
        <v>0</v>
      </c>
      <c r="N478" s="2">
        <v>0</v>
      </c>
      <c r="O478" t="s">
        <v>146</v>
      </c>
      <c r="P478">
        <v>0</v>
      </c>
      <c r="Q478">
        <v>0</v>
      </c>
    </row>
    <row r="479" spans="1:17" x14ac:dyDescent="0.25">
      <c r="A479">
        <v>478</v>
      </c>
      <c r="B479" s="24">
        <v>-790.5</v>
      </c>
      <c r="C479" s="24">
        <v>269.2</v>
      </c>
      <c r="D479" s="33" t="s">
        <v>623</v>
      </c>
      <c r="E479">
        <f>VLOOKUP(D479,ProbListM1!D:S,10,FALSE)</f>
        <v>0.600255473749983</v>
      </c>
      <c r="F479" t="str">
        <f>_xlfn.IFNA(VLOOKUP(D479,ctlistM1!A:AI,4,FALSE),"PC 12:0_14:1")</f>
        <v>PG 17:0_20:1</v>
      </c>
      <c r="G479">
        <f>_xlfn.IFNA(VLOOKUP(D479,ctlistM1!A:AL,11,FALSE),0)</f>
        <v>4</v>
      </c>
      <c r="H479" s="2">
        <f>IF(G479=0,0,VLOOKUP(F479,ProbListM1!D:W,IF(G479=1,17,IF(G479=2,18,IF(G479=3,19,IF(G479=4,20)))), FALSE))</f>
        <v>0.17958152528915589</v>
      </c>
      <c r="I479" s="12" t="str">
        <f>IF(_xlfn.IFNA(VLOOKUP(D479,ctlistM1!A:AI,12,FALSE),"PC 12:0_14:1")=0,"PC 12:0_14:1", _xlfn.IFNA(VLOOKUP(D479,ctlistM1!A:AI,12,FALSE),"PC 12:0_14:1"))</f>
        <v>PC 12:0_14:1</v>
      </c>
      <c r="J479" s="12">
        <f>_xlfn.IFNA(VLOOKUP(D479,ctlistM1!A:AO,19,FALSE),0)</f>
        <v>0</v>
      </c>
      <c r="K479" s="2">
        <f>IF(J479=0,0,VLOOKUP(I479,ProbListM1!D:W,IF(J479=1,17,IF(J479=2,18,IF(J479=3,19,IF(J479=4,20)))),FALSE))</f>
        <v>0</v>
      </c>
      <c r="L479" s="12" t="str">
        <f>IF(_xlfn.IFNA(VLOOKUP(D479,ctlistM1!A:AI,20,FALSE),"PC 12:0_14:1")=0,"PC 12:0_14:1", _xlfn.IFNA(VLOOKUP(D479,ctlistM1!A:AI,20,FALSE),"PC 12:0_14:1"))</f>
        <v>PC 12:0_14:1</v>
      </c>
      <c r="M479">
        <f>_xlfn.IFNA(VLOOKUP(D479,ctlistM1!A:AR,27,FALSE),0)</f>
        <v>0</v>
      </c>
      <c r="N479" s="2">
        <v>0</v>
      </c>
      <c r="O479" t="s">
        <v>146</v>
      </c>
      <c r="P479">
        <v>0</v>
      </c>
      <c r="Q479">
        <v>0</v>
      </c>
    </row>
    <row r="480" spans="1:17" ht="15.75" thickBot="1" x14ac:dyDescent="0.3">
      <c r="A480">
        <v>479</v>
      </c>
      <c r="B480" s="24">
        <v>-816.5</v>
      </c>
      <c r="C480" s="24">
        <v>269.2</v>
      </c>
      <c r="D480" s="33" t="s">
        <v>624</v>
      </c>
      <c r="E480">
        <f>VLOOKUP(D480,ProbListM1!D:S,10,FALSE)</f>
        <v>0.58694636070479111</v>
      </c>
      <c r="F480" t="str">
        <f>_xlfn.IFNA(VLOOKUP(D480,ctlistM1!A:AI,4,FALSE),"PC 12:0_14:1")</f>
        <v>PG 17:0_22:2</v>
      </c>
      <c r="G480">
        <f>_xlfn.IFNA(VLOOKUP(D480,ctlistM1!A:AL,11,FALSE),0)</f>
        <v>4</v>
      </c>
      <c r="H480" s="2">
        <f>IF(G480=0,0,VLOOKUP(F480,ProbListM1!D:W,IF(G480=1,17,IF(G480=2,18,IF(G480=3,19,IF(G480=4,20)))), FALSE))</f>
        <v>0.18881446719071543</v>
      </c>
      <c r="I480" s="12" t="str">
        <f>IF(_xlfn.IFNA(VLOOKUP(D480,ctlistM1!A:AI,12,FALSE),"PC 12:0_14:1")=0,"PC 12:0_14:1", _xlfn.IFNA(VLOOKUP(D480,ctlistM1!A:AI,12,FALSE),"PC 12:0_14:1"))</f>
        <v>PC 12:0_14:1</v>
      </c>
      <c r="J480" s="12">
        <f>_xlfn.IFNA(VLOOKUP(D480,ctlistM1!A:AO,19,FALSE),0)</f>
        <v>0</v>
      </c>
      <c r="K480" s="2">
        <f>IF(J480=0,0,VLOOKUP(I480,ProbListM1!D:W,IF(J480=1,17,IF(J480=2,18,IF(J480=3,19,IF(J480=4,20)))),FALSE))</f>
        <v>0</v>
      </c>
      <c r="L480" s="12" t="str">
        <f>IF(_xlfn.IFNA(VLOOKUP(D480,ctlistM1!A:AI,20,FALSE),"PC 12:0_14:1")=0,"PC 12:0_14:1", _xlfn.IFNA(VLOOKUP(D480,ctlistM1!A:AI,20,FALSE),"PC 12:0_14:1"))</f>
        <v>PC 12:0_14:1</v>
      </c>
      <c r="M480">
        <f>_xlfn.IFNA(VLOOKUP(D480,ctlistM1!A:AR,27,FALSE),0)</f>
        <v>0</v>
      </c>
      <c r="N480" s="2">
        <v>0</v>
      </c>
      <c r="O480" t="s">
        <v>146</v>
      </c>
      <c r="P480">
        <v>0</v>
      </c>
      <c r="Q480">
        <v>0</v>
      </c>
    </row>
    <row r="481" spans="1:17" x14ac:dyDescent="0.25">
      <c r="A481">
        <v>480</v>
      </c>
      <c r="B481" s="36">
        <v>-679.4</v>
      </c>
      <c r="C481" s="36">
        <v>241.2</v>
      </c>
      <c r="D481" t="s">
        <v>625</v>
      </c>
      <c r="E481">
        <f>VLOOKUP(D481,ProbListM1!D:S,10,FALSE)</f>
        <v>0.65628358471689874</v>
      </c>
      <c r="F481" t="str">
        <f>_xlfn.IFNA(VLOOKUP(D481,ctlistM1!A:AI,4,FALSE),"PC 12:0_14:1")</f>
        <v>PC 12:0_14:1</v>
      </c>
      <c r="G481">
        <f>_xlfn.IFNA(VLOOKUP(D481,ctlistM1!A:AL,11,FALSE),0)</f>
        <v>0</v>
      </c>
      <c r="H481" s="2">
        <f>IF(G481=0,0,VLOOKUP(F481,ProbListM1!D:W,IF(G481=1,17,IF(G481=2,18,IF(G481=3,19,IF(G481=4,20)))), FALSE))</f>
        <v>0</v>
      </c>
      <c r="I481" s="12" t="str">
        <f>IF(_xlfn.IFNA(VLOOKUP(D481,ctlistM1!A:AI,12,FALSE),"PC 12:0_14:1")=0,"PC 12:0_14:1", _xlfn.IFNA(VLOOKUP(D481,ctlistM1!A:AI,12,FALSE),"PC 12:0_14:1"))</f>
        <v>PC 12:0_14:1</v>
      </c>
      <c r="J481" s="12">
        <f>_xlfn.IFNA(VLOOKUP(D481,ctlistM1!A:AO,19,FALSE),0)</f>
        <v>0</v>
      </c>
      <c r="K481" s="2">
        <f>IF(J481=0,0,VLOOKUP(I481,ProbListM1!D:W,IF(J481=1,17,IF(J481=2,18,IF(J481=3,19,IF(J481=4,20)))),FALSE))</f>
        <v>0</v>
      </c>
      <c r="L481" s="12" t="str">
        <f>IF(_xlfn.IFNA(VLOOKUP(D481,ctlistM1!A:AI,20,FALSE),"PC 12:0_14:1")=0,"PC 12:0_14:1", _xlfn.IFNA(VLOOKUP(D481,ctlistM1!A:AI,20,FALSE),"PC 12:0_14:1"))</f>
        <v>PC 12:0_14:1</v>
      </c>
      <c r="M481">
        <f>_xlfn.IFNA(VLOOKUP(D481,ctlistM1!A:AR,27,FALSE),0)</f>
        <v>0</v>
      </c>
      <c r="N481" s="2">
        <v>0</v>
      </c>
      <c r="O481" t="s">
        <v>146</v>
      </c>
      <c r="P481">
        <v>0</v>
      </c>
      <c r="Q481">
        <v>0</v>
      </c>
    </row>
    <row r="482" spans="1:17" x14ac:dyDescent="0.25">
      <c r="A482">
        <v>481</v>
      </c>
      <c r="B482" s="5">
        <v>-707.5</v>
      </c>
      <c r="C482" s="5">
        <v>241.2</v>
      </c>
      <c r="D482" t="s">
        <v>626</v>
      </c>
      <c r="E482">
        <f>VLOOKUP(D482,ProbListM1!D:S,10,FALSE)</f>
        <v>0.6415396879643539</v>
      </c>
      <c r="F482" t="str">
        <f>_xlfn.IFNA(VLOOKUP(D482,ctlistM1!A:AI,4,FALSE),"PC 12:0_14:1")</f>
        <v>PG 15:0_16:1</v>
      </c>
      <c r="G482">
        <f>_xlfn.IFNA(VLOOKUP(D482,ctlistM1!A:AL,11,FALSE),0)</f>
        <v>2</v>
      </c>
      <c r="H482" s="2">
        <f>IF(G482=0,0,VLOOKUP(F482,ProbListM1!D:W,IF(G482=1,17,IF(G482=2,18,IF(G482=3,19,IF(G482=4,20)))), FALSE))</f>
        <v>3.0101326194000185E-2</v>
      </c>
      <c r="I482" s="12" t="str">
        <f>IF(_xlfn.IFNA(VLOOKUP(D482,ctlistM1!A:AI,12,FALSE),"PC 12:0_14:1")=0,"PC 12:0_14:1", _xlfn.IFNA(VLOOKUP(D482,ctlistM1!A:AI,12,FALSE),"PC 12:0_14:1"))</f>
        <v>PC 12:0_14:1</v>
      </c>
      <c r="J482" s="12">
        <f>_xlfn.IFNA(VLOOKUP(D482,ctlistM1!A:AO,19,FALSE),0)</f>
        <v>0</v>
      </c>
      <c r="K482" s="2">
        <f>IF(J482=0,0,VLOOKUP(I482,ProbListM1!D:W,IF(J482=1,17,IF(J482=2,18,IF(J482=3,19,IF(J482=4,20)))),FALSE))</f>
        <v>0</v>
      </c>
      <c r="L482" s="12" t="str">
        <f>IF(_xlfn.IFNA(VLOOKUP(D482,ctlistM1!A:AI,20,FALSE),"PC 12:0_14:1")=0,"PC 12:0_14:1", _xlfn.IFNA(VLOOKUP(D482,ctlistM1!A:AI,20,FALSE),"PC 12:0_14:1"))</f>
        <v>PC 12:0_14:1</v>
      </c>
      <c r="M482">
        <f>_xlfn.IFNA(VLOOKUP(D482,ctlistM1!A:AR,27,FALSE),0)</f>
        <v>0</v>
      </c>
      <c r="N482" s="2">
        <v>0</v>
      </c>
      <c r="O482" t="s">
        <v>146</v>
      </c>
      <c r="P482">
        <v>0</v>
      </c>
      <c r="Q482">
        <v>0</v>
      </c>
    </row>
    <row r="483" spans="1:17" x14ac:dyDescent="0.25">
      <c r="A483">
        <v>482</v>
      </c>
      <c r="B483" s="5">
        <v>-705.5</v>
      </c>
      <c r="C483" s="5">
        <v>241.2</v>
      </c>
      <c r="D483" t="s">
        <v>627</v>
      </c>
      <c r="E483">
        <f>VLOOKUP(D483,ProbListM1!D:S,10,FALSE)</f>
        <v>0.64173219318333474</v>
      </c>
      <c r="F483" t="str">
        <f>_xlfn.IFNA(VLOOKUP(D483,ctlistM1!A:AI,4,FALSE),"PC 12:0_14:1")</f>
        <v>PC 12:0_14:1</v>
      </c>
      <c r="G483">
        <f>_xlfn.IFNA(VLOOKUP(D483,ctlistM1!A:AL,11,FALSE),0)</f>
        <v>0</v>
      </c>
      <c r="H483" s="2">
        <f>IF(G483=0,0,VLOOKUP(F483,ProbListM1!D:W,IF(G483=1,17,IF(G483=2,18,IF(G483=3,19,IF(G483=4,20)))), FALSE))</f>
        <v>0</v>
      </c>
      <c r="I483" s="12" t="str">
        <f>IF(_xlfn.IFNA(VLOOKUP(D483,ctlistM1!A:AI,12,FALSE),"PC 12:0_14:1")=0,"PC 12:0_14:1", _xlfn.IFNA(VLOOKUP(D483,ctlistM1!A:AI,12,FALSE),"PC 12:0_14:1"))</f>
        <v>PC 12:0_14:1</v>
      </c>
      <c r="J483" s="12">
        <f>_xlfn.IFNA(VLOOKUP(D483,ctlistM1!A:AO,19,FALSE),0)</f>
        <v>0</v>
      </c>
      <c r="K483" s="2">
        <f>IF(J483=0,0,VLOOKUP(I483,ProbListM1!D:W,IF(J483=1,17,IF(J483=2,18,IF(J483=3,19,IF(J483=4,20)))),FALSE))</f>
        <v>0</v>
      </c>
      <c r="L483" s="12" t="str">
        <f>IF(_xlfn.IFNA(VLOOKUP(D483,ctlistM1!A:AI,20,FALSE),"PC 12:0_14:1")=0,"PC 12:0_14:1", _xlfn.IFNA(VLOOKUP(D483,ctlistM1!A:AI,20,FALSE),"PC 12:0_14:1"))</f>
        <v>PC 12:0_14:1</v>
      </c>
      <c r="M483">
        <f>_xlfn.IFNA(VLOOKUP(D483,ctlistM1!A:AR,27,FALSE),0)</f>
        <v>0</v>
      </c>
      <c r="N483" s="2">
        <v>0</v>
      </c>
      <c r="O483" t="s">
        <v>146</v>
      </c>
      <c r="P483">
        <v>0</v>
      </c>
      <c r="Q483">
        <v>0</v>
      </c>
    </row>
    <row r="484" spans="1:17" x14ac:dyDescent="0.25">
      <c r="A484">
        <v>483</v>
      </c>
      <c r="B484" s="5">
        <v>-735.5</v>
      </c>
      <c r="C484" s="5">
        <v>241.2</v>
      </c>
      <c r="D484" t="s">
        <v>628</v>
      </c>
      <c r="E484">
        <f>VLOOKUP(D484,ProbListM1!D:S,10,FALSE)</f>
        <v>0.62712702377119667</v>
      </c>
      <c r="F484" t="str">
        <f>_xlfn.IFNA(VLOOKUP(D484,ctlistM1!A:AI,4,FALSE),"PC 12:0_14:1")</f>
        <v>PG 15:0_18:1</v>
      </c>
      <c r="G484">
        <f>_xlfn.IFNA(VLOOKUP(D484,ctlistM1!A:AL,11,FALSE),0)</f>
        <v>2</v>
      </c>
      <c r="H484" s="2">
        <f>IF(G484=0,0,VLOOKUP(F484,ProbListM1!D:W,IF(G484=1,17,IF(G484=2,18,IF(G484=3,19,IF(G484=4,20)))), FALSE))</f>
        <v>3.3149602971935102E-2</v>
      </c>
      <c r="I484" s="12" t="str">
        <f>IF(_xlfn.IFNA(VLOOKUP(D484,ctlistM1!A:AI,12,FALSE),"PC 12:0_14:1")=0,"PC 12:0_14:1", _xlfn.IFNA(VLOOKUP(D484,ctlistM1!A:AI,12,FALSE),"PC 12:0_14:1"))</f>
        <v>PC 12:0_14:1</v>
      </c>
      <c r="J484" s="12">
        <f>_xlfn.IFNA(VLOOKUP(D484,ctlistM1!A:AO,19,FALSE),0)</f>
        <v>0</v>
      </c>
      <c r="K484" s="2">
        <f>IF(J484=0,0,VLOOKUP(I484,ProbListM1!D:W,IF(J484=1,17,IF(J484=2,18,IF(J484=3,19,IF(J484=4,20)))),FALSE))</f>
        <v>0</v>
      </c>
      <c r="L484" s="12" t="str">
        <f>IF(_xlfn.IFNA(VLOOKUP(D484,ctlistM1!A:AI,20,FALSE),"PC 12:0_14:1")=0,"PC 12:0_14:1", _xlfn.IFNA(VLOOKUP(D484,ctlistM1!A:AI,20,FALSE),"PC 12:0_14:1"))</f>
        <v>PC 12:0_14:1</v>
      </c>
      <c r="M484">
        <f>_xlfn.IFNA(VLOOKUP(D484,ctlistM1!A:AR,27,FALSE),0)</f>
        <v>0</v>
      </c>
      <c r="N484" s="2">
        <v>0</v>
      </c>
      <c r="O484" t="s">
        <v>146</v>
      </c>
      <c r="P484">
        <v>0</v>
      </c>
      <c r="Q484">
        <v>0</v>
      </c>
    </row>
    <row r="485" spans="1:17" x14ac:dyDescent="0.25">
      <c r="A485">
        <v>484</v>
      </c>
      <c r="B485" s="5">
        <v>-733.5</v>
      </c>
      <c r="C485" s="5">
        <v>241.2</v>
      </c>
      <c r="D485" t="s">
        <v>629</v>
      </c>
      <c r="E485">
        <f>VLOOKUP(D485,ProbListM1!D:S,10,FALSE)</f>
        <v>0.62731520421787001</v>
      </c>
      <c r="F485" t="str">
        <f>_xlfn.IFNA(VLOOKUP(D485,ctlistM1!A:AI,4,FALSE),"PC 12:0_14:1")</f>
        <v>PG 15:0_18:2</v>
      </c>
      <c r="G485">
        <f>_xlfn.IFNA(VLOOKUP(D485,ctlistM1!A:AL,11,FALSE),0)</f>
        <v>2</v>
      </c>
      <c r="H485" s="2">
        <f>IF(G485=0,0,VLOOKUP(F485,ProbListM1!D:W,IF(G485=1,17,IF(G485=2,18,IF(G485=3,19,IF(G485=4,20)))), FALSE))</f>
        <v>3.3107489077123894E-2</v>
      </c>
      <c r="I485" s="12" t="str">
        <f>IF(_xlfn.IFNA(VLOOKUP(D485,ctlistM1!A:AI,12,FALSE),"PC 12:0_14:1")=0,"PC 12:0_14:1", _xlfn.IFNA(VLOOKUP(D485,ctlistM1!A:AI,12,FALSE),"PC 12:0_14:1"))</f>
        <v>PC 12:0_14:1</v>
      </c>
      <c r="J485" s="12">
        <f>_xlfn.IFNA(VLOOKUP(D485,ctlistM1!A:AO,19,FALSE),0)</f>
        <v>0</v>
      </c>
      <c r="K485" s="2">
        <f>IF(J485=0,0,VLOOKUP(I485,ProbListM1!D:W,IF(J485=1,17,IF(J485=2,18,IF(J485=3,19,IF(J485=4,20)))),FALSE))</f>
        <v>0</v>
      </c>
      <c r="L485" s="12" t="str">
        <f>IF(_xlfn.IFNA(VLOOKUP(D485,ctlistM1!A:AI,20,FALSE),"PC 12:0_14:1")=0,"PC 12:0_14:1", _xlfn.IFNA(VLOOKUP(D485,ctlistM1!A:AI,20,FALSE),"PC 12:0_14:1"))</f>
        <v>PC 12:0_14:1</v>
      </c>
      <c r="M485">
        <f>_xlfn.IFNA(VLOOKUP(D485,ctlistM1!A:AR,27,FALSE),0)</f>
        <v>0</v>
      </c>
      <c r="N485" s="2">
        <v>0</v>
      </c>
      <c r="O485" t="s">
        <v>146</v>
      </c>
      <c r="P485">
        <v>0</v>
      </c>
      <c r="Q485">
        <v>0</v>
      </c>
    </row>
    <row r="486" spans="1:17" x14ac:dyDescent="0.25">
      <c r="A486">
        <v>485</v>
      </c>
      <c r="B486" s="5">
        <v>-731.5</v>
      </c>
      <c r="C486" s="5">
        <v>241.2</v>
      </c>
      <c r="D486" t="s">
        <v>630</v>
      </c>
      <c r="E486">
        <f>VLOOKUP(D486,ProbListM1!D:S,10,FALSE)</f>
        <v>0.62750344113138201</v>
      </c>
      <c r="F486" t="str">
        <f>_xlfn.IFNA(VLOOKUP(D486,ctlistM1!A:AI,4,FALSE),"PC 12:0_14:1")</f>
        <v>PC 12:0_14:1</v>
      </c>
      <c r="G486">
        <f>_xlfn.IFNA(VLOOKUP(D486,ctlistM1!A:AL,11,FALSE),0)</f>
        <v>0</v>
      </c>
      <c r="H486" s="2">
        <f>IF(G486=0,0,VLOOKUP(F486,ProbListM1!D:W,IF(G486=1,17,IF(G486=2,18,IF(G486=3,19,IF(G486=4,20)))), FALSE))</f>
        <v>0</v>
      </c>
      <c r="I486" s="12" t="str">
        <f>IF(_xlfn.IFNA(VLOOKUP(D486,ctlistM1!A:AI,12,FALSE),"PC 12:0_14:1")=0,"PC 12:0_14:1", _xlfn.IFNA(VLOOKUP(D486,ctlistM1!A:AI,12,FALSE),"PC 12:0_14:1"))</f>
        <v>PC 12:0_14:1</v>
      </c>
      <c r="J486" s="12">
        <f>_xlfn.IFNA(VLOOKUP(D486,ctlistM1!A:AO,19,FALSE),0)</f>
        <v>0</v>
      </c>
      <c r="K486" s="2">
        <f>IF(J486=0,0,VLOOKUP(I486,ProbListM1!D:W,IF(J486=1,17,IF(J486=2,18,IF(J486=3,19,IF(J486=4,20)))),FALSE))</f>
        <v>0</v>
      </c>
      <c r="L486" s="12" t="str">
        <f>IF(_xlfn.IFNA(VLOOKUP(D486,ctlistM1!A:AI,20,FALSE),"PC 12:0_14:1")=0,"PC 12:0_14:1", _xlfn.IFNA(VLOOKUP(D486,ctlistM1!A:AI,20,FALSE),"PC 12:0_14:1"))</f>
        <v>PC 12:0_14:1</v>
      </c>
      <c r="M486">
        <f>_xlfn.IFNA(VLOOKUP(D486,ctlistM1!A:AR,27,FALSE),0)</f>
        <v>0</v>
      </c>
      <c r="N486" s="2">
        <v>0</v>
      </c>
      <c r="O486" t="s">
        <v>146</v>
      </c>
      <c r="P486">
        <v>0</v>
      </c>
      <c r="Q486">
        <v>0</v>
      </c>
    </row>
    <row r="487" spans="1:17" x14ac:dyDescent="0.25">
      <c r="A487">
        <v>486</v>
      </c>
      <c r="B487" s="5">
        <v>-763.5</v>
      </c>
      <c r="C487" s="5">
        <v>241.2</v>
      </c>
      <c r="D487" t="s">
        <v>631</v>
      </c>
      <c r="E487">
        <f>VLOOKUP(D487,ProbListM1!D:S,10,FALSE)</f>
        <v>0.61303815075268009</v>
      </c>
      <c r="F487" t="str">
        <f>_xlfn.IFNA(VLOOKUP(D487,ctlistM1!A:AI,4,FALSE),"PC 12:0_14:1")</f>
        <v>PG 15:0_20:1</v>
      </c>
      <c r="G487">
        <f>_xlfn.IFNA(VLOOKUP(D487,ctlistM1!A:AL,11,FALSE),0)</f>
        <v>2</v>
      </c>
      <c r="H487" s="2">
        <f>IF(G487=0,0,VLOOKUP(F487,ProbListM1!D:W,IF(G487=1,17,IF(G487=2,18,IF(G487=3,19,IF(G487=4,20)))), FALSE))</f>
        <v>3.636575456738813E-2</v>
      </c>
      <c r="I487" s="12" t="str">
        <f>IF(_xlfn.IFNA(VLOOKUP(D487,ctlistM1!A:AI,12,FALSE),"PC 12:0_14:1")=0,"PC 12:0_14:1", _xlfn.IFNA(VLOOKUP(D487,ctlistM1!A:AI,12,FALSE),"PC 12:0_14:1"))</f>
        <v>PC 12:0_14:1</v>
      </c>
      <c r="J487" s="12">
        <f>_xlfn.IFNA(VLOOKUP(D487,ctlistM1!A:AO,19,FALSE),0)</f>
        <v>0</v>
      </c>
      <c r="K487" s="2">
        <f>IF(J487=0,0,VLOOKUP(I487,ProbListM1!D:W,IF(J487=1,17,IF(J487=2,18,IF(J487=3,19,IF(J487=4,20)))),FALSE))</f>
        <v>0</v>
      </c>
      <c r="L487" s="12" t="str">
        <f>IF(_xlfn.IFNA(VLOOKUP(D487,ctlistM1!A:AI,20,FALSE),"PC 12:0_14:1")=0,"PC 12:0_14:1", _xlfn.IFNA(VLOOKUP(D487,ctlistM1!A:AI,20,FALSE),"PC 12:0_14:1"))</f>
        <v>PC 12:0_14:1</v>
      </c>
      <c r="M487">
        <f>_xlfn.IFNA(VLOOKUP(D487,ctlistM1!A:AR,27,FALSE),0)</f>
        <v>0</v>
      </c>
      <c r="N487" s="2">
        <v>0</v>
      </c>
      <c r="O487" t="s">
        <v>146</v>
      </c>
      <c r="P487">
        <v>0</v>
      </c>
      <c r="Q487">
        <v>0</v>
      </c>
    </row>
    <row r="488" spans="1:17" x14ac:dyDescent="0.25">
      <c r="A488">
        <v>487</v>
      </c>
      <c r="B488" s="5">
        <v>-761.5</v>
      </c>
      <c r="C488" s="5">
        <v>241.2</v>
      </c>
      <c r="D488" t="s">
        <v>632</v>
      </c>
      <c r="E488">
        <f>VLOOKUP(D488,ProbListM1!D:S,10,FALSE)</f>
        <v>0.61322210358625862</v>
      </c>
      <c r="F488" t="str">
        <f>_xlfn.IFNA(VLOOKUP(D488,ctlistM1!A:AI,4,FALSE),"PC 12:0_14:1")</f>
        <v>PG 15:0_20:2</v>
      </c>
      <c r="G488">
        <f>_xlfn.IFNA(VLOOKUP(D488,ctlistM1!A:AL,11,FALSE),0)</f>
        <v>2</v>
      </c>
      <c r="H488" s="2">
        <f>IF(G488=0,0,VLOOKUP(F488,ProbListM1!D:W,IF(G488=1,17,IF(G488=2,18,IF(G488=3,19,IF(G488=4,20)))), FALSE))</f>
        <v>3.632157075513285E-2</v>
      </c>
      <c r="I488" s="12" t="str">
        <f>IF(_xlfn.IFNA(VLOOKUP(D488,ctlistM1!A:AI,12,FALSE),"PC 12:0_14:1")=0,"PC 12:0_14:1", _xlfn.IFNA(VLOOKUP(D488,ctlistM1!A:AI,12,FALSE),"PC 12:0_14:1"))</f>
        <v>PC 12:0_14:1</v>
      </c>
      <c r="J488" s="12">
        <f>_xlfn.IFNA(VLOOKUP(D488,ctlistM1!A:AO,19,FALSE),0)</f>
        <v>0</v>
      </c>
      <c r="K488" s="2">
        <f>IF(J488=0,0,VLOOKUP(I488,ProbListM1!D:W,IF(J488=1,17,IF(J488=2,18,IF(J488=3,19,IF(J488=4,20)))),FALSE))</f>
        <v>0</v>
      </c>
      <c r="L488" s="12" t="str">
        <f>IF(_xlfn.IFNA(VLOOKUP(D488,ctlistM1!A:AI,20,FALSE),"PC 12:0_14:1")=0,"PC 12:0_14:1", _xlfn.IFNA(VLOOKUP(D488,ctlistM1!A:AI,20,FALSE),"PC 12:0_14:1"))</f>
        <v>PC 12:0_14:1</v>
      </c>
      <c r="M488">
        <f>_xlfn.IFNA(VLOOKUP(D488,ctlistM1!A:AR,27,FALSE),0)</f>
        <v>0</v>
      </c>
      <c r="N488" s="2">
        <v>0</v>
      </c>
      <c r="O488" t="s">
        <v>146</v>
      </c>
      <c r="P488">
        <v>0</v>
      </c>
      <c r="Q488">
        <v>0</v>
      </c>
    </row>
    <row r="489" spans="1:17" x14ac:dyDescent="0.25">
      <c r="A489">
        <v>488</v>
      </c>
      <c r="B489" s="5">
        <v>-759.5</v>
      </c>
      <c r="C489" s="5">
        <v>241.2</v>
      </c>
      <c r="D489" t="s">
        <v>633</v>
      </c>
      <c r="E489">
        <f>VLOOKUP(D489,ProbListM1!D:S,10,FALSE)</f>
        <v>0.61340611161810665</v>
      </c>
      <c r="F489" t="str">
        <f>_xlfn.IFNA(VLOOKUP(D489,ctlistM1!A:AI,4,FALSE),"PC 12:0_14:1")</f>
        <v>PG 15:0_20:3</v>
      </c>
      <c r="G489">
        <f>_xlfn.IFNA(VLOOKUP(D489,ctlistM1!A:AL,11,FALSE),0)</f>
        <v>2</v>
      </c>
      <c r="H489" s="2">
        <f>IF(G489=0,0,VLOOKUP(F489,ProbListM1!D:W,IF(G489=1,17,IF(G489=2,18,IF(G489=3,19,IF(G489=4,20)))), FALSE))</f>
        <v>3.6277412391919409E-2</v>
      </c>
      <c r="I489" s="12" t="str">
        <f>IF(_xlfn.IFNA(VLOOKUP(D489,ctlistM1!A:AI,12,FALSE),"PC 12:0_14:1")=0,"PC 12:0_14:1", _xlfn.IFNA(VLOOKUP(D489,ctlistM1!A:AI,12,FALSE),"PC 12:0_14:1"))</f>
        <v>PC 12:0_14:1</v>
      </c>
      <c r="J489" s="12">
        <f>_xlfn.IFNA(VLOOKUP(D489,ctlistM1!A:AO,19,FALSE),0)</f>
        <v>0</v>
      </c>
      <c r="K489" s="2">
        <f>IF(J489=0,0,VLOOKUP(I489,ProbListM1!D:W,IF(J489=1,17,IF(J489=2,18,IF(J489=3,19,IF(J489=4,20)))),FALSE))</f>
        <v>0</v>
      </c>
      <c r="L489" s="12" t="str">
        <f>IF(_xlfn.IFNA(VLOOKUP(D489,ctlistM1!A:AI,20,FALSE),"PC 12:0_14:1")=0,"PC 12:0_14:1", _xlfn.IFNA(VLOOKUP(D489,ctlistM1!A:AI,20,FALSE),"PC 12:0_14:1"))</f>
        <v>PC 12:0_14:1</v>
      </c>
      <c r="M489">
        <f>_xlfn.IFNA(VLOOKUP(D489,ctlistM1!A:AR,27,FALSE),0)</f>
        <v>0</v>
      </c>
      <c r="N489" s="2">
        <v>0</v>
      </c>
      <c r="O489" t="s">
        <v>146</v>
      </c>
      <c r="P489">
        <v>0</v>
      </c>
      <c r="Q489">
        <v>0</v>
      </c>
    </row>
    <row r="490" spans="1:17" x14ac:dyDescent="0.25">
      <c r="A490">
        <v>489</v>
      </c>
      <c r="B490" s="5">
        <v>-757.5</v>
      </c>
      <c r="C490" s="5">
        <v>241.2</v>
      </c>
      <c r="D490" t="s">
        <v>634</v>
      </c>
      <c r="E490">
        <f>VLOOKUP(D490,ProbListM1!D:S,10,FALSE)</f>
        <v>0.61359017486478706</v>
      </c>
      <c r="F490" t="str">
        <f>_xlfn.IFNA(VLOOKUP(D490,ctlistM1!A:AI,4,FALSE),"PC 12:0_14:1")</f>
        <v>PG 15:0_20:4</v>
      </c>
      <c r="G490">
        <f>_xlfn.IFNA(VLOOKUP(D490,ctlistM1!A:AL,11,FALSE),0)</f>
        <v>2</v>
      </c>
      <c r="H490" s="2">
        <f>IF(G490=0,0,VLOOKUP(F490,ProbListM1!D:W,IF(G490=1,17,IF(G490=2,18,IF(G490=3,19,IF(G490=4,20)))), FALSE))</f>
        <v>3.6233279513574662E-2</v>
      </c>
      <c r="I490" s="12" t="str">
        <f>IF(_xlfn.IFNA(VLOOKUP(D490,ctlistM1!A:AI,12,FALSE),"PC 12:0_14:1")=0,"PC 12:0_14:1", _xlfn.IFNA(VLOOKUP(D490,ctlistM1!A:AI,12,FALSE),"PC 12:0_14:1"))</f>
        <v>PC 12:0_14:1</v>
      </c>
      <c r="J490" s="12">
        <f>_xlfn.IFNA(VLOOKUP(D490,ctlistM1!A:AO,19,FALSE),0)</f>
        <v>0</v>
      </c>
      <c r="K490" s="2">
        <f>IF(J490=0,0,VLOOKUP(I490,ProbListM1!D:W,IF(J490=1,17,IF(J490=2,18,IF(J490=3,19,IF(J490=4,20)))),FALSE))</f>
        <v>0</v>
      </c>
      <c r="L490" s="12" t="str">
        <f>IF(_xlfn.IFNA(VLOOKUP(D490,ctlistM1!A:AI,20,FALSE),"PC 12:0_14:1")=0,"PC 12:0_14:1", _xlfn.IFNA(VLOOKUP(D490,ctlistM1!A:AI,20,FALSE),"PC 12:0_14:1"))</f>
        <v>PC 12:0_14:1</v>
      </c>
      <c r="M490">
        <f>_xlfn.IFNA(VLOOKUP(D490,ctlistM1!A:AR,27,FALSE),0)</f>
        <v>0</v>
      </c>
      <c r="N490" s="2">
        <v>0</v>
      </c>
      <c r="O490" t="s">
        <v>146</v>
      </c>
      <c r="P490">
        <v>0</v>
      </c>
      <c r="Q490">
        <v>0</v>
      </c>
    </row>
    <row r="491" spans="1:17" x14ac:dyDescent="0.25">
      <c r="A491">
        <v>490</v>
      </c>
      <c r="B491" s="5">
        <v>-755.5</v>
      </c>
      <c r="C491" s="5">
        <v>241.2</v>
      </c>
      <c r="D491" t="s">
        <v>635</v>
      </c>
      <c r="E491">
        <f>VLOOKUP(D491,ProbListM1!D:S,10,FALSE)</f>
        <v>0.61377429334286837</v>
      </c>
      <c r="F491" t="str">
        <f>_xlfn.IFNA(VLOOKUP(D491,ctlistM1!A:AI,4,FALSE),"PC 12:0_14:1")</f>
        <v>PC 12:0_14:1</v>
      </c>
      <c r="G491">
        <f>_xlfn.IFNA(VLOOKUP(D491,ctlistM1!A:AL,11,FALSE),0)</f>
        <v>0</v>
      </c>
      <c r="H491" s="2">
        <f>IF(G491=0,0,VLOOKUP(F491,ProbListM1!D:W,IF(G491=1,17,IF(G491=2,18,IF(G491=3,19,IF(G491=4,20)))), FALSE))</f>
        <v>0</v>
      </c>
      <c r="I491" s="12" t="str">
        <f>IF(_xlfn.IFNA(VLOOKUP(D491,ctlistM1!A:AI,12,FALSE),"PC 12:0_14:1")=0,"PC 12:0_14:1", _xlfn.IFNA(VLOOKUP(D491,ctlistM1!A:AI,12,FALSE),"PC 12:0_14:1"))</f>
        <v>PC 12:0_14:1</v>
      </c>
      <c r="J491" s="12">
        <f>_xlfn.IFNA(VLOOKUP(D491,ctlistM1!A:AO,19,FALSE),0)</f>
        <v>0</v>
      </c>
      <c r="K491" s="2">
        <f>IF(J491=0,0,VLOOKUP(I491,ProbListM1!D:W,IF(J491=1,17,IF(J491=2,18,IF(J491=3,19,IF(J491=4,20)))),FALSE))</f>
        <v>0</v>
      </c>
      <c r="L491" s="12" t="str">
        <f>IF(_xlfn.IFNA(VLOOKUP(D491,ctlistM1!A:AI,20,FALSE),"PC 12:0_14:1")=0,"PC 12:0_14:1", _xlfn.IFNA(VLOOKUP(D491,ctlistM1!A:AI,20,FALSE),"PC 12:0_14:1"))</f>
        <v>PC 12:0_14:1</v>
      </c>
      <c r="M491">
        <f>_xlfn.IFNA(VLOOKUP(D491,ctlistM1!A:AR,27,FALSE),0)</f>
        <v>0</v>
      </c>
      <c r="N491" s="2">
        <v>0</v>
      </c>
      <c r="O491" t="s">
        <v>146</v>
      </c>
      <c r="P491">
        <v>0</v>
      </c>
      <c r="Q491">
        <v>0</v>
      </c>
    </row>
    <row r="492" spans="1:17" x14ac:dyDescent="0.25">
      <c r="A492">
        <v>491</v>
      </c>
      <c r="B492" s="5">
        <v>-791.6</v>
      </c>
      <c r="C492" s="5">
        <v>241.2</v>
      </c>
      <c r="D492" t="s">
        <v>636</v>
      </c>
      <c r="E492">
        <f>VLOOKUP(D492,ProbListM1!D:S,10,FALSE)</f>
        <v>0.59926579470027719</v>
      </c>
      <c r="F492" t="str">
        <f>_xlfn.IFNA(VLOOKUP(D492,ctlistM1!A:AI,4,FALSE),"PC 12:0_14:1")</f>
        <v>PG 15:0_22:1</v>
      </c>
      <c r="G492">
        <f>_xlfn.IFNA(VLOOKUP(D492,ctlistM1!A:AL,11,FALSE),0)</f>
        <v>2</v>
      </c>
      <c r="H492" s="2">
        <f>IF(G492=0,0,VLOOKUP(F492,ProbListM1!D:W,IF(G492=1,17,IF(G492=2,18,IF(G492=3,19,IF(G492=4,20)))), FALSE))</f>
        <v>3.9733509892242211E-2</v>
      </c>
      <c r="I492" s="12" t="str">
        <f>IF(_xlfn.IFNA(VLOOKUP(D492,ctlistM1!A:AI,12,FALSE),"PC 12:0_14:1")=0,"PC 12:0_14:1", _xlfn.IFNA(VLOOKUP(D492,ctlistM1!A:AI,12,FALSE),"PC 12:0_14:1"))</f>
        <v>PC 12:0_14:1</v>
      </c>
      <c r="J492" s="12">
        <f>_xlfn.IFNA(VLOOKUP(D492,ctlistM1!A:AO,19,FALSE),0)</f>
        <v>0</v>
      </c>
      <c r="K492" s="2">
        <f>IF(J492=0,0,VLOOKUP(I492,ProbListM1!D:W,IF(J492=1,17,IF(J492=2,18,IF(J492=3,19,IF(J492=4,20)))),FALSE))</f>
        <v>0</v>
      </c>
      <c r="L492" s="12" t="str">
        <f>IF(_xlfn.IFNA(VLOOKUP(D492,ctlistM1!A:AI,20,FALSE),"PC 12:0_14:1")=0,"PC 12:0_14:1", _xlfn.IFNA(VLOOKUP(D492,ctlistM1!A:AI,20,FALSE),"PC 12:0_14:1"))</f>
        <v>PC 12:0_14:1</v>
      </c>
      <c r="M492">
        <f>_xlfn.IFNA(VLOOKUP(D492,ctlistM1!A:AR,27,FALSE),0)</f>
        <v>0</v>
      </c>
      <c r="N492" s="2">
        <v>0</v>
      </c>
      <c r="O492" t="s">
        <v>146</v>
      </c>
      <c r="P492">
        <v>0</v>
      </c>
      <c r="Q492">
        <v>0</v>
      </c>
    </row>
    <row r="493" spans="1:17" x14ac:dyDescent="0.25">
      <c r="A493">
        <v>492</v>
      </c>
      <c r="B493" s="5">
        <v>-789.6</v>
      </c>
      <c r="C493" s="5">
        <v>241.2</v>
      </c>
      <c r="D493" t="s">
        <v>637</v>
      </c>
      <c r="E493">
        <f>VLOOKUP(D493,ProbListM1!D:S,10,FALSE)</f>
        <v>0.59944561489722004</v>
      </c>
      <c r="F493" t="str">
        <f>_xlfn.IFNA(VLOOKUP(D493,ctlistM1!A:AI,4,FALSE),"PC 12:0_14:1")</f>
        <v>PG 15:0_22:2</v>
      </c>
      <c r="G493">
        <f>_xlfn.IFNA(VLOOKUP(D493,ctlistM1!A:AL,11,FALSE),0)</f>
        <v>2</v>
      </c>
      <c r="H493" s="2">
        <f>IF(G493=0,0,VLOOKUP(F493,ProbListM1!D:W,IF(G493=1,17,IF(G493=2,18,IF(G493=3,19,IF(G493=4,20)))), FALSE))</f>
        <v>3.9687464295734283E-2</v>
      </c>
      <c r="I493" s="12" t="str">
        <f>IF(_xlfn.IFNA(VLOOKUP(D493,ctlistM1!A:AI,12,FALSE),"PC 12:0_14:1")=0,"PC 12:0_14:1", _xlfn.IFNA(VLOOKUP(D493,ctlistM1!A:AI,12,FALSE),"PC 12:0_14:1"))</f>
        <v>PC 12:0_14:1</v>
      </c>
      <c r="J493" s="12">
        <f>_xlfn.IFNA(VLOOKUP(D493,ctlistM1!A:AO,19,FALSE),0)</f>
        <v>0</v>
      </c>
      <c r="K493" s="2">
        <f>IF(J493=0,0,VLOOKUP(I493,ProbListM1!D:W,IF(J493=1,17,IF(J493=2,18,IF(J493=3,19,IF(J493=4,20)))),FALSE))</f>
        <v>0</v>
      </c>
      <c r="L493" s="12" t="str">
        <f>IF(_xlfn.IFNA(VLOOKUP(D493,ctlistM1!A:AI,20,FALSE),"PC 12:0_14:1")=0,"PC 12:0_14:1", _xlfn.IFNA(VLOOKUP(D493,ctlistM1!A:AI,20,FALSE),"PC 12:0_14:1"))</f>
        <v>PC 12:0_14:1</v>
      </c>
      <c r="M493">
        <f>_xlfn.IFNA(VLOOKUP(D493,ctlistM1!A:AR,27,FALSE),0)</f>
        <v>0</v>
      </c>
      <c r="N493" s="2">
        <v>0</v>
      </c>
      <c r="O493" t="s">
        <v>146</v>
      </c>
      <c r="P493">
        <v>0</v>
      </c>
      <c r="Q493">
        <v>0</v>
      </c>
    </row>
    <row r="494" spans="1:17" x14ac:dyDescent="0.25">
      <c r="A494">
        <v>493</v>
      </c>
      <c r="B494" s="5">
        <v>-787.5</v>
      </c>
      <c r="C494" s="5">
        <v>241.2</v>
      </c>
      <c r="D494" t="s">
        <v>638</v>
      </c>
      <c r="E494">
        <f>VLOOKUP(D494,ProbListM1!D:S,10,FALSE)</f>
        <v>0.59962548905236224</v>
      </c>
      <c r="F494" t="str">
        <f>_xlfn.IFNA(VLOOKUP(D494,ctlistM1!A:AI,4,FALSE),"PC 12:0_14:1")</f>
        <v>PC 12:0_14:1</v>
      </c>
      <c r="G494">
        <f>_xlfn.IFNA(VLOOKUP(D494,ctlistM1!A:AL,11,FALSE),0)</f>
        <v>0</v>
      </c>
      <c r="H494" s="2">
        <f>IF(G494=0,0,VLOOKUP(F494,ProbListM1!D:W,IF(G494=1,17,IF(G494=2,18,IF(G494=3,19,IF(G494=4,20)))), FALSE))</f>
        <v>0</v>
      </c>
      <c r="I494" s="12" t="str">
        <f>IF(_xlfn.IFNA(VLOOKUP(D494,ctlistM1!A:AI,12,FALSE),"PC 12:0_14:1")=0,"PC 12:0_14:1", _xlfn.IFNA(VLOOKUP(D494,ctlistM1!A:AI,12,FALSE),"PC 12:0_14:1"))</f>
        <v>PC 12:0_14:1</v>
      </c>
      <c r="J494" s="12">
        <f>_xlfn.IFNA(VLOOKUP(D494,ctlistM1!A:AO,19,FALSE),0)</f>
        <v>0</v>
      </c>
      <c r="K494" s="2">
        <f>IF(J494=0,0,VLOOKUP(I494,ProbListM1!D:W,IF(J494=1,17,IF(J494=2,18,IF(J494=3,19,IF(J494=4,20)))),FALSE))</f>
        <v>0</v>
      </c>
      <c r="L494" s="12" t="str">
        <f>IF(_xlfn.IFNA(VLOOKUP(D494,ctlistM1!A:AI,20,FALSE),"PC 12:0_14:1")=0,"PC 12:0_14:1", _xlfn.IFNA(VLOOKUP(D494,ctlistM1!A:AI,20,FALSE),"PC 12:0_14:1"))</f>
        <v>PC 12:0_14:1</v>
      </c>
      <c r="M494">
        <f>_xlfn.IFNA(VLOOKUP(D494,ctlistM1!A:AR,27,FALSE),0)</f>
        <v>0</v>
      </c>
      <c r="N494" s="2">
        <v>0</v>
      </c>
      <c r="O494" t="s">
        <v>146</v>
      </c>
      <c r="P494">
        <v>0</v>
      </c>
      <c r="Q494">
        <v>0</v>
      </c>
    </row>
    <row r="495" spans="1:17" x14ac:dyDescent="0.25">
      <c r="A495">
        <v>494</v>
      </c>
      <c r="B495" s="5">
        <v>-783.5</v>
      </c>
      <c r="C495" s="5">
        <v>241.2</v>
      </c>
      <c r="D495" t="s">
        <v>639</v>
      </c>
      <c r="E495">
        <f>VLOOKUP(D495,ProbListM1!D:S,10,FALSE)</f>
        <v>0.599985399302014</v>
      </c>
      <c r="F495" t="str">
        <f>_xlfn.IFNA(VLOOKUP(D495,ctlistM1!A:AI,4,FALSE),"PC 12:0_14:1")</f>
        <v>PG 15:0_22:5</v>
      </c>
      <c r="G495">
        <f>_xlfn.IFNA(VLOOKUP(D495,ctlistM1!A:AL,11,FALSE),0)</f>
        <v>2</v>
      </c>
      <c r="H495" s="2">
        <f>IF(G495=0,0,VLOOKUP(F495,ProbListM1!D:W,IF(G495=1,17,IF(G495=2,18,IF(G495=3,19,IF(G495=4,20)))), FALSE))</f>
        <v>3.9549464367243103E-2</v>
      </c>
      <c r="I495" s="12" t="str">
        <f>IF(_xlfn.IFNA(VLOOKUP(D495,ctlistM1!A:AI,12,FALSE),"PC 12:0_14:1")=0,"PC 12:0_14:1", _xlfn.IFNA(VLOOKUP(D495,ctlistM1!A:AI,12,FALSE),"PC 12:0_14:1"))</f>
        <v>PC 12:0_14:1</v>
      </c>
      <c r="J495" s="12">
        <f>_xlfn.IFNA(VLOOKUP(D495,ctlistM1!A:AO,19,FALSE),0)</f>
        <v>0</v>
      </c>
      <c r="K495" s="2">
        <f>IF(J495=0,0,VLOOKUP(I495,ProbListM1!D:W,IF(J495=1,17,IF(J495=2,18,IF(J495=3,19,IF(J495=4,20)))),FALSE))</f>
        <v>0</v>
      </c>
      <c r="L495" s="12" t="str">
        <f>IF(_xlfn.IFNA(VLOOKUP(D495,ctlistM1!A:AI,20,FALSE),"PC 12:0_14:1")=0,"PC 12:0_14:1", _xlfn.IFNA(VLOOKUP(D495,ctlistM1!A:AI,20,FALSE),"PC 12:0_14:1"))</f>
        <v>PC 12:0_14:1</v>
      </c>
      <c r="M495">
        <f>_xlfn.IFNA(VLOOKUP(D495,ctlistM1!A:AR,27,FALSE),0)</f>
        <v>0</v>
      </c>
      <c r="N495" s="2">
        <v>0</v>
      </c>
      <c r="O495" t="s">
        <v>146</v>
      </c>
      <c r="P495">
        <v>0</v>
      </c>
      <c r="Q495">
        <v>0</v>
      </c>
    </row>
    <row r="496" spans="1:17" x14ac:dyDescent="0.25">
      <c r="A496">
        <v>495</v>
      </c>
      <c r="B496" s="5">
        <v>-781.5</v>
      </c>
      <c r="C496" s="5">
        <v>241.2</v>
      </c>
      <c r="D496" t="s">
        <v>640</v>
      </c>
      <c r="E496">
        <f>VLOOKUP(D496,ProbListM1!D:S,10,FALSE)</f>
        <v>0.60016543542892054</v>
      </c>
      <c r="F496" t="str">
        <f>_xlfn.IFNA(VLOOKUP(D496,ctlistM1!A:AI,4,FALSE),"PC 12:0_14:1")</f>
        <v>PG 15:0_22:6</v>
      </c>
      <c r="G496">
        <f>_xlfn.IFNA(VLOOKUP(D496,ctlistM1!A:AL,11,FALSE),0)</f>
        <v>2</v>
      </c>
      <c r="H496" s="2">
        <f>IF(G496=0,0,VLOOKUP(F496,ProbListM1!D:W,IF(G496=1,17,IF(G496=2,18,IF(G496=3,19,IF(G496=4,20)))), FALSE))</f>
        <v>3.9503510124916964E-2</v>
      </c>
      <c r="I496" s="12" t="str">
        <f>IF(_xlfn.IFNA(VLOOKUP(D496,ctlistM1!A:AI,12,FALSE),"PC 12:0_14:1")=0,"PC 12:0_14:1", _xlfn.IFNA(VLOOKUP(D496,ctlistM1!A:AI,12,FALSE),"PC 12:0_14:1"))</f>
        <v>PC 12:0_14:1</v>
      </c>
      <c r="J496" s="12">
        <f>_xlfn.IFNA(VLOOKUP(D496,ctlistM1!A:AO,19,FALSE),0)</f>
        <v>0</v>
      </c>
      <c r="K496" s="2">
        <f>IF(J496=0,0,VLOOKUP(I496,ProbListM1!D:W,IF(J496=1,17,IF(J496=2,18,IF(J496=3,19,IF(J496=4,20)))),FALSE))</f>
        <v>0</v>
      </c>
      <c r="L496" s="12" t="str">
        <f>IF(_xlfn.IFNA(VLOOKUP(D496,ctlistM1!A:AI,20,FALSE),"PC 12:0_14:1")=0,"PC 12:0_14:1", _xlfn.IFNA(VLOOKUP(D496,ctlistM1!A:AI,20,FALSE),"PC 12:0_14:1"))</f>
        <v>PC 12:0_14:1</v>
      </c>
      <c r="M496">
        <f>_xlfn.IFNA(VLOOKUP(D496,ctlistM1!A:AR,27,FALSE),0)</f>
        <v>0</v>
      </c>
      <c r="N496" s="2">
        <v>0</v>
      </c>
      <c r="O496" t="s">
        <v>146</v>
      </c>
      <c r="P496">
        <v>0</v>
      </c>
      <c r="Q496">
        <v>0</v>
      </c>
    </row>
    <row r="497" spans="1:17" x14ac:dyDescent="0.25">
      <c r="A497">
        <v>496</v>
      </c>
      <c r="B497" s="5">
        <v>-779.5</v>
      </c>
      <c r="C497" s="5">
        <v>241.2</v>
      </c>
      <c r="D497" t="s">
        <v>641</v>
      </c>
      <c r="E497">
        <f>VLOOKUP(D497,ProbListM1!D:S,10,FALSE)</f>
        <v>0.60034552557881982</v>
      </c>
      <c r="F497" t="str">
        <f>_xlfn.IFNA(VLOOKUP(D497,ctlistM1!A:AI,4,FALSE),"PC 12:0_14:1")</f>
        <v>PC 12:0_14:1</v>
      </c>
      <c r="G497">
        <f>_xlfn.IFNA(VLOOKUP(D497,ctlistM1!A:AL,11,FALSE),0)</f>
        <v>0</v>
      </c>
      <c r="H497" s="2">
        <f>IF(G497=0,0,VLOOKUP(F497,ProbListM1!D:W,IF(G497=1,17,IF(G497=2,18,IF(G497=3,19,IF(G497=4,20)))), FALSE))</f>
        <v>0</v>
      </c>
      <c r="I497" s="12" t="str">
        <f>IF(_xlfn.IFNA(VLOOKUP(D497,ctlistM1!A:AI,12,FALSE),"PC 12:0_14:1")=0,"PC 12:0_14:1", _xlfn.IFNA(VLOOKUP(D497,ctlistM1!A:AI,12,FALSE),"PC 12:0_14:1"))</f>
        <v>PC 12:0_14:1</v>
      </c>
      <c r="J497" s="12">
        <f>_xlfn.IFNA(VLOOKUP(D497,ctlistM1!A:AO,19,FALSE),0)</f>
        <v>0</v>
      </c>
      <c r="K497" s="2">
        <f>IF(J497=0,0,VLOOKUP(I497,ProbListM1!D:W,IF(J497=1,17,IF(J497=2,18,IF(J497=3,19,IF(J497=4,20)))),FALSE))</f>
        <v>0</v>
      </c>
      <c r="L497" s="12" t="str">
        <f>IF(_xlfn.IFNA(VLOOKUP(D497,ctlistM1!A:AI,20,FALSE),"PC 12:0_14:1")=0,"PC 12:0_14:1", _xlfn.IFNA(VLOOKUP(D497,ctlistM1!A:AI,20,FALSE),"PC 12:0_14:1"))</f>
        <v>PC 12:0_14:1</v>
      </c>
      <c r="M497">
        <f>_xlfn.IFNA(VLOOKUP(D497,ctlistM1!A:AR,27,FALSE),0)</f>
        <v>0</v>
      </c>
      <c r="N497" s="2">
        <v>0</v>
      </c>
      <c r="O497" t="s">
        <v>146</v>
      </c>
      <c r="P497">
        <v>0</v>
      </c>
      <c r="Q497">
        <v>0</v>
      </c>
    </row>
    <row r="498" spans="1:17" x14ac:dyDescent="0.25">
      <c r="A498">
        <v>497</v>
      </c>
      <c r="B498" s="5">
        <v>-707.5</v>
      </c>
      <c r="C498" s="5">
        <v>269.3</v>
      </c>
      <c r="D498" t="s">
        <v>642</v>
      </c>
      <c r="E498">
        <f>VLOOKUP(D498,ProbListM1!D:S,10,FALSE)</f>
        <v>0.6415396879643539</v>
      </c>
      <c r="F498" t="str">
        <f>_xlfn.IFNA(VLOOKUP(D498,ctlistM1!A:AI,4,FALSE),"PC 12:0_14:1")</f>
        <v>PC 12:0_14:1</v>
      </c>
      <c r="G498">
        <f>_xlfn.IFNA(VLOOKUP(D498,ctlistM1!A:AL,11,FALSE),0)</f>
        <v>0</v>
      </c>
      <c r="H498" s="2">
        <f>IF(G498=0,0,VLOOKUP(F498,ProbListM1!D:W,IF(G498=1,17,IF(G498=2,18,IF(G498=3,19,IF(G498=4,20)))), FALSE))</f>
        <v>0</v>
      </c>
      <c r="I498" s="12" t="str">
        <f>IF(_xlfn.IFNA(VLOOKUP(D498,ctlistM1!A:AI,12,FALSE),"PC 12:0_14:1")=0,"PC 12:0_14:1", _xlfn.IFNA(VLOOKUP(D498,ctlistM1!A:AI,12,FALSE),"PC 12:0_14:1"))</f>
        <v>PC 12:0_14:1</v>
      </c>
      <c r="J498" s="12">
        <f>_xlfn.IFNA(VLOOKUP(D498,ctlistM1!A:AO,19,FALSE),0)</f>
        <v>0</v>
      </c>
      <c r="K498" s="2">
        <f>IF(J498=0,0,VLOOKUP(I498,ProbListM1!D:W,IF(J498=1,17,IF(J498=2,18,IF(J498=3,19,IF(J498=4,20)))),FALSE))</f>
        <v>0</v>
      </c>
      <c r="L498" s="12" t="str">
        <f>IF(_xlfn.IFNA(VLOOKUP(D498,ctlistM1!A:AI,20,FALSE),"PC 12:0_14:1")=0,"PC 12:0_14:1", _xlfn.IFNA(VLOOKUP(D498,ctlistM1!A:AI,20,FALSE),"PC 12:0_14:1"))</f>
        <v>PC 12:0_14:1</v>
      </c>
      <c r="M498">
        <f>_xlfn.IFNA(VLOOKUP(D498,ctlistM1!A:AR,27,FALSE),0)</f>
        <v>0</v>
      </c>
      <c r="N498" s="2">
        <v>0</v>
      </c>
      <c r="O498" t="s">
        <v>146</v>
      </c>
      <c r="P498">
        <v>0</v>
      </c>
      <c r="Q498">
        <v>0</v>
      </c>
    </row>
    <row r="499" spans="1:17" x14ac:dyDescent="0.25">
      <c r="A499">
        <v>498</v>
      </c>
      <c r="B499" s="5">
        <v>-735.5</v>
      </c>
      <c r="C499" s="5">
        <v>269.3</v>
      </c>
      <c r="D499" t="s">
        <v>643</v>
      </c>
      <c r="E499">
        <f>VLOOKUP(D499,ProbListM1!D:S,10,FALSE)</f>
        <v>0.62712702377119667</v>
      </c>
      <c r="F499" t="str">
        <f>_xlfn.IFNA(VLOOKUP(D499,ctlistM1!A:AI,4,FALSE),"PC 12:0_14:1")</f>
        <v>PG 16:1_17:0</v>
      </c>
      <c r="G499">
        <f>_xlfn.IFNA(VLOOKUP(D499,ctlistM1!A:AL,11,FALSE),0)</f>
        <v>2</v>
      </c>
      <c r="H499" s="2">
        <f>IF(G499=0,0,VLOOKUP(F499,ProbListM1!D:W,IF(G499=1,17,IF(G499=2,18,IF(G499=3,19,IF(G499=4,20)))), FALSE))</f>
        <v>2.9425077609007075E-2</v>
      </c>
      <c r="I499" s="12" t="str">
        <f>IF(_xlfn.IFNA(VLOOKUP(D499,ctlistM1!A:AI,12,FALSE),"PC 12:0_14:1")=0,"PC 12:0_14:1", _xlfn.IFNA(VLOOKUP(D499,ctlistM1!A:AI,12,FALSE),"PC 12:0_14:1"))</f>
        <v>PC 12:0_14:1</v>
      </c>
      <c r="J499" s="12">
        <f>_xlfn.IFNA(VLOOKUP(D499,ctlistM1!A:AO,19,FALSE),0)</f>
        <v>0</v>
      </c>
      <c r="K499" s="2">
        <f>IF(J499=0,0,VLOOKUP(I499,ProbListM1!D:W,IF(J499=1,17,IF(J499=2,18,IF(J499=3,19,IF(J499=4,20)))),FALSE))</f>
        <v>0</v>
      </c>
      <c r="L499" s="12" t="str">
        <f>IF(_xlfn.IFNA(VLOOKUP(D499,ctlistM1!A:AI,20,FALSE),"PC 12:0_14:1")=0,"PC 12:0_14:1", _xlfn.IFNA(VLOOKUP(D499,ctlistM1!A:AI,20,FALSE),"PC 12:0_14:1"))</f>
        <v>PC 12:0_14:1</v>
      </c>
      <c r="M499">
        <f>_xlfn.IFNA(VLOOKUP(D499,ctlistM1!A:AR,27,FALSE),0)</f>
        <v>0</v>
      </c>
      <c r="N499" s="2">
        <v>0</v>
      </c>
      <c r="O499" t="s">
        <v>146</v>
      </c>
      <c r="P499">
        <v>0</v>
      </c>
      <c r="Q499">
        <v>0</v>
      </c>
    </row>
    <row r="500" spans="1:17" x14ac:dyDescent="0.25">
      <c r="A500">
        <v>499</v>
      </c>
      <c r="B500" s="5">
        <v>-733.5</v>
      </c>
      <c r="C500" s="5">
        <v>269.3</v>
      </c>
      <c r="D500" t="s">
        <v>644</v>
      </c>
      <c r="E500">
        <f>VLOOKUP(D500,ProbListM1!D:S,10,FALSE)</f>
        <v>0.62731520421787001</v>
      </c>
      <c r="F500" t="str">
        <f>_xlfn.IFNA(VLOOKUP(D500,ctlistM1!A:AI,4,FALSE),"PC 12:0_14:1")</f>
        <v>PC 12:0_14:1</v>
      </c>
      <c r="G500">
        <f>_xlfn.IFNA(VLOOKUP(D500,ctlistM1!A:AL,11,FALSE),0)</f>
        <v>0</v>
      </c>
      <c r="H500" s="2">
        <f>IF(G500=0,0,VLOOKUP(F500,ProbListM1!D:W,IF(G500=1,17,IF(G500=2,18,IF(G500=3,19,IF(G500=4,20)))), FALSE))</f>
        <v>0</v>
      </c>
      <c r="I500" s="12" t="str">
        <f>IF(_xlfn.IFNA(VLOOKUP(D500,ctlistM1!A:AI,12,FALSE),"PC 12:0_14:1")=0,"PC 12:0_14:1", _xlfn.IFNA(VLOOKUP(D500,ctlistM1!A:AI,12,FALSE),"PC 12:0_14:1"))</f>
        <v>PC 12:0_14:1</v>
      </c>
      <c r="J500" s="12">
        <f>_xlfn.IFNA(VLOOKUP(D500,ctlistM1!A:AO,19,FALSE),0)</f>
        <v>0</v>
      </c>
      <c r="K500" s="2">
        <f>IF(J500=0,0,VLOOKUP(I500,ProbListM1!D:W,IF(J500=1,17,IF(J500=2,18,IF(J500=3,19,IF(J500=4,20)))),FALSE))</f>
        <v>0</v>
      </c>
      <c r="L500" s="12" t="str">
        <f>IF(_xlfn.IFNA(VLOOKUP(D500,ctlistM1!A:AI,20,FALSE),"PC 12:0_14:1")=0,"PC 12:0_14:1", _xlfn.IFNA(VLOOKUP(D500,ctlistM1!A:AI,20,FALSE),"PC 12:0_14:1"))</f>
        <v>PC 12:0_14:1</v>
      </c>
      <c r="M500">
        <f>_xlfn.IFNA(VLOOKUP(D500,ctlistM1!A:AR,27,FALSE),0)</f>
        <v>0</v>
      </c>
      <c r="N500" s="2">
        <v>0</v>
      </c>
      <c r="O500" t="s">
        <v>146</v>
      </c>
      <c r="P500">
        <v>0</v>
      </c>
      <c r="Q500">
        <v>0</v>
      </c>
    </row>
    <row r="501" spans="1:17" x14ac:dyDescent="0.25">
      <c r="A501">
        <v>500</v>
      </c>
      <c r="B501" s="5">
        <v>-763.5</v>
      </c>
      <c r="C501" s="5">
        <v>269.3</v>
      </c>
      <c r="D501" t="s">
        <v>645</v>
      </c>
      <c r="E501">
        <f>VLOOKUP(D501,ProbListM1!D:S,10,FALSE)</f>
        <v>0.61303815075268009</v>
      </c>
      <c r="F501" t="str">
        <f>_xlfn.IFNA(VLOOKUP(D501,ctlistM1!A:AI,4,FALSE),"PC 12:0_14:1")</f>
        <v>PG 17:0_18:1</v>
      </c>
      <c r="G501">
        <f>_xlfn.IFNA(VLOOKUP(D501,ctlistM1!A:AL,11,FALSE),0)</f>
        <v>2</v>
      </c>
      <c r="H501" s="2">
        <f>IF(G501=0,0,VLOOKUP(F501,ProbListM1!D:W,IF(G501=1,17,IF(G501=2,18,IF(G501=3,19,IF(G501=4,20)))), FALSE))</f>
        <v>3.2404872591672886E-2</v>
      </c>
      <c r="I501" s="12" t="str">
        <f>IF(_xlfn.IFNA(VLOOKUP(D501,ctlistM1!A:AI,12,FALSE),"PC 12:0_14:1")=0,"PC 12:0_14:1", _xlfn.IFNA(VLOOKUP(D501,ctlistM1!A:AI,12,FALSE),"PC 12:0_14:1"))</f>
        <v>PC 12:0_14:1</v>
      </c>
      <c r="J501" s="12">
        <f>_xlfn.IFNA(VLOOKUP(D501,ctlistM1!A:AO,19,FALSE),0)</f>
        <v>0</v>
      </c>
      <c r="K501" s="2">
        <f>IF(J501=0,0,VLOOKUP(I501,ProbListM1!D:W,IF(J501=1,17,IF(J501=2,18,IF(J501=3,19,IF(J501=4,20)))),FALSE))</f>
        <v>0</v>
      </c>
      <c r="L501" s="12" t="str">
        <f>IF(_xlfn.IFNA(VLOOKUP(D501,ctlistM1!A:AI,20,FALSE),"PC 12:0_14:1")=0,"PC 12:0_14:1", _xlfn.IFNA(VLOOKUP(D501,ctlistM1!A:AI,20,FALSE),"PC 12:0_14:1"))</f>
        <v>PC 12:0_14:1</v>
      </c>
      <c r="M501">
        <f>_xlfn.IFNA(VLOOKUP(D501,ctlistM1!A:AR,27,FALSE),0)</f>
        <v>0</v>
      </c>
      <c r="N501" s="2">
        <v>0</v>
      </c>
      <c r="O501" t="s">
        <v>146</v>
      </c>
      <c r="P501">
        <v>0</v>
      </c>
      <c r="Q501">
        <v>0</v>
      </c>
    </row>
    <row r="502" spans="1:17" x14ac:dyDescent="0.25">
      <c r="A502">
        <v>501</v>
      </c>
      <c r="B502" s="5">
        <v>-761.5</v>
      </c>
      <c r="C502" s="5">
        <v>269.3</v>
      </c>
      <c r="D502" t="s">
        <v>646</v>
      </c>
      <c r="E502">
        <f>VLOOKUP(D502,ProbListM1!D:S,10,FALSE)</f>
        <v>0.61322210358625862</v>
      </c>
      <c r="F502" t="str">
        <f>_xlfn.IFNA(VLOOKUP(D502,ctlistM1!A:AI,4,FALSE),"PC 12:0_14:1")</f>
        <v>PG 17:0_18:2</v>
      </c>
      <c r="G502">
        <f>_xlfn.IFNA(VLOOKUP(D502,ctlistM1!A:AL,11,FALSE),0)</f>
        <v>2</v>
      </c>
      <c r="H502" s="2">
        <f>IF(G502=0,0,VLOOKUP(F502,ProbListM1!D:W,IF(G502=1,17,IF(G502=2,18,IF(G502=3,19,IF(G502=4,20)))), FALSE))</f>
        <v>3.2363704816696766E-2</v>
      </c>
      <c r="I502" s="12" t="str">
        <f>IF(_xlfn.IFNA(VLOOKUP(D502,ctlistM1!A:AI,12,FALSE),"PC 12:0_14:1")=0,"PC 12:0_14:1", _xlfn.IFNA(VLOOKUP(D502,ctlistM1!A:AI,12,FALSE),"PC 12:0_14:1"))</f>
        <v>PC 12:0_14:1</v>
      </c>
      <c r="J502" s="12">
        <f>_xlfn.IFNA(VLOOKUP(D502,ctlistM1!A:AO,19,FALSE),0)</f>
        <v>0</v>
      </c>
      <c r="K502" s="2">
        <f>IF(J502=0,0,VLOOKUP(I502,ProbListM1!D:W,IF(J502=1,17,IF(J502=2,18,IF(J502=3,19,IF(J502=4,20)))),FALSE))</f>
        <v>0</v>
      </c>
      <c r="L502" s="12" t="str">
        <f>IF(_xlfn.IFNA(VLOOKUP(D502,ctlistM1!A:AI,20,FALSE),"PC 12:0_14:1")=0,"PC 12:0_14:1", _xlfn.IFNA(VLOOKUP(D502,ctlistM1!A:AI,20,FALSE),"PC 12:0_14:1"))</f>
        <v>PC 12:0_14:1</v>
      </c>
      <c r="M502">
        <f>_xlfn.IFNA(VLOOKUP(D502,ctlistM1!A:AR,27,FALSE),0)</f>
        <v>0</v>
      </c>
      <c r="N502" s="2">
        <v>0</v>
      </c>
      <c r="O502" t="s">
        <v>146</v>
      </c>
      <c r="P502">
        <v>0</v>
      </c>
      <c r="Q502">
        <v>0</v>
      </c>
    </row>
    <row r="503" spans="1:17" x14ac:dyDescent="0.25">
      <c r="A503">
        <v>502</v>
      </c>
      <c r="B503" s="5">
        <v>-759.5</v>
      </c>
      <c r="C503" s="5">
        <v>269.3</v>
      </c>
      <c r="D503" t="s">
        <v>647</v>
      </c>
      <c r="E503">
        <f>VLOOKUP(D503,ProbListM1!D:S,10,FALSE)</f>
        <v>0.61340611161810665</v>
      </c>
      <c r="F503" t="str">
        <f>_xlfn.IFNA(VLOOKUP(D503,ctlistM1!A:AI,4,FALSE),"PC 12:0_14:1")</f>
        <v>PC 12:0_14:1</v>
      </c>
      <c r="G503">
        <f>_xlfn.IFNA(VLOOKUP(D503,ctlistM1!A:AL,11,FALSE),0)</f>
        <v>0</v>
      </c>
      <c r="H503" s="2">
        <f>IF(G503=0,0,VLOOKUP(F503,ProbListM1!D:W,IF(G503=1,17,IF(G503=2,18,IF(G503=3,19,IF(G503=4,20)))), FALSE))</f>
        <v>0</v>
      </c>
      <c r="I503" s="12" t="str">
        <f>IF(_xlfn.IFNA(VLOOKUP(D503,ctlistM1!A:AI,12,FALSE),"PC 12:0_14:1")=0,"PC 12:0_14:1", _xlfn.IFNA(VLOOKUP(D503,ctlistM1!A:AI,12,FALSE),"PC 12:0_14:1"))</f>
        <v>PC 12:0_14:1</v>
      </c>
      <c r="J503" s="12">
        <f>_xlfn.IFNA(VLOOKUP(D503,ctlistM1!A:AO,19,FALSE),0)</f>
        <v>0</v>
      </c>
      <c r="K503" s="2">
        <f>IF(J503=0,0,VLOOKUP(I503,ProbListM1!D:W,IF(J503=1,17,IF(J503=2,18,IF(J503=3,19,IF(J503=4,20)))),FALSE))</f>
        <v>0</v>
      </c>
      <c r="L503" s="12" t="str">
        <f>IF(_xlfn.IFNA(VLOOKUP(D503,ctlistM1!A:AI,20,FALSE),"PC 12:0_14:1")=0,"PC 12:0_14:1", _xlfn.IFNA(VLOOKUP(D503,ctlistM1!A:AI,20,FALSE),"PC 12:0_14:1"))</f>
        <v>PC 12:0_14:1</v>
      </c>
      <c r="M503">
        <f>_xlfn.IFNA(VLOOKUP(D503,ctlistM1!A:AR,27,FALSE),0)</f>
        <v>0</v>
      </c>
      <c r="N503" s="2">
        <v>0</v>
      </c>
      <c r="O503" t="s">
        <v>146</v>
      </c>
      <c r="P503">
        <v>0</v>
      </c>
      <c r="Q503">
        <v>0</v>
      </c>
    </row>
    <row r="504" spans="1:17" x14ac:dyDescent="0.25">
      <c r="A504">
        <v>503</v>
      </c>
      <c r="B504" s="5">
        <v>-791.6</v>
      </c>
      <c r="C504" s="5">
        <v>269.3</v>
      </c>
      <c r="D504" t="s">
        <v>648</v>
      </c>
      <c r="E504">
        <f>VLOOKUP(D504,ProbListM1!D:S,10,FALSE)</f>
        <v>0.59926579470027719</v>
      </c>
      <c r="F504" t="str">
        <f>_xlfn.IFNA(VLOOKUP(D504,ctlistM1!A:AI,4,FALSE),"PC 12:0_14:1")</f>
        <v>PG 17:0_20:1</v>
      </c>
      <c r="G504">
        <f>_xlfn.IFNA(VLOOKUP(D504,ctlistM1!A:AL,11,FALSE),0)</f>
        <v>2</v>
      </c>
      <c r="H504" s="2">
        <f>IF(G504=0,0,VLOOKUP(F504,ProbListM1!D:W,IF(G504=1,17,IF(G504=2,18,IF(G504=3,19,IF(G504=4,20)))), FALSE))</f>
        <v>3.5548770959758752E-2</v>
      </c>
      <c r="I504" s="12" t="str">
        <f>IF(_xlfn.IFNA(VLOOKUP(D504,ctlistM1!A:AI,12,FALSE),"PC 12:0_14:1")=0,"PC 12:0_14:1", _xlfn.IFNA(VLOOKUP(D504,ctlistM1!A:AI,12,FALSE),"PC 12:0_14:1"))</f>
        <v>dPG 17:0_20:3_</v>
      </c>
      <c r="J504" s="12">
        <f>_xlfn.IFNA(VLOOKUP(D504,ctlistM1!A:AO,19,FALSE),0)</f>
        <v>4</v>
      </c>
      <c r="K504" s="2">
        <f>IF(J504=0,0,VLOOKUP(I504,ProbListM1!D:W,IF(J504=1,17,IF(J504=2,18,IF(J504=3,19,IF(J504=4,20)))),FALSE))</f>
        <v>0.17901367581510869</v>
      </c>
      <c r="L504" s="12" t="str">
        <f>IF(_xlfn.IFNA(VLOOKUP(D504,ctlistM1!A:AI,20,FALSE),"PC 12:0_14:1")=0,"PC 12:0_14:1", _xlfn.IFNA(VLOOKUP(D504,ctlistM1!A:AI,20,FALSE),"PC 12:0_14:1"))</f>
        <v>PC 12:0_14:1</v>
      </c>
      <c r="M504">
        <f>_xlfn.IFNA(VLOOKUP(D504,ctlistM1!A:AR,27,FALSE),0)</f>
        <v>0</v>
      </c>
      <c r="N504" s="2">
        <v>0</v>
      </c>
      <c r="O504" t="s">
        <v>146</v>
      </c>
      <c r="P504">
        <v>0</v>
      </c>
      <c r="Q504">
        <v>0</v>
      </c>
    </row>
    <row r="505" spans="1:17" x14ac:dyDescent="0.25">
      <c r="A505">
        <v>504</v>
      </c>
      <c r="B505" s="5">
        <v>-789.6</v>
      </c>
      <c r="C505" s="5">
        <v>269.3</v>
      </c>
      <c r="D505" t="s">
        <v>649</v>
      </c>
      <c r="E505">
        <f>VLOOKUP(D505,ProbListM1!D:S,10,FALSE)</f>
        <v>0.59944561489722004</v>
      </c>
      <c r="F505" t="str">
        <f>_xlfn.IFNA(VLOOKUP(D505,ctlistM1!A:AI,4,FALSE),"PC 12:0_14:1")</f>
        <v>PG 17:0_20:2</v>
      </c>
      <c r="G505">
        <f>_xlfn.IFNA(VLOOKUP(D505,ctlistM1!A:AL,11,FALSE),0)</f>
        <v>2</v>
      </c>
      <c r="H505" s="2">
        <f>IF(G505=0,0,VLOOKUP(F505,ProbListM1!D:W,IF(G505=1,17,IF(G505=2,18,IF(G505=3,19,IF(G505=4,20)))), FALSE))</f>
        <v>3.5505579769566843E-2</v>
      </c>
      <c r="I505" s="12" t="str">
        <f>IF(_xlfn.IFNA(VLOOKUP(D505,ctlistM1!A:AI,12,FALSE),"PC 12:0_14:1")=0,"PC 12:0_14:1", _xlfn.IFNA(VLOOKUP(D505,ctlistM1!A:AI,12,FALSE),"PC 12:0_14:1"))</f>
        <v>PC 12:0_14:1</v>
      </c>
      <c r="J505" s="12">
        <f>_xlfn.IFNA(VLOOKUP(D505,ctlistM1!A:AO,19,FALSE),0)</f>
        <v>0</v>
      </c>
      <c r="K505" s="2">
        <f>IF(J505=0,0,VLOOKUP(I505,ProbListM1!D:W,IF(J505=1,17,IF(J505=2,18,IF(J505=3,19,IF(J505=4,20)))),FALSE))</f>
        <v>0</v>
      </c>
      <c r="L505" s="12" t="str">
        <f>IF(_xlfn.IFNA(VLOOKUP(D505,ctlistM1!A:AI,20,FALSE),"PC 12:0_14:1")=0,"PC 12:0_14:1", _xlfn.IFNA(VLOOKUP(D505,ctlistM1!A:AI,20,FALSE),"PC 12:0_14:1"))</f>
        <v>PC 12:0_14:1</v>
      </c>
      <c r="M505">
        <f>_xlfn.IFNA(VLOOKUP(D505,ctlistM1!A:AR,27,FALSE),0)</f>
        <v>0</v>
      </c>
      <c r="N505" s="2">
        <v>0</v>
      </c>
      <c r="O505" t="s">
        <v>146</v>
      </c>
      <c r="P505">
        <v>0</v>
      </c>
      <c r="Q505">
        <v>0</v>
      </c>
    </row>
    <row r="506" spans="1:17" x14ac:dyDescent="0.25">
      <c r="A506">
        <v>505</v>
      </c>
      <c r="B506" s="5">
        <v>-787.5</v>
      </c>
      <c r="C506" s="5">
        <v>269.3</v>
      </c>
      <c r="D506" t="s">
        <v>650</v>
      </c>
      <c r="E506">
        <f>VLOOKUP(D506,ProbListM1!D:S,10,FALSE)</f>
        <v>0.59962548905236224</v>
      </c>
      <c r="F506" t="str">
        <f>_xlfn.IFNA(VLOOKUP(D506,ctlistM1!A:AI,4,FALSE),"PC 12:0_14:1")</f>
        <v>PG 17:0_20:3</v>
      </c>
      <c r="G506">
        <f>_xlfn.IFNA(VLOOKUP(D506,ctlistM1!A:AL,11,FALSE),0)</f>
        <v>2</v>
      </c>
      <c r="H506" s="2">
        <f>IF(G506=0,0,VLOOKUP(F506,ProbListM1!D:W,IF(G506=1,17,IF(G506=2,18,IF(G506=3,19,IF(G506=4,20)))), FALSE))</f>
        <v>3.5462413456685229E-2</v>
      </c>
      <c r="I506" s="12" t="str">
        <f>IF(_xlfn.IFNA(VLOOKUP(D506,ctlistM1!A:AI,12,FALSE),"PC 12:0_14:1")=0,"PC 12:0_14:1", _xlfn.IFNA(VLOOKUP(D506,ctlistM1!A:AI,12,FALSE),"PC 12:0_14:1"))</f>
        <v>PC 12:0_14:1</v>
      </c>
      <c r="J506" s="12">
        <f>_xlfn.IFNA(VLOOKUP(D506,ctlistM1!A:AO,19,FALSE),0)</f>
        <v>0</v>
      </c>
      <c r="K506" s="2">
        <f>IF(J506=0,0,VLOOKUP(I506,ProbListM1!D:W,IF(J506=1,17,IF(J506=2,18,IF(J506=3,19,IF(J506=4,20)))),FALSE))</f>
        <v>0</v>
      </c>
      <c r="L506" s="12" t="str">
        <f>IF(_xlfn.IFNA(VLOOKUP(D506,ctlistM1!A:AI,20,FALSE),"PC 12:0_14:1")=0,"PC 12:0_14:1", _xlfn.IFNA(VLOOKUP(D506,ctlistM1!A:AI,20,FALSE),"PC 12:0_14:1"))</f>
        <v>PC 12:0_14:1</v>
      </c>
      <c r="M506">
        <f>_xlfn.IFNA(VLOOKUP(D506,ctlistM1!A:AR,27,FALSE),0)</f>
        <v>0</v>
      </c>
      <c r="N506" s="2">
        <v>0</v>
      </c>
      <c r="O506" t="s">
        <v>146</v>
      </c>
      <c r="P506">
        <v>0</v>
      </c>
      <c r="Q506">
        <v>0</v>
      </c>
    </row>
    <row r="507" spans="1:17" x14ac:dyDescent="0.25">
      <c r="A507">
        <v>506</v>
      </c>
      <c r="B507" s="5">
        <v>-785.5</v>
      </c>
      <c r="C507" s="5">
        <v>269.3</v>
      </c>
      <c r="D507" t="s">
        <v>651</v>
      </c>
      <c r="E507">
        <f>VLOOKUP(D507,ProbListM1!D:S,10,FALSE)</f>
        <v>0.59980541718189495</v>
      </c>
      <c r="F507" t="str">
        <f>_xlfn.IFNA(VLOOKUP(D507,ctlistM1!A:AI,4,FALSE),"PC 12:0_14:1")</f>
        <v>PG 17:0_20:4</v>
      </c>
      <c r="G507">
        <f>_xlfn.IFNA(VLOOKUP(D507,ctlistM1!A:AL,11,FALSE),0)</f>
        <v>2</v>
      </c>
      <c r="H507" s="2">
        <f>IF(G507=0,0,VLOOKUP(F507,ProbListM1!D:W,IF(G507=1,17,IF(G507=2,18,IF(G507=3,19,IF(G507=4,20)))), FALSE))</f>
        <v>3.5419272056135834E-2</v>
      </c>
      <c r="I507" s="12" t="str">
        <f>IF(_xlfn.IFNA(VLOOKUP(D507,ctlistM1!A:AI,12,FALSE),"PC 12:0_14:1")=0,"PC 12:0_14:1", _xlfn.IFNA(VLOOKUP(D507,ctlistM1!A:AI,12,FALSE),"PC 12:0_14:1"))</f>
        <v>PC 12:0_14:1</v>
      </c>
      <c r="J507" s="12">
        <f>_xlfn.IFNA(VLOOKUP(D507,ctlistM1!A:AO,19,FALSE),0)</f>
        <v>0</v>
      </c>
      <c r="K507" s="2">
        <f>IF(J507=0,0,VLOOKUP(I507,ProbListM1!D:W,IF(J507=1,17,IF(J507=2,18,IF(J507=3,19,IF(J507=4,20)))),FALSE))</f>
        <v>0</v>
      </c>
      <c r="L507" s="12" t="str">
        <f>IF(_xlfn.IFNA(VLOOKUP(D507,ctlistM1!A:AI,20,FALSE),"PC 12:0_14:1")=0,"PC 12:0_14:1", _xlfn.IFNA(VLOOKUP(D507,ctlistM1!A:AI,20,FALSE),"PC 12:0_14:1"))</f>
        <v>PC 12:0_14:1</v>
      </c>
      <c r="M507">
        <f>_xlfn.IFNA(VLOOKUP(D507,ctlistM1!A:AR,27,FALSE),0)</f>
        <v>0</v>
      </c>
      <c r="N507" s="2">
        <v>0</v>
      </c>
      <c r="O507" t="s">
        <v>146</v>
      </c>
      <c r="P507">
        <v>0</v>
      </c>
      <c r="Q507">
        <v>0</v>
      </c>
    </row>
    <row r="508" spans="1:17" x14ac:dyDescent="0.25">
      <c r="A508">
        <v>507</v>
      </c>
      <c r="B508" s="5">
        <v>-783.5</v>
      </c>
      <c r="C508" s="5">
        <v>269.3</v>
      </c>
      <c r="D508" t="s">
        <v>652</v>
      </c>
      <c r="E508">
        <f>VLOOKUP(D508,ProbListM1!D:S,10,FALSE)</f>
        <v>0.599985399302014</v>
      </c>
      <c r="F508" t="str">
        <f>_xlfn.IFNA(VLOOKUP(D508,ctlistM1!A:AI,4,FALSE),"PC 12:0_14:1")</f>
        <v>PC 12:0_14:1</v>
      </c>
      <c r="G508">
        <f>_xlfn.IFNA(VLOOKUP(D508,ctlistM1!A:AL,11,FALSE),0)</f>
        <v>0</v>
      </c>
      <c r="H508" s="2">
        <f>IF(G508=0,0,VLOOKUP(F508,ProbListM1!D:W,IF(G508=1,17,IF(G508=2,18,IF(G508=3,19,IF(G508=4,20)))), FALSE))</f>
        <v>0</v>
      </c>
      <c r="I508" s="12" t="str">
        <f>IF(_xlfn.IFNA(VLOOKUP(D508,ctlistM1!A:AI,12,FALSE),"PC 12:0_14:1")=0,"PC 12:0_14:1", _xlfn.IFNA(VLOOKUP(D508,ctlistM1!A:AI,12,FALSE),"PC 12:0_14:1"))</f>
        <v>PC 12:0_14:1</v>
      </c>
      <c r="J508" s="12">
        <f>_xlfn.IFNA(VLOOKUP(D508,ctlistM1!A:AO,19,FALSE),0)</f>
        <v>0</v>
      </c>
      <c r="K508" s="2">
        <f>IF(J508=0,0,VLOOKUP(I508,ProbListM1!D:W,IF(J508=1,17,IF(J508=2,18,IF(J508=3,19,IF(J508=4,20)))),FALSE))</f>
        <v>0</v>
      </c>
      <c r="L508" s="12" t="str">
        <f>IF(_xlfn.IFNA(VLOOKUP(D508,ctlistM1!A:AI,20,FALSE),"PC 12:0_14:1")=0,"PC 12:0_14:1", _xlfn.IFNA(VLOOKUP(D508,ctlistM1!A:AI,20,FALSE),"PC 12:0_14:1"))</f>
        <v>PC 12:0_14:1</v>
      </c>
      <c r="M508">
        <f>_xlfn.IFNA(VLOOKUP(D508,ctlistM1!A:AR,27,FALSE),0)</f>
        <v>0</v>
      </c>
      <c r="N508" s="2">
        <v>0</v>
      </c>
      <c r="O508" t="s">
        <v>146</v>
      </c>
      <c r="P508">
        <v>0</v>
      </c>
      <c r="Q508">
        <v>0</v>
      </c>
    </row>
    <row r="509" spans="1:17" x14ac:dyDescent="0.25">
      <c r="A509">
        <v>508</v>
      </c>
      <c r="B509" s="5">
        <v>-819.6</v>
      </c>
      <c r="C509" s="5">
        <v>269.3</v>
      </c>
      <c r="D509" t="s">
        <v>653</v>
      </c>
      <c r="E509">
        <f>VLOOKUP(D509,ProbListM1!D:S,10,FALSE)</f>
        <v>0.58580284482594214</v>
      </c>
      <c r="F509" t="str">
        <f>_xlfn.IFNA(VLOOKUP(D509,ctlistM1!A:AI,4,FALSE),"PC 12:0_14:1")</f>
        <v>PG 17:0_22:1</v>
      </c>
      <c r="G509">
        <f>_xlfn.IFNA(VLOOKUP(D509,ctlistM1!A:AL,11,FALSE),0)</f>
        <v>2</v>
      </c>
      <c r="H509" s="2">
        <f>IF(G509=0,0,VLOOKUP(F509,ProbListM1!D:W,IF(G509=1,17,IF(G509=2,18,IF(G509=3,19,IF(G509=4,20)))), FALSE))</f>
        <v>3.884086716719197E-2</v>
      </c>
      <c r="I509" s="12" t="str">
        <f>IF(_xlfn.IFNA(VLOOKUP(D509,ctlistM1!A:AI,12,FALSE),"PC 12:0_14:1")=0,"PC 12:0_14:1", _xlfn.IFNA(VLOOKUP(D509,ctlistM1!A:AI,12,FALSE),"PC 12:0_14:1"))</f>
        <v>PC 12:0_14:1</v>
      </c>
      <c r="J509" s="12">
        <f>_xlfn.IFNA(VLOOKUP(D509,ctlistM1!A:AO,19,FALSE),0)</f>
        <v>0</v>
      </c>
      <c r="K509" s="2">
        <f>IF(J509=0,0,VLOOKUP(I509,ProbListM1!D:W,IF(J509=1,17,IF(J509=2,18,IF(J509=3,19,IF(J509=4,20)))),FALSE))</f>
        <v>0</v>
      </c>
      <c r="L509" s="12" t="str">
        <f>IF(_xlfn.IFNA(VLOOKUP(D509,ctlistM1!A:AI,20,FALSE),"PC 12:0_14:1")=0,"PC 12:0_14:1", _xlfn.IFNA(VLOOKUP(D509,ctlistM1!A:AI,20,FALSE),"PC 12:0_14:1"))</f>
        <v>PC 12:0_14:1</v>
      </c>
      <c r="M509">
        <f>_xlfn.IFNA(VLOOKUP(D509,ctlistM1!A:AR,27,FALSE),0)</f>
        <v>0</v>
      </c>
      <c r="N509" s="2">
        <v>0</v>
      </c>
      <c r="O509" t="s">
        <v>146</v>
      </c>
      <c r="P509">
        <v>0</v>
      </c>
      <c r="Q509">
        <v>0</v>
      </c>
    </row>
    <row r="510" spans="1:17" x14ac:dyDescent="0.25">
      <c r="A510">
        <v>509</v>
      </c>
      <c r="B510" s="5">
        <v>-817.6</v>
      </c>
      <c r="C510" s="5">
        <v>269.3</v>
      </c>
      <c r="D510" t="s">
        <v>654</v>
      </c>
      <c r="E510">
        <f>VLOOKUP(D510,ProbListM1!D:S,10,FALSE)</f>
        <v>0.5859786252289918</v>
      </c>
      <c r="F510" t="str">
        <f>_xlfn.IFNA(VLOOKUP(D510,ctlistM1!A:AI,4,FALSE),"PC 12:0_14:1")</f>
        <v>PG 17:0_22:2</v>
      </c>
      <c r="G510">
        <f>_xlfn.IFNA(VLOOKUP(D510,ctlistM1!A:AL,11,FALSE),0)</f>
        <v>2</v>
      </c>
      <c r="H510" s="2">
        <f>IF(G510=0,0,VLOOKUP(F510,ProbListM1!D:W,IF(G510=1,17,IF(G510=2,18,IF(G510=3,19,IF(G510=4,20)))), FALSE))</f>
        <v>3.8795856019109433E-2</v>
      </c>
      <c r="I510" s="12" t="str">
        <f>IF(_xlfn.IFNA(VLOOKUP(D510,ctlistM1!A:AI,12,FALSE),"PC 12:0_14:1")=0,"PC 12:0_14:1", _xlfn.IFNA(VLOOKUP(D510,ctlistM1!A:AI,12,FALSE),"PC 12:0_14:1"))</f>
        <v>dPG 17:0_22:4_</v>
      </c>
      <c r="J510" s="12">
        <f>_xlfn.IFNA(VLOOKUP(D510,ctlistM1!A:AO,19,FALSE),0)</f>
        <v>4</v>
      </c>
      <c r="K510" s="2">
        <f>IF(J510=0,0,VLOOKUP(I510,ProbListM1!D:W,IF(J510=1,17,IF(J510=2,18,IF(J510=3,19,IF(J510=4,20)))),FALSE))</f>
        <v>0.18827706153984364</v>
      </c>
      <c r="L510" s="12" t="str">
        <f>IF(_xlfn.IFNA(VLOOKUP(D510,ctlistM1!A:AI,20,FALSE),"PC 12:0_14:1")=0,"PC 12:0_14:1", _xlfn.IFNA(VLOOKUP(D510,ctlistM1!A:AI,20,FALSE),"PC 12:0_14:1"))</f>
        <v>PC 12:0_14:1</v>
      </c>
      <c r="M510">
        <f>_xlfn.IFNA(VLOOKUP(D510,ctlistM1!A:AR,27,FALSE),0)</f>
        <v>0</v>
      </c>
      <c r="N510" s="2">
        <v>0</v>
      </c>
      <c r="O510" t="s">
        <v>146</v>
      </c>
      <c r="P510">
        <v>0</v>
      </c>
      <c r="Q510">
        <v>0</v>
      </c>
    </row>
    <row r="511" spans="1:17" x14ac:dyDescent="0.25">
      <c r="A511">
        <v>510</v>
      </c>
      <c r="B511" s="5">
        <v>-815.6</v>
      </c>
      <c r="C511" s="5">
        <v>269.3</v>
      </c>
      <c r="D511" t="s">
        <v>655</v>
      </c>
      <c r="E511">
        <f>VLOOKUP(D511,ProbListM1!D:S,10,FALSE)</f>
        <v>0.58615445837802982</v>
      </c>
      <c r="F511" t="str">
        <f>_xlfn.IFNA(VLOOKUP(D511,ctlistM1!A:AI,4,FALSE),"PC 12:0_14:1")</f>
        <v>PC 12:0_14:1</v>
      </c>
      <c r="G511">
        <f>_xlfn.IFNA(VLOOKUP(D511,ctlistM1!A:AL,11,FALSE),0)</f>
        <v>0</v>
      </c>
      <c r="H511" s="2">
        <f>IF(G511=0,0,VLOOKUP(F511,ProbListM1!D:W,IF(G511=1,17,IF(G511=2,18,IF(G511=3,19,IF(G511=4,20)))), FALSE))</f>
        <v>0</v>
      </c>
      <c r="I511" s="12" t="str">
        <f>IF(_xlfn.IFNA(VLOOKUP(D511,ctlistM1!A:AI,12,FALSE),"PC 12:0_14:1")=0,"PC 12:0_14:1", _xlfn.IFNA(VLOOKUP(D511,ctlistM1!A:AI,12,FALSE),"PC 12:0_14:1"))</f>
        <v>PC 12:0_14:1</v>
      </c>
      <c r="J511" s="12">
        <f>_xlfn.IFNA(VLOOKUP(D511,ctlistM1!A:AO,19,FALSE),0)</f>
        <v>0</v>
      </c>
      <c r="K511" s="2">
        <f>IF(J511=0,0,VLOOKUP(I511,ProbListM1!D:W,IF(J511=1,17,IF(J511=2,18,IF(J511=3,19,IF(J511=4,20)))),FALSE))</f>
        <v>0</v>
      </c>
      <c r="L511" s="12" t="str">
        <f>IF(_xlfn.IFNA(VLOOKUP(D511,ctlistM1!A:AI,20,FALSE),"PC 12:0_14:1")=0,"PC 12:0_14:1", _xlfn.IFNA(VLOOKUP(D511,ctlistM1!A:AI,20,FALSE),"PC 12:0_14:1"))</f>
        <v>PC 12:0_14:1</v>
      </c>
      <c r="M511">
        <f>_xlfn.IFNA(VLOOKUP(D511,ctlistM1!A:AR,27,FALSE),0)</f>
        <v>0</v>
      </c>
      <c r="N511" s="2">
        <v>0</v>
      </c>
      <c r="O511" t="s">
        <v>146</v>
      </c>
      <c r="P511">
        <v>0</v>
      </c>
      <c r="Q511">
        <v>0</v>
      </c>
    </row>
    <row r="512" spans="1:17" x14ac:dyDescent="0.25">
      <c r="A512">
        <v>511</v>
      </c>
      <c r="B512" s="5">
        <v>-811.5</v>
      </c>
      <c r="C512" s="5">
        <v>269.3</v>
      </c>
      <c r="D512" t="s">
        <v>656</v>
      </c>
      <c r="E512">
        <f>VLOOKUP(D512,ProbListM1!D:S,10,FALSE)</f>
        <v>0.58650628297738572</v>
      </c>
      <c r="F512" t="str">
        <f>_xlfn.IFNA(VLOOKUP(D512,ctlistM1!A:AI,4,FALSE),"PC 12:0_14:1")</f>
        <v>PG 17:0_22:5</v>
      </c>
      <c r="G512">
        <f>_xlfn.IFNA(VLOOKUP(D512,ctlistM1!A:AL,11,FALSE),0)</f>
        <v>2</v>
      </c>
      <c r="H512" s="2">
        <f>IF(G512=0,0,VLOOKUP(F512,ProbListM1!D:W,IF(G512=1,17,IF(G512=2,18,IF(G512=3,19,IF(G512=4,20)))), FALSE))</f>
        <v>3.8660956361209989E-2</v>
      </c>
      <c r="I512" s="12" t="str">
        <f>IF(_xlfn.IFNA(VLOOKUP(D512,ctlistM1!A:AI,12,FALSE),"PC 12:0_14:1")=0,"PC 12:0_14:1", _xlfn.IFNA(VLOOKUP(D512,ctlistM1!A:AI,12,FALSE),"PC 12:0_14:1"))</f>
        <v>PC 12:0_14:1</v>
      </c>
      <c r="J512" s="12">
        <f>_xlfn.IFNA(VLOOKUP(D512,ctlistM1!A:AO,19,FALSE),0)</f>
        <v>0</v>
      </c>
      <c r="K512" s="2">
        <f>IF(J512=0,0,VLOOKUP(I512,ProbListM1!D:W,IF(J512=1,17,IF(J512=2,18,IF(J512=3,19,IF(J512=4,20)))),FALSE))</f>
        <v>0</v>
      </c>
      <c r="L512" s="12" t="str">
        <f>IF(_xlfn.IFNA(VLOOKUP(D512,ctlistM1!A:AI,20,FALSE),"PC 12:0_14:1")=0,"PC 12:0_14:1", _xlfn.IFNA(VLOOKUP(D512,ctlistM1!A:AI,20,FALSE),"PC 12:0_14:1"))</f>
        <v>PC 12:0_14:1</v>
      </c>
      <c r="M512">
        <f>_xlfn.IFNA(VLOOKUP(D512,ctlistM1!A:AR,27,FALSE),0)</f>
        <v>0</v>
      </c>
      <c r="N512" s="2">
        <v>0</v>
      </c>
      <c r="O512" t="s">
        <v>146</v>
      </c>
      <c r="P512">
        <v>0</v>
      </c>
      <c r="Q512">
        <v>0</v>
      </c>
    </row>
    <row r="513" spans="1:17" x14ac:dyDescent="0.25">
      <c r="A513">
        <v>512</v>
      </c>
      <c r="B513" s="5">
        <v>-809.5</v>
      </c>
      <c r="C513" s="5">
        <v>269.3</v>
      </c>
      <c r="D513" t="s">
        <v>657</v>
      </c>
      <c r="E513">
        <f>VLOOKUP(D513,ProbListM1!D:S,10,FALSE)</f>
        <v>0.58668227445937249</v>
      </c>
      <c r="F513" t="str">
        <f>_xlfn.IFNA(VLOOKUP(D513,ctlistM1!A:AI,4,FALSE),"PC 12:0_14:1")</f>
        <v>PG 17:0_22:6</v>
      </c>
      <c r="G513">
        <f>_xlfn.IFNA(VLOOKUP(D513,ctlistM1!A:AL,11,FALSE),0)</f>
        <v>2</v>
      </c>
      <c r="H513" s="2">
        <f>IF(G513=0,0,VLOOKUP(F513,ProbListM1!D:W,IF(G513=1,17,IF(G513=2,18,IF(G513=3,19,IF(G513=4,20)))), FALSE))</f>
        <v>3.8616034514969901E-2</v>
      </c>
      <c r="I513" s="12" t="str">
        <f>IF(_xlfn.IFNA(VLOOKUP(D513,ctlistM1!A:AI,12,FALSE),"PC 12:0_14:1")=0,"PC 12:0_14:1", _xlfn.IFNA(VLOOKUP(D513,ctlistM1!A:AI,12,FALSE),"PC 12:0_14:1"))</f>
        <v>PC 12:0_14:1</v>
      </c>
      <c r="J513" s="12">
        <f>_xlfn.IFNA(VLOOKUP(D513,ctlistM1!A:AO,19,FALSE),0)</f>
        <v>0</v>
      </c>
      <c r="K513" s="2">
        <f>IF(J513=0,0,VLOOKUP(I513,ProbListM1!D:W,IF(J513=1,17,IF(J513=2,18,IF(J513=3,19,IF(J513=4,20)))),FALSE))</f>
        <v>0</v>
      </c>
      <c r="L513" s="12" t="str">
        <f>IF(_xlfn.IFNA(VLOOKUP(D513,ctlistM1!A:AI,20,FALSE),"PC 12:0_14:1")=0,"PC 12:0_14:1", _xlfn.IFNA(VLOOKUP(D513,ctlistM1!A:AI,20,FALSE),"PC 12:0_14:1"))</f>
        <v>PC 12:0_14:1</v>
      </c>
      <c r="M513">
        <f>_xlfn.IFNA(VLOOKUP(D513,ctlistM1!A:AR,27,FALSE),0)</f>
        <v>0</v>
      </c>
      <c r="N513" s="2">
        <v>0</v>
      </c>
      <c r="O513" t="s">
        <v>146</v>
      </c>
      <c r="P513">
        <v>0</v>
      </c>
      <c r="Q513">
        <v>0</v>
      </c>
    </row>
    <row r="514" spans="1:17" ht="15.75" thickBot="1" x14ac:dyDescent="0.3">
      <c r="A514">
        <v>513</v>
      </c>
      <c r="B514" s="39">
        <v>-807.5</v>
      </c>
      <c r="C514" s="39">
        <v>269.3</v>
      </c>
      <c r="D514" t="s">
        <v>658</v>
      </c>
      <c r="E514">
        <f>VLOOKUP(D514,ProbListM1!D:S,10,FALSE)</f>
        <v>0.5868583187506855</v>
      </c>
      <c r="F514" t="str">
        <f>_xlfn.IFNA(VLOOKUP(D514,ctlistM1!A:AI,4,FALSE),"PC 12:0_14:1")</f>
        <v>PC 12:0_14:1</v>
      </c>
      <c r="G514">
        <f>_xlfn.IFNA(VLOOKUP(D514,ctlistM1!A:AL,11,FALSE),0)</f>
        <v>0</v>
      </c>
      <c r="H514" s="2">
        <f>IF(G514=0,0,VLOOKUP(F514,ProbListM1!D:W,IF(G514=1,17,IF(G514=2,18,IF(G514=3,19,IF(G514=4,20)))), FALSE))</f>
        <v>0</v>
      </c>
      <c r="I514" s="12" t="str">
        <f>IF(_xlfn.IFNA(VLOOKUP(D514,ctlistM1!A:AI,12,FALSE),"PC 12:0_14:1")=0,"PC 12:0_14:1", _xlfn.IFNA(VLOOKUP(D514,ctlistM1!A:AI,12,FALSE),"PC 12:0_14:1"))</f>
        <v>PC 12:0_14:1</v>
      </c>
      <c r="J514" s="12">
        <f>_xlfn.IFNA(VLOOKUP(D514,ctlistM1!A:AO,19,FALSE),0)</f>
        <v>0</v>
      </c>
      <c r="K514" s="2">
        <f>IF(J514=0,0,VLOOKUP(I514,ProbListM1!D:W,IF(J514=1,17,IF(J514=2,18,IF(J514=3,19,IF(J514=4,20)))),FALSE))</f>
        <v>0</v>
      </c>
      <c r="L514" s="12" t="str">
        <f>IF(_xlfn.IFNA(VLOOKUP(D514,ctlistM1!A:AI,20,FALSE),"PC 12:0_14:1")=0,"PC 12:0_14:1", _xlfn.IFNA(VLOOKUP(D514,ctlistM1!A:AI,20,FALSE),"PC 12:0_14:1"))</f>
        <v>PC 12:0_14:1</v>
      </c>
      <c r="M514">
        <f>_xlfn.IFNA(VLOOKUP(D514,ctlistM1!A:AR,27,FALSE),0)</f>
        <v>0</v>
      </c>
      <c r="N514" s="2">
        <v>0</v>
      </c>
      <c r="O514" t="s">
        <v>146</v>
      </c>
      <c r="P514">
        <v>0</v>
      </c>
      <c r="Q514">
        <v>0</v>
      </c>
    </row>
    <row r="515" spans="1:17" x14ac:dyDescent="0.25">
      <c r="A515">
        <v>514</v>
      </c>
      <c r="B515" s="40">
        <v>-678.4</v>
      </c>
      <c r="C515" s="40">
        <v>227.2</v>
      </c>
      <c r="D515" t="s">
        <v>659</v>
      </c>
      <c r="E515">
        <f>VLOOKUP(D515,ProbListM1!D:S,10,FALSE)</f>
        <v>0.66145189262586568</v>
      </c>
      <c r="F515" t="str">
        <f>_xlfn.IFNA(VLOOKUP(D515,ctlistM1!A:AI,4,FALSE),"PC 12:0_14:1")</f>
        <v>PC 12:0_14:1</v>
      </c>
      <c r="G515">
        <f>_xlfn.IFNA(VLOOKUP(D515,ctlistM1!A:AL,11,FALSE),0)</f>
        <v>0</v>
      </c>
      <c r="H515" s="2">
        <f>IF(G515=0,0,VLOOKUP(F515,ProbListM1!D:W,IF(G515=1,17,IF(G515=2,18,IF(G515=3,19,IF(G515=4,20)))), FALSE))</f>
        <v>0</v>
      </c>
      <c r="I515" s="12" t="str">
        <f>IF(_xlfn.IFNA(VLOOKUP(D515,ctlistM1!A:AI,12,FALSE),"PC 12:0_14:1")=0,"PC 12:0_14:1", _xlfn.IFNA(VLOOKUP(D515,ctlistM1!A:AI,12,FALSE),"PC 12:0_14:1"))</f>
        <v>PC 12:0_14:1</v>
      </c>
      <c r="J515" s="12">
        <f>_xlfn.IFNA(VLOOKUP(D515,ctlistM1!A:AO,19,FALSE),0)</f>
        <v>0</v>
      </c>
      <c r="K515" s="2">
        <f>IF(J515=0,0,VLOOKUP(I515,ProbListM1!D:W,IF(J515=1,17,IF(J515=2,18,IF(J515=3,19,IF(J515=4,20)))),FALSE))</f>
        <v>0</v>
      </c>
      <c r="L515" s="12" t="str">
        <f>IF(_xlfn.IFNA(VLOOKUP(D515,ctlistM1!A:AI,20,FALSE),"PC 12:0_14:1")=0,"PC 12:0_14:1", _xlfn.IFNA(VLOOKUP(D515,ctlistM1!A:AI,20,FALSE),"PC 12:0_14:1"))</f>
        <v>PC 12:0_14:1</v>
      </c>
      <c r="M515">
        <f>_xlfn.IFNA(VLOOKUP(D515,ctlistM1!A:AR,27,FALSE),0)</f>
        <v>0</v>
      </c>
      <c r="N515" s="2">
        <v>0</v>
      </c>
      <c r="O515" t="s">
        <v>146</v>
      </c>
      <c r="P515">
        <v>0</v>
      </c>
      <c r="Q515">
        <v>0</v>
      </c>
    </row>
    <row r="516" spans="1:17" x14ac:dyDescent="0.25">
      <c r="A516">
        <v>515</v>
      </c>
      <c r="B516" s="40">
        <v>-732.5</v>
      </c>
      <c r="C516" s="40">
        <v>281.2</v>
      </c>
      <c r="D516" t="s">
        <v>660</v>
      </c>
      <c r="E516">
        <f>VLOOKUP(D516,ProbListM1!D:S,10,FALSE)</f>
        <v>0.63225538283405924</v>
      </c>
      <c r="F516" t="str">
        <f>_xlfn.IFNA(VLOOKUP(D516,ctlistM1!A:AI,4,FALSE),"PC 12:0_14:1")</f>
        <v>PS 14:0_18:2</v>
      </c>
      <c r="G516">
        <f>_xlfn.IFNA(VLOOKUP(D516,ctlistM1!A:AL,11,FALSE),0)</f>
        <v>1</v>
      </c>
      <c r="H516" s="2">
        <f>IF(G516=0,0,VLOOKUP(F516,ProbListM1!D:W,IF(G516=1,17,IF(G516=2,18,IF(G516=3,19,IF(G516=4,20)))), FALSE))</f>
        <v>1.5200438085250992E-2</v>
      </c>
      <c r="I516" s="12" t="str">
        <f>IF(_xlfn.IFNA(VLOOKUP(D516,ctlistM1!A:AI,12,FALSE),"PC 12:0_14:1")=0,"PC 12:0_14:1", _xlfn.IFNA(VLOOKUP(D516,ctlistM1!A:AI,12,FALSE),"PC 12:0_14:1"))</f>
        <v>PC 12:0_14:1</v>
      </c>
      <c r="J516" s="12">
        <f>_xlfn.IFNA(VLOOKUP(D516,ctlistM1!A:AO,19,FALSE),0)</f>
        <v>0</v>
      </c>
      <c r="K516" s="2">
        <f>IF(J516=0,0,VLOOKUP(I516,ProbListM1!D:W,IF(J516=1,17,IF(J516=2,18,IF(J516=3,19,IF(J516=4,20)))),FALSE))</f>
        <v>0</v>
      </c>
      <c r="L516" s="12" t="str">
        <f>IF(_xlfn.IFNA(VLOOKUP(D516,ctlistM1!A:AI,20,FALSE),"PC 12:0_14:1")=0,"PC 12:0_14:1", _xlfn.IFNA(VLOOKUP(D516,ctlistM1!A:AI,20,FALSE),"PC 12:0_14:1"))</f>
        <v>PC 12:0_14:1</v>
      </c>
      <c r="M516">
        <f>_xlfn.IFNA(VLOOKUP(D516,ctlistM1!A:AR,27,FALSE),0)</f>
        <v>0</v>
      </c>
      <c r="N516" s="2">
        <v>0</v>
      </c>
      <c r="O516" t="s">
        <v>146</v>
      </c>
      <c r="P516">
        <v>0</v>
      </c>
      <c r="Q516">
        <v>0</v>
      </c>
    </row>
    <row r="517" spans="1:17" x14ac:dyDescent="0.25">
      <c r="A517">
        <v>516</v>
      </c>
      <c r="B517" s="40">
        <v>-730.5</v>
      </c>
      <c r="C517" s="40">
        <v>279.2</v>
      </c>
      <c r="D517" t="s">
        <v>661</v>
      </c>
      <c r="E517">
        <f>VLOOKUP(D517,ProbListM1!D:S,10,FALSE)</f>
        <v>0.63244510213468474</v>
      </c>
      <c r="F517" t="str">
        <f>_xlfn.IFNA(VLOOKUP(D517,ctlistM1!A:AI,4,FALSE),"PC 12:0_14:1")</f>
        <v>PS 14:0_18:3</v>
      </c>
      <c r="G517">
        <f>_xlfn.IFNA(VLOOKUP(D517,ctlistM1!A:AL,11,FALSE),0)</f>
        <v>1</v>
      </c>
      <c r="H517" s="2">
        <f>IF(G517=0,0,VLOOKUP(F517,ProbListM1!D:W,IF(G517=1,17,IF(G517=2,18,IF(G517=3,19,IF(G517=4,20)))), FALSE))</f>
        <v>1.5166012388248024E-2</v>
      </c>
      <c r="I517" s="12" t="str">
        <f>IF(_xlfn.IFNA(VLOOKUP(D517,ctlistM1!A:AI,12,FALSE),"PC 12:0_14:1")=0,"PC 12:0_14:1", _xlfn.IFNA(VLOOKUP(D517,ctlistM1!A:AI,12,FALSE),"PC 12:0_14:1"))</f>
        <v>PC 12:0_14:1</v>
      </c>
      <c r="J517" s="12">
        <f>_xlfn.IFNA(VLOOKUP(D517,ctlistM1!A:AO,19,FALSE),0)</f>
        <v>0</v>
      </c>
      <c r="K517" s="2">
        <f>IF(J517=0,0,VLOOKUP(I517,ProbListM1!D:W,IF(J517=1,17,IF(J517=2,18,IF(J517=3,19,IF(J517=4,20)))),FALSE))</f>
        <v>0</v>
      </c>
      <c r="L517" s="12" t="str">
        <f>IF(_xlfn.IFNA(VLOOKUP(D517,ctlistM1!A:AI,20,FALSE),"PC 12:0_14:1")=0,"PC 12:0_14:1", _xlfn.IFNA(VLOOKUP(D517,ctlistM1!A:AI,20,FALSE),"PC 12:0_14:1"))</f>
        <v>PC 12:0_14:1</v>
      </c>
      <c r="M517">
        <f>_xlfn.IFNA(VLOOKUP(D517,ctlistM1!A:AR,27,FALSE),0)</f>
        <v>0</v>
      </c>
      <c r="N517" s="2">
        <v>0</v>
      </c>
      <c r="O517" t="s">
        <v>146</v>
      </c>
      <c r="P517">
        <v>0</v>
      </c>
      <c r="Q517">
        <v>0</v>
      </c>
    </row>
    <row r="518" spans="1:17" x14ac:dyDescent="0.25">
      <c r="A518">
        <v>517</v>
      </c>
      <c r="B518" s="40">
        <v>-728.5</v>
      </c>
      <c r="C518" s="40">
        <v>277.2</v>
      </c>
      <c r="D518" t="s">
        <v>662</v>
      </c>
      <c r="E518">
        <f>VLOOKUP(D518,ProbListM1!D:S,10,FALSE)</f>
        <v>0.6326348783639093</v>
      </c>
      <c r="F518" t="str">
        <f>_xlfn.IFNA(VLOOKUP(D518,ctlistM1!A:AI,4,FALSE),"PC 12:0_14:1")</f>
        <v>PC 12:0_14:1</v>
      </c>
      <c r="G518">
        <f>_xlfn.IFNA(VLOOKUP(D518,ctlistM1!A:AL,11,FALSE),0)</f>
        <v>0</v>
      </c>
      <c r="H518" s="2">
        <f>IF(G518=0,0,VLOOKUP(F518,ProbListM1!D:W,IF(G518=1,17,IF(G518=2,18,IF(G518=3,19,IF(G518=4,20)))), FALSE))</f>
        <v>0</v>
      </c>
      <c r="I518" s="12" t="str">
        <f>IF(_xlfn.IFNA(VLOOKUP(D518,ctlistM1!A:AI,12,FALSE),"PC 12:0_14:1")=0,"PC 12:0_14:1", _xlfn.IFNA(VLOOKUP(D518,ctlistM1!A:AI,12,FALSE),"PC 12:0_14:1"))</f>
        <v>PC 12:0_14:1</v>
      </c>
      <c r="J518" s="12">
        <f>_xlfn.IFNA(VLOOKUP(D518,ctlistM1!A:AO,19,FALSE),0)</f>
        <v>0</v>
      </c>
      <c r="K518" s="2">
        <f>IF(J518=0,0,VLOOKUP(I518,ProbListM1!D:W,IF(J518=1,17,IF(J518=2,18,IF(J518=3,19,IF(J518=4,20)))),FALSE))</f>
        <v>0</v>
      </c>
      <c r="L518" s="12" t="str">
        <f>IF(_xlfn.IFNA(VLOOKUP(D518,ctlistM1!A:AI,20,FALSE),"PC 12:0_14:1")=0,"PC 12:0_14:1", _xlfn.IFNA(VLOOKUP(D518,ctlistM1!A:AI,20,FALSE),"PC 12:0_14:1"))</f>
        <v>PC 12:0_14:1</v>
      </c>
      <c r="M518">
        <f>_xlfn.IFNA(VLOOKUP(D518,ctlistM1!A:AR,27,FALSE),0)</f>
        <v>0</v>
      </c>
      <c r="N518" s="2">
        <v>0</v>
      </c>
      <c r="O518" t="s">
        <v>146</v>
      </c>
      <c r="P518">
        <v>0</v>
      </c>
      <c r="Q518">
        <v>0</v>
      </c>
    </row>
    <row r="519" spans="1:17" x14ac:dyDescent="0.25">
      <c r="A519">
        <v>518</v>
      </c>
      <c r="B519" s="40">
        <v>-760.5</v>
      </c>
      <c r="C519" s="40">
        <v>309.3</v>
      </c>
      <c r="D519" t="s">
        <v>663</v>
      </c>
      <c r="E519">
        <f>VLOOKUP(D519,ProbListM1!D:S,10,FALSE)</f>
        <v>0.61805129743130272</v>
      </c>
      <c r="F519" t="str">
        <f>_xlfn.IFNA(VLOOKUP(D519,ctlistM1!A:AI,4,FALSE),"PC 12:0_14:1")</f>
        <v>PS 14:0_20:2</v>
      </c>
      <c r="G519">
        <f>_xlfn.IFNA(VLOOKUP(D519,ctlistM1!A:AL,11,FALSE),0)</f>
        <v>1</v>
      </c>
      <c r="H519" s="2">
        <f>IF(G519=0,0,VLOOKUP(F519,ProbListM1!D:W,IF(G519=1,17,IF(G519=2,18,IF(G519=3,19,IF(G519=4,20)))), FALSE))</f>
        <v>1.7847761505575547E-2</v>
      </c>
      <c r="I519" s="12" t="str">
        <f>IF(_xlfn.IFNA(VLOOKUP(D519,ctlistM1!A:AI,12,FALSE),"PC 12:0_14:1")=0,"PC 12:0_14:1", _xlfn.IFNA(VLOOKUP(D519,ctlistM1!A:AI,12,FALSE),"PC 12:0_14:1"))</f>
        <v>PC 12:0_14:1</v>
      </c>
      <c r="J519" s="12">
        <f>_xlfn.IFNA(VLOOKUP(D519,ctlistM1!A:AO,19,FALSE),0)</f>
        <v>0</v>
      </c>
      <c r="K519" s="2">
        <f>IF(J519=0,0,VLOOKUP(I519,ProbListM1!D:W,IF(J519=1,17,IF(J519=2,18,IF(J519=3,19,IF(J519=4,20)))),FALSE))</f>
        <v>0</v>
      </c>
      <c r="L519" s="12" t="str">
        <f>IF(_xlfn.IFNA(VLOOKUP(D519,ctlistM1!A:AI,20,FALSE),"PC 12:0_14:1")=0,"PC 12:0_14:1", _xlfn.IFNA(VLOOKUP(D519,ctlistM1!A:AI,20,FALSE),"PC 12:0_14:1"))</f>
        <v>PC 12:0_14:1</v>
      </c>
      <c r="M519">
        <f>_xlfn.IFNA(VLOOKUP(D519,ctlistM1!A:AR,27,FALSE),0)</f>
        <v>0</v>
      </c>
      <c r="N519" s="2">
        <v>0</v>
      </c>
      <c r="O519" t="s">
        <v>146</v>
      </c>
      <c r="P519">
        <v>0</v>
      </c>
      <c r="Q519">
        <v>0</v>
      </c>
    </row>
    <row r="520" spans="1:17" x14ac:dyDescent="0.25">
      <c r="A520">
        <v>519</v>
      </c>
      <c r="B520" s="40">
        <v>-758.5</v>
      </c>
      <c r="C520" s="40">
        <v>307.3</v>
      </c>
      <c r="D520" t="s">
        <v>664</v>
      </c>
      <c r="E520">
        <f>VLOOKUP(D520,ProbListM1!D:S,10,FALSE)</f>
        <v>0.61823675454733995</v>
      </c>
      <c r="F520" t="str">
        <f>_xlfn.IFNA(VLOOKUP(D520,ctlistM1!A:AI,4,FALSE),"PC 12:0_14:1")</f>
        <v>PS 14:0_20:3</v>
      </c>
      <c r="G520">
        <f>_xlfn.IFNA(VLOOKUP(D520,ctlistM1!A:AL,11,FALSE),0)</f>
        <v>1</v>
      </c>
      <c r="H520" s="2">
        <f>IF(G520=0,0,VLOOKUP(F520,ProbListM1!D:W,IF(G520=1,17,IF(G520=2,18,IF(G520=3,19,IF(G520=4,20)))), FALSE))</f>
        <v>1.7810767100554355E-2</v>
      </c>
      <c r="I520" s="12" t="str">
        <f>IF(_xlfn.IFNA(VLOOKUP(D520,ctlistM1!A:AI,12,FALSE),"PC 12:0_14:1")=0,"PC 12:0_14:1", _xlfn.IFNA(VLOOKUP(D520,ctlistM1!A:AI,12,FALSE),"PC 12:0_14:1"))</f>
        <v>PC 12:0_14:1</v>
      </c>
      <c r="J520" s="12">
        <f>_xlfn.IFNA(VLOOKUP(D520,ctlistM1!A:AO,19,FALSE),0)</f>
        <v>0</v>
      </c>
      <c r="K520" s="2">
        <f>IF(J520=0,0,VLOOKUP(I520,ProbListM1!D:W,IF(J520=1,17,IF(J520=2,18,IF(J520=3,19,IF(J520=4,20)))),FALSE))</f>
        <v>0</v>
      </c>
      <c r="L520" s="12" t="str">
        <f>IF(_xlfn.IFNA(VLOOKUP(D520,ctlistM1!A:AI,20,FALSE),"PC 12:0_14:1")=0,"PC 12:0_14:1", _xlfn.IFNA(VLOOKUP(D520,ctlistM1!A:AI,20,FALSE),"PC 12:0_14:1"))</f>
        <v>PC 12:0_14:1</v>
      </c>
      <c r="M520">
        <f>_xlfn.IFNA(VLOOKUP(D520,ctlistM1!A:AR,27,FALSE),0)</f>
        <v>0</v>
      </c>
      <c r="N520" s="2">
        <v>0</v>
      </c>
      <c r="O520" t="s">
        <v>146</v>
      </c>
      <c r="P520">
        <v>0</v>
      </c>
      <c r="Q520">
        <v>0</v>
      </c>
    </row>
    <row r="521" spans="1:17" x14ac:dyDescent="0.25">
      <c r="A521">
        <v>520</v>
      </c>
      <c r="B521" s="40">
        <v>-756.5</v>
      </c>
      <c r="C521" s="40">
        <v>305.2</v>
      </c>
      <c r="D521" t="s">
        <v>665</v>
      </c>
      <c r="E521">
        <f>VLOOKUP(D521,ProbListM1!D:S,10,FALSE)</f>
        <v>0.61842226731303296</v>
      </c>
      <c r="F521" t="str">
        <f>_xlfn.IFNA(VLOOKUP(D521,ctlistM1!A:AI,4,FALSE),"PC 12:0_14:1")</f>
        <v>PS 14:0_20:4</v>
      </c>
      <c r="G521">
        <f>_xlfn.IFNA(VLOOKUP(D521,ctlistM1!A:AL,11,FALSE),0)</f>
        <v>1</v>
      </c>
      <c r="H521" s="2">
        <f>IF(G521=0,0,VLOOKUP(F521,ProbListM1!D:W,IF(G521=1,17,IF(G521=2,18,IF(G521=3,19,IF(G521=4,20)))), FALSE))</f>
        <v>1.7773804578284699E-2</v>
      </c>
      <c r="I521" s="12" t="str">
        <f>IF(_xlfn.IFNA(VLOOKUP(D521,ctlistM1!A:AI,12,FALSE),"PC 12:0_14:1")=0,"PC 12:0_14:1", _xlfn.IFNA(VLOOKUP(D521,ctlistM1!A:AI,12,FALSE),"PC 12:0_14:1"))</f>
        <v>PC 12:0_14:1</v>
      </c>
      <c r="J521" s="12">
        <f>_xlfn.IFNA(VLOOKUP(D521,ctlistM1!A:AO,19,FALSE),0)</f>
        <v>0</v>
      </c>
      <c r="K521" s="2">
        <f>IF(J521=0,0,VLOOKUP(I521,ProbListM1!D:W,IF(J521=1,17,IF(J521=2,18,IF(J521=3,19,IF(J521=4,20)))),FALSE))</f>
        <v>0</v>
      </c>
      <c r="L521" s="12" t="str">
        <f>IF(_xlfn.IFNA(VLOOKUP(D521,ctlistM1!A:AI,20,FALSE),"PC 12:0_14:1")=0,"PC 12:0_14:1", _xlfn.IFNA(VLOOKUP(D521,ctlistM1!A:AI,20,FALSE),"PC 12:0_14:1"))</f>
        <v>PC 12:0_14:1</v>
      </c>
      <c r="M521">
        <f>_xlfn.IFNA(VLOOKUP(D521,ctlistM1!A:AR,27,FALSE),0)</f>
        <v>0</v>
      </c>
      <c r="N521" s="2">
        <v>0</v>
      </c>
      <c r="O521" t="s">
        <v>146</v>
      </c>
      <c r="P521">
        <v>0</v>
      </c>
      <c r="Q521">
        <v>0</v>
      </c>
    </row>
    <row r="522" spans="1:17" x14ac:dyDescent="0.25">
      <c r="A522">
        <v>521</v>
      </c>
      <c r="B522" s="40">
        <v>-754.5</v>
      </c>
      <c r="C522" s="40">
        <v>303.2</v>
      </c>
      <c r="D522" t="s">
        <v>666</v>
      </c>
      <c r="E522">
        <f>VLOOKUP(D522,ProbListM1!D:S,10,FALSE)</f>
        <v>0.61860783574508005</v>
      </c>
      <c r="F522" t="str">
        <f>_xlfn.IFNA(VLOOKUP(D522,ctlistM1!A:AI,4,FALSE),"PC 12:0_14:1")</f>
        <v>PS 14:0_20:5</v>
      </c>
      <c r="G522">
        <f>_xlfn.IFNA(VLOOKUP(D522,ctlistM1!A:AL,11,FALSE),0)</f>
        <v>1</v>
      </c>
      <c r="H522" s="2">
        <f>IF(G522=0,0,VLOOKUP(F522,ProbListM1!D:W,IF(G522=1,17,IF(G522=2,18,IF(G522=3,19,IF(G522=4,20)))), FALSE))</f>
        <v>1.773687397794271E-2</v>
      </c>
      <c r="I522" s="12" t="str">
        <f>IF(_xlfn.IFNA(VLOOKUP(D522,ctlistM1!A:AI,12,FALSE),"PC 12:0_14:1")=0,"PC 12:0_14:1", _xlfn.IFNA(VLOOKUP(D522,ctlistM1!A:AI,12,FALSE),"PC 12:0_14:1"))</f>
        <v>PC 12:0_14:1</v>
      </c>
      <c r="J522" s="12">
        <f>_xlfn.IFNA(VLOOKUP(D522,ctlistM1!A:AO,19,FALSE),0)</f>
        <v>0</v>
      </c>
      <c r="K522" s="2">
        <f>IF(J522=0,0,VLOOKUP(I522,ProbListM1!D:W,IF(J522=1,17,IF(J522=2,18,IF(J522=3,19,IF(J522=4,20)))),FALSE))</f>
        <v>0</v>
      </c>
      <c r="L522" s="12" t="str">
        <f>IF(_xlfn.IFNA(VLOOKUP(D522,ctlistM1!A:AI,20,FALSE),"PC 12:0_14:1")=0,"PC 12:0_14:1", _xlfn.IFNA(VLOOKUP(D522,ctlistM1!A:AI,20,FALSE),"PC 12:0_14:1"))</f>
        <v>PC 12:0_14:1</v>
      </c>
      <c r="M522">
        <f>_xlfn.IFNA(VLOOKUP(D522,ctlistM1!A:AR,27,FALSE),0)</f>
        <v>0</v>
      </c>
      <c r="N522" s="2">
        <v>0</v>
      </c>
      <c r="O522" t="s">
        <v>146</v>
      </c>
      <c r="P522">
        <v>0</v>
      </c>
      <c r="Q522">
        <v>0</v>
      </c>
    </row>
    <row r="523" spans="1:17" x14ac:dyDescent="0.25">
      <c r="A523">
        <v>522</v>
      </c>
      <c r="B523" s="40">
        <v>-752.5</v>
      </c>
      <c r="C523" s="40">
        <v>301.2</v>
      </c>
      <c r="D523" t="s">
        <v>667</v>
      </c>
      <c r="E523">
        <f>VLOOKUP(D523,ProbListM1!D:S,10,FALSE)</f>
        <v>0.61879345986018541</v>
      </c>
      <c r="F523" t="str">
        <f>_xlfn.IFNA(VLOOKUP(D523,ctlistM1!A:AI,4,FALSE),"PC 12:0_14:1")</f>
        <v>PC 12:0_14:1</v>
      </c>
      <c r="G523">
        <f>_xlfn.IFNA(VLOOKUP(D523,ctlistM1!A:AL,11,FALSE),0)</f>
        <v>0</v>
      </c>
      <c r="H523" s="2">
        <f>IF(G523=0,0,VLOOKUP(F523,ProbListM1!D:W,IF(G523=1,17,IF(G523=2,18,IF(G523=3,19,IF(G523=4,20)))), FALSE))</f>
        <v>0</v>
      </c>
      <c r="I523" s="12" t="str">
        <f>IF(_xlfn.IFNA(VLOOKUP(D523,ctlistM1!A:AI,12,FALSE),"PC 12:0_14:1")=0,"PC 12:0_14:1", _xlfn.IFNA(VLOOKUP(D523,ctlistM1!A:AI,12,FALSE),"PC 12:0_14:1"))</f>
        <v>PC 12:0_14:1</v>
      </c>
      <c r="J523" s="12">
        <f>_xlfn.IFNA(VLOOKUP(D523,ctlistM1!A:AO,19,FALSE),0)</f>
        <v>0</v>
      </c>
      <c r="K523" s="2">
        <f>IF(J523=0,0,VLOOKUP(I523,ProbListM1!D:W,IF(J523=1,17,IF(J523=2,18,IF(J523=3,19,IF(J523=4,20)))),FALSE))</f>
        <v>0</v>
      </c>
      <c r="L523" s="12" t="str">
        <f>IF(_xlfn.IFNA(VLOOKUP(D523,ctlistM1!A:AI,20,FALSE),"PC 12:0_14:1")=0,"PC 12:0_14:1", _xlfn.IFNA(VLOOKUP(D523,ctlistM1!A:AI,20,FALSE),"PC 12:0_14:1"))</f>
        <v>PC 12:0_14:1</v>
      </c>
      <c r="M523">
        <f>_xlfn.IFNA(VLOOKUP(D523,ctlistM1!A:AR,27,FALSE),0)</f>
        <v>0</v>
      </c>
      <c r="N523" s="2">
        <v>0</v>
      </c>
      <c r="O523" t="s">
        <v>146</v>
      </c>
      <c r="P523">
        <v>0</v>
      </c>
      <c r="Q523">
        <v>0</v>
      </c>
    </row>
    <row r="524" spans="1:17" x14ac:dyDescent="0.25">
      <c r="A524">
        <v>523</v>
      </c>
      <c r="B524" s="40">
        <v>-782.5</v>
      </c>
      <c r="C524" s="40">
        <v>331.3</v>
      </c>
      <c r="D524" t="s">
        <v>668</v>
      </c>
      <c r="E524">
        <f>VLOOKUP(D524,ProbListM1!D:S,10,FALSE)</f>
        <v>0.60471035259459871</v>
      </c>
      <c r="F524" t="str">
        <f>_xlfn.IFNA(VLOOKUP(D524,ctlistM1!A:AI,4,FALSE),"PC 12:0_14:1")</f>
        <v>PS 14:0_22:5</v>
      </c>
      <c r="G524">
        <f>_xlfn.IFNA(VLOOKUP(D524,ctlistM1!A:AL,11,FALSE),0)</f>
        <v>1</v>
      </c>
      <c r="H524" s="2">
        <f>IF(G524=0,0,VLOOKUP(F524,ProbListM1!D:W,IF(G524=1,17,IF(G524=2,18,IF(G524=3,19,IF(G524=4,20)))), FALSE))</f>
        <v>2.0565944241179645E-2</v>
      </c>
      <c r="I524" s="12" t="str">
        <f>IF(_xlfn.IFNA(VLOOKUP(D524,ctlistM1!A:AI,12,FALSE),"PC 12:0_14:1")=0,"PC 12:0_14:1", _xlfn.IFNA(VLOOKUP(D524,ctlistM1!A:AI,12,FALSE),"PC 12:0_14:1"))</f>
        <v>PC 12:0_14:1</v>
      </c>
      <c r="J524" s="12">
        <f>_xlfn.IFNA(VLOOKUP(D524,ctlistM1!A:AO,19,FALSE),0)</f>
        <v>0</v>
      </c>
      <c r="K524" s="2">
        <f>IF(J524=0,0,VLOOKUP(I524,ProbListM1!D:W,IF(J524=1,17,IF(J524=2,18,IF(J524=3,19,IF(J524=4,20)))),FALSE))</f>
        <v>0</v>
      </c>
      <c r="L524" s="12" t="str">
        <f>IF(_xlfn.IFNA(VLOOKUP(D524,ctlistM1!A:AI,20,FALSE),"PC 12:0_14:1")=0,"PC 12:0_14:1", _xlfn.IFNA(VLOOKUP(D524,ctlistM1!A:AI,20,FALSE),"PC 12:0_14:1"))</f>
        <v>PC 12:0_14:1</v>
      </c>
      <c r="M524">
        <f>_xlfn.IFNA(VLOOKUP(D524,ctlistM1!A:AR,27,FALSE),0)</f>
        <v>0</v>
      </c>
      <c r="N524" s="2">
        <v>0</v>
      </c>
      <c r="O524" t="s">
        <v>146</v>
      </c>
      <c r="P524">
        <v>0</v>
      </c>
      <c r="Q524">
        <v>0</v>
      </c>
    </row>
    <row r="525" spans="1:17" x14ac:dyDescent="0.25">
      <c r="A525">
        <v>524</v>
      </c>
      <c r="B525" s="40">
        <v>-780.5</v>
      </c>
      <c r="C525" s="40">
        <v>329.2</v>
      </c>
      <c r="D525" t="s">
        <v>669</v>
      </c>
      <c r="E525">
        <f>VLOOKUP(D525,ProbListM1!D:S,10,FALSE)</f>
        <v>0.6048918065264911</v>
      </c>
      <c r="F525" t="str">
        <f>_xlfn.IFNA(VLOOKUP(D525,ctlistM1!A:AI,4,FALSE),"PC 12:0_14:1")</f>
        <v>PS 14:0_22:6</v>
      </c>
      <c r="G525">
        <f>_xlfn.IFNA(VLOOKUP(D525,ctlistM1!A:AL,11,FALSE),0)</f>
        <v>1</v>
      </c>
      <c r="H525" s="2">
        <f>IF(G525=0,0,VLOOKUP(F525,ProbListM1!D:W,IF(G525=1,17,IF(G525=2,18,IF(G525=3,19,IF(G525=4,20)))), FALSE))</f>
        <v>2.0526695585366336E-2</v>
      </c>
      <c r="I525" s="12" t="str">
        <f>IF(_xlfn.IFNA(VLOOKUP(D525,ctlistM1!A:AI,12,FALSE),"PC 12:0_14:1")=0,"PC 12:0_14:1", _xlfn.IFNA(VLOOKUP(D525,ctlistM1!A:AI,12,FALSE),"PC 12:0_14:1"))</f>
        <v>PC 12:0_14:1</v>
      </c>
      <c r="J525" s="12">
        <f>_xlfn.IFNA(VLOOKUP(D525,ctlistM1!A:AO,19,FALSE),0)</f>
        <v>0</v>
      </c>
      <c r="K525" s="2">
        <f>IF(J525=0,0,VLOOKUP(I525,ProbListM1!D:W,IF(J525=1,17,IF(J525=2,18,IF(J525=3,19,IF(J525=4,20)))),FALSE))</f>
        <v>0</v>
      </c>
      <c r="L525" s="12" t="str">
        <f>IF(_xlfn.IFNA(VLOOKUP(D525,ctlistM1!A:AI,20,FALSE),"PC 12:0_14:1")=0,"PC 12:0_14:1", _xlfn.IFNA(VLOOKUP(D525,ctlistM1!A:AI,20,FALSE),"PC 12:0_14:1"))</f>
        <v>PC 12:0_14:1</v>
      </c>
      <c r="M525">
        <f>_xlfn.IFNA(VLOOKUP(D525,ctlistM1!A:AR,27,FALSE),0)</f>
        <v>0</v>
      </c>
      <c r="N525" s="2">
        <v>0</v>
      </c>
      <c r="O525" t="s">
        <v>146</v>
      </c>
      <c r="P525">
        <v>0</v>
      </c>
      <c r="Q525">
        <v>0</v>
      </c>
    </row>
    <row r="526" spans="1:17" x14ac:dyDescent="0.25">
      <c r="A526">
        <v>525</v>
      </c>
      <c r="B526" s="40">
        <v>-778.5</v>
      </c>
      <c r="C526" s="40">
        <v>327.2</v>
      </c>
      <c r="D526" t="s">
        <v>670</v>
      </c>
      <c r="E526">
        <f>VLOOKUP(D526,ProbListM1!D:S,10,FALSE)</f>
        <v>0.60507331490681338</v>
      </c>
      <c r="F526" t="str">
        <f>_xlfn.IFNA(VLOOKUP(D526,ctlistM1!A:AI,4,FALSE),"PC 12:0_14:1")</f>
        <v>PC 12:0_14:1</v>
      </c>
      <c r="G526">
        <f>_xlfn.IFNA(VLOOKUP(D526,ctlistM1!A:AL,11,FALSE),0)</f>
        <v>0</v>
      </c>
      <c r="H526" s="2">
        <f>IF(G526=0,0,VLOOKUP(F526,ProbListM1!D:W,IF(G526=1,17,IF(G526=2,18,IF(G526=3,19,IF(G526=4,20)))), FALSE))</f>
        <v>0</v>
      </c>
      <c r="I526" s="12" t="str">
        <f>IF(_xlfn.IFNA(VLOOKUP(D526,ctlistM1!A:AI,12,FALSE),"PC 12:0_14:1")=0,"PC 12:0_14:1", _xlfn.IFNA(VLOOKUP(D526,ctlistM1!A:AI,12,FALSE),"PC 12:0_14:1"))</f>
        <v>PC 12:0_14:1</v>
      </c>
      <c r="J526" s="12">
        <f>_xlfn.IFNA(VLOOKUP(D526,ctlistM1!A:AO,19,FALSE),0)</f>
        <v>0</v>
      </c>
      <c r="K526" s="2">
        <f>IF(J526=0,0,VLOOKUP(I526,ProbListM1!D:W,IF(J526=1,17,IF(J526=2,18,IF(J526=3,19,IF(J526=4,20)))),FALSE))</f>
        <v>0</v>
      </c>
      <c r="L526" s="12" t="str">
        <f>IF(_xlfn.IFNA(VLOOKUP(D526,ctlistM1!A:AI,20,FALSE),"PC 12:0_14:1")=0,"PC 12:0_14:1", _xlfn.IFNA(VLOOKUP(D526,ctlistM1!A:AI,20,FALSE),"PC 12:0_14:1"))</f>
        <v>PC 12:0_14:1</v>
      </c>
      <c r="M526">
        <f>_xlfn.IFNA(VLOOKUP(D526,ctlistM1!A:AR,27,FALSE),0)</f>
        <v>0</v>
      </c>
      <c r="N526" s="2">
        <v>0</v>
      </c>
      <c r="O526" t="s">
        <v>146</v>
      </c>
      <c r="P526">
        <v>0</v>
      </c>
      <c r="Q526">
        <v>0</v>
      </c>
    </row>
    <row r="527" spans="1:17" x14ac:dyDescent="0.25">
      <c r="A527">
        <v>526</v>
      </c>
      <c r="B527" s="40">
        <v>-674.4</v>
      </c>
      <c r="C527" s="40">
        <v>225.2</v>
      </c>
      <c r="D527" t="s">
        <v>671</v>
      </c>
      <c r="E527">
        <f>VLOOKUP(D527,ProbListM1!D:S,10,FALSE)</f>
        <v>0.66184891263277679</v>
      </c>
      <c r="F527" t="str">
        <f>_xlfn.IFNA(VLOOKUP(D527,ctlistM1!A:AI,4,FALSE),"PC 12:0_14:1")</f>
        <v>PC 12:0_14:1</v>
      </c>
      <c r="G527">
        <f>_xlfn.IFNA(VLOOKUP(D527,ctlistM1!A:AL,11,FALSE),0)</f>
        <v>0</v>
      </c>
      <c r="H527" s="2">
        <f>IF(G527=0,0,VLOOKUP(F527,ProbListM1!D:W,IF(G527=1,17,IF(G527=2,18,IF(G527=3,19,IF(G527=4,20)))), FALSE))</f>
        <v>0</v>
      </c>
      <c r="I527" s="12" t="str">
        <f>IF(_xlfn.IFNA(VLOOKUP(D527,ctlistM1!A:AI,12,FALSE),"PC 12:0_14:1")=0,"PC 12:0_14:1", _xlfn.IFNA(VLOOKUP(D527,ctlistM1!A:AI,12,FALSE),"PC 12:0_14:1"))</f>
        <v>PC 12:0_14:1</v>
      </c>
      <c r="J527" s="12">
        <f>_xlfn.IFNA(VLOOKUP(D527,ctlistM1!A:AO,19,FALSE),0)</f>
        <v>0</v>
      </c>
      <c r="K527" s="2">
        <f>IF(J527=0,0,VLOOKUP(I527,ProbListM1!D:W,IF(J527=1,17,IF(J527=2,18,IF(J527=3,19,IF(J527=4,20)))),FALSE))</f>
        <v>0</v>
      </c>
      <c r="L527" s="12" t="str">
        <f>IF(_xlfn.IFNA(VLOOKUP(D527,ctlistM1!A:AI,20,FALSE),"PC 12:0_14:1")=0,"PC 12:0_14:1", _xlfn.IFNA(VLOOKUP(D527,ctlistM1!A:AI,20,FALSE),"PC 12:0_14:1"))</f>
        <v>PC 12:0_14:1</v>
      </c>
      <c r="M527">
        <f>_xlfn.IFNA(VLOOKUP(D527,ctlistM1!A:AR,27,FALSE),0)</f>
        <v>0</v>
      </c>
      <c r="N527" s="2">
        <v>0</v>
      </c>
      <c r="O527" t="s">
        <v>146</v>
      </c>
      <c r="P527">
        <v>0</v>
      </c>
      <c r="Q527">
        <v>0</v>
      </c>
    </row>
    <row r="528" spans="1:17" x14ac:dyDescent="0.25">
      <c r="A528">
        <v>527</v>
      </c>
      <c r="B528" s="40">
        <v>-706.5</v>
      </c>
      <c r="C528" s="40">
        <v>227.2</v>
      </c>
      <c r="D528" t="s">
        <v>672</v>
      </c>
      <c r="E528">
        <f>VLOOKUP(D528,ProbListM1!D:S,10,FALSE)</f>
        <v>0.64659188600866846</v>
      </c>
      <c r="F528" t="str">
        <f>_xlfn.IFNA(VLOOKUP(D528,ctlistM1!A:AI,4,FALSE),"PC 12:0_14:1")</f>
        <v>PC 12:0_14:1</v>
      </c>
      <c r="G528">
        <f>_xlfn.IFNA(VLOOKUP(D528,ctlistM1!A:AL,11,FALSE),0)</f>
        <v>0</v>
      </c>
      <c r="H528" s="2">
        <f>IF(G528=0,0,VLOOKUP(F528,ProbListM1!D:W,IF(G528=1,17,IF(G528=2,18,IF(G528=3,19,IF(G528=4,20)))), FALSE))</f>
        <v>0</v>
      </c>
      <c r="I528" s="12" t="str">
        <f>IF(_xlfn.IFNA(VLOOKUP(D528,ctlistM1!A:AI,12,FALSE),"PC 12:0_14:1")=0,"PC 12:0_14:1", _xlfn.IFNA(VLOOKUP(D528,ctlistM1!A:AI,12,FALSE),"PC 12:0_14:1"))</f>
        <v>PC 12:0_14:1</v>
      </c>
      <c r="J528" s="12">
        <f>_xlfn.IFNA(VLOOKUP(D528,ctlistM1!A:AO,19,FALSE),0)</f>
        <v>0</v>
      </c>
      <c r="K528" s="2">
        <f>IF(J528=0,0,VLOOKUP(I528,ProbListM1!D:W,IF(J528=1,17,IF(J528=2,18,IF(J528=3,19,IF(J528=4,20)))),FALSE))</f>
        <v>0</v>
      </c>
      <c r="L528" s="12" t="str">
        <f>IF(_xlfn.IFNA(VLOOKUP(D528,ctlistM1!A:AI,20,FALSE),"PC 12:0_14:1")=0,"PC 12:0_14:1", _xlfn.IFNA(VLOOKUP(D528,ctlistM1!A:AI,20,FALSE),"PC 12:0_14:1"))</f>
        <v>PC 12:0_14:1</v>
      </c>
      <c r="M528">
        <f>_xlfn.IFNA(VLOOKUP(D528,ctlistM1!A:AR,27,FALSE),0)</f>
        <v>0</v>
      </c>
      <c r="N528" s="2">
        <v>0</v>
      </c>
      <c r="O528" t="s">
        <v>146</v>
      </c>
      <c r="P528">
        <v>0</v>
      </c>
      <c r="Q528">
        <v>0</v>
      </c>
    </row>
    <row r="529" spans="1:17" x14ac:dyDescent="0.25">
      <c r="A529">
        <v>528</v>
      </c>
      <c r="B529" s="40">
        <v>-734.5</v>
      </c>
      <c r="C529" s="40">
        <v>255.2</v>
      </c>
      <c r="D529" t="s">
        <v>673</v>
      </c>
      <c r="E529">
        <f>VLOOKUP(D529,ProbListM1!D:S,10,FALSE)</f>
        <v>0.63206572044495501</v>
      </c>
      <c r="F529" t="str">
        <f>_xlfn.IFNA(VLOOKUP(D529,ctlistM1!A:AI,4,FALSE),"PC 12:0_14:1")</f>
        <v>PS 16:0_16:1</v>
      </c>
      <c r="G529">
        <f>_xlfn.IFNA(VLOOKUP(D529,ctlistM1!A:AL,11,FALSE),0)</f>
        <v>1</v>
      </c>
      <c r="H529" s="2">
        <f>IF(G529=0,0,VLOOKUP(F529,ProbListM1!D:W,IF(G529=1,17,IF(G529=2,18,IF(G529=3,19,IF(G529=4,20)))), FALSE))</f>
        <v>1.250394453702214E-2</v>
      </c>
      <c r="I529" s="12" t="str">
        <f>IF(_xlfn.IFNA(VLOOKUP(D529,ctlistM1!A:AI,12,FALSE),"PC 12:0_14:1")=0,"PC 12:0_14:1", _xlfn.IFNA(VLOOKUP(D529,ctlistM1!A:AI,12,FALSE),"PC 12:0_14:1"))</f>
        <v>PS 16:0_16:1_2</v>
      </c>
      <c r="J529" s="12">
        <f>_xlfn.IFNA(VLOOKUP(D529,ctlistM1!A:AO,19,FALSE),0)</f>
        <v>2</v>
      </c>
      <c r="K529" s="2">
        <f>IF(J529=0,0,VLOOKUP(I529,ProbListM1!D:W,IF(J529=1,17,IF(J529=2,18,IF(J529=3,19,IF(J529=4,20)))),FALSE))</f>
        <v>3.0222060197159367E-2</v>
      </c>
      <c r="L529" s="12" t="str">
        <f>IF(_xlfn.IFNA(VLOOKUP(D529,ctlistM1!A:AI,20,FALSE),"PC 12:0_14:1")=0,"PC 12:0_14:1", _xlfn.IFNA(VLOOKUP(D529,ctlistM1!A:AI,20,FALSE),"PC 12:0_14:1"))</f>
        <v>PC 12:0_14:1</v>
      </c>
      <c r="M529">
        <f>_xlfn.IFNA(VLOOKUP(D529,ctlistM1!A:AR,27,FALSE),0)</f>
        <v>0</v>
      </c>
      <c r="N529" s="2">
        <v>0</v>
      </c>
      <c r="O529" t="s">
        <v>146</v>
      </c>
      <c r="P529">
        <v>0</v>
      </c>
      <c r="Q529">
        <v>0</v>
      </c>
    </row>
    <row r="530" spans="1:17" x14ac:dyDescent="0.25">
      <c r="A530">
        <v>529</v>
      </c>
      <c r="B530" s="40">
        <v>-732.5</v>
      </c>
      <c r="C530" s="40">
        <v>253.2</v>
      </c>
      <c r="D530" t="s">
        <v>674</v>
      </c>
      <c r="E530">
        <f>VLOOKUP(D530,ProbListM1!D:S,10,FALSE)</f>
        <v>0.63225538283405924</v>
      </c>
      <c r="F530" t="str">
        <f>_xlfn.IFNA(VLOOKUP(D530,ctlistM1!A:AI,4,FALSE),"PC 12:0_14:1")</f>
        <v>PC 12:0_14:1</v>
      </c>
      <c r="G530">
        <f>_xlfn.IFNA(VLOOKUP(D530,ctlistM1!A:AL,11,FALSE),0)</f>
        <v>0</v>
      </c>
      <c r="H530" s="2">
        <f>IF(G530=0,0,VLOOKUP(F530,ProbListM1!D:W,IF(G530=1,17,IF(G530=2,18,IF(G530=3,19,IF(G530=4,20)))), FALSE))</f>
        <v>0</v>
      </c>
      <c r="I530" s="12" t="str">
        <f>IF(_xlfn.IFNA(VLOOKUP(D530,ctlistM1!A:AI,12,FALSE),"PC 12:0_14:1")=0,"PC 12:0_14:1", _xlfn.IFNA(VLOOKUP(D530,ctlistM1!A:AI,12,FALSE),"PC 12:0_14:1"))</f>
        <v>PC 12:0_14:1</v>
      </c>
      <c r="J530" s="12">
        <f>_xlfn.IFNA(VLOOKUP(D530,ctlistM1!A:AO,19,FALSE),0)</f>
        <v>0</v>
      </c>
      <c r="K530" s="2">
        <f>IF(J530=0,0,VLOOKUP(I530,ProbListM1!D:W,IF(J530=1,17,IF(J530=2,18,IF(J530=3,19,IF(J530=4,20)))),FALSE))</f>
        <v>0</v>
      </c>
      <c r="L530" s="12" t="str">
        <f>IF(_xlfn.IFNA(VLOOKUP(D530,ctlistM1!A:AI,20,FALSE),"PC 12:0_14:1")=0,"PC 12:0_14:1", _xlfn.IFNA(VLOOKUP(D530,ctlistM1!A:AI,20,FALSE),"PC 12:0_14:1"))</f>
        <v>PC 12:0_14:1</v>
      </c>
      <c r="M530">
        <f>_xlfn.IFNA(VLOOKUP(D530,ctlistM1!A:AR,27,FALSE),0)</f>
        <v>0</v>
      </c>
      <c r="N530" s="2">
        <v>0</v>
      </c>
      <c r="O530" t="s">
        <v>146</v>
      </c>
      <c r="P530">
        <v>0</v>
      </c>
      <c r="Q530">
        <v>0</v>
      </c>
    </row>
    <row r="531" spans="1:17" x14ac:dyDescent="0.25">
      <c r="A531">
        <v>530</v>
      </c>
      <c r="B531" s="41">
        <v>-762.5</v>
      </c>
      <c r="C531" s="41">
        <v>283.3</v>
      </c>
      <c r="D531" t="s">
        <v>675</v>
      </c>
      <c r="E531">
        <f>VLOOKUP(D531,ProbListM1!D:S,10,FALSE)</f>
        <v>0.61786589594822749</v>
      </c>
      <c r="F531" t="str">
        <f>_xlfn.IFNA(VLOOKUP(D531,ctlistM1!A:AI,4,FALSE),"PC 12:0_14:1")</f>
        <v>PS 16:1_18:0_2</v>
      </c>
      <c r="G531">
        <f>_xlfn.IFNA(VLOOKUP(D531,ctlistM1!A:AL,11,FALSE),0)</f>
        <v>2</v>
      </c>
      <c r="H531" s="2">
        <f>IF(G531=0,0,VLOOKUP(F531,ProbListM1!D:W,IF(G531=1,17,IF(G531=2,18,IF(G531=3,19,IF(G531=4,20)))), FALSE))</f>
        <v>2.9543099233373681E-2</v>
      </c>
      <c r="I531" s="12" t="str">
        <f>IF(_xlfn.IFNA(VLOOKUP(D531,ctlistM1!A:AI,12,FALSE),"PC 12:0_14:1")=0,"PC 12:0_14:1", _xlfn.IFNA(VLOOKUP(D531,ctlistM1!A:AI,12,FALSE),"PC 12:0_14:1"))</f>
        <v>PS 16:0_18:1</v>
      </c>
      <c r="J531" s="12">
        <f>_xlfn.IFNA(VLOOKUP(D531,ctlistM1!A:AO,19,FALSE),0)</f>
        <v>1</v>
      </c>
      <c r="K531" s="2">
        <f>IF(J531=0,0,VLOOKUP(I531,ProbListM1!D:W,IF(J531=1,17,IF(J531=2,18,IF(J531=3,19,IF(J531=4,20)))),FALSE))</f>
        <v>1.4892635402317009E-2</v>
      </c>
      <c r="L531" s="12" t="str">
        <f>IF(_xlfn.IFNA(VLOOKUP(D531,ctlistM1!A:AI,20,FALSE),"PC 12:0_14:1")=0,"PC 12:0_14:1", _xlfn.IFNA(VLOOKUP(D531,ctlistM1!A:AI,20,FALSE),"PC 12:0_14:1"))</f>
        <v>PC 12:0_14:1</v>
      </c>
      <c r="M531">
        <f>_xlfn.IFNA(VLOOKUP(D531,ctlistM1!A:AR,27,FALSE),0)</f>
        <v>0</v>
      </c>
      <c r="N531" s="2">
        <v>0</v>
      </c>
      <c r="O531" t="s">
        <v>146</v>
      </c>
      <c r="P531">
        <v>0</v>
      </c>
      <c r="Q531">
        <v>0</v>
      </c>
    </row>
    <row r="532" spans="1:17" x14ac:dyDescent="0.25">
      <c r="A532">
        <v>531</v>
      </c>
      <c r="B532" s="40">
        <v>-760.5</v>
      </c>
      <c r="C532" s="40">
        <v>281.2</v>
      </c>
      <c r="D532" t="s">
        <v>676</v>
      </c>
      <c r="E532">
        <f>VLOOKUP(D532,ProbListM1!D:S,10,FALSE)</f>
        <v>0.61805129743130272</v>
      </c>
      <c r="F532" t="str">
        <f>_xlfn.IFNA(VLOOKUP(D532,ctlistM1!A:AI,4,FALSE),"PC 12:0_14:1")</f>
        <v>PS 16:1_18:1</v>
      </c>
      <c r="G532">
        <f>_xlfn.IFNA(VLOOKUP(D532,ctlistM1!A:AL,11,FALSE),0)</f>
        <v>2</v>
      </c>
      <c r="H532" s="2">
        <f>IF(G532=0,0,VLOOKUP(F532,ProbListM1!D:W,IF(G532=1,17,IF(G532=2,18,IF(G532=3,19,IF(G532=4,20)))), FALSE))</f>
        <v>2.95519641577018E-2</v>
      </c>
      <c r="I532" s="12" t="str">
        <f>IF(_xlfn.IFNA(VLOOKUP(D532,ctlistM1!A:AI,12,FALSE),"PC 12:0_14:1")=0,"PC 12:0_14:1", _xlfn.IFNA(VLOOKUP(D532,ctlistM1!A:AI,12,FALSE),"PC 12:0_14:1"))</f>
        <v>PS 16:0_18:2</v>
      </c>
      <c r="J532" s="12">
        <f>_xlfn.IFNA(VLOOKUP(D532,ctlistM1!A:AO,19,FALSE),0)</f>
        <v>1</v>
      </c>
      <c r="K532" s="2">
        <f>IF(J532=0,0,VLOOKUP(I532,ProbListM1!D:W,IF(J532=1,17,IF(J532=2,18,IF(J532=3,19,IF(J532=4,20)))),FALSE))</f>
        <v>1.4858948986724988E-2</v>
      </c>
      <c r="L532" s="12" t="str">
        <f>IF(_xlfn.IFNA(VLOOKUP(D532,ctlistM1!A:AI,20,FALSE),"PC 12:0_14:1")=0,"PC 12:0_14:1", _xlfn.IFNA(VLOOKUP(D532,ctlistM1!A:AI,20,FALSE),"PC 12:0_14:1"))</f>
        <v>PC 12:0_14:1</v>
      </c>
      <c r="M532">
        <f>_xlfn.IFNA(VLOOKUP(D532,ctlistM1!A:AR,27,FALSE),0)</f>
        <v>0</v>
      </c>
      <c r="N532" s="2">
        <v>0</v>
      </c>
      <c r="O532" t="s">
        <v>146</v>
      </c>
      <c r="P532">
        <v>0</v>
      </c>
      <c r="Q532">
        <v>0</v>
      </c>
    </row>
    <row r="533" spans="1:17" x14ac:dyDescent="0.25">
      <c r="A533">
        <v>532</v>
      </c>
      <c r="B533" s="40">
        <v>-758.5</v>
      </c>
      <c r="C533" s="40">
        <v>279.2</v>
      </c>
      <c r="D533" t="s">
        <v>677</v>
      </c>
      <c r="E533">
        <f>VLOOKUP(D533,ProbListM1!D:S,10,FALSE)</f>
        <v>0.61823675454733995</v>
      </c>
      <c r="F533" t="str">
        <f>_xlfn.IFNA(VLOOKUP(D533,ctlistM1!A:AI,4,FALSE),"PC 12:0_14:1")</f>
        <v>PS 16:1_18:2</v>
      </c>
      <c r="G533">
        <f>_xlfn.IFNA(VLOOKUP(D533,ctlistM1!A:AL,11,FALSE),0)</f>
        <v>2</v>
      </c>
      <c r="H533" s="2">
        <f>IF(G533=0,0,VLOOKUP(F533,ProbListM1!D:W,IF(G533=1,17,IF(G533=2,18,IF(G533=3,19,IF(G533=4,20)))), FALSE))</f>
        <v>2.9560831742105727E-2</v>
      </c>
      <c r="I533" s="12" t="str">
        <f>IF(_xlfn.IFNA(VLOOKUP(D533,ctlistM1!A:AI,12,FALSE),"PC 12:0_14:1")=0,"PC 12:0_14:1", _xlfn.IFNA(VLOOKUP(D533,ctlistM1!A:AI,12,FALSE),"PC 12:0_14:1"))</f>
        <v>PS 16:0_18:3</v>
      </c>
      <c r="J533" s="12">
        <f>_xlfn.IFNA(VLOOKUP(D533,ctlistM1!A:AO,19,FALSE),0)</f>
        <v>1</v>
      </c>
      <c r="K533" s="2">
        <f>IF(J533=0,0,VLOOKUP(I533,ProbListM1!D:W,IF(J533=1,17,IF(J533=2,18,IF(J533=3,19,IF(J533=4,20)))),FALSE))</f>
        <v>1.4825296688499721E-2</v>
      </c>
      <c r="L533" s="12" t="str">
        <f>IF(_xlfn.IFNA(VLOOKUP(D533,ctlistM1!A:AI,20,FALSE),"PC 12:0_14:1")=0,"PC 12:0_14:1", _xlfn.IFNA(VLOOKUP(D533,ctlistM1!A:AI,20,FALSE),"PC 12:0_14:1"))</f>
        <v>PC 12:0_14:1</v>
      </c>
      <c r="M533">
        <f>_xlfn.IFNA(VLOOKUP(D533,ctlistM1!A:AR,27,FALSE),0)</f>
        <v>0</v>
      </c>
      <c r="N533" s="2">
        <v>0</v>
      </c>
      <c r="O533" t="s">
        <v>146</v>
      </c>
      <c r="P533">
        <v>0</v>
      </c>
      <c r="Q533">
        <v>0</v>
      </c>
    </row>
    <row r="534" spans="1:17" x14ac:dyDescent="0.25">
      <c r="A534">
        <v>533</v>
      </c>
      <c r="B534" s="40">
        <v>-756.5</v>
      </c>
      <c r="C534" s="40">
        <v>277.2</v>
      </c>
      <c r="D534" t="s">
        <v>678</v>
      </c>
      <c r="E534">
        <f>VLOOKUP(D534,ProbListM1!D:S,10,FALSE)</f>
        <v>0.61842226731303296</v>
      </c>
      <c r="F534" t="str">
        <f>_xlfn.IFNA(VLOOKUP(D534,ctlistM1!A:AI,4,FALSE),"PC 12:0_14:1")</f>
        <v>PC 12:0_14:1</v>
      </c>
      <c r="G534">
        <f>_xlfn.IFNA(VLOOKUP(D534,ctlistM1!A:AL,11,FALSE),0)</f>
        <v>0</v>
      </c>
      <c r="H534" s="2">
        <f>IF(G534=0,0,VLOOKUP(F534,ProbListM1!D:W,IF(G534=1,17,IF(G534=2,18,IF(G534=3,19,IF(G534=4,20)))), FALSE))</f>
        <v>0</v>
      </c>
      <c r="I534" s="12" t="str">
        <f>IF(_xlfn.IFNA(VLOOKUP(D534,ctlistM1!A:AI,12,FALSE),"PC 12:0_14:1")=0,"PC 12:0_14:1", _xlfn.IFNA(VLOOKUP(D534,ctlistM1!A:AI,12,FALSE),"PC 12:0_14:1"))</f>
        <v>PC 12:0_14:1</v>
      </c>
      <c r="J534" s="12">
        <f>_xlfn.IFNA(VLOOKUP(D534,ctlistM1!A:AO,19,FALSE),0)</f>
        <v>0</v>
      </c>
      <c r="K534" s="2">
        <f>IF(J534=0,0,VLOOKUP(I534,ProbListM1!D:W,IF(J534=1,17,IF(J534=2,18,IF(J534=3,19,IF(J534=4,20)))),FALSE))</f>
        <v>0</v>
      </c>
      <c r="L534" s="12" t="str">
        <f>IF(_xlfn.IFNA(VLOOKUP(D534,ctlistM1!A:AI,20,FALSE),"PC 12:0_14:1")=0,"PC 12:0_14:1", _xlfn.IFNA(VLOOKUP(D534,ctlistM1!A:AI,20,FALSE),"PC 12:0_14:1"))</f>
        <v>PC 12:0_14:1</v>
      </c>
      <c r="M534">
        <f>_xlfn.IFNA(VLOOKUP(D534,ctlistM1!A:AR,27,FALSE),0)</f>
        <v>0</v>
      </c>
      <c r="N534" s="2">
        <v>0</v>
      </c>
      <c r="O534" t="s">
        <v>146</v>
      </c>
      <c r="P534">
        <v>0</v>
      </c>
      <c r="Q534">
        <v>0</v>
      </c>
    </row>
    <row r="535" spans="1:17" x14ac:dyDescent="0.25">
      <c r="A535">
        <v>534</v>
      </c>
      <c r="B535" s="40">
        <v>-788.5</v>
      </c>
      <c r="C535" s="40">
        <v>309.3</v>
      </c>
      <c r="D535" t="s">
        <v>679</v>
      </c>
      <c r="E535">
        <f>VLOOKUP(D535,ProbListM1!D:S,10,FALSE)</f>
        <v>0.60416631732619419</v>
      </c>
      <c r="F535" t="str">
        <f>_xlfn.IFNA(VLOOKUP(D535,ctlistM1!A:AI,4,FALSE),"PC 12:0_14:1")</f>
        <v>PS 16:0_20:2</v>
      </c>
      <c r="G535">
        <f>_xlfn.IFNA(VLOOKUP(D535,ctlistM1!A:AL,11,FALSE),0)</f>
        <v>1</v>
      </c>
      <c r="H535" s="2">
        <f>IF(G535=0,0,VLOOKUP(F535,ProbListM1!D:W,IF(G535=1,17,IF(G535=2,18,IF(G535=3,19,IF(G535=4,20)))), FALSE))</f>
        <v>1.7446798325891931E-2</v>
      </c>
      <c r="I535" s="12" t="str">
        <f>IF(_xlfn.IFNA(VLOOKUP(D535,ctlistM1!A:AI,12,FALSE),"PC 12:0_14:1")=0,"PC 12:0_14:1", _xlfn.IFNA(VLOOKUP(D535,ctlistM1!A:AI,12,FALSE),"PC 12:0_14:1"))</f>
        <v>PC 12:0_14:1</v>
      </c>
      <c r="J535" s="12">
        <f>_xlfn.IFNA(VLOOKUP(D535,ctlistM1!A:AO,19,FALSE),0)</f>
        <v>0</v>
      </c>
      <c r="K535" s="2">
        <f>IF(J535=0,0,VLOOKUP(I535,ProbListM1!D:W,IF(J535=1,17,IF(J535=2,18,IF(J535=3,19,IF(J535=4,20)))),FALSE))</f>
        <v>0</v>
      </c>
      <c r="L535" s="12" t="str">
        <f>IF(_xlfn.IFNA(VLOOKUP(D535,ctlistM1!A:AI,20,FALSE),"PC 12:0_14:1")=0,"PC 12:0_14:1", _xlfn.IFNA(VLOOKUP(D535,ctlistM1!A:AI,20,FALSE),"PC 12:0_14:1"))</f>
        <v>PC 12:0_14:1</v>
      </c>
      <c r="M535">
        <f>_xlfn.IFNA(VLOOKUP(D535,ctlistM1!A:AR,27,FALSE),0)</f>
        <v>0</v>
      </c>
      <c r="N535" s="2">
        <v>0</v>
      </c>
      <c r="O535" t="s">
        <v>146</v>
      </c>
      <c r="P535">
        <v>0</v>
      </c>
      <c r="Q535">
        <v>0</v>
      </c>
    </row>
    <row r="536" spans="1:17" x14ac:dyDescent="0.25">
      <c r="A536">
        <v>535</v>
      </c>
      <c r="B536" s="40">
        <v>-786.5</v>
      </c>
      <c r="C536" s="40">
        <v>307.3</v>
      </c>
      <c r="D536" t="s">
        <v>680</v>
      </c>
      <c r="E536">
        <f>VLOOKUP(D536,ProbListM1!D:S,10,FALSE)</f>
        <v>0.60434760801077625</v>
      </c>
      <c r="F536" t="str">
        <f>_xlfn.IFNA(VLOOKUP(D536,ctlistM1!A:AI,4,FALSE),"PC 12:0_14:1")</f>
        <v>PS 16:0_20:3</v>
      </c>
      <c r="G536">
        <f>_xlfn.IFNA(VLOOKUP(D536,ctlistM1!A:AL,11,FALSE),0)</f>
        <v>1</v>
      </c>
      <c r="H536" s="2">
        <f>IF(G536=0,0,VLOOKUP(F536,ProbListM1!D:W,IF(G536=1,17,IF(G536=2,18,IF(G536=3,19,IF(G536=4,20)))), FALSE))</f>
        <v>1.7410635027576369E-2</v>
      </c>
      <c r="I536" s="12" t="str">
        <f>IF(_xlfn.IFNA(VLOOKUP(D536,ctlistM1!A:AI,12,FALSE),"PC 12:0_14:1")=0,"PC 12:0_14:1", _xlfn.IFNA(VLOOKUP(D536,ctlistM1!A:AI,12,FALSE),"PC 12:0_14:1"))</f>
        <v>PC 12:0_14:1</v>
      </c>
      <c r="J536" s="12">
        <f>_xlfn.IFNA(VLOOKUP(D536,ctlistM1!A:AO,19,FALSE),0)</f>
        <v>0</v>
      </c>
      <c r="K536" s="2">
        <f>IF(J536=0,0,VLOOKUP(I536,ProbListM1!D:W,IF(J536=1,17,IF(J536=2,18,IF(J536=3,19,IF(J536=4,20)))),FALSE))</f>
        <v>0</v>
      </c>
      <c r="L536" s="12" t="str">
        <f>IF(_xlfn.IFNA(VLOOKUP(D536,ctlistM1!A:AI,20,FALSE),"PC 12:0_14:1")=0,"PC 12:0_14:1", _xlfn.IFNA(VLOOKUP(D536,ctlistM1!A:AI,20,FALSE),"PC 12:0_14:1"))</f>
        <v>PC 12:0_14:1</v>
      </c>
      <c r="M536">
        <f>_xlfn.IFNA(VLOOKUP(D536,ctlistM1!A:AR,27,FALSE),0)</f>
        <v>0</v>
      </c>
      <c r="N536" s="2">
        <v>0</v>
      </c>
      <c r="O536" t="s">
        <v>146</v>
      </c>
      <c r="P536">
        <v>0</v>
      </c>
      <c r="Q536">
        <v>0</v>
      </c>
    </row>
    <row r="537" spans="1:17" x14ac:dyDescent="0.25">
      <c r="A537">
        <v>536</v>
      </c>
      <c r="B537" s="40">
        <v>-784.5</v>
      </c>
      <c r="C537" s="40">
        <v>305.2</v>
      </c>
      <c r="D537" t="s">
        <v>681</v>
      </c>
      <c r="E537">
        <f>VLOOKUP(D537,ProbListM1!D:S,10,FALSE)</f>
        <v>0.60452895309480326</v>
      </c>
      <c r="F537" t="str">
        <f>_xlfn.IFNA(VLOOKUP(D537,ctlistM1!A:AI,4,FALSE),"PC 12:0_14:1")</f>
        <v>PS 16:0_20:4</v>
      </c>
      <c r="G537">
        <f>_xlfn.IFNA(VLOOKUP(D537,ctlistM1!A:AL,11,FALSE),0)</f>
        <v>1</v>
      </c>
      <c r="H537" s="2">
        <f>IF(G537=0,0,VLOOKUP(F537,ProbListM1!D:W,IF(G537=1,17,IF(G537=2,18,IF(G537=3,19,IF(G537=4,20)))), FALSE))</f>
        <v>1.7374502895742723E-2</v>
      </c>
      <c r="I537" s="12" t="str">
        <f>IF(_xlfn.IFNA(VLOOKUP(D537,ctlistM1!A:AI,12,FALSE),"PC 12:0_14:1")=0,"PC 12:0_14:1", _xlfn.IFNA(VLOOKUP(D537,ctlistM1!A:AI,12,FALSE),"PC 12:0_14:1"))</f>
        <v>PC 12:0_14:1</v>
      </c>
      <c r="J537" s="12">
        <f>_xlfn.IFNA(VLOOKUP(D537,ctlistM1!A:AO,19,FALSE),0)</f>
        <v>0</v>
      </c>
      <c r="K537" s="2">
        <f>IF(J537=0,0,VLOOKUP(I537,ProbListM1!D:W,IF(J537=1,17,IF(J537=2,18,IF(J537=3,19,IF(J537=4,20)))),FALSE))</f>
        <v>0</v>
      </c>
      <c r="L537" s="12" t="str">
        <f>IF(_xlfn.IFNA(VLOOKUP(D537,ctlistM1!A:AI,20,FALSE),"PC 12:0_14:1")=0,"PC 12:0_14:1", _xlfn.IFNA(VLOOKUP(D537,ctlistM1!A:AI,20,FALSE),"PC 12:0_14:1"))</f>
        <v>PC 12:0_14:1</v>
      </c>
      <c r="M537">
        <f>_xlfn.IFNA(VLOOKUP(D537,ctlistM1!A:AR,27,FALSE),0)</f>
        <v>0</v>
      </c>
      <c r="N537" s="2">
        <v>0</v>
      </c>
      <c r="O537" t="s">
        <v>146</v>
      </c>
      <c r="P537">
        <v>0</v>
      </c>
      <c r="Q537">
        <v>0</v>
      </c>
    </row>
    <row r="538" spans="1:17" x14ac:dyDescent="0.25">
      <c r="A538">
        <v>537</v>
      </c>
      <c r="B538" s="40">
        <v>-782.5</v>
      </c>
      <c r="C538" s="40">
        <v>303.2</v>
      </c>
      <c r="D538" t="s">
        <v>682</v>
      </c>
      <c r="E538">
        <f>VLOOKUP(D538,ProbListM1!D:S,10,FALSE)</f>
        <v>0.60471035259459871</v>
      </c>
      <c r="F538" t="str">
        <f>_xlfn.IFNA(VLOOKUP(D538,ctlistM1!A:AI,4,FALSE),"PC 12:0_14:1")</f>
        <v>PS 16:0_20:5</v>
      </c>
      <c r="G538">
        <f>_xlfn.IFNA(VLOOKUP(D538,ctlistM1!A:AL,11,FALSE),0)</f>
        <v>1</v>
      </c>
      <c r="H538" s="2">
        <f>IF(G538=0,0,VLOOKUP(F538,ProbListM1!D:W,IF(G538=1,17,IF(G538=2,18,IF(G538=3,19,IF(G538=4,20)))), FALSE))</f>
        <v>1.7338401968686995E-2</v>
      </c>
      <c r="I538" s="12" t="str">
        <f>IF(_xlfn.IFNA(VLOOKUP(D538,ctlistM1!A:AI,12,FALSE),"PC 12:0_14:1")=0,"PC 12:0_14:1", _xlfn.IFNA(VLOOKUP(D538,ctlistM1!A:AI,12,FALSE),"PC 12:0_14:1"))</f>
        <v>PC 12:0_14:1</v>
      </c>
      <c r="J538" s="12">
        <f>_xlfn.IFNA(VLOOKUP(D538,ctlistM1!A:AO,19,FALSE),0)</f>
        <v>0</v>
      </c>
      <c r="K538" s="2">
        <f>IF(J538=0,0,VLOOKUP(I538,ProbListM1!D:W,IF(J538=1,17,IF(J538=2,18,IF(J538=3,19,IF(J538=4,20)))),FALSE))</f>
        <v>0</v>
      </c>
      <c r="L538" s="12" t="str">
        <f>IF(_xlfn.IFNA(VLOOKUP(D538,ctlistM1!A:AI,20,FALSE),"PC 12:0_14:1")=0,"PC 12:0_14:1", _xlfn.IFNA(VLOOKUP(D538,ctlistM1!A:AI,20,FALSE),"PC 12:0_14:1"))</f>
        <v>PC 12:0_14:1</v>
      </c>
      <c r="M538">
        <f>_xlfn.IFNA(VLOOKUP(D538,ctlistM1!A:AR,27,FALSE),0)</f>
        <v>0</v>
      </c>
      <c r="N538" s="2">
        <v>0</v>
      </c>
      <c r="O538" t="s">
        <v>146</v>
      </c>
      <c r="P538">
        <v>0</v>
      </c>
      <c r="Q538">
        <v>0</v>
      </c>
    </row>
    <row r="539" spans="1:17" x14ac:dyDescent="0.25">
      <c r="A539">
        <v>538</v>
      </c>
      <c r="B539" s="40">
        <v>-780.5</v>
      </c>
      <c r="C539" s="40">
        <v>301.2</v>
      </c>
      <c r="D539" t="s">
        <v>683</v>
      </c>
      <c r="E539">
        <f>VLOOKUP(D539,ProbListM1!D:S,10,FALSE)</f>
        <v>0.6048918065264911</v>
      </c>
      <c r="F539" t="str">
        <f>_xlfn.IFNA(VLOOKUP(D539,ctlistM1!A:AI,4,FALSE),"PC 12:0_14:1")</f>
        <v>PC 12:0_14:1</v>
      </c>
      <c r="G539">
        <f>_xlfn.IFNA(VLOOKUP(D539,ctlistM1!A:AL,11,FALSE),0)</f>
        <v>0</v>
      </c>
      <c r="H539" s="2">
        <f>IF(G539=0,0,VLOOKUP(F539,ProbListM1!D:W,IF(G539=1,17,IF(G539=2,18,IF(G539=3,19,IF(G539=4,20)))), FALSE))</f>
        <v>0</v>
      </c>
      <c r="I539" s="12" t="str">
        <f>IF(_xlfn.IFNA(VLOOKUP(D539,ctlistM1!A:AI,12,FALSE),"PC 12:0_14:1")=0,"PC 12:0_14:1", _xlfn.IFNA(VLOOKUP(D539,ctlistM1!A:AI,12,FALSE),"PC 12:0_14:1"))</f>
        <v>PC 12:0_14:1</v>
      </c>
      <c r="J539" s="12">
        <f>_xlfn.IFNA(VLOOKUP(D539,ctlistM1!A:AO,19,FALSE),0)</f>
        <v>0</v>
      </c>
      <c r="K539" s="2">
        <f>IF(J539=0,0,VLOOKUP(I539,ProbListM1!D:W,IF(J539=1,17,IF(J539=2,18,IF(J539=3,19,IF(J539=4,20)))),FALSE))</f>
        <v>0</v>
      </c>
      <c r="L539" s="12" t="str">
        <f>IF(_xlfn.IFNA(VLOOKUP(D539,ctlistM1!A:AI,20,FALSE),"PC 12:0_14:1")=0,"PC 12:0_14:1", _xlfn.IFNA(VLOOKUP(D539,ctlistM1!A:AI,20,FALSE),"PC 12:0_14:1"))</f>
        <v>PC 12:0_14:1</v>
      </c>
      <c r="M539">
        <f>_xlfn.IFNA(VLOOKUP(D539,ctlistM1!A:AR,27,FALSE),0)</f>
        <v>0</v>
      </c>
      <c r="N539" s="2">
        <v>0</v>
      </c>
      <c r="O539" t="s">
        <v>146</v>
      </c>
      <c r="P539">
        <v>0</v>
      </c>
      <c r="Q539">
        <v>0</v>
      </c>
    </row>
    <row r="540" spans="1:17" x14ac:dyDescent="0.25">
      <c r="A540">
        <v>539</v>
      </c>
      <c r="B540" s="40">
        <v>-810.5</v>
      </c>
      <c r="C540" s="40">
        <v>331.3</v>
      </c>
      <c r="D540" t="s">
        <v>684</v>
      </c>
      <c r="E540">
        <f>VLOOKUP(D540,ProbListM1!D:S,10,FALSE)</f>
        <v>0.59112508669510844</v>
      </c>
      <c r="F540" t="str">
        <f>_xlfn.IFNA(VLOOKUP(D540,ctlistM1!A:AI,4,FALSE),"PC 12:0_14:1")</f>
        <v>PS 16:0_22:5</v>
      </c>
      <c r="G540">
        <f>_xlfn.IFNA(VLOOKUP(D540,ctlistM1!A:AL,11,FALSE),0)</f>
        <v>1</v>
      </c>
      <c r="H540" s="2">
        <f>IF(G540=0,0,VLOOKUP(F540,ProbListM1!D:W,IF(G540=1,17,IF(G540=2,18,IF(G540=3,19,IF(G540=4,20)))), FALSE))</f>
        <v>2.0103915073344605E-2</v>
      </c>
      <c r="I540" s="12" t="str">
        <f>IF(_xlfn.IFNA(VLOOKUP(D540,ctlistM1!A:AI,12,FALSE),"PC 12:0_14:1")=0,"PC 12:0_14:1", _xlfn.IFNA(VLOOKUP(D540,ctlistM1!A:AI,12,FALSE),"PC 12:0_14:1"))</f>
        <v>PC 12:0_14:1</v>
      </c>
      <c r="J540" s="12">
        <f>_xlfn.IFNA(VLOOKUP(D540,ctlistM1!A:AO,19,FALSE),0)</f>
        <v>0</v>
      </c>
      <c r="K540" s="2">
        <f>IF(J540=0,0,VLOOKUP(I540,ProbListM1!D:W,IF(J540=1,17,IF(J540=2,18,IF(J540=3,19,IF(J540=4,20)))),FALSE))</f>
        <v>0</v>
      </c>
      <c r="L540" s="12" t="str">
        <f>IF(_xlfn.IFNA(VLOOKUP(D540,ctlistM1!A:AI,20,FALSE),"PC 12:0_14:1")=0,"PC 12:0_14:1", _xlfn.IFNA(VLOOKUP(D540,ctlistM1!A:AI,20,FALSE),"PC 12:0_14:1"))</f>
        <v>PC 12:0_14:1</v>
      </c>
      <c r="M540">
        <f>_xlfn.IFNA(VLOOKUP(D540,ctlistM1!A:AR,27,FALSE),0)</f>
        <v>0</v>
      </c>
      <c r="N540" s="2">
        <v>0</v>
      </c>
      <c r="O540" t="s">
        <v>146</v>
      </c>
      <c r="P540">
        <v>0</v>
      </c>
      <c r="Q540">
        <v>0</v>
      </c>
    </row>
    <row r="541" spans="1:17" x14ac:dyDescent="0.25">
      <c r="A541">
        <v>540</v>
      </c>
      <c r="B541" s="40">
        <v>-808.5</v>
      </c>
      <c r="C541" s="40">
        <v>329.2</v>
      </c>
      <c r="D541" t="s">
        <v>685</v>
      </c>
      <c r="E541">
        <f>VLOOKUP(D541,ProbListM1!D:S,10,FALSE)</f>
        <v>0.59130246413004217</v>
      </c>
      <c r="F541" t="str">
        <f>_xlfn.IFNA(VLOOKUP(D541,ctlistM1!A:AI,4,FALSE),"PC 12:0_14:1")</f>
        <v>PS 16:0_22:6</v>
      </c>
      <c r="G541">
        <f>_xlfn.IFNA(VLOOKUP(D541,ctlistM1!A:AL,11,FALSE),0)</f>
        <v>1</v>
      </c>
      <c r="H541" s="2">
        <f>IF(G541=0,0,VLOOKUP(F541,ProbListM1!D:W,IF(G541=1,17,IF(G541=2,18,IF(G541=3,19,IF(G541=4,20)))), FALSE))</f>
        <v>2.00655481676504E-2</v>
      </c>
      <c r="I541" s="12" t="str">
        <f>IF(_xlfn.IFNA(VLOOKUP(D541,ctlistM1!A:AI,12,FALSE),"PC 12:0_14:1")=0,"PC 12:0_14:1", _xlfn.IFNA(VLOOKUP(D541,ctlistM1!A:AI,12,FALSE),"PC 12:0_14:1"))</f>
        <v>PC 12:0_14:1</v>
      </c>
      <c r="J541" s="12">
        <f>_xlfn.IFNA(VLOOKUP(D541,ctlistM1!A:AO,19,FALSE),0)</f>
        <v>0</v>
      </c>
      <c r="K541" s="2">
        <f>IF(J541=0,0,VLOOKUP(I541,ProbListM1!D:W,IF(J541=1,17,IF(J541=2,18,IF(J541=3,19,IF(J541=4,20)))),FALSE))</f>
        <v>0</v>
      </c>
      <c r="L541" s="12" t="str">
        <f>IF(_xlfn.IFNA(VLOOKUP(D541,ctlistM1!A:AI,20,FALSE),"PC 12:0_14:1")=0,"PC 12:0_14:1", _xlfn.IFNA(VLOOKUP(D541,ctlistM1!A:AI,20,FALSE),"PC 12:0_14:1"))</f>
        <v>PC 12:0_14:1</v>
      </c>
      <c r="M541">
        <f>_xlfn.IFNA(VLOOKUP(D541,ctlistM1!A:AR,27,FALSE),0)</f>
        <v>0</v>
      </c>
      <c r="N541" s="2">
        <v>0</v>
      </c>
      <c r="O541" t="s">
        <v>146</v>
      </c>
      <c r="P541">
        <v>0</v>
      </c>
      <c r="Q541">
        <v>0</v>
      </c>
    </row>
    <row r="542" spans="1:17" x14ac:dyDescent="0.25">
      <c r="A542">
        <v>541</v>
      </c>
      <c r="B542" s="40">
        <v>-806.5</v>
      </c>
      <c r="C542" s="40">
        <v>327.2</v>
      </c>
      <c r="D542" t="s">
        <v>686</v>
      </c>
      <c r="E542">
        <f>VLOOKUP(D542,ProbListM1!D:S,10,FALSE)</f>
        <v>0.59147989479018148</v>
      </c>
      <c r="F542" t="str">
        <f>_xlfn.IFNA(VLOOKUP(D542,ctlistM1!A:AI,4,FALSE),"PC 12:0_14:1")</f>
        <v>PC 12:0_14:1</v>
      </c>
      <c r="G542">
        <f>_xlfn.IFNA(VLOOKUP(D542,ctlistM1!A:AL,11,FALSE),0)</f>
        <v>0</v>
      </c>
      <c r="H542" s="2">
        <f>IF(G542=0,0,VLOOKUP(F542,ProbListM1!D:W,IF(G542=1,17,IF(G542=2,18,IF(G542=3,19,IF(G542=4,20)))), FALSE))</f>
        <v>0</v>
      </c>
      <c r="I542" s="12" t="str">
        <f>IF(_xlfn.IFNA(VLOOKUP(D542,ctlistM1!A:AI,12,FALSE),"PC 12:0_14:1")=0,"PC 12:0_14:1", _xlfn.IFNA(VLOOKUP(D542,ctlistM1!A:AI,12,FALSE),"PC 12:0_14:1"))</f>
        <v>PC 12:0_14:1</v>
      </c>
      <c r="J542" s="12">
        <f>_xlfn.IFNA(VLOOKUP(D542,ctlistM1!A:AO,19,FALSE),0)</f>
        <v>0</v>
      </c>
      <c r="K542" s="2">
        <f>IF(J542=0,0,VLOOKUP(I542,ProbListM1!D:W,IF(J542=1,17,IF(J542=2,18,IF(J542=3,19,IF(J542=4,20)))),FALSE))</f>
        <v>0</v>
      </c>
      <c r="L542" s="12" t="str">
        <f>IF(_xlfn.IFNA(VLOOKUP(D542,ctlistM1!A:AI,20,FALSE),"PC 12:0_14:1")=0,"PC 12:0_14:1", _xlfn.IFNA(VLOOKUP(D542,ctlistM1!A:AI,20,FALSE),"PC 12:0_14:1"))</f>
        <v>PC 12:0_14:1</v>
      </c>
      <c r="M542">
        <f>_xlfn.IFNA(VLOOKUP(D542,ctlistM1!A:AR,27,FALSE),0)</f>
        <v>0</v>
      </c>
      <c r="N542" s="2">
        <v>0</v>
      </c>
      <c r="O542" t="s">
        <v>146</v>
      </c>
      <c r="P542">
        <v>0</v>
      </c>
      <c r="Q542">
        <v>0</v>
      </c>
    </row>
    <row r="543" spans="1:17" x14ac:dyDescent="0.25">
      <c r="A543">
        <v>542</v>
      </c>
      <c r="B543" s="40">
        <v>-734.5</v>
      </c>
      <c r="C543" s="40">
        <v>227.2</v>
      </c>
      <c r="D543" t="s">
        <v>687</v>
      </c>
      <c r="E543">
        <f>VLOOKUP(D543,ProbListM1!D:S,10,FALSE)</f>
        <v>0.63206572044495501</v>
      </c>
      <c r="F543" t="str">
        <f>_xlfn.IFNA(VLOOKUP(D543,ctlistM1!A:AI,4,FALSE),"PC 12:0_14:1")</f>
        <v>PS 14:0_18:1_2</v>
      </c>
      <c r="G543">
        <f>_xlfn.IFNA(VLOOKUP(D543,ctlistM1!A:AL,11,FALSE),0)</f>
        <v>2</v>
      </c>
      <c r="H543" s="2">
        <f>IF(G543=0,0,VLOOKUP(F543,ProbListM1!D:W,IF(G543=1,17,IF(G543=2,18,IF(G543=3,19,IF(G543=4,20)))), FALSE))</f>
        <v>3.40268080032506E-2</v>
      </c>
      <c r="I543" s="12" t="str">
        <f>IF(_xlfn.IFNA(VLOOKUP(D543,ctlistM1!A:AI,12,FALSE),"PC 12:0_14:1")=0,"PC 12:0_14:1", _xlfn.IFNA(VLOOKUP(D543,ctlistM1!A:AI,12,FALSE),"PC 12:0_14:1"))</f>
        <v>PC 12:0_14:1</v>
      </c>
      <c r="J543" s="12">
        <f>_xlfn.IFNA(VLOOKUP(D543,ctlistM1!A:AO,19,FALSE),0)</f>
        <v>0</v>
      </c>
      <c r="K543" s="2">
        <f>IF(J543=0,0,VLOOKUP(I543,ProbListM1!D:W,IF(J543=1,17,IF(J543=2,18,IF(J543=3,19,IF(J543=4,20)))),FALSE))</f>
        <v>0</v>
      </c>
      <c r="L543" s="12" t="str">
        <f>IF(_xlfn.IFNA(VLOOKUP(D543,ctlistM1!A:AI,20,FALSE),"PC 12:0_14:1")=0,"PC 12:0_14:1", _xlfn.IFNA(VLOOKUP(D543,ctlistM1!A:AI,20,FALSE),"PC 12:0_14:1"))</f>
        <v>PC 12:0_14:1</v>
      </c>
      <c r="M543">
        <f>_xlfn.IFNA(VLOOKUP(D543,ctlistM1!A:AR,27,FALSE),0)</f>
        <v>0</v>
      </c>
      <c r="N543" s="2">
        <v>0</v>
      </c>
      <c r="O543" t="s">
        <v>146</v>
      </c>
      <c r="P543">
        <v>0</v>
      </c>
      <c r="Q543">
        <v>0</v>
      </c>
    </row>
    <row r="544" spans="1:17" x14ac:dyDescent="0.25">
      <c r="A544">
        <v>543</v>
      </c>
      <c r="B544" s="40">
        <v>-760.5</v>
      </c>
      <c r="C544" s="40">
        <v>253.2</v>
      </c>
      <c r="D544" t="s">
        <v>688</v>
      </c>
      <c r="E544">
        <f>VLOOKUP(D544,ProbListM1!D:S,10,FALSE)</f>
        <v>0.61805129743130272</v>
      </c>
      <c r="F544" t="str">
        <f>_xlfn.IFNA(VLOOKUP(D544,ctlistM1!A:AI,4,FALSE),"PC 12:0_14:1")</f>
        <v>PS 16:1_18:1_2</v>
      </c>
      <c r="G544">
        <f>_xlfn.IFNA(VLOOKUP(D544,ctlistM1!A:AL,11,FALSE),0)</f>
        <v>2</v>
      </c>
      <c r="H544" s="2">
        <f>IF(G544=0,0,VLOOKUP(F544,ProbListM1!D:W,IF(G544=1,17,IF(G544=2,18,IF(G544=3,19,IF(G544=4,20)))), FALSE))</f>
        <v>3.3272351519158742E-2</v>
      </c>
      <c r="I544" s="12" t="str">
        <f>IF(_xlfn.IFNA(VLOOKUP(D544,ctlistM1!A:AI,12,FALSE),"PC 12:0_14:1")=0,"PC 12:0_14:1", _xlfn.IFNA(VLOOKUP(D544,ctlistM1!A:AI,12,FALSE),"PC 12:0_14:1"))</f>
        <v>PC 12:0_14:1</v>
      </c>
      <c r="J544" s="12">
        <f>_xlfn.IFNA(VLOOKUP(D544,ctlistM1!A:AO,19,FALSE),0)</f>
        <v>0</v>
      </c>
      <c r="K544" s="2">
        <f>IF(J544=0,0,VLOOKUP(I544,ProbListM1!D:W,IF(J544=1,17,IF(J544=2,18,IF(J544=3,19,IF(J544=4,20)))),FALSE))</f>
        <v>0</v>
      </c>
      <c r="L544" s="12" t="str">
        <f>IF(_xlfn.IFNA(VLOOKUP(D544,ctlistM1!A:AI,20,FALSE),"PC 12:0_14:1")=0,"PC 12:0_14:1", _xlfn.IFNA(VLOOKUP(D544,ctlistM1!A:AI,20,FALSE),"PC 12:0_14:1"))</f>
        <v>PC 12:0_14:1</v>
      </c>
      <c r="M544">
        <f>_xlfn.IFNA(VLOOKUP(D544,ctlistM1!A:AR,27,FALSE),0)</f>
        <v>0</v>
      </c>
      <c r="N544" s="2">
        <v>0</v>
      </c>
      <c r="O544" t="s">
        <v>146</v>
      </c>
      <c r="P544">
        <v>0</v>
      </c>
      <c r="Q544">
        <v>0</v>
      </c>
    </row>
    <row r="545" spans="1:17" x14ac:dyDescent="0.25">
      <c r="A545">
        <v>544</v>
      </c>
      <c r="B545" s="40">
        <v>-790.6</v>
      </c>
      <c r="C545" s="40">
        <v>283.3</v>
      </c>
      <c r="D545" t="s">
        <v>689</v>
      </c>
      <c r="E545">
        <f>VLOOKUP(D545,ProbListM1!D:S,10,FALSE)</f>
        <v>0.60398508102473836</v>
      </c>
      <c r="F545" t="str">
        <f>_xlfn.IFNA(VLOOKUP(D545,ctlistM1!A:AI,4,FALSE),"PC 12:0_14:1")</f>
        <v>PS 18:0_18:1_2</v>
      </c>
      <c r="G545">
        <f>_xlfn.IFNA(VLOOKUP(D545,ctlistM1!A:AL,11,FALSE),0)</f>
        <v>2</v>
      </c>
      <c r="H545" s="2">
        <f>IF(G545=0,0,VLOOKUP(F545,ProbListM1!D:W,IF(G545=1,17,IF(G545=2,18,IF(G545=3,19,IF(G545=4,20)))), FALSE))</f>
        <v>3.2515106774638515E-2</v>
      </c>
      <c r="I545" s="12" t="str">
        <f>IF(_xlfn.IFNA(VLOOKUP(D545,ctlistM1!A:AI,12,FALSE),"PC 12:0_14:1")=0,"PC 12:0_14:1", _xlfn.IFNA(VLOOKUP(D545,ctlistM1!A:AI,12,FALSE),"PC 12:0_14:1"))</f>
        <v>PS 18:0_18:1</v>
      </c>
      <c r="J545" s="12">
        <f>_xlfn.IFNA(VLOOKUP(D545,ctlistM1!A:AO,19,FALSE),0)</f>
        <v>1</v>
      </c>
      <c r="K545" s="2">
        <f>IF(J545=0,0,VLOOKUP(I545,ProbListM1!D:W,IF(J545=1,17,IF(J545=2,18,IF(J545=3,19,IF(J545=4,20)))),FALSE))</f>
        <v>1.4558061319011583E-2</v>
      </c>
      <c r="L545" s="12" t="str">
        <f>IF(_xlfn.IFNA(VLOOKUP(D545,ctlistM1!A:AI,20,FALSE),"PC 12:0_14:1")=0,"PC 12:0_14:1", _xlfn.IFNA(VLOOKUP(D545,ctlistM1!A:AI,20,FALSE),"PC 12:0_14:1"))</f>
        <v>PC 12:0_14:1</v>
      </c>
      <c r="M545">
        <f>_xlfn.IFNA(VLOOKUP(D545,ctlistM1!A:AR,27,FALSE),0)</f>
        <v>0</v>
      </c>
      <c r="N545" s="2">
        <v>0</v>
      </c>
      <c r="O545" t="s">
        <v>146</v>
      </c>
      <c r="P545">
        <v>0</v>
      </c>
      <c r="Q545">
        <v>0</v>
      </c>
    </row>
    <row r="546" spans="1:17" x14ac:dyDescent="0.25">
      <c r="A546">
        <v>545</v>
      </c>
      <c r="B546" s="40">
        <v>-788.5</v>
      </c>
      <c r="C546" s="40">
        <v>281.2</v>
      </c>
      <c r="D546" t="s">
        <v>690</v>
      </c>
      <c r="E546">
        <f>VLOOKUP(D546,ProbListM1!D:S,10,FALSE)</f>
        <v>0.60416631732619419</v>
      </c>
      <c r="F546" t="str">
        <f>_xlfn.IFNA(VLOOKUP(D546,ctlistM1!A:AI,4,FALSE),"PC 12:0_14:1")</f>
        <v>PS 18:0_18:2</v>
      </c>
      <c r="G546">
        <f>_xlfn.IFNA(VLOOKUP(D546,ctlistM1!A:AL,11,FALSE),0)</f>
        <v>1</v>
      </c>
      <c r="H546" s="2">
        <f>IF(G546=0,0,VLOOKUP(F546,ProbListM1!D:W,IF(G546=1,17,IF(G546=2,18,IF(G546=3,19,IF(G546=4,20)))), FALSE))</f>
        <v>1.4525131693692881E-2</v>
      </c>
      <c r="I546" s="12" t="str">
        <f>IF(_xlfn.IFNA(VLOOKUP(D546,ctlistM1!A:AI,12,FALSE),"PC 12:0_14:1")=0,"PC 12:0_14:1", _xlfn.IFNA(VLOOKUP(D546,ctlistM1!A:AI,12,FALSE),"PC 12:0_14:1"))</f>
        <v>PS 18:1_18:1</v>
      </c>
      <c r="J546" s="12">
        <f>_xlfn.IFNA(VLOOKUP(D546,ctlistM1!A:AO,19,FALSE),0)</f>
        <v>2</v>
      </c>
      <c r="K546" s="2">
        <f>IF(J546=0,0,VLOOKUP(I546,ProbListM1!D:W,IF(J546=1,17,IF(J546=2,18,IF(J546=3,19,IF(J546=4,20)))),FALSE))</f>
        <v>3.2524863501879643E-2</v>
      </c>
      <c r="L546" s="12" t="str">
        <f>IF(_xlfn.IFNA(VLOOKUP(D546,ctlistM1!A:AI,20,FALSE),"PC 12:0_14:1")=0,"PC 12:0_14:1", _xlfn.IFNA(VLOOKUP(D546,ctlistM1!A:AI,20,FALSE),"PC 12:0_14:1"))</f>
        <v>PC 12:0_14:1</v>
      </c>
      <c r="M546">
        <f>_xlfn.IFNA(VLOOKUP(D546,ctlistM1!A:AR,27,FALSE),0)</f>
        <v>0</v>
      </c>
      <c r="N546" s="2">
        <v>0</v>
      </c>
      <c r="O546" t="s">
        <v>146</v>
      </c>
      <c r="P546">
        <v>0</v>
      </c>
      <c r="Q546">
        <v>0</v>
      </c>
    </row>
    <row r="547" spans="1:17" x14ac:dyDescent="0.25">
      <c r="A547">
        <v>546</v>
      </c>
      <c r="B547" s="40">
        <v>-786.5</v>
      </c>
      <c r="C547" s="40">
        <v>279.2</v>
      </c>
      <c r="D547" t="s">
        <v>691</v>
      </c>
      <c r="E547">
        <f>VLOOKUP(D547,ProbListM1!D:S,10,FALSE)</f>
        <v>0.60434760801077625</v>
      </c>
      <c r="F547" t="str">
        <f>_xlfn.IFNA(VLOOKUP(D547,ctlistM1!A:AI,4,FALSE),"PC 12:0_14:1")</f>
        <v>PS 18:0_18:3</v>
      </c>
      <c r="G547">
        <f>_xlfn.IFNA(VLOOKUP(D547,ctlistM1!A:AL,11,FALSE),0)</f>
        <v>1</v>
      </c>
      <c r="H547" s="2">
        <f>IF(G547=0,0,VLOOKUP(F547,ProbListM1!D:W,IF(G547=1,17,IF(G547=2,18,IF(G547=3,19,IF(G547=4,20)))), FALSE))</f>
        <v>1.4492235419269018E-2</v>
      </c>
      <c r="I547" s="12" t="str">
        <f>IF(_xlfn.IFNA(VLOOKUP(D547,ctlistM1!A:AI,12,FALSE),"PC 12:0_14:1")=0,"PC 12:0_14:1", _xlfn.IFNA(VLOOKUP(D547,ctlistM1!A:AI,12,FALSE),"PC 12:0_14:1"))</f>
        <v>PS 18:1_18:2</v>
      </c>
      <c r="J547" s="12">
        <f>_xlfn.IFNA(VLOOKUP(D547,ctlistM1!A:AO,19,FALSE),0)</f>
        <v>2</v>
      </c>
      <c r="K547" s="2">
        <f>IF(J547=0,0,VLOOKUP(I547,ProbListM1!D:W,IF(J547=1,17,IF(J547=2,18,IF(J547=3,19,IF(J547=4,20)))),FALSE))</f>
        <v>3.2534623156797664E-2</v>
      </c>
      <c r="L547" s="12" t="str">
        <f>IF(_xlfn.IFNA(VLOOKUP(D547,ctlistM1!A:AI,20,FALSE),"PC 12:0_14:1")=0,"PC 12:0_14:1", _xlfn.IFNA(VLOOKUP(D547,ctlistM1!A:AI,20,FALSE),"PC 12:0_14:1"))</f>
        <v>PC 12:0_14:1</v>
      </c>
      <c r="M547">
        <f>_xlfn.IFNA(VLOOKUP(D547,ctlistM1!A:AR,27,FALSE),0)</f>
        <v>0</v>
      </c>
      <c r="N547" s="2">
        <v>0</v>
      </c>
      <c r="O547" t="s">
        <v>146</v>
      </c>
      <c r="P547">
        <v>0</v>
      </c>
      <c r="Q547">
        <v>0</v>
      </c>
    </row>
    <row r="548" spans="1:17" x14ac:dyDescent="0.25">
      <c r="A548">
        <v>547</v>
      </c>
      <c r="B548" s="40">
        <v>-784.5</v>
      </c>
      <c r="C548" s="40">
        <v>277.2</v>
      </c>
      <c r="D548" t="s">
        <v>692</v>
      </c>
      <c r="E548">
        <f>VLOOKUP(D548,ProbListM1!D:S,10,FALSE)</f>
        <v>0.60452895309480326</v>
      </c>
      <c r="F548" t="str">
        <f>_xlfn.IFNA(VLOOKUP(D548,ctlistM1!A:AI,4,FALSE),"PC 12:0_14:1")</f>
        <v>PS 18:1_18:3</v>
      </c>
      <c r="G548">
        <f>_xlfn.IFNA(VLOOKUP(D548,ctlistM1!A:AL,11,FALSE),0)</f>
        <v>2</v>
      </c>
      <c r="H548" s="2">
        <f>IF(G548=0,0,VLOOKUP(F548,ProbListM1!D:W,IF(G548=1,17,IF(G548=2,18,IF(G548=3,19,IF(G548=4,20)))), FALSE))</f>
        <v>3.2544385740271062E-2</v>
      </c>
      <c r="I548" s="12" t="str">
        <f>IF(_xlfn.IFNA(VLOOKUP(D548,ctlistM1!A:AI,12,FALSE),"PC 12:0_14:1")=0,"PC 12:0_14:1", _xlfn.IFNA(VLOOKUP(D548,ctlistM1!A:AI,12,FALSE),"PC 12:0_14:1"))</f>
        <v>PC 12:0_14:1</v>
      </c>
      <c r="J548" s="12">
        <f>_xlfn.IFNA(VLOOKUP(D548,ctlistM1!A:AO,19,FALSE),0)</f>
        <v>0</v>
      </c>
      <c r="K548" s="2">
        <f>IF(J548=0,0,VLOOKUP(I548,ProbListM1!D:W,IF(J548=1,17,IF(J548=2,18,IF(J548=3,19,IF(J548=4,20)))),FALSE))</f>
        <v>0</v>
      </c>
      <c r="L548" s="12" t="str">
        <f>IF(_xlfn.IFNA(VLOOKUP(D548,ctlistM1!A:AI,20,FALSE),"PC 12:0_14:1")=0,"PC 12:0_14:1", _xlfn.IFNA(VLOOKUP(D548,ctlistM1!A:AI,20,FALSE),"PC 12:0_14:1"))</f>
        <v>PC 12:0_14:1</v>
      </c>
      <c r="M548">
        <f>_xlfn.IFNA(VLOOKUP(D548,ctlistM1!A:AR,27,FALSE),0)</f>
        <v>0</v>
      </c>
      <c r="N548" s="2">
        <v>0</v>
      </c>
      <c r="O548" t="s">
        <v>146</v>
      </c>
      <c r="P548">
        <v>0</v>
      </c>
      <c r="Q548">
        <v>0</v>
      </c>
    </row>
    <row r="549" spans="1:17" x14ac:dyDescent="0.25">
      <c r="A549">
        <v>548</v>
      </c>
      <c r="B549" s="40">
        <v>-818.6</v>
      </c>
      <c r="C549" s="40">
        <v>283.3</v>
      </c>
      <c r="D549" t="s">
        <v>693</v>
      </c>
      <c r="E549">
        <f>VLOOKUP(D549,ProbListM1!D:S,10,FALSE)</f>
        <v>0.59041610888817719</v>
      </c>
      <c r="F549" t="str">
        <f>_xlfn.IFNA(VLOOKUP(D549,ctlistM1!A:AI,4,FALSE),"PC 12:0_14:1")</f>
        <v>PS 18:1_20:0</v>
      </c>
      <c r="G549">
        <f>_xlfn.IFNA(VLOOKUP(D549,ctlistM1!A:AL,11,FALSE),0)</f>
        <v>1</v>
      </c>
      <c r="H549" s="2">
        <f>IF(G549=0,0,VLOOKUP(F549,ProbListM1!D:W,IF(G549=1,17,IF(G549=2,18,IF(G549=3,19,IF(G549=4,20)))), FALSE))</f>
        <v>1.4231003690262096E-2</v>
      </c>
      <c r="I549" s="12" t="str">
        <f>IF(_xlfn.IFNA(VLOOKUP(D549,ctlistM1!A:AI,12,FALSE),"PC 12:0_14:1")=0,"PC 12:0_14:1", _xlfn.IFNA(VLOOKUP(D549,ctlistM1!A:AI,12,FALSE),"PC 12:0_14:1"))</f>
        <v>PS 18:0_20:1_2</v>
      </c>
      <c r="J549" s="12">
        <f>_xlfn.IFNA(VLOOKUP(D549,ctlistM1!A:AO,19,FALSE),0)</f>
        <v>2</v>
      </c>
      <c r="K549" s="2">
        <f>IF(J549=0,0,VLOOKUP(I549,ProbListM1!D:W,IF(J549=1,17,IF(J549=2,18,IF(J549=3,19,IF(J549=4,20)))),FALSE))</f>
        <v>3.5646888140250951E-2</v>
      </c>
      <c r="L549" s="12" t="str">
        <f>IF(_xlfn.IFNA(VLOOKUP(D549,ctlistM1!A:AI,20,FALSE),"PC 12:0_14:1")=0,"PC 12:0_14:1", _xlfn.IFNA(VLOOKUP(D549,ctlistM1!A:AI,20,FALSE),"PC 12:0_14:1"))</f>
        <v>PC 12:0_14:1</v>
      </c>
      <c r="M549">
        <f>_xlfn.IFNA(VLOOKUP(D549,ctlistM1!A:AR,27,FALSE),0)</f>
        <v>0</v>
      </c>
      <c r="N549" s="2">
        <v>0</v>
      </c>
      <c r="O549" t="s">
        <v>146</v>
      </c>
      <c r="P549">
        <v>0</v>
      </c>
      <c r="Q549">
        <v>0</v>
      </c>
    </row>
    <row r="550" spans="1:17" x14ac:dyDescent="0.25">
      <c r="A550">
        <v>549</v>
      </c>
      <c r="B550" s="40">
        <v>-816.6</v>
      </c>
      <c r="C550" s="40">
        <v>309.3</v>
      </c>
      <c r="D550" t="s">
        <v>694</v>
      </c>
      <c r="E550">
        <f>VLOOKUP(D550,ProbListM1!D:S,10,FALSE)</f>
        <v>0.59059327358190317</v>
      </c>
      <c r="F550" t="str">
        <f>_xlfn.IFNA(VLOOKUP(D550,ctlistM1!A:AI,4,FALSE),"PC 12:0_14:1")</f>
        <v>PS 18:0_20:2</v>
      </c>
      <c r="G550">
        <f>_xlfn.IFNA(VLOOKUP(D550,ctlistM1!A:AL,11,FALSE),0)</f>
        <v>1</v>
      </c>
      <c r="H550" s="2">
        <f>IF(G550=0,0,VLOOKUP(F550,ProbListM1!D:W,IF(G550=1,17,IF(G550=2,18,IF(G550=3,19,IF(G550=4,20)))), FALSE))</f>
        <v>1.7054843080979955E-2</v>
      </c>
      <c r="I550" s="12" t="str">
        <f>IF(_xlfn.IFNA(VLOOKUP(D550,ctlistM1!A:AI,12,FALSE),"PC 12:0_14:1")=0,"PC 12:0_14:1", _xlfn.IFNA(VLOOKUP(D550,ctlistM1!A:AI,12,FALSE),"PC 12:0_14:1"))</f>
        <v>PS 18:1_20:1</v>
      </c>
      <c r="J550" s="12">
        <f>_xlfn.IFNA(VLOOKUP(D550,ctlistM1!A:AO,19,FALSE),0)</f>
        <v>2</v>
      </c>
      <c r="K550" s="2">
        <f>IF(J550=0,0,VLOOKUP(I550,ProbListM1!D:W,IF(J550=1,17,IF(J550=2,18,IF(J550=3,19,IF(J550=4,20)))),FALSE))</f>
        <v>3.1794168356473577E-2</v>
      </c>
      <c r="L550" s="12" t="str">
        <f>IF(_xlfn.IFNA(VLOOKUP(D550,ctlistM1!A:AI,20,FALSE),"PC 12:0_14:1")=0,"PC 12:0_14:1", _xlfn.IFNA(VLOOKUP(D550,ctlistM1!A:AI,20,FALSE),"PC 12:0_14:1"))</f>
        <v>PC 12:0_14:1</v>
      </c>
      <c r="M550">
        <f>_xlfn.IFNA(VLOOKUP(D550,ctlistM1!A:AR,27,FALSE),0)</f>
        <v>0</v>
      </c>
      <c r="N550" s="2">
        <v>0</v>
      </c>
      <c r="O550" t="s">
        <v>146</v>
      </c>
      <c r="P550">
        <v>0</v>
      </c>
      <c r="Q550">
        <v>0</v>
      </c>
    </row>
    <row r="551" spans="1:17" x14ac:dyDescent="0.25">
      <c r="A551">
        <v>550</v>
      </c>
      <c r="B551" s="40">
        <v>-814.6</v>
      </c>
      <c r="C551" s="40">
        <v>307.3</v>
      </c>
      <c r="D551" t="s">
        <v>695</v>
      </c>
      <c r="E551">
        <f>VLOOKUP(D551,ProbListM1!D:S,10,FALSE)</f>
        <v>0.59077049143699811</v>
      </c>
      <c r="F551" t="str">
        <f>_xlfn.IFNA(VLOOKUP(D551,ctlistM1!A:AI,4,FALSE),"PC 12:0_14:1")</f>
        <v>PS 18:0_20:3</v>
      </c>
      <c r="G551">
        <f>_xlfn.IFNA(VLOOKUP(D551,ctlistM1!A:AL,11,FALSE),0)</f>
        <v>1</v>
      </c>
      <c r="H551" s="2">
        <f>IF(G551=0,0,VLOOKUP(F551,ProbListM1!D:W,IF(G551=1,17,IF(G551=2,18,IF(G551=3,19,IF(G551=4,20)))), FALSE))</f>
        <v>1.701949221794239E-2</v>
      </c>
      <c r="I551" s="12" t="str">
        <f>IF(_xlfn.IFNA(VLOOKUP(D551,ctlistM1!A:AI,12,FALSE),"PC 12:0_14:1")=0,"PC 12:0_14:1", _xlfn.IFNA(VLOOKUP(D551,ctlistM1!A:AI,12,FALSE),"PC 12:0_14:1"))</f>
        <v>PS 18:1_20:2</v>
      </c>
      <c r="J551" s="12">
        <f>_xlfn.IFNA(VLOOKUP(D551,ctlistM1!A:AO,19,FALSE),0)</f>
        <v>2</v>
      </c>
      <c r="K551" s="2">
        <f>IF(J551=0,0,VLOOKUP(I551,ProbListM1!D:W,IF(J551=1,17,IF(J551=2,18,IF(J551=3,19,IF(J551=4,20)))),FALSE))</f>
        <v>3.1803708753516187E-2</v>
      </c>
      <c r="L551" s="12" t="str">
        <f>IF(_xlfn.IFNA(VLOOKUP(D551,ctlistM1!A:AI,20,FALSE),"PC 12:0_14:1")=0,"PC 12:0_14:1", _xlfn.IFNA(VLOOKUP(D551,ctlistM1!A:AI,20,FALSE),"PC 12:0_14:1"))</f>
        <v>PC 12:0_14:1</v>
      </c>
      <c r="M551">
        <f>_xlfn.IFNA(VLOOKUP(D551,ctlistM1!A:AR,27,FALSE),0)</f>
        <v>0</v>
      </c>
      <c r="N551" s="2">
        <v>0</v>
      </c>
      <c r="O551" t="s">
        <v>146</v>
      </c>
      <c r="P551">
        <v>0</v>
      </c>
      <c r="Q551">
        <v>0</v>
      </c>
    </row>
    <row r="552" spans="1:17" x14ac:dyDescent="0.25">
      <c r="A552">
        <v>551</v>
      </c>
      <c r="B552" s="40">
        <v>-812.5</v>
      </c>
      <c r="C552" s="40">
        <v>305.2</v>
      </c>
      <c r="D552" t="s">
        <v>696</v>
      </c>
      <c r="E552">
        <f>VLOOKUP(D552,ProbListM1!D:S,10,FALSE)</f>
        <v>0.59094776246941427</v>
      </c>
      <c r="F552" t="str">
        <f>_xlfn.IFNA(VLOOKUP(D552,ctlistM1!A:AI,4,FALSE),"PC 12:0_14:1")</f>
        <v>PS 18:1_20:3</v>
      </c>
      <c r="G552">
        <f>_xlfn.IFNA(VLOOKUP(D552,ctlistM1!A:AL,11,FALSE),0)</f>
        <v>2</v>
      </c>
      <c r="H552" s="2">
        <f>IF(G552=0,0,VLOOKUP(F552,ProbListM1!D:W,IF(G552=1,17,IF(G552=2,18,IF(G552=3,19,IF(G552=4,20)))), FALSE))</f>
        <v>3.1813252013322017E-2</v>
      </c>
      <c r="I552" s="12" t="str">
        <f>IF(_xlfn.IFNA(VLOOKUP(D552,ctlistM1!A:AI,12,FALSE),"PC 12:0_14:1")=0,"PC 12:0_14:1", _xlfn.IFNA(VLOOKUP(D552,ctlistM1!A:AI,12,FALSE),"PC 12:0_14:1"))</f>
        <v>PS 18:0_20:4</v>
      </c>
      <c r="J552" s="12">
        <f>_xlfn.IFNA(VLOOKUP(D552,ctlistM1!A:AO,19,FALSE),0)</f>
        <v>1</v>
      </c>
      <c r="K552" s="2">
        <f>IF(J552=0,0,VLOOKUP(I552,ProbListM1!D:W,IF(J552=1,17,IF(J552=2,18,IF(J552=3,19,IF(J552=4,20)))),FALSE))</f>
        <v>1.6984171821208649E-2</v>
      </c>
      <c r="L552" s="12" t="str">
        <f>IF(_xlfn.IFNA(VLOOKUP(D552,ctlistM1!A:AI,20,FALSE),"PC 12:0_14:1")=0,"PC 12:0_14:1", _xlfn.IFNA(VLOOKUP(D552,ctlistM1!A:AI,20,FALSE),"PC 12:0_14:1"))</f>
        <v>PC 12:0_14:1</v>
      </c>
      <c r="M552">
        <f>_xlfn.IFNA(VLOOKUP(D552,ctlistM1!A:AR,27,FALSE),0)</f>
        <v>0</v>
      </c>
      <c r="N552" s="2">
        <v>0</v>
      </c>
      <c r="O552" t="s">
        <v>146</v>
      </c>
      <c r="P552">
        <v>0</v>
      </c>
      <c r="Q552">
        <v>0</v>
      </c>
    </row>
    <row r="553" spans="1:17" x14ac:dyDescent="0.25">
      <c r="A553">
        <v>552</v>
      </c>
      <c r="B553" s="40">
        <v>-810.5</v>
      </c>
      <c r="C553" s="40">
        <v>303.2</v>
      </c>
      <c r="D553" t="s">
        <v>697</v>
      </c>
      <c r="E553">
        <f>VLOOKUP(D553,ProbListM1!D:S,10,FALSE)</f>
        <v>0.59112508669510844</v>
      </c>
      <c r="F553" t="str">
        <f>_xlfn.IFNA(VLOOKUP(D553,ctlistM1!A:AI,4,FALSE),"PC 12:0_14:1")</f>
        <v>PS 18:0_20:5</v>
      </c>
      <c r="G553">
        <f>_xlfn.IFNA(VLOOKUP(D553,ctlistM1!A:AL,11,FALSE),0)</f>
        <v>1</v>
      </c>
      <c r="H553" s="2">
        <f>IF(G553=0,0,VLOOKUP(F553,ProbListM1!D:W,IF(G553=1,17,IF(G553=2,18,IF(G553=3,19,IF(G553=4,20)))), FALSE))</f>
        <v>1.6948881928214379E-2</v>
      </c>
      <c r="I553" s="12" t="str">
        <f>IF(_xlfn.IFNA(VLOOKUP(D553,ctlistM1!A:AI,12,FALSE),"PC 12:0_14:1")=0,"PC 12:0_14:1", _xlfn.IFNA(VLOOKUP(D553,ctlistM1!A:AI,12,FALSE),"PC 12:0_14:1"))</f>
        <v>PS 18:1_20:4</v>
      </c>
      <c r="J553" s="12">
        <f>_xlfn.IFNA(VLOOKUP(D553,ctlistM1!A:AO,19,FALSE),0)</f>
        <v>2</v>
      </c>
      <c r="K553" s="2">
        <f>IF(J553=0,0,VLOOKUP(I553,ProbListM1!D:W,IF(J553=1,17,IF(J553=2,18,IF(J553=3,19,IF(J553=4,20)))),FALSE))</f>
        <v>3.182279813675009E-2</v>
      </c>
      <c r="L553" s="12" t="str">
        <f>IF(_xlfn.IFNA(VLOOKUP(D553,ctlistM1!A:AI,20,FALSE),"PC 12:0_14:1")=0,"PC 12:0_14:1", _xlfn.IFNA(VLOOKUP(D553,ctlistM1!A:AI,20,FALSE),"PC 12:0_14:1"))</f>
        <v>PC 12:0_14:1</v>
      </c>
      <c r="M553">
        <f>_xlfn.IFNA(VLOOKUP(D553,ctlistM1!A:AR,27,FALSE),0)</f>
        <v>0</v>
      </c>
      <c r="N553" s="2">
        <v>0</v>
      </c>
      <c r="O553" t="s">
        <v>146</v>
      </c>
      <c r="P553">
        <v>0</v>
      </c>
      <c r="Q553">
        <v>0</v>
      </c>
    </row>
    <row r="554" spans="1:17" x14ac:dyDescent="0.25">
      <c r="A554">
        <v>553</v>
      </c>
      <c r="B554" s="40">
        <v>-808.5</v>
      </c>
      <c r="C554" s="40">
        <v>301.2</v>
      </c>
      <c r="D554" t="s">
        <v>698</v>
      </c>
      <c r="E554">
        <f>VLOOKUP(D554,ProbListM1!D:S,10,FALSE)</f>
        <v>0.59130246413004217</v>
      </c>
      <c r="F554" t="str">
        <f>_xlfn.IFNA(VLOOKUP(D554,ctlistM1!A:AI,4,FALSE),"PC 12:0_14:1")</f>
        <v>PS 18:1_20:5</v>
      </c>
      <c r="G554">
        <f>_xlfn.IFNA(VLOOKUP(D554,ctlistM1!A:AL,11,FALSE),0)</f>
        <v>2</v>
      </c>
      <c r="H554" s="2">
        <f>IF(G554=0,0,VLOOKUP(F554,ProbListM1!D:W,IF(G554=1,17,IF(G554=2,18,IF(G554=3,19,IF(G554=4,20)))), FALSE))</f>
        <v>3.1832347124659675E-2</v>
      </c>
      <c r="I554" s="12" t="str">
        <f>IF(_xlfn.IFNA(VLOOKUP(D554,ctlistM1!A:AI,12,FALSE),"PC 12:0_14:1")=0,"PC 12:0_14:1", _xlfn.IFNA(VLOOKUP(D554,ctlistM1!A:AI,12,FALSE),"PC 12:0_14:1"))</f>
        <v>PC 12:0_14:1</v>
      </c>
      <c r="J554" s="12">
        <f>_xlfn.IFNA(VLOOKUP(D554,ctlistM1!A:AO,19,FALSE),0)</f>
        <v>0</v>
      </c>
      <c r="K554" s="2">
        <f>IF(J554=0,0,VLOOKUP(I554,ProbListM1!D:W,IF(J554=1,17,IF(J554=2,18,IF(J554=3,19,IF(J554=4,20)))),FALSE))</f>
        <v>0</v>
      </c>
      <c r="L554" s="12" t="str">
        <f>IF(_xlfn.IFNA(VLOOKUP(D554,ctlistM1!A:AI,20,FALSE),"PC 12:0_14:1")=0,"PC 12:0_14:1", _xlfn.IFNA(VLOOKUP(D554,ctlistM1!A:AI,20,FALSE),"PC 12:0_14:1"))</f>
        <v>PC 12:0_14:1</v>
      </c>
      <c r="M554">
        <f>_xlfn.IFNA(VLOOKUP(D554,ctlistM1!A:AR,27,FALSE),0)</f>
        <v>0</v>
      </c>
      <c r="N554" s="2">
        <v>0</v>
      </c>
      <c r="O554" t="s">
        <v>146</v>
      </c>
      <c r="P554">
        <v>0</v>
      </c>
      <c r="Q554">
        <v>0</v>
      </c>
    </row>
    <row r="555" spans="1:17" x14ac:dyDescent="0.25">
      <c r="A555">
        <v>554</v>
      </c>
      <c r="B555" s="40">
        <v>-838.6</v>
      </c>
      <c r="C555" s="40">
        <v>331.3</v>
      </c>
      <c r="D555" t="s">
        <v>699</v>
      </c>
      <c r="E555">
        <f>VLOOKUP(D555,ProbListM1!D:S,10,FALSE)</f>
        <v>0.57784502385484793</v>
      </c>
      <c r="F555" t="str">
        <f>_xlfn.IFNA(VLOOKUP(D555,ctlistM1!A:AI,4,FALSE),"PC 12:0_14:1")</f>
        <v>PS 18:1_22:4</v>
      </c>
      <c r="G555">
        <f>_xlfn.IFNA(VLOOKUP(D555,ctlistM1!A:AL,11,FALSE),0)</f>
        <v>2</v>
      </c>
      <c r="H555" s="2">
        <f>IF(G555=0,0,VLOOKUP(F555,ProbListM1!D:W,IF(G555=1,17,IF(G555=2,18,IF(G555=3,19,IF(G555=4,20)))), FALSE))</f>
        <v>3.1107875409698001E-2</v>
      </c>
      <c r="I555" s="12" t="str">
        <f>IF(_xlfn.IFNA(VLOOKUP(D555,ctlistM1!A:AI,12,FALSE),"PC 12:0_14:1")=0,"PC 12:0_14:1", _xlfn.IFNA(VLOOKUP(D555,ctlistM1!A:AI,12,FALSE),"PC 12:0_14:1"))</f>
        <v>PS 18:0_22:5</v>
      </c>
      <c r="J555" s="12">
        <f>_xlfn.IFNA(VLOOKUP(D555,ctlistM1!A:AO,19,FALSE),0)</f>
        <v>1</v>
      </c>
      <c r="K555" s="2">
        <f>IF(J555=0,0,VLOOKUP(I555,ProbListM1!D:W,IF(J555=1,17,IF(J555=2,18,IF(J555=3,19,IF(J555=4,20)))),FALSE))</f>
        <v>1.9652265732928467E-2</v>
      </c>
      <c r="L555" s="12" t="str">
        <f>IF(_xlfn.IFNA(VLOOKUP(D555,ctlistM1!A:AI,20,FALSE),"PC 12:0_14:1")=0,"PC 12:0_14:1", _xlfn.IFNA(VLOOKUP(D555,ctlistM1!A:AI,20,FALSE),"PC 12:0_14:1"))</f>
        <v>PC 12:0_14:1</v>
      </c>
      <c r="M555">
        <f>_xlfn.IFNA(VLOOKUP(D555,ctlistM1!A:AR,27,FALSE),0)</f>
        <v>0</v>
      </c>
      <c r="N555" s="2">
        <v>0</v>
      </c>
      <c r="O555" t="s">
        <v>146</v>
      </c>
      <c r="P555">
        <v>0</v>
      </c>
      <c r="Q555">
        <v>0</v>
      </c>
    </row>
    <row r="556" spans="1:17" x14ac:dyDescent="0.25">
      <c r="A556">
        <v>555</v>
      </c>
      <c r="B556" s="40">
        <v>-836.5</v>
      </c>
      <c r="C556" s="40">
        <v>329.2</v>
      </c>
      <c r="D556" t="s">
        <v>700</v>
      </c>
      <c r="E556">
        <f>VLOOKUP(D556,ProbListM1!D:S,10,FALSE)</f>
        <v>0.57801841637434592</v>
      </c>
      <c r="F556" t="str">
        <f>_xlfn.IFNA(VLOOKUP(D556,ctlistM1!A:AI,4,FALSE),"PC 12:0_14:1")</f>
        <v>PS 18:0_22:6</v>
      </c>
      <c r="G556">
        <f>_xlfn.IFNA(VLOOKUP(D556,ctlistM1!A:AL,11,FALSE),0)</f>
        <v>1</v>
      </c>
      <c r="H556" s="2">
        <f>IF(G556=0,0,VLOOKUP(F556,ProbListM1!D:W,IF(G556=1,17,IF(G556=2,18,IF(G556=3,19,IF(G556=4,20)))), FALSE))</f>
        <v>1.9614760768183949E-2</v>
      </c>
      <c r="I556" s="12" t="str">
        <f>IF(_xlfn.IFNA(VLOOKUP(D556,ctlistM1!A:AI,12,FALSE),"PC 12:0_14:1")=0,"PC 12:0_14:1", _xlfn.IFNA(VLOOKUP(D556,ctlistM1!A:AI,12,FALSE),"PC 12:0_14:1"))</f>
        <v>PS 18:1_22:5</v>
      </c>
      <c r="J556" s="12">
        <f>_xlfn.IFNA(VLOOKUP(D556,ctlistM1!A:AO,19,FALSE),0)</f>
        <v>2</v>
      </c>
      <c r="K556" s="2">
        <f>IF(J556=0,0,VLOOKUP(I556,ProbListM1!D:W,IF(J556=1,17,IF(J556=2,18,IF(J556=3,19,IF(J556=4,20)))),FALSE))</f>
        <v>3.1117209872522544E-2</v>
      </c>
      <c r="L556" s="12" t="str">
        <f>IF(_xlfn.IFNA(VLOOKUP(D556,ctlistM1!A:AI,20,FALSE),"PC 12:0_14:1")=0,"PC 12:0_14:1", _xlfn.IFNA(VLOOKUP(D556,ctlistM1!A:AI,20,FALSE),"PC 12:0_14:1"))</f>
        <v>PC 12:0_14:1</v>
      </c>
      <c r="M556">
        <f>_xlfn.IFNA(VLOOKUP(D556,ctlistM1!A:AR,27,FALSE),0)</f>
        <v>0</v>
      </c>
      <c r="N556" s="2">
        <v>0</v>
      </c>
      <c r="O556" t="s">
        <v>146</v>
      </c>
      <c r="P556">
        <v>0</v>
      </c>
      <c r="Q556">
        <v>0</v>
      </c>
    </row>
    <row r="557" spans="1:17" x14ac:dyDescent="0.25">
      <c r="A557">
        <v>556</v>
      </c>
      <c r="B557" s="40">
        <v>-834.5</v>
      </c>
      <c r="C557" s="40">
        <v>327.2</v>
      </c>
      <c r="D557" t="s">
        <v>701</v>
      </c>
      <c r="E557">
        <f>VLOOKUP(D557,ProbListM1!D:S,10,FALSE)</f>
        <v>0.5781918609233061</v>
      </c>
      <c r="F557" t="str">
        <f>_xlfn.IFNA(VLOOKUP(D557,ctlistM1!A:AI,4,FALSE),"PC 12:0_14:1")</f>
        <v>PS 18:1_22:6</v>
      </c>
      <c r="G557">
        <f>_xlfn.IFNA(VLOOKUP(D557,ctlistM1!A:AL,11,FALSE),0)</f>
        <v>2</v>
      </c>
      <c r="H557" s="2">
        <f>IF(G557=0,0,VLOOKUP(F557,ProbListM1!D:W,IF(G557=1,17,IF(G557=2,18,IF(G557=3,19,IF(G557=4,20)))), FALSE))</f>
        <v>3.1126547136316133E-2</v>
      </c>
      <c r="I557" s="12" t="str">
        <f>IF(_xlfn.IFNA(VLOOKUP(D557,ctlistM1!A:AI,12,FALSE),"PC 12:0_14:1")=0,"PC 12:0_14:1", _xlfn.IFNA(VLOOKUP(D557,ctlistM1!A:AI,12,FALSE),"PC 12:0_14:1"))</f>
        <v>PC 12:0_14:1</v>
      </c>
      <c r="J557" s="12">
        <f>_xlfn.IFNA(VLOOKUP(D557,ctlistM1!A:AO,19,FALSE),0)</f>
        <v>0</v>
      </c>
      <c r="K557" s="2">
        <f>IF(J557=0,0,VLOOKUP(I557,ProbListM1!D:W,IF(J557=1,17,IF(J557=2,18,IF(J557=3,19,IF(J557=4,20)))),FALSE))</f>
        <v>0</v>
      </c>
      <c r="L557" s="12" t="str">
        <f>IF(_xlfn.IFNA(VLOOKUP(D557,ctlistM1!A:AI,20,FALSE),"PC 12:0_14:1")=0,"PC 12:0_14:1", _xlfn.IFNA(VLOOKUP(D557,ctlistM1!A:AI,20,FALSE),"PC 12:0_14:1"))</f>
        <v>PC 12:0_14:1</v>
      </c>
      <c r="M557">
        <f>_xlfn.IFNA(VLOOKUP(D557,ctlistM1!A:AR,27,FALSE),0)</f>
        <v>0</v>
      </c>
      <c r="N557" s="2">
        <v>0</v>
      </c>
      <c r="O557" t="s">
        <v>146</v>
      </c>
      <c r="P557">
        <v>0</v>
      </c>
      <c r="Q557">
        <v>0</v>
      </c>
    </row>
    <row r="558" spans="1:17" x14ac:dyDescent="0.25">
      <c r="A558">
        <v>557</v>
      </c>
      <c r="B558" s="40">
        <v>-758.5</v>
      </c>
      <c r="C558" s="40">
        <v>281.2</v>
      </c>
      <c r="D558" t="s">
        <v>702</v>
      </c>
      <c r="E558">
        <f>VLOOKUP(D558,ProbListM1!D:S,10,FALSE)</f>
        <v>0.61823675454733995</v>
      </c>
      <c r="F558" t="str">
        <f>_xlfn.IFNA(VLOOKUP(D558,ctlistM1!A:AI,4,FALSE),"PC 12:0_14:1")</f>
        <v>PS 16:1_18:2</v>
      </c>
      <c r="G558">
        <f>_xlfn.IFNA(VLOOKUP(D558,ctlistM1!A:AL,11,FALSE),0)</f>
        <v>1</v>
      </c>
      <c r="H558" s="2">
        <f>IF(G558=0,0,VLOOKUP(F558,ProbListM1!D:W,IF(G558=1,17,IF(G558=2,18,IF(G558=3,19,IF(G558=4,20)))), FALSE))</f>
        <v>1.4863407674600697E-2</v>
      </c>
      <c r="I558" s="12" t="str">
        <f>IF(_xlfn.IFNA(VLOOKUP(D558,ctlistM1!A:AI,12,FALSE),"PC 12:0_14:1")=0,"PC 12:0_14:1", _xlfn.IFNA(VLOOKUP(D558,ctlistM1!A:AI,12,FALSE),"PC 12:0_14:1"))</f>
        <v>PC 12:0_14:1</v>
      </c>
      <c r="J558" s="12">
        <f>_xlfn.IFNA(VLOOKUP(D558,ctlistM1!A:AO,19,FALSE),0)</f>
        <v>0</v>
      </c>
      <c r="K558" s="2">
        <f>IF(J558=0,0,VLOOKUP(I558,ProbListM1!D:W,IF(J558=1,17,IF(J558=2,18,IF(J558=3,19,IF(J558=4,20)))),FALSE))</f>
        <v>0</v>
      </c>
      <c r="L558" s="12" t="str">
        <f>IF(_xlfn.IFNA(VLOOKUP(D558,ctlistM1!A:AI,20,FALSE),"PC 12:0_14:1")=0,"PC 12:0_14:1", _xlfn.IFNA(VLOOKUP(D558,ctlistM1!A:AI,20,FALSE),"PC 12:0_14:1"))</f>
        <v>PC 12:0_14:1</v>
      </c>
      <c r="M558">
        <f>_xlfn.IFNA(VLOOKUP(D558,ctlistM1!A:AR,27,FALSE),0)</f>
        <v>0</v>
      </c>
      <c r="N558" s="2">
        <v>0</v>
      </c>
      <c r="O558" t="s">
        <v>146</v>
      </c>
      <c r="P558">
        <v>0</v>
      </c>
      <c r="Q558">
        <v>0</v>
      </c>
    </row>
    <row r="559" spans="1:17" x14ac:dyDescent="0.25">
      <c r="A559">
        <v>558</v>
      </c>
      <c r="B559" s="40">
        <v>-786.5</v>
      </c>
      <c r="C559" s="40">
        <v>281.2</v>
      </c>
      <c r="D559" t="s">
        <v>703</v>
      </c>
      <c r="E559">
        <f>VLOOKUP(D559,ProbListM1!D:S,10,FALSE)</f>
        <v>0.60434760801077625</v>
      </c>
      <c r="F559" t="str">
        <f>_xlfn.IFNA(VLOOKUP(D559,ctlistM1!A:AI,4,FALSE),"PC 12:0_14:1")</f>
        <v>PS 18:1_18:2_2</v>
      </c>
      <c r="G559">
        <f>_xlfn.IFNA(VLOOKUP(D559,ctlistM1!A:AL,11,FALSE),0)</f>
        <v>2</v>
      </c>
      <c r="H559" s="2">
        <f>IF(G559=0,0,VLOOKUP(F559,ProbListM1!D:W,IF(G559=1,17,IF(G559=2,18,IF(G559=3,19,IF(G559=4,20)))), FALSE))</f>
        <v>3.2483829129329039E-2</v>
      </c>
      <c r="I559" s="12" t="str">
        <f>IF(_xlfn.IFNA(VLOOKUP(D559,ctlistM1!A:AI,12,FALSE),"PC 12:0_14:1")=0,"PC 12:0_14:1", _xlfn.IFNA(VLOOKUP(D559,ctlistM1!A:AI,12,FALSE),"PC 12:0_14:1"))</f>
        <v>PS 18:1_18:2</v>
      </c>
      <c r="J559" s="12">
        <f>_xlfn.IFNA(VLOOKUP(D559,ctlistM1!A:AO,19,FALSE),0)</f>
        <v>1</v>
      </c>
      <c r="K559" s="2">
        <f>IF(J559=0,0,VLOOKUP(I559,ProbListM1!D:W,IF(J559=1,17,IF(J559=2,18,IF(J559=3,19,IF(J559=4,20)))),FALSE))</f>
        <v>1.4529490213843504E-2</v>
      </c>
      <c r="L559" s="12" t="str">
        <f>IF(_xlfn.IFNA(VLOOKUP(D559,ctlistM1!A:AI,20,FALSE),"PC 12:0_14:1")=0,"PC 12:0_14:1", _xlfn.IFNA(VLOOKUP(D559,ctlistM1!A:AI,20,FALSE),"PC 12:0_14:1"))</f>
        <v>PC 12:0_14:1</v>
      </c>
      <c r="M559">
        <f>_xlfn.IFNA(VLOOKUP(D559,ctlistM1!A:AR,27,FALSE),0)</f>
        <v>0</v>
      </c>
      <c r="N559" s="2">
        <v>0</v>
      </c>
      <c r="O559" t="s">
        <v>146</v>
      </c>
      <c r="P559">
        <v>0</v>
      </c>
      <c r="Q559">
        <v>0</v>
      </c>
    </row>
    <row r="560" spans="1:17" x14ac:dyDescent="0.25">
      <c r="A560">
        <v>559</v>
      </c>
      <c r="B560" s="40">
        <v>-784.5</v>
      </c>
      <c r="C560" s="40">
        <v>279.2</v>
      </c>
      <c r="D560" t="s">
        <v>704</v>
      </c>
      <c r="E560">
        <f>VLOOKUP(D560,ProbListM1!D:S,10,FALSE)</f>
        <v>0.60452895309480326</v>
      </c>
      <c r="F560" t="str">
        <f>_xlfn.IFNA(VLOOKUP(D560,ctlistM1!A:AI,4,FALSE),"PC 12:0_14:1")</f>
        <v>PS 18:2_18:2</v>
      </c>
      <c r="G560">
        <f>_xlfn.IFNA(VLOOKUP(D560,ctlistM1!A:AL,11,FALSE),0)</f>
        <v>2</v>
      </c>
      <c r="H560" s="2">
        <f>IF(G560=0,0,VLOOKUP(F560,ProbListM1!D:W,IF(G560=1,17,IF(G560=2,18,IF(G560=3,19,IF(G560=4,20)))), FALSE))</f>
        <v>3.2493576471164923E-2</v>
      </c>
      <c r="I560" s="12" t="str">
        <f>IF(_xlfn.IFNA(VLOOKUP(D560,ctlistM1!A:AI,12,FALSE),"PC 12:0_14:1")=0,"PC 12:0_14:1", _xlfn.IFNA(VLOOKUP(D560,ctlistM1!A:AI,12,FALSE),"PC 12:0_14:1"))</f>
        <v>PS 18:1_18:3</v>
      </c>
      <c r="J560" s="12">
        <f>_xlfn.IFNA(VLOOKUP(D560,ctlistM1!A:AO,19,FALSE),0)</f>
        <v>1</v>
      </c>
      <c r="K560" s="2">
        <f>IF(J560=0,0,VLOOKUP(I560,ProbListM1!D:W,IF(J560=1,17,IF(J560=2,18,IF(J560=3,19,IF(J560=4,20)))),FALSE))</f>
        <v>1.4496584068316373E-2</v>
      </c>
      <c r="L560" s="12" t="str">
        <f>IF(_xlfn.IFNA(VLOOKUP(D560,ctlistM1!A:AI,20,FALSE),"PC 12:0_14:1")=0,"PC 12:0_14:1", _xlfn.IFNA(VLOOKUP(D560,ctlistM1!A:AI,20,FALSE),"PC 12:0_14:1"))</f>
        <v>PC 12:0_14:1</v>
      </c>
      <c r="M560">
        <f>_xlfn.IFNA(VLOOKUP(D560,ctlistM1!A:AR,27,FALSE),0)</f>
        <v>0</v>
      </c>
      <c r="N560" s="2">
        <v>0</v>
      </c>
      <c r="O560" t="s">
        <v>146</v>
      </c>
      <c r="P560">
        <v>0</v>
      </c>
      <c r="Q560">
        <v>0</v>
      </c>
    </row>
    <row r="561" spans="1:17" x14ac:dyDescent="0.25">
      <c r="A561">
        <v>560</v>
      </c>
      <c r="B561" s="40">
        <v>-782.5</v>
      </c>
      <c r="C561" s="40">
        <v>277.2</v>
      </c>
      <c r="D561" t="s">
        <v>705</v>
      </c>
      <c r="E561">
        <f>VLOOKUP(D561,ProbListM1!D:S,10,FALSE)</f>
        <v>0.60471035259459871</v>
      </c>
      <c r="F561" t="str">
        <f>_xlfn.IFNA(VLOOKUP(D561,ctlistM1!A:AI,4,FALSE),"PC 12:0_14:1")</f>
        <v>PS 18:2_18:3</v>
      </c>
      <c r="G561">
        <f>_xlfn.IFNA(VLOOKUP(D561,ctlistM1!A:AL,11,FALSE),0)</f>
        <v>2</v>
      </c>
      <c r="H561" s="2">
        <f>IF(G561=0,0,VLOOKUP(F561,ProbListM1!D:W,IF(G561=1,17,IF(G561=2,18,IF(G561=3,19,IF(G561=4,20)))), FALSE))</f>
        <v>3.2503326737861431E-2</v>
      </c>
      <c r="I561" s="12" t="str">
        <f>IF(_xlfn.IFNA(VLOOKUP(D561,ctlistM1!A:AI,12,FALSE),"PC 12:0_14:1")=0,"PC 12:0_14:1", _xlfn.IFNA(VLOOKUP(D561,ctlistM1!A:AI,12,FALSE),"PC 12:0_14:1"))</f>
        <v>PC 12:0_14:1</v>
      </c>
      <c r="J561" s="12">
        <f>_xlfn.IFNA(VLOOKUP(D561,ctlistM1!A:AO,19,FALSE),0)</f>
        <v>0</v>
      </c>
      <c r="K561" s="2">
        <f>IF(J561=0,0,VLOOKUP(I561,ProbListM1!D:W,IF(J561=1,17,IF(J561=2,18,IF(J561=3,19,IF(J561=4,20)))),FALSE))</f>
        <v>0</v>
      </c>
      <c r="L561" s="12" t="str">
        <f>IF(_xlfn.IFNA(VLOOKUP(D561,ctlistM1!A:AI,20,FALSE),"PC 12:0_14:1")=0,"PC 12:0_14:1", _xlfn.IFNA(VLOOKUP(D561,ctlistM1!A:AI,20,FALSE),"PC 12:0_14:1"))</f>
        <v>PC 12:0_14:1</v>
      </c>
      <c r="M561">
        <f>_xlfn.IFNA(VLOOKUP(D561,ctlistM1!A:AR,27,FALSE),0)</f>
        <v>0</v>
      </c>
      <c r="N561" s="2">
        <v>0</v>
      </c>
      <c r="O561" t="s">
        <v>146</v>
      </c>
      <c r="P561">
        <v>0</v>
      </c>
      <c r="Q561">
        <v>0</v>
      </c>
    </row>
    <row r="562" spans="1:17" x14ac:dyDescent="0.25">
      <c r="A562">
        <v>561</v>
      </c>
      <c r="B562" s="40">
        <v>-814.6</v>
      </c>
      <c r="C562" s="40">
        <v>309.3</v>
      </c>
      <c r="D562" t="s">
        <v>706</v>
      </c>
      <c r="E562">
        <f>VLOOKUP(D562,ProbListM1!D:S,10,FALSE)</f>
        <v>0.59077049143699811</v>
      </c>
      <c r="F562" t="str">
        <f>_xlfn.IFNA(VLOOKUP(D562,ctlistM1!A:AI,4,FALSE),"PC 12:0_14:1")</f>
        <v>PS 18:2_20:1</v>
      </c>
      <c r="G562">
        <f>_xlfn.IFNA(VLOOKUP(D562,ctlistM1!A:AL,11,FALSE),0)</f>
        <v>2</v>
      </c>
      <c r="H562" s="2">
        <f>IF(G562=0,0,VLOOKUP(F562,ProbListM1!D:W,IF(G562=1,17,IF(G562=2,18,IF(G562=3,19,IF(G562=4,20)))), FALSE))</f>
        <v>3.175405585149102E-2</v>
      </c>
      <c r="I562" s="12" t="str">
        <f>IF(_xlfn.IFNA(VLOOKUP(D562,ctlistM1!A:AI,12,FALSE),"PC 12:0_14:1")=0,"PC 12:0_14:1", _xlfn.IFNA(VLOOKUP(D562,ctlistM1!A:AI,12,FALSE),"PC 12:0_14:1"))</f>
        <v>PS 18:1_20:2</v>
      </c>
      <c r="J562" s="12">
        <f>_xlfn.IFNA(VLOOKUP(D562,ctlistM1!A:AO,19,FALSE),0)</f>
        <v>1</v>
      </c>
      <c r="K562" s="2">
        <f>IF(J562=0,0,VLOOKUP(I562,ProbListM1!D:W,IF(J562=1,17,IF(J562=2,18,IF(J562=3,19,IF(J562=4,20)))),FALSE))</f>
        <v>1.7059960685336439E-2</v>
      </c>
      <c r="L562" s="12" t="str">
        <f>IF(_xlfn.IFNA(VLOOKUP(D562,ctlistM1!A:AI,20,FALSE),"PC 12:0_14:1")=0,"PC 12:0_14:1", _xlfn.IFNA(VLOOKUP(D562,ctlistM1!A:AI,20,FALSE),"PC 12:0_14:1"))</f>
        <v>PC 12:0_14:1</v>
      </c>
      <c r="M562">
        <f>_xlfn.IFNA(VLOOKUP(D562,ctlistM1!A:AR,27,FALSE),0)</f>
        <v>0</v>
      </c>
      <c r="N562" s="2">
        <v>0</v>
      </c>
      <c r="O562" t="s">
        <v>146</v>
      </c>
      <c r="P562">
        <v>0</v>
      </c>
      <c r="Q562">
        <v>0</v>
      </c>
    </row>
    <row r="563" spans="1:17" x14ac:dyDescent="0.25">
      <c r="A563">
        <v>562</v>
      </c>
      <c r="B563" s="40">
        <v>-812.5</v>
      </c>
      <c r="C563" s="40">
        <v>307.3</v>
      </c>
      <c r="D563" t="s">
        <v>707</v>
      </c>
      <c r="E563">
        <f>VLOOKUP(D563,ProbListM1!D:S,10,FALSE)</f>
        <v>0.59094776246941427</v>
      </c>
      <c r="F563" t="str">
        <f>_xlfn.IFNA(VLOOKUP(D563,ctlistM1!A:AI,4,FALSE),"PC 12:0_14:1")</f>
        <v>PS 18:1_20:3</v>
      </c>
      <c r="G563">
        <f>_xlfn.IFNA(VLOOKUP(D563,ctlistM1!A:AL,11,FALSE),0)</f>
        <v>1</v>
      </c>
      <c r="H563" s="2">
        <f>IF(G563=0,0,VLOOKUP(F563,ProbListM1!D:W,IF(G563=1,17,IF(G563=2,18,IF(G563=3,19,IF(G563=4,20)))), FALSE))</f>
        <v>1.7024599214653307E-2</v>
      </c>
      <c r="I563" s="12" t="str">
        <f>IF(_xlfn.IFNA(VLOOKUP(D563,ctlistM1!A:AI,12,FALSE),"PC 12:0_14:1")=0,"PC 12:0_14:1", _xlfn.IFNA(VLOOKUP(D563,ctlistM1!A:AI,12,FALSE),"PC 12:0_14:1"))</f>
        <v>PS 18:2_20:2</v>
      </c>
      <c r="J563" s="12">
        <f>_xlfn.IFNA(VLOOKUP(D563,ctlistM1!A:AO,19,FALSE),0)</f>
        <v>2</v>
      </c>
      <c r="K563" s="2">
        <f>IF(J563=0,0,VLOOKUP(I563,ProbListM1!D:W,IF(J563=1,17,IF(J563=2,18,IF(J563=3,19,IF(J563=4,20)))),FALSE))</f>
        <v>3.1763584212074002E-2</v>
      </c>
      <c r="L563" s="12" t="str">
        <f>IF(_xlfn.IFNA(VLOOKUP(D563,ctlistM1!A:AI,20,FALSE),"PC 12:0_14:1")=0,"PC 12:0_14:1", _xlfn.IFNA(VLOOKUP(D563,ctlistM1!A:AI,20,FALSE),"PC 12:0_14:1"))</f>
        <v>PC 12:0_14:1</v>
      </c>
      <c r="M563">
        <f>_xlfn.IFNA(VLOOKUP(D563,ctlistM1!A:AR,27,FALSE),0)</f>
        <v>0</v>
      </c>
      <c r="N563" s="2">
        <v>0</v>
      </c>
      <c r="O563" t="s">
        <v>146</v>
      </c>
      <c r="P563">
        <v>0</v>
      </c>
      <c r="Q563">
        <v>0</v>
      </c>
    </row>
    <row r="564" spans="1:17" x14ac:dyDescent="0.25">
      <c r="A564">
        <v>563</v>
      </c>
      <c r="B564" s="40">
        <v>-810.5</v>
      </c>
      <c r="C564" s="40">
        <v>305.2</v>
      </c>
      <c r="D564" t="s">
        <v>708</v>
      </c>
      <c r="E564">
        <f>VLOOKUP(D564,ProbListM1!D:S,10,FALSE)</f>
        <v>0.59112508669510844</v>
      </c>
      <c r="F564" t="str">
        <f>_xlfn.IFNA(VLOOKUP(D564,ctlistM1!A:AI,4,FALSE),"PC 12:0_14:1")</f>
        <v>PS 18:2_20:3</v>
      </c>
      <c r="G564">
        <f>_xlfn.IFNA(VLOOKUP(D564,ctlistM1!A:AL,11,FALSE),0)</f>
        <v>2</v>
      </c>
      <c r="H564" s="2">
        <f>IF(G564=0,0,VLOOKUP(F564,ProbListM1!D:W,IF(G564=1,17,IF(G564=2,18,IF(G564=3,19,IF(G564=4,20)))), FALSE))</f>
        <v>3.1773115431808462E-2</v>
      </c>
      <c r="I564" s="12" t="str">
        <f>IF(_xlfn.IFNA(VLOOKUP(D564,ctlistM1!A:AI,12,FALSE),"PC 12:0_14:1")=0,"PC 12:0_14:1", _xlfn.IFNA(VLOOKUP(D564,ctlistM1!A:AI,12,FALSE),"PC 12:0_14:1"))</f>
        <v>PS 18:1_20:4</v>
      </c>
      <c r="J564" s="12">
        <f>_xlfn.IFNA(VLOOKUP(D564,ctlistM1!A:AO,19,FALSE),0)</f>
        <v>1</v>
      </c>
      <c r="K564" s="2">
        <f>IF(J564=0,0,VLOOKUP(I564,ProbListM1!D:W,IF(J564=1,17,IF(J564=2,18,IF(J564=3,19,IF(J564=4,20)))),FALSE))</f>
        <v>1.6989268219415942E-2</v>
      </c>
      <c r="L564" s="12" t="str">
        <f>IF(_xlfn.IFNA(VLOOKUP(D564,ctlistM1!A:AI,20,FALSE),"PC 12:0_14:1")=0,"PC 12:0_14:1", _xlfn.IFNA(VLOOKUP(D564,ctlistM1!A:AI,20,FALSE),"PC 12:0_14:1"))</f>
        <v>PC 12:0_14:1</v>
      </c>
      <c r="M564">
        <f>_xlfn.IFNA(VLOOKUP(D564,ctlistM1!A:AR,27,FALSE),0)</f>
        <v>0</v>
      </c>
      <c r="N564" s="2">
        <v>0</v>
      </c>
      <c r="O564" t="s">
        <v>146</v>
      </c>
      <c r="P564">
        <v>0</v>
      </c>
      <c r="Q564">
        <v>0</v>
      </c>
    </row>
    <row r="565" spans="1:17" x14ac:dyDescent="0.25">
      <c r="A565">
        <v>564</v>
      </c>
      <c r="B565" s="40">
        <v>-808.5</v>
      </c>
      <c r="C565" s="40">
        <v>303.2</v>
      </c>
      <c r="D565" t="s">
        <v>709</v>
      </c>
      <c r="E565">
        <f>VLOOKUP(D565,ProbListM1!D:S,10,FALSE)</f>
        <v>0.59130246413004217</v>
      </c>
      <c r="F565" t="str">
        <f>_xlfn.IFNA(VLOOKUP(D565,ctlistM1!A:AI,4,FALSE),"PC 12:0_14:1")</f>
        <v>PS 18:2_20:4</v>
      </c>
      <c r="G565">
        <f>_xlfn.IFNA(VLOOKUP(D565,ctlistM1!A:AL,11,FALSE),0)</f>
        <v>2</v>
      </c>
      <c r="H565" s="2">
        <f>IF(G565=0,0,VLOOKUP(F565,ProbListM1!D:W,IF(G565=1,17,IF(G565=2,18,IF(G565=3,19,IF(G565=4,20)))), FALSE))</f>
        <v>3.1782649511552304E-2</v>
      </c>
      <c r="I565" s="12" t="str">
        <f>IF(_xlfn.IFNA(VLOOKUP(D565,ctlistM1!A:AI,12,FALSE),"PC 12:0_14:1")=0,"PC 12:0_14:1", _xlfn.IFNA(VLOOKUP(D565,ctlistM1!A:AI,12,FALSE),"PC 12:0_14:1"))</f>
        <v>PS 18:1_20:5</v>
      </c>
      <c r="J565" s="12">
        <f>_xlfn.IFNA(VLOOKUP(D565,ctlistM1!A:AO,19,FALSE),0)</f>
        <v>1</v>
      </c>
      <c r="K565" s="2">
        <f>IF(J565=0,0,VLOOKUP(I565,ProbListM1!D:W,IF(J565=1,17,IF(J565=2,18,IF(J565=3,19,IF(J565=4,20)))),FALSE))</f>
        <v>1.6953967737071227E-2</v>
      </c>
      <c r="L565" s="12" t="str">
        <f>IF(_xlfn.IFNA(VLOOKUP(D565,ctlistM1!A:AI,20,FALSE),"PC 12:0_14:1")=0,"PC 12:0_14:1", _xlfn.IFNA(VLOOKUP(D565,ctlistM1!A:AI,20,FALSE),"PC 12:0_14:1"))</f>
        <v>PC 12:0_14:1</v>
      </c>
      <c r="M565">
        <f>_xlfn.IFNA(VLOOKUP(D565,ctlistM1!A:AR,27,FALSE),0)</f>
        <v>0</v>
      </c>
      <c r="N565" s="2">
        <v>0</v>
      </c>
      <c r="O565" t="s">
        <v>146</v>
      </c>
      <c r="P565">
        <v>0</v>
      </c>
      <c r="Q565">
        <v>0</v>
      </c>
    </row>
    <row r="566" spans="1:17" x14ac:dyDescent="0.25">
      <c r="A566">
        <v>565</v>
      </c>
      <c r="B566" s="40">
        <v>-806.5</v>
      </c>
      <c r="C566" s="40">
        <v>301.2</v>
      </c>
      <c r="D566" t="s">
        <v>710</v>
      </c>
      <c r="E566">
        <f>VLOOKUP(D566,ProbListM1!D:S,10,FALSE)</f>
        <v>0.59147989479018148</v>
      </c>
      <c r="F566" t="str">
        <f>_xlfn.IFNA(VLOOKUP(D566,ctlistM1!A:AI,4,FALSE),"PC 12:0_14:1")</f>
        <v>PS 18:2_20:5</v>
      </c>
      <c r="G566">
        <f>_xlfn.IFNA(VLOOKUP(D566,ctlistM1!A:AL,11,FALSE),0)</f>
        <v>2</v>
      </c>
      <c r="H566" s="2">
        <f>IF(G566=0,0,VLOOKUP(F566,ProbListM1!D:W,IF(G566=1,17,IF(G566=2,18,IF(G566=3,19,IF(G566=4,20)))), FALSE))</f>
        <v>3.1792186452163765E-2</v>
      </c>
      <c r="I566" s="12" t="str">
        <f>IF(_xlfn.IFNA(VLOOKUP(D566,ctlistM1!A:AI,12,FALSE),"PC 12:0_14:1")=0,"PC 12:0_14:1", _xlfn.IFNA(VLOOKUP(D566,ctlistM1!A:AI,12,FALSE),"PC 12:0_14:1"))</f>
        <v>PC 12:0_14:1</v>
      </c>
      <c r="J566" s="12">
        <f>_xlfn.IFNA(VLOOKUP(D566,ctlistM1!A:AO,19,FALSE),0)</f>
        <v>0</v>
      </c>
      <c r="K566" s="2">
        <f>IF(J566=0,0,VLOOKUP(I566,ProbListM1!D:W,IF(J566=1,17,IF(J566=2,18,IF(J566=3,19,IF(J566=4,20)))),FALSE))</f>
        <v>0</v>
      </c>
      <c r="L566" s="12" t="str">
        <f>IF(_xlfn.IFNA(VLOOKUP(D566,ctlistM1!A:AI,20,FALSE),"PC 12:0_14:1")=0,"PC 12:0_14:1", _xlfn.IFNA(VLOOKUP(D566,ctlistM1!A:AI,20,FALSE),"PC 12:0_14:1"))</f>
        <v>PC 12:0_14:1</v>
      </c>
      <c r="M566">
        <f>_xlfn.IFNA(VLOOKUP(D566,ctlistM1!A:AR,27,FALSE),0)</f>
        <v>0</v>
      </c>
      <c r="N566" s="2">
        <v>0</v>
      </c>
      <c r="O566" t="s">
        <v>146</v>
      </c>
      <c r="P566">
        <v>0</v>
      </c>
      <c r="Q566">
        <v>0</v>
      </c>
    </row>
    <row r="567" spans="1:17" x14ac:dyDescent="0.25">
      <c r="A567">
        <v>566</v>
      </c>
      <c r="B567" s="40">
        <v>-836.5</v>
      </c>
      <c r="C567" s="40">
        <v>331.3</v>
      </c>
      <c r="D567" t="s">
        <v>711</v>
      </c>
      <c r="E567">
        <f>VLOOKUP(D567,ProbListM1!D:S,10,FALSE)</f>
        <v>0.57801841637434592</v>
      </c>
      <c r="F567" t="str">
        <f>_xlfn.IFNA(VLOOKUP(D567,ctlistM1!A:AI,4,FALSE),"PC 12:0_14:1")</f>
        <v>PS 18:1_22:5</v>
      </c>
      <c r="G567">
        <f>_xlfn.IFNA(VLOOKUP(D567,ctlistM1!A:AL,11,FALSE),0)</f>
        <v>1</v>
      </c>
      <c r="H567" s="2">
        <f>IF(G567=0,0,VLOOKUP(F567,ProbListM1!D:W,IF(G567=1,17,IF(G567=2,18,IF(G567=3,19,IF(G567=4,20)))), FALSE))</f>
        <v>1.965816273944164E-2</v>
      </c>
      <c r="I567" s="12" t="str">
        <f>IF(_xlfn.IFNA(VLOOKUP(D567,ctlistM1!A:AI,12,FALSE),"PC 12:0_14:1")=0,"PC 12:0_14:1", _xlfn.IFNA(VLOOKUP(D567,ctlistM1!A:AI,12,FALSE),"PC 12:0_14:1"))</f>
        <v>PS 18:2_22:4</v>
      </c>
      <c r="J567" s="12">
        <f>_xlfn.IFNA(VLOOKUP(D567,ctlistM1!A:AO,19,FALSE),0)</f>
        <v>2</v>
      </c>
      <c r="K567" s="2">
        <f>IF(J567=0,0,VLOOKUP(I567,ProbListM1!D:W,IF(J567=1,17,IF(J567=2,18,IF(J567=3,19,IF(J567=4,20)))),FALSE))</f>
        <v>3.1068628753098033E-2</v>
      </c>
      <c r="L567" s="12" t="str">
        <f>IF(_xlfn.IFNA(VLOOKUP(D567,ctlistM1!A:AI,20,FALSE),"PC 12:0_14:1")=0,"PC 12:0_14:1", _xlfn.IFNA(VLOOKUP(D567,ctlistM1!A:AI,20,FALSE),"PC 12:0_14:1"))</f>
        <v>PC 12:0_14:1</v>
      </c>
      <c r="M567">
        <f>_xlfn.IFNA(VLOOKUP(D567,ctlistM1!A:AR,27,FALSE),0)</f>
        <v>0</v>
      </c>
      <c r="N567" s="2">
        <v>0</v>
      </c>
      <c r="O567" t="s">
        <v>146</v>
      </c>
      <c r="P567">
        <v>0</v>
      </c>
      <c r="Q567">
        <v>0</v>
      </c>
    </row>
    <row r="568" spans="1:17" x14ac:dyDescent="0.25">
      <c r="A568">
        <v>567</v>
      </c>
      <c r="B568" s="40">
        <v>-834.5</v>
      </c>
      <c r="C568" s="40">
        <v>329.2</v>
      </c>
      <c r="D568" t="s">
        <v>712</v>
      </c>
      <c r="E568">
        <f>VLOOKUP(D568,ProbListM1!D:S,10,FALSE)</f>
        <v>0.5781918609233061</v>
      </c>
      <c r="F568" t="str">
        <f>_xlfn.IFNA(VLOOKUP(D568,ctlistM1!A:AI,4,FALSE),"PC 12:0_14:1")</f>
        <v>PS 18:2_22:5</v>
      </c>
      <c r="G568">
        <f>_xlfn.IFNA(VLOOKUP(D568,ctlistM1!A:AL,11,FALSE),0)</f>
        <v>2</v>
      </c>
      <c r="H568" s="2">
        <f>IF(G568=0,0,VLOOKUP(F568,ProbListM1!D:W,IF(G568=1,17,IF(G568=2,18,IF(G568=3,19,IF(G568=4,20)))), FALSE))</f>
        <v>3.1077951439275917E-2</v>
      </c>
      <c r="I568" s="12" t="str">
        <f>IF(_xlfn.IFNA(VLOOKUP(D568,ctlistM1!A:AI,12,FALSE),"PC 12:0_14:1")=0,"PC 12:0_14:1", _xlfn.IFNA(VLOOKUP(D568,ctlistM1!A:AI,12,FALSE),"PC 12:0_14:1"))</f>
        <v>PS 18:1_22:6</v>
      </c>
      <c r="J568" s="12">
        <f>_xlfn.IFNA(VLOOKUP(D568,ctlistM1!A:AO,19,FALSE),0)</f>
        <v>1</v>
      </c>
      <c r="K568" s="2">
        <f>IF(J568=0,0,VLOOKUP(I568,ProbListM1!D:W,IF(J568=1,17,IF(J568=2,18,IF(J568=3,19,IF(J568=4,20)))),FALSE))</f>
        <v>1.9620646520675609E-2</v>
      </c>
      <c r="L568" s="12" t="str">
        <f>IF(_xlfn.IFNA(VLOOKUP(D568,ctlistM1!A:AI,20,FALSE),"PC 12:0_14:1")=0,"PC 12:0_14:1", _xlfn.IFNA(VLOOKUP(D568,ctlistM1!A:AI,20,FALSE),"PC 12:0_14:1"))</f>
        <v>PC 12:0_14:1</v>
      </c>
      <c r="M568">
        <f>_xlfn.IFNA(VLOOKUP(D568,ctlistM1!A:AR,27,FALSE),0)</f>
        <v>0</v>
      </c>
      <c r="N568" s="2">
        <v>0</v>
      </c>
      <c r="O568" t="s">
        <v>146</v>
      </c>
      <c r="P568">
        <v>0</v>
      </c>
      <c r="Q568">
        <v>0</v>
      </c>
    </row>
    <row r="569" spans="1:17" x14ac:dyDescent="0.25">
      <c r="A569">
        <v>568</v>
      </c>
      <c r="B569" s="40">
        <v>-832.5</v>
      </c>
      <c r="C569" s="40">
        <v>327.2</v>
      </c>
      <c r="D569" t="s">
        <v>713</v>
      </c>
      <c r="E569">
        <f>VLOOKUP(D569,ProbListM1!D:S,10,FALSE)</f>
        <v>0.57836535751734086</v>
      </c>
      <c r="F569" t="str">
        <f>_xlfn.IFNA(VLOOKUP(D569,ctlistM1!A:AI,4,FALSE),"PC 12:0_14:1")</f>
        <v>PS 18:2_22:6</v>
      </c>
      <c r="G569">
        <f>_xlfn.IFNA(VLOOKUP(D569,ctlistM1!A:AL,11,FALSE),0)</f>
        <v>2</v>
      </c>
      <c r="H569" s="2">
        <f>IF(G569=0,0,VLOOKUP(F569,ProbListM1!D:W,IF(G569=1,17,IF(G569=2,18,IF(G569=3,19,IF(G569=4,20)))), FALSE))</f>
        <v>3.1087276922889057E-2</v>
      </c>
      <c r="I569" s="12" t="str">
        <f>IF(_xlfn.IFNA(VLOOKUP(D569,ctlistM1!A:AI,12,FALSE),"PC 12:0_14:1")=0,"PC 12:0_14:1", _xlfn.IFNA(VLOOKUP(D569,ctlistM1!A:AI,12,FALSE),"PC 12:0_14:1"))</f>
        <v>PC 12:0_14:1</v>
      </c>
      <c r="J569" s="12">
        <f>_xlfn.IFNA(VLOOKUP(D569,ctlistM1!A:AO,19,FALSE),0)</f>
        <v>0</v>
      </c>
      <c r="K569" s="2">
        <f>IF(J569=0,0,VLOOKUP(I569,ProbListM1!D:W,IF(J569=1,17,IF(J569=2,18,IF(J569=3,19,IF(J569=4,20)))),FALSE))</f>
        <v>0</v>
      </c>
      <c r="L569" s="12" t="str">
        <f>IF(_xlfn.IFNA(VLOOKUP(D569,ctlistM1!A:AI,20,FALSE),"PC 12:0_14:1")=0,"PC 12:0_14:1", _xlfn.IFNA(VLOOKUP(D569,ctlistM1!A:AI,20,FALSE),"PC 12:0_14:1"))</f>
        <v>PC 12:0_14:1</v>
      </c>
      <c r="M569">
        <f>_xlfn.IFNA(VLOOKUP(D569,ctlistM1!A:AR,27,FALSE),0)</f>
        <v>0</v>
      </c>
      <c r="N569" s="2">
        <v>0</v>
      </c>
      <c r="O569" t="s">
        <v>146</v>
      </c>
      <c r="P569">
        <v>0</v>
      </c>
      <c r="Q569">
        <v>0</v>
      </c>
    </row>
    <row r="570" spans="1:17" x14ac:dyDescent="0.25">
      <c r="A570">
        <v>569</v>
      </c>
      <c r="B570" s="40">
        <v>-756.5</v>
      </c>
      <c r="C570" s="40">
        <v>279.2</v>
      </c>
      <c r="D570" t="s">
        <v>714</v>
      </c>
      <c r="E570">
        <f>VLOOKUP(D570,ProbListM1!D:S,10,FALSE)</f>
        <v>0.61842226731303296</v>
      </c>
      <c r="F570" t="str">
        <f>_xlfn.IFNA(VLOOKUP(D570,ctlistM1!A:AI,4,FALSE),"PC 12:0_14:1")</f>
        <v>PC 12:0_14:1</v>
      </c>
      <c r="G570">
        <f>_xlfn.IFNA(VLOOKUP(D570,ctlistM1!A:AL,11,FALSE),0)</f>
        <v>0</v>
      </c>
      <c r="H570" s="2">
        <f>IF(G570=0,0,VLOOKUP(F570,ProbListM1!D:W,IF(G570=1,17,IF(G570=2,18,IF(G570=3,19,IF(G570=4,20)))), FALSE))</f>
        <v>0</v>
      </c>
      <c r="I570" s="12" t="str">
        <f>IF(_xlfn.IFNA(VLOOKUP(D570,ctlistM1!A:AI,12,FALSE),"PC 12:0_14:1")=0,"PC 12:0_14:1", _xlfn.IFNA(VLOOKUP(D570,ctlistM1!A:AI,12,FALSE),"PC 12:0_14:1"))</f>
        <v>PC 12:0_14:1</v>
      </c>
      <c r="J570" s="12">
        <f>_xlfn.IFNA(VLOOKUP(D570,ctlistM1!A:AO,19,FALSE),0)</f>
        <v>0</v>
      </c>
      <c r="K570" s="2">
        <f>IF(J570=0,0,VLOOKUP(I570,ProbListM1!D:W,IF(J570=1,17,IF(J570=2,18,IF(J570=3,19,IF(J570=4,20)))),FALSE))</f>
        <v>0</v>
      </c>
      <c r="L570" s="12" t="str">
        <f>IF(_xlfn.IFNA(VLOOKUP(D570,ctlistM1!A:AI,20,FALSE),"PC 12:0_14:1")=0,"PC 12:0_14:1", _xlfn.IFNA(VLOOKUP(D570,ctlistM1!A:AI,20,FALSE),"PC 12:0_14:1"))</f>
        <v>PC 12:0_14:1</v>
      </c>
      <c r="M570">
        <f>_xlfn.IFNA(VLOOKUP(D570,ctlistM1!A:AR,27,FALSE),0)</f>
        <v>0</v>
      </c>
      <c r="N570" s="2">
        <v>0</v>
      </c>
      <c r="O570" t="s">
        <v>146</v>
      </c>
      <c r="P570">
        <v>0</v>
      </c>
      <c r="Q570">
        <v>0</v>
      </c>
    </row>
    <row r="571" spans="1:17" x14ac:dyDescent="0.25">
      <c r="A571">
        <v>570</v>
      </c>
      <c r="B571" s="40">
        <v>-782.5</v>
      </c>
      <c r="C571" s="40">
        <v>279.2</v>
      </c>
      <c r="D571" t="s">
        <v>715</v>
      </c>
      <c r="E571">
        <f>VLOOKUP(D571,ProbListM1!D:S,10,FALSE)</f>
        <v>0.60471035259459871</v>
      </c>
      <c r="F571" t="str">
        <f>_xlfn.IFNA(VLOOKUP(D571,ctlistM1!A:AI,4,FALSE),"PC 12:0_14:1")</f>
        <v>PS 18:2_18:3</v>
      </c>
      <c r="G571">
        <f>_xlfn.IFNA(VLOOKUP(D571,ctlistM1!A:AL,11,FALSE),0)</f>
        <v>1</v>
      </c>
      <c r="H571" s="2">
        <f>IF(G571=0,0,VLOOKUP(F571,ProbListM1!D:W,IF(G571=1,17,IF(G571=2,18,IF(G571=3,19,IF(G571=4,20)))), FALSE))</f>
        <v>1.4500934022252035E-2</v>
      </c>
      <c r="I571" s="12" t="str">
        <f>IF(_xlfn.IFNA(VLOOKUP(D571,ctlistM1!A:AI,12,FALSE),"PC 12:0_14:1")=0,"PC 12:0_14:1", _xlfn.IFNA(VLOOKUP(D571,ctlistM1!A:AI,12,FALSE),"PC 12:0_14:1"))</f>
        <v>PS 18:2_18:3_2</v>
      </c>
      <c r="J571" s="12">
        <f>_xlfn.IFNA(VLOOKUP(D571,ctlistM1!A:AO,19,FALSE),0)</f>
        <v>2</v>
      </c>
      <c r="K571" s="2">
        <f>IF(J571=0,0,VLOOKUP(I571,ProbListM1!D:W,IF(J571=1,17,IF(J571=2,18,IF(J571=3,19,IF(J571=4,20)))),FALSE))</f>
        <v>3.2452556679142597E-2</v>
      </c>
      <c r="L571" s="12" t="str">
        <f>IF(_xlfn.IFNA(VLOOKUP(D571,ctlistM1!A:AI,20,FALSE),"PC 12:0_14:1")=0,"PC 12:0_14:1", _xlfn.IFNA(VLOOKUP(D571,ctlistM1!A:AI,20,FALSE),"PC 12:0_14:1"))</f>
        <v>PC 12:0_14:1</v>
      </c>
      <c r="M571">
        <f>_xlfn.IFNA(VLOOKUP(D571,ctlistM1!A:AR,27,FALSE),0)</f>
        <v>0</v>
      </c>
      <c r="N571" s="2">
        <v>0</v>
      </c>
      <c r="O571" t="s">
        <v>146</v>
      </c>
      <c r="P571">
        <v>0</v>
      </c>
      <c r="Q571">
        <v>0</v>
      </c>
    </row>
    <row r="572" spans="1:17" x14ac:dyDescent="0.25">
      <c r="A572">
        <v>571</v>
      </c>
      <c r="B572" s="40">
        <v>-780.5</v>
      </c>
      <c r="C572" s="40">
        <v>277.2</v>
      </c>
      <c r="D572" t="s">
        <v>716</v>
      </c>
      <c r="E572">
        <f>VLOOKUP(D572,ProbListM1!D:S,10,FALSE)</f>
        <v>0.6048918065264911</v>
      </c>
      <c r="F572" t="str">
        <f>_xlfn.IFNA(VLOOKUP(D572,ctlistM1!A:AI,4,FALSE),"PC 12:0_14:1")</f>
        <v>PC 12:0_14:1</v>
      </c>
      <c r="G572">
        <f>_xlfn.IFNA(VLOOKUP(D572,ctlistM1!A:AL,11,FALSE),0)</f>
        <v>0</v>
      </c>
      <c r="H572" s="2">
        <f>IF(G572=0,0,VLOOKUP(F572,ProbListM1!D:W,IF(G572=1,17,IF(G572=2,18,IF(G572=3,19,IF(G572=4,20)))), FALSE))</f>
        <v>0</v>
      </c>
      <c r="I572" s="12" t="str">
        <f>IF(_xlfn.IFNA(VLOOKUP(D572,ctlistM1!A:AI,12,FALSE),"PC 12:0_14:1")=0,"PC 12:0_14:1", _xlfn.IFNA(VLOOKUP(D572,ctlistM1!A:AI,12,FALSE),"PC 12:0_14:1"))</f>
        <v>PC 12:0_14:1</v>
      </c>
      <c r="J572" s="12">
        <f>_xlfn.IFNA(VLOOKUP(D572,ctlistM1!A:AO,19,FALSE),0)</f>
        <v>0</v>
      </c>
      <c r="K572" s="2">
        <f>IF(J572=0,0,VLOOKUP(I572,ProbListM1!D:W,IF(J572=1,17,IF(J572=2,18,IF(J572=3,19,IF(J572=4,20)))),FALSE))</f>
        <v>0</v>
      </c>
      <c r="L572" s="12" t="str">
        <f>IF(_xlfn.IFNA(VLOOKUP(D572,ctlistM1!A:AI,20,FALSE),"PC 12:0_14:1")=0,"PC 12:0_14:1", _xlfn.IFNA(VLOOKUP(D572,ctlistM1!A:AI,20,FALSE),"PC 12:0_14:1"))</f>
        <v>PC 12:0_14:1</v>
      </c>
      <c r="M572">
        <f>_xlfn.IFNA(VLOOKUP(D572,ctlistM1!A:AR,27,FALSE),0)</f>
        <v>0</v>
      </c>
      <c r="N572" s="2">
        <v>0</v>
      </c>
      <c r="O572" t="s">
        <v>146</v>
      </c>
      <c r="P572">
        <v>0</v>
      </c>
      <c r="Q572">
        <v>0</v>
      </c>
    </row>
    <row r="573" spans="1:17" x14ac:dyDescent="0.25">
      <c r="A573">
        <v>572</v>
      </c>
      <c r="B573" s="40">
        <v>-812.5</v>
      </c>
      <c r="C573" s="40">
        <v>309.3</v>
      </c>
      <c r="D573" t="s">
        <v>717</v>
      </c>
      <c r="E573">
        <f>VLOOKUP(D573,ProbListM1!D:S,10,FALSE)</f>
        <v>0.59094776246941427</v>
      </c>
      <c r="F573" t="str">
        <f>_xlfn.IFNA(VLOOKUP(D573,ctlistM1!A:AI,4,FALSE),"PC 12:0_14:1")</f>
        <v>PS 18:2_20:2</v>
      </c>
      <c r="G573">
        <f>_xlfn.IFNA(VLOOKUP(D573,ctlistM1!A:AL,11,FALSE),0)</f>
        <v>1</v>
      </c>
      <c r="H573" s="2">
        <f>IF(G573=0,0,VLOOKUP(F573,ProbListM1!D:W,IF(G573=1,17,IF(G573=2,18,IF(G573=3,19,IF(G573=4,20)))), FALSE))</f>
        <v>1.706507982531974E-2</v>
      </c>
      <c r="I573" s="12" t="str">
        <f>IF(_xlfn.IFNA(VLOOKUP(D573,ctlistM1!A:AI,12,FALSE),"PC 12:0_14:1")=0,"PC 12:0_14:1", _xlfn.IFNA(VLOOKUP(D573,ctlistM1!A:AI,12,FALSE),"PC 12:0_14:1"))</f>
        <v>PC 12:0_14:1</v>
      </c>
      <c r="J573" s="12">
        <f>_xlfn.IFNA(VLOOKUP(D573,ctlistM1!A:AO,19,FALSE),0)</f>
        <v>0</v>
      </c>
      <c r="K573" s="2">
        <f>IF(J573=0,0,VLOOKUP(I573,ProbListM1!D:W,IF(J573=1,17,IF(J573=2,18,IF(J573=3,19,IF(J573=4,20)))),FALSE))</f>
        <v>0</v>
      </c>
      <c r="L573" s="12" t="str">
        <f>IF(_xlfn.IFNA(VLOOKUP(D573,ctlistM1!A:AI,20,FALSE),"PC 12:0_14:1")=0,"PC 12:0_14:1", _xlfn.IFNA(VLOOKUP(D573,ctlistM1!A:AI,20,FALSE),"PC 12:0_14:1"))</f>
        <v>PC 12:0_14:1</v>
      </c>
      <c r="M573">
        <f>_xlfn.IFNA(VLOOKUP(D573,ctlistM1!A:AR,27,FALSE),0)</f>
        <v>0</v>
      </c>
      <c r="N573" s="2">
        <v>0</v>
      </c>
      <c r="O573" t="s">
        <v>146</v>
      </c>
      <c r="P573">
        <v>0</v>
      </c>
      <c r="Q573">
        <v>0</v>
      </c>
    </row>
    <row r="574" spans="1:17" x14ac:dyDescent="0.25">
      <c r="A574">
        <v>573</v>
      </c>
      <c r="B574" s="40">
        <v>-810.5</v>
      </c>
      <c r="C574" s="40">
        <v>307.3</v>
      </c>
      <c r="D574" t="s">
        <v>718</v>
      </c>
      <c r="E574">
        <f>VLOOKUP(D574,ProbListM1!D:S,10,FALSE)</f>
        <v>0.59112508669510844</v>
      </c>
      <c r="F574" t="str">
        <f>_xlfn.IFNA(VLOOKUP(D574,ctlistM1!A:AI,4,FALSE),"PC 12:0_14:1")</f>
        <v>PS 18:2_20:3</v>
      </c>
      <c r="G574">
        <f>_xlfn.IFNA(VLOOKUP(D574,ctlistM1!A:AL,11,FALSE),0)</f>
        <v>1</v>
      </c>
      <c r="H574" s="2">
        <f>IF(G574=0,0,VLOOKUP(F574,ProbListM1!D:W,IF(G574=1,17,IF(G574=2,18,IF(G574=3,19,IF(G574=4,20)))), FALSE))</f>
        <v>1.7029707743808031E-2</v>
      </c>
      <c r="I574" s="12" t="str">
        <f>IF(_xlfn.IFNA(VLOOKUP(D574,ctlistM1!A:AI,12,FALSE),"PC 12:0_14:1")=0,"PC 12:0_14:1", _xlfn.IFNA(VLOOKUP(D574,ctlistM1!A:AI,12,FALSE),"PC 12:0_14:1"))</f>
        <v>PC 12:0_14:1</v>
      </c>
      <c r="J574" s="12">
        <f>_xlfn.IFNA(VLOOKUP(D574,ctlistM1!A:AO,19,FALSE),0)</f>
        <v>0</v>
      </c>
      <c r="K574" s="2">
        <f>IF(J574=0,0,VLOOKUP(I574,ProbListM1!D:W,IF(J574=1,17,IF(J574=2,18,IF(J574=3,19,IF(J574=4,20)))),FALSE))</f>
        <v>0</v>
      </c>
      <c r="L574" s="12" t="str">
        <f>IF(_xlfn.IFNA(VLOOKUP(D574,ctlistM1!A:AI,20,FALSE),"PC 12:0_14:1")=0,"PC 12:0_14:1", _xlfn.IFNA(VLOOKUP(D574,ctlistM1!A:AI,20,FALSE),"PC 12:0_14:1"))</f>
        <v>PC 12:0_14:1</v>
      </c>
      <c r="M574">
        <f>_xlfn.IFNA(VLOOKUP(D574,ctlistM1!A:AR,27,FALSE),0)</f>
        <v>0</v>
      </c>
      <c r="N574" s="2">
        <v>0</v>
      </c>
      <c r="O574" t="s">
        <v>146</v>
      </c>
      <c r="P574">
        <v>0</v>
      </c>
      <c r="Q574">
        <v>0</v>
      </c>
    </row>
    <row r="575" spans="1:17" x14ac:dyDescent="0.25">
      <c r="A575">
        <v>574</v>
      </c>
      <c r="B575" s="40">
        <v>-808.5</v>
      </c>
      <c r="C575" s="40">
        <v>305.2</v>
      </c>
      <c r="D575" t="s">
        <v>719</v>
      </c>
      <c r="E575">
        <f>VLOOKUP(D575,ProbListM1!D:S,10,FALSE)</f>
        <v>0.59130246413004217</v>
      </c>
      <c r="F575" t="str">
        <f>_xlfn.IFNA(VLOOKUP(D575,ctlistM1!A:AI,4,FALSE),"PC 12:0_14:1")</f>
        <v>PS 18:2_20:4</v>
      </c>
      <c r="G575">
        <f>_xlfn.IFNA(VLOOKUP(D575,ctlistM1!A:AL,11,FALSE),0)</f>
        <v>1</v>
      </c>
      <c r="H575" s="2">
        <f>IF(G575=0,0,VLOOKUP(F575,ProbListM1!D:W,IF(G575=1,17,IF(G575=2,18,IF(G575=3,19,IF(G575=4,20)))), FALSE))</f>
        <v>1.699436614688677E-2</v>
      </c>
      <c r="I575" s="12" t="str">
        <f>IF(_xlfn.IFNA(VLOOKUP(D575,ctlistM1!A:AI,12,FALSE),"PC 12:0_14:1")=0,"PC 12:0_14:1", _xlfn.IFNA(VLOOKUP(D575,ctlistM1!A:AI,12,FALSE),"PC 12:0_14:1"))</f>
        <v>PC 12:0_14:1</v>
      </c>
      <c r="J575" s="12">
        <f>_xlfn.IFNA(VLOOKUP(D575,ctlistM1!A:AO,19,FALSE),0)</f>
        <v>0</v>
      </c>
      <c r="K575" s="2">
        <f>IF(J575=0,0,VLOOKUP(I575,ProbListM1!D:W,IF(J575=1,17,IF(J575=2,18,IF(J575=3,19,IF(J575=4,20)))),FALSE))</f>
        <v>0</v>
      </c>
      <c r="L575" s="12" t="str">
        <f>IF(_xlfn.IFNA(VLOOKUP(D575,ctlistM1!A:AI,20,FALSE),"PC 12:0_14:1")=0,"PC 12:0_14:1", _xlfn.IFNA(VLOOKUP(D575,ctlistM1!A:AI,20,FALSE),"PC 12:0_14:1"))</f>
        <v>PC 12:0_14:1</v>
      </c>
      <c r="M575">
        <f>_xlfn.IFNA(VLOOKUP(D575,ctlistM1!A:AR,27,FALSE),0)</f>
        <v>0</v>
      </c>
      <c r="N575" s="2">
        <v>0</v>
      </c>
      <c r="O575" t="s">
        <v>146</v>
      </c>
      <c r="P575">
        <v>0</v>
      </c>
      <c r="Q575">
        <v>0</v>
      </c>
    </row>
    <row r="576" spans="1:17" x14ac:dyDescent="0.25">
      <c r="A576">
        <v>575</v>
      </c>
      <c r="B576" s="40">
        <v>-806.5</v>
      </c>
      <c r="C576" s="40">
        <v>303.2</v>
      </c>
      <c r="D576" t="s">
        <v>720</v>
      </c>
      <c r="E576">
        <f>VLOOKUP(D576,ProbListM1!D:S,10,FALSE)</f>
        <v>0.59147989479018148</v>
      </c>
      <c r="F576" t="str">
        <f>_xlfn.IFNA(VLOOKUP(D576,ctlistM1!A:AI,4,FALSE),"PC 12:0_14:1")</f>
        <v>PS 18:2_20:5</v>
      </c>
      <c r="G576">
        <f>_xlfn.IFNA(VLOOKUP(D576,ctlistM1!A:AL,11,FALSE),0)</f>
        <v>1</v>
      </c>
      <c r="H576" s="2">
        <f>IF(G576=0,0,VLOOKUP(F576,ProbListM1!D:W,IF(G576=1,17,IF(G576=2,18,IF(G576=3,19,IF(G576=4,20)))), FALSE))</f>
        <v>1.6959055072014097E-2</v>
      </c>
      <c r="I576" s="12" t="str">
        <f>IF(_xlfn.IFNA(VLOOKUP(D576,ctlistM1!A:AI,12,FALSE),"PC 12:0_14:1")=0,"PC 12:0_14:1", _xlfn.IFNA(VLOOKUP(D576,ctlistM1!A:AI,12,FALSE),"PC 12:0_14:1"))</f>
        <v>PC 12:0_14:1</v>
      </c>
      <c r="J576" s="12">
        <f>_xlfn.IFNA(VLOOKUP(D576,ctlistM1!A:AO,19,FALSE),0)</f>
        <v>0</v>
      </c>
      <c r="K576" s="2">
        <f>IF(J576=0,0,VLOOKUP(I576,ProbListM1!D:W,IF(J576=1,17,IF(J576=2,18,IF(J576=3,19,IF(J576=4,20)))),FALSE))</f>
        <v>0</v>
      </c>
      <c r="L576" s="12" t="str">
        <f>IF(_xlfn.IFNA(VLOOKUP(D576,ctlistM1!A:AI,20,FALSE),"PC 12:0_14:1")=0,"PC 12:0_14:1", _xlfn.IFNA(VLOOKUP(D576,ctlistM1!A:AI,20,FALSE),"PC 12:0_14:1"))</f>
        <v>PC 12:0_14:1</v>
      </c>
      <c r="M576">
        <f>_xlfn.IFNA(VLOOKUP(D576,ctlistM1!A:AR,27,FALSE),0)</f>
        <v>0</v>
      </c>
      <c r="N576" s="2">
        <v>0</v>
      </c>
      <c r="O576" t="s">
        <v>146</v>
      </c>
      <c r="P576">
        <v>0</v>
      </c>
      <c r="Q576">
        <v>0</v>
      </c>
    </row>
    <row r="577" spans="1:17" x14ac:dyDescent="0.25">
      <c r="A577">
        <v>576</v>
      </c>
      <c r="B577" s="40">
        <v>-804.5</v>
      </c>
      <c r="C577" s="40">
        <v>301.2</v>
      </c>
      <c r="D577" t="s">
        <v>721</v>
      </c>
      <c r="E577">
        <f>VLOOKUP(D577,ProbListM1!D:S,10,FALSE)</f>
        <v>0.59165737869149804</v>
      </c>
      <c r="F577" t="str">
        <f>_xlfn.IFNA(VLOOKUP(D577,ctlistM1!A:AI,4,FALSE),"PC 12:0_14:1")</f>
        <v>PC 12:0_14:1</v>
      </c>
      <c r="G577">
        <f>_xlfn.IFNA(VLOOKUP(D577,ctlistM1!A:AL,11,FALSE),0)</f>
        <v>0</v>
      </c>
      <c r="H577" s="2">
        <f>IF(G577=0,0,VLOOKUP(F577,ProbListM1!D:W,IF(G577=1,17,IF(G577=2,18,IF(G577=3,19,IF(G577=4,20)))), FALSE))</f>
        <v>0</v>
      </c>
      <c r="I577" s="12" t="str">
        <f>IF(_xlfn.IFNA(VLOOKUP(D577,ctlistM1!A:AI,12,FALSE),"PC 12:0_14:1")=0,"PC 12:0_14:1", _xlfn.IFNA(VLOOKUP(D577,ctlistM1!A:AI,12,FALSE),"PC 12:0_14:1"))</f>
        <v>PC 12:0_14:1</v>
      </c>
      <c r="J577" s="12">
        <f>_xlfn.IFNA(VLOOKUP(D577,ctlistM1!A:AO,19,FALSE),0)</f>
        <v>0</v>
      </c>
      <c r="K577" s="2">
        <f>IF(J577=0,0,VLOOKUP(I577,ProbListM1!D:W,IF(J577=1,17,IF(J577=2,18,IF(J577=3,19,IF(J577=4,20)))),FALSE))</f>
        <v>0</v>
      </c>
      <c r="L577" s="12" t="str">
        <f>IF(_xlfn.IFNA(VLOOKUP(D577,ctlistM1!A:AI,20,FALSE),"PC 12:0_14:1")=0,"PC 12:0_14:1", _xlfn.IFNA(VLOOKUP(D577,ctlistM1!A:AI,20,FALSE),"PC 12:0_14:1"))</f>
        <v>PC 12:0_14:1</v>
      </c>
      <c r="M577">
        <f>_xlfn.IFNA(VLOOKUP(D577,ctlistM1!A:AR,27,FALSE),0)</f>
        <v>0</v>
      </c>
      <c r="N577" s="2">
        <v>0</v>
      </c>
      <c r="O577" t="s">
        <v>146</v>
      </c>
      <c r="P577">
        <v>0</v>
      </c>
      <c r="Q577">
        <v>0</v>
      </c>
    </row>
    <row r="578" spans="1:17" x14ac:dyDescent="0.25">
      <c r="A578">
        <v>577</v>
      </c>
      <c r="B578" s="40">
        <v>-834.5</v>
      </c>
      <c r="C578" s="40">
        <v>331.3</v>
      </c>
      <c r="D578" t="s">
        <v>722</v>
      </c>
      <c r="E578">
        <f>VLOOKUP(D578,ProbListM1!D:S,10,FALSE)</f>
        <v>0.5781918609233061</v>
      </c>
      <c r="F578" t="str">
        <f>_xlfn.IFNA(VLOOKUP(D578,ctlistM1!A:AI,4,FALSE),"PC 12:0_14:1")</f>
        <v>PS 18:2_22:5</v>
      </c>
      <c r="G578">
        <f>_xlfn.IFNA(VLOOKUP(D578,ctlistM1!A:AL,11,FALSE),0)</f>
        <v>1</v>
      </c>
      <c r="H578" s="2">
        <f>IF(G578=0,0,VLOOKUP(F578,ProbListM1!D:W,IF(G578=1,17,IF(G578=2,18,IF(G578=3,19,IF(G578=4,20)))), FALSE))</f>
        <v>1.9664061515454898E-2</v>
      </c>
      <c r="I578" s="12" t="str">
        <f>IF(_xlfn.IFNA(VLOOKUP(D578,ctlistM1!A:AI,12,FALSE),"PC 12:0_14:1")=0,"PC 12:0_14:1", _xlfn.IFNA(VLOOKUP(D578,ctlistM1!A:AI,12,FALSE),"PC 12:0_14:1"))</f>
        <v>PC 12:0_14:1</v>
      </c>
      <c r="J578" s="12">
        <f>_xlfn.IFNA(VLOOKUP(D578,ctlistM1!A:AO,19,FALSE),0)</f>
        <v>0</v>
      </c>
      <c r="K578" s="2">
        <f>IF(J578=0,0,VLOOKUP(I578,ProbListM1!D:W,IF(J578=1,17,IF(J578=2,18,IF(J578=3,19,IF(J578=4,20)))),FALSE))</f>
        <v>0</v>
      </c>
      <c r="L578" s="12" t="str">
        <f>IF(_xlfn.IFNA(VLOOKUP(D578,ctlistM1!A:AI,20,FALSE),"PC 12:0_14:1")=0,"PC 12:0_14:1", _xlfn.IFNA(VLOOKUP(D578,ctlistM1!A:AI,20,FALSE),"PC 12:0_14:1"))</f>
        <v>PC 12:0_14:1</v>
      </c>
      <c r="M578">
        <f>_xlfn.IFNA(VLOOKUP(D578,ctlistM1!A:AR,27,FALSE),0)</f>
        <v>0</v>
      </c>
      <c r="N578" s="2">
        <v>0</v>
      </c>
      <c r="O578" t="s">
        <v>146</v>
      </c>
      <c r="P578">
        <v>0</v>
      </c>
      <c r="Q578">
        <v>0</v>
      </c>
    </row>
    <row r="579" spans="1:17" x14ac:dyDescent="0.25">
      <c r="A579">
        <v>578</v>
      </c>
      <c r="B579" s="40">
        <v>-832.5</v>
      </c>
      <c r="C579" s="40">
        <v>329.2</v>
      </c>
      <c r="D579" t="s">
        <v>723</v>
      </c>
      <c r="E579">
        <f>VLOOKUP(D579,ProbListM1!D:S,10,FALSE)</f>
        <v>0.57836535751734086</v>
      </c>
      <c r="F579" t="str">
        <f>_xlfn.IFNA(VLOOKUP(D579,ctlistM1!A:AI,4,FALSE),"PC 12:0_14:1")</f>
        <v>PS 18:2_22:6</v>
      </c>
      <c r="G579">
        <f>_xlfn.IFNA(VLOOKUP(D579,ctlistM1!A:AL,11,FALSE),0)</f>
        <v>1</v>
      </c>
      <c r="H579" s="2">
        <f>IF(G579=0,0,VLOOKUP(F579,ProbListM1!D:W,IF(G579=1,17,IF(G579=2,18,IF(G579=3,19,IF(G579=4,20)))), FALSE))</f>
        <v>1.9626534039290381E-2</v>
      </c>
      <c r="I579" s="12" t="str">
        <f>IF(_xlfn.IFNA(VLOOKUP(D579,ctlistM1!A:AI,12,FALSE),"PC 12:0_14:1")=0,"PC 12:0_14:1", _xlfn.IFNA(VLOOKUP(D579,ctlistM1!A:AI,12,FALSE),"PC 12:0_14:1"))</f>
        <v>PC 12:0_14:1</v>
      </c>
      <c r="J579" s="12">
        <f>_xlfn.IFNA(VLOOKUP(D579,ctlistM1!A:AO,19,FALSE),0)</f>
        <v>0</v>
      </c>
      <c r="K579" s="2">
        <f>IF(J579=0,0,VLOOKUP(I579,ProbListM1!D:W,IF(J579=1,17,IF(J579=2,18,IF(J579=3,19,IF(J579=4,20)))),FALSE))</f>
        <v>0</v>
      </c>
      <c r="L579" s="12" t="str">
        <f>IF(_xlfn.IFNA(VLOOKUP(D579,ctlistM1!A:AI,20,FALSE),"PC 12:0_14:1")=0,"PC 12:0_14:1", _xlfn.IFNA(VLOOKUP(D579,ctlistM1!A:AI,20,FALSE),"PC 12:0_14:1"))</f>
        <v>PC 12:0_14:1</v>
      </c>
      <c r="M579">
        <f>_xlfn.IFNA(VLOOKUP(D579,ctlistM1!A:AR,27,FALSE),0)</f>
        <v>0</v>
      </c>
      <c r="N579" s="2">
        <v>0</v>
      </c>
      <c r="O579" t="s">
        <v>146</v>
      </c>
      <c r="P579">
        <v>0</v>
      </c>
      <c r="Q579">
        <v>0</v>
      </c>
    </row>
    <row r="580" spans="1:17" x14ac:dyDescent="0.25">
      <c r="A580">
        <v>579</v>
      </c>
      <c r="B580" s="40">
        <v>-830.5</v>
      </c>
      <c r="C580" s="40">
        <v>327.2</v>
      </c>
      <c r="D580" t="s">
        <v>724</v>
      </c>
      <c r="E580">
        <f>VLOOKUP(D580,ProbListM1!D:S,10,FALSE)</f>
        <v>0.57853890617206716</v>
      </c>
      <c r="F580" t="str">
        <f>_xlfn.IFNA(VLOOKUP(D580,ctlistM1!A:AI,4,FALSE),"PC 12:0_14:1")</f>
        <v>PC 12:0_14:1</v>
      </c>
      <c r="G580">
        <f>_xlfn.IFNA(VLOOKUP(D580,ctlistM1!A:AL,11,FALSE),0)</f>
        <v>0</v>
      </c>
      <c r="H580" s="2">
        <f>IF(G580=0,0,VLOOKUP(F580,ProbListM1!D:W,IF(G580=1,17,IF(G580=2,18,IF(G580=3,19,IF(G580=4,20)))), FALSE))</f>
        <v>0</v>
      </c>
      <c r="I580" s="12" t="str">
        <f>IF(_xlfn.IFNA(VLOOKUP(D580,ctlistM1!A:AI,12,FALSE),"PC 12:0_14:1")=0,"PC 12:0_14:1", _xlfn.IFNA(VLOOKUP(D580,ctlistM1!A:AI,12,FALSE),"PC 12:0_14:1"))</f>
        <v>PC 12:0_14:1</v>
      </c>
      <c r="J580" s="12">
        <f>_xlfn.IFNA(VLOOKUP(D580,ctlistM1!A:AO,19,FALSE),0)</f>
        <v>0</v>
      </c>
      <c r="K580" s="2">
        <f>IF(J580=0,0,VLOOKUP(I580,ProbListM1!D:W,IF(J580=1,17,IF(J580=2,18,IF(J580=3,19,IF(J580=4,20)))),FALSE))</f>
        <v>0</v>
      </c>
      <c r="L580" s="12" t="str">
        <f>IF(_xlfn.IFNA(VLOOKUP(D580,ctlistM1!A:AI,20,FALSE),"PC 12:0_14:1")=0,"PC 12:0_14:1", _xlfn.IFNA(VLOOKUP(D580,ctlistM1!A:AI,20,FALSE),"PC 12:0_14:1"))</f>
        <v>PC 12:0_14:1</v>
      </c>
      <c r="M580">
        <f>_xlfn.IFNA(VLOOKUP(D580,ctlistM1!A:AR,27,FALSE),0)</f>
        <v>0</v>
      </c>
      <c r="N580" s="2">
        <v>0</v>
      </c>
      <c r="O580" t="s">
        <v>146</v>
      </c>
      <c r="P580">
        <v>0</v>
      </c>
      <c r="Q580">
        <v>0</v>
      </c>
    </row>
    <row r="581" spans="1:17" x14ac:dyDescent="0.25">
      <c r="A581">
        <v>580</v>
      </c>
      <c r="B581" s="40">
        <v>-788.5</v>
      </c>
      <c r="C581" s="40">
        <v>253.2</v>
      </c>
      <c r="D581" t="s">
        <v>725</v>
      </c>
      <c r="E581">
        <f>VLOOKUP(D581,ProbListM1!D:S,10,FALSE)</f>
        <v>0.60416631732619419</v>
      </c>
      <c r="F581" t="str">
        <f>_xlfn.IFNA(VLOOKUP(D581,ctlistM1!A:AI,4,FALSE),"PC 12:0_14:1")</f>
        <v>PC 12:0_14:1</v>
      </c>
      <c r="G581">
        <f>_xlfn.IFNA(VLOOKUP(D581,ctlistM1!A:AL,11,FALSE),0)</f>
        <v>0</v>
      </c>
      <c r="H581" s="2">
        <f>IF(G581=0,0,VLOOKUP(F581,ProbListM1!D:W,IF(G581=1,17,IF(G581=2,18,IF(G581=3,19,IF(G581=4,20)))), FALSE))</f>
        <v>0</v>
      </c>
      <c r="I581" s="12" t="str">
        <f>IF(_xlfn.IFNA(VLOOKUP(D581,ctlistM1!A:AI,12,FALSE),"PC 12:0_14:1")=0,"PC 12:0_14:1", _xlfn.IFNA(VLOOKUP(D581,ctlistM1!A:AI,12,FALSE),"PC 12:0_14:1"))</f>
        <v>PC 12:0_14:1</v>
      </c>
      <c r="J581" s="12">
        <f>_xlfn.IFNA(VLOOKUP(D581,ctlistM1!A:AO,19,FALSE),0)</f>
        <v>0</v>
      </c>
      <c r="K581" s="2">
        <f>IF(J581=0,0,VLOOKUP(I581,ProbListM1!D:W,IF(J581=1,17,IF(J581=2,18,IF(J581=3,19,IF(J581=4,20)))),FALSE))</f>
        <v>0</v>
      </c>
      <c r="L581" s="12" t="str">
        <f>IF(_xlfn.IFNA(VLOOKUP(D581,ctlistM1!A:AI,20,FALSE),"PC 12:0_14:1")=0,"PC 12:0_14:1", _xlfn.IFNA(VLOOKUP(D581,ctlistM1!A:AI,20,FALSE),"PC 12:0_14:1"))</f>
        <v>PC 12:0_14:1</v>
      </c>
      <c r="M581">
        <f>_xlfn.IFNA(VLOOKUP(D581,ctlistM1!A:AR,27,FALSE),0)</f>
        <v>0</v>
      </c>
      <c r="N581" s="2">
        <v>0</v>
      </c>
      <c r="O581" t="s">
        <v>146</v>
      </c>
      <c r="P581">
        <v>0</v>
      </c>
      <c r="Q581">
        <v>0</v>
      </c>
    </row>
    <row r="582" spans="1:17" x14ac:dyDescent="0.25">
      <c r="A582">
        <v>581</v>
      </c>
      <c r="B582" s="41">
        <v>-816.6</v>
      </c>
      <c r="C582" s="41">
        <v>281.2</v>
      </c>
      <c r="D582" t="s">
        <v>726</v>
      </c>
      <c r="E582">
        <f>VLOOKUP(D582,ProbListM1!D:S,10,FALSE)</f>
        <v>0.59059327358190317</v>
      </c>
      <c r="F582" t="str">
        <f>_xlfn.IFNA(VLOOKUP(D582,ctlistM1!A:AI,4,FALSE),"PC 12:0_14:1")</f>
        <v>PS 18:1_20:1_2</v>
      </c>
      <c r="G582">
        <f>_xlfn.IFNA(VLOOKUP(D582,ctlistM1!A:AL,11,FALSE),0)</f>
        <v>2</v>
      </c>
      <c r="H582" s="2">
        <f>IF(G582=0,0,VLOOKUP(F582,ProbListM1!D:W,IF(G582=1,17,IF(G582=2,18,IF(G582=3,19,IF(G582=4,20)))), FALSE))</f>
        <v>3.5657584613339295E-2</v>
      </c>
      <c r="I582" s="12" t="str">
        <f>IF(_xlfn.IFNA(VLOOKUP(D582,ctlistM1!A:AI,12,FALSE),"PC 12:0_14:1")=0,"PC 12:0_14:1", _xlfn.IFNA(VLOOKUP(D582,ctlistM1!A:AI,12,FALSE),"PC 12:0_14:1"))</f>
        <v>PS 18:2_20:0</v>
      </c>
      <c r="J582" s="12">
        <f>_xlfn.IFNA(VLOOKUP(D582,ctlistM1!A:AO,19,FALSE),0)</f>
        <v>1</v>
      </c>
      <c r="K582" s="2">
        <f>IF(J582=0,0,VLOOKUP(I582,ProbListM1!D:W,IF(J582=1,17,IF(J582=2,18,IF(J582=3,19,IF(J582=4,20)))),FALSE))</f>
        <v>1.4198813853362765E-2</v>
      </c>
      <c r="L582" s="12" t="str">
        <f>IF(_xlfn.IFNA(VLOOKUP(D582,ctlistM1!A:AI,20,FALSE),"PC 12:0_14:1")=0,"PC 12:0_14:1", _xlfn.IFNA(VLOOKUP(D582,ctlistM1!A:AI,20,FALSE),"PC 12:0_14:1"))</f>
        <v>PC 12:0_14:1</v>
      </c>
      <c r="M582">
        <f>_xlfn.IFNA(VLOOKUP(D582,ctlistM1!A:AR,27,FALSE),0)</f>
        <v>0</v>
      </c>
      <c r="N582" s="2">
        <v>0</v>
      </c>
      <c r="O582" t="s">
        <v>146</v>
      </c>
      <c r="P582">
        <v>0</v>
      </c>
      <c r="Q582">
        <v>0</v>
      </c>
    </row>
    <row r="583" spans="1:17" x14ac:dyDescent="0.25">
      <c r="A583">
        <v>582</v>
      </c>
      <c r="B583" s="40">
        <v>-814.6</v>
      </c>
      <c r="C583" s="40">
        <v>279.2</v>
      </c>
      <c r="D583" t="s">
        <v>727</v>
      </c>
      <c r="E583">
        <f>VLOOKUP(D583,ProbListM1!D:S,10,FALSE)</f>
        <v>0.59077049143699811</v>
      </c>
      <c r="F583" t="str">
        <f>_xlfn.IFNA(VLOOKUP(D583,ctlistM1!A:AI,4,FALSE),"PC 12:0_14:1")</f>
        <v>PS 18:2_20:1_2</v>
      </c>
      <c r="G583">
        <f>_xlfn.IFNA(VLOOKUP(D583,ctlistM1!A:AL,11,FALSE),0)</f>
        <v>2</v>
      </c>
      <c r="H583" s="2">
        <f>IF(G583=0,0,VLOOKUP(F583,ProbListM1!D:W,IF(G583=1,17,IF(G583=2,18,IF(G583=3,19,IF(G583=4,20)))), FALSE))</f>
        <v>3.5668284296091722E-2</v>
      </c>
      <c r="I583" s="12" t="str">
        <f>IF(_xlfn.IFNA(VLOOKUP(D583,ctlistM1!A:AI,12,FALSE),"PC 12:0_14:1")=0,"PC 12:0_14:1", _xlfn.IFNA(VLOOKUP(D583,ctlistM1!A:AI,12,FALSE),"PC 12:0_14:1"))</f>
        <v>PS 18:3_20:0</v>
      </c>
      <c r="J583" s="12">
        <f>_xlfn.IFNA(VLOOKUP(D583,ctlistM1!A:AO,19,FALSE),0)</f>
        <v>1</v>
      </c>
      <c r="K583" s="2">
        <f>IF(J583=0,0,VLOOKUP(I583,ProbListM1!D:W,IF(J583=1,17,IF(J583=2,18,IF(J583=3,19,IF(J583=4,20)))),FALSE))</f>
        <v>1.4166656618105724E-2</v>
      </c>
      <c r="L583" s="12" t="str">
        <f>IF(_xlfn.IFNA(VLOOKUP(D583,ctlistM1!A:AI,20,FALSE),"PC 12:0_14:1")=0,"PC 12:0_14:1", _xlfn.IFNA(VLOOKUP(D583,ctlistM1!A:AI,20,FALSE),"PC 12:0_14:1"))</f>
        <v>PC 12:0_14:1</v>
      </c>
      <c r="M583">
        <f>_xlfn.IFNA(VLOOKUP(D583,ctlistM1!A:AR,27,FALSE),0)</f>
        <v>0</v>
      </c>
      <c r="N583" s="2">
        <v>0</v>
      </c>
      <c r="O583" t="s">
        <v>146</v>
      </c>
      <c r="P583">
        <v>0</v>
      </c>
      <c r="Q583">
        <v>0</v>
      </c>
    </row>
    <row r="584" spans="1:17" x14ac:dyDescent="0.25">
      <c r="A584">
        <v>583</v>
      </c>
      <c r="B584" s="40">
        <v>-812.5</v>
      </c>
      <c r="C584" s="40">
        <v>277.2</v>
      </c>
      <c r="D584" t="s">
        <v>728</v>
      </c>
      <c r="E584">
        <f>VLOOKUP(D584,ProbListM1!D:S,10,FALSE)</f>
        <v>0.59094776246941427</v>
      </c>
      <c r="F584" t="str">
        <f>_xlfn.IFNA(VLOOKUP(D584,ctlistM1!A:AI,4,FALSE),"PC 12:0_14:1")</f>
        <v>PC 12:0_14:1</v>
      </c>
      <c r="G584">
        <f>_xlfn.IFNA(VLOOKUP(D584,ctlistM1!A:AL,11,FALSE),0)</f>
        <v>0</v>
      </c>
      <c r="H584" s="2">
        <f>IF(G584=0,0,VLOOKUP(F584,ProbListM1!D:W,IF(G584=1,17,IF(G584=2,18,IF(G584=3,19,IF(G584=4,20)))), FALSE))</f>
        <v>0</v>
      </c>
      <c r="I584" s="12" t="str">
        <f>IF(_xlfn.IFNA(VLOOKUP(D584,ctlistM1!A:AI,12,FALSE),"PC 12:0_14:1")=0,"PC 12:0_14:1", _xlfn.IFNA(VLOOKUP(D584,ctlistM1!A:AI,12,FALSE),"PC 12:0_14:1"))</f>
        <v>PC 12:0_14:1</v>
      </c>
      <c r="J584" s="12">
        <f>_xlfn.IFNA(VLOOKUP(D584,ctlistM1!A:AO,19,FALSE),0)</f>
        <v>0</v>
      </c>
      <c r="K584" s="2">
        <f>IF(J584=0,0,VLOOKUP(I584,ProbListM1!D:W,IF(J584=1,17,IF(J584=2,18,IF(J584=3,19,IF(J584=4,20)))),FALSE))</f>
        <v>0</v>
      </c>
      <c r="L584" s="12" t="str">
        <f>IF(_xlfn.IFNA(VLOOKUP(D584,ctlistM1!A:AI,20,FALSE),"PC 12:0_14:1")=0,"PC 12:0_14:1", _xlfn.IFNA(VLOOKUP(D584,ctlistM1!A:AI,20,FALSE),"PC 12:0_14:1"))</f>
        <v>PC 12:0_14:1</v>
      </c>
      <c r="M584">
        <f>_xlfn.IFNA(VLOOKUP(D584,ctlistM1!A:AR,27,FALSE),0)</f>
        <v>0</v>
      </c>
      <c r="N584" s="2">
        <v>0</v>
      </c>
      <c r="O584" t="s">
        <v>146</v>
      </c>
      <c r="P584">
        <v>0</v>
      </c>
      <c r="Q584">
        <v>0</v>
      </c>
    </row>
    <row r="585" spans="1:17" x14ac:dyDescent="0.25">
      <c r="A585">
        <v>584</v>
      </c>
      <c r="B585" s="40">
        <v>-844.6</v>
      </c>
      <c r="C585" s="40">
        <v>309.3</v>
      </c>
      <c r="D585" t="s">
        <v>729</v>
      </c>
      <c r="E585">
        <f>VLOOKUP(D585,ProbListM1!D:S,10,FALSE)</f>
        <v>0.57732515831707409</v>
      </c>
      <c r="F585" t="str">
        <f>_xlfn.IFNA(VLOOKUP(D585,ctlistM1!A:AI,4,FALSE),"PC 12:0_14:1")</f>
        <v>PS 20:0_20:2</v>
      </c>
      <c r="G585">
        <f>_xlfn.IFNA(VLOOKUP(D585,ctlistM1!A:AL,11,FALSE),0)</f>
        <v>1</v>
      </c>
      <c r="H585" s="2">
        <f>IF(G585=0,0,VLOOKUP(F585,ProbListM1!D:W,IF(G585=1,17,IF(G585=2,18,IF(G585=3,19,IF(G585=4,20)))), FALSE))</f>
        <v>1.6671693400913994E-2</v>
      </c>
      <c r="I585" s="12" t="str">
        <f>IF(_xlfn.IFNA(VLOOKUP(D585,ctlistM1!A:AI,12,FALSE),"PC 12:0_14:1")=0,"PC 12:0_14:1", _xlfn.IFNA(VLOOKUP(D585,ctlistM1!A:AI,12,FALSE),"PC 12:0_14:1"))</f>
        <v>PC 12:0_14:1</v>
      </c>
      <c r="J585" s="12">
        <f>_xlfn.IFNA(VLOOKUP(D585,ctlistM1!A:AO,19,FALSE),0)</f>
        <v>0</v>
      </c>
      <c r="K585" s="2">
        <f>IF(J585=0,0,VLOOKUP(I585,ProbListM1!D:W,IF(J585=1,17,IF(J585=2,18,IF(J585=3,19,IF(J585=4,20)))),FALSE))</f>
        <v>0</v>
      </c>
      <c r="L585" s="12" t="str">
        <f>IF(_xlfn.IFNA(VLOOKUP(D585,ctlistM1!A:AI,20,FALSE),"PC 12:0_14:1")=0,"PC 12:0_14:1", _xlfn.IFNA(VLOOKUP(D585,ctlistM1!A:AI,20,FALSE),"PC 12:0_14:1"))</f>
        <v>PC 12:0_14:1</v>
      </c>
      <c r="M585">
        <f>_xlfn.IFNA(VLOOKUP(D585,ctlistM1!A:AR,27,FALSE),0)</f>
        <v>0</v>
      </c>
      <c r="N585" s="2">
        <v>0</v>
      </c>
      <c r="O585" t="s">
        <v>146</v>
      </c>
      <c r="P585">
        <v>0</v>
      </c>
      <c r="Q585">
        <v>0</v>
      </c>
    </row>
    <row r="586" spans="1:17" x14ac:dyDescent="0.25">
      <c r="A586">
        <v>585</v>
      </c>
      <c r="B586" s="40">
        <v>-842.6</v>
      </c>
      <c r="C586" s="40">
        <v>307.3</v>
      </c>
      <c r="D586" t="s">
        <v>730</v>
      </c>
      <c r="E586">
        <f>VLOOKUP(D586,ProbListM1!D:S,10,FALSE)</f>
        <v>0.57749839484181265</v>
      </c>
      <c r="F586" t="str">
        <f>_xlfn.IFNA(VLOOKUP(D586,ctlistM1!A:AI,4,FALSE),"PC 12:0_14:1")</f>
        <v>PS 20:0_20:3</v>
      </c>
      <c r="G586">
        <f>_xlfn.IFNA(VLOOKUP(D586,ctlistM1!A:AL,11,FALSE),0)</f>
        <v>1</v>
      </c>
      <c r="H586" s="2">
        <f>IF(G586=0,0,VLOOKUP(F586,ProbListM1!D:W,IF(G586=1,17,IF(G586=2,18,IF(G586=3,19,IF(G586=4,20)))), FALSE))</f>
        <v>1.6637136721194247E-2</v>
      </c>
      <c r="I586" s="12" t="str">
        <f>IF(_xlfn.IFNA(VLOOKUP(D586,ctlistM1!A:AI,12,FALSE),"PC 12:0_14:1")=0,"PC 12:0_14:1", _xlfn.IFNA(VLOOKUP(D586,ctlistM1!A:AI,12,FALSE),"PC 12:0_14:1"))</f>
        <v>PC 12:0_14:1</v>
      </c>
      <c r="J586" s="12">
        <f>_xlfn.IFNA(VLOOKUP(D586,ctlistM1!A:AO,19,FALSE),0)</f>
        <v>0</v>
      </c>
      <c r="K586" s="2">
        <f>IF(J586=0,0,VLOOKUP(I586,ProbListM1!D:W,IF(J586=1,17,IF(J586=2,18,IF(J586=3,19,IF(J586=4,20)))),FALSE))</f>
        <v>0</v>
      </c>
      <c r="L586" s="12" t="str">
        <f>IF(_xlfn.IFNA(VLOOKUP(D586,ctlistM1!A:AI,20,FALSE),"PC 12:0_14:1")=0,"PC 12:0_14:1", _xlfn.IFNA(VLOOKUP(D586,ctlistM1!A:AI,20,FALSE),"PC 12:0_14:1"))</f>
        <v>PC 12:0_14:1</v>
      </c>
      <c r="M586">
        <f>_xlfn.IFNA(VLOOKUP(D586,ctlistM1!A:AR,27,FALSE),0)</f>
        <v>0</v>
      </c>
      <c r="N586" s="2">
        <v>0</v>
      </c>
      <c r="O586" t="s">
        <v>146</v>
      </c>
      <c r="P586">
        <v>0</v>
      </c>
      <c r="Q586">
        <v>0</v>
      </c>
    </row>
    <row r="587" spans="1:17" x14ac:dyDescent="0.25">
      <c r="A587">
        <v>586</v>
      </c>
      <c r="B587" s="40">
        <v>-840.6</v>
      </c>
      <c r="C587" s="40">
        <v>305.2</v>
      </c>
      <c r="D587" t="s">
        <v>731</v>
      </c>
      <c r="E587">
        <f>VLOOKUP(D587,ProbListM1!D:S,10,FALSE)</f>
        <v>0.5776716833492046</v>
      </c>
      <c r="F587" t="str">
        <f>_xlfn.IFNA(VLOOKUP(D587,ctlistM1!A:AI,4,FALSE),"PC 12:0_14:1")</f>
        <v>PS 20:0_20:4</v>
      </c>
      <c r="G587">
        <f>_xlfn.IFNA(VLOOKUP(D587,ctlistM1!A:AL,11,FALSE),0)</f>
        <v>1</v>
      </c>
      <c r="H587" s="2">
        <f>IF(G587=0,0,VLOOKUP(F587,ProbListM1!D:W,IF(G587=1,17,IF(G587=2,18,IF(G587=3,19,IF(G587=4,20)))), FALSE))</f>
        <v>1.6602609823330242E-2</v>
      </c>
      <c r="I587" s="12" t="str">
        <f>IF(_xlfn.IFNA(VLOOKUP(D587,ctlistM1!A:AI,12,FALSE),"PC 12:0_14:1")=0,"PC 12:0_14:1", _xlfn.IFNA(VLOOKUP(D587,ctlistM1!A:AI,12,FALSE),"PC 12:0_14:1"))</f>
        <v>PC 12:0_14:1</v>
      </c>
      <c r="J587" s="12">
        <f>_xlfn.IFNA(VLOOKUP(D587,ctlistM1!A:AO,19,FALSE),0)</f>
        <v>0</v>
      </c>
      <c r="K587" s="2">
        <f>IF(J587=0,0,VLOOKUP(I587,ProbListM1!D:W,IF(J587=1,17,IF(J587=2,18,IF(J587=3,19,IF(J587=4,20)))),FALSE))</f>
        <v>0</v>
      </c>
      <c r="L587" s="12" t="str">
        <f>IF(_xlfn.IFNA(VLOOKUP(D587,ctlistM1!A:AI,20,FALSE),"PC 12:0_14:1")=0,"PC 12:0_14:1", _xlfn.IFNA(VLOOKUP(D587,ctlistM1!A:AI,20,FALSE),"PC 12:0_14:1"))</f>
        <v>PC 12:0_14:1</v>
      </c>
      <c r="M587">
        <f>_xlfn.IFNA(VLOOKUP(D587,ctlistM1!A:AR,27,FALSE),0)</f>
        <v>0</v>
      </c>
      <c r="N587" s="2">
        <v>0</v>
      </c>
      <c r="O587" t="s">
        <v>146</v>
      </c>
      <c r="P587">
        <v>0</v>
      </c>
      <c r="Q587">
        <v>0</v>
      </c>
    </row>
    <row r="588" spans="1:17" x14ac:dyDescent="0.25">
      <c r="A588">
        <v>587</v>
      </c>
      <c r="B588" s="40">
        <v>-838.6</v>
      </c>
      <c r="C588" s="40">
        <v>303.2</v>
      </c>
      <c r="D588" t="s">
        <v>732</v>
      </c>
      <c r="E588">
        <f>VLOOKUP(D588,ProbListM1!D:S,10,FALSE)</f>
        <v>0.57784502385484793</v>
      </c>
      <c r="F588" t="str">
        <f>_xlfn.IFNA(VLOOKUP(D588,ctlistM1!A:AI,4,FALSE),"PC 12:0_14:1")</f>
        <v>PS 20:0_20:5</v>
      </c>
      <c r="G588">
        <f>_xlfn.IFNA(VLOOKUP(D588,ctlistM1!A:AL,11,FALSE),0)</f>
        <v>1</v>
      </c>
      <c r="H588" s="2">
        <f>IF(G588=0,0,VLOOKUP(F588,ProbListM1!D:W,IF(G588=1,17,IF(G588=2,18,IF(G588=3,19,IF(G588=4,20)))), FALSE))</f>
        <v>1.6568112743916612E-2</v>
      </c>
      <c r="I588" s="12" t="str">
        <f>IF(_xlfn.IFNA(VLOOKUP(D588,ctlistM1!A:AI,12,FALSE),"PC 12:0_14:1")=0,"PC 12:0_14:1", _xlfn.IFNA(VLOOKUP(D588,ctlistM1!A:AI,12,FALSE),"PC 12:0_14:1"))</f>
        <v>PC 12:0_14:1</v>
      </c>
      <c r="J588" s="12">
        <f>_xlfn.IFNA(VLOOKUP(D588,ctlistM1!A:AO,19,FALSE),0)</f>
        <v>0</v>
      </c>
      <c r="K588" s="2">
        <f>IF(J588=0,0,VLOOKUP(I588,ProbListM1!D:W,IF(J588=1,17,IF(J588=2,18,IF(J588=3,19,IF(J588=4,20)))),FALSE))</f>
        <v>0</v>
      </c>
      <c r="L588" s="12" t="str">
        <f>IF(_xlfn.IFNA(VLOOKUP(D588,ctlistM1!A:AI,20,FALSE),"PC 12:0_14:1")=0,"PC 12:0_14:1", _xlfn.IFNA(VLOOKUP(D588,ctlistM1!A:AI,20,FALSE),"PC 12:0_14:1"))</f>
        <v>PC 12:0_14:1</v>
      </c>
      <c r="M588">
        <f>_xlfn.IFNA(VLOOKUP(D588,ctlistM1!A:AR,27,FALSE),0)</f>
        <v>0</v>
      </c>
      <c r="N588" s="2">
        <v>0</v>
      </c>
      <c r="O588" t="s">
        <v>146</v>
      </c>
      <c r="P588">
        <v>0</v>
      </c>
      <c r="Q588">
        <v>0</v>
      </c>
    </row>
    <row r="589" spans="1:17" x14ac:dyDescent="0.25">
      <c r="A589">
        <v>588</v>
      </c>
      <c r="B589" s="40">
        <v>-836.5</v>
      </c>
      <c r="C589" s="40">
        <v>301.2</v>
      </c>
      <c r="D589" t="s">
        <v>733</v>
      </c>
      <c r="E589">
        <f>VLOOKUP(D589,ProbListM1!D:S,10,FALSE)</f>
        <v>0.57801841637434592</v>
      </c>
      <c r="F589" t="str">
        <f>_xlfn.IFNA(VLOOKUP(D589,ctlistM1!A:AI,4,FALSE),"PC 12:0_14:1")</f>
        <v>PC 12:0_14:1</v>
      </c>
      <c r="G589">
        <f>_xlfn.IFNA(VLOOKUP(D589,ctlistM1!A:AL,11,FALSE),0)</f>
        <v>0</v>
      </c>
      <c r="H589" s="2">
        <f>IF(G589=0,0,VLOOKUP(F589,ProbListM1!D:W,IF(G589=1,17,IF(G589=2,18,IF(G589=3,19,IF(G589=4,20)))), FALSE))</f>
        <v>0</v>
      </c>
      <c r="I589" s="12" t="str">
        <f>IF(_xlfn.IFNA(VLOOKUP(D589,ctlistM1!A:AI,12,FALSE),"PC 12:0_14:1")=0,"PC 12:0_14:1", _xlfn.IFNA(VLOOKUP(D589,ctlistM1!A:AI,12,FALSE),"PC 12:0_14:1"))</f>
        <v>PC 12:0_14:1</v>
      </c>
      <c r="J589" s="12">
        <f>_xlfn.IFNA(VLOOKUP(D589,ctlistM1!A:AO,19,FALSE),0)</f>
        <v>0</v>
      </c>
      <c r="K589" s="2">
        <f>IF(J589=0,0,VLOOKUP(I589,ProbListM1!D:W,IF(J589=1,17,IF(J589=2,18,IF(J589=3,19,IF(J589=4,20)))),FALSE))</f>
        <v>0</v>
      </c>
      <c r="L589" s="12" t="str">
        <f>IF(_xlfn.IFNA(VLOOKUP(D589,ctlistM1!A:AI,20,FALSE),"PC 12:0_14:1")=0,"PC 12:0_14:1", _xlfn.IFNA(VLOOKUP(D589,ctlistM1!A:AI,20,FALSE),"PC 12:0_14:1"))</f>
        <v>PC 12:0_14:1</v>
      </c>
      <c r="M589">
        <f>_xlfn.IFNA(VLOOKUP(D589,ctlistM1!A:AR,27,FALSE),0)</f>
        <v>0</v>
      </c>
      <c r="N589" s="2">
        <v>0</v>
      </c>
      <c r="O589" t="s">
        <v>146</v>
      </c>
      <c r="P589">
        <v>0</v>
      </c>
      <c r="Q589">
        <v>0</v>
      </c>
    </row>
    <row r="590" spans="1:17" x14ac:dyDescent="0.25">
      <c r="A590">
        <v>589</v>
      </c>
      <c r="B590" s="40">
        <v>-866.6</v>
      </c>
      <c r="C590" s="40">
        <v>331.3</v>
      </c>
      <c r="D590" t="s">
        <v>734</v>
      </c>
      <c r="E590">
        <f>VLOOKUP(D590,ProbListM1!D:S,10,FALSE)</f>
        <v>0.56486330746106883</v>
      </c>
      <c r="F590" t="str">
        <f>_xlfn.IFNA(VLOOKUP(D590,ctlistM1!A:AI,4,FALSE),"PC 12:0_14:1")</f>
        <v>PS 20:0_22:5</v>
      </c>
      <c r="G590">
        <f>_xlfn.IFNA(VLOOKUP(D590,ctlistM1!A:AL,11,FALSE),0)</f>
        <v>1</v>
      </c>
      <c r="H590" s="2">
        <f>IF(G590=0,0,VLOOKUP(F590,ProbListM1!D:W,IF(G590=1,17,IF(G590=2,18,IF(G590=3,19,IF(G590=4,20)))), FALSE))</f>
        <v>1.9210763029421329E-2</v>
      </c>
      <c r="I590" s="12" t="str">
        <f>IF(_xlfn.IFNA(VLOOKUP(D590,ctlistM1!A:AI,12,FALSE),"PC 12:0_14:1")=0,"PC 12:0_14:1", _xlfn.IFNA(VLOOKUP(D590,ctlistM1!A:AI,12,FALSE),"PC 12:0_14:1"))</f>
        <v>PC 12:0_14:1</v>
      </c>
      <c r="J590" s="12">
        <f>_xlfn.IFNA(VLOOKUP(D590,ctlistM1!A:AO,19,FALSE),0)</f>
        <v>0</v>
      </c>
      <c r="K590" s="2">
        <f>IF(J590=0,0,VLOOKUP(I590,ProbListM1!D:W,IF(J590=1,17,IF(J590=2,18,IF(J590=3,19,IF(J590=4,20)))),FALSE))</f>
        <v>0</v>
      </c>
      <c r="L590" s="12" t="str">
        <f>IF(_xlfn.IFNA(VLOOKUP(D590,ctlistM1!A:AI,20,FALSE),"PC 12:0_14:1")=0,"PC 12:0_14:1", _xlfn.IFNA(VLOOKUP(D590,ctlistM1!A:AI,20,FALSE),"PC 12:0_14:1"))</f>
        <v>PC 12:0_14:1</v>
      </c>
      <c r="M590">
        <f>_xlfn.IFNA(VLOOKUP(D590,ctlistM1!A:AR,27,FALSE),0)</f>
        <v>0</v>
      </c>
      <c r="N590" s="2">
        <v>0</v>
      </c>
      <c r="O590" t="s">
        <v>146</v>
      </c>
      <c r="P590">
        <v>0</v>
      </c>
      <c r="Q590">
        <v>0</v>
      </c>
    </row>
    <row r="591" spans="1:17" x14ac:dyDescent="0.25">
      <c r="A591">
        <v>590</v>
      </c>
      <c r="B591" s="40">
        <v>-864.6</v>
      </c>
      <c r="C591" s="40">
        <v>329.2</v>
      </c>
      <c r="D591" t="s">
        <v>735</v>
      </c>
      <c r="E591">
        <f>VLOOKUP(D591,ProbListM1!D:S,10,FALSE)</f>
        <v>0.56503280458920746</v>
      </c>
      <c r="F591" t="str">
        <f>_xlfn.IFNA(VLOOKUP(D591,ctlistM1!A:AI,4,FALSE),"PC 12:0_14:1")</f>
        <v>PS 20:0_22:6</v>
      </c>
      <c r="G591">
        <f>_xlfn.IFNA(VLOOKUP(D591,ctlistM1!A:AL,11,FALSE),0)</f>
        <v>1</v>
      </c>
      <c r="H591" s="2">
        <f>IF(G591=0,0,VLOOKUP(F591,ProbListM1!D:W,IF(G591=1,17,IF(G591=2,18,IF(G591=3,19,IF(G591=4,20)))), FALSE))</f>
        <v>1.9174100641484726E-2</v>
      </c>
      <c r="I591" s="12" t="str">
        <f>IF(_xlfn.IFNA(VLOOKUP(D591,ctlistM1!A:AI,12,FALSE),"PC 12:0_14:1")=0,"PC 12:0_14:1", _xlfn.IFNA(VLOOKUP(D591,ctlistM1!A:AI,12,FALSE),"PC 12:0_14:1"))</f>
        <v>PC 12:0_14:1</v>
      </c>
      <c r="J591" s="12">
        <f>_xlfn.IFNA(VLOOKUP(D591,ctlistM1!A:AO,19,FALSE),0)</f>
        <v>0</v>
      </c>
      <c r="K591" s="2">
        <f>IF(J591=0,0,VLOOKUP(I591,ProbListM1!D:W,IF(J591=1,17,IF(J591=2,18,IF(J591=3,19,IF(J591=4,20)))),FALSE))</f>
        <v>0</v>
      </c>
      <c r="L591" s="12" t="str">
        <f>IF(_xlfn.IFNA(VLOOKUP(D591,ctlistM1!A:AI,20,FALSE),"PC 12:0_14:1")=0,"PC 12:0_14:1", _xlfn.IFNA(VLOOKUP(D591,ctlistM1!A:AI,20,FALSE),"PC 12:0_14:1"))</f>
        <v>PC 12:0_14:1</v>
      </c>
      <c r="M591">
        <f>_xlfn.IFNA(VLOOKUP(D591,ctlistM1!A:AR,27,FALSE),0)</f>
        <v>0</v>
      </c>
      <c r="N591" s="2">
        <v>0</v>
      </c>
      <c r="O591" t="s">
        <v>146</v>
      </c>
      <c r="P591">
        <v>0</v>
      </c>
      <c r="Q591">
        <v>0</v>
      </c>
    </row>
    <row r="592" spans="1:17" x14ac:dyDescent="0.25">
      <c r="A592">
        <v>591</v>
      </c>
      <c r="B592" s="40">
        <v>-862.6</v>
      </c>
      <c r="C592" s="40">
        <v>327.2</v>
      </c>
      <c r="D592" t="s">
        <v>736</v>
      </c>
      <c r="E592">
        <f>VLOOKUP(D592,ProbListM1!D:S,10,FALSE)</f>
        <v>0.56520235257792784</v>
      </c>
      <c r="F592" t="str">
        <f>_xlfn.IFNA(VLOOKUP(D592,ctlistM1!A:AI,4,FALSE),"PC 12:0_14:1")</f>
        <v>PC 12:0_14:1</v>
      </c>
      <c r="G592">
        <f>_xlfn.IFNA(VLOOKUP(D592,ctlistM1!A:AL,11,FALSE),0)</f>
        <v>0</v>
      </c>
      <c r="H592" s="2">
        <f>IF(G592=0,0,VLOOKUP(F592,ProbListM1!D:W,IF(G592=1,17,IF(G592=2,18,IF(G592=3,19,IF(G592=4,20)))), FALSE))</f>
        <v>0</v>
      </c>
      <c r="I592" s="12" t="str">
        <f>IF(_xlfn.IFNA(VLOOKUP(D592,ctlistM1!A:AI,12,FALSE),"PC 12:0_14:1")=0,"PC 12:0_14:1", _xlfn.IFNA(VLOOKUP(D592,ctlistM1!A:AI,12,FALSE),"PC 12:0_14:1"))</f>
        <v>PC 12:0_14:1</v>
      </c>
      <c r="J592" s="12">
        <f>_xlfn.IFNA(VLOOKUP(D592,ctlistM1!A:AO,19,FALSE),0)</f>
        <v>0</v>
      </c>
      <c r="K592" s="2">
        <f>IF(J592=0,0,VLOOKUP(I592,ProbListM1!D:W,IF(J592=1,17,IF(J592=2,18,IF(J592=3,19,IF(J592=4,20)))),FALSE))</f>
        <v>0</v>
      </c>
      <c r="L592" s="12" t="str">
        <f>IF(_xlfn.IFNA(VLOOKUP(D592,ctlistM1!A:AI,20,FALSE),"PC 12:0_14:1")=0,"PC 12:0_14:1", _xlfn.IFNA(VLOOKUP(D592,ctlistM1!A:AI,20,FALSE),"PC 12:0_14:1"))</f>
        <v>PC 12:0_14:1</v>
      </c>
      <c r="M592">
        <f>_xlfn.IFNA(VLOOKUP(D592,ctlistM1!A:AR,27,FALSE),0)</f>
        <v>0</v>
      </c>
      <c r="N592" s="2">
        <v>0</v>
      </c>
      <c r="O592" t="s">
        <v>146</v>
      </c>
      <c r="P592">
        <v>0</v>
      </c>
      <c r="Q592">
        <v>0</v>
      </c>
    </row>
    <row r="593" spans="1:17" x14ac:dyDescent="0.25">
      <c r="A593">
        <v>592</v>
      </c>
      <c r="B593" s="24">
        <v>-723.5</v>
      </c>
      <c r="C593" s="24">
        <v>225.2</v>
      </c>
      <c r="D593" s="33" t="s">
        <v>737</v>
      </c>
      <c r="E593">
        <f>VLOOKUP(D593,ProbListM1!D:S,10,FALSE)</f>
        <v>0.63995920069387024</v>
      </c>
      <c r="F593" t="str">
        <f>_xlfn.IFNA(VLOOKUP(D593,ctlistM1!A:AI,4,FALSE),"PC 12:0_14:1")</f>
        <v>PC 12:0_14:1</v>
      </c>
      <c r="G593">
        <f>_xlfn.IFNA(VLOOKUP(D593,ctlistM1!A:AL,11,FALSE),0)</f>
        <v>0</v>
      </c>
      <c r="H593" s="2">
        <f>IF(G593=0,0,VLOOKUP(F593,ProbListM1!D:W,IF(G593=1,17,IF(G593=2,18,IF(G593=3,19,IF(G593=4,20)))), FALSE))</f>
        <v>0</v>
      </c>
      <c r="I593" s="12" t="str">
        <f>IF(_xlfn.IFNA(VLOOKUP(D593,ctlistM1!A:AI,12,FALSE),"PC 12:0_14:1")=0,"PC 12:0_14:1", _xlfn.IFNA(VLOOKUP(D593,ctlistM1!A:AI,12,FALSE),"PC 12:0_14:1"))</f>
        <v>PC 12:0_14:1</v>
      </c>
      <c r="J593" s="12">
        <f>_xlfn.IFNA(VLOOKUP(D593,ctlistM1!A:AO,19,FALSE),0)</f>
        <v>0</v>
      </c>
      <c r="K593" s="2">
        <f>IF(J593=0,0,VLOOKUP(I593,ProbListM1!D:W,IF(J593=1,17,IF(J593=2,18,IF(J593=3,19,IF(J593=4,20)))),FALSE))</f>
        <v>0</v>
      </c>
      <c r="L593" s="12" t="str">
        <f>IF(_xlfn.IFNA(VLOOKUP(D593,ctlistM1!A:AI,20,FALSE),"PC 12:0_14:1")=0,"PC 12:0_14:1", _xlfn.IFNA(VLOOKUP(D593,ctlistM1!A:AI,20,FALSE),"PC 12:0_14:1"))</f>
        <v>PC 12:0_14:1</v>
      </c>
      <c r="M593">
        <f>_xlfn.IFNA(VLOOKUP(D593,ctlistM1!A:AR,27,FALSE),0)</f>
        <v>0</v>
      </c>
      <c r="N593" s="2">
        <v>0</v>
      </c>
      <c r="O593" t="s">
        <v>146</v>
      </c>
      <c r="P593">
        <v>0</v>
      </c>
      <c r="Q593">
        <v>0</v>
      </c>
    </row>
    <row r="594" spans="1:17" x14ac:dyDescent="0.25">
      <c r="A594">
        <v>593</v>
      </c>
      <c r="B594" s="24">
        <v>-751.5</v>
      </c>
      <c r="C594" s="24">
        <v>253.2</v>
      </c>
      <c r="D594" s="33" t="s">
        <v>738</v>
      </c>
      <c r="E594">
        <f>VLOOKUP(D594,ProbListM1!D:S,10,FALSE)</f>
        <v>0.62558204331770095</v>
      </c>
      <c r="F594" t="str">
        <f>_xlfn.IFNA(VLOOKUP(D594,ctlistM1!A:AI,4,FALSE),"PC 12:0_14:1")</f>
        <v>PC 12:0_14:1</v>
      </c>
      <c r="G594">
        <f>_xlfn.IFNA(VLOOKUP(D594,ctlistM1!A:AL,11,FALSE),0)</f>
        <v>0</v>
      </c>
      <c r="H594" s="2">
        <f>IF(G594=0,0,VLOOKUP(F594,ProbListM1!D:W,IF(G594=1,17,IF(G594=2,18,IF(G594=3,19,IF(G594=4,20)))), FALSE))</f>
        <v>0</v>
      </c>
      <c r="I594" s="12" t="str">
        <f>IF(_xlfn.IFNA(VLOOKUP(D594,ctlistM1!A:AI,12,FALSE),"PC 12:0_14:1")=0,"PC 12:0_14:1", _xlfn.IFNA(VLOOKUP(D594,ctlistM1!A:AI,12,FALSE),"PC 12:0_14:1"))</f>
        <v>PC 12:0_14:1</v>
      </c>
      <c r="J594" s="12">
        <f>_xlfn.IFNA(VLOOKUP(D594,ctlistM1!A:AO,19,FALSE),0)</f>
        <v>0</v>
      </c>
      <c r="K594" s="2">
        <f>IF(J594=0,0,VLOOKUP(I594,ProbListM1!D:W,IF(J594=1,17,IF(J594=2,18,IF(J594=3,19,IF(J594=4,20)))),FALSE))</f>
        <v>0</v>
      </c>
      <c r="L594" s="12" t="str">
        <f>IF(_xlfn.IFNA(VLOOKUP(D594,ctlistM1!A:AI,20,FALSE),"PC 12:0_14:1")=0,"PC 12:0_14:1", _xlfn.IFNA(VLOOKUP(D594,ctlistM1!A:AI,20,FALSE),"PC 12:0_14:1"))</f>
        <v>PC 12:0_14:1</v>
      </c>
      <c r="M594">
        <f>_xlfn.IFNA(VLOOKUP(D594,ctlistM1!A:AR,27,FALSE),0)</f>
        <v>0</v>
      </c>
      <c r="N594" s="2">
        <v>0</v>
      </c>
      <c r="O594" t="s">
        <v>146</v>
      </c>
      <c r="P594">
        <v>0</v>
      </c>
      <c r="Q594">
        <v>0</v>
      </c>
    </row>
    <row r="595" spans="1:17" x14ac:dyDescent="0.25">
      <c r="A595">
        <v>594</v>
      </c>
      <c r="B595" s="24">
        <v>-779.5</v>
      </c>
      <c r="C595" s="24">
        <v>281.2</v>
      </c>
      <c r="D595" s="33" t="s">
        <v>739</v>
      </c>
      <c r="E595">
        <f>VLOOKUP(D595,ProbListM1!D:S,10,FALSE)</f>
        <v>0.61152787942923337</v>
      </c>
      <c r="F595" t="str">
        <f>_xlfn.IFNA(VLOOKUP(D595,ctlistM1!A:AI,4,FALSE),"PC 12:0_14:1")</f>
        <v>PC 12:0_14:1</v>
      </c>
      <c r="G595">
        <f>_xlfn.IFNA(VLOOKUP(D595,ctlistM1!A:AL,11,FALSE),0)</f>
        <v>0</v>
      </c>
      <c r="H595" s="2">
        <f>IF(G595=0,0,VLOOKUP(F595,ProbListM1!D:W,IF(G595=1,17,IF(G595=2,18,IF(G595=3,19,IF(G595=4,20)))), FALSE))</f>
        <v>0</v>
      </c>
      <c r="I595" s="12" t="str">
        <f>IF(_xlfn.IFNA(VLOOKUP(D595,ctlistM1!A:AI,12,FALSE),"PC 12:0_14:1")=0,"PC 12:0_14:1", _xlfn.IFNA(VLOOKUP(D595,ctlistM1!A:AI,12,FALSE),"PC 12:0_14:1"))</f>
        <v>PC 12:0_14:1</v>
      </c>
      <c r="J595" s="12">
        <f>_xlfn.IFNA(VLOOKUP(D595,ctlistM1!A:AO,19,FALSE),0)</f>
        <v>0</v>
      </c>
      <c r="K595" s="2">
        <f>IF(J595=0,0,VLOOKUP(I595,ProbListM1!D:W,IF(J595=1,17,IF(J595=2,18,IF(J595=3,19,IF(J595=4,20)))),FALSE))</f>
        <v>0</v>
      </c>
      <c r="L595" s="12" t="str">
        <f>IF(_xlfn.IFNA(VLOOKUP(D595,ctlistM1!A:AI,20,FALSE),"PC 12:0_14:1")=0,"PC 12:0_14:1", _xlfn.IFNA(VLOOKUP(D595,ctlistM1!A:AI,20,FALSE),"PC 12:0_14:1"))</f>
        <v>PC 12:0_14:1</v>
      </c>
      <c r="M595">
        <f>_xlfn.IFNA(VLOOKUP(D595,ctlistM1!A:AR,27,FALSE),0)</f>
        <v>0</v>
      </c>
      <c r="N595" s="2">
        <v>0</v>
      </c>
      <c r="O595" t="s">
        <v>146</v>
      </c>
      <c r="P595">
        <v>0</v>
      </c>
      <c r="Q595">
        <v>0</v>
      </c>
    </row>
    <row r="596" spans="1:17" x14ac:dyDescent="0.25">
      <c r="A596">
        <v>595</v>
      </c>
      <c r="B596" s="24">
        <v>-803.5</v>
      </c>
      <c r="C596" s="24">
        <v>305.2</v>
      </c>
      <c r="D596" s="33" t="s">
        <v>740</v>
      </c>
      <c r="E596">
        <f>VLOOKUP(D596,ProbListM1!D:S,10,FALSE)</f>
        <v>0.59814826095520135</v>
      </c>
      <c r="F596" t="str">
        <f>_xlfn.IFNA(VLOOKUP(D596,ctlistM1!A:AI,4,FALSE),"PC 12:0_14:1")</f>
        <v>PC 12:0_14:1</v>
      </c>
      <c r="G596">
        <f>_xlfn.IFNA(VLOOKUP(D596,ctlistM1!A:AL,11,FALSE),0)</f>
        <v>0</v>
      </c>
      <c r="H596" s="2">
        <f>IF(G596=0,0,VLOOKUP(F596,ProbListM1!D:W,IF(G596=1,17,IF(G596=2,18,IF(G596=3,19,IF(G596=4,20)))), FALSE))</f>
        <v>0</v>
      </c>
      <c r="I596" s="12" t="str">
        <f>IF(_xlfn.IFNA(VLOOKUP(D596,ctlistM1!A:AI,12,FALSE),"PC 12:0_14:1")=0,"PC 12:0_14:1", _xlfn.IFNA(VLOOKUP(D596,ctlistM1!A:AI,12,FALSE),"PC 12:0_14:1"))</f>
        <v>PC 12:0_14:1</v>
      </c>
      <c r="J596" s="12">
        <f>_xlfn.IFNA(VLOOKUP(D596,ctlistM1!A:AO,19,FALSE),0)</f>
        <v>0</v>
      </c>
      <c r="K596" s="2">
        <f>IF(J596=0,0,VLOOKUP(I596,ProbListM1!D:W,IF(J596=1,17,IF(J596=2,18,IF(J596=3,19,IF(J596=4,20)))),FALSE))</f>
        <v>0</v>
      </c>
      <c r="L596" s="12" t="str">
        <f>IF(_xlfn.IFNA(VLOOKUP(D596,ctlistM1!A:AI,20,FALSE),"PC 12:0_14:1")=0,"PC 12:0_14:1", _xlfn.IFNA(VLOOKUP(D596,ctlistM1!A:AI,20,FALSE),"PC 12:0_14:1"))</f>
        <v>PC 12:0_14:1</v>
      </c>
      <c r="M596">
        <f>_xlfn.IFNA(VLOOKUP(D596,ctlistM1!A:AR,27,FALSE),0)</f>
        <v>0</v>
      </c>
      <c r="N596" s="2">
        <v>0</v>
      </c>
      <c r="O596" t="s">
        <v>146</v>
      </c>
      <c r="P596">
        <v>0</v>
      </c>
      <c r="Q596">
        <v>0</v>
      </c>
    </row>
    <row r="597" spans="1:17" x14ac:dyDescent="0.25">
      <c r="A597">
        <v>596</v>
      </c>
      <c r="B597" s="24">
        <v>-829.5</v>
      </c>
      <c r="C597" s="24">
        <v>331.3</v>
      </c>
      <c r="D597" s="33" t="s">
        <v>741</v>
      </c>
      <c r="E597">
        <f>VLOOKUP(D597,ProbListM1!D:S,10,FALSE)</f>
        <v>0.58488586990509739</v>
      </c>
      <c r="F597" t="str">
        <f>_xlfn.IFNA(VLOOKUP(D597,ctlistM1!A:AI,4,FALSE),"PC 12:0_14:1")</f>
        <v>PC 12:0_14:1</v>
      </c>
      <c r="G597">
        <f>_xlfn.IFNA(VLOOKUP(D597,ctlistM1!A:AL,11,FALSE),0)</f>
        <v>0</v>
      </c>
      <c r="H597" s="2">
        <f>IF(G597=0,0,VLOOKUP(F597,ProbListM1!D:W,IF(G597=1,17,IF(G597=2,18,IF(G597=3,19,IF(G597=4,20)))), FALSE))</f>
        <v>0</v>
      </c>
      <c r="I597" s="12" t="str">
        <f>IF(_xlfn.IFNA(VLOOKUP(D597,ctlistM1!A:AI,12,FALSE),"PC 12:0_14:1")=0,"PC 12:0_14:1", _xlfn.IFNA(VLOOKUP(D597,ctlistM1!A:AI,12,FALSE),"PC 12:0_14:1"))</f>
        <v>PC 12:0_14:1</v>
      </c>
      <c r="J597" s="12">
        <f>_xlfn.IFNA(VLOOKUP(D597,ctlistM1!A:AO,19,FALSE),0)</f>
        <v>0</v>
      </c>
      <c r="K597" s="2">
        <f>IF(J597=0,0,VLOOKUP(I597,ProbListM1!D:W,IF(J597=1,17,IF(J597=2,18,IF(J597=3,19,IF(J597=4,20)))),FALSE))</f>
        <v>0</v>
      </c>
      <c r="L597" s="12" t="str">
        <f>IF(_xlfn.IFNA(VLOOKUP(D597,ctlistM1!A:AI,20,FALSE),"PC 12:0_14:1")=0,"PC 12:0_14:1", _xlfn.IFNA(VLOOKUP(D597,ctlistM1!A:AI,20,FALSE),"PC 12:0_14:1"))</f>
        <v>PC 12:0_14:1</v>
      </c>
      <c r="M597">
        <f>_xlfn.IFNA(VLOOKUP(D597,ctlistM1!A:AR,27,FALSE),0)</f>
        <v>0</v>
      </c>
      <c r="N597" s="2">
        <v>0</v>
      </c>
      <c r="O597" t="s">
        <v>146</v>
      </c>
      <c r="P597">
        <v>0</v>
      </c>
      <c r="Q597">
        <v>0</v>
      </c>
    </row>
    <row r="598" spans="1:17" x14ac:dyDescent="0.25">
      <c r="A598">
        <v>597</v>
      </c>
      <c r="B598" s="24">
        <v>-723.5</v>
      </c>
      <c r="C598" s="24">
        <v>269.2</v>
      </c>
      <c r="D598" s="33" t="s">
        <v>742</v>
      </c>
      <c r="E598">
        <f>VLOOKUP(D598,ProbListM1!D:S,10,FALSE)</f>
        <v>0.63995920069387024</v>
      </c>
      <c r="F598" t="str">
        <f>_xlfn.IFNA(VLOOKUP(D598,ctlistM1!A:AI,4,FALSE),"PC 12:0_14:1")</f>
        <v>PC 12:0_14:1</v>
      </c>
      <c r="G598">
        <f>_xlfn.IFNA(VLOOKUP(D598,ctlistM1!A:AL,11,FALSE),0)</f>
        <v>0</v>
      </c>
      <c r="H598" s="2">
        <f>IF(G598=0,0,VLOOKUP(F598,ProbListM1!D:W,IF(G598=1,17,IF(G598=2,18,IF(G598=3,19,IF(G598=4,20)))), FALSE))</f>
        <v>0</v>
      </c>
      <c r="I598" s="12" t="str">
        <f>IF(_xlfn.IFNA(VLOOKUP(D598,ctlistM1!A:AI,12,FALSE),"PC 12:0_14:1")=0,"PC 12:0_14:1", _xlfn.IFNA(VLOOKUP(D598,ctlistM1!A:AI,12,FALSE),"PC 12:0_14:1"))</f>
        <v>PC 12:0_14:1</v>
      </c>
      <c r="J598" s="12">
        <f>_xlfn.IFNA(VLOOKUP(D598,ctlistM1!A:AO,19,FALSE),0)</f>
        <v>0</v>
      </c>
      <c r="K598" s="2">
        <f>IF(J598=0,0,VLOOKUP(I598,ProbListM1!D:W,IF(J598=1,17,IF(J598=2,18,IF(J598=3,19,IF(J598=4,20)))),FALSE))</f>
        <v>0</v>
      </c>
      <c r="L598" s="12" t="str">
        <f>IF(_xlfn.IFNA(VLOOKUP(D598,ctlistM1!A:AI,20,FALSE),"PC 12:0_14:1")=0,"PC 12:0_14:1", _xlfn.IFNA(VLOOKUP(D598,ctlistM1!A:AI,20,FALSE),"PC 12:0_14:1"))</f>
        <v>PC 12:0_14:1</v>
      </c>
      <c r="M598">
        <f>_xlfn.IFNA(VLOOKUP(D598,ctlistM1!A:AR,27,FALSE),0)</f>
        <v>0</v>
      </c>
      <c r="N598" s="2">
        <v>0</v>
      </c>
      <c r="O598" t="s">
        <v>146</v>
      </c>
      <c r="P598">
        <v>0</v>
      </c>
      <c r="Q598">
        <v>0</v>
      </c>
    </row>
    <row r="599" spans="1:17" x14ac:dyDescent="0.25">
      <c r="A599">
        <v>598</v>
      </c>
      <c r="B599" s="24">
        <v>-751.5</v>
      </c>
      <c r="C599" s="24">
        <v>269.2</v>
      </c>
      <c r="D599" s="33" t="s">
        <v>743</v>
      </c>
      <c r="E599">
        <f>VLOOKUP(D599,ProbListM1!D:S,10,FALSE)</f>
        <v>0.62558204331770095</v>
      </c>
      <c r="F599" t="str">
        <f>_xlfn.IFNA(VLOOKUP(D599,ctlistM1!A:AI,4,FALSE),"PC 12:0_14:1")</f>
        <v>PC 12:0_14:1</v>
      </c>
      <c r="G599">
        <f>_xlfn.IFNA(VLOOKUP(D599,ctlistM1!A:AL,11,FALSE),0)</f>
        <v>0</v>
      </c>
      <c r="H599" s="2">
        <f>IF(G599=0,0,VLOOKUP(F599,ProbListM1!D:W,IF(G599=1,17,IF(G599=2,18,IF(G599=3,19,IF(G599=4,20)))), FALSE))</f>
        <v>0</v>
      </c>
      <c r="I599" s="12" t="str">
        <f>IF(_xlfn.IFNA(VLOOKUP(D599,ctlistM1!A:AI,12,FALSE),"PC 12:0_14:1")=0,"PC 12:0_14:1", _xlfn.IFNA(VLOOKUP(D599,ctlistM1!A:AI,12,FALSE),"PC 12:0_14:1"))</f>
        <v>PC 12:0_14:1</v>
      </c>
      <c r="J599" s="12">
        <f>_xlfn.IFNA(VLOOKUP(D599,ctlistM1!A:AO,19,FALSE),0)</f>
        <v>0</v>
      </c>
      <c r="K599" s="2">
        <f>IF(J599=0,0,VLOOKUP(I599,ProbListM1!D:W,IF(J599=1,17,IF(J599=2,18,IF(J599=3,19,IF(J599=4,20)))),FALSE))</f>
        <v>0</v>
      </c>
      <c r="L599" s="12" t="str">
        <f>IF(_xlfn.IFNA(VLOOKUP(D599,ctlistM1!A:AI,20,FALSE),"PC 12:0_14:1")=0,"PC 12:0_14:1", _xlfn.IFNA(VLOOKUP(D599,ctlistM1!A:AI,20,FALSE),"PC 12:0_14:1"))</f>
        <v>PC 12:0_14:1</v>
      </c>
      <c r="M599">
        <f>_xlfn.IFNA(VLOOKUP(D599,ctlistM1!A:AR,27,FALSE),0)</f>
        <v>0</v>
      </c>
      <c r="N599" s="2">
        <v>0</v>
      </c>
      <c r="O599" t="s">
        <v>146</v>
      </c>
      <c r="P599">
        <v>0</v>
      </c>
      <c r="Q599">
        <v>0</v>
      </c>
    </row>
    <row r="600" spans="1:17" x14ac:dyDescent="0.25">
      <c r="A600">
        <v>599</v>
      </c>
      <c r="B600" s="24">
        <v>-779.5</v>
      </c>
      <c r="C600" s="24">
        <v>269.2</v>
      </c>
      <c r="D600" s="33" t="s">
        <v>744</v>
      </c>
      <c r="E600">
        <f>VLOOKUP(D600,ProbListM1!D:S,10,FALSE)</f>
        <v>0.61152787942923337</v>
      </c>
      <c r="F600" t="str">
        <f>_xlfn.IFNA(VLOOKUP(D600,ctlistM1!A:AI,4,FALSE),"PC 12:0_14:1")</f>
        <v>PC 12:0_14:1</v>
      </c>
      <c r="G600">
        <f>_xlfn.IFNA(VLOOKUP(D600,ctlistM1!A:AL,11,FALSE),0)</f>
        <v>0</v>
      </c>
      <c r="H600" s="2">
        <f>IF(G600=0,0,VLOOKUP(F600,ProbListM1!D:W,IF(G600=1,17,IF(G600=2,18,IF(G600=3,19,IF(G600=4,20)))), FALSE))</f>
        <v>0</v>
      </c>
      <c r="I600" s="12" t="str">
        <f>IF(_xlfn.IFNA(VLOOKUP(D600,ctlistM1!A:AI,12,FALSE),"PC 12:0_14:1")=0,"PC 12:0_14:1", _xlfn.IFNA(VLOOKUP(D600,ctlistM1!A:AI,12,FALSE),"PC 12:0_14:1"))</f>
        <v>PC 12:0_14:1</v>
      </c>
      <c r="J600" s="12">
        <f>_xlfn.IFNA(VLOOKUP(D600,ctlistM1!A:AO,19,FALSE),0)</f>
        <v>0</v>
      </c>
      <c r="K600" s="2">
        <f>IF(J600=0,0,VLOOKUP(I600,ProbListM1!D:W,IF(J600=1,17,IF(J600=2,18,IF(J600=3,19,IF(J600=4,20)))),FALSE))</f>
        <v>0</v>
      </c>
      <c r="L600" s="12" t="str">
        <f>IF(_xlfn.IFNA(VLOOKUP(D600,ctlistM1!A:AI,20,FALSE),"PC 12:0_14:1")=0,"PC 12:0_14:1", _xlfn.IFNA(VLOOKUP(D600,ctlistM1!A:AI,20,FALSE),"PC 12:0_14:1"))</f>
        <v>PC 12:0_14:1</v>
      </c>
      <c r="M600">
        <f>_xlfn.IFNA(VLOOKUP(D600,ctlistM1!A:AR,27,FALSE),0)</f>
        <v>0</v>
      </c>
      <c r="N600" s="2">
        <v>0</v>
      </c>
      <c r="O600" t="s">
        <v>146</v>
      </c>
      <c r="P600">
        <v>0</v>
      </c>
      <c r="Q600">
        <v>0</v>
      </c>
    </row>
    <row r="601" spans="1:17" x14ac:dyDescent="0.25">
      <c r="A601">
        <v>600</v>
      </c>
      <c r="B601" s="24">
        <v>-803.5</v>
      </c>
      <c r="C601" s="24">
        <v>269.2</v>
      </c>
      <c r="D601" s="33" t="s">
        <v>745</v>
      </c>
      <c r="E601">
        <f>VLOOKUP(D601,ProbListM1!D:S,10,FALSE)</f>
        <v>0.59814826095520135</v>
      </c>
      <c r="F601" t="str">
        <f>_xlfn.IFNA(VLOOKUP(D601,ctlistM1!A:AI,4,FALSE),"PC 12:0_14:1")</f>
        <v>PS 17:0_20:1</v>
      </c>
      <c r="G601">
        <f>_xlfn.IFNA(VLOOKUP(D601,ctlistM1!A:AL,11,FALSE),0)</f>
        <v>4</v>
      </c>
      <c r="H601" s="2">
        <f>IF(G601=0,0,VLOOKUP(F601,ProbListM1!D:W,IF(G601=1,17,IF(G601=2,18,IF(G601=3,19,IF(G601=4,20)))), FALSE))</f>
        <v>0.18105578503810713</v>
      </c>
      <c r="I601" s="12" t="str">
        <f>IF(_xlfn.IFNA(VLOOKUP(D601,ctlistM1!A:AI,12,FALSE),"PC 12:0_14:1")=0,"PC 12:0_14:1", _xlfn.IFNA(VLOOKUP(D601,ctlistM1!A:AI,12,FALSE),"PC 12:0_14:1"))</f>
        <v>PC 12:0_14:1</v>
      </c>
      <c r="J601" s="12">
        <f>_xlfn.IFNA(VLOOKUP(D601,ctlistM1!A:AO,19,FALSE),0)</f>
        <v>0</v>
      </c>
      <c r="K601" s="2">
        <f>IF(J601=0,0,VLOOKUP(I601,ProbListM1!D:W,IF(J601=1,17,IF(J601=2,18,IF(J601=3,19,IF(J601=4,20)))),FALSE))</f>
        <v>0</v>
      </c>
      <c r="L601" s="12" t="str">
        <f>IF(_xlfn.IFNA(VLOOKUP(D601,ctlistM1!A:AI,20,FALSE),"PC 12:0_14:1")=0,"PC 12:0_14:1", _xlfn.IFNA(VLOOKUP(D601,ctlistM1!A:AI,20,FALSE),"PC 12:0_14:1"))</f>
        <v>PC 12:0_14:1</v>
      </c>
      <c r="M601">
        <f>_xlfn.IFNA(VLOOKUP(D601,ctlistM1!A:AR,27,FALSE),0)</f>
        <v>0</v>
      </c>
      <c r="N601" s="2">
        <v>0</v>
      </c>
      <c r="O601" t="s">
        <v>146</v>
      </c>
      <c r="P601">
        <v>0</v>
      </c>
      <c r="Q601">
        <v>0</v>
      </c>
    </row>
    <row r="602" spans="1:17" ht="15.75" thickBot="1" x14ac:dyDescent="0.3">
      <c r="A602">
        <v>601</v>
      </c>
      <c r="B602" s="24">
        <v>-829.5</v>
      </c>
      <c r="C602" s="24">
        <v>269.2</v>
      </c>
      <c r="D602" s="33" t="s">
        <v>746</v>
      </c>
      <c r="E602">
        <f>VLOOKUP(D602,ProbListM1!D:S,10,FALSE)</f>
        <v>0.58488586990509739</v>
      </c>
      <c r="F602" t="str">
        <f>_xlfn.IFNA(VLOOKUP(D602,ctlistM1!A:AI,4,FALSE),"PC 12:0_14:1")</f>
        <v>PS 17:0_22:2</v>
      </c>
      <c r="G602">
        <f>_xlfn.IFNA(VLOOKUP(D602,ctlistM1!A:AL,11,FALSE),0)</f>
        <v>4</v>
      </c>
      <c r="H602" s="2">
        <f>IF(G602=0,0,VLOOKUP(F602,ProbListM1!D:W,IF(G602=1,17,IF(G602=2,18,IF(G602=3,19,IF(G602=4,20)))), FALSE))</f>
        <v>0.19020964849359914</v>
      </c>
      <c r="I602" s="12" t="str">
        <f>IF(_xlfn.IFNA(VLOOKUP(D602,ctlistM1!A:AI,12,FALSE),"PC 12:0_14:1")=0,"PC 12:0_14:1", _xlfn.IFNA(VLOOKUP(D602,ctlistM1!A:AI,12,FALSE),"PC 12:0_14:1"))</f>
        <v>PC 12:0_14:1</v>
      </c>
      <c r="J602" s="12">
        <f>_xlfn.IFNA(VLOOKUP(D602,ctlistM1!A:AO,19,FALSE),0)</f>
        <v>0</v>
      </c>
      <c r="K602" s="2">
        <f>IF(J602=0,0,VLOOKUP(I602,ProbListM1!D:W,IF(J602=1,17,IF(J602=2,18,IF(J602=3,19,IF(J602=4,20)))),FALSE))</f>
        <v>0</v>
      </c>
      <c r="L602" s="12" t="str">
        <f>IF(_xlfn.IFNA(VLOOKUP(D602,ctlistM1!A:AI,20,FALSE),"PC 12:0_14:1")=0,"PC 12:0_14:1", _xlfn.IFNA(VLOOKUP(D602,ctlistM1!A:AI,20,FALSE),"PC 12:0_14:1"))</f>
        <v>PC 12:0_14:1</v>
      </c>
      <c r="M602">
        <f>_xlfn.IFNA(VLOOKUP(D602,ctlistM1!A:AR,27,FALSE),0)</f>
        <v>0</v>
      </c>
      <c r="N602" s="2">
        <v>0</v>
      </c>
      <c r="O602" t="s">
        <v>146</v>
      </c>
      <c r="P602">
        <v>0</v>
      </c>
      <c r="Q602">
        <v>0</v>
      </c>
    </row>
    <row r="603" spans="1:17" ht="15.75" thickBot="1" x14ac:dyDescent="0.3">
      <c r="A603">
        <v>602</v>
      </c>
      <c r="B603" s="36">
        <v>-692.4</v>
      </c>
      <c r="C603" s="36">
        <v>241.2</v>
      </c>
      <c r="D603" t="s">
        <v>747</v>
      </c>
      <c r="E603">
        <f>VLOOKUP(D603,ProbListM1!D:S,10,FALSE)</f>
        <v>0.6539796837493973</v>
      </c>
      <c r="F603" t="str">
        <f>_xlfn.IFNA(VLOOKUP(D603,ctlistM1!A:AI,4,FALSE),"PC 12:0_14:1")</f>
        <v>PC 12:0_14:1</v>
      </c>
      <c r="G603">
        <f>_xlfn.IFNA(VLOOKUP(D603,ctlistM1!A:AL,11,FALSE),0)</f>
        <v>0</v>
      </c>
      <c r="H603" s="2">
        <f>IF(G603=0,0,VLOOKUP(F603,ProbListM1!D:W,IF(G603=1,17,IF(G603=2,18,IF(G603=3,19,IF(G603=4,20)))), FALSE))</f>
        <v>0</v>
      </c>
      <c r="I603" s="12" t="str">
        <f>IF(_xlfn.IFNA(VLOOKUP(D603,ctlistM1!A:AI,12,FALSE),"PC 12:0_14:1")=0,"PC 12:0_14:1", _xlfn.IFNA(VLOOKUP(D603,ctlistM1!A:AI,12,FALSE),"PC 12:0_14:1"))</f>
        <v>PC 12:0_14:1</v>
      </c>
      <c r="J603" s="12">
        <f>_xlfn.IFNA(VLOOKUP(D603,ctlistM1!A:AO,19,FALSE),0)</f>
        <v>0</v>
      </c>
      <c r="K603" s="2">
        <f>IF(J603=0,0,VLOOKUP(I603,ProbListM1!D:W,IF(J603=1,17,IF(J603=2,18,IF(J603=3,19,IF(J603=4,20)))),FALSE))</f>
        <v>0</v>
      </c>
      <c r="L603" s="12" t="str">
        <f>IF(_xlfn.IFNA(VLOOKUP(D603,ctlistM1!A:AI,20,FALSE),"PC 12:0_14:1")=0,"PC 12:0_14:1", _xlfn.IFNA(VLOOKUP(D603,ctlistM1!A:AI,20,FALSE),"PC 12:0_14:1"))</f>
        <v>PC 12:0_14:1</v>
      </c>
      <c r="M603">
        <f>_xlfn.IFNA(VLOOKUP(D603,ctlistM1!A:AR,27,FALSE),0)</f>
        <v>0</v>
      </c>
      <c r="N603" s="2">
        <v>0</v>
      </c>
      <c r="O603" t="s">
        <v>146</v>
      </c>
      <c r="P603">
        <v>0</v>
      </c>
      <c r="Q603">
        <v>0</v>
      </c>
    </row>
    <row r="604" spans="1:17" ht="15.75" thickBot="1" x14ac:dyDescent="0.3">
      <c r="A604">
        <v>603</v>
      </c>
      <c r="B604" s="36">
        <v>-720.5</v>
      </c>
      <c r="C604" s="36">
        <v>241.2</v>
      </c>
      <c r="D604" t="s">
        <v>748</v>
      </c>
      <c r="E604">
        <f>VLOOKUP(D604,ProbListM1!D:S,10,FALSE)</f>
        <v>0.63928754583828018</v>
      </c>
      <c r="F604" t="str">
        <f>_xlfn.IFNA(VLOOKUP(D604,ctlistM1!A:AI,4,FALSE),"PC 12:0_14:1")</f>
        <v>PS 15:0_16:1</v>
      </c>
      <c r="G604">
        <f>_xlfn.IFNA(VLOOKUP(D604,ctlistM1!A:AL,11,FALSE),0)</f>
        <v>2</v>
      </c>
      <c r="H604" s="2">
        <f>IF(G604=0,0,VLOOKUP(F604,ProbListM1!D:W,IF(G604=1,17,IF(G604=2,18,IF(G604=3,19,IF(G604=4,20)))), FALSE))</f>
        <v>3.0567369924788323E-2</v>
      </c>
      <c r="I604" s="12" t="str">
        <f>IF(_xlfn.IFNA(VLOOKUP(D604,ctlistM1!A:AI,12,FALSE),"PC 12:0_14:1")=0,"PC 12:0_14:1", _xlfn.IFNA(VLOOKUP(D604,ctlistM1!A:AI,12,FALSE),"PC 12:0_14:1"))</f>
        <v>PC 12:0_14:1</v>
      </c>
      <c r="J604" s="12">
        <f>_xlfn.IFNA(VLOOKUP(D604,ctlistM1!A:AO,19,FALSE),0)</f>
        <v>0</v>
      </c>
      <c r="K604" s="2">
        <f>IF(J604=0,0,VLOOKUP(I604,ProbListM1!D:W,IF(J604=1,17,IF(J604=2,18,IF(J604=3,19,IF(J604=4,20)))),FALSE))</f>
        <v>0</v>
      </c>
      <c r="L604" s="12" t="str">
        <f>IF(_xlfn.IFNA(VLOOKUP(D604,ctlistM1!A:AI,20,FALSE),"PC 12:0_14:1")=0,"PC 12:0_14:1", _xlfn.IFNA(VLOOKUP(D604,ctlistM1!A:AI,20,FALSE),"PC 12:0_14:1"))</f>
        <v>PC 12:0_14:1</v>
      </c>
      <c r="M604">
        <f>_xlfn.IFNA(VLOOKUP(D604,ctlistM1!A:AR,27,FALSE),0)</f>
        <v>0</v>
      </c>
      <c r="N604" s="2">
        <v>0</v>
      </c>
      <c r="O604" t="s">
        <v>146</v>
      </c>
      <c r="P604">
        <v>0</v>
      </c>
      <c r="Q604">
        <v>0</v>
      </c>
    </row>
    <row r="605" spans="1:17" ht="15.75" thickBot="1" x14ac:dyDescent="0.3">
      <c r="A605">
        <v>604</v>
      </c>
      <c r="B605" s="36">
        <v>-718.5</v>
      </c>
      <c r="C605" s="36">
        <v>241.2</v>
      </c>
      <c r="D605" t="s">
        <v>749</v>
      </c>
      <c r="E605">
        <f>VLOOKUP(D605,ProbListM1!D:S,10,FALSE)</f>
        <v>0.63947937526257304</v>
      </c>
      <c r="F605" t="str">
        <f>_xlfn.IFNA(VLOOKUP(D605,ctlistM1!A:AI,4,FALSE),"PC 12:0_14:1")</f>
        <v>PC 12:0_14:1</v>
      </c>
      <c r="G605">
        <f>_xlfn.IFNA(VLOOKUP(D605,ctlistM1!A:AL,11,FALSE),0)</f>
        <v>0</v>
      </c>
      <c r="H605" s="2">
        <f>IF(G605=0,0,VLOOKUP(F605,ProbListM1!D:W,IF(G605=1,17,IF(G605=2,18,IF(G605=3,19,IF(G605=4,20)))), FALSE))</f>
        <v>0</v>
      </c>
      <c r="I605" s="12" t="str">
        <f>IF(_xlfn.IFNA(VLOOKUP(D605,ctlistM1!A:AI,12,FALSE),"PC 12:0_14:1")=0,"PC 12:0_14:1", _xlfn.IFNA(VLOOKUP(D605,ctlistM1!A:AI,12,FALSE),"PC 12:0_14:1"))</f>
        <v>PC 12:0_14:1</v>
      </c>
      <c r="J605" s="12">
        <f>_xlfn.IFNA(VLOOKUP(D605,ctlistM1!A:AO,19,FALSE),0)</f>
        <v>0</v>
      </c>
      <c r="K605" s="2">
        <f>IF(J605=0,0,VLOOKUP(I605,ProbListM1!D:W,IF(J605=1,17,IF(J605=2,18,IF(J605=3,19,IF(J605=4,20)))),FALSE))</f>
        <v>0</v>
      </c>
      <c r="L605" s="12" t="str">
        <f>IF(_xlfn.IFNA(VLOOKUP(D605,ctlistM1!A:AI,20,FALSE),"PC 12:0_14:1")=0,"PC 12:0_14:1", _xlfn.IFNA(VLOOKUP(D605,ctlistM1!A:AI,20,FALSE),"PC 12:0_14:1"))</f>
        <v>PC 12:0_14:1</v>
      </c>
      <c r="M605">
        <f>_xlfn.IFNA(VLOOKUP(D605,ctlistM1!A:AR,27,FALSE),0)</f>
        <v>0</v>
      </c>
      <c r="N605" s="2">
        <v>0</v>
      </c>
      <c r="O605" t="s">
        <v>146</v>
      </c>
      <c r="P605">
        <v>0</v>
      </c>
      <c r="Q605">
        <v>0</v>
      </c>
    </row>
    <row r="606" spans="1:17" ht="15.75" thickBot="1" x14ac:dyDescent="0.3">
      <c r="A606">
        <v>605</v>
      </c>
      <c r="B606" s="36">
        <v>-748.5</v>
      </c>
      <c r="C606" s="36">
        <v>241.2</v>
      </c>
      <c r="D606" t="s">
        <v>750</v>
      </c>
      <c r="E606">
        <f>VLOOKUP(D606,ProbListM1!D:S,10,FALSE)</f>
        <v>0.62492547768584705</v>
      </c>
      <c r="F606" t="str">
        <f>_xlfn.IFNA(VLOOKUP(D606,ctlistM1!A:AI,4,FALSE),"PC 12:0_14:1")</f>
        <v>PS 15:0_18:1</v>
      </c>
      <c r="G606">
        <f>_xlfn.IFNA(VLOOKUP(D606,ctlistM1!A:AL,11,FALSE),0)</f>
        <v>2</v>
      </c>
      <c r="H606" s="2">
        <f>IF(G606=0,0,VLOOKUP(F606,ProbListM1!D:W,IF(G606=1,17,IF(G606=2,18,IF(G606=3,19,IF(G606=4,20)))), FALSE))</f>
        <v>3.3642418118461817E-2</v>
      </c>
      <c r="I606" s="12" t="str">
        <f>IF(_xlfn.IFNA(VLOOKUP(D606,ctlistM1!A:AI,12,FALSE),"PC 12:0_14:1")=0,"PC 12:0_14:1", _xlfn.IFNA(VLOOKUP(D606,ctlistM1!A:AI,12,FALSE),"PC 12:0_14:1"))</f>
        <v>PC 12:0_14:1</v>
      </c>
      <c r="J606" s="12">
        <f>_xlfn.IFNA(VLOOKUP(D606,ctlistM1!A:AO,19,FALSE),0)</f>
        <v>0</v>
      </c>
      <c r="K606" s="2">
        <f>IF(J606=0,0,VLOOKUP(I606,ProbListM1!D:W,IF(J606=1,17,IF(J606=2,18,IF(J606=3,19,IF(J606=4,20)))),FALSE))</f>
        <v>0</v>
      </c>
      <c r="L606" s="12" t="str">
        <f>IF(_xlfn.IFNA(VLOOKUP(D606,ctlistM1!A:AI,20,FALSE),"PC 12:0_14:1")=0,"PC 12:0_14:1", _xlfn.IFNA(VLOOKUP(D606,ctlistM1!A:AI,20,FALSE),"PC 12:0_14:1"))</f>
        <v>PC 12:0_14:1</v>
      </c>
      <c r="M606">
        <f>_xlfn.IFNA(VLOOKUP(D606,ctlistM1!A:AR,27,FALSE),0)</f>
        <v>0</v>
      </c>
      <c r="N606" s="2">
        <v>0</v>
      </c>
      <c r="O606" t="s">
        <v>146</v>
      </c>
      <c r="P606">
        <v>0</v>
      </c>
      <c r="Q606">
        <v>0</v>
      </c>
    </row>
    <row r="607" spans="1:17" ht="15.75" thickBot="1" x14ac:dyDescent="0.3">
      <c r="A607">
        <v>606</v>
      </c>
      <c r="B607" s="36">
        <v>-746.5</v>
      </c>
      <c r="C607" s="36">
        <v>241.2</v>
      </c>
      <c r="D607" t="s">
        <v>751</v>
      </c>
      <c r="E607">
        <f>VLOOKUP(D607,ProbListM1!D:S,10,FALSE)</f>
        <v>0.62511299752006055</v>
      </c>
      <c r="F607" t="str">
        <f>_xlfn.IFNA(VLOOKUP(D607,ctlistM1!A:AI,4,FALSE),"PC 12:0_14:1")</f>
        <v>PS 15:0_18:2</v>
      </c>
      <c r="G607">
        <f>_xlfn.IFNA(VLOOKUP(D607,ctlistM1!A:AL,11,FALSE),0)</f>
        <v>2</v>
      </c>
      <c r="H607" s="2">
        <f>IF(G607=0,0,VLOOKUP(F607,ProbListM1!D:W,IF(G607=1,17,IF(G607=2,18,IF(G607=3,19,IF(G607=4,20)))), FALSE))</f>
        <v>3.3599973804483492E-2</v>
      </c>
      <c r="I607" s="12" t="str">
        <f>IF(_xlfn.IFNA(VLOOKUP(D607,ctlistM1!A:AI,12,FALSE),"PC 12:0_14:1")=0,"PC 12:0_14:1", _xlfn.IFNA(VLOOKUP(D607,ctlistM1!A:AI,12,FALSE),"PC 12:0_14:1"))</f>
        <v>PC 12:0_14:1</v>
      </c>
      <c r="J607" s="12">
        <f>_xlfn.IFNA(VLOOKUP(D607,ctlistM1!A:AO,19,FALSE),0)</f>
        <v>0</v>
      </c>
      <c r="K607" s="2">
        <f>IF(J607=0,0,VLOOKUP(I607,ProbListM1!D:W,IF(J607=1,17,IF(J607=2,18,IF(J607=3,19,IF(J607=4,20)))),FALSE))</f>
        <v>0</v>
      </c>
      <c r="L607" s="12" t="str">
        <f>IF(_xlfn.IFNA(VLOOKUP(D607,ctlistM1!A:AI,20,FALSE),"PC 12:0_14:1")=0,"PC 12:0_14:1", _xlfn.IFNA(VLOOKUP(D607,ctlistM1!A:AI,20,FALSE),"PC 12:0_14:1"))</f>
        <v>PC 12:0_14:1</v>
      </c>
      <c r="M607">
        <f>_xlfn.IFNA(VLOOKUP(D607,ctlistM1!A:AR,27,FALSE),0)</f>
        <v>0</v>
      </c>
      <c r="N607" s="2">
        <v>0</v>
      </c>
      <c r="O607" t="s">
        <v>146</v>
      </c>
      <c r="P607">
        <v>0</v>
      </c>
      <c r="Q607">
        <v>0</v>
      </c>
    </row>
    <row r="608" spans="1:17" ht="15.75" thickBot="1" x14ac:dyDescent="0.3">
      <c r="A608">
        <v>607</v>
      </c>
      <c r="B608" s="36">
        <v>-744.5</v>
      </c>
      <c r="C608" s="36">
        <v>241.2</v>
      </c>
      <c r="D608" t="s">
        <v>752</v>
      </c>
      <c r="E608">
        <f>VLOOKUP(D608,ProbListM1!D:S,10,FALSE)</f>
        <v>0.6253005736228846</v>
      </c>
      <c r="F608" t="str">
        <f>_xlfn.IFNA(VLOOKUP(D608,ctlistM1!A:AI,4,FALSE),"PC 12:0_14:1")</f>
        <v>PC 12:0_14:1</v>
      </c>
      <c r="G608">
        <f>_xlfn.IFNA(VLOOKUP(D608,ctlistM1!A:AL,11,FALSE),0)</f>
        <v>0</v>
      </c>
      <c r="H608" s="2">
        <f>IF(G608=0,0,VLOOKUP(F608,ProbListM1!D:W,IF(G608=1,17,IF(G608=2,18,IF(G608=3,19,IF(G608=4,20)))), FALSE))</f>
        <v>0</v>
      </c>
      <c r="I608" s="12" t="str">
        <f>IF(_xlfn.IFNA(VLOOKUP(D608,ctlistM1!A:AI,12,FALSE),"PC 12:0_14:1")=0,"PC 12:0_14:1", _xlfn.IFNA(VLOOKUP(D608,ctlistM1!A:AI,12,FALSE),"PC 12:0_14:1"))</f>
        <v>PC 12:0_14:1</v>
      </c>
      <c r="J608" s="12">
        <f>_xlfn.IFNA(VLOOKUP(D608,ctlistM1!A:AO,19,FALSE),0)</f>
        <v>0</v>
      </c>
      <c r="K608" s="2">
        <f>IF(J608=0,0,VLOOKUP(I608,ProbListM1!D:W,IF(J608=1,17,IF(J608=2,18,IF(J608=3,19,IF(J608=4,20)))),FALSE))</f>
        <v>0</v>
      </c>
      <c r="L608" s="12" t="str">
        <f>IF(_xlfn.IFNA(VLOOKUP(D608,ctlistM1!A:AI,20,FALSE),"PC 12:0_14:1")=0,"PC 12:0_14:1", _xlfn.IFNA(VLOOKUP(D608,ctlistM1!A:AI,20,FALSE),"PC 12:0_14:1"))</f>
        <v>PC 12:0_14:1</v>
      </c>
      <c r="M608">
        <f>_xlfn.IFNA(VLOOKUP(D608,ctlistM1!A:AR,27,FALSE),0)</f>
        <v>0</v>
      </c>
      <c r="N608" s="2">
        <v>0</v>
      </c>
      <c r="O608" t="s">
        <v>146</v>
      </c>
      <c r="P608">
        <v>0</v>
      </c>
      <c r="Q608">
        <v>0</v>
      </c>
    </row>
    <row r="609" spans="1:17" ht="15.75" thickBot="1" x14ac:dyDescent="0.3">
      <c r="A609">
        <v>608</v>
      </c>
      <c r="B609" s="36">
        <v>-776.5</v>
      </c>
      <c r="C609" s="36">
        <v>241.2</v>
      </c>
      <c r="D609" t="s">
        <v>753</v>
      </c>
      <c r="E609">
        <f>VLOOKUP(D609,ProbListM1!D:S,10,FALSE)</f>
        <v>0.61088606403052981</v>
      </c>
      <c r="F609" t="str">
        <f>_xlfn.IFNA(VLOOKUP(D609,ctlistM1!A:AI,4,FALSE),"PC 12:0_14:1")</f>
        <v>PS 15:0_20:1</v>
      </c>
      <c r="G609">
        <f>_xlfn.IFNA(VLOOKUP(D609,ctlistM1!A:AL,11,FALSE),0)</f>
        <v>2</v>
      </c>
      <c r="H609" s="2">
        <f>IF(G609=0,0,VLOOKUP(F609,ProbListM1!D:W,IF(G609=1,17,IF(G609=2,18,IF(G609=3,19,IF(G609=4,20)))), FALSE))</f>
        <v>3.6882779556847788E-2</v>
      </c>
      <c r="I609" s="12" t="str">
        <f>IF(_xlfn.IFNA(VLOOKUP(D609,ctlistM1!A:AI,12,FALSE),"PC 12:0_14:1")=0,"PC 12:0_14:1", _xlfn.IFNA(VLOOKUP(D609,ctlistM1!A:AI,12,FALSE),"PC 12:0_14:1"))</f>
        <v>PC 12:0_14:1</v>
      </c>
      <c r="J609" s="12">
        <f>_xlfn.IFNA(VLOOKUP(D609,ctlistM1!A:AO,19,FALSE),0)</f>
        <v>0</v>
      </c>
      <c r="K609" s="2">
        <f>IF(J609=0,0,VLOOKUP(I609,ProbListM1!D:W,IF(J609=1,17,IF(J609=2,18,IF(J609=3,19,IF(J609=4,20)))),FALSE))</f>
        <v>0</v>
      </c>
      <c r="L609" s="12" t="str">
        <f>IF(_xlfn.IFNA(VLOOKUP(D609,ctlistM1!A:AI,20,FALSE),"PC 12:0_14:1")=0,"PC 12:0_14:1", _xlfn.IFNA(VLOOKUP(D609,ctlistM1!A:AI,20,FALSE),"PC 12:0_14:1"))</f>
        <v>PC 12:0_14:1</v>
      </c>
      <c r="M609">
        <f>_xlfn.IFNA(VLOOKUP(D609,ctlistM1!A:AR,27,FALSE),0)</f>
        <v>0</v>
      </c>
      <c r="N609" s="2">
        <v>0</v>
      </c>
      <c r="O609" t="s">
        <v>146</v>
      </c>
      <c r="P609">
        <v>0</v>
      </c>
      <c r="Q609">
        <v>0</v>
      </c>
    </row>
    <row r="610" spans="1:17" ht="15.75" thickBot="1" x14ac:dyDescent="0.3">
      <c r="A610">
        <v>609</v>
      </c>
      <c r="B610" s="36">
        <v>-774.5</v>
      </c>
      <c r="C610" s="36">
        <v>241.2</v>
      </c>
      <c r="D610" t="s">
        <v>754</v>
      </c>
      <c r="E610">
        <f>VLOOKUP(D610,ProbListM1!D:S,10,FALSE)</f>
        <v>0.61106937109279691</v>
      </c>
      <c r="F610" t="str">
        <f>_xlfn.IFNA(VLOOKUP(D610,ctlistM1!A:AI,4,FALSE),"PC 12:0_14:1")</f>
        <v>PS 15:0_20:2</v>
      </c>
      <c r="G610">
        <f>_xlfn.IFNA(VLOOKUP(D610,ctlistM1!A:AL,11,FALSE),0)</f>
        <v>2</v>
      </c>
      <c r="H610" s="2">
        <f>IF(G610=0,0,VLOOKUP(F610,ProbListM1!D:W,IF(G610=1,17,IF(G610=2,18,IF(G610=3,19,IF(G610=4,20)))), FALSE))</f>
        <v>3.6838298095560919E-2</v>
      </c>
      <c r="I610" s="12" t="str">
        <f>IF(_xlfn.IFNA(VLOOKUP(D610,ctlistM1!A:AI,12,FALSE),"PC 12:0_14:1")=0,"PC 12:0_14:1", _xlfn.IFNA(VLOOKUP(D610,ctlistM1!A:AI,12,FALSE),"PC 12:0_14:1"))</f>
        <v>PC 12:0_14:1</v>
      </c>
      <c r="J610" s="12">
        <f>_xlfn.IFNA(VLOOKUP(D610,ctlistM1!A:AO,19,FALSE),0)</f>
        <v>0</v>
      </c>
      <c r="K610" s="2">
        <f>IF(J610=0,0,VLOOKUP(I610,ProbListM1!D:W,IF(J610=1,17,IF(J610=2,18,IF(J610=3,19,IF(J610=4,20)))),FALSE))</f>
        <v>0</v>
      </c>
      <c r="L610" s="12" t="str">
        <f>IF(_xlfn.IFNA(VLOOKUP(D610,ctlistM1!A:AI,20,FALSE),"PC 12:0_14:1")=0,"PC 12:0_14:1", _xlfn.IFNA(VLOOKUP(D610,ctlistM1!A:AI,20,FALSE),"PC 12:0_14:1"))</f>
        <v>PC 12:0_14:1</v>
      </c>
      <c r="M610">
        <f>_xlfn.IFNA(VLOOKUP(D610,ctlistM1!A:AR,27,FALSE),0)</f>
        <v>0</v>
      </c>
      <c r="N610" s="2">
        <v>0</v>
      </c>
      <c r="O610" t="s">
        <v>146</v>
      </c>
      <c r="P610">
        <v>0</v>
      </c>
      <c r="Q610">
        <v>0</v>
      </c>
    </row>
    <row r="611" spans="1:17" ht="15.75" thickBot="1" x14ac:dyDescent="0.3">
      <c r="A611">
        <v>610</v>
      </c>
      <c r="B611" s="36">
        <v>-772.5</v>
      </c>
      <c r="C611" s="36">
        <v>241.2</v>
      </c>
      <c r="D611" t="s">
        <v>755</v>
      </c>
      <c r="E611">
        <f>VLOOKUP(D611,ProbListM1!D:S,10,FALSE)</f>
        <v>0.61125273315955841</v>
      </c>
      <c r="F611" t="str">
        <f>_xlfn.IFNA(VLOOKUP(D611,ctlistM1!A:AI,4,FALSE),"PC 12:0_14:1")</f>
        <v>PS 15:0_20:3</v>
      </c>
      <c r="G611">
        <f>_xlfn.IFNA(VLOOKUP(D611,ctlistM1!A:AL,11,FALSE),0)</f>
        <v>2</v>
      </c>
      <c r="H611" s="2">
        <f>IF(G611=0,0,VLOOKUP(F611,ProbListM1!D:W,IF(G611=1,17,IF(G611=2,18,IF(G611=3,19,IF(G611=4,20)))), FALSE))</f>
        <v>3.679384166421272E-2</v>
      </c>
      <c r="I611" s="12" t="str">
        <f>IF(_xlfn.IFNA(VLOOKUP(D611,ctlistM1!A:AI,12,FALSE),"PC 12:0_14:1")=0,"PC 12:0_14:1", _xlfn.IFNA(VLOOKUP(D611,ctlistM1!A:AI,12,FALSE),"PC 12:0_14:1"))</f>
        <v>PC 12:0_14:1</v>
      </c>
      <c r="J611" s="12">
        <f>_xlfn.IFNA(VLOOKUP(D611,ctlistM1!A:AO,19,FALSE),0)</f>
        <v>0</v>
      </c>
      <c r="K611" s="2">
        <f>IF(J611=0,0,VLOOKUP(I611,ProbListM1!D:W,IF(J611=1,17,IF(J611=2,18,IF(J611=3,19,IF(J611=4,20)))),FALSE))</f>
        <v>0</v>
      </c>
      <c r="L611" s="12" t="str">
        <f>IF(_xlfn.IFNA(VLOOKUP(D611,ctlistM1!A:AI,20,FALSE),"PC 12:0_14:1")=0,"PC 12:0_14:1", _xlfn.IFNA(VLOOKUP(D611,ctlistM1!A:AI,20,FALSE),"PC 12:0_14:1"))</f>
        <v>PC 12:0_14:1</v>
      </c>
      <c r="M611">
        <f>_xlfn.IFNA(VLOOKUP(D611,ctlistM1!A:AR,27,FALSE),0)</f>
        <v>0</v>
      </c>
      <c r="N611" s="2">
        <v>0</v>
      </c>
      <c r="O611" t="s">
        <v>146</v>
      </c>
      <c r="P611">
        <v>0</v>
      </c>
      <c r="Q611">
        <v>0</v>
      </c>
    </row>
    <row r="612" spans="1:17" ht="15.75" thickBot="1" x14ac:dyDescent="0.3">
      <c r="A612">
        <v>611</v>
      </c>
      <c r="B612" s="36">
        <v>-770.5</v>
      </c>
      <c r="C612" s="36">
        <v>241.2</v>
      </c>
      <c r="D612" t="s">
        <v>756</v>
      </c>
      <c r="E612">
        <f>VLOOKUP(D612,ProbListM1!D:S,10,FALSE)</f>
        <v>0.61143615024731923</v>
      </c>
      <c r="F612" t="str">
        <f>_xlfn.IFNA(VLOOKUP(D612,ctlistM1!A:AI,4,FALSE),"PC 12:0_14:1")</f>
        <v>PS 15:0_20:4</v>
      </c>
      <c r="G612">
        <f>_xlfn.IFNA(VLOOKUP(D612,ctlistM1!A:AL,11,FALSE),0)</f>
        <v>2</v>
      </c>
      <c r="H612" s="2">
        <f>IF(G612=0,0,VLOOKUP(F612,ProbListM1!D:W,IF(G612=1,17,IF(G612=2,18,IF(G612=3,19,IF(G612=4,20)))), FALSE))</f>
        <v>3.6749410298347079E-2</v>
      </c>
      <c r="I612" s="12" t="str">
        <f>IF(_xlfn.IFNA(VLOOKUP(D612,ctlistM1!A:AI,12,FALSE),"PC 12:0_14:1")=0,"PC 12:0_14:1", _xlfn.IFNA(VLOOKUP(D612,ctlistM1!A:AI,12,FALSE),"PC 12:0_14:1"))</f>
        <v>PC 12:0_14:1</v>
      </c>
      <c r="J612" s="12">
        <f>_xlfn.IFNA(VLOOKUP(D612,ctlistM1!A:AO,19,FALSE),0)</f>
        <v>0</v>
      </c>
      <c r="K612" s="2">
        <f>IF(J612=0,0,VLOOKUP(I612,ProbListM1!D:W,IF(J612=1,17,IF(J612=2,18,IF(J612=3,19,IF(J612=4,20)))),FALSE))</f>
        <v>0</v>
      </c>
      <c r="L612" s="12" t="str">
        <f>IF(_xlfn.IFNA(VLOOKUP(D612,ctlistM1!A:AI,20,FALSE),"PC 12:0_14:1")=0,"PC 12:0_14:1", _xlfn.IFNA(VLOOKUP(D612,ctlistM1!A:AI,20,FALSE),"PC 12:0_14:1"))</f>
        <v>PC 12:0_14:1</v>
      </c>
      <c r="M612">
        <f>_xlfn.IFNA(VLOOKUP(D612,ctlistM1!A:AR,27,FALSE),0)</f>
        <v>0</v>
      </c>
      <c r="N612" s="2">
        <v>0</v>
      </c>
      <c r="O612" t="s">
        <v>146</v>
      </c>
      <c r="P612">
        <v>0</v>
      </c>
      <c r="Q612">
        <v>0</v>
      </c>
    </row>
    <row r="613" spans="1:17" ht="15.75" thickBot="1" x14ac:dyDescent="0.3">
      <c r="A613">
        <v>612</v>
      </c>
      <c r="B613" s="36">
        <v>-768.5</v>
      </c>
      <c r="C613" s="36">
        <v>241.2</v>
      </c>
      <c r="D613" t="s">
        <v>757</v>
      </c>
      <c r="E613">
        <f>VLOOKUP(D613,ProbListM1!D:S,10,FALSE)</f>
        <v>0.61161962237258949</v>
      </c>
      <c r="F613" t="str">
        <f>_xlfn.IFNA(VLOOKUP(D613,ctlistM1!A:AI,4,FALSE),"PC 12:0_14:1")</f>
        <v>PC 12:0_14:1</v>
      </c>
      <c r="G613">
        <f>_xlfn.IFNA(VLOOKUP(D613,ctlistM1!A:AL,11,FALSE),0)</f>
        <v>0</v>
      </c>
      <c r="H613" s="2">
        <f>IF(G613=0,0,VLOOKUP(F613,ProbListM1!D:W,IF(G613=1,17,IF(G613=2,18,IF(G613=3,19,IF(G613=4,20)))), FALSE))</f>
        <v>0</v>
      </c>
      <c r="I613" s="12" t="str">
        <f>IF(_xlfn.IFNA(VLOOKUP(D613,ctlistM1!A:AI,12,FALSE),"PC 12:0_14:1")=0,"PC 12:0_14:1", _xlfn.IFNA(VLOOKUP(D613,ctlistM1!A:AI,12,FALSE),"PC 12:0_14:1"))</f>
        <v>PC 12:0_14:1</v>
      </c>
      <c r="J613" s="12">
        <f>_xlfn.IFNA(VLOOKUP(D613,ctlistM1!A:AO,19,FALSE),0)</f>
        <v>0</v>
      </c>
      <c r="K613" s="2">
        <f>IF(J613=0,0,VLOOKUP(I613,ProbListM1!D:W,IF(J613=1,17,IF(J613=2,18,IF(J613=3,19,IF(J613=4,20)))),FALSE))</f>
        <v>0</v>
      </c>
      <c r="L613" s="12" t="str">
        <f>IF(_xlfn.IFNA(VLOOKUP(D613,ctlistM1!A:AI,20,FALSE),"PC 12:0_14:1")=0,"PC 12:0_14:1", _xlfn.IFNA(VLOOKUP(D613,ctlistM1!A:AI,20,FALSE),"PC 12:0_14:1"))</f>
        <v>PC 12:0_14:1</v>
      </c>
      <c r="M613">
        <f>_xlfn.IFNA(VLOOKUP(D613,ctlistM1!A:AR,27,FALSE),0)</f>
        <v>0</v>
      </c>
      <c r="N613" s="2">
        <v>0</v>
      </c>
      <c r="O613" t="s">
        <v>146</v>
      </c>
      <c r="P613">
        <v>0</v>
      </c>
      <c r="Q613">
        <v>0</v>
      </c>
    </row>
    <row r="614" spans="1:17" ht="15.75" thickBot="1" x14ac:dyDescent="0.3">
      <c r="A614">
        <v>613</v>
      </c>
      <c r="B614" s="36">
        <v>-804.6</v>
      </c>
      <c r="C614" s="36">
        <v>241.2</v>
      </c>
      <c r="D614" t="s">
        <v>758</v>
      </c>
      <c r="E614">
        <f>VLOOKUP(D614,ProbListM1!D:S,10,FALSE)</f>
        <v>0.59716205620010421</v>
      </c>
      <c r="F614" t="str">
        <f>_xlfn.IFNA(VLOOKUP(D614,ctlistM1!A:AI,4,FALSE),"PC 12:0_14:1")</f>
        <v>PS 15:0_22:1</v>
      </c>
      <c r="G614">
        <f>_xlfn.IFNA(VLOOKUP(D614,ctlistM1!A:AL,11,FALSE),0)</f>
        <v>2</v>
      </c>
      <c r="H614" s="2">
        <f>IF(G614=0,0,VLOOKUP(F614,ProbListM1!D:W,IF(G614=1,17,IF(G614=2,18,IF(G614=3,19,IF(G614=4,20)))), FALSE))</f>
        <v>4.0272309975038632E-2</v>
      </c>
      <c r="I614" s="12" t="str">
        <f>IF(_xlfn.IFNA(VLOOKUP(D614,ctlistM1!A:AI,12,FALSE),"PC 12:0_14:1")=0,"PC 12:0_14:1", _xlfn.IFNA(VLOOKUP(D614,ctlistM1!A:AI,12,FALSE),"PC 12:0_14:1"))</f>
        <v>PC 12:0_14:1</v>
      </c>
      <c r="J614" s="12">
        <f>_xlfn.IFNA(VLOOKUP(D614,ctlistM1!A:AO,19,FALSE),0)</f>
        <v>0</v>
      </c>
      <c r="K614" s="2">
        <f>IF(J614=0,0,VLOOKUP(I614,ProbListM1!D:W,IF(J614=1,17,IF(J614=2,18,IF(J614=3,19,IF(J614=4,20)))),FALSE))</f>
        <v>0</v>
      </c>
      <c r="L614" s="12" t="str">
        <f>IF(_xlfn.IFNA(VLOOKUP(D614,ctlistM1!A:AI,20,FALSE),"PC 12:0_14:1")=0,"PC 12:0_14:1", _xlfn.IFNA(VLOOKUP(D614,ctlistM1!A:AI,20,FALSE),"PC 12:0_14:1"))</f>
        <v>PC 12:0_14:1</v>
      </c>
      <c r="M614">
        <f>_xlfn.IFNA(VLOOKUP(D614,ctlistM1!A:AR,27,FALSE),0)</f>
        <v>0</v>
      </c>
      <c r="N614" s="2">
        <v>0</v>
      </c>
      <c r="O614" t="s">
        <v>146</v>
      </c>
      <c r="P614">
        <v>0</v>
      </c>
      <c r="Q614">
        <v>0</v>
      </c>
    </row>
    <row r="615" spans="1:17" ht="15.75" thickBot="1" x14ac:dyDescent="0.3">
      <c r="A615">
        <v>614</v>
      </c>
      <c r="B615" s="36">
        <v>-802.6</v>
      </c>
      <c r="C615" s="36">
        <v>241.2</v>
      </c>
      <c r="D615" t="s">
        <v>759</v>
      </c>
      <c r="E615">
        <f>VLOOKUP(D615,ProbListM1!D:S,10,FALSE)</f>
        <v>0.5973412451334662</v>
      </c>
      <c r="F615" t="str">
        <f>_xlfn.IFNA(VLOOKUP(D615,ctlistM1!A:AI,4,FALSE),"PC 12:0_14:1")</f>
        <v>PS 15:0_22:2</v>
      </c>
      <c r="G615">
        <f>_xlfn.IFNA(VLOOKUP(D615,ctlistM1!A:AL,11,FALSE),0)</f>
        <v>2</v>
      </c>
      <c r="H615" s="2">
        <f>IF(G615=0,0,VLOOKUP(F615,ProbListM1!D:W,IF(G615=1,17,IF(G615=2,18,IF(G615=3,19,IF(G615=4,20)))), FALSE))</f>
        <v>4.0225997864444363E-2</v>
      </c>
      <c r="I615" s="12" t="str">
        <f>IF(_xlfn.IFNA(VLOOKUP(D615,ctlistM1!A:AI,12,FALSE),"PC 12:0_14:1")=0,"PC 12:0_14:1", _xlfn.IFNA(VLOOKUP(D615,ctlistM1!A:AI,12,FALSE),"PC 12:0_14:1"))</f>
        <v>PC 12:0_14:1</v>
      </c>
      <c r="J615" s="12">
        <f>_xlfn.IFNA(VLOOKUP(D615,ctlistM1!A:AO,19,FALSE),0)</f>
        <v>0</v>
      </c>
      <c r="K615" s="2">
        <f>IF(J615=0,0,VLOOKUP(I615,ProbListM1!D:W,IF(J615=1,17,IF(J615=2,18,IF(J615=3,19,IF(J615=4,20)))),FALSE))</f>
        <v>0</v>
      </c>
      <c r="L615" s="12" t="str">
        <f>IF(_xlfn.IFNA(VLOOKUP(D615,ctlistM1!A:AI,20,FALSE),"PC 12:0_14:1")=0,"PC 12:0_14:1", _xlfn.IFNA(VLOOKUP(D615,ctlistM1!A:AI,20,FALSE),"PC 12:0_14:1"))</f>
        <v>PC 12:0_14:1</v>
      </c>
      <c r="M615">
        <f>_xlfn.IFNA(VLOOKUP(D615,ctlistM1!A:AR,27,FALSE),0)</f>
        <v>0</v>
      </c>
      <c r="N615" s="2">
        <v>0</v>
      </c>
      <c r="O615" t="s">
        <v>146</v>
      </c>
      <c r="P615">
        <v>0</v>
      </c>
      <c r="Q615">
        <v>0</v>
      </c>
    </row>
    <row r="616" spans="1:17" ht="15.75" thickBot="1" x14ac:dyDescent="0.3">
      <c r="A616">
        <v>615</v>
      </c>
      <c r="B616" s="36">
        <v>-800.5</v>
      </c>
      <c r="C616" s="36">
        <v>241.2</v>
      </c>
      <c r="D616" t="s">
        <v>760</v>
      </c>
      <c r="E616">
        <f>VLOOKUP(D616,ProbListM1!D:S,10,FALSE)</f>
        <v>0.59752048783560596</v>
      </c>
      <c r="F616" t="str">
        <f>_xlfn.IFNA(VLOOKUP(D616,ctlistM1!A:AI,4,FALSE),"PC 12:0_14:1")</f>
        <v>PC 12:0_14:1</v>
      </c>
      <c r="G616">
        <f>_xlfn.IFNA(VLOOKUP(D616,ctlistM1!A:AL,11,FALSE),0)</f>
        <v>0</v>
      </c>
      <c r="H616" s="2">
        <f>IF(G616=0,0,VLOOKUP(F616,ProbListM1!D:W,IF(G616=1,17,IF(G616=2,18,IF(G616=3,19,IF(G616=4,20)))), FALSE))</f>
        <v>0</v>
      </c>
      <c r="I616" s="12" t="str">
        <f>IF(_xlfn.IFNA(VLOOKUP(D616,ctlistM1!A:AI,12,FALSE),"PC 12:0_14:1")=0,"PC 12:0_14:1", _xlfn.IFNA(VLOOKUP(D616,ctlistM1!A:AI,12,FALSE),"PC 12:0_14:1"))</f>
        <v>PC 12:0_14:1</v>
      </c>
      <c r="J616" s="12">
        <f>_xlfn.IFNA(VLOOKUP(D616,ctlistM1!A:AO,19,FALSE),0)</f>
        <v>0</v>
      </c>
      <c r="K616" s="2">
        <f>IF(J616=0,0,VLOOKUP(I616,ProbListM1!D:W,IF(J616=1,17,IF(J616=2,18,IF(J616=3,19,IF(J616=4,20)))),FALSE))</f>
        <v>0</v>
      </c>
      <c r="L616" s="12" t="str">
        <f>IF(_xlfn.IFNA(VLOOKUP(D616,ctlistM1!A:AI,20,FALSE),"PC 12:0_14:1")=0,"PC 12:0_14:1", _xlfn.IFNA(VLOOKUP(D616,ctlistM1!A:AI,20,FALSE),"PC 12:0_14:1"))</f>
        <v>PC 12:0_14:1</v>
      </c>
      <c r="M616">
        <f>_xlfn.IFNA(VLOOKUP(D616,ctlistM1!A:AR,27,FALSE),0)</f>
        <v>0</v>
      </c>
      <c r="N616" s="2">
        <v>0</v>
      </c>
      <c r="O616" t="s">
        <v>146</v>
      </c>
      <c r="P616">
        <v>0</v>
      </c>
      <c r="Q616">
        <v>0</v>
      </c>
    </row>
    <row r="617" spans="1:17" ht="15.75" thickBot="1" x14ac:dyDescent="0.3">
      <c r="A617">
        <v>616</v>
      </c>
      <c r="B617" s="36">
        <v>-796.5</v>
      </c>
      <c r="C617" s="36">
        <v>241.2</v>
      </c>
      <c r="D617" t="s">
        <v>761</v>
      </c>
      <c r="E617">
        <f>VLOOKUP(D617,ProbListM1!D:S,10,FALSE)</f>
        <v>0.59787913461076025</v>
      </c>
      <c r="F617" t="str">
        <f>_xlfn.IFNA(VLOOKUP(D617,ctlistM1!A:AI,4,FALSE),"PC 12:0_14:1")</f>
        <v>PS 15:0_22:5</v>
      </c>
      <c r="G617">
        <f>_xlfn.IFNA(VLOOKUP(D617,ctlistM1!A:AL,11,FALSE),0)</f>
        <v>2</v>
      </c>
      <c r="H617" s="2">
        <f>IF(G617=0,0,VLOOKUP(F617,ProbListM1!D:W,IF(G617=1,17,IF(G617=2,18,IF(G617=3,19,IF(G617=4,20)))), FALSE))</f>
        <v>4.0087196004474419E-2</v>
      </c>
      <c r="I617" s="12" t="str">
        <f>IF(_xlfn.IFNA(VLOOKUP(D617,ctlistM1!A:AI,12,FALSE),"PC 12:0_14:1")=0,"PC 12:0_14:1", _xlfn.IFNA(VLOOKUP(D617,ctlistM1!A:AI,12,FALSE),"PC 12:0_14:1"))</f>
        <v>PC 12:0_14:1</v>
      </c>
      <c r="J617" s="12">
        <f>_xlfn.IFNA(VLOOKUP(D617,ctlistM1!A:AO,19,FALSE),0)</f>
        <v>0</v>
      </c>
      <c r="K617" s="2">
        <f>IF(J617=0,0,VLOOKUP(I617,ProbListM1!D:W,IF(J617=1,17,IF(J617=2,18,IF(J617=3,19,IF(J617=4,20)))),FALSE))</f>
        <v>0</v>
      </c>
      <c r="L617" s="12" t="str">
        <f>IF(_xlfn.IFNA(VLOOKUP(D617,ctlistM1!A:AI,20,FALSE),"PC 12:0_14:1")=0,"PC 12:0_14:1", _xlfn.IFNA(VLOOKUP(D617,ctlistM1!A:AI,20,FALSE),"PC 12:0_14:1"))</f>
        <v>PC 12:0_14:1</v>
      </c>
      <c r="M617">
        <f>_xlfn.IFNA(VLOOKUP(D617,ctlistM1!A:AR,27,FALSE),0)</f>
        <v>0</v>
      </c>
      <c r="N617" s="2">
        <v>0</v>
      </c>
      <c r="O617" t="s">
        <v>146</v>
      </c>
      <c r="P617">
        <v>0</v>
      </c>
      <c r="Q617">
        <v>0</v>
      </c>
    </row>
    <row r="618" spans="1:17" ht="15.75" thickBot="1" x14ac:dyDescent="0.3">
      <c r="A618">
        <v>617</v>
      </c>
      <c r="B618" s="36">
        <v>-794.5</v>
      </c>
      <c r="C618" s="36">
        <v>241.2</v>
      </c>
      <c r="D618" t="s">
        <v>762</v>
      </c>
      <c r="E618">
        <f>VLOOKUP(D618,ProbListM1!D:S,10,FALSE)</f>
        <v>0.59805853871605796</v>
      </c>
      <c r="F618" t="str">
        <f>_xlfn.IFNA(VLOOKUP(D618,ctlistM1!A:AI,4,FALSE),"PC 12:0_14:1")</f>
        <v>PS 15:0_22:6</v>
      </c>
      <c r="G618">
        <f>_xlfn.IFNA(VLOOKUP(D618,ctlistM1!A:AL,11,FALSE),0)</f>
        <v>2</v>
      </c>
      <c r="H618" s="2">
        <f>IF(G618=0,0,VLOOKUP(F618,ProbListM1!D:W,IF(G618=1,17,IF(G618=2,18,IF(G618=3,19,IF(G618=4,20)))), FALSE))</f>
        <v>4.0040973654342477E-2</v>
      </c>
      <c r="I618" s="12" t="str">
        <f>IF(_xlfn.IFNA(VLOOKUP(D618,ctlistM1!A:AI,12,FALSE),"PC 12:0_14:1")=0,"PC 12:0_14:1", _xlfn.IFNA(VLOOKUP(D618,ctlistM1!A:AI,12,FALSE),"PC 12:0_14:1"))</f>
        <v>PC 12:0_14:1</v>
      </c>
      <c r="J618" s="12">
        <f>_xlfn.IFNA(VLOOKUP(D618,ctlistM1!A:AO,19,FALSE),0)</f>
        <v>0</v>
      </c>
      <c r="K618" s="2">
        <f>IF(J618=0,0,VLOOKUP(I618,ProbListM1!D:W,IF(J618=1,17,IF(J618=2,18,IF(J618=3,19,IF(J618=4,20)))),FALSE))</f>
        <v>0</v>
      </c>
      <c r="L618" s="12" t="str">
        <f>IF(_xlfn.IFNA(VLOOKUP(D618,ctlistM1!A:AI,20,FALSE),"PC 12:0_14:1")=0,"PC 12:0_14:1", _xlfn.IFNA(VLOOKUP(D618,ctlistM1!A:AI,20,FALSE),"PC 12:0_14:1"))</f>
        <v>PC 12:0_14:1</v>
      </c>
      <c r="M618">
        <f>_xlfn.IFNA(VLOOKUP(D618,ctlistM1!A:AR,27,FALSE),0)</f>
        <v>0</v>
      </c>
      <c r="N618" s="2">
        <v>0</v>
      </c>
      <c r="O618" t="s">
        <v>146</v>
      </c>
      <c r="P618">
        <v>0</v>
      </c>
      <c r="Q618">
        <v>0</v>
      </c>
    </row>
    <row r="619" spans="1:17" x14ac:dyDescent="0.25">
      <c r="A619">
        <v>618</v>
      </c>
      <c r="B619" s="36">
        <v>-792.5</v>
      </c>
      <c r="C619" s="36">
        <v>241.2</v>
      </c>
      <c r="D619" t="s">
        <v>763</v>
      </c>
      <c r="E619">
        <f>VLOOKUP(D619,ProbListM1!D:S,10,FALSE)</f>
        <v>0.59823799665469957</v>
      </c>
      <c r="F619" t="str">
        <f>_xlfn.IFNA(VLOOKUP(D619,ctlistM1!A:AI,4,FALSE),"PC 12:0_14:1")</f>
        <v>PC 12:0_14:1</v>
      </c>
      <c r="G619">
        <f>_xlfn.IFNA(VLOOKUP(D619,ctlistM1!A:AL,11,FALSE),0)</f>
        <v>0</v>
      </c>
      <c r="H619" s="2">
        <f>IF(G619=0,0,VLOOKUP(F619,ProbListM1!D:W,IF(G619=1,17,IF(G619=2,18,IF(G619=3,19,IF(G619=4,20)))), FALSE))</f>
        <v>0</v>
      </c>
      <c r="I619" s="12" t="str">
        <f>IF(_xlfn.IFNA(VLOOKUP(D619,ctlistM1!A:AI,12,FALSE),"PC 12:0_14:1")=0,"PC 12:0_14:1", _xlfn.IFNA(VLOOKUP(D619,ctlistM1!A:AI,12,FALSE),"PC 12:0_14:1"))</f>
        <v>PC 12:0_14:1</v>
      </c>
      <c r="J619" s="12">
        <f>_xlfn.IFNA(VLOOKUP(D619,ctlistM1!A:AO,19,FALSE),0)</f>
        <v>0</v>
      </c>
      <c r="K619" s="2">
        <f>IF(J619=0,0,VLOOKUP(I619,ProbListM1!D:W,IF(J619=1,17,IF(J619=2,18,IF(J619=3,19,IF(J619=4,20)))),FALSE))</f>
        <v>0</v>
      </c>
      <c r="L619" s="12" t="str">
        <f>IF(_xlfn.IFNA(VLOOKUP(D619,ctlistM1!A:AI,20,FALSE),"PC 12:0_14:1")=0,"PC 12:0_14:1", _xlfn.IFNA(VLOOKUP(D619,ctlistM1!A:AI,20,FALSE),"PC 12:0_14:1"))</f>
        <v>PC 12:0_14:1</v>
      </c>
      <c r="M619">
        <f>_xlfn.IFNA(VLOOKUP(D619,ctlistM1!A:AR,27,FALSE),0)</f>
        <v>0</v>
      </c>
      <c r="N619" s="2">
        <v>0</v>
      </c>
      <c r="O619" t="s">
        <v>146</v>
      </c>
      <c r="P619">
        <v>0</v>
      </c>
      <c r="Q619">
        <v>0</v>
      </c>
    </row>
    <row r="620" spans="1:17" x14ac:dyDescent="0.25">
      <c r="A620">
        <v>619</v>
      </c>
      <c r="B620" s="5">
        <v>-720.5</v>
      </c>
      <c r="C620" s="5">
        <v>269.3</v>
      </c>
      <c r="D620" t="s">
        <v>764</v>
      </c>
      <c r="E620">
        <f>VLOOKUP(D620,ProbListM1!D:S,10,FALSE)</f>
        <v>0.63928754583828018</v>
      </c>
      <c r="F620" t="str">
        <f>_xlfn.IFNA(VLOOKUP(D620,ctlistM1!A:AI,4,FALSE),"PC 12:0_14:1")</f>
        <v>PC 12:0_14:1</v>
      </c>
      <c r="G620">
        <f>_xlfn.IFNA(VLOOKUP(D620,ctlistM1!A:AL,11,FALSE),0)</f>
        <v>0</v>
      </c>
      <c r="H620" s="2">
        <f>IF(G620=0,0,VLOOKUP(F620,ProbListM1!D:W,IF(G620=1,17,IF(G620=2,18,IF(G620=3,19,IF(G620=4,20)))), FALSE))</f>
        <v>0</v>
      </c>
      <c r="I620" s="12" t="str">
        <f>IF(_xlfn.IFNA(VLOOKUP(D620,ctlistM1!A:AI,12,FALSE),"PC 12:0_14:1")=0,"PC 12:0_14:1", _xlfn.IFNA(VLOOKUP(D620,ctlistM1!A:AI,12,FALSE),"PC 12:0_14:1"))</f>
        <v>PC 12:0_14:1</v>
      </c>
      <c r="J620" s="12">
        <f>_xlfn.IFNA(VLOOKUP(D620,ctlistM1!A:AO,19,FALSE),0)</f>
        <v>0</v>
      </c>
      <c r="K620" s="2">
        <f>IF(J620=0,0,VLOOKUP(I620,ProbListM1!D:W,IF(J620=1,17,IF(J620=2,18,IF(J620=3,19,IF(J620=4,20)))),FALSE))</f>
        <v>0</v>
      </c>
      <c r="L620" s="12" t="str">
        <f>IF(_xlfn.IFNA(VLOOKUP(D620,ctlistM1!A:AI,20,FALSE),"PC 12:0_14:1")=0,"PC 12:0_14:1", _xlfn.IFNA(VLOOKUP(D620,ctlistM1!A:AI,20,FALSE),"PC 12:0_14:1"))</f>
        <v>PC 12:0_14:1</v>
      </c>
      <c r="M620">
        <f>_xlfn.IFNA(VLOOKUP(D620,ctlistM1!A:AR,27,FALSE),0)</f>
        <v>0</v>
      </c>
      <c r="N620" s="2">
        <v>0</v>
      </c>
      <c r="O620" t="s">
        <v>146</v>
      </c>
      <c r="P620">
        <v>0</v>
      </c>
      <c r="Q620">
        <v>0</v>
      </c>
    </row>
    <row r="621" spans="1:17" x14ac:dyDescent="0.25">
      <c r="A621">
        <v>620</v>
      </c>
      <c r="B621" s="5">
        <v>-748.5</v>
      </c>
      <c r="C621" s="5">
        <v>269.3</v>
      </c>
      <c r="D621" t="s">
        <v>765</v>
      </c>
      <c r="E621">
        <f>VLOOKUP(D621,ProbListM1!D:S,10,FALSE)</f>
        <v>0.62492547768584705</v>
      </c>
      <c r="F621" t="str">
        <f>_xlfn.IFNA(VLOOKUP(D621,ctlistM1!A:AI,4,FALSE),"PC 12:0_14:1")</f>
        <v>PS 16:1_17:0</v>
      </c>
      <c r="G621">
        <f>_xlfn.IFNA(VLOOKUP(D621,ctlistM1!A:AL,11,FALSE),0)</f>
        <v>2</v>
      </c>
      <c r="H621" s="2">
        <f>IF(G621=0,0,VLOOKUP(F621,ProbListM1!D:W,IF(G621=1,17,IF(G621=2,18,IF(G621=3,19,IF(G621=4,20)))), FALSE))</f>
        <v>2.9880651322246512E-2</v>
      </c>
      <c r="I621" s="12" t="str">
        <f>IF(_xlfn.IFNA(VLOOKUP(D621,ctlistM1!A:AI,12,FALSE),"PC 12:0_14:1")=0,"PC 12:0_14:1", _xlfn.IFNA(VLOOKUP(D621,ctlistM1!A:AI,12,FALSE),"PC 12:0_14:1"))</f>
        <v>PC 12:0_14:1</v>
      </c>
      <c r="J621" s="12">
        <f>_xlfn.IFNA(VLOOKUP(D621,ctlistM1!A:AO,19,FALSE),0)</f>
        <v>0</v>
      </c>
      <c r="K621" s="2">
        <f>IF(J621=0,0,VLOOKUP(I621,ProbListM1!D:W,IF(J621=1,17,IF(J621=2,18,IF(J621=3,19,IF(J621=4,20)))),FALSE))</f>
        <v>0</v>
      </c>
      <c r="L621" s="12" t="str">
        <f>IF(_xlfn.IFNA(VLOOKUP(D621,ctlistM1!A:AI,20,FALSE),"PC 12:0_14:1")=0,"PC 12:0_14:1", _xlfn.IFNA(VLOOKUP(D621,ctlistM1!A:AI,20,FALSE),"PC 12:0_14:1"))</f>
        <v>PC 12:0_14:1</v>
      </c>
      <c r="M621">
        <f>_xlfn.IFNA(VLOOKUP(D621,ctlistM1!A:AR,27,FALSE),0)</f>
        <v>0</v>
      </c>
      <c r="N621" s="2">
        <v>0</v>
      </c>
      <c r="O621" t="s">
        <v>146</v>
      </c>
      <c r="P621">
        <v>0</v>
      </c>
      <c r="Q621">
        <v>0</v>
      </c>
    </row>
    <row r="622" spans="1:17" x14ac:dyDescent="0.25">
      <c r="A622">
        <v>621</v>
      </c>
      <c r="B622" s="5">
        <v>-746.5</v>
      </c>
      <c r="C622" s="5">
        <v>269.3</v>
      </c>
      <c r="D622" t="s">
        <v>766</v>
      </c>
      <c r="E622">
        <f>VLOOKUP(D622,ProbListM1!D:S,10,FALSE)</f>
        <v>0.62511299752006055</v>
      </c>
      <c r="F622" t="str">
        <f>_xlfn.IFNA(VLOOKUP(D622,ctlistM1!A:AI,4,FALSE),"PC 12:0_14:1")</f>
        <v>PC 12:0_14:1</v>
      </c>
      <c r="G622">
        <f>_xlfn.IFNA(VLOOKUP(D622,ctlistM1!A:AL,11,FALSE),0)</f>
        <v>0</v>
      </c>
      <c r="H622" s="2">
        <f>IF(G622=0,0,VLOOKUP(F622,ProbListM1!D:W,IF(G622=1,17,IF(G622=2,18,IF(G622=3,19,IF(G622=4,20)))), FALSE))</f>
        <v>0</v>
      </c>
      <c r="I622" s="12" t="str">
        <f>IF(_xlfn.IFNA(VLOOKUP(D622,ctlistM1!A:AI,12,FALSE),"PC 12:0_14:1")=0,"PC 12:0_14:1", _xlfn.IFNA(VLOOKUP(D622,ctlistM1!A:AI,12,FALSE),"PC 12:0_14:1"))</f>
        <v>PC 12:0_14:1</v>
      </c>
      <c r="J622" s="12">
        <f>_xlfn.IFNA(VLOOKUP(D622,ctlistM1!A:AO,19,FALSE),0)</f>
        <v>0</v>
      </c>
      <c r="K622" s="2">
        <f>IF(J622=0,0,VLOOKUP(I622,ProbListM1!D:W,IF(J622=1,17,IF(J622=2,18,IF(J622=3,19,IF(J622=4,20)))),FALSE))</f>
        <v>0</v>
      </c>
      <c r="L622" s="12" t="str">
        <f>IF(_xlfn.IFNA(VLOOKUP(D622,ctlistM1!A:AI,20,FALSE),"PC 12:0_14:1")=0,"PC 12:0_14:1", _xlfn.IFNA(VLOOKUP(D622,ctlistM1!A:AI,20,FALSE),"PC 12:0_14:1"))</f>
        <v>PC 12:0_14:1</v>
      </c>
      <c r="M622">
        <f>_xlfn.IFNA(VLOOKUP(D622,ctlistM1!A:AR,27,FALSE),0)</f>
        <v>0</v>
      </c>
      <c r="N622" s="2">
        <v>0</v>
      </c>
      <c r="O622" t="s">
        <v>146</v>
      </c>
      <c r="P622">
        <v>0</v>
      </c>
      <c r="Q622">
        <v>0</v>
      </c>
    </row>
    <row r="623" spans="1:17" x14ac:dyDescent="0.25">
      <c r="A623">
        <v>622</v>
      </c>
      <c r="B623" s="5">
        <v>-776.5</v>
      </c>
      <c r="C623" s="5">
        <v>269.3</v>
      </c>
      <c r="D623" t="s">
        <v>767</v>
      </c>
      <c r="E623">
        <f>VLOOKUP(D623,ProbListM1!D:S,10,FALSE)</f>
        <v>0.61088606403052981</v>
      </c>
      <c r="F623" t="str">
        <f>_xlfn.IFNA(VLOOKUP(D623,ctlistM1!A:AI,4,FALSE),"PC 12:0_14:1")</f>
        <v>PS 17:0_18:1</v>
      </c>
      <c r="G623">
        <f>_xlfn.IFNA(VLOOKUP(D623,ctlistM1!A:AL,11,FALSE),0)</f>
        <v>2</v>
      </c>
      <c r="H623" s="2">
        <f>IF(G623=0,0,VLOOKUP(F623,ProbListM1!D:W,IF(G623=1,17,IF(G623=2,18,IF(G623=3,19,IF(G623=4,20)))), FALSE))</f>
        <v>3.288661628097031E-2</v>
      </c>
      <c r="I623" s="12" t="str">
        <f>IF(_xlfn.IFNA(VLOOKUP(D623,ctlistM1!A:AI,12,FALSE),"PC 12:0_14:1")=0,"PC 12:0_14:1", _xlfn.IFNA(VLOOKUP(D623,ctlistM1!A:AI,12,FALSE),"PC 12:0_14:1"))</f>
        <v>PC 12:0_14:1</v>
      </c>
      <c r="J623" s="12">
        <f>_xlfn.IFNA(VLOOKUP(D623,ctlistM1!A:AO,19,FALSE),0)</f>
        <v>0</v>
      </c>
      <c r="K623" s="2">
        <f>IF(J623=0,0,VLOOKUP(I623,ProbListM1!D:W,IF(J623=1,17,IF(J623=2,18,IF(J623=3,19,IF(J623=4,20)))),FALSE))</f>
        <v>0</v>
      </c>
      <c r="L623" s="12" t="str">
        <f>IF(_xlfn.IFNA(VLOOKUP(D623,ctlistM1!A:AI,20,FALSE),"PC 12:0_14:1")=0,"PC 12:0_14:1", _xlfn.IFNA(VLOOKUP(D623,ctlistM1!A:AI,20,FALSE),"PC 12:0_14:1"))</f>
        <v>PC 12:0_14:1</v>
      </c>
      <c r="M623">
        <f>_xlfn.IFNA(VLOOKUP(D623,ctlistM1!A:AR,27,FALSE),0)</f>
        <v>0</v>
      </c>
      <c r="N623" s="2">
        <v>0</v>
      </c>
      <c r="O623" t="s">
        <v>146</v>
      </c>
      <c r="P623">
        <v>0</v>
      </c>
      <c r="Q623">
        <v>0</v>
      </c>
    </row>
    <row r="624" spans="1:17" x14ac:dyDescent="0.25">
      <c r="A624">
        <v>623</v>
      </c>
      <c r="B624" s="5">
        <v>-774.5</v>
      </c>
      <c r="C624" s="5">
        <v>269.3</v>
      </c>
      <c r="D624" t="s">
        <v>768</v>
      </c>
      <c r="E624">
        <f>VLOOKUP(D624,ProbListM1!D:S,10,FALSE)</f>
        <v>0.61106937109279691</v>
      </c>
      <c r="F624" t="str">
        <f>_xlfn.IFNA(VLOOKUP(D624,ctlistM1!A:AI,4,FALSE),"PC 12:0_14:1")</f>
        <v>PS 17:0_18:2</v>
      </c>
      <c r="G624">
        <f>_xlfn.IFNA(VLOOKUP(D624,ctlistM1!A:AL,11,FALSE),0)</f>
        <v>2</v>
      </c>
      <c r="H624" s="2">
        <f>IF(G624=0,0,VLOOKUP(F624,ProbListM1!D:W,IF(G624=1,17,IF(G624=2,18,IF(G624=3,19,IF(G624=4,20)))), FALSE))</f>
        <v>3.2845125509938365E-2</v>
      </c>
      <c r="I624" s="12" t="str">
        <f>IF(_xlfn.IFNA(VLOOKUP(D624,ctlistM1!A:AI,12,FALSE),"PC 12:0_14:1")=0,"PC 12:0_14:1", _xlfn.IFNA(VLOOKUP(D624,ctlistM1!A:AI,12,FALSE),"PC 12:0_14:1"))</f>
        <v>PC 12:0_14:1</v>
      </c>
      <c r="J624" s="12">
        <f>_xlfn.IFNA(VLOOKUP(D624,ctlistM1!A:AO,19,FALSE),0)</f>
        <v>0</v>
      </c>
      <c r="K624" s="2">
        <f>IF(J624=0,0,VLOOKUP(I624,ProbListM1!D:W,IF(J624=1,17,IF(J624=2,18,IF(J624=3,19,IF(J624=4,20)))),FALSE))</f>
        <v>0</v>
      </c>
      <c r="L624" s="12" t="str">
        <f>IF(_xlfn.IFNA(VLOOKUP(D624,ctlistM1!A:AI,20,FALSE),"PC 12:0_14:1")=0,"PC 12:0_14:1", _xlfn.IFNA(VLOOKUP(D624,ctlistM1!A:AI,20,FALSE),"PC 12:0_14:1"))</f>
        <v>PC 12:0_14:1</v>
      </c>
      <c r="M624">
        <f>_xlfn.IFNA(VLOOKUP(D624,ctlistM1!A:AR,27,FALSE),0)</f>
        <v>0</v>
      </c>
      <c r="N624" s="2">
        <v>0</v>
      </c>
      <c r="O624" t="s">
        <v>146</v>
      </c>
      <c r="P624">
        <v>0</v>
      </c>
      <c r="Q624">
        <v>0</v>
      </c>
    </row>
    <row r="625" spans="1:17" x14ac:dyDescent="0.25">
      <c r="A625">
        <v>624</v>
      </c>
      <c r="B625" s="5">
        <v>-772.5</v>
      </c>
      <c r="C625" s="5">
        <v>269.3</v>
      </c>
      <c r="D625" t="s">
        <v>769</v>
      </c>
      <c r="E625">
        <f>VLOOKUP(D625,ProbListM1!D:S,10,FALSE)</f>
        <v>0.61125273315955841</v>
      </c>
      <c r="F625" t="str">
        <f>_xlfn.IFNA(VLOOKUP(D625,ctlistM1!A:AI,4,FALSE),"PC 12:0_14:1")</f>
        <v>PC 12:0_14:1</v>
      </c>
      <c r="G625">
        <f>_xlfn.IFNA(VLOOKUP(D625,ctlistM1!A:AL,11,FALSE),0)</f>
        <v>0</v>
      </c>
      <c r="H625" s="2">
        <f>IF(G625=0,0,VLOOKUP(F625,ProbListM1!D:W,IF(G625=1,17,IF(G625=2,18,IF(G625=3,19,IF(G625=4,20)))), FALSE))</f>
        <v>0</v>
      </c>
      <c r="I625" s="12" t="str">
        <f>IF(_xlfn.IFNA(VLOOKUP(D625,ctlistM1!A:AI,12,FALSE),"PC 12:0_14:1")=0,"PC 12:0_14:1", _xlfn.IFNA(VLOOKUP(D625,ctlistM1!A:AI,12,FALSE),"PC 12:0_14:1"))</f>
        <v>PC 12:0_14:1</v>
      </c>
      <c r="J625" s="12">
        <f>_xlfn.IFNA(VLOOKUP(D625,ctlistM1!A:AO,19,FALSE),0)</f>
        <v>0</v>
      </c>
      <c r="K625" s="2">
        <f>IF(J625=0,0,VLOOKUP(I625,ProbListM1!D:W,IF(J625=1,17,IF(J625=2,18,IF(J625=3,19,IF(J625=4,20)))),FALSE))</f>
        <v>0</v>
      </c>
      <c r="L625" s="12" t="str">
        <f>IF(_xlfn.IFNA(VLOOKUP(D625,ctlistM1!A:AI,20,FALSE),"PC 12:0_14:1")=0,"PC 12:0_14:1", _xlfn.IFNA(VLOOKUP(D625,ctlistM1!A:AI,20,FALSE),"PC 12:0_14:1"))</f>
        <v>PC 12:0_14:1</v>
      </c>
      <c r="M625">
        <f>_xlfn.IFNA(VLOOKUP(D625,ctlistM1!A:AR,27,FALSE),0)</f>
        <v>0</v>
      </c>
      <c r="N625" s="2">
        <v>0</v>
      </c>
      <c r="O625" t="s">
        <v>146</v>
      </c>
      <c r="P625">
        <v>0</v>
      </c>
      <c r="Q625">
        <v>0</v>
      </c>
    </row>
    <row r="626" spans="1:17" x14ac:dyDescent="0.25">
      <c r="A626">
        <v>625</v>
      </c>
      <c r="B626" s="5">
        <v>-804.6</v>
      </c>
      <c r="C626" s="5">
        <v>269.3</v>
      </c>
      <c r="D626" t="s">
        <v>770</v>
      </c>
      <c r="E626">
        <f>VLOOKUP(D626,ProbListM1!D:S,10,FALSE)</f>
        <v>0.59716205620010421</v>
      </c>
      <c r="F626" t="str">
        <f>_xlfn.IFNA(VLOOKUP(D626,ctlistM1!A:AI,4,FALSE),"PC 12:0_14:1")</f>
        <v>PS 17:0_20:1</v>
      </c>
      <c r="G626">
        <f>_xlfn.IFNA(VLOOKUP(D626,ctlistM1!A:AL,11,FALSE),0)</f>
        <v>2</v>
      </c>
      <c r="H626" s="2">
        <f>IF(G626=0,0,VLOOKUP(F626,ProbListM1!D:W,IF(G626=1,17,IF(G626=2,18,IF(G626=3,19,IF(G626=4,20)))), FALSE))</f>
        <v>3.6054180599938618E-2</v>
      </c>
      <c r="I626" s="12" t="str">
        <f>IF(_xlfn.IFNA(VLOOKUP(D626,ctlistM1!A:AI,12,FALSE),"PC 12:0_14:1")=0,"PC 12:0_14:1", _xlfn.IFNA(VLOOKUP(D626,ctlistM1!A:AI,12,FALSE),"PC 12:0_14:1"))</f>
        <v>dPS 17:0_20:3_</v>
      </c>
      <c r="J626" s="12">
        <f>_xlfn.IFNA(VLOOKUP(D626,ctlistM1!A:AO,19,FALSE),0)</f>
        <v>4</v>
      </c>
      <c r="K626" s="2">
        <f>IF(J626=0,0,VLOOKUP(I626,ProbListM1!D:W,IF(J626=1,17,IF(J626=2,18,IF(J626=3,19,IF(J626=4,20)))),FALSE))</f>
        <v>0.18049277247227791</v>
      </c>
      <c r="L626" s="12" t="str">
        <f>IF(_xlfn.IFNA(VLOOKUP(D626,ctlistM1!A:AI,20,FALSE),"PC 12:0_14:1")=0,"PC 12:0_14:1", _xlfn.IFNA(VLOOKUP(D626,ctlistM1!A:AI,20,FALSE),"PC 12:0_14:1"))</f>
        <v>PC 12:0_14:1</v>
      </c>
      <c r="M626">
        <f>_xlfn.IFNA(VLOOKUP(D626,ctlistM1!A:AR,27,FALSE),0)</f>
        <v>0</v>
      </c>
      <c r="N626" s="2">
        <v>0</v>
      </c>
      <c r="O626" t="s">
        <v>146</v>
      </c>
      <c r="P626">
        <v>0</v>
      </c>
      <c r="Q626">
        <v>0</v>
      </c>
    </row>
    <row r="627" spans="1:17" x14ac:dyDescent="0.25">
      <c r="A627">
        <v>626</v>
      </c>
      <c r="B627" s="5">
        <v>-802.6</v>
      </c>
      <c r="C627" s="5">
        <v>269.3</v>
      </c>
      <c r="D627" t="s">
        <v>771</v>
      </c>
      <c r="E627">
        <f>VLOOKUP(D627,ProbListM1!D:S,10,FALSE)</f>
        <v>0.5973412451334662</v>
      </c>
      <c r="F627" t="str">
        <f>_xlfn.IFNA(VLOOKUP(D627,ctlistM1!A:AI,4,FALSE),"PC 12:0_14:1")</f>
        <v>PS 17:0_20:2</v>
      </c>
      <c r="G627">
        <f>_xlfn.IFNA(VLOOKUP(D627,ctlistM1!A:AL,11,FALSE),0)</f>
        <v>2</v>
      </c>
      <c r="H627" s="2">
        <f>IF(G627=0,0,VLOOKUP(F627,ProbListM1!D:W,IF(G627=1,17,IF(G627=2,18,IF(G627=3,19,IF(G627=4,20)))), FALSE))</f>
        <v>3.6010698447621052E-2</v>
      </c>
      <c r="I627" s="12" t="str">
        <f>IF(_xlfn.IFNA(VLOOKUP(D627,ctlistM1!A:AI,12,FALSE),"PC 12:0_14:1")=0,"PC 12:0_14:1", _xlfn.IFNA(VLOOKUP(D627,ctlistM1!A:AI,12,FALSE),"PC 12:0_14:1"))</f>
        <v>PC 12:0_14:1</v>
      </c>
      <c r="J627" s="12">
        <f>_xlfn.IFNA(VLOOKUP(D627,ctlistM1!A:AO,19,FALSE),0)</f>
        <v>0</v>
      </c>
      <c r="K627" s="2">
        <f>IF(J627=0,0,VLOOKUP(I627,ProbListM1!D:W,IF(J627=1,17,IF(J627=2,18,IF(J627=3,19,IF(J627=4,20)))),FALSE))</f>
        <v>0</v>
      </c>
      <c r="L627" s="12" t="str">
        <f>IF(_xlfn.IFNA(VLOOKUP(D627,ctlistM1!A:AI,20,FALSE),"PC 12:0_14:1")=0,"PC 12:0_14:1", _xlfn.IFNA(VLOOKUP(D627,ctlistM1!A:AI,20,FALSE),"PC 12:0_14:1"))</f>
        <v>PC 12:0_14:1</v>
      </c>
      <c r="M627">
        <f>_xlfn.IFNA(VLOOKUP(D627,ctlistM1!A:AR,27,FALSE),0)</f>
        <v>0</v>
      </c>
      <c r="N627" s="2">
        <v>0</v>
      </c>
      <c r="O627" t="s">
        <v>146</v>
      </c>
      <c r="P627">
        <v>0</v>
      </c>
      <c r="Q627">
        <v>0</v>
      </c>
    </row>
    <row r="628" spans="1:17" x14ac:dyDescent="0.25">
      <c r="A628">
        <v>627</v>
      </c>
      <c r="B628" s="5">
        <v>-800.5</v>
      </c>
      <c r="C628" s="5">
        <v>269.3</v>
      </c>
      <c r="D628" t="s">
        <v>772</v>
      </c>
      <c r="E628">
        <f>VLOOKUP(D628,ProbListM1!D:S,10,FALSE)</f>
        <v>0.59752048783560596</v>
      </c>
      <c r="F628" t="str">
        <f>_xlfn.IFNA(VLOOKUP(D628,ctlistM1!A:AI,4,FALSE),"PC 12:0_14:1")</f>
        <v>PS 17:0_20:3</v>
      </c>
      <c r="G628">
        <f>_xlfn.IFNA(VLOOKUP(D628,ctlistM1!A:AL,11,FALSE),0)</f>
        <v>2</v>
      </c>
      <c r="H628" s="2">
        <f>IF(G628=0,0,VLOOKUP(F628,ProbListM1!D:W,IF(G628=1,17,IF(G628=2,18,IF(G628=3,19,IF(G628=4,20)))), FALSE))</f>
        <v>3.5967240762926046E-2</v>
      </c>
      <c r="I628" s="12" t="str">
        <f>IF(_xlfn.IFNA(VLOOKUP(D628,ctlistM1!A:AI,12,FALSE),"PC 12:0_14:1")=0,"PC 12:0_14:1", _xlfn.IFNA(VLOOKUP(D628,ctlistM1!A:AI,12,FALSE),"PC 12:0_14:1"))</f>
        <v>PC 12:0_14:1</v>
      </c>
      <c r="J628" s="12">
        <f>_xlfn.IFNA(VLOOKUP(D628,ctlistM1!A:AO,19,FALSE),0)</f>
        <v>0</v>
      </c>
      <c r="K628" s="2">
        <f>IF(J628=0,0,VLOOKUP(I628,ProbListM1!D:W,IF(J628=1,17,IF(J628=2,18,IF(J628=3,19,IF(J628=4,20)))),FALSE))</f>
        <v>0</v>
      </c>
      <c r="L628" s="12" t="str">
        <f>IF(_xlfn.IFNA(VLOOKUP(D628,ctlistM1!A:AI,20,FALSE),"PC 12:0_14:1")=0,"PC 12:0_14:1", _xlfn.IFNA(VLOOKUP(D628,ctlistM1!A:AI,20,FALSE),"PC 12:0_14:1"))</f>
        <v>PC 12:0_14:1</v>
      </c>
      <c r="M628">
        <f>_xlfn.IFNA(VLOOKUP(D628,ctlistM1!A:AR,27,FALSE),0)</f>
        <v>0</v>
      </c>
      <c r="N628" s="2">
        <v>0</v>
      </c>
      <c r="O628" t="s">
        <v>146</v>
      </c>
      <c r="P628">
        <v>0</v>
      </c>
      <c r="Q628">
        <v>0</v>
      </c>
    </row>
    <row r="629" spans="1:17" x14ac:dyDescent="0.25">
      <c r="A629">
        <v>628</v>
      </c>
      <c r="B629" s="5">
        <v>-798.5</v>
      </c>
      <c r="C629" s="5">
        <v>269.3</v>
      </c>
      <c r="D629" t="s">
        <v>773</v>
      </c>
      <c r="E629">
        <f>VLOOKUP(D629,ProbListM1!D:S,10,FALSE)</f>
        <v>0.59769978432265758</v>
      </c>
      <c r="F629" t="str">
        <f>_xlfn.IFNA(VLOOKUP(D629,ctlistM1!A:AI,4,FALSE),"PC 12:0_14:1")</f>
        <v>PS 17:0_20:4</v>
      </c>
      <c r="G629">
        <f>_xlfn.IFNA(VLOOKUP(D629,ctlistM1!A:AL,11,FALSE),0)</f>
        <v>2</v>
      </c>
      <c r="H629" s="2">
        <f>IF(G629=0,0,VLOOKUP(F629,ProbListM1!D:W,IF(G629=1,17,IF(G629=2,18,IF(G629=3,19,IF(G629=4,20)))), FALSE))</f>
        <v>3.5923807580598974E-2</v>
      </c>
      <c r="I629" s="12" t="str">
        <f>IF(_xlfn.IFNA(VLOOKUP(D629,ctlistM1!A:AI,12,FALSE),"PC 12:0_14:1")=0,"PC 12:0_14:1", _xlfn.IFNA(VLOOKUP(D629,ctlistM1!A:AI,12,FALSE),"PC 12:0_14:1"))</f>
        <v>PC 12:0_14:1</v>
      </c>
      <c r="J629" s="12">
        <f>_xlfn.IFNA(VLOOKUP(D629,ctlistM1!A:AO,19,FALSE),0)</f>
        <v>0</v>
      </c>
      <c r="K629" s="2">
        <f>IF(J629=0,0,VLOOKUP(I629,ProbListM1!D:W,IF(J629=1,17,IF(J629=2,18,IF(J629=3,19,IF(J629=4,20)))),FALSE))</f>
        <v>0</v>
      </c>
      <c r="L629" s="12" t="str">
        <f>IF(_xlfn.IFNA(VLOOKUP(D629,ctlistM1!A:AI,20,FALSE),"PC 12:0_14:1")=0,"PC 12:0_14:1", _xlfn.IFNA(VLOOKUP(D629,ctlistM1!A:AI,20,FALSE),"PC 12:0_14:1"))</f>
        <v>PC 12:0_14:1</v>
      </c>
      <c r="M629">
        <f>_xlfn.IFNA(VLOOKUP(D629,ctlistM1!A:AR,27,FALSE),0)</f>
        <v>0</v>
      </c>
      <c r="N629" s="2">
        <v>0</v>
      </c>
      <c r="O629" t="s">
        <v>146</v>
      </c>
      <c r="P629">
        <v>0</v>
      </c>
      <c r="Q629">
        <v>0</v>
      </c>
    </row>
    <row r="630" spans="1:17" x14ac:dyDescent="0.25">
      <c r="A630">
        <v>629</v>
      </c>
      <c r="B630" s="5">
        <v>-796.5</v>
      </c>
      <c r="C630" s="5">
        <v>269.3</v>
      </c>
      <c r="D630" t="s">
        <v>774</v>
      </c>
      <c r="E630">
        <f>VLOOKUP(D630,ProbListM1!D:S,10,FALSE)</f>
        <v>0.59787913461076025</v>
      </c>
      <c r="F630" t="str">
        <f>_xlfn.IFNA(VLOOKUP(D630,ctlistM1!A:AI,4,FALSE),"PC 12:0_14:1")</f>
        <v>PC 12:0_14:1</v>
      </c>
      <c r="G630">
        <f>_xlfn.IFNA(VLOOKUP(D630,ctlistM1!A:AL,11,FALSE),0)</f>
        <v>0</v>
      </c>
      <c r="H630" s="2">
        <f>IF(G630=0,0,VLOOKUP(F630,ProbListM1!D:W,IF(G630=1,17,IF(G630=2,18,IF(G630=3,19,IF(G630=4,20)))), FALSE))</f>
        <v>0</v>
      </c>
      <c r="I630" s="12" t="str">
        <f>IF(_xlfn.IFNA(VLOOKUP(D630,ctlistM1!A:AI,12,FALSE),"PC 12:0_14:1")=0,"PC 12:0_14:1", _xlfn.IFNA(VLOOKUP(D630,ctlistM1!A:AI,12,FALSE),"PC 12:0_14:1"))</f>
        <v>PC 12:0_14:1</v>
      </c>
      <c r="J630" s="12">
        <f>_xlfn.IFNA(VLOOKUP(D630,ctlistM1!A:AO,19,FALSE),0)</f>
        <v>0</v>
      </c>
      <c r="K630" s="2">
        <f>IF(J630=0,0,VLOOKUP(I630,ProbListM1!D:W,IF(J630=1,17,IF(J630=2,18,IF(J630=3,19,IF(J630=4,20)))),FALSE))</f>
        <v>0</v>
      </c>
      <c r="L630" s="12" t="str">
        <f>IF(_xlfn.IFNA(VLOOKUP(D630,ctlistM1!A:AI,20,FALSE),"PC 12:0_14:1")=0,"PC 12:0_14:1", _xlfn.IFNA(VLOOKUP(D630,ctlistM1!A:AI,20,FALSE),"PC 12:0_14:1"))</f>
        <v>PC 12:0_14:1</v>
      </c>
      <c r="M630">
        <f>_xlfn.IFNA(VLOOKUP(D630,ctlistM1!A:AR,27,FALSE),0)</f>
        <v>0</v>
      </c>
      <c r="N630" s="2">
        <v>0</v>
      </c>
      <c r="O630" t="s">
        <v>146</v>
      </c>
      <c r="P630">
        <v>0</v>
      </c>
      <c r="Q630">
        <v>0</v>
      </c>
    </row>
    <row r="631" spans="1:17" x14ac:dyDescent="0.25">
      <c r="A631">
        <v>630</v>
      </c>
      <c r="B631" s="5">
        <v>-832.6</v>
      </c>
      <c r="C631" s="5">
        <v>269.3</v>
      </c>
      <c r="D631" t="s">
        <v>775</v>
      </c>
      <c r="E631">
        <f>VLOOKUP(D631,ProbListM1!D:S,10,FALSE)</f>
        <v>0.58374636836913463</v>
      </c>
      <c r="F631" t="str">
        <f>_xlfn.IFNA(VLOOKUP(D631,ctlistM1!A:AI,4,FALSE),"PC 12:0_14:1")</f>
        <v>PS 17:0_22:1</v>
      </c>
      <c r="G631">
        <f>_xlfn.IFNA(VLOOKUP(D631,ctlistM1!A:AL,11,FALSE),0)</f>
        <v>2</v>
      </c>
      <c r="H631" s="2">
        <f>IF(G631=0,0,VLOOKUP(F631,ProbListM1!D:W,IF(G631=1,17,IF(G631=2,18,IF(G631=3,19,IF(G631=4,20)))), FALSE))</f>
        <v>3.9367562707110886E-2</v>
      </c>
      <c r="I631" s="12" t="str">
        <f>IF(_xlfn.IFNA(VLOOKUP(D631,ctlistM1!A:AI,12,FALSE),"PC 12:0_14:1")=0,"PC 12:0_14:1", _xlfn.IFNA(VLOOKUP(D631,ctlistM1!A:AI,12,FALSE),"PC 12:0_14:1"))</f>
        <v>PC 12:0_14:1</v>
      </c>
      <c r="J631" s="12">
        <f>_xlfn.IFNA(VLOOKUP(D631,ctlistM1!A:AO,19,FALSE),0)</f>
        <v>0</v>
      </c>
      <c r="K631" s="2">
        <f>IF(J631=0,0,VLOOKUP(I631,ProbListM1!D:W,IF(J631=1,17,IF(J631=2,18,IF(J631=3,19,IF(J631=4,20)))),FALSE))</f>
        <v>0</v>
      </c>
      <c r="L631" s="12" t="str">
        <f>IF(_xlfn.IFNA(VLOOKUP(D631,ctlistM1!A:AI,20,FALSE),"PC 12:0_14:1")=0,"PC 12:0_14:1", _xlfn.IFNA(VLOOKUP(D631,ctlistM1!A:AI,20,FALSE),"PC 12:0_14:1"))</f>
        <v>PC 12:0_14:1</v>
      </c>
      <c r="M631">
        <f>_xlfn.IFNA(VLOOKUP(D631,ctlistM1!A:AR,27,FALSE),0)</f>
        <v>0</v>
      </c>
      <c r="N631" s="2">
        <v>0</v>
      </c>
      <c r="O631" t="s">
        <v>146</v>
      </c>
      <c r="P631">
        <v>0</v>
      </c>
      <c r="Q631">
        <v>0</v>
      </c>
    </row>
    <row r="632" spans="1:17" x14ac:dyDescent="0.25">
      <c r="A632">
        <v>631</v>
      </c>
      <c r="B632" s="5">
        <v>-830.6</v>
      </c>
      <c r="C632" s="5">
        <v>269.3</v>
      </c>
      <c r="D632" t="s">
        <v>776</v>
      </c>
      <c r="E632">
        <f>VLOOKUP(D632,ProbListM1!D:S,10,FALSE)</f>
        <v>0.58392153169040728</v>
      </c>
      <c r="F632" t="str">
        <f>_xlfn.IFNA(VLOOKUP(D632,ctlistM1!A:AI,4,FALSE),"PC 12:0_14:1")</f>
        <v>PS 17:0_22:2</v>
      </c>
      <c r="G632">
        <f>_xlfn.IFNA(VLOOKUP(D632,ctlistM1!A:AL,11,FALSE),0)</f>
        <v>2</v>
      </c>
      <c r="H632" s="2">
        <f>IF(G632=0,0,VLOOKUP(F632,ProbListM1!D:W,IF(G632=1,17,IF(G632=2,18,IF(G632=3,19,IF(G632=4,20)))), FALSE))</f>
        <v>3.9322291032378338E-2</v>
      </c>
      <c r="I632" s="12" t="str">
        <f>IF(_xlfn.IFNA(VLOOKUP(D632,ctlistM1!A:AI,12,FALSE),"PC 12:0_14:1")=0,"PC 12:0_14:1", _xlfn.IFNA(VLOOKUP(D632,ctlistM1!A:AI,12,FALSE),"PC 12:0_14:1"))</f>
        <v>dPS 17:0_22:4_</v>
      </c>
      <c r="J632" s="12">
        <f>_xlfn.IFNA(VLOOKUP(D632,ctlistM1!A:AO,19,FALSE),0)</f>
        <v>4</v>
      </c>
      <c r="K632" s="2">
        <f>IF(J632=0,0,VLOOKUP(I632,ProbListM1!D:W,IF(J632=1,17,IF(J632=2,18,IF(J632=3,19,IF(J632=4,20)))),FALSE))</f>
        <v>0.18967690983077617</v>
      </c>
      <c r="L632" s="12" t="str">
        <f>IF(_xlfn.IFNA(VLOOKUP(D632,ctlistM1!A:AI,20,FALSE),"PC 12:0_14:1")=0,"PC 12:0_14:1", _xlfn.IFNA(VLOOKUP(D632,ctlistM1!A:AI,20,FALSE),"PC 12:0_14:1"))</f>
        <v>PC 12:0_14:1</v>
      </c>
      <c r="M632">
        <f>_xlfn.IFNA(VLOOKUP(D632,ctlistM1!A:AR,27,FALSE),0)</f>
        <v>0</v>
      </c>
      <c r="N632" s="2">
        <v>0</v>
      </c>
      <c r="O632" t="s">
        <v>146</v>
      </c>
      <c r="P632">
        <v>0</v>
      </c>
      <c r="Q632">
        <v>0</v>
      </c>
    </row>
    <row r="633" spans="1:17" x14ac:dyDescent="0.25">
      <c r="A633">
        <v>632</v>
      </c>
      <c r="B633" s="5">
        <v>-828.6</v>
      </c>
      <c r="C633" s="5">
        <v>269.3</v>
      </c>
      <c r="D633" t="s">
        <v>777</v>
      </c>
      <c r="E633">
        <f>VLOOKUP(D633,ProbListM1!D:S,10,FALSE)</f>
        <v>0.5840967475725023</v>
      </c>
      <c r="F633" t="str">
        <f>_xlfn.IFNA(VLOOKUP(D633,ctlistM1!A:AI,4,FALSE),"PC 12:0_14:1")</f>
        <v>PC 12:0_14:1</v>
      </c>
      <c r="G633">
        <f>_xlfn.IFNA(VLOOKUP(D633,ctlistM1!A:AL,11,FALSE),0)</f>
        <v>0</v>
      </c>
      <c r="H633" s="2">
        <f>IF(G633=0,0,VLOOKUP(F633,ProbListM1!D:W,IF(G633=1,17,IF(G633=2,18,IF(G633=3,19,IF(G633=4,20)))), FALSE))</f>
        <v>0</v>
      </c>
      <c r="I633" s="12" t="str">
        <f>IF(_xlfn.IFNA(VLOOKUP(D633,ctlistM1!A:AI,12,FALSE),"PC 12:0_14:1")=0,"PC 12:0_14:1", _xlfn.IFNA(VLOOKUP(D633,ctlistM1!A:AI,12,FALSE),"PC 12:0_14:1"))</f>
        <v>PC 12:0_14:1</v>
      </c>
      <c r="J633" s="12">
        <f>_xlfn.IFNA(VLOOKUP(D633,ctlistM1!A:AO,19,FALSE),0)</f>
        <v>0</v>
      </c>
      <c r="K633" s="2">
        <f>IF(J633=0,0,VLOOKUP(I633,ProbListM1!D:W,IF(J633=1,17,IF(J633=2,18,IF(J633=3,19,IF(J633=4,20)))),FALSE))</f>
        <v>0</v>
      </c>
      <c r="L633" s="12" t="str">
        <f>IF(_xlfn.IFNA(VLOOKUP(D633,ctlistM1!A:AI,20,FALSE),"PC 12:0_14:1")=0,"PC 12:0_14:1", _xlfn.IFNA(VLOOKUP(D633,ctlistM1!A:AI,20,FALSE),"PC 12:0_14:1"))</f>
        <v>PC 12:0_14:1</v>
      </c>
      <c r="M633">
        <f>_xlfn.IFNA(VLOOKUP(D633,ctlistM1!A:AR,27,FALSE),0)</f>
        <v>0</v>
      </c>
      <c r="N633" s="2">
        <v>0</v>
      </c>
      <c r="O633" t="s">
        <v>146</v>
      </c>
      <c r="P633">
        <v>0</v>
      </c>
      <c r="Q633">
        <v>0</v>
      </c>
    </row>
    <row r="634" spans="1:17" x14ac:dyDescent="0.25">
      <c r="A634">
        <v>633</v>
      </c>
      <c r="B634" s="5">
        <v>-824.5</v>
      </c>
      <c r="C634" s="5">
        <v>269.3</v>
      </c>
      <c r="D634" t="s">
        <v>778</v>
      </c>
      <c r="E634">
        <f>VLOOKUP(D634,ProbListM1!D:S,10,FALSE)</f>
        <v>0.58444733708225083</v>
      </c>
      <c r="F634" t="str">
        <f>_xlfn.IFNA(VLOOKUP(D634,ctlistM1!A:AI,4,FALSE),"PC 12:0_14:1")</f>
        <v>PS 17:0_22:5</v>
      </c>
      <c r="G634">
        <f>_xlfn.IFNA(VLOOKUP(D634,ctlistM1!A:AL,11,FALSE),0)</f>
        <v>2</v>
      </c>
      <c r="H634" s="2">
        <f>IF(G634=0,0,VLOOKUP(F634,ProbListM1!D:W,IF(G634=1,17,IF(G634=2,18,IF(G634=3,19,IF(G634=4,20)))), FALSE))</f>
        <v>3.9186607458984675E-2</v>
      </c>
      <c r="I634" s="12" t="str">
        <f>IF(_xlfn.IFNA(VLOOKUP(D634,ctlistM1!A:AI,12,FALSE),"PC 12:0_14:1")=0,"PC 12:0_14:1", _xlfn.IFNA(VLOOKUP(D634,ctlistM1!A:AI,12,FALSE),"PC 12:0_14:1"))</f>
        <v>PC 12:0_14:1</v>
      </c>
      <c r="J634" s="12">
        <f>_xlfn.IFNA(VLOOKUP(D634,ctlistM1!A:AO,19,FALSE),0)</f>
        <v>0</v>
      </c>
      <c r="K634" s="2">
        <f>IF(J634=0,0,VLOOKUP(I634,ProbListM1!D:W,IF(J634=1,17,IF(J634=2,18,IF(J634=3,19,IF(J634=4,20)))),FALSE))</f>
        <v>0</v>
      </c>
      <c r="L634" s="12" t="str">
        <f>IF(_xlfn.IFNA(VLOOKUP(D634,ctlistM1!A:AI,20,FALSE),"PC 12:0_14:1")=0,"PC 12:0_14:1", _xlfn.IFNA(VLOOKUP(D634,ctlistM1!A:AI,20,FALSE),"PC 12:0_14:1"))</f>
        <v>PC 12:0_14:1</v>
      </c>
      <c r="M634">
        <f>_xlfn.IFNA(VLOOKUP(D634,ctlistM1!A:AR,27,FALSE),0)</f>
        <v>0</v>
      </c>
      <c r="N634" s="2">
        <v>0</v>
      </c>
      <c r="O634" t="s">
        <v>146</v>
      </c>
      <c r="P634">
        <v>0</v>
      </c>
      <c r="Q634">
        <v>0</v>
      </c>
    </row>
    <row r="635" spans="1:17" x14ac:dyDescent="0.25">
      <c r="A635">
        <v>634</v>
      </c>
      <c r="B635" s="5">
        <v>-822.5</v>
      </c>
      <c r="C635" s="5">
        <v>269.3</v>
      </c>
      <c r="D635" t="s">
        <v>779</v>
      </c>
      <c r="E635">
        <f>VLOOKUP(D635,ProbListM1!D:S,10,FALSE)</f>
        <v>0.58462271074146233</v>
      </c>
      <c r="F635" t="str">
        <f>_xlfn.IFNA(VLOOKUP(D635,ctlistM1!A:AI,4,FALSE),"PC 12:0_14:1")</f>
        <v>PS 17:0_22:6</v>
      </c>
      <c r="G635">
        <f>_xlfn.IFNA(VLOOKUP(D635,ctlistM1!A:AL,11,FALSE),0)</f>
        <v>2</v>
      </c>
      <c r="H635" s="2">
        <f>IF(G635=0,0,VLOOKUP(F635,ProbListM1!D:W,IF(G635=1,17,IF(G635=2,18,IF(G635=3,19,IF(G635=4,20)))), FALSE))</f>
        <v>3.9141423528179183E-2</v>
      </c>
      <c r="I635" s="12" t="str">
        <f>IF(_xlfn.IFNA(VLOOKUP(D635,ctlistM1!A:AI,12,FALSE),"PC 12:0_14:1")=0,"PC 12:0_14:1", _xlfn.IFNA(VLOOKUP(D635,ctlistM1!A:AI,12,FALSE),"PC 12:0_14:1"))</f>
        <v>PC 12:0_14:1</v>
      </c>
      <c r="J635" s="12">
        <f>_xlfn.IFNA(VLOOKUP(D635,ctlistM1!A:AO,19,FALSE),0)</f>
        <v>0</v>
      </c>
      <c r="K635" s="2">
        <f>IF(J635=0,0,VLOOKUP(I635,ProbListM1!D:W,IF(J635=1,17,IF(J635=2,18,IF(J635=3,19,IF(J635=4,20)))),FALSE))</f>
        <v>0</v>
      </c>
      <c r="L635" s="12" t="str">
        <f>IF(_xlfn.IFNA(VLOOKUP(D635,ctlistM1!A:AI,20,FALSE),"PC 12:0_14:1")=0,"PC 12:0_14:1", _xlfn.IFNA(VLOOKUP(D635,ctlistM1!A:AI,20,FALSE),"PC 12:0_14:1"))</f>
        <v>PC 12:0_14:1</v>
      </c>
      <c r="M635">
        <f>_xlfn.IFNA(VLOOKUP(D635,ctlistM1!A:AR,27,FALSE),0)</f>
        <v>0</v>
      </c>
      <c r="N635" s="2">
        <v>0</v>
      </c>
      <c r="O635" t="s">
        <v>146</v>
      </c>
      <c r="P635">
        <v>0</v>
      </c>
      <c r="Q635">
        <v>0</v>
      </c>
    </row>
    <row r="636" spans="1:17" x14ac:dyDescent="0.25">
      <c r="A636">
        <v>635</v>
      </c>
      <c r="B636" s="5">
        <v>-820.5</v>
      </c>
      <c r="C636" s="5">
        <v>269.3</v>
      </c>
      <c r="D636" t="s">
        <v>780</v>
      </c>
      <c r="E636">
        <f>VLOOKUP(D636,ProbListM1!D:S,10,FALSE)</f>
        <v>0.5847981370246117</v>
      </c>
      <c r="F636" t="str">
        <f>_xlfn.IFNA(VLOOKUP(D636,ctlistM1!A:AI,4,FALSE),"PC 12:0_14:1")</f>
        <v>PC 12:0_14:1</v>
      </c>
      <c r="G636">
        <f>_xlfn.IFNA(VLOOKUP(D636,ctlistM1!A:AL,11,FALSE),0)</f>
        <v>0</v>
      </c>
      <c r="H636" s="2">
        <f>IF(G636=0,0,VLOOKUP(F636,ProbListM1!D:W,IF(G636=1,17,IF(G636=2,18,IF(G636=3,19,IF(G636=4,20)))), FALSE))</f>
        <v>0</v>
      </c>
      <c r="I636" s="12" t="str">
        <f>IF(_xlfn.IFNA(VLOOKUP(D636,ctlistM1!A:AI,12,FALSE),"PC 12:0_14:1")=0,"PC 12:0_14:1", _xlfn.IFNA(VLOOKUP(D636,ctlistM1!A:AI,12,FALSE),"PC 12:0_14:1"))</f>
        <v>PC 12:0_14:1</v>
      </c>
      <c r="J636" s="12">
        <f>_xlfn.IFNA(VLOOKUP(D636,ctlistM1!A:AO,19,FALSE),0)</f>
        <v>0</v>
      </c>
      <c r="K636" s="2">
        <f>IF(J636=0,0,VLOOKUP(I636,ProbListM1!D:W,IF(J636=1,17,IF(J636=2,18,IF(J636=3,19,IF(J636=4,20)))),FALSE))</f>
        <v>0</v>
      </c>
      <c r="L636" s="12" t="str">
        <f>IF(_xlfn.IFNA(VLOOKUP(D636,ctlistM1!A:AI,20,FALSE),"PC 12:0_14:1")=0,"PC 12:0_14:1", _xlfn.IFNA(VLOOKUP(D636,ctlistM1!A:AI,20,FALSE),"PC 12:0_14:1"))</f>
        <v>PC 12:0_14:1</v>
      </c>
      <c r="M636">
        <f>_xlfn.IFNA(VLOOKUP(D636,ctlistM1!A:AR,27,FALSE),0)</f>
        <v>0</v>
      </c>
      <c r="N636" s="2">
        <v>0</v>
      </c>
      <c r="O636" t="s">
        <v>146</v>
      </c>
      <c r="P636">
        <v>0</v>
      </c>
      <c r="Q636">
        <v>0</v>
      </c>
    </row>
    <row r="637" spans="1:17" x14ac:dyDescent="0.25">
      <c r="A637">
        <v>636</v>
      </c>
      <c r="B637">
        <v>-753.5</v>
      </c>
      <c r="C637">
        <v>227.2</v>
      </c>
      <c r="D637" t="s">
        <v>781</v>
      </c>
      <c r="E637">
        <f>VLOOKUP(D637,ProbListM1!D:S,10,FALSE)</f>
        <v>0.63716112175614459</v>
      </c>
      <c r="F637" t="str">
        <f>_xlfn.IFNA(VLOOKUP(D637,ctlistM1!A:AI,4,FALSE),"PC 12:0_14:1")</f>
        <v>PC 12:0_14:1</v>
      </c>
      <c r="G637">
        <f>_xlfn.IFNA(VLOOKUP(D637,ctlistM1!A:AL,11,FALSE),0)</f>
        <v>0</v>
      </c>
      <c r="H637" s="2">
        <f>IF(G637=0,0,VLOOKUP(F637,ProbListM1!D:W,IF(G637=1,17,IF(G637=2,18,IF(G637=3,19,IF(G637=4,20)))), FALSE))</f>
        <v>0</v>
      </c>
      <c r="I637" s="12" t="str">
        <f>IF(_xlfn.IFNA(VLOOKUP(D637,ctlistM1!A:AI,12,FALSE),"PC 12:0_14:1")=0,"PC 12:0_14:1", _xlfn.IFNA(VLOOKUP(D637,ctlistM1!A:AI,12,FALSE),"PC 12:0_14:1"))</f>
        <v>PC 12:0_14:1</v>
      </c>
      <c r="J637" s="12">
        <f>_xlfn.IFNA(VLOOKUP(D637,ctlistM1!A:AO,19,FALSE),0)</f>
        <v>0</v>
      </c>
      <c r="K637" s="2">
        <f>IF(J637=0,0,VLOOKUP(I637,ProbListM1!D:W,IF(J637=1,17,IF(J637=2,18,IF(J637=3,19,IF(J637=4,20)))),FALSE))</f>
        <v>0</v>
      </c>
      <c r="L637" s="12" t="str">
        <f>IF(_xlfn.IFNA(VLOOKUP(D637,ctlistM1!A:AI,20,FALSE),"PC 12:0_14:1")=0,"PC 12:0_14:1", _xlfn.IFNA(VLOOKUP(D637,ctlistM1!A:AI,20,FALSE),"PC 12:0_14:1"))</f>
        <v>PC 12:0_14:1</v>
      </c>
      <c r="M637">
        <f>_xlfn.IFNA(VLOOKUP(D637,ctlistM1!A:AR,27,FALSE),0)</f>
        <v>0</v>
      </c>
      <c r="N637" s="2">
        <v>0</v>
      </c>
      <c r="O637" t="s">
        <v>146</v>
      </c>
      <c r="P637">
        <v>0</v>
      </c>
      <c r="Q637">
        <v>0</v>
      </c>
    </row>
    <row r="638" spans="1:17" x14ac:dyDescent="0.25">
      <c r="A638">
        <v>637</v>
      </c>
      <c r="B638">
        <v>-807.5</v>
      </c>
      <c r="C638">
        <v>281.2</v>
      </c>
      <c r="D638" t="s">
        <v>782</v>
      </c>
      <c r="E638">
        <f>VLOOKUP(D638,ProbListM1!D:S,10,FALSE)</f>
        <v>0.60903680744439459</v>
      </c>
      <c r="F638" t="str">
        <f>_xlfn.IFNA(VLOOKUP(D638,ctlistM1!A:AI,4,FALSE),"PC 12:0_14:1")</f>
        <v>PI 14:0_18:2</v>
      </c>
      <c r="G638">
        <f>_xlfn.IFNA(VLOOKUP(D638,ctlistM1!A:AL,11,FALSE),0)</f>
        <v>1</v>
      </c>
      <c r="H638" s="2">
        <f>IF(G638=0,0,VLOOKUP(F638,ProbListM1!D:W,IF(G638=1,17,IF(G638=2,18,IF(G638=3,19,IF(G638=4,20)))), FALSE))</f>
        <v>1.4642226123406836E-2</v>
      </c>
      <c r="I638" s="12" t="str">
        <f>IF(_xlfn.IFNA(VLOOKUP(D638,ctlistM1!A:AI,12,FALSE),"PC 12:0_14:1")=0,"PC 12:0_14:1", _xlfn.IFNA(VLOOKUP(D638,ctlistM1!A:AI,12,FALSE),"PC 12:0_14:1"))</f>
        <v>PC 12:0_14:1</v>
      </c>
      <c r="J638" s="12">
        <f>_xlfn.IFNA(VLOOKUP(D638,ctlistM1!A:AO,19,FALSE),0)</f>
        <v>0</v>
      </c>
      <c r="K638" s="2">
        <f>IF(J638=0,0,VLOOKUP(I638,ProbListM1!D:W,IF(J638=1,17,IF(J638=2,18,IF(J638=3,19,IF(J638=4,20)))),FALSE))</f>
        <v>0</v>
      </c>
      <c r="L638" s="12" t="str">
        <f>IF(_xlfn.IFNA(VLOOKUP(D638,ctlistM1!A:AI,20,FALSE),"PC 12:0_14:1")=0,"PC 12:0_14:1", _xlfn.IFNA(VLOOKUP(D638,ctlistM1!A:AI,20,FALSE),"PC 12:0_14:1"))</f>
        <v>PC 12:0_14:1</v>
      </c>
      <c r="M638">
        <f>_xlfn.IFNA(VLOOKUP(D638,ctlistM1!A:AR,27,FALSE),0)</f>
        <v>0</v>
      </c>
      <c r="N638" s="2">
        <v>0</v>
      </c>
      <c r="O638" t="s">
        <v>146</v>
      </c>
      <c r="P638">
        <v>0</v>
      </c>
      <c r="Q638">
        <v>0</v>
      </c>
    </row>
    <row r="639" spans="1:17" x14ac:dyDescent="0.25">
      <c r="A639">
        <v>638</v>
      </c>
      <c r="B639">
        <v>-805.5</v>
      </c>
      <c r="C639">
        <v>279.2</v>
      </c>
      <c r="D639" t="s">
        <v>783</v>
      </c>
      <c r="E639">
        <f>VLOOKUP(D639,ProbListM1!D:S,10,FALSE)</f>
        <v>0.60921955960483598</v>
      </c>
      <c r="F639" t="str">
        <f>_xlfn.IFNA(VLOOKUP(D639,ctlistM1!A:AI,4,FALSE),"PC 12:0_14:1")</f>
        <v>PI 14:0_18:3</v>
      </c>
      <c r="G639">
        <f>_xlfn.IFNA(VLOOKUP(D639,ctlistM1!A:AL,11,FALSE),0)</f>
        <v>1</v>
      </c>
      <c r="H639" s="2">
        <f>IF(G639=0,0,VLOOKUP(F639,ProbListM1!D:W,IF(G639=1,17,IF(G639=2,18,IF(G639=3,19,IF(G639=4,20)))), FALSE))</f>
        <v>1.4609064655484241E-2</v>
      </c>
      <c r="I639" s="12" t="str">
        <f>IF(_xlfn.IFNA(VLOOKUP(D639,ctlistM1!A:AI,12,FALSE),"PC 12:0_14:1")=0,"PC 12:0_14:1", _xlfn.IFNA(VLOOKUP(D639,ctlistM1!A:AI,12,FALSE),"PC 12:0_14:1"))</f>
        <v>PC 12:0_14:1</v>
      </c>
      <c r="J639" s="12">
        <f>_xlfn.IFNA(VLOOKUP(D639,ctlistM1!A:AO,19,FALSE),0)</f>
        <v>0</v>
      </c>
      <c r="K639" s="2">
        <f>IF(J639=0,0,VLOOKUP(I639,ProbListM1!D:W,IF(J639=1,17,IF(J639=2,18,IF(J639=3,19,IF(J639=4,20)))),FALSE))</f>
        <v>0</v>
      </c>
      <c r="L639" s="12" t="str">
        <f>IF(_xlfn.IFNA(VLOOKUP(D639,ctlistM1!A:AI,20,FALSE),"PC 12:0_14:1")=0,"PC 12:0_14:1", _xlfn.IFNA(VLOOKUP(D639,ctlistM1!A:AI,20,FALSE),"PC 12:0_14:1"))</f>
        <v>PC 12:0_14:1</v>
      </c>
      <c r="M639">
        <f>_xlfn.IFNA(VLOOKUP(D639,ctlistM1!A:AR,27,FALSE),0)</f>
        <v>0</v>
      </c>
      <c r="N639" s="2">
        <v>0</v>
      </c>
      <c r="O639" t="s">
        <v>146</v>
      </c>
      <c r="P639">
        <v>0</v>
      </c>
      <c r="Q639">
        <v>0</v>
      </c>
    </row>
    <row r="640" spans="1:17" x14ac:dyDescent="0.25">
      <c r="A640">
        <v>639</v>
      </c>
      <c r="B640">
        <v>-803.5</v>
      </c>
      <c r="C640">
        <v>277.2</v>
      </c>
      <c r="D640" t="s">
        <v>784</v>
      </c>
      <c r="E640">
        <f>VLOOKUP(D640,ProbListM1!D:S,10,FALSE)</f>
        <v>0.60940236660326363</v>
      </c>
      <c r="F640" t="str">
        <f>_xlfn.IFNA(VLOOKUP(D640,ctlistM1!A:AI,4,FALSE),"PC 12:0_14:1")</f>
        <v>PC 12:0_14:1</v>
      </c>
      <c r="G640">
        <f>_xlfn.IFNA(VLOOKUP(D640,ctlistM1!A:AL,11,FALSE),0)</f>
        <v>0</v>
      </c>
      <c r="H640" s="2">
        <f>IF(G640=0,0,VLOOKUP(F640,ProbListM1!D:W,IF(G640=1,17,IF(G640=2,18,IF(G640=3,19,IF(G640=4,20)))), FALSE))</f>
        <v>0</v>
      </c>
      <c r="I640" s="12" t="str">
        <f>IF(_xlfn.IFNA(VLOOKUP(D640,ctlistM1!A:AI,12,FALSE),"PC 12:0_14:1")=0,"PC 12:0_14:1", _xlfn.IFNA(VLOOKUP(D640,ctlistM1!A:AI,12,FALSE),"PC 12:0_14:1"))</f>
        <v>PC 12:0_14:1</v>
      </c>
      <c r="J640" s="12">
        <f>_xlfn.IFNA(VLOOKUP(D640,ctlistM1!A:AO,19,FALSE),0)</f>
        <v>0</v>
      </c>
      <c r="K640" s="2">
        <f>IF(J640=0,0,VLOOKUP(I640,ProbListM1!D:W,IF(J640=1,17,IF(J640=2,18,IF(J640=3,19,IF(J640=4,20)))),FALSE))</f>
        <v>0</v>
      </c>
      <c r="L640" s="12" t="str">
        <f>IF(_xlfn.IFNA(VLOOKUP(D640,ctlistM1!A:AI,20,FALSE),"PC 12:0_14:1")=0,"PC 12:0_14:1", _xlfn.IFNA(VLOOKUP(D640,ctlistM1!A:AI,20,FALSE),"PC 12:0_14:1"))</f>
        <v>PC 12:0_14:1</v>
      </c>
      <c r="M640">
        <f>_xlfn.IFNA(VLOOKUP(D640,ctlistM1!A:AR,27,FALSE),0)</f>
        <v>0</v>
      </c>
      <c r="N640" s="2">
        <v>0</v>
      </c>
      <c r="O640" t="s">
        <v>146</v>
      </c>
      <c r="P640">
        <v>0</v>
      </c>
      <c r="Q640">
        <v>0</v>
      </c>
    </row>
    <row r="641" spans="1:17" x14ac:dyDescent="0.25">
      <c r="A641">
        <v>640</v>
      </c>
      <c r="B641">
        <v>-835.5</v>
      </c>
      <c r="C641">
        <v>309.3</v>
      </c>
      <c r="D641" t="s">
        <v>785</v>
      </c>
      <c r="E641">
        <f>VLOOKUP(D641,ProbListM1!D:S,10,FALSE)</f>
        <v>0.59535434453267455</v>
      </c>
      <c r="F641" t="str">
        <f>_xlfn.IFNA(VLOOKUP(D641,ctlistM1!A:AI,4,FALSE),"PC 12:0_14:1")</f>
        <v>PI 14:0_20:2</v>
      </c>
      <c r="G641">
        <f>_xlfn.IFNA(VLOOKUP(D641,ctlistM1!A:AL,11,FALSE),0)</f>
        <v>1</v>
      </c>
      <c r="H641" s="2">
        <f>IF(G641=0,0,VLOOKUP(F641,ProbListM1!D:W,IF(G641=1,17,IF(G641=2,18,IF(G641=3,19,IF(G641=4,20)))), FALSE))</f>
        <v>1.7192330793073855E-2</v>
      </c>
      <c r="I641" s="12" t="str">
        <f>IF(_xlfn.IFNA(VLOOKUP(D641,ctlistM1!A:AI,12,FALSE),"PC 12:0_14:1")=0,"PC 12:0_14:1", _xlfn.IFNA(VLOOKUP(D641,ctlistM1!A:AI,12,FALSE),"PC 12:0_14:1"))</f>
        <v>PC 12:0_14:1</v>
      </c>
      <c r="J641" s="12">
        <f>_xlfn.IFNA(VLOOKUP(D641,ctlistM1!A:AO,19,FALSE),0)</f>
        <v>0</v>
      </c>
      <c r="K641" s="2">
        <f>IF(J641=0,0,VLOOKUP(I641,ProbListM1!D:W,IF(J641=1,17,IF(J641=2,18,IF(J641=3,19,IF(J641=4,20)))),FALSE))</f>
        <v>0</v>
      </c>
      <c r="L641" s="12" t="str">
        <f>IF(_xlfn.IFNA(VLOOKUP(D641,ctlistM1!A:AI,20,FALSE),"PC 12:0_14:1")=0,"PC 12:0_14:1", _xlfn.IFNA(VLOOKUP(D641,ctlistM1!A:AI,20,FALSE),"PC 12:0_14:1"))</f>
        <v>PC 12:0_14:1</v>
      </c>
      <c r="M641">
        <f>_xlfn.IFNA(VLOOKUP(D641,ctlistM1!A:AR,27,FALSE),0)</f>
        <v>0</v>
      </c>
      <c r="N641" s="2">
        <v>0</v>
      </c>
      <c r="O641" t="s">
        <v>146</v>
      </c>
      <c r="P641">
        <v>0</v>
      </c>
      <c r="Q641">
        <v>0</v>
      </c>
    </row>
    <row r="642" spans="1:17" x14ac:dyDescent="0.25">
      <c r="A642">
        <v>641</v>
      </c>
      <c r="B642">
        <v>-833.5</v>
      </c>
      <c r="C642">
        <v>307.3</v>
      </c>
      <c r="D642" t="s">
        <v>786</v>
      </c>
      <c r="E642">
        <f>VLOOKUP(D642,ProbListM1!D:S,10,FALSE)</f>
        <v>0.59553299103049151</v>
      </c>
      <c r="F642" t="str">
        <f>_xlfn.IFNA(VLOOKUP(D642,ctlistM1!A:AI,4,FALSE),"PC 12:0_14:1")</f>
        <v>PI 14:0_20:3</v>
      </c>
      <c r="G642">
        <f>_xlfn.IFNA(VLOOKUP(D642,ctlistM1!A:AL,11,FALSE),0)</f>
        <v>1</v>
      </c>
      <c r="H642" s="2">
        <f>IF(G642=0,0,VLOOKUP(F642,ProbListM1!D:W,IF(G642=1,17,IF(G642=2,18,IF(G642=3,19,IF(G642=4,20)))), FALSE))</f>
        <v>1.7156694948857833E-2</v>
      </c>
      <c r="I642" s="12" t="str">
        <f>IF(_xlfn.IFNA(VLOOKUP(D642,ctlistM1!A:AI,12,FALSE),"PC 12:0_14:1")=0,"PC 12:0_14:1", _xlfn.IFNA(VLOOKUP(D642,ctlistM1!A:AI,12,FALSE),"PC 12:0_14:1"))</f>
        <v>PC 12:0_14:1</v>
      </c>
      <c r="J642" s="12">
        <f>_xlfn.IFNA(VLOOKUP(D642,ctlistM1!A:AO,19,FALSE),0)</f>
        <v>0</v>
      </c>
      <c r="K642" s="2">
        <f>IF(J642=0,0,VLOOKUP(I642,ProbListM1!D:W,IF(J642=1,17,IF(J642=2,18,IF(J642=3,19,IF(J642=4,20)))),FALSE))</f>
        <v>0</v>
      </c>
      <c r="L642" s="12" t="str">
        <f>IF(_xlfn.IFNA(VLOOKUP(D642,ctlistM1!A:AI,20,FALSE),"PC 12:0_14:1")=0,"PC 12:0_14:1", _xlfn.IFNA(VLOOKUP(D642,ctlistM1!A:AI,20,FALSE),"PC 12:0_14:1"))</f>
        <v>PC 12:0_14:1</v>
      </c>
      <c r="M642">
        <f>_xlfn.IFNA(VLOOKUP(D642,ctlistM1!A:AR,27,FALSE),0)</f>
        <v>0</v>
      </c>
      <c r="N642" s="2">
        <v>0</v>
      </c>
      <c r="O642" t="s">
        <v>146</v>
      </c>
      <c r="P642">
        <v>0</v>
      </c>
      <c r="Q642">
        <v>0</v>
      </c>
    </row>
    <row r="643" spans="1:17" x14ac:dyDescent="0.25">
      <c r="A643">
        <v>642</v>
      </c>
      <c r="B643">
        <v>-831.5</v>
      </c>
      <c r="C643">
        <v>305.2</v>
      </c>
      <c r="D643" t="s">
        <v>787</v>
      </c>
      <c r="E643">
        <f>VLOOKUP(D643,ProbListM1!D:S,10,FALSE)</f>
        <v>0.59571169113431865</v>
      </c>
      <c r="F643" t="str">
        <f>_xlfn.IFNA(VLOOKUP(D643,ctlistM1!A:AI,4,FALSE),"PC 12:0_14:1")</f>
        <v>PI 14:0_20:4</v>
      </c>
      <c r="G643">
        <f>_xlfn.IFNA(VLOOKUP(D643,ctlistM1!A:AL,11,FALSE),0)</f>
        <v>1</v>
      </c>
      <c r="H643" s="2">
        <f>IF(G643=0,0,VLOOKUP(F643,ProbListM1!D:W,IF(G643=1,17,IF(G643=2,18,IF(G643=3,19,IF(G643=4,20)))), FALSE))</f>
        <v>1.7121089816549914E-2</v>
      </c>
      <c r="I643" s="12" t="str">
        <f>IF(_xlfn.IFNA(VLOOKUP(D643,ctlistM1!A:AI,12,FALSE),"PC 12:0_14:1")=0,"PC 12:0_14:1", _xlfn.IFNA(VLOOKUP(D643,ctlistM1!A:AI,12,FALSE),"PC 12:0_14:1"))</f>
        <v>PC 12:0_14:1</v>
      </c>
      <c r="J643" s="12">
        <f>_xlfn.IFNA(VLOOKUP(D643,ctlistM1!A:AO,19,FALSE),0)</f>
        <v>0</v>
      </c>
      <c r="K643" s="2">
        <f>IF(J643=0,0,VLOOKUP(I643,ProbListM1!D:W,IF(J643=1,17,IF(J643=2,18,IF(J643=3,19,IF(J643=4,20)))),FALSE))</f>
        <v>0</v>
      </c>
      <c r="L643" s="12" t="str">
        <f>IF(_xlfn.IFNA(VLOOKUP(D643,ctlistM1!A:AI,20,FALSE),"PC 12:0_14:1")=0,"PC 12:0_14:1", _xlfn.IFNA(VLOOKUP(D643,ctlistM1!A:AI,20,FALSE),"PC 12:0_14:1"))</f>
        <v>PC 12:0_14:1</v>
      </c>
      <c r="M643">
        <f>_xlfn.IFNA(VLOOKUP(D643,ctlistM1!A:AR,27,FALSE),0)</f>
        <v>0</v>
      </c>
      <c r="N643" s="2">
        <v>0</v>
      </c>
      <c r="O643" t="s">
        <v>146</v>
      </c>
      <c r="P643">
        <v>0</v>
      </c>
      <c r="Q643">
        <v>0</v>
      </c>
    </row>
    <row r="644" spans="1:17" x14ac:dyDescent="0.25">
      <c r="A644">
        <v>643</v>
      </c>
      <c r="B644">
        <v>-829.5</v>
      </c>
      <c r="C644">
        <v>303.2</v>
      </c>
      <c r="D644" t="s">
        <v>788</v>
      </c>
      <c r="E644">
        <f>VLOOKUP(D644,ProbListM1!D:S,10,FALSE)</f>
        <v>0.59589044486024179</v>
      </c>
      <c r="F644" t="str">
        <f>_xlfn.IFNA(VLOOKUP(D644,ctlistM1!A:AI,4,FALSE),"PC 12:0_14:1")</f>
        <v>PI 14:0_20:5</v>
      </c>
      <c r="G644">
        <f>_xlfn.IFNA(VLOOKUP(D644,ctlistM1!A:AL,11,FALSE),0)</f>
        <v>1</v>
      </c>
      <c r="H644" s="2">
        <f>IF(G644=0,0,VLOOKUP(F644,ProbListM1!D:W,IF(G644=1,17,IF(G644=2,18,IF(G644=3,19,IF(G644=4,20)))), FALSE))</f>
        <v>1.7085515433887526E-2</v>
      </c>
      <c r="I644" s="12" t="str">
        <f>IF(_xlfn.IFNA(VLOOKUP(D644,ctlistM1!A:AI,12,FALSE),"PC 12:0_14:1")=0,"PC 12:0_14:1", _xlfn.IFNA(VLOOKUP(D644,ctlistM1!A:AI,12,FALSE),"PC 12:0_14:1"))</f>
        <v>PC 12:0_14:1</v>
      </c>
      <c r="J644" s="12">
        <f>_xlfn.IFNA(VLOOKUP(D644,ctlistM1!A:AO,19,FALSE),0)</f>
        <v>0</v>
      </c>
      <c r="K644" s="2">
        <f>IF(J644=0,0,VLOOKUP(I644,ProbListM1!D:W,IF(J644=1,17,IF(J644=2,18,IF(J644=3,19,IF(J644=4,20)))),FALSE))</f>
        <v>0</v>
      </c>
      <c r="L644" s="12" t="str">
        <f>IF(_xlfn.IFNA(VLOOKUP(D644,ctlistM1!A:AI,20,FALSE),"PC 12:0_14:1")=0,"PC 12:0_14:1", _xlfn.IFNA(VLOOKUP(D644,ctlistM1!A:AI,20,FALSE),"PC 12:0_14:1"))</f>
        <v>PC 12:0_14:1</v>
      </c>
      <c r="M644">
        <f>_xlfn.IFNA(VLOOKUP(D644,ctlistM1!A:AR,27,FALSE),0)</f>
        <v>0</v>
      </c>
      <c r="N644" s="2">
        <v>0</v>
      </c>
      <c r="O644" t="s">
        <v>146</v>
      </c>
      <c r="P644">
        <v>0</v>
      </c>
      <c r="Q644">
        <v>0</v>
      </c>
    </row>
    <row r="645" spans="1:17" x14ac:dyDescent="0.25">
      <c r="A645">
        <v>644</v>
      </c>
      <c r="B645">
        <v>-827.5</v>
      </c>
      <c r="C645">
        <v>301.2</v>
      </c>
      <c r="D645" t="s">
        <v>789</v>
      </c>
      <c r="E645">
        <f>VLOOKUP(D645,ProbListM1!D:S,10,FALSE)</f>
        <v>0.59606925222435092</v>
      </c>
      <c r="F645" t="str">
        <f>_xlfn.IFNA(VLOOKUP(D645,ctlistM1!A:AI,4,FALSE),"PC 12:0_14:1")</f>
        <v>PC 12:0_14:1</v>
      </c>
      <c r="G645">
        <f>_xlfn.IFNA(VLOOKUP(D645,ctlistM1!A:AL,11,FALSE),0)</f>
        <v>0</v>
      </c>
      <c r="H645" s="2">
        <f>IF(G645=0,0,VLOOKUP(F645,ProbListM1!D:W,IF(G645=1,17,IF(G645=2,18,IF(G645=3,19,IF(G645=4,20)))), FALSE))</f>
        <v>0</v>
      </c>
      <c r="I645" s="12" t="str">
        <f>IF(_xlfn.IFNA(VLOOKUP(D645,ctlistM1!A:AI,12,FALSE),"PC 12:0_14:1")=0,"PC 12:0_14:1", _xlfn.IFNA(VLOOKUP(D645,ctlistM1!A:AI,12,FALSE),"PC 12:0_14:1"))</f>
        <v>PC 12:0_14:1</v>
      </c>
      <c r="J645" s="12">
        <f>_xlfn.IFNA(VLOOKUP(D645,ctlistM1!A:AO,19,FALSE),0)</f>
        <v>0</v>
      </c>
      <c r="K645" s="2">
        <f>IF(J645=0,0,VLOOKUP(I645,ProbListM1!D:W,IF(J645=1,17,IF(J645=2,18,IF(J645=3,19,IF(J645=4,20)))),FALSE))</f>
        <v>0</v>
      </c>
      <c r="L645" s="12" t="str">
        <f>IF(_xlfn.IFNA(VLOOKUP(D645,ctlistM1!A:AI,20,FALSE),"PC 12:0_14:1")=0,"PC 12:0_14:1", _xlfn.IFNA(VLOOKUP(D645,ctlistM1!A:AI,20,FALSE),"PC 12:0_14:1"))</f>
        <v>PC 12:0_14:1</v>
      </c>
      <c r="M645">
        <f>_xlfn.IFNA(VLOOKUP(D645,ctlistM1!A:AR,27,FALSE),0)</f>
        <v>0</v>
      </c>
      <c r="N645" s="2">
        <v>0</v>
      </c>
      <c r="O645" t="s">
        <v>146</v>
      </c>
      <c r="P645">
        <v>0</v>
      </c>
      <c r="Q645">
        <v>0</v>
      </c>
    </row>
    <row r="646" spans="1:17" x14ac:dyDescent="0.25">
      <c r="A646">
        <v>645</v>
      </c>
      <c r="B646">
        <v>-857.5</v>
      </c>
      <c r="C646">
        <v>331.3</v>
      </c>
      <c r="D646" t="s">
        <v>790</v>
      </c>
      <c r="E646">
        <f>VLOOKUP(D646,ProbListM1!D:S,10,FALSE)</f>
        <v>0.58250332471973543</v>
      </c>
      <c r="F646" t="str">
        <f>_xlfn.IFNA(VLOOKUP(D646,ctlistM1!A:AI,4,FALSE),"PC 12:0_14:1")</f>
        <v>PI 14:0_22:5</v>
      </c>
      <c r="G646">
        <f>_xlfn.IFNA(VLOOKUP(D646,ctlistM1!A:AL,11,FALSE),0)</f>
        <v>1</v>
      </c>
      <c r="H646" s="2">
        <f>IF(G646=0,0,VLOOKUP(F646,ProbListM1!D:W,IF(G646=1,17,IF(G646=2,18,IF(G646=3,19,IF(G646=4,20)))), FALSE))</f>
        <v>1.9810692582137943E-2</v>
      </c>
      <c r="I646" s="12" t="str">
        <f>IF(_xlfn.IFNA(VLOOKUP(D646,ctlistM1!A:AI,12,FALSE),"PC 12:0_14:1")=0,"PC 12:0_14:1", _xlfn.IFNA(VLOOKUP(D646,ctlistM1!A:AI,12,FALSE),"PC 12:0_14:1"))</f>
        <v>PC 12:0_14:1</v>
      </c>
      <c r="J646" s="12">
        <f>_xlfn.IFNA(VLOOKUP(D646,ctlistM1!A:AO,19,FALSE),0)</f>
        <v>0</v>
      </c>
      <c r="K646" s="2">
        <f>IF(J646=0,0,VLOOKUP(I646,ProbListM1!D:W,IF(J646=1,17,IF(J646=2,18,IF(J646=3,19,IF(J646=4,20)))),FALSE))</f>
        <v>0</v>
      </c>
      <c r="L646" s="12" t="str">
        <f>IF(_xlfn.IFNA(VLOOKUP(D646,ctlistM1!A:AI,20,FALSE),"PC 12:0_14:1")=0,"PC 12:0_14:1", _xlfn.IFNA(VLOOKUP(D646,ctlistM1!A:AI,20,FALSE),"PC 12:0_14:1"))</f>
        <v>PC 12:0_14:1</v>
      </c>
      <c r="M646">
        <f>_xlfn.IFNA(VLOOKUP(D646,ctlistM1!A:AR,27,FALSE),0)</f>
        <v>0</v>
      </c>
      <c r="N646" s="2">
        <v>0</v>
      </c>
      <c r="O646" t="s">
        <v>146</v>
      </c>
      <c r="P646">
        <v>0</v>
      </c>
      <c r="Q646">
        <v>0</v>
      </c>
    </row>
    <row r="647" spans="1:17" x14ac:dyDescent="0.25">
      <c r="A647">
        <v>646</v>
      </c>
      <c r="B647">
        <v>-855.5</v>
      </c>
      <c r="C647">
        <v>329.2</v>
      </c>
      <c r="D647" t="s">
        <v>791</v>
      </c>
      <c r="E647">
        <f>VLOOKUP(D647,ProbListM1!D:S,10,FALSE)</f>
        <v>0.58267811504399103</v>
      </c>
      <c r="F647" t="str">
        <f>_xlfn.IFNA(VLOOKUP(D647,ctlistM1!A:AI,4,FALSE),"PC 12:0_14:1")</f>
        <v>PI 14:0_22:6</v>
      </c>
      <c r="G647">
        <f>_xlfn.IFNA(VLOOKUP(D647,ctlistM1!A:AL,11,FALSE),0)</f>
        <v>1</v>
      </c>
      <c r="H647" s="2">
        <f>IF(G647=0,0,VLOOKUP(F647,ProbListM1!D:W,IF(G647=1,17,IF(G647=2,18,IF(G647=3,19,IF(G647=4,20)))), FALSE))</f>
        <v>1.9772885270912109E-2</v>
      </c>
      <c r="I647" s="12" t="str">
        <f>IF(_xlfn.IFNA(VLOOKUP(D647,ctlistM1!A:AI,12,FALSE),"PC 12:0_14:1")=0,"PC 12:0_14:1", _xlfn.IFNA(VLOOKUP(D647,ctlistM1!A:AI,12,FALSE),"PC 12:0_14:1"))</f>
        <v>PC 12:0_14:1</v>
      </c>
      <c r="J647" s="12">
        <f>_xlfn.IFNA(VLOOKUP(D647,ctlistM1!A:AO,19,FALSE),0)</f>
        <v>0</v>
      </c>
      <c r="K647" s="2">
        <f>IF(J647=0,0,VLOOKUP(I647,ProbListM1!D:W,IF(J647=1,17,IF(J647=2,18,IF(J647=3,19,IF(J647=4,20)))),FALSE))</f>
        <v>0</v>
      </c>
      <c r="L647" s="12" t="str">
        <f>IF(_xlfn.IFNA(VLOOKUP(D647,ctlistM1!A:AI,20,FALSE),"PC 12:0_14:1")=0,"PC 12:0_14:1", _xlfn.IFNA(VLOOKUP(D647,ctlistM1!A:AI,20,FALSE),"PC 12:0_14:1"))</f>
        <v>PC 12:0_14:1</v>
      </c>
      <c r="M647">
        <f>_xlfn.IFNA(VLOOKUP(D647,ctlistM1!A:AR,27,FALSE),0)</f>
        <v>0</v>
      </c>
      <c r="N647" s="2">
        <v>0</v>
      </c>
      <c r="O647" t="s">
        <v>146</v>
      </c>
      <c r="P647">
        <v>0</v>
      </c>
      <c r="Q647">
        <v>0</v>
      </c>
    </row>
    <row r="648" spans="1:17" x14ac:dyDescent="0.25">
      <c r="A648">
        <v>647</v>
      </c>
      <c r="B648">
        <v>-853.5</v>
      </c>
      <c r="C648">
        <v>327.2</v>
      </c>
      <c r="D648" t="s">
        <v>792</v>
      </c>
      <c r="E648">
        <f>VLOOKUP(D648,ProbListM1!D:S,10,FALSE)</f>
        <v>0.58285295781714463</v>
      </c>
      <c r="F648" t="str">
        <f>_xlfn.IFNA(VLOOKUP(D648,ctlistM1!A:AI,4,FALSE),"PC 12:0_14:1")</f>
        <v>PC 12:0_14:1</v>
      </c>
      <c r="G648">
        <f>_xlfn.IFNA(VLOOKUP(D648,ctlistM1!A:AL,11,FALSE),0)</f>
        <v>0</v>
      </c>
      <c r="H648" s="2">
        <f>IF(G648=0,0,VLOOKUP(F648,ProbListM1!D:W,IF(G648=1,17,IF(G648=2,18,IF(G648=3,19,IF(G648=4,20)))), FALSE))</f>
        <v>0</v>
      </c>
      <c r="I648" s="12" t="str">
        <f>IF(_xlfn.IFNA(VLOOKUP(D648,ctlistM1!A:AI,12,FALSE),"PC 12:0_14:1")=0,"PC 12:0_14:1", _xlfn.IFNA(VLOOKUP(D648,ctlistM1!A:AI,12,FALSE),"PC 12:0_14:1"))</f>
        <v>PC 12:0_14:1</v>
      </c>
      <c r="J648" s="12">
        <f>_xlfn.IFNA(VLOOKUP(D648,ctlistM1!A:AO,19,FALSE),0)</f>
        <v>0</v>
      </c>
      <c r="K648" s="2">
        <f>IF(J648=0,0,VLOOKUP(I648,ProbListM1!D:W,IF(J648=1,17,IF(J648=2,18,IF(J648=3,19,IF(J648=4,20)))),FALSE))</f>
        <v>0</v>
      </c>
      <c r="L648" s="12" t="str">
        <f>IF(_xlfn.IFNA(VLOOKUP(D648,ctlistM1!A:AI,20,FALSE),"PC 12:0_14:1")=0,"PC 12:0_14:1", _xlfn.IFNA(VLOOKUP(D648,ctlistM1!A:AI,20,FALSE),"PC 12:0_14:1"))</f>
        <v>PC 12:0_14:1</v>
      </c>
      <c r="M648">
        <f>_xlfn.IFNA(VLOOKUP(D648,ctlistM1!A:AR,27,FALSE),0)</f>
        <v>0</v>
      </c>
      <c r="N648" s="2">
        <v>0</v>
      </c>
      <c r="O648" t="s">
        <v>146</v>
      </c>
      <c r="P648">
        <v>0</v>
      </c>
      <c r="Q648">
        <v>0</v>
      </c>
    </row>
    <row r="649" spans="1:17" x14ac:dyDescent="0.25">
      <c r="A649">
        <v>648</v>
      </c>
      <c r="B649">
        <v>-749.4</v>
      </c>
      <c r="C649">
        <v>225.2</v>
      </c>
      <c r="D649" t="s">
        <v>793</v>
      </c>
      <c r="E649">
        <f>VLOOKUP(D649,ProbListM1!D:S,10,FALSE)</f>
        <v>0.63754356183347038</v>
      </c>
      <c r="F649" t="str">
        <f>_xlfn.IFNA(VLOOKUP(D649,ctlistM1!A:AI,4,FALSE),"PC 12:0_14:1")</f>
        <v>PC 12:0_14:1</v>
      </c>
      <c r="G649">
        <f>_xlfn.IFNA(VLOOKUP(D649,ctlistM1!A:AL,11,FALSE),0)</f>
        <v>0</v>
      </c>
      <c r="H649" s="2">
        <f>IF(G649=0,0,VLOOKUP(F649,ProbListM1!D:W,IF(G649=1,17,IF(G649=2,18,IF(G649=3,19,IF(G649=4,20)))), FALSE))</f>
        <v>0</v>
      </c>
      <c r="I649" s="12" t="str">
        <f>IF(_xlfn.IFNA(VLOOKUP(D649,ctlistM1!A:AI,12,FALSE),"PC 12:0_14:1")=0,"PC 12:0_14:1", _xlfn.IFNA(VLOOKUP(D649,ctlistM1!A:AI,12,FALSE),"PC 12:0_14:1"))</f>
        <v>PC 12:0_14:1</v>
      </c>
      <c r="J649" s="12">
        <f>_xlfn.IFNA(VLOOKUP(D649,ctlistM1!A:AO,19,FALSE),0)</f>
        <v>0</v>
      </c>
      <c r="K649" s="2">
        <f>IF(J649=0,0,VLOOKUP(I649,ProbListM1!D:W,IF(J649=1,17,IF(J649=2,18,IF(J649=3,19,IF(J649=4,20)))),FALSE))</f>
        <v>0</v>
      </c>
      <c r="L649" s="12" t="str">
        <f>IF(_xlfn.IFNA(VLOOKUP(D649,ctlistM1!A:AI,20,FALSE),"PC 12:0_14:1")=0,"PC 12:0_14:1", _xlfn.IFNA(VLOOKUP(D649,ctlistM1!A:AI,20,FALSE),"PC 12:0_14:1"))</f>
        <v>PC 12:0_14:1</v>
      </c>
      <c r="M649">
        <f>_xlfn.IFNA(VLOOKUP(D649,ctlistM1!A:AR,27,FALSE),0)</f>
        <v>0</v>
      </c>
      <c r="N649" s="2">
        <v>0</v>
      </c>
      <c r="O649" t="s">
        <v>146</v>
      </c>
      <c r="P649">
        <v>0</v>
      </c>
      <c r="Q649">
        <v>0</v>
      </c>
    </row>
    <row r="650" spans="1:17" x14ac:dyDescent="0.25">
      <c r="A650">
        <v>649</v>
      </c>
      <c r="B650">
        <v>-781.5</v>
      </c>
      <c r="C650">
        <v>227.2</v>
      </c>
      <c r="D650" t="s">
        <v>794</v>
      </c>
      <c r="E650">
        <f>VLOOKUP(D650,ProbListM1!D:S,10,FALSE)</f>
        <v>0.62284682529547586</v>
      </c>
      <c r="F650" t="str">
        <f>_xlfn.IFNA(VLOOKUP(D650,ctlistM1!A:AI,4,FALSE),"PC 12:0_14:1")</f>
        <v>PC 12:0_14:1</v>
      </c>
      <c r="G650">
        <f>_xlfn.IFNA(VLOOKUP(D650,ctlistM1!A:AL,11,FALSE),0)</f>
        <v>0</v>
      </c>
      <c r="H650" s="2">
        <f>IF(G650=0,0,VLOOKUP(F650,ProbListM1!D:W,IF(G650=1,17,IF(G650=2,18,IF(G650=3,19,IF(G650=4,20)))), FALSE))</f>
        <v>0</v>
      </c>
      <c r="I650" s="12" t="str">
        <f>IF(_xlfn.IFNA(VLOOKUP(D650,ctlistM1!A:AI,12,FALSE),"PC 12:0_14:1")=0,"PC 12:0_14:1", _xlfn.IFNA(VLOOKUP(D650,ctlistM1!A:AI,12,FALSE),"PC 12:0_14:1"))</f>
        <v>PC 12:0_14:1</v>
      </c>
      <c r="J650" s="12">
        <f>_xlfn.IFNA(VLOOKUP(D650,ctlistM1!A:AO,19,FALSE),0)</f>
        <v>0</v>
      </c>
      <c r="K650" s="2">
        <f>IF(J650=0,0,VLOOKUP(I650,ProbListM1!D:W,IF(J650=1,17,IF(J650=2,18,IF(J650=3,19,IF(J650=4,20)))),FALSE))</f>
        <v>0</v>
      </c>
      <c r="L650" s="12" t="str">
        <f>IF(_xlfn.IFNA(VLOOKUP(D650,ctlistM1!A:AI,20,FALSE),"PC 12:0_14:1")=0,"PC 12:0_14:1", _xlfn.IFNA(VLOOKUP(D650,ctlistM1!A:AI,20,FALSE),"PC 12:0_14:1"))</f>
        <v>PC 12:0_14:1</v>
      </c>
      <c r="M650">
        <f>_xlfn.IFNA(VLOOKUP(D650,ctlistM1!A:AR,27,FALSE),0)</f>
        <v>0</v>
      </c>
      <c r="N650" s="2">
        <v>0</v>
      </c>
      <c r="O650" t="s">
        <v>146</v>
      </c>
      <c r="P650">
        <v>0</v>
      </c>
      <c r="Q650">
        <v>0</v>
      </c>
    </row>
    <row r="651" spans="1:17" x14ac:dyDescent="0.25">
      <c r="A651">
        <v>650</v>
      </c>
      <c r="B651">
        <v>-809.5</v>
      </c>
      <c r="C651">
        <v>255.2</v>
      </c>
      <c r="D651" t="s">
        <v>795</v>
      </c>
      <c r="E651">
        <f>VLOOKUP(D651,ProbListM1!D:S,10,FALSE)</f>
        <v>0.6088541101054894</v>
      </c>
      <c r="F651" t="str">
        <f>_xlfn.IFNA(VLOOKUP(D651,ctlistM1!A:AI,4,FALSE),"PC 12:0_14:1")</f>
        <v>PI 16:0_16:1_2</v>
      </c>
      <c r="G651">
        <f>_xlfn.IFNA(VLOOKUP(D651,ctlistM1!A:AL,11,FALSE),0)</f>
        <v>2</v>
      </c>
      <c r="H651" s="2">
        <f>IF(G651=0,0,VLOOKUP(F651,ProbListM1!D:W,IF(G651=1,17,IF(G651=2,18,IF(G651=3,19,IF(G651=4,20)))), FALSE))</f>
        <v>3.7921823807693121E-2</v>
      </c>
      <c r="I651" s="12" t="str">
        <f>IF(_xlfn.IFNA(VLOOKUP(D651,ctlistM1!A:AI,12,FALSE),"PC 12:0_14:1")=0,"PC 12:0_14:1", _xlfn.IFNA(VLOOKUP(D651,ctlistM1!A:AI,12,FALSE),"PC 12:0_14:1"))</f>
        <v>PI 16:0_16:1</v>
      </c>
      <c r="J651" s="12">
        <f>_xlfn.IFNA(VLOOKUP(D651,ctlistM1!A:AO,19,FALSE),0)</f>
        <v>1</v>
      </c>
      <c r="K651" s="2">
        <f>IF(J651=0,0,VLOOKUP(I651,ProbListM1!D:W,IF(J651=1,17,IF(J651=2,18,IF(J651=3,19,IF(J651=4,20)))),FALSE))</f>
        <v>1.2044757020737708E-2</v>
      </c>
      <c r="L651" s="12" t="str">
        <f>IF(_xlfn.IFNA(VLOOKUP(D651,ctlistM1!A:AI,20,FALSE),"PC 12:0_14:1")=0,"PC 12:0_14:1", _xlfn.IFNA(VLOOKUP(D651,ctlistM1!A:AI,20,FALSE),"PC 12:0_14:1"))</f>
        <v>PC 12:0_14:1</v>
      </c>
      <c r="M651">
        <f>_xlfn.IFNA(VLOOKUP(D651,ctlistM1!A:AR,27,FALSE),0)</f>
        <v>0</v>
      </c>
      <c r="N651" s="2">
        <v>0</v>
      </c>
      <c r="O651" t="s">
        <v>146</v>
      </c>
      <c r="P651">
        <v>0</v>
      </c>
      <c r="Q651">
        <v>0</v>
      </c>
    </row>
    <row r="652" spans="1:17" x14ac:dyDescent="0.25">
      <c r="A652">
        <v>651</v>
      </c>
      <c r="B652">
        <v>-807.5</v>
      </c>
      <c r="C652">
        <v>253.2</v>
      </c>
      <c r="D652" t="s">
        <v>796</v>
      </c>
      <c r="E652">
        <f>VLOOKUP(D652,ProbListM1!D:S,10,FALSE)</f>
        <v>0.60903680744439459</v>
      </c>
      <c r="F652" t="str">
        <f>_xlfn.IFNA(VLOOKUP(D652,ctlistM1!A:AI,4,FALSE),"PC 12:0_14:1")</f>
        <v>PC 12:0_14:1</v>
      </c>
      <c r="G652">
        <f>_xlfn.IFNA(VLOOKUP(D652,ctlistM1!A:AL,11,FALSE),0)</f>
        <v>0</v>
      </c>
      <c r="H652" s="2">
        <f>IF(G652=0,0,VLOOKUP(F652,ProbListM1!D:W,IF(G652=1,17,IF(G652=2,18,IF(G652=3,19,IF(G652=4,20)))), FALSE))</f>
        <v>0</v>
      </c>
      <c r="I652" s="12" t="str">
        <f>IF(_xlfn.IFNA(VLOOKUP(D652,ctlistM1!A:AI,12,FALSE),"PC 12:0_14:1")=0,"PC 12:0_14:1", _xlfn.IFNA(VLOOKUP(D652,ctlistM1!A:AI,12,FALSE),"PC 12:0_14:1"))</f>
        <v>PC 12:0_14:1</v>
      </c>
      <c r="J652" s="12">
        <f>_xlfn.IFNA(VLOOKUP(D652,ctlistM1!A:AO,19,FALSE),0)</f>
        <v>0</v>
      </c>
      <c r="K652" s="2">
        <f>IF(J652=0,0,VLOOKUP(I652,ProbListM1!D:W,IF(J652=1,17,IF(J652=2,18,IF(J652=3,19,IF(J652=4,20)))),FALSE))</f>
        <v>0</v>
      </c>
      <c r="L652" s="12" t="str">
        <f>IF(_xlfn.IFNA(VLOOKUP(D652,ctlistM1!A:AI,20,FALSE),"PC 12:0_14:1")=0,"PC 12:0_14:1", _xlfn.IFNA(VLOOKUP(D652,ctlistM1!A:AI,20,FALSE),"PC 12:0_14:1"))</f>
        <v>PC 12:0_14:1</v>
      </c>
      <c r="M652">
        <f>_xlfn.IFNA(VLOOKUP(D652,ctlistM1!A:AR,27,FALSE),0)</f>
        <v>0</v>
      </c>
      <c r="N652" s="2">
        <v>0</v>
      </c>
      <c r="O652" t="s">
        <v>146</v>
      </c>
      <c r="P652">
        <v>0</v>
      </c>
      <c r="Q652">
        <v>0</v>
      </c>
    </row>
    <row r="653" spans="1:17" x14ac:dyDescent="0.25">
      <c r="A653">
        <v>652</v>
      </c>
      <c r="B653">
        <v>-837.6</v>
      </c>
      <c r="C653">
        <v>283.3</v>
      </c>
      <c r="D653" t="s">
        <v>797</v>
      </c>
      <c r="E653">
        <f>VLOOKUP(D653,ProbListM1!D:S,10,FALSE)</f>
        <v>0.59517575162478753</v>
      </c>
      <c r="F653" t="str">
        <f>_xlfn.IFNA(VLOOKUP(D653,ctlistM1!A:AI,4,FALSE),"PC 12:0_14:1")</f>
        <v>PI 16:1_18:0_2</v>
      </c>
      <c r="G653">
        <f>_xlfn.IFNA(VLOOKUP(D653,ctlistM1!A:AL,11,FALSE),0)</f>
        <v>2</v>
      </c>
      <c r="H653" s="2">
        <f>IF(G653=0,0,VLOOKUP(F653,ProbListM1!D:W,IF(G653=1,17,IF(G653=2,18,IF(G653=3,19,IF(G653=4,20)))), FALSE))</f>
        <v>3.7069881952206965E-2</v>
      </c>
      <c r="I653" s="12" t="str">
        <f>IF(_xlfn.IFNA(VLOOKUP(D653,ctlistM1!A:AI,12,FALSE),"PC 12:0_14:1")=0,"PC 12:0_14:1", _xlfn.IFNA(VLOOKUP(D653,ctlistM1!A:AI,12,FALSE),"PC 12:0_14:1"))</f>
        <v>PI 16:0_18:1</v>
      </c>
      <c r="J653" s="12">
        <f>_xlfn.IFNA(VLOOKUP(D653,ctlistM1!A:AO,19,FALSE),0)</f>
        <v>1</v>
      </c>
      <c r="K653" s="2">
        <f>IF(J653=0,0,VLOOKUP(I653,ProbListM1!D:W,IF(J653=1,17,IF(J653=2,18,IF(J653=3,19,IF(J653=4,20)))),FALSE))</f>
        <v>1.434572700544498E-2</v>
      </c>
      <c r="L653" s="12" t="str">
        <f>IF(_xlfn.IFNA(VLOOKUP(D653,ctlistM1!A:AI,20,FALSE),"PC 12:0_14:1")=0,"PC 12:0_14:1", _xlfn.IFNA(VLOOKUP(D653,ctlistM1!A:AI,20,FALSE),"PC 12:0_14:1"))</f>
        <v>PC 12:0_14:1</v>
      </c>
      <c r="M653">
        <f>_xlfn.IFNA(VLOOKUP(D653,ctlistM1!A:AR,27,FALSE),0)</f>
        <v>0</v>
      </c>
      <c r="N653" s="2">
        <v>0</v>
      </c>
      <c r="O653" t="s">
        <v>146</v>
      </c>
      <c r="P653">
        <v>0</v>
      </c>
      <c r="Q653">
        <v>0</v>
      </c>
    </row>
    <row r="654" spans="1:17" x14ac:dyDescent="0.25">
      <c r="A654">
        <v>653</v>
      </c>
      <c r="B654">
        <v>-835.5</v>
      </c>
      <c r="C654">
        <v>281.2</v>
      </c>
      <c r="D654" t="s">
        <v>798</v>
      </c>
      <c r="E654">
        <f>VLOOKUP(D654,ProbListM1!D:S,10,FALSE)</f>
        <v>0.59535434453267455</v>
      </c>
      <c r="F654" t="str">
        <f>_xlfn.IFNA(VLOOKUP(D654,ctlistM1!A:AI,4,FALSE),"PC 12:0_14:1")</f>
        <v>PI 16:0_18:2</v>
      </c>
      <c r="G654">
        <f>_xlfn.IFNA(VLOOKUP(D654,ctlistM1!A:AL,11,FALSE),0)</f>
        <v>1</v>
      </c>
      <c r="H654" s="2">
        <f>IF(G654=0,0,VLOOKUP(F654,ProbListM1!D:W,IF(G654=1,17,IF(G654=2,18,IF(G654=3,19,IF(G654=4,20)))), FALSE))</f>
        <v>1.4313277669996944E-2</v>
      </c>
      <c r="I654" s="12" t="str">
        <f>IF(_xlfn.IFNA(VLOOKUP(D654,ctlistM1!A:AI,12,FALSE),"PC 12:0_14:1")=0,"PC 12:0_14:1", _xlfn.IFNA(VLOOKUP(D654,ctlistM1!A:AI,12,FALSE),"PC 12:0_14:1"))</f>
        <v>PI 16:1_18:1</v>
      </c>
      <c r="J654" s="12">
        <f>_xlfn.IFNA(VLOOKUP(D654,ctlistM1!A:AO,19,FALSE),0)</f>
        <v>2</v>
      </c>
      <c r="K654" s="2">
        <f>IF(J654=0,0,VLOOKUP(I654,ProbListM1!D:W,IF(J654=1,17,IF(J654=2,18,IF(J654=3,19,IF(J654=4,20)))),FALSE))</f>
        <v>3.7081005419510198E-2</v>
      </c>
      <c r="L654" s="12" t="str">
        <f>IF(_xlfn.IFNA(VLOOKUP(D654,ctlistM1!A:AI,20,FALSE),"PC 12:0_14:1")=0,"PC 12:0_14:1", _xlfn.IFNA(VLOOKUP(D654,ctlistM1!A:AI,20,FALSE),"PC 12:0_14:1"))</f>
        <v>PC 12:0_14:1</v>
      </c>
      <c r="M654">
        <f>_xlfn.IFNA(VLOOKUP(D654,ctlistM1!A:AR,27,FALSE),0)</f>
        <v>0</v>
      </c>
      <c r="N654" s="2">
        <v>0</v>
      </c>
      <c r="O654" t="s">
        <v>146</v>
      </c>
      <c r="P654">
        <v>0</v>
      </c>
      <c r="Q654">
        <v>0</v>
      </c>
    </row>
    <row r="655" spans="1:17" x14ac:dyDescent="0.25">
      <c r="A655">
        <v>654</v>
      </c>
      <c r="B655">
        <v>-833.5</v>
      </c>
      <c r="C655">
        <v>279.2</v>
      </c>
      <c r="D655" t="s">
        <v>799</v>
      </c>
      <c r="E655">
        <f>VLOOKUP(D655,ProbListM1!D:S,10,FALSE)</f>
        <v>0.59553299103049151</v>
      </c>
      <c r="F655" t="str">
        <f>_xlfn.IFNA(VLOOKUP(D655,ctlistM1!A:AI,4,FALSE),"PC 12:0_14:1")</f>
        <v>PI 16:0_18:3</v>
      </c>
      <c r="G655">
        <f>_xlfn.IFNA(VLOOKUP(D655,ctlistM1!A:AL,11,FALSE),0)</f>
        <v>1</v>
      </c>
      <c r="H655" s="2">
        <f>IF(G655=0,0,VLOOKUP(F655,ProbListM1!D:W,IF(G655=1,17,IF(G655=2,18,IF(G655=3,19,IF(G655=4,20)))), FALSE))</f>
        <v>1.4280861199009516E-2</v>
      </c>
      <c r="I655" s="12" t="str">
        <f>IF(_xlfn.IFNA(VLOOKUP(D655,ctlistM1!A:AI,12,FALSE),"PC 12:0_14:1")=0,"PC 12:0_14:1", _xlfn.IFNA(VLOOKUP(D655,ctlistM1!A:AI,12,FALSE),"PC 12:0_14:1"))</f>
        <v>PI 16:1_18:2</v>
      </c>
      <c r="J655" s="12">
        <f>_xlfn.IFNA(VLOOKUP(D655,ctlistM1!A:AO,19,FALSE),0)</f>
        <v>2</v>
      </c>
      <c r="K655" s="2">
        <f>IF(J655=0,0,VLOOKUP(I655,ProbListM1!D:W,IF(J655=1,17,IF(J655=2,18,IF(J655=3,19,IF(J655=4,20)))),FALSE))</f>
        <v>3.7092132224604599E-2</v>
      </c>
      <c r="L655" s="12" t="str">
        <f>IF(_xlfn.IFNA(VLOOKUP(D655,ctlistM1!A:AI,20,FALSE),"PC 12:0_14:1")=0,"PC 12:0_14:1", _xlfn.IFNA(VLOOKUP(D655,ctlistM1!A:AI,20,FALSE),"PC 12:0_14:1"))</f>
        <v>PC 12:0_14:1</v>
      </c>
      <c r="M655">
        <f>_xlfn.IFNA(VLOOKUP(D655,ctlistM1!A:AR,27,FALSE),0)</f>
        <v>0</v>
      </c>
      <c r="N655" s="2">
        <v>0</v>
      </c>
      <c r="O655" t="s">
        <v>146</v>
      </c>
      <c r="P655">
        <v>0</v>
      </c>
      <c r="Q655">
        <v>0</v>
      </c>
    </row>
    <row r="656" spans="1:17" x14ac:dyDescent="0.25">
      <c r="A656">
        <v>655</v>
      </c>
      <c r="B656" s="21">
        <v>-831.5</v>
      </c>
      <c r="C656" s="21">
        <v>277.2</v>
      </c>
      <c r="D656" t="s">
        <v>800</v>
      </c>
      <c r="E656">
        <f>VLOOKUP(D656,ProbListM1!D:S,10,FALSE)</f>
        <v>0.59571169113431865</v>
      </c>
      <c r="F656" t="str">
        <f>_xlfn.IFNA(VLOOKUP(D656,ctlistM1!A:AI,4,FALSE),"PC 12:0_14:1")</f>
        <v>PC 12:0_14:1</v>
      </c>
      <c r="G656">
        <f>_xlfn.IFNA(VLOOKUP(D656,ctlistM1!A:AL,11,FALSE),0)</f>
        <v>0</v>
      </c>
      <c r="H656" s="2">
        <f>IF(G656=0,0,VLOOKUP(F656,ProbListM1!D:W,IF(G656=1,17,IF(G656=2,18,IF(G656=3,19,IF(G656=4,20)))), FALSE))</f>
        <v>0</v>
      </c>
      <c r="I656" s="12" t="str">
        <f>IF(_xlfn.IFNA(VLOOKUP(D656,ctlistM1!A:AI,12,FALSE),"PC 12:0_14:1")=0,"PC 12:0_14:1", _xlfn.IFNA(VLOOKUP(D656,ctlistM1!A:AI,12,FALSE),"PC 12:0_14:1"))</f>
        <v>PC 12:0_14:1</v>
      </c>
      <c r="J656" s="12">
        <f>_xlfn.IFNA(VLOOKUP(D656,ctlistM1!A:AO,19,FALSE),0)</f>
        <v>0</v>
      </c>
      <c r="K656" s="2">
        <f>IF(J656=0,0,VLOOKUP(I656,ProbListM1!D:W,IF(J656=1,17,IF(J656=2,18,IF(J656=3,19,IF(J656=4,20)))),FALSE))</f>
        <v>0</v>
      </c>
      <c r="L656" s="12" t="str">
        <f>IF(_xlfn.IFNA(VLOOKUP(D656,ctlistM1!A:AI,20,FALSE),"PC 12:0_14:1")=0,"PC 12:0_14:1", _xlfn.IFNA(VLOOKUP(D656,ctlistM1!A:AI,20,FALSE),"PC 12:0_14:1"))</f>
        <v>PC 12:0_14:1</v>
      </c>
      <c r="M656">
        <f>_xlfn.IFNA(VLOOKUP(D656,ctlistM1!A:AR,27,FALSE),0)</f>
        <v>0</v>
      </c>
      <c r="N656" s="2">
        <v>0</v>
      </c>
      <c r="O656" t="s">
        <v>146</v>
      </c>
      <c r="P656">
        <v>0</v>
      </c>
      <c r="Q656">
        <v>0</v>
      </c>
    </row>
    <row r="657" spans="1:17" x14ac:dyDescent="0.25">
      <c r="A657">
        <v>656</v>
      </c>
      <c r="B657">
        <v>-863.6</v>
      </c>
      <c r="C657">
        <v>309.3</v>
      </c>
      <c r="D657" t="s">
        <v>801</v>
      </c>
      <c r="E657">
        <f>VLOOKUP(D657,ProbListM1!D:S,10,FALSE)</f>
        <v>0.58197926828304514</v>
      </c>
      <c r="F657" t="str">
        <f>_xlfn.IFNA(VLOOKUP(D657,ctlistM1!A:AI,4,FALSE),"PC 12:0_14:1")</f>
        <v>PI 16:0_20:2</v>
      </c>
      <c r="G657">
        <f>_xlfn.IFNA(VLOOKUP(D657,ctlistM1!A:AL,11,FALSE),0)</f>
        <v>1</v>
      </c>
      <c r="H657" s="2">
        <f>IF(G657=0,0,VLOOKUP(F657,ProbListM1!D:W,IF(G657=1,17,IF(G657=2,18,IF(G657=3,19,IF(G657=4,20)))), FALSE))</f>
        <v>1.6806092349736863E-2</v>
      </c>
      <c r="I657" s="12" t="str">
        <f>IF(_xlfn.IFNA(VLOOKUP(D657,ctlistM1!A:AI,12,FALSE),"PC 12:0_14:1")=0,"PC 12:0_14:1", _xlfn.IFNA(VLOOKUP(D657,ctlistM1!A:AI,12,FALSE),"PC 12:0_14:1"))</f>
        <v>PC 12:0_14:1</v>
      </c>
      <c r="J657" s="12">
        <f>_xlfn.IFNA(VLOOKUP(D657,ctlistM1!A:AO,19,FALSE),0)</f>
        <v>0</v>
      </c>
      <c r="K657" s="2">
        <f>IF(J657=0,0,VLOOKUP(I657,ProbListM1!D:W,IF(J657=1,17,IF(J657=2,18,IF(J657=3,19,IF(J657=4,20)))),FALSE))</f>
        <v>0</v>
      </c>
      <c r="L657" s="12" t="str">
        <f>IF(_xlfn.IFNA(VLOOKUP(D657,ctlistM1!A:AI,20,FALSE),"PC 12:0_14:1")=0,"PC 12:0_14:1", _xlfn.IFNA(VLOOKUP(D657,ctlistM1!A:AI,20,FALSE),"PC 12:0_14:1"))</f>
        <v>PC 12:0_14:1</v>
      </c>
      <c r="M657">
        <f>_xlfn.IFNA(VLOOKUP(D657,ctlistM1!A:AR,27,FALSE),0)</f>
        <v>0</v>
      </c>
      <c r="N657" s="2">
        <v>0</v>
      </c>
      <c r="O657" t="s">
        <v>146</v>
      </c>
      <c r="P657">
        <v>0</v>
      </c>
      <c r="Q657">
        <v>0</v>
      </c>
    </row>
    <row r="658" spans="1:17" x14ac:dyDescent="0.25">
      <c r="A658">
        <v>657</v>
      </c>
      <c r="B658">
        <v>-861.6</v>
      </c>
      <c r="C658">
        <v>307.3</v>
      </c>
      <c r="D658" t="s">
        <v>802</v>
      </c>
      <c r="E658">
        <f>VLOOKUP(D658,ProbListM1!D:S,10,FALSE)</f>
        <v>0.58215390135498901</v>
      </c>
      <c r="F658" t="str">
        <f>_xlfn.IFNA(VLOOKUP(D658,ctlistM1!A:AI,4,FALSE),"PC 12:0_14:1")</f>
        <v>PI 16:0_20:3</v>
      </c>
      <c r="G658">
        <f>_xlfn.IFNA(VLOOKUP(D658,ctlistM1!A:AL,11,FALSE),0)</f>
        <v>1</v>
      </c>
      <c r="H658" s="2">
        <f>IF(G658=0,0,VLOOKUP(F658,ProbListM1!D:W,IF(G658=1,17,IF(G658=2,18,IF(G658=3,19,IF(G658=4,20)))), FALSE))</f>
        <v>1.6771257091151882E-2</v>
      </c>
      <c r="I658" s="12" t="str">
        <f>IF(_xlfn.IFNA(VLOOKUP(D658,ctlistM1!A:AI,12,FALSE),"PC 12:0_14:1")=0,"PC 12:0_14:1", _xlfn.IFNA(VLOOKUP(D658,ctlistM1!A:AI,12,FALSE),"PC 12:0_14:1"))</f>
        <v>PC 12:0_14:1</v>
      </c>
      <c r="J658" s="12">
        <f>_xlfn.IFNA(VLOOKUP(D658,ctlistM1!A:AO,19,FALSE),0)</f>
        <v>0</v>
      </c>
      <c r="K658" s="2">
        <f>IF(J658=0,0,VLOOKUP(I658,ProbListM1!D:W,IF(J658=1,17,IF(J658=2,18,IF(J658=3,19,IF(J658=4,20)))),FALSE))</f>
        <v>0</v>
      </c>
      <c r="L658" s="12" t="str">
        <f>IF(_xlfn.IFNA(VLOOKUP(D658,ctlistM1!A:AI,20,FALSE),"PC 12:0_14:1")=0,"PC 12:0_14:1", _xlfn.IFNA(VLOOKUP(D658,ctlistM1!A:AI,20,FALSE),"PC 12:0_14:1"))</f>
        <v>PC 12:0_14:1</v>
      </c>
      <c r="M658">
        <f>_xlfn.IFNA(VLOOKUP(D658,ctlistM1!A:AR,27,FALSE),0)</f>
        <v>0</v>
      </c>
      <c r="N658" s="2">
        <v>0</v>
      </c>
      <c r="O658" t="s">
        <v>146</v>
      </c>
      <c r="P658">
        <v>0</v>
      </c>
      <c r="Q658">
        <v>0</v>
      </c>
    </row>
    <row r="659" spans="1:17" x14ac:dyDescent="0.25">
      <c r="A659">
        <v>658</v>
      </c>
      <c r="B659">
        <v>-859.5</v>
      </c>
      <c r="C659">
        <v>305.2</v>
      </c>
      <c r="D659" t="s">
        <v>803</v>
      </c>
      <c r="E659">
        <f>VLOOKUP(D659,ProbListM1!D:S,10,FALSE)</f>
        <v>0.5823285868286443</v>
      </c>
      <c r="F659" t="str">
        <f>_xlfn.IFNA(VLOOKUP(D659,ctlistM1!A:AI,4,FALSE),"PC 12:0_14:1")</f>
        <v>PI 16:0_20:4</v>
      </c>
      <c r="G659">
        <f>_xlfn.IFNA(VLOOKUP(D659,ctlistM1!A:AL,11,FALSE),0)</f>
        <v>1</v>
      </c>
      <c r="H659" s="2">
        <f>IF(G659=0,0,VLOOKUP(F659,ProbListM1!D:W,IF(G659=1,17,IF(G659=2,18,IF(G659=3,19,IF(G659=4,20)))), FALSE))</f>
        <v>1.6736451854509241E-2</v>
      </c>
      <c r="I659" s="12" t="str">
        <f>IF(_xlfn.IFNA(VLOOKUP(D659,ctlistM1!A:AI,12,FALSE),"PC 12:0_14:1")=0,"PC 12:0_14:1", _xlfn.IFNA(VLOOKUP(D659,ctlistM1!A:AI,12,FALSE),"PC 12:0_14:1"))</f>
        <v>PC 12:0_14:1</v>
      </c>
      <c r="J659" s="12">
        <f>_xlfn.IFNA(VLOOKUP(D659,ctlistM1!A:AO,19,FALSE),0)</f>
        <v>0</v>
      </c>
      <c r="K659" s="2">
        <f>IF(J659=0,0,VLOOKUP(I659,ProbListM1!D:W,IF(J659=1,17,IF(J659=2,18,IF(J659=3,19,IF(J659=4,20)))),FALSE))</f>
        <v>0</v>
      </c>
      <c r="L659" s="12" t="str">
        <f>IF(_xlfn.IFNA(VLOOKUP(D659,ctlistM1!A:AI,20,FALSE),"PC 12:0_14:1")=0,"PC 12:0_14:1", _xlfn.IFNA(VLOOKUP(D659,ctlistM1!A:AI,20,FALSE),"PC 12:0_14:1"))</f>
        <v>PC 12:0_14:1</v>
      </c>
      <c r="M659">
        <f>_xlfn.IFNA(VLOOKUP(D659,ctlistM1!A:AR,27,FALSE),0)</f>
        <v>0</v>
      </c>
      <c r="N659" s="2">
        <v>0</v>
      </c>
      <c r="O659" t="s">
        <v>146</v>
      </c>
      <c r="P659">
        <v>0</v>
      </c>
      <c r="Q659">
        <v>0</v>
      </c>
    </row>
    <row r="660" spans="1:17" x14ac:dyDescent="0.25">
      <c r="A660">
        <v>659</v>
      </c>
      <c r="B660">
        <v>-857.5</v>
      </c>
      <c r="C660">
        <v>303.2</v>
      </c>
      <c r="D660" t="s">
        <v>804</v>
      </c>
      <c r="E660">
        <f>VLOOKUP(D660,ProbListM1!D:S,10,FALSE)</f>
        <v>0.58250332471973543</v>
      </c>
      <c r="F660" t="str">
        <f>_xlfn.IFNA(VLOOKUP(D660,ctlistM1!A:AI,4,FALSE),"PC 12:0_14:1")</f>
        <v>PI 16:0_20:5</v>
      </c>
      <c r="G660">
        <f>_xlfn.IFNA(VLOOKUP(D660,ctlistM1!A:AL,11,FALSE),0)</f>
        <v>1</v>
      </c>
      <c r="H660" s="2">
        <f>IF(G660=0,0,VLOOKUP(F660,ProbListM1!D:W,IF(G660=1,17,IF(G660=2,18,IF(G660=3,19,IF(G660=4,20)))), FALSE))</f>
        <v>1.6701676676698574E-2</v>
      </c>
      <c r="I660" s="12" t="str">
        <f>IF(_xlfn.IFNA(VLOOKUP(D660,ctlistM1!A:AI,12,FALSE),"PC 12:0_14:1")=0,"PC 12:0_14:1", _xlfn.IFNA(VLOOKUP(D660,ctlistM1!A:AI,12,FALSE),"PC 12:0_14:1"))</f>
        <v>PC 12:0_14:1</v>
      </c>
      <c r="J660" s="12">
        <f>_xlfn.IFNA(VLOOKUP(D660,ctlistM1!A:AO,19,FALSE),0)</f>
        <v>0</v>
      </c>
      <c r="K660" s="2">
        <f>IF(J660=0,0,VLOOKUP(I660,ProbListM1!D:W,IF(J660=1,17,IF(J660=2,18,IF(J660=3,19,IF(J660=4,20)))),FALSE))</f>
        <v>0</v>
      </c>
      <c r="L660" s="12" t="str">
        <f>IF(_xlfn.IFNA(VLOOKUP(D660,ctlistM1!A:AI,20,FALSE),"PC 12:0_14:1")=0,"PC 12:0_14:1", _xlfn.IFNA(VLOOKUP(D660,ctlistM1!A:AI,20,FALSE),"PC 12:0_14:1"))</f>
        <v>PC 12:0_14:1</v>
      </c>
      <c r="M660">
        <f>_xlfn.IFNA(VLOOKUP(D660,ctlistM1!A:AR,27,FALSE),0)</f>
        <v>0</v>
      </c>
      <c r="N660" s="2">
        <v>0</v>
      </c>
      <c r="O660" t="s">
        <v>146</v>
      </c>
      <c r="P660">
        <v>0</v>
      </c>
      <c r="Q660">
        <v>0</v>
      </c>
    </row>
    <row r="661" spans="1:17" x14ac:dyDescent="0.25">
      <c r="A661">
        <v>660</v>
      </c>
      <c r="B661">
        <v>-855.5</v>
      </c>
      <c r="C661">
        <v>301.2</v>
      </c>
      <c r="D661" t="s">
        <v>805</v>
      </c>
      <c r="E661">
        <f>VLOOKUP(D661,ProbListM1!D:S,10,FALSE)</f>
        <v>0.58267811504399103</v>
      </c>
      <c r="F661" t="str">
        <f>_xlfn.IFNA(VLOOKUP(D661,ctlistM1!A:AI,4,FALSE),"PC 12:0_14:1")</f>
        <v>PC 12:0_14:1</v>
      </c>
      <c r="G661">
        <f>_xlfn.IFNA(VLOOKUP(D661,ctlistM1!A:AL,11,FALSE),0)</f>
        <v>0</v>
      </c>
      <c r="H661" s="2">
        <f>IF(G661=0,0,VLOOKUP(F661,ProbListM1!D:W,IF(G661=1,17,IF(G661=2,18,IF(G661=3,19,IF(G661=4,20)))), FALSE))</f>
        <v>0</v>
      </c>
      <c r="I661" s="12" t="str">
        <f>IF(_xlfn.IFNA(VLOOKUP(D661,ctlistM1!A:AI,12,FALSE),"PC 12:0_14:1")=0,"PC 12:0_14:1", _xlfn.IFNA(VLOOKUP(D661,ctlistM1!A:AI,12,FALSE),"PC 12:0_14:1"))</f>
        <v>PC 12:0_14:1</v>
      </c>
      <c r="J661" s="12">
        <f>_xlfn.IFNA(VLOOKUP(D661,ctlistM1!A:AO,19,FALSE),0)</f>
        <v>0</v>
      </c>
      <c r="K661" s="2">
        <f>IF(J661=0,0,VLOOKUP(I661,ProbListM1!D:W,IF(J661=1,17,IF(J661=2,18,IF(J661=3,19,IF(J661=4,20)))),FALSE))</f>
        <v>0</v>
      </c>
      <c r="L661" s="12" t="str">
        <f>IF(_xlfn.IFNA(VLOOKUP(D661,ctlistM1!A:AI,20,FALSE),"PC 12:0_14:1")=0,"PC 12:0_14:1", _xlfn.IFNA(VLOOKUP(D661,ctlistM1!A:AI,20,FALSE),"PC 12:0_14:1"))</f>
        <v>PC 12:0_14:1</v>
      </c>
      <c r="M661">
        <f>_xlfn.IFNA(VLOOKUP(D661,ctlistM1!A:AR,27,FALSE),0)</f>
        <v>0</v>
      </c>
      <c r="N661" s="2">
        <v>0</v>
      </c>
      <c r="O661" t="s">
        <v>146</v>
      </c>
      <c r="P661">
        <v>0</v>
      </c>
      <c r="Q661">
        <v>0</v>
      </c>
    </row>
    <row r="662" spans="1:17" x14ac:dyDescent="0.25">
      <c r="A662">
        <v>661</v>
      </c>
      <c r="B662">
        <v>-885.6</v>
      </c>
      <c r="C662">
        <v>331.3</v>
      </c>
      <c r="D662" t="s">
        <v>806</v>
      </c>
      <c r="E662">
        <f>VLOOKUP(D662,ProbListM1!D:S,10,FALSE)</f>
        <v>0.56941695614724308</v>
      </c>
      <c r="F662" t="str">
        <f>_xlfn.IFNA(VLOOKUP(D662,ctlistM1!A:AI,4,FALSE),"PC 12:0_14:1")</f>
        <v>PI 16:0_22:5</v>
      </c>
      <c r="G662">
        <f>_xlfn.IFNA(VLOOKUP(D662,ctlistM1!A:AL,11,FALSE),0)</f>
        <v>1</v>
      </c>
      <c r="H662" s="2">
        <f>IF(G662=0,0,VLOOKUP(F662,ProbListM1!D:W,IF(G662=1,17,IF(G662=2,18,IF(G662=3,19,IF(G662=4,20)))), FALSE))</f>
        <v>1.9365630702137631E-2</v>
      </c>
      <c r="I662" s="12" t="str">
        <f>IF(_xlfn.IFNA(VLOOKUP(D662,ctlistM1!A:AI,12,FALSE),"PC 12:0_14:1")=0,"PC 12:0_14:1", _xlfn.IFNA(VLOOKUP(D662,ctlistM1!A:AI,12,FALSE),"PC 12:0_14:1"))</f>
        <v>PC 12:0_14:1</v>
      </c>
      <c r="J662" s="12">
        <f>_xlfn.IFNA(VLOOKUP(D662,ctlistM1!A:AO,19,FALSE),0)</f>
        <v>0</v>
      </c>
      <c r="K662" s="2">
        <f>IF(J662=0,0,VLOOKUP(I662,ProbListM1!D:W,IF(J662=1,17,IF(J662=2,18,IF(J662=3,19,IF(J662=4,20)))),FALSE))</f>
        <v>0</v>
      </c>
      <c r="L662" s="12" t="str">
        <f>IF(_xlfn.IFNA(VLOOKUP(D662,ctlistM1!A:AI,20,FALSE),"PC 12:0_14:1")=0,"PC 12:0_14:1", _xlfn.IFNA(VLOOKUP(D662,ctlistM1!A:AI,20,FALSE),"PC 12:0_14:1"))</f>
        <v>PC 12:0_14:1</v>
      </c>
      <c r="M662">
        <f>_xlfn.IFNA(VLOOKUP(D662,ctlistM1!A:AR,27,FALSE),0)</f>
        <v>0</v>
      </c>
      <c r="N662" s="2">
        <v>0</v>
      </c>
      <c r="O662" t="s">
        <v>146</v>
      </c>
      <c r="P662">
        <v>0</v>
      </c>
      <c r="Q662">
        <v>0</v>
      </c>
    </row>
    <row r="663" spans="1:17" x14ac:dyDescent="0.25">
      <c r="A663">
        <v>662</v>
      </c>
      <c r="B663">
        <v>-883.5</v>
      </c>
      <c r="C663">
        <v>329.2</v>
      </c>
      <c r="D663" t="s">
        <v>807</v>
      </c>
      <c r="E663">
        <f>VLOOKUP(D663,ProbListM1!D:S,10,FALSE)</f>
        <v>0.56958781967742034</v>
      </c>
      <c r="F663" t="str">
        <f>_xlfn.IFNA(VLOOKUP(D663,ctlistM1!A:AI,4,FALSE),"PC 12:0_14:1")</f>
        <v>PI 16:0_22:6</v>
      </c>
      <c r="G663">
        <f>_xlfn.IFNA(VLOOKUP(D663,ctlistM1!A:AL,11,FALSE),0)</f>
        <v>1</v>
      </c>
      <c r="H663" s="2">
        <f>IF(G663=0,0,VLOOKUP(F663,ProbListM1!D:W,IF(G663=1,17,IF(G663=2,18,IF(G663=3,19,IF(G663=4,20)))), FALSE))</f>
        <v>1.9328672760157328E-2</v>
      </c>
      <c r="I663" s="12" t="str">
        <f>IF(_xlfn.IFNA(VLOOKUP(D663,ctlistM1!A:AI,12,FALSE),"PC 12:0_14:1")=0,"PC 12:0_14:1", _xlfn.IFNA(VLOOKUP(D663,ctlistM1!A:AI,12,FALSE),"PC 12:0_14:1"))</f>
        <v>PC 12:0_14:1</v>
      </c>
      <c r="J663" s="12">
        <f>_xlfn.IFNA(VLOOKUP(D663,ctlistM1!A:AO,19,FALSE),0)</f>
        <v>0</v>
      </c>
      <c r="K663" s="2">
        <f>IF(J663=0,0,VLOOKUP(I663,ProbListM1!D:W,IF(J663=1,17,IF(J663=2,18,IF(J663=3,19,IF(J663=4,20)))),FALSE))</f>
        <v>0</v>
      </c>
      <c r="L663" s="12" t="str">
        <f>IF(_xlfn.IFNA(VLOOKUP(D663,ctlistM1!A:AI,20,FALSE),"PC 12:0_14:1")=0,"PC 12:0_14:1", _xlfn.IFNA(VLOOKUP(D663,ctlistM1!A:AI,20,FALSE),"PC 12:0_14:1"))</f>
        <v>PC 12:0_14:1</v>
      </c>
      <c r="M663">
        <f>_xlfn.IFNA(VLOOKUP(D663,ctlistM1!A:AR,27,FALSE),0)</f>
        <v>0</v>
      </c>
      <c r="N663" s="2">
        <v>0</v>
      </c>
      <c r="O663" t="s">
        <v>146</v>
      </c>
      <c r="P663">
        <v>0</v>
      </c>
      <c r="Q663">
        <v>0</v>
      </c>
    </row>
    <row r="664" spans="1:17" x14ac:dyDescent="0.25">
      <c r="A664">
        <v>663</v>
      </c>
      <c r="B664">
        <v>-881.5</v>
      </c>
      <c r="C664">
        <v>327.2</v>
      </c>
      <c r="D664" t="s">
        <v>808</v>
      </c>
      <c r="E664">
        <f>VLOOKUP(D664,ProbListM1!D:S,10,FALSE)</f>
        <v>0.56975873447819225</v>
      </c>
      <c r="F664" t="str">
        <f>_xlfn.IFNA(VLOOKUP(D664,ctlistM1!A:AI,4,FALSE),"PC 12:0_14:1")</f>
        <v>PC 12:0_14:1</v>
      </c>
      <c r="G664">
        <f>_xlfn.IFNA(VLOOKUP(D664,ctlistM1!A:AL,11,FALSE),0)</f>
        <v>0</v>
      </c>
      <c r="H664" s="2">
        <f>IF(G664=0,0,VLOOKUP(F664,ProbListM1!D:W,IF(G664=1,17,IF(G664=2,18,IF(G664=3,19,IF(G664=4,20)))), FALSE))</f>
        <v>0</v>
      </c>
      <c r="I664" s="12" t="str">
        <f>IF(_xlfn.IFNA(VLOOKUP(D664,ctlistM1!A:AI,12,FALSE),"PC 12:0_14:1")=0,"PC 12:0_14:1", _xlfn.IFNA(VLOOKUP(D664,ctlistM1!A:AI,12,FALSE),"PC 12:0_14:1"))</f>
        <v>PC 12:0_14:1</v>
      </c>
      <c r="J664" s="12">
        <f>_xlfn.IFNA(VLOOKUP(D664,ctlistM1!A:AO,19,FALSE),0)</f>
        <v>0</v>
      </c>
      <c r="K664" s="2">
        <f>IF(J664=0,0,VLOOKUP(I664,ProbListM1!D:W,IF(J664=1,17,IF(J664=2,18,IF(J664=3,19,IF(J664=4,20)))),FALSE))</f>
        <v>0</v>
      </c>
      <c r="L664" s="12" t="str">
        <f>IF(_xlfn.IFNA(VLOOKUP(D664,ctlistM1!A:AI,20,FALSE),"PC 12:0_14:1")=0,"PC 12:0_14:1", _xlfn.IFNA(VLOOKUP(D664,ctlistM1!A:AI,20,FALSE),"PC 12:0_14:1"))</f>
        <v>PC 12:0_14:1</v>
      </c>
      <c r="M664">
        <f>_xlfn.IFNA(VLOOKUP(D664,ctlistM1!A:AR,27,FALSE),0)</f>
        <v>0</v>
      </c>
      <c r="N664" s="2">
        <v>0</v>
      </c>
      <c r="O664" t="s">
        <v>146</v>
      </c>
      <c r="P664">
        <v>0</v>
      </c>
      <c r="Q664">
        <v>0</v>
      </c>
    </row>
    <row r="665" spans="1:17" x14ac:dyDescent="0.25">
      <c r="A665">
        <v>664</v>
      </c>
      <c r="B665">
        <v>-809.5</v>
      </c>
      <c r="C665">
        <v>227.2</v>
      </c>
      <c r="D665" t="s">
        <v>809</v>
      </c>
      <c r="E665">
        <f>VLOOKUP(D665,ProbListM1!D:S,10,FALSE)</f>
        <v>0.6088541101054894</v>
      </c>
      <c r="F665" t="str">
        <f>_xlfn.IFNA(VLOOKUP(D665,ctlistM1!A:AI,4,FALSE),"PC 12:0_14:1")</f>
        <v>PI 14:0_18:1_2</v>
      </c>
      <c r="G665">
        <f>_xlfn.IFNA(VLOOKUP(D665,ctlistM1!A:AL,11,FALSE),0)</f>
        <v>2</v>
      </c>
      <c r="H665" s="2">
        <f>IF(G665=0,0,VLOOKUP(F665,ProbListM1!D:W,IF(G665=1,17,IF(G665=2,18,IF(G665=3,19,IF(G665=4,20)))), FALSE))</f>
        <v>4.2026320100122375E-2</v>
      </c>
      <c r="I665" s="12" t="str">
        <f>IF(_xlfn.IFNA(VLOOKUP(D665,ctlistM1!A:AI,12,FALSE),"PC 12:0_14:1")=0,"PC 12:0_14:1", _xlfn.IFNA(VLOOKUP(D665,ctlistM1!A:AI,12,FALSE),"PC 12:0_14:1"))</f>
        <v>PC 12:0_14:1</v>
      </c>
      <c r="J665" s="12">
        <f>_xlfn.IFNA(VLOOKUP(D665,ctlistM1!A:AO,19,FALSE),0)</f>
        <v>0</v>
      </c>
      <c r="K665" s="2">
        <f>IF(J665=0,0,VLOOKUP(I665,ProbListM1!D:W,IF(J665=1,17,IF(J665=2,18,IF(J665=3,19,IF(J665=4,20)))),FALSE))</f>
        <v>0</v>
      </c>
      <c r="L665" s="12" t="str">
        <f>IF(_xlfn.IFNA(VLOOKUP(D665,ctlistM1!A:AI,20,FALSE),"PC 12:0_14:1")=0,"PC 12:0_14:1", _xlfn.IFNA(VLOOKUP(D665,ctlistM1!A:AI,20,FALSE),"PC 12:0_14:1"))</f>
        <v>PC 12:0_14:1</v>
      </c>
      <c r="M665">
        <f>_xlfn.IFNA(VLOOKUP(D665,ctlistM1!A:AR,27,FALSE),0)</f>
        <v>0</v>
      </c>
      <c r="N665" s="2">
        <v>0</v>
      </c>
      <c r="O665" t="s">
        <v>146</v>
      </c>
      <c r="P665">
        <v>0</v>
      </c>
      <c r="Q665">
        <v>0</v>
      </c>
    </row>
    <row r="666" spans="1:17" x14ac:dyDescent="0.25">
      <c r="A666">
        <v>665</v>
      </c>
      <c r="B666">
        <v>-835.5</v>
      </c>
      <c r="C666">
        <v>253.2</v>
      </c>
      <c r="D666" t="s">
        <v>810</v>
      </c>
      <c r="E666">
        <f>VLOOKUP(D666,ProbListM1!D:S,10,FALSE)</f>
        <v>0.59535434453267455</v>
      </c>
      <c r="F666" t="str">
        <f>_xlfn.IFNA(VLOOKUP(D666,ctlistM1!A:AI,4,FALSE),"PC 12:0_14:1")</f>
        <v>PI 16:1_18:1_2</v>
      </c>
      <c r="G666">
        <f>_xlfn.IFNA(VLOOKUP(D666,ctlistM1!A:AL,11,FALSE),0)</f>
        <v>2</v>
      </c>
      <c r="H666" s="2">
        <f>IF(G666=0,0,VLOOKUP(F666,ProbListM1!D:W,IF(G666=1,17,IF(G666=2,18,IF(G666=3,19,IF(G666=4,20)))), FALSE))</f>
        <v>4.1094495119682599E-2</v>
      </c>
      <c r="I666" s="12" t="str">
        <f>IF(_xlfn.IFNA(VLOOKUP(D666,ctlistM1!A:AI,12,FALSE),"PC 12:0_14:1")=0,"PC 12:0_14:1", _xlfn.IFNA(VLOOKUP(D666,ctlistM1!A:AI,12,FALSE),"PC 12:0_14:1"))</f>
        <v>PC 12:0_14:1</v>
      </c>
      <c r="J666" s="12">
        <f>_xlfn.IFNA(VLOOKUP(D666,ctlistM1!A:AO,19,FALSE),0)</f>
        <v>0</v>
      </c>
      <c r="K666" s="2">
        <f>IF(J666=0,0,VLOOKUP(I666,ProbListM1!D:W,IF(J666=1,17,IF(J666=2,18,IF(J666=3,19,IF(J666=4,20)))),FALSE))</f>
        <v>0</v>
      </c>
      <c r="L666" s="12" t="str">
        <f>IF(_xlfn.IFNA(VLOOKUP(D666,ctlistM1!A:AI,20,FALSE),"PC 12:0_14:1")=0,"PC 12:0_14:1", _xlfn.IFNA(VLOOKUP(D666,ctlistM1!A:AI,20,FALSE),"PC 12:0_14:1"))</f>
        <v>PC 12:0_14:1</v>
      </c>
      <c r="M666">
        <f>_xlfn.IFNA(VLOOKUP(D666,ctlistM1!A:AR,27,FALSE),0)</f>
        <v>0</v>
      </c>
      <c r="N666" s="2">
        <v>0</v>
      </c>
      <c r="O666" t="s">
        <v>146</v>
      </c>
      <c r="P666">
        <v>0</v>
      </c>
      <c r="Q666">
        <v>0</v>
      </c>
    </row>
    <row r="667" spans="1:17" x14ac:dyDescent="0.25">
      <c r="A667">
        <v>666</v>
      </c>
      <c r="B667">
        <v>-865.6</v>
      </c>
      <c r="C667">
        <v>283.3</v>
      </c>
      <c r="D667" t="s">
        <v>811</v>
      </c>
      <c r="E667">
        <f>VLOOKUP(D667,ProbListM1!D:S,10,FALSE)</f>
        <v>0.58180468759709381</v>
      </c>
      <c r="F667" t="str">
        <f>_xlfn.IFNA(VLOOKUP(D667,ctlistM1!A:AI,4,FALSE),"PC 12:0_14:1")</f>
        <v>PI 18:0_18:1_2</v>
      </c>
      <c r="G667">
        <f>_xlfn.IFNA(VLOOKUP(D667,ctlistM1!A:AL,11,FALSE),0)</f>
        <v>2</v>
      </c>
      <c r="H667" s="2">
        <f>IF(G667=0,0,VLOOKUP(F667,ProbListM1!D:W,IF(G667=1,17,IF(G667=2,18,IF(G667=3,19,IF(G667=4,20)))), FALSE))</f>
        <v>4.0159226374394986E-2</v>
      </c>
      <c r="I667" s="12" t="str">
        <f>IF(_xlfn.IFNA(VLOOKUP(D667,ctlistM1!A:AI,12,FALSE),"PC 12:0_14:1")=0,"PC 12:0_14:1", _xlfn.IFNA(VLOOKUP(D667,ctlistM1!A:AI,12,FALSE),"PC 12:0_14:1"))</f>
        <v>PI 18:0_18:1</v>
      </c>
      <c r="J667" s="12">
        <f>_xlfn.IFNA(VLOOKUP(D667,ctlistM1!A:AO,19,FALSE),0)</f>
        <v>1</v>
      </c>
      <c r="K667" s="2">
        <f>IF(J667=0,0,VLOOKUP(I667,ProbListM1!D:W,IF(J667=1,17,IF(J667=2,18,IF(J667=3,19,IF(J667=4,20)))),FALSE))</f>
        <v>1.4023439624297526E-2</v>
      </c>
      <c r="L667" s="12" t="str">
        <f>IF(_xlfn.IFNA(VLOOKUP(D667,ctlistM1!A:AI,20,FALSE),"PC 12:0_14:1")=0,"PC 12:0_14:1", _xlfn.IFNA(VLOOKUP(D667,ctlistM1!A:AI,20,FALSE),"PC 12:0_14:1"))</f>
        <v>PC 12:0_14:1</v>
      </c>
      <c r="M667">
        <f>_xlfn.IFNA(VLOOKUP(D667,ctlistM1!A:AR,27,FALSE),0)</f>
        <v>0</v>
      </c>
      <c r="N667" s="2">
        <v>0</v>
      </c>
      <c r="O667" t="s">
        <v>146</v>
      </c>
      <c r="P667">
        <v>0</v>
      </c>
      <c r="Q667">
        <v>0</v>
      </c>
    </row>
    <row r="668" spans="1:17" x14ac:dyDescent="0.25">
      <c r="A668">
        <v>667</v>
      </c>
      <c r="B668">
        <v>-863.6</v>
      </c>
      <c r="C668">
        <v>281.2</v>
      </c>
      <c r="D668" t="s">
        <v>812</v>
      </c>
      <c r="E668">
        <f>VLOOKUP(D668,ProbListM1!D:S,10,FALSE)</f>
        <v>0.58197926828304514</v>
      </c>
      <c r="F668" t="str">
        <f>_xlfn.IFNA(VLOOKUP(D668,ctlistM1!A:AI,4,FALSE),"PC 12:0_14:1")</f>
        <v>PI 18:0_18:2</v>
      </c>
      <c r="G668">
        <f>_xlfn.IFNA(VLOOKUP(D668,ctlistM1!A:AL,11,FALSE),0)</f>
        <v>1</v>
      </c>
      <c r="H668" s="2">
        <f>IF(G668=0,0,VLOOKUP(F668,ProbListM1!D:W,IF(G668=1,17,IF(G668=2,18,IF(G668=3,19,IF(G668=4,20)))), FALSE))</f>
        <v>1.3991719287201235E-2</v>
      </c>
      <c r="I668" s="12" t="str">
        <f>IF(_xlfn.IFNA(VLOOKUP(D668,ctlistM1!A:AI,12,FALSE),"PC 12:0_14:1")=0,"PC 12:0_14:1", _xlfn.IFNA(VLOOKUP(D668,ctlistM1!A:AI,12,FALSE),"PC 12:0_14:1"))</f>
        <v>PI 18:1_18:1</v>
      </c>
      <c r="J668" s="12">
        <f>_xlfn.IFNA(VLOOKUP(D668,ctlistM1!A:AO,19,FALSE),0)</f>
        <v>2</v>
      </c>
      <c r="K668" s="2">
        <f>IF(J668=0,0,VLOOKUP(I668,ProbListM1!D:W,IF(J668=1,17,IF(J668=2,18,IF(J668=3,19,IF(J668=4,20)))),FALSE))</f>
        <v>4.0171276853597344E-2</v>
      </c>
      <c r="L668" s="12" t="str">
        <f>IF(_xlfn.IFNA(VLOOKUP(D668,ctlistM1!A:AI,20,FALSE),"PC 12:0_14:1")=0,"PC 12:0_14:1", _xlfn.IFNA(VLOOKUP(D668,ctlistM1!A:AI,20,FALSE),"PC 12:0_14:1"))</f>
        <v>PC 12:0_14:1</v>
      </c>
      <c r="M668">
        <f>_xlfn.IFNA(VLOOKUP(D668,ctlistM1!A:AR,27,FALSE),0)</f>
        <v>0</v>
      </c>
      <c r="N668" s="2">
        <v>0</v>
      </c>
      <c r="O668" t="s">
        <v>146</v>
      </c>
      <c r="P668">
        <v>0</v>
      </c>
      <c r="Q668">
        <v>0</v>
      </c>
    </row>
    <row r="669" spans="1:17" x14ac:dyDescent="0.25">
      <c r="A669">
        <v>668</v>
      </c>
      <c r="B669">
        <v>-861.6</v>
      </c>
      <c r="C669">
        <v>279.2</v>
      </c>
      <c r="D669" t="s">
        <v>813</v>
      </c>
      <c r="E669">
        <f>VLOOKUP(D669,ProbListM1!D:S,10,FALSE)</f>
        <v>0.58215390135498901</v>
      </c>
      <c r="F669" t="str">
        <f>_xlfn.IFNA(VLOOKUP(D669,ctlistM1!A:AI,4,FALSE),"PC 12:0_14:1")</f>
        <v>PI 18:0_18:3</v>
      </c>
      <c r="G669">
        <f>_xlfn.IFNA(VLOOKUP(D669,ctlistM1!A:AL,11,FALSE),0)</f>
        <v>1</v>
      </c>
      <c r="H669" s="2">
        <f>IF(G669=0,0,VLOOKUP(F669,ProbListM1!D:W,IF(G669=1,17,IF(G669=2,18,IF(G669=3,19,IF(G669=4,20)))), FALSE))</f>
        <v>1.3960031076241103E-2</v>
      </c>
      <c r="I669" s="12" t="str">
        <f>IF(_xlfn.IFNA(VLOOKUP(D669,ctlistM1!A:AI,12,FALSE),"PC 12:0_14:1")=0,"PC 12:0_14:1", _xlfn.IFNA(VLOOKUP(D669,ctlistM1!A:AI,12,FALSE),"PC 12:0_14:1"))</f>
        <v>PI 18:1_18:2</v>
      </c>
      <c r="J669" s="12">
        <f>_xlfn.IFNA(VLOOKUP(D669,ctlistM1!A:AO,19,FALSE),0)</f>
        <v>2</v>
      </c>
      <c r="K669" s="2">
        <f>IF(J669=0,0,VLOOKUP(I669,ProbListM1!D:W,IF(J669=1,17,IF(J669=2,18,IF(J669=3,19,IF(J669=4,20)))),FALSE))</f>
        <v>4.0183330948757021E-2</v>
      </c>
      <c r="L669" s="12" t="str">
        <f>IF(_xlfn.IFNA(VLOOKUP(D669,ctlistM1!A:AI,20,FALSE),"PC 12:0_14:1")=0,"PC 12:0_14:1", _xlfn.IFNA(VLOOKUP(D669,ctlistM1!A:AI,20,FALSE),"PC 12:0_14:1"))</f>
        <v>PC 12:0_14:1</v>
      </c>
      <c r="M669">
        <f>_xlfn.IFNA(VLOOKUP(D669,ctlistM1!A:AR,27,FALSE),0)</f>
        <v>0</v>
      </c>
      <c r="N669" s="2">
        <v>0</v>
      </c>
      <c r="O669" t="s">
        <v>146</v>
      </c>
      <c r="P669">
        <v>0</v>
      </c>
      <c r="Q669">
        <v>0</v>
      </c>
    </row>
    <row r="670" spans="1:17" x14ac:dyDescent="0.25">
      <c r="A670">
        <v>669</v>
      </c>
      <c r="B670">
        <v>-859.5</v>
      </c>
      <c r="C670">
        <v>277.2</v>
      </c>
      <c r="D670" t="s">
        <v>814</v>
      </c>
      <c r="E670">
        <f>VLOOKUP(D670,ProbListM1!D:S,10,FALSE)</f>
        <v>0.5823285868286443</v>
      </c>
      <c r="F670" t="str">
        <f>_xlfn.IFNA(VLOOKUP(D670,ctlistM1!A:AI,4,FALSE),"PC 12:0_14:1")</f>
        <v>PI 18:1_18:3</v>
      </c>
      <c r="G670">
        <f>_xlfn.IFNA(VLOOKUP(D670,ctlistM1!A:AL,11,FALSE),0)</f>
        <v>2</v>
      </c>
      <c r="H670" s="2">
        <f>IF(G670=0,0,VLOOKUP(F670,ProbListM1!D:W,IF(G670=1,17,IF(G670=2,18,IF(G670=3,19,IF(G670=4,20)))), FALSE))</f>
        <v>4.0195388660959064E-2</v>
      </c>
      <c r="I670" s="12" t="str">
        <f>IF(_xlfn.IFNA(VLOOKUP(D670,ctlistM1!A:AI,12,FALSE),"PC 12:0_14:1")=0,"PC 12:0_14:1", _xlfn.IFNA(VLOOKUP(D670,ctlistM1!A:AI,12,FALSE),"PC 12:0_14:1"))</f>
        <v>PC 12:0_14:1</v>
      </c>
      <c r="J670" s="12">
        <f>_xlfn.IFNA(VLOOKUP(D670,ctlistM1!A:AO,19,FALSE),0)</f>
        <v>0</v>
      </c>
      <c r="K670" s="2">
        <f>IF(J670=0,0,VLOOKUP(I670,ProbListM1!D:W,IF(J670=1,17,IF(J670=2,18,IF(J670=3,19,IF(J670=4,20)))),FALSE))</f>
        <v>0</v>
      </c>
      <c r="L670" s="12" t="str">
        <f>IF(_xlfn.IFNA(VLOOKUP(D670,ctlistM1!A:AI,20,FALSE),"PC 12:0_14:1")=0,"PC 12:0_14:1", _xlfn.IFNA(VLOOKUP(D670,ctlistM1!A:AI,20,FALSE),"PC 12:0_14:1"))</f>
        <v>PC 12:0_14:1</v>
      </c>
      <c r="M670">
        <f>_xlfn.IFNA(VLOOKUP(D670,ctlistM1!A:AR,27,FALSE),0)</f>
        <v>0</v>
      </c>
      <c r="N670" s="2">
        <v>0</v>
      </c>
      <c r="O670" t="s">
        <v>146</v>
      </c>
      <c r="P670">
        <v>0</v>
      </c>
      <c r="Q670">
        <v>0</v>
      </c>
    </row>
    <row r="671" spans="1:17" x14ac:dyDescent="0.25">
      <c r="A671">
        <v>670</v>
      </c>
      <c r="B671" s="2">
        <v>-893.6</v>
      </c>
      <c r="C671" s="2">
        <v>283.3</v>
      </c>
      <c r="D671" t="s">
        <v>815</v>
      </c>
      <c r="E671">
        <f>VLOOKUP(D671,ProbListM1!D:S,10,FALSE)</f>
        <v>0.56873401442494909</v>
      </c>
      <c r="F671" t="str">
        <f>_xlfn.IFNA(VLOOKUP(D671,ctlistM1!A:AI,4,FALSE),"PC 12:0_14:1")</f>
        <v>PI 18:0_20:1_2</v>
      </c>
      <c r="G671">
        <f>_xlfn.IFNA(VLOOKUP(D671,ctlistM1!A:AL,11,FALSE),0)</f>
        <v>2</v>
      </c>
      <c r="H671" s="2">
        <f>IF(G671=0,0,VLOOKUP(F671,ProbListM1!D:W,IF(G671=1,17,IF(G671=2,18,IF(G671=3,19,IF(G671=4,20)))), FALSE))</f>
        <v>4.3387954727703848E-2</v>
      </c>
      <c r="I671" s="12" t="str">
        <f>IF(_xlfn.IFNA(VLOOKUP(D671,ctlistM1!A:AI,12,FALSE),"PC 12:0_14:1")=0,"PC 12:0_14:1", _xlfn.IFNA(VLOOKUP(D671,ctlistM1!A:AI,12,FALSE),"PC 12:0_14:1"))</f>
        <v>PI 18:1_20:0</v>
      </c>
      <c r="J671" s="12">
        <f>_xlfn.IFNA(VLOOKUP(D671,ctlistM1!A:AO,19,FALSE),0)</f>
        <v>1</v>
      </c>
      <c r="K671" s="2">
        <f>IF(J671=0,0,VLOOKUP(I671,ProbListM1!D:W,IF(J671=1,17,IF(J671=2,18,IF(J671=3,19,IF(J671=4,20)))),FALSE))</f>
        <v>1.3708392667842904E-2</v>
      </c>
      <c r="L671" s="12" t="str">
        <f>IF(_xlfn.IFNA(VLOOKUP(D671,ctlistM1!A:AI,20,FALSE),"PC 12:0_14:1")=0,"PC 12:0_14:1", _xlfn.IFNA(VLOOKUP(D671,ctlistM1!A:AI,20,FALSE),"PC 12:0_14:1"))</f>
        <v>PC 12:0_14:1</v>
      </c>
      <c r="M671">
        <f>_xlfn.IFNA(VLOOKUP(D671,ctlistM1!A:AR,27,FALSE),0)</f>
        <v>0</v>
      </c>
      <c r="N671" s="2">
        <v>0</v>
      </c>
      <c r="O671" t="s">
        <v>146</v>
      </c>
      <c r="P671">
        <v>0</v>
      </c>
      <c r="Q671">
        <v>0</v>
      </c>
    </row>
    <row r="672" spans="1:17" x14ac:dyDescent="0.25">
      <c r="A672">
        <v>671</v>
      </c>
      <c r="B672">
        <v>-891.6</v>
      </c>
      <c r="C672">
        <v>309.3</v>
      </c>
      <c r="D672" t="s">
        <v>816</v>
      </c>
      <c r="E672">
        <f>VLOOKUP(D672,ProbListM1!D:S,10,FALSE)</f>
        <v>0.56890467302650194</v>
      </c>
      <c r="F672" t="str">
        <f>_xlfn.IFNA(VLOOKUP(D672,ctlistM1!A:AI,4,FALSE),"PC 12:0_14:1")</f>
        <v>PI 18:1_20:1</v>
      </c>
      <c r="G672">
        <f>_xlfn.IFNA(VLOOKUP(D672,ctlistM1!A:AL,11,FALSE),0)</f>
        <v>2</v>
      </c>
      <c r="H672" s="2">
        <f>IF(G672=0,0,VLOOKUP(F672,ProbListM1!D:W,IF(G672=1,17,IF(G672=2,18,IF(G672=3,19,IF(G672=4,20)))), FALSE))</f>
        <v>3.9268799369564539E-2</v>
      </c>
      <c r="I672" s="12" t="str">
        <f>IF(_xlfn.IFNA(VLOOKUP(D672,ctlistM1!A:AI,12,FALSE),"PC 12:0_14:1")=0,"PC 12:0_14:1", _xlfn.IFNA(VLOOKUP(D672,ctlistM1!A:AI,12,FALSE),"PC 12:0_14:1"))</f>
        <v>PI 18:0_20:2</v>
      </c>
      <c r="J672" s="12">
        <f>_xlfn.IFNA(VLOOKUP(D672,ctlistM1!A:AO,19,FALSE),0)</f>
        <v>1</v>
      </c>
      <c r="K672" s="2">
        <f>IF(J672=0,0,VLOOKUP(I672,ProbListM1!D:W,IF(J672=1,17,IF(J672=2,18,IF(J672=3,19,IF(J672=4,20)))),FALSE))</f>
        <v>1.6428531039064824E-2</v>
      </c>
      <c r="L672" s="12" t="str">
        <f>IF(_xlfn.IFNA(VLOOKUP(D672,ctlistM1!A:AI,20,FALSE),"PC 12:0_14:1")=0,"PC 12:0_14:1", _xlfn.IFNA(VLOOKUP(D672,ctlistM1!A:AI,20,FALSE),"PC 12:0_14:1"))</f>
        <v>PC 12:0_14:1</v>
      </c>
      <c r="M672">
        <f>_xlfn.IFNA(VLOOKUP(D672,ctlistM1!A:AR,27,FALSE),0)</f>
        <v>0</v>
      </c>
      <c r="N672" s="2">
        <v>0</v>
      </c>
      <c r="O672" t="s">
        <v>146</v>
      </c>
      <c r="P672">
        <v>0</v>
      </c>
      <c r="Q672">
        <v>0</v>
      </c>
    </row>
    <row r="673" spans="1:17" x14ac:dyDescent="0.25">
      <c r="A673">
        <v>672</v>
      </c>
      <c r="B673">
        <v>-889.6</v>
      </c>
      <c r="C673">
        <v>307.3</v>
      </c>
      <c r="D673" t="s">
        <v>817</v>
      </c>
      <c r="E673">
        <f>VLOOKUP(D673,ProbListM1!D:S,10,FALSE)</f>
        <v>0.56907538283715686</v>
      </c>
      <c r="F673" t="str">
        <f>_xlfn.IFNA(VLOOKUP(D673,ctlistM1!A:AI,4,FALSE),"PC 12:0_14:1")</f>
        <v>PI 18:0_20:3</v>
      </c>
      <c r="G673">
        <f>_xlfn.IFNA(VLOOKUP(D673,ctlistM1!A:AL,11,FALSE),0)</f>
        <v>1</v>
      </c>
      <c r="H673" s="2">
        <f>IF(G673=0,0,VLOOKUP(F673,ProbListM1!D:W,IF(G673=1,17,IF(G673=2,18,IF(G673=3,19,IF(G673=4,20)))), FALSE))</f>
        <v>1.6394478380361795E-2</v>
      </c>
      <c r="I673" s="12" t="str">
        <f>IF(_xlfn.IFNA(VLOOKUP(D673,ctlistM1!A:AI,12,FALSE),"PC 12:0_14:1")=0,"PC 12:0_14:1", _xlfn.IFNA(VLOOKUP(D673,ctlistM1!A:AI,12,FALSE),"PC 12:0_14:1"))</f>
        <v>PI 18:1_20:2</v>
      </c>
      <c r="J673" s="12">
        <f>_xlfn.IFNA(VLOOKUP(D673,ctlistM1!A:AO,19,FALSE),0)</f>
        <v>2</v>
      </c>
      <c r="K673" s="2">
        <f>IF(J673=0,0,VLOOKUP(I673,ProbListM1!D:W,IF(J673=1,17,IF(J673=2,18,IF(J673=3,19,IF(J673=4,20)))),FALSE))</f>
        <v>3.9280582660549596E-2</v>
      </c>
      <c r="L673" s="12" t="str">
        <f>IF(_xlfn.IFNA(VLOOKUP(D673,ctlistM1!A:AI,20,FALSE),"PC 12:0_14:1")=0,"PC 12:0_14:1", _xlfn.IFNA(VLOOKUP(D673,ctlistM1!A:AI,20,FALSE),"PC 12:0_14:1"))</f>
        <v>PC 12:0_14:1</v>
      </c>
      <c r="M673">
        <f>_xlfn.IFNA(VLOOKUP(D673,ctlistM1!A:AR,27,FALSE),0)</f>
        <v>0</v>
      </c>
      <c r="N673" s="2">
        <v>0</v>
      </c>
      <c r="O673" t="s">
        <v>146</v>
      </c>
      <c r="P673">
        <v>0</v>
      </c>
      <c r="Q673">
        <v>0</v>
      </c>
    </row>
    <row r="674" spans="1:17" x14ac:dyDescent="0.25">
      <c r="A674">
        <v>673</v>
      </c>
      <c r="B674">
        <v>-887.6</v>
      </c>
      <c r="C674">
        <v>305.2</v>
      </c>
      <c r="D674" t="s">
        <v>818</v>
      </c>
      <c r="E674">
        <f>VLOOKUP(D674,ProbListM1!D:S,10,FALSE)</f>
        <v>0.56924614387228034</v>
      </c>
      <c r="F674" t="str">
        <f>_xlfn.IFNA(VLOOKUP(D674,ctlistM1!A:AI,4,FALSE),"PC 12:0_14:1")</f>
        <v>PI 18:0_20:4_2</v>
      </c>
      <c r="G674">
        <f>_xlfn.IFNA(VLOOKUP(D674,ctlistM1!A:AL,11,FALSE),0)</f>
        <v>1</v>
      </c>
      <c r="H674" s="2">
        <f>IF(G674=0,0,VLOOKUP(F674,ProbListM1!D:W,IF(G674=1,17,IF(G674=2,18,IF(G674=3,19,IF(G674=4,20)))), FALSE))</f>
        <v>1.6360455069135939E-2</v>
      </c>
      <c r="I674" s="12" t="str">
        <f>IF(_xlfn.IFNA(VLOOKUP(D674,ctlistM1!A:AI,12,FALSE),"PC 12:0_14:1")=0,"PC 12:0_14:1", _xlfn.IFNA(VLOOKUP(D674,ctlistM1!A:AI,12,FALSE),"PC 12:0_14:1"))</f>
        <v>PI 18:1_20:3</v>
      </c>
      <c r="J674" s="12">
        <f>_xlfn.IFNA(VLOOKUP(D674,ctlistM1!A:AO,19,FALSE),0)</f>
        <v>2</v>
      </c>
      <c r="K674" s="2">
        <f>IF(J674=0,0,VLOOKUP(I674,ProbListM1!D:W,IF(J674=1,17,IF(J674=2,18,IF(J674=3,19,IF(J674=4,20)))),FALSE))</f>
        <v>3.9292369487317479E-2</v>
      </c>
      <c r="L674" s="12" t="str">
        <f>IF(_xlfn.IFNA(VLOOKUP(D674,ctlistM1!A:AI,20,FALSE),"PC 12:0_14:1")=0,"PC 12:0_14:1", _xlfn.IFNA(VLOOKUP(D674,ctlistM1!A:AI,20,FALSE),"PC 12:0_14:1"))</f>
        <v>PC 12:0_14:1</v>
      </c>
      <c r="M674">
        <f>_xlfn.IFNA(VLOOKUP(D674,ctlistM1!A:AR,27,FALSE),0)</f>
        <v>0</v>
      </c>
      <c r="N674" s="2">
        <v>0</v>
      </c>
      <c r="O674" t="s">
        <v>146</v>
      </c>
      <c r="P674">
        <v>0</v>
      </c>
      <c r="Q674">
        <v>0</v>
      </c>
    </row>
    <row r="675" spans="1:17" x14ac:dyDescent="0.25">
      <c r="A675">
        <v>674</v>
      </c>
      <c r="B675" s="2">
        <v>-885.6</v>
      </c>
      <c r="C675" s="2">
        <v>283.3</v>
      </c>
      <c r="D675" t="s">
        <v>819</v>
      </c>
      <c r="E675">
        <f>VLOOKUP(D675,ProbListM1!D:S,10,FALSE)</f>
        <v>0.56941695614724308</v>
      </c>
      <c r="F675" t="str">
        <f>_xlfn.IFNA(VLOOKUP(D675,ctlistM1!A:AI,4,FALSE),"PC 12:0_14:1")</f>
        <v>PI 18:1_20:4_2</v>
      </c>
      <c r="G675">
        <f>_xlfn.IFNA(VLOOKUP(D675,ctlistM1!A:AL,11,FALSE),0)</f>
        <v>1</v>
      </c>
      <c r="H675" s="2">
        <f>IF(G675=0,0,VLOOKUP(F675,ProbListM1!D:W,IF(G675=1,17,IF(G675=2,18,IF(G675=3,19,IF(G675=4,20)))), FALSE))</f>
        <v>1.3724853848396567E-2</v>
      </c>
      <c r="I675" s="12" t="str">
        <f>IF(_xlfn.IFNA(VLOOKUP(D675,ctlistM1!A:AI,12,FALSE),"PC 12:0_14:1")=0,"PC 12:0_14:1", _xlfn.IFNA(VLOOKUP(D675,ctlistM1!A:AI,12,FALSE),"PC 12:0_14:1"))</f>
        <v>PI 18:0_20:5_2</v>
      </c>
      <c r="J675" s="12">
        <f>_xlfn.IFNA(VLOOKUP(D675,ctlistM1!A:AO,19,FALSE),0)</f>
        <v>2</v>
      </c>
      <c r="K675" s="2">
        <f>IF(J675=0,0,VLOOKUP(I675,ProbListM1!D:W,IF(J675=1,17,IF(J675=2,18,IF(J675=3,19,IF(J675=4,20)))),FALSE))</f>
        <v>4.3211720755009682E-2</v>
      </c>
      <c r="L675" s="12" t="str">
        <f>IF(_xlfn.IFNA(VLOOKUP(D675,ctlistM1!A:AI,20,FALSE),"PC 12:0_14:1")=0,"PC 12:0_14:1", _xlfn.IFNA(VLOOKUP(D675,ctlistM1!A:AI,20,FALSE),"PC 12:0_14:1"))</f>
        <v>PC 12:0_14:1</v>
      </c>
      <c r="M675">
        <f>_xlfn.IFNA(VLOOKUP(D675,ctlistM1!A:AR,27,FALSE),0)</f>
        <v>0</v>
      </c>
      <c r="N675" s="2">
        <v>0</v>
      </c>
      <c r="O675" t="s">
        <v>146</v>
      </c>
      <c r="P675">
        <v>0</v>
      </c>
      <c r="Q675">
        <v>0</v>
      </c>
    </row>
    <row r="676" spans="1:17" x14ac:dyDescent="0.25">
      <c r="A676">
        <v>675</v>
      </c>
      <c r="B676">
        <v>-883.5</v>
      </c>
      <c r="C676">
        <v>301.2</v>
      </c>
      <c r="D676" t="s">
        <v>820</v>
      </c>
      <c r="E676">
        <f>VLOOKUP(D676,ProbListM1!D:S,10,FALSE)</f>
        <v>0.56958781967742034</v>
      </c>
      <c r="F676" t="str">
        <f>_xlfn.IFNA(VLOOKUP(D676,ctlistM1!A:AI,4,FALSE),"PC 12:0_14:1")</f>
        <v>PI 18:1_20:5</v>
      </c>
      <c r="G676">
        <f>_xlfn.IFNA(VLOOKUP(D676,ctlistM1!A:AL,11,FALSE),0)</f>
        <v>2</v>
      </c>
      <c r="H676" s="2">
        <f>IF(G676=0,0,VLOOKUP(F676,ProbListM1!D:W,IF(G676=1,17,IF(G676=2,18,IF(G676=3,19,IF(G676=4,20)))), FALSE))</f>
        <v>3.931595375244594E-2</v>
      </c>
      <c r="I676" s="12" t="str">
        <f>IF(_xlfn.IFNA(VLOOKUP(D676,ctlistM1!A:AI,12,FALSE),"PC 12:0_14:1")=0,"PC 12:0_14:1", _xlfn.IFNA(VLOOKUP(D676,ctlistM1!A:AI,12,FALSE),"PC 12:0_14:1"))</f>
        <v>PC 12:0_14:1</v>
      </c>
      <c r="J676" s="12">
        <f>_xlfn.IFNA(VLOOKUP(D676,ctlistM1!A:AO,19,FALSE),0)</f>
        <v>0</v>
      </c>
      <c r="K676" s="2">
        <f>IF(J676=0,0,VLOOKUP(I676,ProbListM1!D:W,IF(J676=1,17,IF(J676=2,18,IF(J676=3,19,IF(J676=4,20)))),FALSE))</f>
        <v>0</v>
      </c>
      <c r="L676" s="12" t="str">
        <f>IF(_xlfn.IFNA(VLOOKUP(D676,ctlistM1!A:AI,20,FALSE),"PC 12:0_14:1")=0,"PC 12:0_14:1", _xlfn.IFNA(VLOOKUP(D676,ctlistM1!A:AI,20,FALSE),"PC 12:0_14:1"))</f>
        <v>PC 12:0_14:1</v>
      </c>
      <c r="M676">
        <f>_xlfn.IFNA(VLOOKUP(D676,ctlistM1!A:AR,27,FALSE),0)</f>
        <v>0</v>
      </c>
      <c r="N676" s="2">
        <v>0</v>
      </c>
      <c r="O676" t="s">
        <v>146</v>
      </c>
      <c r="P676">
        <v>0</v>
      </c>
      <c r="Q676">
        <v>0</v>
      </c>
    </row>
    <row r="677" spans="1:17" x14ac:dyDescent="0.25">
      <c r="A677">
        <v>676</v>
      </c>
      <c r="B677">
        <v>-913.6</v>
      </c>
      <c r="C677">
        <v>331.3</v>
      </c>
      <c r="D677" t="s">
        <v>821</v>
      </c>
      <c r="E677">
        <f>VLOOKUP(D677,ProbListM1!D:S,10,FALSE)</f>
        <v>0.55662458253606273</v>
      </c>
      <c r="F677" t="str">
        <f>_xlfn.IFNA(VLOOKUP(D677,ctlistM1!A:AI,4,FALSE),"PC 12:0_14:1")</f>
        <v>PI 18:1_22:4</v>
      </c>
      <c r="G677">
        <f>_xlfn.IFNA(VLOOKUP(D677,ctlistM1!A:AL,11,FALSE),0)</f>
        <v>2</v>
      </c>
      <c r="H677" s="2">
        <f>IF(G677=0,0,VLOOKUP(F677,ProbListM1!D:W,IF(G677=1,17,IF(G677=2,18,IF(G677=3,19,IF(G677=4,20)))), FALSE))</f>
        <v>3.8421162792519441E-2</v>
      </c>
      <c r="I677" s="12" t="str">
        <f>IF(_xlfn.IFNA(VLOOKUP(D677,ctlistM1!A:AI,12,FALSE),"PC 12:0_14:1")=0,"PC 12:0_14:1", _xlfn.IFNA(VLOOKUP(D677,ctlistM1!A:AI,12,FALSE),"PC 12:0_14:1"))</f>
        <v>PI 18:0_22:5</v>
      </c>
      <c r="J677" s="12">
        <f>_xlfn.IFNA(VLOOKUP(D677,ctlistM1!A:AO,19,FALSE),0)</f>
        <v>1</v>
      </c>
      <c r="K677" s="2">
        <f>IF(J677=0,0,VLOOKUP(I677,ProbListM1!D:W,IF(J677=1,17,IF(J677=2,18,IF(J677=3,19,IF(J677=4,20)))),FALSE))</f>
        <v>1.8930567466869615E-2</v>
      </c>
      <c r="L677" s="12" t="str">
        <f>IF(_xlfn.IFNA(VLOOKUP(D677,ctlistM1!A:AI,20,FALSE),"PC 12:0_14:1")=0,"PC 12:0_14:1", _xlfn.IFNA(VLOOKUP(D677,ctlistM1!A:AI,20,FALSE),"PC 12:0_14:1"))</f>
        <v>PC 12:0_14:1</v>
      </c>
      <c r="M677">
        <f>_xlfn.IFNA(VLOOKUP(D677,ctlistM1!A:AR,27,FALSE),0)</f>
        <v>0</v>
      </c>
      <c r="N677" s="2">
        <v>0</v>
      </c>
      <c r="O677" t="s">
        <v>146</v>
      </c>
      <c r="P677">
        <v>0</v>
      </c>
      <c r="Q677">
        <v>0</v>
      </c>
    </row>
    <row r="678" spans="1:17" x14ac:dyDescent="0.25">
      <c r="A678">
        <v>677</v>
      </c>
      <c r="B678">
        <v>-911.6</v>
      </c>
      <c r="C678">
        <v>329.2</v>
      </c>
      <c r="D678" t="s">
        <v>822</v>
      </c>
      <c r="E678">
        <f>VLOOKUP(D678,ProbListM1!D:S,10,FALSE)</f>
        <v>0.55679160749049883</v>
      </c>
      <c r="F678" t="str">
        <f>_xlfn.IFNA(VLOOKUP(D678,ctlistM1!A:AI,4,FALSE),"PC 12:0_14:1")</f>
        <v>PI 18:1_22:5</v>
      </c>
      <c r="G678">
        <f>_xlfn.IFNA(VLOOKUP(D678,ctlistM1!A:AL,11,FALSE),0)</f>
        <v>2</v>
      </c>
      <c r="H678" s="2">
        <f>IF(G678=0,0,VLOOKUP(F678,ProbListM1!D:W,IF(G678=1,17,IF(G678=2,18,IF(G678=3,19,IF(G678=4,20)))), FALSE))</f>
        <v>3.8432691735304468E-2</v>
      </c>
      <c r="I678" s="12" t="str">
        <f>IF(_xlfn.IFNA(VLOOKUP(D678,ctlistM1!A:AI,12,FALSE),"PC 12:0_14:1")=0,"PC 12:0_14:1", _xlfn.IFNA(VLOOKUP(D678,ctlistM1!A:AI,12,FALSE),"PC 12:0_14:1"))</f>
        <v>PI 18:0_22:6</v>
      </c>
      <c r="J678" s="12">
        <f>_xlfn.IFNA(VLOOKUP(D678,ctlistM1!A:AO,19,FALSE),0)</f>
        <v>1</v>
      </c>
      <c r="K678" s="2">
        <f>IF(J678=0,0,VLOOKUP(I678,ProbListM1!D:W,IF(J678=1,17,IF(J678=2,18,IF(J678=3,19,IF(J678=4,20)))),FALSE))</f>
        <v>1.8894439812425726E-2</v>
      </c>
      <c r="L678" s="12" t="str">
        <f>IF(_xlfn.IFNA(VLOOKUP(D678,ctlistM1!A:AI,20,FALSE),"PC 12:0_14:1")=0,"PC 12:0_14:1", _xlfn.IFNA(VLOOKUP(D678,ctlistM1!A:AI,20,FALSE),"PC 12:0_14:1"))</f>
        <v>PC 12:0_14:1</v>
      </c>
      <c r="M678">
        <f>_xlfn.IFNA(VLOOKUP(D678,ctlistM1!A:AR,27,FALSE),0)</f>
        <v>0</v>
      </c>
      <c r="N678" s="2">
        <v>0</v>
      </c>
      <c r="O678" t="s">
        <v>146</v>
      </c>
      <c r="P678">
        <v>0</v>
      </c>
      <c r="Q678">
        <v>0</v>
      </c>
    </row>
    <row r="679" spans="1:17" x14ac:dyDescent="0.25">
      <c r="A679">
        <v>678</v>
      </c>
      <c r="B679">
        <v>-909.6</v>
      </c>
      <c r="C679">
        <v>327.2</v>
      </c>
      <c r="D679" t="s">
        <v>823</v>
      </c>
      <c r="E679">
        <f>VLOOKUP(D679,ProbListM1!D:S,10,FALSE)</f>
        <v>0.55695868256369763</v>
      </c>
      <c r="F679" t="str">
        <f>_xlfn.IFNA(VLOOKUP(D679,ctlistM1!A:AI,4,FALSE),"PC 12:0_14:1")</f>
        <v>PI 18:1_22:6</v>
      </c>
      <c r="G679">
        <f>_xlfn.IFNA(VLOOKUP(D679,ctlistM1!A:AL,11,FALSE),0)</f>
        <v>2</v>
      </c>
      <c r="H679" s="2">
        <f>IF(G679=0,0,VLOOKUP(F679,ProbListM1!D:W,IF(G679=1,17,IF(G679=2,18,IF(G679=3,19,IF(G679=4,20)))), FALSE))</f>
        <v>3.8444224137550685E-2</v>
      </c>
      <c r="I679" s="12" t="str">
        <f>IF(_xlfn.IFNA(VLOOKUP(D679,ctlistM1!A:AI,12,FALSE),"PC 12:0_14:1")=0,"PC 12:0_14:1", _xlfn.IFNA(VLOOKUP(D679,ctlistM1!A:AI,12,FALSE),"PC 12:0_14:1"))</f>
        <v>PC 12:0_14:1</v>
      </c>
      <c r="J679" s="12">
        <f>_xlfn.IFNA(VLOOKUP(D679,ctlistM1!A:AO,19,FALSE),0)</f>
        <v>0</v>
      </c>
      <c r="K679" s="2">
        <f>IF(J679=0,0,VLOOKUP(I679,ProbListM1!D:W,IF(J679=1,17,IF(J679=2,18,IF(J679=3,19,IF(J679=4,20)))),FALSE))</f>
        <v>0</v>
      </c>
      <c r="L679" s="12" t="str">
        <f>IF(_xlfn.IFNA(VLOOKUP(D679,ctlistM1!A:AI,20,FALSE),"PC 12:0_14:1")=0,"PC 12:0_14:1", _xlfn.IFNA(VLOOKUP(D679,ctlistM1!A:AI,20,FALSE),"PC 12:0_14:1"))</f>
        <v>PC 12:0_14:1</v>
      </c>
      <c r="M679">
        <f>_xlfn.IFNA(VLOOKUP(D679,ctlistM1!A:AR,27,FALSE),0)</f>
        <v>0</v>
      </c>
      <c r="N679" s="2">
        <v>0</v>
      </c>
      <c r="O679" t="s">
        <v>146</v>
      </c>
      <c r="P679">
        <v>0</v>
      </c>
      <c r="Q679">
        <v>0</v>
      </c>
    </row>
    <row r="680" spans="1:17" x14ac:dyDescent="0.25">
      <c r="A680">
        <v>679</v>
      </c>
      <c r="B680" s="2">
        <v>-833.5</v>
      </c>
      <c r="C680" s="2">
        <v>281.2</v>
      </c>
      <c r="D680" t="s">
        <v>824</v>
      </c>
      <c r="E680">
        <f>VLOOKUP(D680,ProbListM1!D:S,10,FALSE)</f>
        <v>0.59553299103049151</v>
      </c>
      <c r="F680" t="str">
        <f>_xlfn.IFNA(VLOOKUP(D680,ctlistM1!A:AI,4,FALSE),"PC 12:0_14:1")</f>
        <v>PI 16:1_18:2</v>
      </c>
      <c r="G680">
        <f>_xlfn.IFNA(VLOOKUP(D680,ctlistM1!A:AL,11,FALSE),0)</f>
        <v>1</v>
      </c>
      <c r="H680" s="2">
        <f>IF(G680=0,0,VLOOKUP(F680,ProbListM1!D:W,IF(G680=1,17,IF(G680=2,18,IF(G680=3,19,IF(G680=4,20)))), FALSE))</f>
        <v>1.4317572619637448E-2</v>
      </c>
      <c r="I680" s="12" t="str">
        <f>IF(_xlfn.IFNA(VLOOKUP(D680,ctlistM1!A:AI,12,FALSE),"PC 12:0_14:1")=0,"PC 12:0_14:1", _xlfn.IFNA(VLOOKUP(D680,ctlistM1!A:AI,12,FALSE),"PC 12:0_14:1"))</f>
        <v>PC 12:0_14:1</v>
      </c>
      <c r="J680" s="12">
        <f>_xlfn.IFNA(VLOOKUP(D680,ctlistM1!A:AO,19,FALSE),0)</f>
        <v>0</v>
      </c>
      <c r="K680" s="2">
        <f>IF(J680=0,0,VLOOKUP(I680,ProbListM1!D:W,IF(J680=1,17,IF(J680=2,18,IF(J680=3,19,IF(J680=4,20)))),FALSE))</f>
        <v>0</v>
      </c>
      <c r="L680" s="12" t="str">
        <f>IF(_xlfn.IFNA(VLOOKUP(D680,ctlistM1!A:AI,20,FALSE),"PC 12:0_14:1")=0,"PC 12:0_14:1", _xlfn.IFNA(VLOOKUP(D680,ctlistM1!A:AI,20,FALSE),"PC 12:0_14:1"))</f>
        <v>PC 12:0_14:1</v>
      </c>
      <c r="M680">
        <f>_xlfn.IFNA(VLOOKUP(D680,ctlistM1!A:AR,27,FALSE),0)</f>
        <v>0</v>
      </c>
      <c r="N680" s="2">
        <v>0</v>
      </c>
      <c r="O680" t="s">
        <v>146</v>
      </c>
      <c r="P680">
        <v>0</v>
      </c>
      <c r="Q680">
        <v>0</v>
      </c>
    </row>
    <row r="681" spans="1:17" x14ac:dyDescent="0.25">
      <c r="A681">
        <v>680</v>
      </c>
      <c r="B681">
        <v>-861.6</v>
      </c>
      <c r="C681">
        <v>281.2</v>
      </c>
      <c r="D681" t="s">
        <v>825</v>
      </c>
      <c r="E681">
        <f>VLOOKUP(D681,ProbListM1!D:S,10,FALSE)</f>
        <v>0.58215390135498901</v>
      </c>
      <c r="F681" t="str">
        <f>_xlfn.IFNA(VLOOKUP(D681,ctlistM1!A:AI,4,FALSE),"PC 12:0_14:1")</f>
        <v>PI 18:1_18:2_2</v>
      </c>
      <c r="G681">
        <f>_xlfn.IFNA(VLOOKUP(D681,ctlistM1!A:AL,11,FALSE),0)</f>
        <v>2</v>
      </c>
      <c r="H681" s="2">
        <f>IF(G681=0,0,VLOOKUP(F681,ProbListM1!D:W,IF(G681=1,17,IF(G681=2,18,IF(G681=3,19,IF(G681=4,20)))), FALSE))</f>
        <v>4.0128883320051024E-2</v>
      </c>
      <c r="I681" s="12" t="str">
        <f>IF(_xlfn.IFNA(VLOOKUP(D681,ctlistM1!A:AI,12,FALSE),"PC 12:0_14:1")=0,"PC 12:0_14:1", _xlfn.IFNA(VLOOKUP(D681,ctlistM1!A:AI,12,FALSE),"PC 12:0_14:1"))</f>
        <v>PI 18:1_18:2</v>
      </c>
      <c r="J681" s="12">
        <f>_xlfn.IFNA(VLOOKUP(D681,ctlistM1!A:AO,19,FALSE),0)</f>
        <v>1</v>
      </c>
      <c r="K681" s="2">
        <f>IF(J681=0,0,VLOOKUP(I681,ProbListM1!D:W,IF(J681=1,17,IF(J681=2,18,IF(J681=3,19,IF(J681=4,20)))),FALSE))</f>
        <v>1.3995917747617369E-2</v>
      </c>
      <c r="L681" s="12" t="str">
        <f>IF(_xlfn.IFNA(VLOOKUP(D681,ctlistM1!A:AI,20,FALSE),"PC 12:0_14:1")=0,"PC 12:0_14:1", _xlfn.IFNA(VLOOKUP(D681,ctlistM1!A:AI,20,FALSE),"PC 12:0_14:1"))</f>
        <v>PC 12:0_14:1</v>
      </c>
      <c r="M681">
        <f>_xlfn.IFNA(VLOOKUP(D681,ctlistM1!A:AR,27,FALSE),0)</f>
        <v>0</v>
      </c>
      <c r="N681" s="2">
        <v>0</v>
      </c>
      <c r="O681" t="s">
        <v>146</v>
      </c>
      <c r="P681">
        <v>0</v>
      </c>
      <c r="Q681">
        <v>0</v>
      </c>
    </row>
    <row r="682" spans="1:17" x14ac:dyDescent="0.25">
      <c r="A682">
        <v>681</v>
      </c>
      <c r="B682">
        <v>-859.5</v>
      </c>
      <c r="C682">
        <v>279.2</v>
      </c>
      <c r="D682" t="s">
        <v>826</v>
      </c>
      <c r="E682">
        <f>VLOOKUP(D682,ProbListM1!D:S,10,FALSE)</f>
        <v>0.5823285868286443</v>
      </c>
      <c r="F682" t="str">
        <f>_xlfn.IFNA(VLOOKUP(D682,ctlistM1!A:AI,4,FALSE),"PC 12:0_14:1")</f>
        <v>PI 18:2_18:2</v>
      </c>
      <c r="G682">
        <f>_xlfn.IFNA(VLOOKUP(D682,ctlistM1!A:AL,11,FALSE),0)</f>
        <v>2</v>
      </c>
      <c r="H682" s="2">
        <f>IF(G682=0,0,VLOOKUP(F682,ProbListM1!D:W,IF(G682=1,17,IF(G682=2,18,IF(G682=3,19,IF(G682=4,20)))), FALSE))</f>
        <v>4.014092469428851E-2</v>
      </c>
      <c r="I682" s="12" t="str">
        <f>IF(_xlfn.IFNA(VLOOKUP(D682,ctlistM1!A:AI,12,FALSE),"PC 12:0_14:1")=0,"PC 12:0_14:1", _xlfn.IFNA(VLOOKUP(D682,ctlistM1!A:AI,12,FALSE),"PC 12:0_14:1"))</f>
        <v>PI 18:1_18:3</v>
      </c>
      <c r="J682" s="12">
        <f>_xlfn.IFNA(VLOOKUP(D682,ctlistM1!A:AO,19,FALSE),0)</f>
        <v>1</v>
      </c>
      <c r="K682" s="2">
        <f>IF(J682=0,0,VLOOKUP(I682,ProbListM1!D:W,IF(J682=1,17,IF(J682=2,18,IF(J682=3,19,IF(J682=4,20)))),FALSE))</f>
        <v>1.3964220028054568E-2</v>
      </c>
      <c r="L682" s="12" t="str">
        <f>IF(_xlfn.IFNA(VLOOKUP(D682,ctlistM1!A:AI,20,FALSE),"PC 12:0_14:1")=0,"PC 12:0_14:1", _xlfn.IFNA(VLOOKUP(D682,ctlistM1!A:AI,20,FALSE),"PC 12:0_14:1"))</f>
        <v>PC 12:0_14:1</v>
      </c>
      <c r="M682">
        <f>_xlfn.IFNA(VLOOKUP(D682,ctlistM1!A:AR,27,FALSE),0)</f>
        <v>0</v>
      </c>
      <c r="N682" s="2">
        <v>0</v>
      </c>
      <c r="O682" t="s">
        <v>146</v>
      </c>
      <c r="P682">
        <v>0</v>
      </c>
      <c r="Q682">
        <v>0</v>
      </c>
    </row>
    <row r="683" spans="1:17" x14ac:dyDescent="0.25">
      <c r="A683">
        <v>682</v>
      </c>
      <c r="B683">
        <v>-857.5</v>
      </c>
      <c r="C683">
        <v>277.2</v>
      </c>
      <c r="D683" t="s">
        <v>827</v>
      </c>
      <c r="E683">
        <f>VLOOKUP(D683,ProbListM1!D:S,10,FALSE)</f>
        <v>0.58250332471973543</v>
      </c>
      <c r="F683" t="str">
        <f>_xlfn.IFNA(VLOOKUP(D683,ctlistM1!A:AI,4,FALSE),"PC 12:0_14:1")</f>
        <v>PI 18:2_18:3</v>
      </c>
      <c r="G683">
        <f>_xlfn.IFNA(VLOOKUP(D683,ctlistM1!A:AL,11,FALSE),0)</f>
        <v>2</v>
      </c>
      <c r="H683" s="2">
        <f>IF(G683=0,0,VLOOKUP(F683,ProbListM1!D:W,IF(G683=1,17,IF(G683=2,18,IF(G683=3,19,IF(G683=4,20)))), FALSE))</f>
        <v>4.0152969681751222E-2</v>
      </c>
      <c r="I683" s="12" t="str">
        <f>IF(_xlfn.IFNA(VLOOKUP(D683,ctlistM1!A:AI,12,FALSE),"PC 12:0_14:1")=0,"PC 12:0_14:1", _xlfn.IFNA(VLOOKUP(D683,ctlistM1!A:AI,12,FALSE),"PC 12:0_14:1"))</f>
        <v>PC 12:0_14:1</v>
      </c>
      <c r="J683" s="12">
        <f>_xlfn.IFNA(VLOOKUP(D683,ctlistM1!A:AO,19,FALSE),0)</f>
        <v>0</v>
      </c>
      <c r="K683" s="2">
        <f>IF(J683=0,0,VLOOKUP(I683,ProbListM1!D:W,IF(J683=1,17,IF(J683=2,18,IF(J683=3,19,IF(J683=4,20)))),FALSE))</f>
        <v>0</v>
      </c>
      <c r="L683" s="12" t="str">
        <f>IF(_xlfn.IFNA(VLOOKUP(D683,ctlistM1!A:AI,20,FALSE),"PC 12:0_14:1")=0,"PC 12:0_14:1", _xlfn.IFNA(VLOOKUP(D683,ctlistM1!A:AI,20,FALSE),"PC 12:0_14:1"))</f>
        <v>PC 12:0_14:1</v>
      </c>
      <c r="M683">
        <f>_xlfn.IFNA(VLOOKUP(D683,ctlistM1!A:AR,27,FALSE),0)</f>
        <v>0</v>
      </c>
      <c r="N683" s="2">
        <v>0</v>
      </c>
      <c r="O683" t="s">
        <v>146</v>
      </c>
      <c r="P683">
        <v>0</v>
      </c>
      <c r="Q683">
        <v>0</v>
      </c>
    </row>
    <row r="684" spans="1:17" x14ac:dyDescent="0.25">
      <c r="A684">
        <v>683</v>
      </c>
      <c r="B684">
        <v>-889.6</v>
      </c>
      <c r="C684">
        <v>309.3</v>
      </c>
      <c r="D684" t="s">
        <v>828</v>
      </c>
      <c r="E684">
        <f>VLOOKUP(D684,ProbListM1!D:S,10,FALSE)</f>
        <v>0.56907538283715686</v>
      </c>
      <c r="F684" t="str">
        <f>_xlfn.IFNA(VLOOKUP(D684,ctlistM1!A:AI,4,FALSE),"PC 12:0_14:1")</f>
        <v>PI 18:2_20:1</v>
      </c>
      <c r="G684">
        <f>_xlfn.IFNA(VLOOKUP(D684,ctlistM1!A:AL,11,FALSE),0)</f>
        <v>2</v>
      </c>
      <c r="H684" s="2">
        <f>IF(G684=0,0,VLOOKUP(F684,ProbListM1!D:W,IF(G684=1,17,IF(G684=2,18,IF(G684=3,19,IF(G684=4,20)))), FALSE))</f>
        <v>3.9227358238144598E-2</v>
      </c>
      <c r="I684" s="12" t="str">
        <f>IF(_xlfn.IFNA(VLOOKUP(D684,ctlistM1!A:AI,12,FALSE),"PC 12:0_14:1")=0,"PC 12:0_14:1", _xlfn.IFNA(VLOOKUP(D684,ctlistM1!A:AI,12,FALSE),"PC 12:0_14:1"))</f>
        <v>PI 18:1_20:2</v>
      </c>
      <c r="J684" s="12">
        <f>_xlfn.IFNA(VLOOKUP(D684,ctlistM1!A:AO,19,FALSE),0)</f>
        <v>1</v>
      </c>
      <c r="K684" s="2">
        <f>IF(J684=0,0,VLOOKUP(I684,ProbListM1!D:W,IF(J684=1,17,IF(J684=2,18,IF(J684=3,19,IF(J684=4,20)))),FALSE))</f>
        <v>1.6433460707524217E-2</v>
      </c>
      <c r="L684" s="12" t="str">
        <f>IF(_xlfn.IFNA(VLOOKUP(D684,ctlistM1!A:AI,20,FALSE),"PC 12:0_14:1")=0,"PC 12:0_14:1", _xlfn.IFNA(VLOOKUP(D684,ctlistM1!A:AI,20,FALSE),"PC 12:0_14:1"))</f>
        <v>PC 12:0_14:1</v>
      </c>
      <c r="M684">
        <f>_xlfn.IFNA(VLOOKUP(D684,ctlistM1!A:AR,27,FALSE),0)</f>
        <v>0</v>
      </c>
      <c r="N684" s="2">
        <v>0</v>
      </c>
      <c r="O684" t="s">
        <v>146</v>
      </c>
      <c r="P684">
        <v>0</v>
      </c>
      <c r="Q684">
        <v>0</v>
      </c>
    </row>
    <row r="685" spans="1:17" x14ac:dyDescent="0.25">
      <c r="A685">
        <v>684</v>
      </c>
      <c r="B685">
        <v>-887.6</v>
      </c>
      <c r="C685">
        <v>307.3</v>
      </c>
      <c r="D685" t="s">
        <v>829</v>
      </c>
      <c r="E685">
        <f>VLOOKUP(D685,ProbListM1!D:S,10,FALSE)</f>
        <v>0.56924614387228034</v>
      </c>
      <c r="F685" t="str">
        <f>_xlfn.IFNA(VLOOKUP(D685,ctlistM1!A:AI,4,FALSE),"PC 12:0_14:1")</f>
        <v>PI 18:1_20:3</v>
      </c>
      <c r="G685">
        <f>_xlfn.IFNA(VLOOKUP(D685,ctlistM1!A:AL,11,FALSE),0)</f>
        <v>1</v>
      </c>
      <c r="H685" s="2">
        <f>IF(G685=0,0,VLOOKUP(F685,ProbListM1!D:W,IF(G685=1,17,IF(G685=2,18,IF(G685=3,19,IF(G685=4,20)))), FALSE))</f>
        <v>1.6399397830724565E-2</v>
      </c>
      <c r="I685" s="12" t="str">
        <f>IF(_xlfn.IFNA(VLOOKUP(D685,ctlistM1!A:AI,12,FALSE),"PC 12:0_14:1")=0,"PC 12:0_14:1", _xlfn.IFNA(VLOOKUP(D685,ctlistM1!A:AI,12,FALSE),"PC 12:0_14:1"))</f>
        <v>PI 18:2_20:2</v>
      </c>
      <c r="J685" s="12">
        <f>_xlfn.IFNA(VLOOKUP(D685,ctlistM1!A:AO,19,FALSE),0)</f>
        <v>2</v>
      </c>
      <c r="K685" s="2">
        <f>IF(J685=0,0,VLOOKUP(I685,ProbListM1!D:W,IF(J685=1,17,IF(J685=2,18,IF(J685=3,19,IF(J685=4,20)))),FALSE))</f>
        <v>3.9239129093992388E-2</v>
      </c>
      <c r="L685" s="12" t="str">
        <f>IF(_xlfn.IFNA(VLOOKUP(D685,ctlistM1!A:AI,20,FALSE),"PC 12:0_14:1")=0,"PC 12:0_14:1", _xlfn.IFNA(VLOOKUP(D685,ctlistM1!A:AI,20,FALSE),"PC 12:0_14:1"))</f>
        <v>PC 12:0_14:1</v>
      </c>
      <c r="M685">
        <f>_xlfn.IFNA(VLOOKUP(D685,ctlistM1!A:AR,27,FALSE),0)</f>
        <v>0</v>
      </c>
      <c r="N685" s="2">
        <v>0</v>
      </c>
      <c r="O685" t="s">
        <v>146</v>
      </c>
      <c r="P685">
        <v>0</v>
      </c>
      <c r="Q685">
        <v>0</v>
      </c>
    </row>
    <row r="686" spans="1:17" x14ac:dyDescent="0.25">
      <c r="A686">
        <v>685</v>
      </c>
      <c r="B686">
        <v>-885.6</v>
      </c>
      <c r="C686">
        <v>305.2</v>
      </c>
      <c r="D686" t="s">
        <v>830</v>
      </c>
      <c r="E686">
        <f>VLOOKUP(D686,ProbListM1!D:S,10,FALSE)</f>
        <v>0.56941695614724308</v>
      </c>
      <c r="F686" t="str">
        <f>_xlfn.IFNA(VLOOKUP(D686,ctlistM1!A:AI,4,FALSE),"PC 12:0_14:1")</f>
        <v>PI 18:1_20:4</v>
      </c>
      <c r="G686">
        <f>_xlfn.IFNA(VLOOKUP(D686,ctlistM1!A:AL,11,FALSE),0)</f>
        <v>1</v>
      </c>
      <c r="H686" s="2">
        <f>IF(G686=0,0,VLOOKUP(F686,ProbListM1!D:W,IF(G686=1,17,IF(G686=2,18,IF(G686=3,19,IF(G686=4,20)))), FALSE))</f>
        <v>1.63653643102083E-2</v>
      </c>
      <c r="I686" s="12" t="str">
        <f>IF(_xlfn.IFNA(VLOOKUP(D686,ctlistM1!A:AI,12,FALSE),"PC 12:0_14:1")=0,"PC 12:0_14:1", _xlfn.IFNA(VLOOKUP(D686,ctlistM1!A:AI,12,FALSE),"PC 12:0_14:1"))</f>
        <v>PI 18:2_20:3</v>
      </c>
      <c r="J686" s="12">
        <f>_xlfn.IFNA(VLOOKUP(D686,ctlistM1!A:AO,19,FALSE),0)</f>
        <v>2</v>
      </c>
      <c r="K686" s="2">
        <f>IF(J686=0,0,VLOOKUP(I686,ProbListM1!D:W,IF(J686=1,17,IF(J686=2,18,IF(J686=3,19,IF(J686=4,20)))),FALSE))</f>
        <v>3.9250903481891627E-2</v>
      </c>
      <c r="L686" s="12" t="str">
        <f>IF(_xlfn.IFNA(VLOOKUP(D686,ctlistM1!A:AI,20,FALSE),"PC 12:0_14:1")=0,"PC 12:0_14:1", _xlfn.IFNA(VLOOKUP(D686,ctlistM1!A:AI,20,FALSE),"PC 12:0_14:1"))</f>
        <v>PC 12:0_14:1</v>
      </c>
      <c r="M686">
        <f>_xlfn.IFNA(VLOOKUP(D686,ctlistM1!A:AR,27,FALSE),0)</f>
        <v>0</v>
      </c>
      <c r="N686" s="2">
        <v>0</v>
      </c>
      <c r="O686" t="s">
        <v>146</v>
      </c>
      <c r="P686">
        <v>0</v>
      </c>
      <c r="Q686">
        <v>0</v>
      </c>
    </row>
    <row r="687" spans="1:17" x14ac:dyDescent="0.25">
      <c r="A687">
        <v>686</v>
      </c>
      <c r="B687">
        <v>-883.5</v>
      </c>
      <c r="C687">
        <v>303.2</v>
      </c>
      <c r="D687" t="s">
        <v>831</v>
      </c>
      <c r="E687">
        <f>VLOOKUP(D687,ProbListM1!D:S,10,FALSE)</f>
        <v>0.56958781967742034</v>
      </c>
      <c r="F687" t="str">
        <f>_xlfn.IFNA(VLOOKUP(D687,ctlistM1!A:AI,4,FALSE),"PC 12:0_14:1")</f>
        <v>PI 18:1_20:5</v>
      </c>
      <c r="G687">
        <f>_xlfn.IFNA(VLOOKUP(D687,ctlistM1!A:AL,11,FALSE),0)</f>
        <v>1</v>
      </c>
      <c r="H687" s="2">
        <f>IF(G687=0,0,VLOOKUP(F687,ProbListM1!D:W,IF(G687=1,17,IF(G687=2,18,IF(G687=3,19,IF(G687=4,20)))), FALSE))</f>
        <v>1.6331360182047141E-2</v>
      </c>
      <c r="I687" s="12" t="str">
        <f>IF(_xlfn.IFNA(VLOOKUP(D687,ctlistM1!A:AI,12,FALSE),"PC 12:0_14:1")=0,"PC 12:0_14:1", _xlfn.IFNA(VLOOKUP(D687,ctlistM1!A:AI,12,FALSE),"PC 12:0_14:1"))</f>
        <v>PI 18:2_20:4</v>
      </c>
      <c r="J687" s="12">
        <f>_xlfn.IFNA(VLOOKUP(D687,ctlistM1!A:AO,19,FALSE),0)</f>
        <v>2</v>
      </c>
      <c r="K687" s="2">
        <f>IF(J687=0,0,VLOOKUP(I687,ProbListM1!D:W,IF(J687=1,17,IF(J687=2,18,IF(J687=3,19,IF(J687=4,20)))),FALSE))</f>
        <v>3.9262681402902164E-2</v>
      </c>
      <c r="L687" s="12" t="str">
        <f>IF(_xlfn.IFNA(VLOOKUP(D687,ctlistM1!A:AI,20,FALSE),"PC 12:0_14:1")=0,"PC 12:0_14:1", _xlfn.IFNA(VLOOKUP(D687,ctlistM1!A:AI,20,FALSE),"PC 12:0_14:1"))</f>
        <v>PC 12:0_14:1</v>
      </c>
      <c r="M687">
        <f>_xlfn.IFNA(VLOOKUP(D687,ctlistM1!A:AR,27,FALSE),0)</f>
        <v>0</v>
      </c>
      <c r="N687" s="2">
        <v>0</v>
      </c>
      <c r="O687" t="s">
        <v>146</v>
      </c>
      <c r="P687">
        <v>0</v>
      </c>
      <c r="Q687">
        <v>0</v>
      </c>
    </row>
    <row r="688" spans="1:17" x14ac:dyDescent="0.25">
      <c r="A688">
        <v>687</v>
      </c>
      <c r="B688">
        <v>-881.5</v>
      </c>
      <c r="C688">
        <v>301.2</v>
      </c>
      <c r="D688" t="s">
        <v>832</v>
      </c>
      <c r="E688">
        <f>VLOOKUP(D688,ProbListM1!D:S,10,FALSE)</f>
        <v>0.56975873447819225</v>
      </c>
      <c r="F688" t="str">
        <f>_xlfn.IFNA(VLOOKUP(D688,ctlistM1!A:AI,4,FALSE),"PC 12:0_14:1")</f>
        <v>PI 18:2_20:5</v>
      </c>
      <c r="G688">
        <f>_xlfn.IFNA(VLOOKUP(D688,ctlistM1!A:AL,11,FALSE),0)</f>
        <v>2</v>
      </c>
      <c r="H688" s="2">
        <f>IF(G688=0,0,VLOOKUP(F688,ProbListM1!D:W,IF(G688=1,17,IF(G688=2,18,IF(G688=3,19,IF(G688=4,20)))), FALSE))</f>
        <v>3.9274462858084183E-2</v>
      </c>
      <c r="I688" s="12" t="str">
        <f>IF(_xlfn.IFNA(VLOOKUP(D688,ctlistM1!A:AI,12,FALSE),"PC 12:0_14:1")=0,"PC 12:0_14:1", _xlfn.IFNA(VLOOKUP(D688,ctlistM1!A:AI,12,FALSE),"PC 12:0_14:1"))</f>
        <v>PC 12:0_14:1</v>
      </c>
      <c r="J688" s="12">
        <f>_xlfn.IFNA(VLOOKUP(D688,ctlistM1!A:AO,19,FALSE),0)</f>
        <v>0</v>
      </c>
      <c r="K688" s="2">
        <f>IF(J688=0,0,VLOOKUP(I688,ProbListM1!D:W,IF(J688=1,17,IF(J688=2,18,IF(J688=3,19,IF(J688=4,20)))),FALSE))</f>
        <v>0</v>
      </c>
      <c r="L688" s="12" t="str">
        <f>IF(_xlfn.IFNA(VLOOKUP(D688,ctlistM1!A:AI,20,FALSE),"PC 12:0_14:1")=0,"PC 12:0_14:1", _xlfn.IFNA(VLOOKUP(D688,ctlistM1!A:AI,20,FALSE),"PC 12:0_14:1"))</f>
        <v>PC 12:0_14:1</v>
      </c>
      <c r="M688">
        <f>_xlfn.IFNA(VLOOKUP(D688,ctlistM1!A:AR,27,FALSE),0)</f>
        <v>0</v>
      </c>
      <c r="N688" s="2">
        <v>0</v>
      </c>
      <c r="O688" t="s">
        <v>146</v>
      </c>
      <c r="P688">
        <v>0</v>
      </c>
      <c r="Q688">
        <v>0</v>
      </c>
    </row>
    <row r="689" spans="1:17" x14ac:dyDescent="0.25">
      <c r="A689">
        <v>688</v>
      </c>
      <c r="B689">
        <v>-911.6</v>
      </c>
      <c r="C689">
        <v>331.3</v>
      </c>
      <c r="D689" t="s">
        <v>833</v>
      </c>
      <c r="E689">
        <f>VLOOKUP(D689,ProbListM1!D:S,10,FALSE)</f>
        <v>0.55679160749049883</v>
      </c>
      <c r="F689" t="str">
        <f>_xlfn.IFNA(VLOOKUP(D689,ctlistM1!A:AI,4,FALSE),"PC 12:0_14:1")</f>
        <v>PI 18:2_22:4</v>
      </c>
      <c r="G689">
        <f>_xlfn.IFNA(VLOOKUP(D689,ctlistM1!A:AL,11,FALSE),0)</f>
        <v>2</v>
      </c>
      <c r="H689" s="2">
        <f>IF(G689=0,0,VLOOKUP(F689,ProbListM1!D:W,IF(G689=1,17,IF(G689=2,18,IF(G689=3,19,IF(G689=4,20)))), FALSE))</f>
        <v>3.8380616188544936E-2</v>
      </c>
      <c r="I689" s="12" t="str">
        <f>IF(_xlfn.IFNA(VLOOKUP(D689,ctlistM1!A:AI,12,FALSE),"PC 12:0_14:1")=0,"PC 12:0_14:1", _xlfn.IFNA(VLOOKUP(D689,ctlistM1!A:AI,12,FALSE),"PC 12:0_14:1"))</f>
        <v>PI 18:1_22:5</v>
      </c>
      <c r="J689" s="12">
        <f>_xlfn.IFNA(VLOOKUP(D689,ctlistM1!A:AO,19,FALSE),0)</f>
        <v>1</v>
      </c>
      <c r="K689" s="2">
        <f>IF(J689=0,0,VLOOKUP(I689,ProbListM1!D:W,IF(J689=1,17,IF(J689=2,18,IF(J689=3,19,IF(J689=4,20)))),FALSE))</f>
        <v>1.8936247915178589E-2</v>
      </c>
      <c r="L689" s="12" t="str">
        <f>IF(_xlfn.IFNA(VLOOKUP(D689,ctlistM1!A:AI,20,FALSE),"PC 12:0_14:1")=0,"PC 12:0_14:1", _xlfn.IFNA(VLOOKUP(D689,ctlistM1!A:AI,20,FALSE),"PC 12:0_14:1"))</f>
        <v>PC 12:0_14:1</v>
      </c>
      <c r="M689">
        <f>_xlfn.IFNA(VLOOKUP(D689,ctlistM1!A:AR,27,FALSE),0)</f>
        <v>0</v>
      </c>
      <c r="N689" s="2">
        <v>0</v>
      </c>
      <c r="O689" t="s">
        <v>146</v>
      </c>
      <c r="P689">
        <v>0</v>
      </c>
      <c r="Q689">
        <v>0</v>
      </c>
    </row>
    <row r="690" spans="1:17" x14ac:dyDescent="0.25">
      <c r="A690">
        <v>689</v>
      </c>
      <c r="B690">
        <v>-909.6</v>
      </c>
      <c r="C690">
        <v>329.2</v>
      </c>
      <c r="D690" t="s">
        <v>834</v>
      </c>
      <c r="E690">
        <f>VLOOKUP(D690,ProbListM1!D:S,10,FALSE)</f>
        <v>0.55695868256369763</v>
      </c>
      <c r="F690" t="str">
        <f>_xlfn.IFNA(VLOOKUP(D690,ctlistM1!A:AI,4,FALSE),"PC 12:0_14:1")</f>
        <v>PI 18:1_22:6</v>
      </c>
      <c r="G690">
        <f>_xlfn.IFNA(VLOOKUP(D690,ctlistM1!A:AL,11,FALSE),0)</f>
        <v>1</v>
      </c>
      <c r="H690" s="2">
        <f>IF(G690=0,0,VLOOKUP(F690,ProbListM1!D:W,IF(G690=1,17,IF(G690=2,18,IF(G690=3,19,IF(G690=4,20)))), FALSE))</f>
        <v>1.8900109419999259E-2</v>
      </c>
      <c r="I690" s="12" t="str">
        <f>IF(_xlfn.IFNA(VLOOKUP(D690,ctlistM1!A:AI,12,FALSE),"PC 12:0_14:1")=0,"PC 12:0_14:1", _xlfn.IFNA(VLOOKUP(D690,ctlistM1!A:AI,12,FALSE),"PC 12:0_14:1"))</f>
        <v>PI 18:2_22:5</v>
      </c>
      <c r="J690" s="12">
        <f>_xlfn.IFNA(VLOOKUP(D690,ctlistM1!A:AO,19,FALSE),0)</f>
        <v>2</v>
      </c>
      <c r="K690" s="2">
        <f>IF(J690=0,0,VLOOKUP(I690,ProbListM1!D:W,IF(J690=1,17,IF(J690=2,18,IF(J690=3,19,IF(J690=4,20)))),FALSE))</f>
        <v>3.8392132964611324E-2</v>
      </c>
      <c r="L690" s="12" t="str">
        <f>IF(_xlfn.IFNA(VLOOKUP(D690,ctlistM1!A:AI,20,FALSE),"PC 12:0_14:1")=0,"PC 12:0_14:1", _xlfn.IFNA(VLOOKUP(D690,ctlistM1!A:AI,20,FALSE),"PC 12:0_14:1"))</f>
        <v>PC 12:0_14:1</v>
      </c>
      <c r="M690">
        <f>_xlfn.IFNA(VLOOKUP(D690,ctlistM1!A:AR,27,FALSE),0)</f>
        <v>0</v>
      </c>
      <c r="N690" s="2">
        <v>0</v>
      </c>
      <c r="O690" t="s">
        <v>146</v>
      </c>
      <c r="P690">
        <v>0</v>
      </c>
      <c r="Q690">
        <v>0</v>
      </c>
    </row>
    <row r="691" spans="1:17" x14ac:dyDescent="0.25">
      <c r="A691">
        <v>690</v>
      </c>
      <c r="B691">
        <v>-907.5</v>
      </c>
      <c r="C691">
        <v>327.2</v>
      </c>
      <c r="D691" t="s">
        <v>835</v>
      </c>
      <c r="E691">
        <f>VLOOKUP(D691,ProbListM1!D:S,10,FALSE)</f>
        <v>0.55712580777069809</v>
      </c>
      <c r="F691" t="str">
        <f>_xlfn.IFNA(VLOOKUP(D691,ctlistM1!A:AI,4,FALSE),"PC 12:0_14:1")</f>
        <v>PI 18:2_22:6</v>
      </c>
      <c r="G691">
        <f>_xlfn.IFNA(VLOOKUP(D691,ctlistM1!A:AL,11,FALSE),0)</f>
        <v>2</v>
      </c>
      <c r="H691" s="2">
        <f>IF(G691=0,0,VLOOKUP(F691,ProbListM1!D:W,IF(G691=1,17,IF(G691=2,18,IF(G691=3,19,IF(G691=4,20)))), FALSE))</f>
        <v>3.8403653196488079E-2</v>
      </c>
      <c r="I691" s="12" t="str">
        <f>IF(_xlfn.IFNA(VLOOKUP(D691,ctlistM1!A:AI,12,FALSE),"PC 12:0_14:1")=0,"PC 12:0_14:1", _xlfn.IFNA(VLOOKUP(D691,ctlistM1!A:AI,12,FALSE),"PC 12:0_14:1"))</f>
        <v>PC 12:0_14:1</v>
      </c>
      <c r="J691" s="12">
        <f>_xlfn.IFNA(VLOOKUP(D691,ctlistM1!A:AO,19,FALSE),0)</f>
        <v>0</v>
      </c>
      <c r="K691" s="2">
        <f>IF(J691=0,0,VLOOKUP(I691,ProbListM1!D:W,IF(J691=1,17,IF(J691=2,18,IF(J691=3,19,IF(J691=4,20)))),FALSE))</f>
        <v>0</v>
      </c>
      <c r="L691" s="12" t="str">
        <f>IF(_xlfn.IFNA(VLOOKUP(D691,ctlistM1!A:AI,20,FALSE),"PC 12:0_14:1")=0,"PC 12:0_14:1", _xlfn.IFNA(VLOOKUP(D691,ctlistM1!A:AI,20,FALSE),"PC 12:0_14:1"))</f>
        <v>PC 12:0_14:1</v>
      </c>
      <c r="M691">
        <f>_xlfn.IFNA(VLOOKUP(D691,ctlistM1!A:AR,27,FALSE),0)</f>
        <v>0</v>
      </c>
      <c r="N691" s="2">
        <v>0</v>
      </c>
      <c r="O691" t="s">
        <v>146</v>
      </c>
      <c r="P691">
        <v>0</v>
      </c>
      <c r="Q691">
        <v>0</v>
      </c>
    </row>
    <row r="692" spans="1:17" x14ac:dyDescent="0.25">
      <c r="A692">
        <v>691</v>
      </c>
      <c r="B692" s="2">
        <v>-831.5</v>
      </c>
      <c r="C692" s="2">
        <v>279.2</v>
      </c>
      <c r="D692" t="s">
        <v>836</v>
      </c>
      <c r="E692">
        <f>VLOOKUP(D692,ProbListM1!D:S,10,FALSE)</f>
        <v>0.59571169113431865</v>
      </c>
      <c r="F692" t="str">
        <f>_xlfn.IFNA(VLOOKUP(D692,ctlistM1!A:AI,4,FALSE),"PC 12:0_14:1")</f>
        <v>PC 12:0_14:1</v>
      </c>
      <c r="G692">
        <f>_xlfn.IFNA(VLOOKUP(D692,ctlistM1!A:AL,11,FALSE),0)</f>
        <v>0</v>
      </c>
      <c r="H692" s="2">
        <f>IF(G692=0,0,VLOOKUP(F692,ProbListM1!D:W,IF(G692=1,17,IF(G692=2,18,IF(G692=3,19,IF(G692=4,20)))), FALSE))</f>
        <v>0</v>
      </c>
      <c r="I692" s="12" t="str">
        <f>IF(_xlfn.IFNA(VLOOKUP(D692,ctlistM1!A:AI,12,FALSE),"PC 12:0_14:1")=0,"PC 12:0_14:1", _xlfn.IFNA(VLOOKUP(D692,ctlistM1!A:AI,12,FALSE),"PC 12:0_14:1"))</f>
        <v>PC 12:0_14:1</v>
      </c>
      <c r="J692" s="12">
        <f>_xlfn.IFNA(VLOOKUP(D692,ctlistM1!A:AO,19,FALSE),0)</f>
        <v>0</v>
      </c>
      <c r="K692" s="2">
        <f>IF(J692=0,0,VLOOKUP(I692,ProbListM1!D:W,IF(J692=1,17,IF(J692=2,18,IF(J692=3,19,IF(J692=4,20)))),FALSE))</f>
        <v>0</v>
      </c>
      <c r="L692" s="12" t="str">
        <f>IF(_xlfn.IFNA(VLOOKUP(D692,ctlistM1!A:AI,20,FALSE),"PC 12:0_14:1")=0,"PC 12:0_14:1", _xlfn.IFNA(VLOOKUP(D692,ctlistM1!A:AI,20,FALSE),"PC 12:0_14:1"))</f>
        <v>PC 12:0_14:1</v>
      </c>
      <c r="M692">
        <f>_xlfn.IFNA(VLOOKUP(D692,ctlistM1!A:AR,27,FALSE),0)</f>
        <v>0</v>
      </c>
      <c r="N692" s="2">
        <v>0</v>
      </c>
      <c r="O692" t="s">
        <v>146</v>
      </c>
      <c r="P692">
        <v>0</v>
      </c>
      <c r="Q692">
        <v>0</v>
      </c>
    </row>
    <row r="693" spans="1:17" x14ac:dyDescent="0.25">
      <c r="A693">
        <v>692</v>
      </c>
      <c r="B693">
        <v>-857.5</v>
      </c>
      <c r="C693">
        <v>279.2</v>
      </c>
      <c r="D693" t="s">
        <v>837</v>
      </c>
      <c r="E693">
        <f>VLOOKUP(D693,ProbListM1!D:S,10,FALSE)</f>
        <v>0.58250332471973543</v>
      </c>
      <c r="F693" t="str">
        <f>_xlfn.IFNA(VLOOKUP(D693,ctlistM1!A:AI,4,FALSE),"PC 12:0_14:1")</f>
        <v>PI 18:2_18:3</v>
      </c>
      <c r="G693">
        <f>_xlfn.IFNA(VLOOKUP(D693,ctlistM1!A:AL,11,FALSE),0)</f>
        <v>1</v>
      </c>
      <c r="H693" s="2">
        <f>IF(G693=0,0,VLOOKUP(F693,ProbListM1!D:W,IF(G693=1,17,IF(G693=2,18,IF(G693=3,19,IF(G693=4,20)))), FALSE))</f>
        <v>1.396841023683639E-2</v>
      </c>
      <c r="I693" s="12" t="str">
        <f>IF(_xlfn.IFNA(VLOOKUP(D693,ctlistM1!A:AI,12,FALSE),"PC 12:0_14:1")=0,"PC 12:0_14:1", _xlfn.IFNA(VLOOKUP(D693,ctlistM1!A:AI,12,FALSE),"PC 12:0_14:1"))</f>
        <v>PI 18:2_18:3_2</v>
      </c>
      <c r="J693" s="12">
        <f>_xlfn.IFNA(VLOOKUP(D693,ctlistM1!A:AO,19,FALSE),0)</f>
        <v>2</v>
      </c>
      <c r="K693" s="2">
        <f>IF(J693=0,0,VLOOKUP(I693,ProbListM1!D:W,IF(J693=1,17,IF(J693=2,18,IF(J693=3,19,IF(J693=4,20)))),FALSE))</f>
        <v>4.0098541828979817E-2</v>
      </c>
      <c r="L693" s="12" t="str">
        <f>IF(_xlfn.IFNA(VLOOKUP(D693,ctlistM1!A:AI,20,FALSE),"PC 12:0_14:1")=0,"PC 12:0_14:1", _xlfn.IFNA(VLOOKUP(D693,ctlistM1!A:AI,20,FALSE),"PC 12:0_14:1"))</f>
        <v>PC 12:0_14:1</v>
      </c>
      <c r="M693">
        <f>_xlfn.IFNA(VLOOKUP(D693,ctlistM1!A:AR,27,FALSE),0)</f>
        <v>0</v>
      </c>
      <c r="N693" s="2">
        <v>0</v>
      </c>
      <c r="O693" t="s">
        <v>146</v>
      </c>
      <c r="P693">
        <v>0</v>
      </c>
      <c r="Q693">
        <v>0</v>
      </c>
    </row>
    <row r="694" spans="1:17" x14ac:dyDescent="0.25">
      <c r="A694">
        <v>693</v>
      </c>
      <c r="B694">
        <v>-855.5</v>
      </c>
      <c r="C694">
        <v>277.2</v>
      </c>
      <c r="D694" t="s">
        <v>838</v>
      </c>
      <c r="E694">
        <f>VLOOKUP(D694,ProbListM1!D:S,10,FALSE)</f>
        <v>0.58267811504399103</v>
      </c>
      <c r="F694" t="str">
        <f>_xlfn.IFNA(VLOOKUP(D694,ctlistM1!A:AI,4,FALSE),"PC 12:0_14:1")</f>
        <v>PC 12:0_14:1</v>
      </c>
      <c r="G694">
        <f>_xlfn.IFNA(VLOOKUP(D694,ctlistM1!A:AL,11,FALSE),0)</f>
        <v>0</v>
      </c>
      <c r="H694" s="2">
        <f>IF(G694=0,0,VLOOKUP(F694,ProbListM1!D:W,IF(G694=1,17,IF(G694=2,18,IF(G694=3,19,IF(G694=4,20)))), FALSE))</f>
        <v>0</v>
      </c>
      <c r="I694" s="12" t="str">
        <f>IF(_xlfn.IFNA(VLOOKUP(D694,ctlistM1!A:AI,12,FALSE),"PC 12:0_14:1")=0,"PC 12:0_14:1", _xlfn.IFNA(VLOOKUP(D694,ctlistM1!A:AI,12,FALSE),"PC 12:0_14:1"))</f>
        <v>PC 12:0_14:1</v>
      </c>
      <c r="J694" s="12">
        <f>_xlfn.IFNA(VLOOKUP(D694,ctlistM1!A:AO,19,FALSE),0)</f>
        <v>0</v>
      </c>
      <c r="K694" s="2">
        <f>IF(J694=0,0,VLOOKUP(I694,ProbListM1!D:W,IF(J694=1,17,IF(J694=2,18,IF(J694=3,19,IF(J694=4,20)))),FALSE))</f>
        <v>0</v>
      </c>
      <c r="L694" s="12" t="str">
        <f>IF(_xlfn.IFNA(VLOOKUP(D694,ctlistM1!A:AI,20,FALSE),"PC 12:0_14:1")=0,"PC 12:0_14:1", _xlfn.IFNA(VLOOKUP(D694,ctlistM1!A:AI,20,FALSE),"PC 12:0_14:1"))</f>
        <v>PC 12:0_14:1</v>
      </c>
      <c r="M694">
        <f>_xlfn.IFNA(VLOOKUP(D694,ctlistM1!A:AR,27,FALSE),0)</f>
        <v>0</v>
      </c>
      <c r="N694" s="2">
        <v>0</v>
      </c>
      <c r="O694" t="s">
        <v>146</v>
      </c>
      <c r="P694">
        <v>0</v>
      </c>
      <c r="Q694">
        <v>0</v>
      </c>
    </row>
    <row r="695" spans="1:17" x14ac:dyDescent="0.25">
      <c r="A695">
        <v>694</v>
      </c>
      <c r="B695">
        <v>-887.6</v>
      </c>
      <c r="C695">
        <v>309.3</v>
      </c>
      <c r="D695" t="s">
        <v>839</v>
      </c>
      <c r="E695">
        <f>VLOOKUP(D695,ProbListM1!D:S,10,FALSE)</f>
        <v>0.56924614387228034</v>
      </c>
      <c r="F695" t="str">
        <f>_xlfn.IFNA(VLOOKUP(D695,ctlistM1!A:AI,4,FALSE),"PC 12:0_14:1")</f>
        <v>PI 18:2_20:2</v>
      </c>
      <c r="G695">
        <f>_xlfn.IFNA(VLOOKUP(D695,ctlistM1!A:AL,11,FALSE),0)</f>
        <v>1</v>
      </c>
      <c r="H695" s="2">
        <f>IF(G695=0,0,VLOOKUP(F695,ProbListM1!D:W,IF(G695=1,17,IF(G695=2,18,IF(G695=3,19,IF(G695=4,20)))), FALSE))</f>
        <v>1.6438391855216967E-2</v>
      </c>
      <c r="I695" s="12" t="str">
        <f>IF(_xlfn.IFNA(VLOOKUP(D695,ctlistM1!A:AI,12,FALSE),"PC 12:0_14:1")=0,"PC 12:0_14:1", _xlfn.IFNA(VLOOKUP(D695,ctlistM1!A:AI,12,FALSE),"PC 12:0_14:1"))</f>
        <v>PC 12:0_14:1</v>
      </c>
      <c r="J695" s="12">
        <f>_xlfn.IFNA(VLOOKUP(D695,ctlistM1!A:AO,19,FALSE),0)</f>
        <v>0</v>
      </c>
      <c r="K695" s="2">
        <f>IF(J695=0,0,VLOOKUP(I695,ProbListM1!D:W,IF(J695=1,17,IF(J695=2,18,IF(J695=3,19,IF(J695=4,20)))),FALSE))</f>
        <v>0</v>
      </c>
      <c r="L695" s="12" t="str">
        <f>IF(_xlfn.IFNA(VLOOKUP(D695,ctlistM1!A:AI,20,FALSE),"PC 12:0_14:1")=0,"PC 12:0_14:1", _xlfn.IFNA(VLOOKUP(D695,ctlistM1!A:AI,20,FALSE),"PC 12:0_14:1"))</f>
        <v>PC 12:0_14:1</v>
      </c>
      <c r="M695">
        <f>_xlfn.IFNA(VLOOKUP(D695,ctlistM1!A:AR,27,FALSE),0)</f>
        <v>0</v>
      </c>
      <c r="N695" s="2">
        <v>0</v>
      </c>
      <c r="O695" t="s">
        <v>146</v>
      </c>
      <c r="P695">
        <v>0</v>
      </c>
      <c r="Q695">
        <v>0</v>
      </c>
    </row>
    <row r="696" spans="1:17" x14ac:dyDescent="0.25">
      <c r="A696">
        <v>695</v>
      </c>
      <c r="B696">
        <v>-885.6</v>
      </c>
      <c r="C696">
        <v>307.3</v>
      </c>
      <c r="D696" t="s">
        <v>840</v>
      </c>
      <c r="E696">
        <f>VLOOKUP(D696,ProbListM1!D:S,10,FALSE)</f>
        <v>0.56941695614724308</v>
      </c>
      <c r="F696" t="str">
        <f>_xlfn.IFNA(VLOOKUP(D696,ctlistM1!A:AI,4,FALSE),"PC 12:0_14:1")</f>
        <v>PI 18:2_20:3</v>
      </c>
      <c r="G696">
        <f>_xlfn.IFNA(VLOOKUP(D696,ctlistM1!A:AL,11,FALSE),0)</f>
        <v>1</v>
      </c>
      <c r="H696" s="2">
        <f>IF(G696=0,0,VLOOKUP(F696,ProbListM1!D:W,IF(G696=1,17,IF(G696=2,18,IF(G696=3,19,IF(G696=4,20)))), FALSE))</f>
        <v>1.6404318757254569E-2</v>
      </c>
      <c r="I696" s="12" t="str">
        <f>IF(_xlfn.IFNA(VLOOKUP(D696,ctlistM1!A:AI,12,FALSE),"PC 12:0_14:1")=0,"PC 12:0_14:1", _xlfn.IFNA(VLOOKUP(D696,ctlistM1!A:AI,12,FALSE),"PC 12:0_14:1"))</f>
        <v>PC 12:0_14:1</v>
      </c>
      <c r="J696" s="12">
        <f>_xlfn.IFNA(VLOOKUP(D696,ctlistM1!A:AO,19,FALSE),0)</f>
        <v>0</v>
      </c>
      <c r="K696" s="2">
        <f>IF(J696=0,0,VLOOKUP(I696,ProbListM1!D:W,IF(J696=1,17,IF(J696=2,18,IF(J696=3,19,IF(J696=4,20)))),FALSE))</f>
        <v>0</v>
      </c>
      <c r="L696" s="12" t="str">
        <f>IF(_xlfn.IFNA(VLOOKUP(D696,ctlistM1!A:AI,20,FALSE),"PC 12:0_14:1")=0,"PC 12:0_14:1", _xlfn.IFNA(VLOOKUP(D696,ctlistM1!A:AI,20,FALSE),"PC 12:0_14:1"))</f>
        <v>PC 12:0_14:1</v>
      </c>
      <c r="M696">
        <f>_xlfn.IFNA(VLOOKUP(D696,ctlistM1!A:AR,27,FALSE),0)</f>
        <v>0</v>
      </c>
      <c r="N696" s="2">
        <v>0</v>
      </c>
      <c r="O696" t="s">
        <v>146</v>
      </c>
      <c r="P696">
        <v>0</v>
      </c>
      <c r="Q696">
        <v>0</v>
      </c>
    </row>
    <row r="697" spans="1:17" x14ac:dyDescent="0.25">
      <c r="A697">
        <v>696</v>
      </c>
      <c r="B697">
        <v>-883.5</v>
      </c>
      <c r="C697">
        <v>305.2</v>
      </c>
      <c r="D697" t="s">
        <v>841</v>
      </c>
      <c r="E697">
        <f>VLOOKUP(D697,ProbListM1!D:S,10,FALSE)</f>
        <v>0.56958781967742034</v>
      </c>
      <c r="F697" t="str">
        <f>_xlfn.IFNA(VLOOKUP(D697,ctlistM1!A:AI,4,FALSE),"PC 12:0_14:1")</f>
        <v>PI 18:2_20:4</v>
      </c>
      <c r="G697">
        <f>_xlfn.IFNA(VLOOKUP(D697,ctlistM1!A:AL,11,FALSE),0)</f>
        <v>1</v>
      </c>
      <c r="H697" s="2">
        <f>IF(G697=0,0,VLOOKUP(F697,ProbListM1!D:W,IF(G697=1,17,IF(G697=2,18,IF(G697=3,19,IF(G697=4,20)))), FALSE))</f>
        <v>1.6370275024384429E-2</v>
      </c>
      <c r="I697" s="12" t="str">
        <f>IF(_xlfn.IFNA(VLOOKUP(D697,ctlistM1!A:AI,12,FALSE),"PC 12:0_14:1")=0,"PC 12:0_14:1", _xlfn.IFNA(VLOOKUP(D697,ctlistM1!A:AI,12,FALSE),"PC 12:0_14:1"))</f>
        <v>PC 12:0_14:1</v>
      </c>
      <c r="J697" s="12">
        <f>_xlfn.IFNA(VLOOKUP(D697,ctlistM1!A:AO,19,FALSE),0)</f>
        <v>0</v>
      </c>
      <c r="K697" s="2">
        <f>IF(J697=0,0,VLOOKUP(I697,ProbListM1!D:W,IF(J697=1,17,IF(J697=2,18,IF(J697=3,19,IF(J697=4,20)))),FALSE))</f>
        <v>0</v>
      </c>
      <c r="L697" s="12" t="str">
        <f>IF(_xlfn.IFNA(VLOOKUP(D697,ctlistM1!A:AI,20,FALSE),"PC 12:0_14:1")=0,"PC 12:0_14:1", _xlfn.IFNA(VLOOKUP(D697,ctlistM1!A:AI,20,FALSE),"PC 12:0_14:1"))</f>
        <v>PC 12:0_14:1</v>
      </c>
      <c r="M697">
        <f>_xlfn.IFNA(VLOOKUP(D697,ctlistM1!A:AR,27,FALSE),0)</f>
        <v>0</v>
      </c>
      <c r="N697" s="2">
        <v>0</v>
      </c>
      <c r="O697" t="s">
        <v>146</v>
      </c>
      <c r="P697">
        <v>0</v>
      </c>
      <c r="Q697">
        <v>0</v>
      </c>
    </row>
    <row r="698" spans="1:17" x14ac:dyDescent="0.25">
      <c r="A698">
        <v>697</v>
      </c>
      <c r="B698">
        <v>-881.5</v>
      </c>
      <c r="C698">
        <v>303.2</v>
      </c>
      <c r="D698" t="s">
        <v>842</v>
      </c>
      <c r="E698">
        <f>VLOOKUP(D698,ProbListM1!D:S,10,FALSE)</f>
        <v>0.56975873447819225</v>
      </c>
      <c r="F698" t="str">
        <f>_xlfn.IFNA(VLOOKUP(D698,ctlistM1!A:AI,4,FALSE),"PC 12:0_14:1")</f>
        <v>PI 18:2_20:5</v>
      </c>
      <c r="G698">
        <f>_xlfn.IFNA(VLOOKUP(D698,ctlistM1!A:AL,11,FALSE),0)</f>
        <v>1</v>
      </c>
      <c r="H698" s="2">
        <f>IF(G698=0,0,VLOOKUP(F698,ProbListM1!D:W,IF(G698=1,17,IF(G698=2,18,IF(G698=3,19,IF(G698=4,20)))), FALSE))</f>
        <v>1.6336260692689085E-2</v>
      </c>
      <c r="I698" s="12" t="str">
        <f>IF(_xlfn.IFNA(VLOOKUP(D698,ctlistM1!A:AI,12,FALSE),"PC 12:0_14:1")=0,"PC 12:0_14:1", _xlfn.IFNA(VLOOKUP(D698,ctlistM1!A:AI,12,FALSE),"PC 12:0_14:1"))</f>
        <v>PC 12:0_14:1</v>
      </c>
      <c r="J698" s="12">
        <f>_xlfn.IFNA(VLOOKUP(D698,ctlistM1!A:AO,19,FALSE),0)</f>
        <v>0</v>
      </c>
      <c r="K698" s="2">
        <f>IF(J698=0,0,VLOOKUP(I698,ProbListM1!D:W,IF(J698=1,17,IF(J698=2,18,IF(J698=3,19,IF(J698=4,20)))),FALSE))</f>
        <v>0</v>
      </c>
      <c r="L698" s="12" t="str">
        <f>IF(_xlfn.IFNA(VLOOKUP(D698,ctlistM1!A:AI,20,FALSE),"PC 12:0_14:1")=0,"PC 12:0_14:1", _xlfn.IFNA(VLOOKUP(D698,ctlistM1!A:AI,20,FALSE),"PC 12:0_14:1"))</f>
        <v>PC 12:0_14:1</v>
      </c>
      <c r="M698">
        <f>_xlfn.IFNA(VLOOKUP(D698,ctlistM1!A:AR,27,FALSE),0)</f>
        <v>0</v>
      </c>
      <c r="N698" s="2">
        <v>0</v>
      </c>
      <c r="O698" t="s">
        <v>146</v>
      </c>
      <c r="P698">
        <v>0</v>
      </c>
      <c r="Q698">
        <v>0</v>
      </c>
    </row>
    <row r="699" spans="1:17" x14ac:dyDescent="0.25">
      <c r="A699">
        <v>698</v>
      </c>
      <c r="B699">
        <v>-879.5</v>
      </c>
      <c r="C699">
        <v>301.2</v>
      </c>
      <c r="D699" t="s">
        <v>843</v>
      </c>
      <c r="E699">
        <f>VLOOKUP(D699,ProbListM1!D:S,10,FALSE)</f>
        <v>0.56992970056494352</v>
      </c>
      <c r="F699" t="str">
        <f>_xlfn.IFNA(VLOOKUP(D699,ctlistM1!A:AI,4,FALSE),"PC 12:0_14:1")</f>
        <v>PC 12:0_14:1</v>
      </c>
      <c r="G699">
        <f>_xlfn.IFNA(VLOOKUP(D699,ctlistM1!A:AL,11,FALSE),0)</f>
        <v>0</v>
      </c>
      <c r="H699" s="2">
        <f>IF(G699=0,0,VLOOKUP(F699,ProbListM1!D:W,IF(G699=1,17,IF(G699=2,18,IF(G699=3,19,IF(G699=4,20)))), FALSE))</f>
        <v>0</v>
      </c>
      <c r="I699" s="12" t="str">
        <f>IF(_xlfn.IFNA(VLOOKUP(D699,ctlistM1!A:AI,12,FALSE),"PC 12:0_14:1")=0,"PC 12:0_14:1", _xlfn.IFNA(VLOOKUP(D699,ctlistM1!A:AI,12,FALSE),"PC 12:0_14:1"))</f>
        <v>PC 12:0_14:1</v>
      </c>
      <c r="J699" s="12">
        <f>_xlfn.IFNA(VLOOKUP(D699,ctlistM1!A:AO,19,FALSE),0)</f>
        <v>0</v>
      </c>
      <c r="K699" s="2">
        <f>IF(J699=0,0,VLOOKUP(I699,ProbListM1!D:W,IF(J699=1,17,IF(J699=2,18,IF(J699=3,19,IF(J699=4,20)))),FALSE))</f>
        <v>0</v>
      </c>
      <c r="L699" s="12" t="str">
        <f>IF(_xlfn.IFNA(VLOOKUP(D699,ctlistM1!A:AI,20,FALSE),"PC 12:0_14:1")=0,"PC 12:0_14:1", _xlfn.IFNA(VLOOKUP(D699,ctlistM1!A:AI,20,FALSE),"PC 12:0_14:1"))</f>
        <v>PC 12:0_14:1</v>
      </c>
      <c r="M699">
        <f>_xlfn.IFNA(VLOOKUP(D699,ctlistM1!A:AR,27,FALSE),0)</f>
        <v>0</v>
      </c>
      <c r="N699" s="2">
        <v>0</v>
      </c>
      <c r="O699" t="s">
        <v>146</v>
      </c>
      <c r="P699">
        <v>0</v>
      </c>
      <c r="Q699">
        <v>0</v>
      </c>
    </row>
    <row r="700" spans="1:17" x14ac:dyDescent="0.25">
      <c r="A700">
        <v>699</v>
      </c>
      <c r="B700">
        <v>-909.6</v>
      </c>
      <c r="C700">
        <v>331.3</v>
      </c>
      <c r="D700" t="s">
        <v>844</v>
      </c>
      <c r="E700">
        <f>VLOOKUP(D700,ProbListM1!D:S,10,FALSE)</f>
        <v>0.55695868256369763</v>
      </c>
      <c r="F700" t="str">
        <f>_xlfn.IFNA(VLOOKUP(D700,ctlistM1!A:AI,4,FALSE),"PC 12:0_14:1")</f>
        <v>PI 18:2_22:5</v>
      </c>
      <c r="G700">
        <f>_xlfn.IFNA(VLOOKUP(D700,ctlistM1!A:AL,11,FALSE),0)</f>
        <v>1</v>
      </c>
      <c r="H700" s="2">
        <f>IF(G700=0,0,VLOOKUP(F700,ProbListM1!D:W,IF(G700=1,17,IF(G700=2,18,IF(G700=3,19,IF(G700=4,20)))), FALSE))</f>
        <v>1.8941930068005566E-2</v>
      </c>
      <c r="I700" s="12" t="str">
        <f>IF(_xlfn.IFNA(VLOOKUP(D700,ctlistM1!A:AI,12,FALSE),"PC 12:0_14:1")=0,"PC 12:0_14:1", _xlfn.IFNA(VLOOKUP(D700,ctlistM1!A:AI,12,FALSE),"PC 12:0_14:1"))</f>
        <v>PC 12:0_14:1</v>
      </c>
      <c r="J700" s="12">
        <f>_xlfn.IFNA(VLOOKUP(D700,ctlistM1!A:AO,19,FALSE),0)</f>
        <v>0</v>
      </c>
      <c r="K700" s="2">
        <f>IF(J700=0,0,VLOOKUP(I700,ProbListM1!D:W,IF(J700=1,17,IF(J700=2,18,IF(J700=3,19,IF(J700=4,20)))),FALSE))</f>
        <v>0</v>
      </c>
      <c r="L700" s="12" t="str">
        <f>IF(_xlfn.IFNA(VLOOKUP(D700,ctlistM1!A:AI,20,FALSE),"PC 12:0_14:1")=0,"PC 12:0_14:1", _xlfn.IFNA(VLOOKUP(D700,ctlistM1!A:AI,20,FALSE),"PC 12:0_14:1"))</f>
        <v>PC 12:0_14:1</v>
      </c>
      <c r="M700">
        <f>_xlfn.IFNA(VLOOKUP(D700,ctlistM1!A:AR,27,FALSE),0)</f>
        <v>0</v>
      </c>
      <c r="N700" s="2">
        <v>0</v>
      </c>
      <c r="O700" t="s">
        <v>146</v>
      </c>
      <c r="P700">
        <v>0</v>
      </c>
      <c r="Q700">
        <v>0</v>
      </c>
    </row>
    <row r="701" spans="1:17" x14ac:dyDescent="0.25">
      <c r="A701">
        <v>700</v>
      </c>
      <c r="B701">
        <v>-907.5</v>
      </c>
      <c r="C701">
        <v>329.2</v>
      </c>
      <c r="D701" t="s">
        <v>845</v>
      </c>
      <c r="E701">
        <f>VLOOKUP(D701,ProbListM1!D:S,10,FALSE)</f>
        <v>0.55712580777069809</v>
      </c>
      <c r="F701" t="str">
        <f>_xlfn.IFNA(VLOOKUP(D701,ctlistM1!A:AI,4,FALSE),"PC 12:0_14:1")</f>
        <v>PI 18:2_22:6</v>
      </c>
      <c r="G701">
        <f>_xlfn.IFNA(VLOOKUP(D701,ctlistM1!A:AL,11,FALSE),0)</f>
        <v>1</v>
      </c>
      <c r="H701" s="2">
        <f>IF(G701=0,0,VLOOKUP(F701,ProbListM1!D:W,IF(G701=1,17,IF(G701=2,18,IF(G701=3,19,IF(G701=4,20)))), FALSE))</f>
        <v>1.8905780728837848E-2</v>
      </c>
      <c r="I701" s="12" t="str">
        <f>IF(_xlfn.IFNA(VLOOKUP(D701,ctlistM1!A:AI,12,FALSE),"PC 12:0_14:1")=0,"PC 12:0_14:1", _xlfn.IFNA(VLOOKUP(D701,ctlistM1!A:AI,12,FALSE),"PC 12:0_14:1"))</f>
        <v>PC 12:0_14:1</v>
      </c>
      <c r="J701" s="12">
        <f>_xlfn.IFNA(VLOOKUP(D701,ctlistM1!A:AO,19,FALSE),0)</f>
        <v>0</v>
      </c>
      <c r="K701" s="2">
        <f>IF(J701=0,0,VLOOKUP(I701,ProbListM1!D:W,IF(J701=1,17,IF(J701=2,18,IF(J701=3,19,IF(J701=4,20)))),FALSE))</f>
        <v>0</v>
      </c>
      <c r="L701" s="12" t="str">
        <f>IF(_xlfn.IFNA(VLOOKUP(D701,ctlistM1!A:AI,20,FALSE),"PC 12:0_14:1")=0,"PC 12:0_14:1", _xlfn.IFNA(VLOOKUP(D701,ctlistM1!A:AI,20,FALSE),"PC 12:0_14:1"))</f>
        <v>PC 12:0_14:1</v>
      </c>
      <c r="M701">
        <f>_xlfn.IFNA(VLOOKUP(D701,ctlistM1!A:AR,27,FALSE),0)</f>
        <v>0</v>
      </c>
      <c r="N701" s="2">
        <v>0</v>
      </c>
      <c r="O701" t="s">
        <v>146</v>
      </c>
      <c r="P701">
        <v>0</v>
      </c>
      <c r="Q701">
        <v>0</v>
      </c>
    </row>
    <row r="702" spans="1:17" x14ac:dyDescent="0.25">
      <c r="A702">
        <v>701</v>
      </c>
      <c r="B702">
        <v>-905.5</v>
      </c>
      <c r="C702">
        <v>327.2</v>
      </c>
      <c r="D702" t="s">
        <v>846</v>
      </c>
      <c r="E702">
        <f>VLOOKUP(D702,ProbListM1!D:S,10,FALSE)</f>
        <v>0.55729298312654396</v>
      </c>
      <c r="F702" t="str">
        <f>_xlfn.IFNA(VLOOKUP(D702,ctlistM1!A:AI,4,FALSE),"PC 12:0_14:1")</f>
        <v>PC 12:0_14:1</v>
      </c>
      <c r="G702">
        <f>_xlfn.IFNA(VLOOKUP(D702,ctlistM1!A:AL,11,FALSE),0)</f>
        <v>0</v>
      </c>
      <c r="H702" s="2">
        <f>IF(G702=0,0,VLOOKUP(F702,ProbListM1!D:W,IF(G702=1,17,IF(G702=2,18,IF(G702=3,19,IF(G702=4,20)))), FALSE))</f>
        <v>0</v>
      </c>
      <c r="I702" s="12" t="str">
        <f>IF(_xlfn.IFNA(VLOOKUP(D702,ctlistM1!A:AI,12,FALSE),"PC 12:0_14:1")=0,"PC 12:0_14:1", _xlfn.IFNA(VLOOKUP(D702,ctlistM1!A:AI,12,FALSE),"PC 12:0_14:1"))</f>
        <v>PC 12:0_14:1</v>
      </c>
      <c r="J702" s="12">
        <f>_xlfn.IFNA(VLOOKUP(D702,ctlistM1!A:AO,19,FALSE),0)</f>
        <v>0</v>
      </c>
      <c r="K702" s="2">
        <f>IF(J702=0,0,VLOOKUP(I702,ProbListM1!D:W,IF(J702=1,17,IF(J702=2,18,IF(J702=3,19,IF(J702=4,20)))),FALSE))</f>
        <v>0</v>
      </c>
      <c r="L702" s="12" t="str">
        <f>IF(_xlfn.IFNA(VLOOKUP(D702,ctlistM1!A:AI,20,FALSE),"PC 12:0_14:1")=0,"PC 12:0_14:1", _xlfn.IFNA(VLOOKUP(D702,ctlistM1!A:AI,20,FALSE),"PC 12:0_14:1"))</f>
        <v>PC 12:0_14:1</v>
      </c>
      <c r="M702">
        <f>_xlfn.IFNA(VLOOKUP(D702,ctlistM1!A:AR,27,FALSE),0)</f>
        <v>0</v>
      </c>
      <c r="N702" s="2">
        <v>0</v>
      </c>
      <c r="O702" t="s">
        <v>146</v>
      </c>
      <c r="P702">
        <v>0</v>
      </c>
      <c r="Q702">
        <v>0</v>
      </c>
    </row>
    <row r="703" spans="1:17" x14ac:dyDescent="0.25">
      <c r="A703">
        <v>702</v>
      </c>
      <c r="B703">
        <v>-863.6</v>
      </c>
      <c r="C703">
        <v>253.2</v>
      </c>
      <c r="D703" t="s">
        <v>847</v>
      </c>
      <c r="E703">
        <f>VLOOKUP(D703,ProbListM1!D:S,10,FALSE)</f>
        <v>0.58197926828304514</v>
      </c>
      <c r="F703" t="str">
        <f>_xlfn.IFNA(VLOOKUP(D703,ctlistM1!A:AI,4,FALSE),"PC 12:0_14:1")</f>
        <v>PC 12:0_14:1</v>
      </c>
      <c r="G703">
        <f>_xlfn.IFNA(VLOOKUP(D703,ctlistM1!A:AL,11,FALSE),0)</f>
        <v>0</v>
      </c>
      <c r="H703" s="2">
        <f>IF(G703=0,0,VLOOKUP(F703,ProbListM1!D:W,IF(G703=1,17,IF(G703=2,18,IF(G703=3,19,IF(G703=4,20)))), FALSE))</f>
        <v>0</v>
      </c>
      <c r="I703" s="12" t="str">
        <f>IF(_xlfn.IFNA(VLOOKUP(D703,ctlistM1!A:AI,12,FALSE),"PC 12:0_14:1")=0,"PC 12:0_14:1", _xlfn.IFNA(VLOOKUP(D703,ctlistM1!A:AI,12,FALSE),"PC 12:0_14:1"))</f>
        <v>PC 12:0_14:1</v>
      </c>
      <c r="J703" s="12">
        <f>_xlfn.IFNA(VLOOKUP(D703,ctlistM1!A:AO,19,FALSE),0)</f>
        <v>0</v>
      </c>
      <c r="K703" s="2">
        <f>IF(J703=0,0,VLOOKUP(I703,ProbListM1!D:W,IF(J703=1,17,IF(J703=2,18,IF(J703=3,19,IF(J703=4,20)))),FALSE))</f>
        <v>0</v>
      </c>
      <c r="L703" s="12" t="str">
        <f>IF(_xlfn.IFNA(VLOOKUP(D703,ctlistM1!A:AI,20,FALSE),"PC 12:0_14:1")=0,"PC 12:0_14:1", _xlfn.IFNA(VLOOKUP(D703,ctlistM1!A:AI,20,FALSE),"PC 12:0_14:1"))</f>
        <v>PC 12:0_14:1</v>
      </c>
      <c r="M703">
        <f>_xlfn.IFNA(VLOOKUP(D703,ctlistM1!A:AR,27,FALSE),0)</f>
        <v>0</v>
      </c>
      <c r="N703" s="2">
        <v>0</v>
      </c>
      <c r="O703" t="s">
        <v>146</v>
      </c>
      <c r="P703">
        <v>0</v>
      </c>
      <c r="Q703">
        <v>0</v>
      </c>
    </row>
    <row r="704" spans="1:17" x14ac:dyDescent="0.25">
      <c r="A704">
        <v>703</v>
      </c>
      <c r="B704">
        <v>-891.6</v>
      </c>
      <c r="C704">
        <v>281.2</v>
      </c>
      <c r="D704" t="s">
        <v>848</v>
      </c>
      <c r="E704">
        <f>VLOOKUP(D704,ProbListM1!D:S,10,FALSE)</f>
        <v>0.56890467302650194</v>
      </c>
      <c r="F704" t="str">
        <f>_xlfn.IFNA(VLOOKUP(D704,ctlistM1!A:AI,4,FALSE),"PC 12:0_14:1")</f>
        <v>PI 18:2_20:0</v>
      </c>
      <c r="G704">
        <f>_xlfn.IFNA(VLOOKUP(D704,ctlistM1!A:AL,11,FALSE),0)</f>
        <v>1</v>
      </c>
      <c r="H704" s="2">
        <f>IF(G704=0,0,VLOOKUP(F704,ProbListM1!D:W,IF(G704=1,17,IF(G704=2,18,IF(G704=3,19,IF(G704=4,20)))), FALSE))</f>
        <v>1.3677384951610506E-2</v>
      </c>
      <c r="I704" s="12" t="str">
        <f>IF(_xlfn.IFNA(VLOOKUP(D704,ctlistM1!A:AI,12,FALSE),"PC 12:0_14:1")=0,"PC 12:0_14:1", _xlfn.IFNA(VLOOKUP(D704,ctlistM1!A:AI,12,FALSE),"PC 12:0_14:1"))</f>
        <v>PI 18:1_20:1_2</v>
      </c>
      <c r="J704" s="12">
        <f>_xlfn.IFNA(VLOOKUP(D704,ctlistM1!A:AO,19,FALSE),0)</f>
        <v>2</v>
      </c>
      <c r="K704" s="2">
        <f>IF(J704=0,0,VLOOKUP(I704,ProbListM1!D:W,IF(J704=1,17,IF(J704=2,18,IF(J704=3,19,IF(J704=4,20)))),FALSE))</f>
        <v>4.3400974043394942E-2</v>
      </c>
      <c r="L704" s="12" t="str">
        <f>IF(_xlfn.IFNA(VLOOKUP(D704,ctlistM1!A:AI,20,FALSE),"PC 12:0_14:1")=0,"PC 12:0_14:1", _xlfn.IFNA(VLOOKUP(D704,ctlistM1!A:AI,20,FALSE),"PC 12:0_14:1"))</f>
        <v>PC 12:0_14:1</v>
      </c>
      <c r="M704">
        <f>_xlfn.IFNA(VLOOKUP(D704,ctlistM1!A:AR,27,FALSE),0)</f>
        <v>0</v>
      </c>
      <c r="N704" s="2">
        <v>0</v>
      </c>
      <c r="O704" t="s">
        <v>146</v>
      </c>
      <c r="P704">
        <v>0</v>
      </c>
      <c r="Q704">
        <v>0</v>
      </c>
    </row>
    <row r="705" spans="1:17" x14ac:dyDescent="0.25">
      <c r="A705">
        <v>704</v>
      </c>
      <c r="B705">
        <v>-889.6</v>
      </c>
      <c r="C705">
        <v>279.2</v>
      </c>
      <c r="D705" t="s">
        <v>849</v>
      </c>
      <c r="E705">
        <f>VLOOKUP(D705,ProbListM1!D:S,10,FALSE)</f>
        <v>0.56907538283715686</v>
      </c>
      <c r="F705" t="str">
        <f>_xlfn.IFNA(VLOOKUP(D705,ctlistM1!A:AI,4,FALSE),"PC 12:0_14:1")</f>
        <v>PI 18:3_20:0</v>
      </c>
      <c r="G705">
        <f>_xlfn.IFNA(VLOOKUP(D705,ctlistM1!A:AL,11,FALSE),0)</f>
        <v>1</v>
      </c>
      <c r="H705" s="2">
        <f>IF(G705=0,0,VLOOKUP(F705,ProbListM1!D:W,IF(G705=1,17,IF(G705=2,18,IF(G705=3,19,IF(G705=4,20)))), FALSE))</f>
        <v>1.3646408639776836E-2</v>
      </c>
      <c r="I705" s="12" t="str">
        <f>IF(_xlfn.IFNA(VLOOKUP(D705,ctlistM1!A:AI,12,FALSE),"PC 12:0_14:1")=0,"PC 12:0_14:1", _xlfn.IFNA(VLOOKUP(D705,ctlistM1!A:AI,12,FALSE),"PC 12:0_14:1"))</f>
        <v>PI 18:2_20:1_2</v>
      </c>
      <c r="J705" s="12">
        <f>_xlfn.IFNA(VLOOKUP(D705,ctlistM1!A:AO,19,FALSE),0)</f>
        <v>2</v>
      </c>
      <c r="K705" s="2">
        <f>IF(J705=0,0,VLOOKUP(I705,ProbListM1!D:W,IF(J705=1,17,IF(J705=2,18,IF(J705=3,19,IF(J705=4,20)))),FALSE))</f>
        <v>4.3413997265759736E-2</v>
      </c>
      <c r="L705" s="12" t="str">
        <f>IF(_xlfn.IFNA(VLOOKUP(D705,ctlistM1!A:AI,20,FALSE),"PC 12:0_14:1")=0,"PC 12:0_14:1", _xlfn.IFNA(VLOOKUP(D705,ctlistM1!A:AI,20,FALSE),"PC 12:0_14:1"))</f>
        <v>PC 12:0_14:1</v>
      </c>
      <c r="M705">
        <f>_xlfn.IFNA(VLOOKUP(D705,ctlistM1!A:AR,27,FALSE),0)</f>
        <v>0</v>
      </c>
      <c r="N705" s="2">
        <v>0</v>
      </c>
      <c r="O705" t="s">
        <v>146</v>
      </c>
      <c r="P705">
        <v>0</v>
      </c>
      <c r="Q705">
        <v>0</v>
      </c>
    </row>
    <row r="706" spans="1:17" x14ac:dyDescent="0.25">
      <c r="A706">
        <v>705</v>
      </c>
      <c r="B706">
        <v>-887.6</v>
      </c>
      <c r="C706">
        <v>277.2</v>
      </c>
      <c r="D706" t="s">
        <v>850</v>
      </c>
      <c r="E706">
        <f>VLOOKUP(D706,ProbListM1!D:S,10,FALSE)</f>
        <v>0.56924614387228034</v>
      </c>
      <c r="F706" t="str">
        <f>_xlfn.IFNA(VLOOKUP(D706,ctlistM1!A:AI,4,FALSE),"PC 12:0_14:1")</f>
        <v>PC 12:0_14:1</v>
      </c>
      <c r="G706">
        <f>_xlfn.IFNA(VLOOKUP(D706,ctlistM1!A:AL,11,FALSE),0)</f>
        <v>0</v>
      </c>
      <c r="H706" s="2">
        <f>IF(G706=0,0,VLOOKUP(F706,ProbListM1!D:W,IF(G706=1,17,IF(G706=2,18,IF(G706=3,19,IF(G706=4,20)))), FALSE))</f>
        <v>0</v>
      </c>
      <c r="I706" s="12" t="str">
        <f>IF(_xlfn.IFNA(VLOOKUP(D706,ctlistM1!A:AI,12,FALSE),"PC 12:0_14:1")=0,"PC 12:0_14:1", _xlfn.IFNA(VLOOKUP(D706,ctlistM1!A:AI,12,FALSE),"PC 12:0_14:1"))</f>
        <v>PC 12:0_14:1</v>
      </c>
      <c r="J706" s="12">
        <f>_xlfn.IFNA(VLOOKUP(D706,ctlistM1!A:AO,19,FALSE),0)</f>
        <v>0</v>
      </c>
      <c r="K706" s="2">
        <f>IF(J706=0,0,VLOOKUP(I706,ProbListM1!D:W,IF(J706=1,17,IF(J706=2,18,IF(J706=3,19,IF(J706=4,20)))),FALSE))</f>
        <v>0</v>
      </c>
      <c r="L706" s="12" t="str">
        <f>IF(_xlfn.IFNA(VLOOKUP(D706,ctlistM1!A:AI,20,FALSE),"PC 12:0_14:1")=0,"PC 12:0_14:1", _xlfn.IFNA(VLOOKUP(D706,ctlistM1!A:AI,20,FALSE),"PC 12:0_14:1"))</f>
        <v>PC 12:0_14:1</v>
      </c>
      <c r="M706">
        <f>_xlfn.IFNA(VLOOKUP(D706,ctlistM1!A:AR,27,FALSE),0)</f>
        <v>0</v>
      </c>
      <c r="N706" s="2">
        <v>0</v>
      </c>
      <c r="O706" t="s">
        <v>146</v>
      </c>
      <c r="P706">
        <v>0</v>
      </c>
      <c r="Q706">
        <v>0</v>
      </c>
    </row>
    <row r="707" spans="1:17" x14ac:dyDescent="0.25">
      <c r="A707">
        <v>706</v>
      </c>
      <c r="B707">
        <v>-919.6</v>
      </c>
      <c r="C707">
        <v>309.3</v>
      </c>
      <c r="D707" t="s">
        <v>851</v>
      </c>
      <c r="E707">
        <f>VLOOKUP(D707,ProbListM1!D:S,10,FALSE)</f>
        <v>0.55612380823500895</v>
      </c>
      <c r="F707" t="str">
        <f>_xlfn.IFNA(VLOOKUP(D707,ctlistM1!A:AI,4,FALSE),"PC 12:0_14:1")</f>
        <v>PI 20:0_20:2</v>
      </c>
      <c r="G707">
        <f>_xlfn.IFNA(VLOOKUP(D707,ctlistM1!A:AL,11,FALSE),0)</f>
        <v>1</v>
      </c>
      <c r="H707" s="2">
        <f>IF(G707=0,0,VLOOKUP(F707,ProbListM1!D:W,IF(G707=1,17,IF(G707=2,18,IF(G707=3,19,IF(G707=4,20)))), FALSE))</f>
        <v>1.6059451922846437E-2</v>
      </c>
      <c r="I707" s="12" t="str">
        <f>IF(_xlfn.IFNA(VLOOKUP(D707,ctlistM1!A:AI,12,FALSE),"PC 12:0_14:1")=0,"PC 12:0_14:1", _xlfn.IFNA(VLOOKUP(D707,ctlistM1!A:AI,12,FALSE),"PC 12:0_14:1"))</f>
        <v>PC 12:0_14:1</v>
      </c>
      <c r="J707" s="12">
        <f>_xlfn.IFNA(VLOOKUP(D707,ctlistM1!A:AO,19,FALSE),0)</f>
        <v>0</v>
      </c>
      <c r="K707" s="2">
        <f>IF(J707=0,0,VLOOKUP(I707,ProbListM1!D:W,IF(J707=1,17,IF(J707=2,18,IF(J707=3,19,IF(J707=4,20)))),FALSE))</f>
        <v>0</v>
      </c>
      <c r="L707" s="12" t="str">
        <f>IF(_xlfn.IFNA(VLOOKUP(D707,ctlistM1!A:AI,20,FALSE),"PC 12:0_14:1")=0,"PC 12:0_14:1", _xlfn.IFNA(VLOOKUP(D707,ctlistM1!A:AI,20,FALSE),"PC 12:0_14:1"))</f>
        <v>PC 12:0_14:1</v>
      </c>
      <c r="M707">
        <f>_xlfn.IFNA(VLOOKUP(D707,ctlistM1!A:AR,27,FALSE),0)</f>
        <v>0</v>
      </c>
      <c r="N707" s="2">
        <v>0</v>
      </c>
      <c r="O707" t="s">
        <v>146</v>
      </c>
      <c r="P707">
        <v>0</v>
      </c>
      <c r="Q707">
        <v>0</v>
      </c>
    </row>
    <row r="708" spans="1:17" x14ac:dyDescent="0.25">
      <c r="A708">
        <v>707</v>
      </c>
      <c r="B708">
        <v>-917.6</v>
      </c>
      <c r="C708">
        <v>307.3</v>
      </c>
      <c r="D708" t="s">
        <v>852</v>
      </c>
      <c r="E708">
        <f>VLOOKUP(D708,ProbListM1!D:S,10,FALSE)</f>
        <v>0.5562906829233456</v>
      </c>
      <c r="F708" t="str">
        <f>_xlfn.IFNA(VLOOKUP(D708,ctlistM1!A:AI,4,FALSE),"PC 12:0_14:1")</f>
        <v>PI 20:0_20:3</v>
      </c>
      <c r="G708">
        <f>_xlfn.IFNA(VLOOKUP(D708,ctlistM1!A:AL,11,FALSE),0)</f>
        <v>1</v>
      </c>
      <c r="H708" s="2">
        <f>IF(G708=0,0,VLOOKUP(F708,ProbListM1!D:W,IF(G708=1,17,IF(G708=2,18,IF(G708=3,19,IF(G708=4,20)))), FALSE))</f>
        <v>1.6026164282339446E-2</v>
      </c>
      <c r="I708" s="12" t="str">
        <f>IF(_xlfn.IFNA(VLOOKUP(D708,ctlistM1!A:AI,12,FALSE),"PC 12:0_14:1")=0,"PC 12:0_14:1", _xlfn.IFNA(VLOOKUP(D708,ctlistM1!A:AI,12,FALSE),"PC 12:0_14:1"))</f>
        <v>PC 12:0_14:1</v>
      </c>
      <c r="J708" s="12">
        <f>_xlfn.IFNA(VLOOKUP(D708,ctlistM1!A:AO,19,FALSE),0)</f>
        <v>0</v>
      </c>
      <c r="K708" s="2">
        <f>IF(J708=0,0,VLOOKUP(I708,ProbListM1!D:W,IF(J708=1,17,IF(J708=2,18,IF(J708=3,19,IF(J708=4,20)))),FALSE))</f>
        <v>0</v>
      </c>
      <c r="L708" s="12" t="str">
        <f>IF(_xlfn.IFNA(VLOOKUP(D708,ctlistM1!A:AI,20,FALSE),"PC 12:0_14:1")=0,"PC 12:0_14:1", _xlfn.IFNA(VLOOKUP(D708,ctlistM1!A:AI,20,FALSE),"PC 12:0_14:1"))</f>
        <v>PC 12:0_14:1</v>
      </c>
      <c r="M708">
        <f>_xlfn.IFNA(VLOOKUP(D708,ctlistM1!A:AR,27,FALSE),0)</f>
        <v>0</v>
      </c>
      <c r="N708" s="2">
        <v>0</v>
      </c>
      <c r="O708" t="s">
        <v>146</v>
      </c>
      <c r="P708">
        <v>0</v>
      </c>
      <c r="Q708">
        <v>0</v>
      </c>
    </row>
    <row r="709" spans="1:17" x14ac:dyDescent="0.25">
      <c r="A709">
        <v>708</v>
      </c>
      <c r="B709">
        <v>-915.6</v>
      </c>
      <c r="C709">
        <v>305.2</v>
      </c>
      <c r="D709" t="s">
        <v>853</v>
      </c>
      <c r="E709">
        <f>VLOOKUP(D709,ProbListM1!D:S,10,FALSE)</f>
        <v>0.55645760768535513</v>
      </c>
      <c r="F709" t="str">
        <f>_xlfn.IFNA(VLOOKUP(D709,ctlistM1!A:AI,4,FALSE),"PC 12:0_14:1")</f>
        <v>PI 20:0_20:4</v>
      </c>
      <c r="G709">
        <f>_xlfn.IFNA(VLOOKUP(D709,ctlistM1!A:AL,11,FALSE),0)</f>
        <v>1</v>
      </c>
      <c r="H709" s="2">
        <f>IF(G709=0,0,VLOOKUP(F709,ProbListM1!D:W,IF(G709=1,17,IF(G709=2,18,IF(G709=3,19,IF(G709=4,20)))), FALSE))</f>
        <v>1.5992905329996806E-2</v>
      </c>
      <c r="I709" s="12" t="str">
        <f>IF(_xlfn.IFNA(VLOOKUP(D709,ctlistM1!A:AI,12,FALSE),"PC 12:0_14:1")=0,"PC 12:0_14:1", _xlfn.IFNA(VLOOKUP(D709,ctlistM1!A:AI,12,FALSE),"PC 12:0_14:1"))</f>
        <v>PC 12:0_14:1</v>
      </c>
      <c r="J709" s="12">
        <f>_xlfn.IFNA(VLOOKUP(D709,ctlistM1!A:AO,19,FALSE),0)</f>
        <v>0</v>
      </c>
      <c r="K709" s="2">
        <f>IF(J709=0,0,VLOOKUP(I709,ProbListM1!D:W,IF(J709=1,17,IF(J709=2,18,IF(J709=3,19,IF(J709=4,20)))),FALSE))</f>
        <v>0</v>
      </c>
      <c r="L709" s="12" t="str">
        <f>IF(_xlfn.IFNA(VLOOKUP(D709,ctlistM1!A:AI,20,FALSE),"PC 12:0_14:1")=0,"PC 12:0_14:1", _xlfn.IFNA(VLOOKUP(D709,ctlistM1!A:AI,20,FALSE),"PC 12:0_14:1"))</f>
        <v>PC 12:0_14:1</v>
      </c>
      <c r="M709">
        <f>_xlfn.IFNA(VLOOKUP(D709,ctlistM1!A:AR,27,FALSE),0)</f>
        <v>0</v>
      </c>
      <c r="N709" s="2">
        <v>0</v>
      </c>
      <c r="O709" t="s">
        <v>146</v>
      </c>
      <c r="P709">
        <v>0</v>
      </c>
      <c r="Q709">
        <v>0</v>
      </c>
    </row>
    <row r="710" spans="1:17" x14ac:dyDescent="0.25">
      <c r="A710">
        <v>709</v>
      </c>
      <c r="B710">
        <v>-913.6</v>
      </c>
      <c r="C710">
        <v>303.2</v>
      </c>
      <c r="D710" t="s">
        <v>854</v>
      </c>
      <c r="E710">
        <f>VLOOKUP(D710,ProbListM1!D:S,10,FALSE)</f>
        <v>0.55662458253606273</v>
      </c>
      <c r="F710" t="str">
        <f>_xlfn.IFNA(VLOOKUP(D710,ctlistM1!A:AI,4,FALSE),"PC 12:0_14:1")</f>
        <v>PI 20:0_20:5</v>
      </c>
      <c r="G710">
        <f>_xlfn.IFNA(VLOOKUP(D710,ctlistM1!A:AL,11,FALSE),0)</f>
        <v>1</v>
      </c>
      <c r="H710" s="2">
        <f>IF(G710=0,0,VLOOKUP(F710,ProbListM1!D:W,IF(G710=1,17,IF(G710=2,18,IF(G710=3,19,IF(G710=4,20)))), FALSE))</f>
        <v>1.5959675101069288E-2</v>
      </c>
      <c r="I710" s="12" t="str">
        <f>IF(_xlfn.IFNA(VLOOKUP(D710,ctlistM1!A:AI,12,FALSE),"PC 12:0_14:1")=0,"PC 12:0_14:1", _xlfn.IFNA(VLOOKUP(D710,ctlistM1!A:AI,12,FALSE),"PC 12:0_14:1"))</f>
        <v>PC 12:0_14:1</v>
      </c>
      <c r="J710" s="12">
        <f>_xlfn.IFNA(VLOOKUP(D710,ctlistM1!A:AO,19,FALSE),0)</f>
        <v>0</v>
      </c>
      <c r="K710" s="2">
        <f>IF(J710=0,0,VLOOKUP(I710,ProbListM1!D:W,IF(J710=1,17,IF(J710=2,18,IF(J710=3,19,IF(J710=4,20)))),FALSE))</f>
        <v>0</v>
      </c>
      <c r="L710" s="12" t="str">
        <f>IF(_xlfn.IFNA(VLOOKUP(D710,ctlistM1!A:AI,20,FALSE),"PC 12:0_14:1")=0,"PC 12:0_14:1", _xlfn.IFNA(VLOOKUP(D710,ctlistM1!A:AI,20,FALSE),"PC 12:0_14:1"))</f>
        <v>PC 12:0_14:1</v>
      </c>
      <c r="M710">
        <f>_xlfn.IFNA(VLOOKUP(D710,ctlistM1!A:AR,27,FALSE),0)</f>
        <v>0</v>
      </c>
      <c r="N710" s="2">
        <v>0</v>
      </c>
      <c r="O710" t="s">
        <v>146</v>
      </c>
      <c r="P710">
        <v>0</v>
      </c>
      <c r="Q710">
        <v>0</v>
      </c>
    </row>
    <row r="711" spans="1:17" x14ac:dyDescent="0.25">
      <c r="A711">
        <v>710</v>
      </c>
      <c r="B711">
        <v>-911.6</v>
      </c>
      <c r="C711">
        <v>301.2</v>
      </c>
      <c r="D711" t="s">
        <v>855</v>
      </c>
      <c r="E711">
        <f>VLOOKUP(D711,ProbListM1!D:S,10,FALSE)</f>
        <v>0.55679160749049883</v>
      </c>
      <c r="F711" t="str">
        <f>_xlfn.IFNA(VLOOKUP(D711,ctlistM1!A:AI,4,FALSE),"PC 12:0_14:1")</f>
        <v>PC 12:0_14:1</v>
      </c>
      <c r="G711">
        <f>_xlfn.IFNA(VLOOKUP(D711,ctlistM1!A:AL,11,FALSE),0)</f>
        <v>0</v>
      </c>
      <c r="H711" s="2">
        <f>IF(G711=0,0,VLOOKUP(F711,ProbListM1!D:W,IF(G711=1,17,IF(G711=2,18,IF(G711=3,19,IF(G711=4,20)))), FALSE))</f>
        <v>0</v>
      </c>
      <c r="I711" s="12" t="str">
        <f>IF(_xlfn.IFNA(VLOOKUP(D711,ctlistM1!A:AI,12,FALSE),"PC 12:0_14:1")=0,"PC 12:0_14:1", _xlfn.IFNA(VLOOKUP(D711,ctlistM1!A:AI,12,FALSE),"PC 12:0_14:1"))</f>
        <v>PC 12:0_14:1</v>
      </c>
      <c r="J711" s="12">
        <f>_xlfn.IFNA(VLOOKUP(D711,ctlistM1!A:AO,19,FALSE),0)</f>
        <v>0</v>
      </c>
      <c r="K711" s="2">
        <f>IF(J711=0,0,VLOOKUP(I711,ProbListM1!D:W,IF(J711=1,17,IF(J711=2,18,IF(J711=3,19,IF(J711=4,20)))),FALSE))</f>
        <v>0</v>
      </c>
      <c r="L711" s="12" t="str">
        <f>IF(_xlfn.IFNA(VLOOKUP(D711,ctlistM1!A:AI,20,FALSE),"PC 12:0_14:1")=0,"PC 12:0_14:1", _xlfn.IFNA(VLOOKUP(D711,ctlistM1!A:AI,20,FALSE),"PC 12:0_14:1"))</f>
        <v>PC 12:0_14:1</v>
      </c>
      <c r="M711">
        <f>_xlfn.IFNA(VLOOKUP(D711,ctlistM1!A:AR,27,FALSE),0)</f>
        <v>0</v>
      </c>
      <c r="N711" s="2">
        <v>0</v>
      </c>
      <c r="O711" t="s">
        <v>146</v>
      </c>
      <c r="P711">
        <v>0</v>
      </c>
      <c r="Q711">
        <v>0</v>
      </c>
    </row>
    <row r="712" spans="1:17" x14ac:dyDescent="0.25">
      <c r="A712">
        <v>711</v>
      </c>
      <c r="B712">
        <v>-939.6</v>
      </c>
      <c r="C712">
        <v>329.2</v>
      </c>
      <c r="D712" t="s">
        <v>856</v>
      </c>
      <c r="E712">
        <f>VLOOKUP(D712,ProbListM1!D:S,10,FALSE)</f>
        <v>0.54428287168680722</v>
      </c>
      <c r="F712" t="str">
        <f>_xlfn.IFNA(VLOOKUP(D712,ctlistM1!A:AI,4,FALSE),"PC 12:0_14:1")</f>
        <v>PI 20:0_22:6</v>
      </c>
      <c r="G712">
        <f>_xlfn.IFNA(VLOOKUP(D712,ctlistM1!A:AL,11,FALSE),0)</f>
        <v>1</v>
      </c>
      <c r="H712" s="2">
        <f>IF(G712=0,0,VLOOKUP(F712,ProbListM1!D:W,IF(G712=1,17,IF(G712=2,18,IF(G712=3,19,IF(G712=4,20)))), FALSE))</f>
        <v>1.8469962229443443E-2</v>
      </c>
      <c r="I712" s="12" t="str">
        <f>IF(_xlfn.IFNA(VLOOKUP(D712,ctlistM1!A:AI,12,FALSE),"PC 12:0_14:1")=0,"PC 12:0_14:1", _xlfn.IFNA(VLOOKUP(D712,ctlistM1!A:AI,12,FALSE),"PC 12:0_14:1"))</f>
        <v>PC 12:0_14:1</v>
      </c>
      <c r="J712" s="12">
        <f>_xlfn.IFNA(VLOOKUP(D712,ctlistM1!A:AO,19,FALSE),0)</f>
        <v>0</v>
      </c>
      <c r="K712" s="2">
        <f>IF(J712=0,0,VLOOKUP(I712,ProbListM1!D:W,IF(J712=1,17,IF(J712=2,18,IF(J712=3,19,IF(J712=4,20)))),FALSE))</f>
        <v>0</v>
      </c>
      <c r="L712" s="12" t="str">
        <f>IF(_xlfn.IFNA(VLOOKUP(D712,ctlistM1!A:AI,20,FALSE),"PC 12:0_14:1")=0,"PC 12:0_14:1", _xlfn.IFNA(VLOOKUP(D712,ctlistM1!A:AI,20,FALSE),"PC 12:0_14:1"))</f>
        <v>PC 12:0_14:1</v>
      </c>
      <c r="M712">
        <f>_xlfn.IFNA(VLOOKUP(D712,ctlistM1!A:AR,27,FALSE),0)</f>
        <v>0</v>
      </c>
      <c r="N712" s="2">
        <v>0</v>
      </c>
      <c r="O712" t="s">
        <v>146</v>
      </c>
      <c r="P712">
        <v>0</v>
      </c>
      <c r="Q712">
        <v>0</v>
      </c>
    </row>
    <row r="713" spans="1:17" x14ac:dyDescent="0.25">
      <c r="A713">
        <v>712</v>
      </c>
      <c r="B713">
        <v>-937.6</v>
      </c>
      <c r="C713">
        <v>327.2</v>
      </c>
      <c r="D713" t="s">
        <v>857</v>
      </c>
      <c r="E713">
        <f>VLOOKUP(D713,ProbListM1!D:S,10,FALSE)</f>
        <v>0.5444461932947563</v>
      </c>
      <c r="F713" t="str">
        <f>_xlfn.IFNA(VLOOKUP(D713,ctlistM1!A:AI,4,FALSE),"PC 12:0_14:1")</f>
        <v>PC 12:0_14:1</v>
      </c>
      <c r="G713">
        <f>_xlfn.IFNA(VLOOKUP(D713,ctlistM1!A:AL,11,FALSE),0)</f>
        <v>0</v>
      </c>
      <c r="H713" s="2">
        <f>IF(G713=0,0,VLOOKUP(F713,ProbListM1!D:W,IF(G713=1,17,IF(G713=2,18,IF(G713=3,19,IF(G713=4,20)))), FALSE))</f>
        <v>0</v>
      </c>
      <c r="I713" s="12" t="str">
        <f>IF(_xlfn.IFNA(VLOOKUP(D713,ctlistM1!A:AI,12,FALSE),"PC 12:0_14:1")=0,"PC 12:0_14:1", _xlfn.IFNA(VLOOKUP(D713,ctlistM1!A:AI,12,FALSE),"PC 12:0_14:1"))</f>
        <v>PC 12:0_14:1</v>
      </c>
      <c r="J713" s="12">
        <f>_xlfn.IFNA(VLOOKUP(D713,ctlistM1!A:AO,19,FALSE),0)</f>
        <v>0</v>
      </c>
      <c r="K713" s="2">
        <f>IF(J713=0,0,VLOOKUP(I713,ProbListM1!D:W,IF(J713=1,17,IF(J713=2,18,IF(J713=3,19,IF(J713=4,20)))),FALSE))</f>
        <v>0</v>
      </c>
      <c r="L713" s="12" t="str">
        <f>IF(_xlfn.IFNA(VLOOKUP(D713,ctlistM1!A:AI,20,FALSE),"PC 12:0_14:1")=0,"PC 12:0_14:1", _xlfn.IFNA(VLOOKUP(D713,ctlistM1!A:AI,20,FALSE),"PC 12:0_14:1"))</f>
        <v>PC 12:0_14:1</v>
      </c>
      <c r="M713">
        <f>_xlfn.IFNA(VLOOKUP(D713,ctlistM1!A:AR,27,FALSE),0)</f>
        <v>0</v>
      </c>
      <c r="N713" s="2">
        <v>0</v>
      </c>
      <c r="O713" t="s">
        <v>146</v>
      </c>
      <c r="P713">
        <v>0</v>
      </c>
      <c r="Q713">
        <v>0</v>
      </c>
    </row>
    <row r="714" spans="1:17" x14ac:dyDescent="0.25">
      <c r="A714">
        <v>713</v>
      </c>
      <c r="B714" s="20">
        <v>-798.5</v>
      </c>
      <c r="C714" s="20">
        <v>225.2</v>
      </c>
      <c r="D714" s="33" t="s">
        <v>858</v>
      </c>
      <c r="E714">
        <f>VLOOKUP(D714,ProbListM1!D:S,10,FALSE)</f>
        <v>0.61645771482115941</v>
      </c>
      <c r="F714" t="str">
        <f>_xlfn.IFNA(VLOOKUP(D714,ctlistM1!A:AI,4,FALSE),"PC 12:0_14:1")</f>
        <v>PC 12:0_14:1</v>
      </c>
      <c r="G714">
        <f>_xlfn.IFNA(VLOOKUP(D714,ctlistM1!A:AL,11,FALSE),0)</f>
        <v>0</v>
      </c>
      <c r="H714" s="2">
        <f>IF(G714=0,0,VLOOKUP(F714,ProbListM1!D:W,IF(G714=1,17,IF(G714=2,18,IF(G714=3,19,IF(G714=4,20)))), FALSE))</f>
        <v>0</v>
      </c>
      <c r="I714" s="12" t="str">
        <f>IF(_xlfn.IFNA(VLOOKUP(D714,ctlistM1!A:AI,12,FALSE),"PC 12:0_14:1")=0,"PC 12:0_14:1", _xlfn.IFNA(VLOOKUP(D714,ctlistM1!A:AI,12,FALSE),"PC 12:0_14:1"))</f>
        <v>PC 12:0_14:1</v>
      </c>
      <c r="J714" s="12">
        <f>_xlfn.IFNA(VLOOKUP(D714,ctlistM1!A:AO,19,FALSE),0)</f>
        <v>0</v>
      </c>
      <c r="K714" s="2">
        <f>IF(J714=0,0,VLOOKUP(I714,ProbListM1!D:W,IF(J714=1,17,IF(J714=2,18,IF(J714=3,19,IF(J714=4,20)))),FALSE))</f>
        <v>0</v>
      </c>
      <c r="L714" s="12" t="str">
        <f>IF(_xlfn.IFNA(VLOOKUP(D714,ctlistM1!A:AI,20,FALSE),"PC 12:0_14:1")=0,"PC 12:0_14:1", _xlfn.IFNA(VLOOKUP(D714,ctlistM1!A:AI,20,FALSE),"PC 12:0_14:1"))</f>
        <v>PC 12:0_14:1</v>
      </c>
      <c r="M714">
        <f>_xlfn.IFNA(VLOOKUP(D714,ctlistM1!A:AR,27,FALSE),0)</f>
        <v>0</v>
      </c>
      <c r="N714" s="2">
        <v>0</v>
      </c>
      <c r="O714" t="s">
        <v>146</v>
      </c>
      <c r="P714">
        <v>0</v>
      </c>
      <c r="Q714">
        <v>0</v>
      </c>
    </row>
    <row r="715" spans="1:17" x14ac:dyDescent="0.25">
      <c r="A715">
        <v>714</v>
      </c>
      <c r="B715" s="20">
        <v>-826.5</v>
      </c>
      <c r="C715" s="20">
        <v>253.2</v>
      </c>
      <c r="D715" s="33" t="s">
        <v>859</v>
      </c>
      <c r="E715">
        <f>VLOOKUP(D715,ProbListM1!D:S,10,FALSE)</f>
        <v>0.60260853572954232</v>
      </c>
      <c r="F715" t="str">
        <f>_xlfn.IFNA(VLOOKUP(D715,ctlistM1!A:AI,4,FALSE),"PC 12:0_14:1")</f>
        <v>PC 12:0_14:1</v>
      </c>
      <c r="G715">
        <f>_xlfn.IFNA(VLOOKUP(D715,ctlistM1!A:AL,11,FALSE),0)</f>
        <v>0</v>
      </c>
      <c r="H715" s="2">
        <f>IF(G715=0,0,VLOOKUP(F715,ProbListM1!D:W,IF(G715=1,17,IF(G715=2,18,IF(G715=3,19,IF(G715=4,20)))), FALSE))</f>
        <v>0</v>
      </c>
      <c r="I715" s="12" t="str">
        <f>IF(_xlfn.IFNA(VLOOKUP(D715,ctlistM1!A:AI,12,FALSE),"PC 12:0_14:1")=0,"PC 12:0_14:1", _xlfn.IFNA(VLOOKUP(D715,ctlistM1!A:AI,12,FALSE),"PC 12:0_14:1"))</f>
        <v>PC 12:0_14:1</v>
      </c>
      <c r="J715" s="12">
        <f>_xlfn.IFNA(VLOOKUP(D715,ctlistM1!A:AO,19,FALSE),0)</f>
        <v>0</v>
      </c>
      <c r="K715" s="2">
        <f>IF(J715=0,0,VLOOKUP(I715,ProbListM1!D:W,IF(J715=1,17,IF(J715=2,18,IF(J715=3,19,IF(J715=4,20)))),FALSE))</f>
        <v>0</v>
      </c>
      <c r="L715" s="12" t="str">
        <f>IF(_xlfn.IFNA(VLOOKUP(D715,ctlistM1!A:AI,20,FALSE),"PC 12:0_14:1")=0,"PC 12:0_14:1", _xlfn.IFNA(VLOOKUP(D715,ctlistM1!A:AI,20,FALSE),"PC 12:0_14:1"))</f>
        <v>PC 12:0_14:1</v>
      </c>
      <c r="M715">
        <f>_xlfn.IFNA(VLOOKUP(D715,ctlistM1!A:AR,27,FALSE),0)</f>
        <v>0</v>
      </c>
      <c r="N715" s="2">
        <v>0</v>
      </c>
      <c r="O715" t="s">
        <v>146</v>
      </c>
      <c r="P715">
        <v>0</v>
      </c>
      <c r="Q715">
        <v>0</v>
      </c>
    </row>
    <row r="716" spans="1:17" x14ac:dyDescent="0.25">
      <c r="A716">
        <v>715</v>
      </c>
      <c r="B716" s="20">
        <v>-854.5</v>
      </c>
      <c r="C716" s="20">
        <v>281.2</v>
      </c>
      <c r="D716" s="33" t="s">
        <v>860</v>
      </c>
      <c r="E716">
        <f>VLOOKUP(D716,ProbListM1!D:S,10,FALSE)</f>
        <v>0.58907048870246148</v>
      </c>
      <c r="F716" t="str">
        <f>_xlfn.IFNA(VLOOKUP(D716,ctlistM1!A:AI,4,FALSE),"PC 12:0_14:1")</f>
        <v>PC 12:0_14:1</v>
      </c>
      <c r="G716">
        <f>_xlfn.IFNA(VLOOKUP(D716,ctlistM1!A:AL,11,FALSE),0)</f>
        <v>0</v>
      </c>
      <c r="H716" s="2">
        <f>IF(G716=0,0,VLOOKUP(F716,ProbListM1!D:W,IF(G716=1,17,IF(G716=2,18,IF(G716=3,19,IF(G716=4,20)))), FALSE))</f>
        <v>0</v>
      </c>
      <c r="I716" s="12" t="str">
        <f>IF(_xlfn.IFNA(VLOOKUP(D716,ctlistM1!A:AI,12,FALSE),"PC 12:0_14:1")=0,"PC 12:0_14:1", _xlfn.IFNA(VLOOKUP(D716,ctlistM1!A:AI,12,FALSE),"PC 12:0_14:1"))</f>
        <v>PC 12:0_14:1</v>
      </c>
      <c r="J716" s="12">
        <f>_xlfn.IFNA(VLOOKUP(D716,ctlistM1!A:AO,19,FALSE),0)</f>
        <v>0</v>
      </c>
      <c r="K716" s="2">
        <f>IF(J716=0,0,VLOOKUP(I716,ProbListM1!D:W,IF(J716=1,17,IF(J716=2,18,IF(J716=3,19,IF(J716=4,20)))),FALSE))</f>
        <v>0</v>
      </c>
      <c r="L716" s="12" t="str">
        <f>IF(_xlfn.IFNA(VLOOKUP(D716,ctlistM1!A:AI,20,FALSE),"PC 12:0_14:1")=0,"PC 12:0_14:1", _xlfn.IFNA(VLOOKUP(D716,ctlistM1!A:AI,20,FALSE),"PC 12:0_14:1"))</f>
        <v>PC 12:0_14:1</v>
      </c>
      <c r="M716">
        <f>_xlfn.IFNA(VLOOKUP(D716,ctlistM1!A:AR,27,FALSE),0)</f>
        <v>0</v>
      </c>
      <c r="N716" s="2">
        <v>0</v>
      </c>
      <c r="O716" t="s">
        <v>146</v>
      </c>
      <c r="P716">
        <v>0</v>
      </c>
      <c r="Q716">
        <v>0</v>
      </c>
    </row>
    <row r="717" spans="1:17" x14ac:dyDescent="0.25">
      <c r="A717">
        <v>716</v>
      </c>
      <c r="B717" s="20">
        <v>-878.5</v>
      </c>
      <c r="C717" s="20">
        <v>305.2</v>
      </c>
      <c r="D717" s="33" t="s">
        <v>861</v>
      </c>
      <c r="E717">
        <f>VLOOKUP(D717,ProbListM1!D:S,10,FALSE)</f>
        <v>0.57618221548014026</v>
      </c>
      <c r="F717" t="str">
        <f>_xlfn.IFNA(VLOOKUP(D717,ctlistM1!A:AI,4,FALSE),"PC 12:0_14:1")</f>
        <v>PC 12:0_14:1</v>
      </c>
      <c r="G717">
        <f>_xlfn.IFNA(VLOOKUP(D717,ctlistM1!A:AL,11,FALSE),0)</f>
        <v>0</v>
      </c>
      <c r="H717" s="2">
        <f>IF(G717=0,0,VLOOKUP(F717,ProbListM1!D:W,IF(G717=1,17,IF(G717=2,18,IF(G717=3,19,IF(G717=4,20)))), FALSE))</f>
        <v>0</v>
      </c>
      <c r="I717" s="12" t="str">
        <f>IF(_xlfn.IFNA(VLOOKUP(D717,ctlistM1!A:AI,12,FALSE),"PC 12:0_14:1")=0,"PC 12:0_14:1", _xlfn.IFNA(VLOOKUP(D717,ctlistM1!A:AI,12,FALSE),"PC 12:0_14:1"))</f>
        <v>PC 12:0_14:1</v>
      </c>
      <c r="J717" s="12">
        <f>_xlfn.IFNA(VLOOKUP(D717,ctlistM1!A:AO,19,FALSE),0)</f>
        <v>0</v>
      </c>
      <c r="K717" s="2">
        <f>IF(J717=0,0,VLOOKUP(I717,ProbListM1!D:W,IF(J717=1,17,IF(J717=2,18,IF(J717=3,19,IF(J717=4,20)))),FALSE))</f>
        <v>0</v>
      </c>
      <c r="L717" s="12" t="str">
        <f>IF(_xlfn.IFNA(VLOOKUP(D717,ctlistM1!A:AI,20,FALSE),"PC 12:0_14:1")=0,"PC 12:0_14:1", _xlfn.IFNA(VLOOKUP(D717,ctlistM1!A:AI,20,FALSE),"PC 12:0_14:1"))</f>
        <v>PC 12:0_14:1</v>
      </c>
      <c r="M717">
        <f>_xlfn.IFNA(VLOOKUP(D717,ctlistM1!A:AR,27,FALSE),0)</f>
        <v>0</v>
      </c>
      <c r="N717" s="2">
        <v>0</v>
      </c>
      <c r="O717" t="s">
        <v>146</v>
      </c>
      <c r="P717">
        <v>0</v>
      </c>
      <c r="Q717">
        <v>0</v>
      </c>
    </row>
    <row r="718" spans="1:17" x14ac:dyDescent="0.25">
      <c r="A718">
        <v>717</v>
      </c>
      <c r="B718" s="20">
        <v>-904.6</v>
      </c>
      <c r="C718" s="20">
        <v>331.3</v>
      </c>
      <c r="D718" s="33" t="s">
        <v>862</v>
      </c>
      <c r="E718">
        <f>VLOOKUP(D718,ProbListM1!D:S,10,FALSE)</f>
        <v>0.56340686469067225</v>
      </c>
      <c r="F718" t="str">
        <f>_xlfn.IFNA(VLOOKUP(D718,ctlistM1!A:AI,4,FALSE),"PC 12:0_14:1")</f>
        <v>PC 12:0_14:1</v>
      </c>
      <c r="G718">
        <f>_xlfn.IFNA(VLOOKUP(D718,ctlistM1!A:AL,11,FALSE),0)</f>
        <v>0</v>
      </c>
      <c r="H718" s="2">
        <f>IF(G718=0,0,VLOOKUP(F718,ProbListM1!D:W,IF(G718=1,17,IF(G718=2,18,IF(G718=3,19,IF(G718=4,20)))), FALSE))</f>
        <v>0</v>
      </c>
      <c r="I718" s="12" t="str">
        <f>IF(_xlfn.IFNA(VLOOKUP(D718,ctlistM1!A:AI,12,FALSE),"PC 12:0_14:1")=0,"PC 12:0_14:1", _xlfn.IFNA(VLOOKUP(D718,ctlistM1!A:AI,12,FALSE),"PC 12:0_14:1"))</f>
        <v>PC 12:0_14:1</v>
      </c>
      <c r="J718" s="12">
        <f>_xlfn.IFNA(VLOOKUP(D718,ctlistM1!A:AO,19,FALSE),0)</f>
        <v>0</v>
      </c>
      <c r="K718" s="2">
        <f>IF(J718=0,0,VLOOKUP(I718,ProbListM1!D:W,IF(J718=1,17,IF(J718=2,18,IF(J718=3,19,IF(J718=4,20)))),FALSE))</f>
        <v>0</v>
      </c>
      <c r="L718" s="12" t="str">
        <f>IF(_xlfn.IFNA(VLOOKUP(D718,ctlistM1!A:AI,20,FALSE),"PC 12:0_14:1")=0,"PC 12:0_14:1", _xlfn.IFNA(VLOOKUP(D718,ctlistM1!A:AI,20,FALSE),"PC 12:0_14:1"))</f>
        <v>PC 12:0_14:1</v>
      </c>
      <c r="M718">
        <f>_xlfn.IFNA(VLOOKUP(D718,ctlistM1!A:AR,27,FALSE),0)</f>
        <v>0</v>
      </c>
      <c r="N718" s="2">
        <v>0</v>
      </c>
      <c r="O718" t="s">
        <v>146</v>
      </c>
      <c r="P718">
        <v>0</v>
      </c>
      <c r="Q718">
        <v>0</v>
      </c>
    </row>
    <row r="719" spans="1:17" x14ac:dyDescent="0.25">
      <c r="A719">
        <v>718</v>
      </c>
      <c r="B719" s="24">
        <v>-798.5</v>
      </c>
      <c r="C719" s="24">
        <v>269.2</v>
      </c>
      <c r="D719" s="33" t="s">
        <v>863</v>
      </c>
      <c r="E719">
        <f>VLOOKUP(D719,ProbListM1!D:S,10,FALSE)</f>
        <v>0.61645771482115941</v>
      </c>
      <c r="F719" t="str">
        <f>_xlfn.IFNA(VLOOKUP(D719,ctlistM1!A:AI,4,FALSE),"PC 12:0_14:1")</f>
        <v>PC 12:0_14:1</v>
      </c>
      <c r="G719">
        <f>_xlfn.IFNA(VLOOKUP(D719,ctlistM1!A:AL,11,FALSE),0)</f>
        <v>0</v>
      </c>
      <c r="H719" s="2">
        <f>IF(G719=0,0,VLOOKUP(F719,ProbListM1!D:W,IF(G719=1,17,IF(G719=2,18,IF(G719=3,19,IF(G719=4,20)))), FALSE))</f>
        <v>0</v>
      </c>
      <c r="I719" s="12" t="str">
        <f>IF(_xlfn.IFNA(VLOOKUP(D719,ctlistM1!A:AI,12,FALSE),"PC 12:0_14:1")=0,"PC 12:0_14:1", _xlfn.IFNA(VLOOKUP(D719,ctlistM1!A:AI,12,FALSE),"PC 12:0_14:1"))</f>
        <v>PC 12:0_14:1</v>
      </c>
      <c r="J719" s="12">
        <f>_xlfn.IFNA(VLOOKUP(D719,ctlistM1!A:AO,19,FALSE),0)</f>
        <v>0</v>
      </c>
      <c r="K719" s="2">
        <f>IF(J719=0,0,VLOOKUP(I719,ProbListM1!D:W,IF(J719=1,17,IF(J719=2,18,IF(J719=3,19,IF(J719=4,20)))),FALSE))</f>
        <v>0</v>
      </c>
      <c r="L719" s="12" t="str">
        <f>IF(_xlfn.IFNA(VLOOKUP(D719,ctlistM1!A:AI,20,FALSE),"PC 12:0_14:1")=0,"PC 12:0_14:1", _xlfn.IFNA(VLOOKUP(D719,ctlistM1!A:AI,20,FALSE),"PC 12:0_14:1"))</f>
        <v>PC 12:0_14:1</v>
      </c>
      <c r="M719">
        <f>_xlfn.IFNA(VLOOKUP(D719,ctlistM1!A:AR,27,FALSE),0)</f>
        <v>0</v>
      </c>
      <c r="N719" s="2">
        <v>0</v>
      </c>
      <c r="O719" t="s">
        <v>146</v>
      </c>
      <c r="P719">
        <v>0</v>
      </c>
      <c r="Q719">
        <v>0</v>
      </c>
    </row>
    <row r="720" spans="1:17" x14ac:dyDescent="0.25">
      <c r="A720">
        <v>719</v>
      </c>
      <c r="B720" s="24">
        <v>-826.5</v>
      </c>
      <c r="C720" s="24">
        <v>269.2</v>
      </c>
      <c r="D720" s="33" t="s">
        <v>864</v>
      </c>
      <c r="E720">
        <f>VLOOKUP(D720,ProbListM1!D:S,10,FALSE)</f>
        <v>0.60260853572954232</v>
      </c>
      <c r="F720" t="str">
        <f>_xlfn.IFNA(VLOOKUP(D720,ctlistM1!A:AI,4,FALSE),"PC 12:0_14:1")</f>
        <v>PC 12:0_14:1</v>
      </c>
      <c r="G720">
        <f>_xlfn.IFNA(VLOOKUP(D720,ctlistM1!A:AL,11,FALSE),0)</f>
        <v>0</v>
      </c>
      <c r="H720" s="2">
        <f>IF(G720=0,0,VLOOKUP(F720,ProbListM1!D:W,IF(G720=1,17,IF(G720=2,18,IF(G720=3,19,IF(G720=4,20)))), FALSE))</f>
        <v>0</v>
      </c>
      <c r="I720" s="12" t="str">
        <f>IF(_xlfn.IFNA(VLOOKUP(D720,ctlistM1!A:AI,12,FALSE),"PC 12:0_14:1")=0,"PC 12:0_14:1", _xlfn.IFNA(VLOOKUP(D720,ctlistM1!A:AI,12,FALSE),"PC 12:0_14:1"))</f>
        <v>PC 12:0_14:1</v>
      </c>
      <c r="J720" s="12">
        <f>_xlfn.IFNA(VLOOKUP(D720,ctlistM1!A:AO,19,FALSE),0)</f>
        <v>0</v>
      </c>
      <c r="K720" s="2">
        <f>IF(J720=0,0,VLOOKUP(I720,ProbListM1!D:W,IF(J720=1,17,IF(J720=2,18,IF(J720=3,19,IF(J720=4,20)))),FALSE))</f>
        <v>0</v>
      </c>
      <c r="L720" s="12" t="str">
        <f>IF(_xlfn.IFNA(VLOOKUP(D720,ctlistM1!A:AI,20,FALSE),"PC 12:0_14:1")=0,"PC 12:0_14:1", _xlfn.IFNA(VLOOKUP(D720,ctlistM1!A:AI,20,FALSE),"PC 12:0_14:1"))</f>
        <v>PC 12:0_14:1</v>
      </c>
      <c r="M720">
        <f>_xlfn.IFNA(VLOOKUP(D720,ctlistM1!A:AR,27,FALSE),0)</f>
        <v>0</v>
      </c>
      <c r="N720" s="2">
        <v>0</v>
      </c>
      <c r="O720" t="s">
        <v>146</v>
      </c>
      <c r="P720">
        <v>0</v>
      </c>
      <c r="Q720">
        <v>0</v>
      </c>
    </row>
    <row r="721" spans="1:17" x14ac:dyDescent="0.25">
      <c r="A721">
        <v>720</v>
      </c>
      <c r="B721" s="24">
        <v>-854.5</v>
      </c>
      <c r="C721" s="24">
        <v>269.2</v>
      </c>
      <c r="D721" s="33" t="s">
        <v>865</v>
      </c>
      <c r="E721">
        <f>VLOOKUP(D721,ProbListM1!D:S,10,FALSE)</f>
        <v>0.58907048870246148</v>
      </c>
      <c r="F721" t="str">
        <f>_xlfn.IFNA(VLOOKUP(D721,ctlistM1!A:AI,4,FALSE),"PC 12:0_14:1")</f>
        <v>PC 12:0_14:1</v>
      </c>
      <c r="G721">
        <f>_xlfn.IFNA(VLOOKUP(D721,ctlistM1!A:AL,11,FALSE),0)</f>
        <v>0</v>
      </c>
      <c r="H721" s="2">
        <f>IF(G721=0,0,VLOOKUP(F721,ProbListM1!D:W,IF(G721=1,17,IF(G721=2,18,IF(G721=3,19,IF(G721=4,20)))), FALSE))</f>
        <v>0</v>
      </c>
      <c r="I721" s="12" t="str">
        <f>IF(_xlfn.IFNA(VLOOKUP(D721,ctlistM1!A:AI,12,FALSE),"PC 12:0_14:1")=0,"PC 12:0_14:1", _xlfn.IFNA(VLOOKUP(D721,ctlistM1!A:AI,12,FALSE),"PC 12:0_14:1"))</f>
        <v>PC 12:0_14:1</v>
      </c>
      <c r="J721" s="12">
        <f>_xlfn.IFNA(VLOOKUP(D721,ctlistM1!A:AO,19,FALSE),0)</f>
        <v>0</v>
      </c>
      <c r="K721" s="2">
        <f>IF(J721=0,0,VLOOKUP(I721,ProbListM1!D:W,IF(J721=1,17,IF(J721=2,18,IF(J721=3,19,IF(J721=4,20)))),FALSE))</f>
        <v>0</v>
      </c>
      <c r="L721" s="12" t="str">
        <f>IF(_xlfn.IFNA(VLOOKUP(D721,ctlistM1!A:AI,20,FALSE),"PC 12:0_14:1")=0,"PC 12:0_14:1", _xlfn.IFNA(VLOOKUP(D721,ctlistM1!A:AI,20,FALSE),"PC 12:0_14:1"))</f>
        <v>PC 12:0_14:1</v>
      </c>
      <c r="M721">
        <f>_xlfn.IFNA(VLOOKUP(D721,ctlistM1!A:AR,27,FALSE),0)</f>
        <v>0</v>
      </c>
      <c r="N721" s="2">
        <v>0</v>
      </c>
      <c r="O721" t="s">
        <v>146</v>
      </c>
      <c r="P721">
        <v>0</v>
      </c>
      <c r="Q721">
        <v>0</v>
      </c>
    </row>
    <row r="722" spans="1:17" x14ac:dyDescent="0.25">
      <c r="A722">
        <v>721</v>
      </c>
      <c r="B722" s="24">
        <v>-878.5</v>
      </c>
      <c r="C722" s="24">
        <v>269.2</v>
      </c>
      <c r="D722" s="33" t="s">
        <v>866</v>
      </c>
      <c r="E722">
        <f>VLOOKUP(D722,ProbListM1!D:S,10,FALSE)</f>
        <v>0.57618221548014026</v>
      </c>
      <c r="F722" t="str">
        <f>_xlfn.IFNA(VLOOKUP(D722,ctlistM1!A:AI,4,FALSE),"PC 12:0_14:1")</f>
        <v>PI 17:0_20:1</v>
      </c>
      <c r="G722">
        <f>_xlfn.IFNA(VLOOKUP(D722,ctlistM1!A:AL,11,FALSE),0)</f>
        <v>4</v>
      </c>
      <c r="H722" s="2">
        <f>IF(G722=0,0,VLOOKUP(F722,ProbListM1!D:W,IF(G722=1,17,IF(G722=2,18,IF(G722=3,19,IF(G722=4,20)))), FALSE))</f>
        <v>0.1925817802917115</v>
      </c>
      <c r="I722" s="12" t="str">
        <f>IF(_xlfn.IFNA(VLOOKUP(D722,ctlistM1!A:AI,12,FALSE),"PC 12:0_14:1")=0,"PC 12:0_14:1", _xlfn.IFNA(VLOOKUP(D722,ctlistM1!A:AI,12,FALSE),"PC 12:0_14:1"))</f>
        <v>PC 12:0_14:1</v>
      </c>
      <c r="J722" s="12">
        <f>_xlfn.IFNA(VLOOKUP(D722,ctlistM1!A:AO,19,FALSE),0)</f>
        <v>0</v>
      </c>
      <c r="K722" s="2">
        <f>IF(J722=0,0,VLOOKUP(I722,ProbListM1!D:W,IF(J722=1,17,IF(J722=2,18,IF(J722=3,19,IF(J722=4,20)))),FALSE))</f>
        <v>0</v>
      </c>
      <c r="L722" s="12" t="str">
        <f>IF(_xlfn.IFNA(VLOOKUP(D722,ctlistM1!A:AI,20,FALSE),"PC 12:0_14:1")=0,"PC 12:0_14:1", _xlfn.IFNA(VLOOKUP(D722,ctlistM1!A:AI,20,FALSE),"PC 12:0_14:1"))</f>
        <v>PC 12:0_14:1</v>
      </c>
      <c r="M722">
        <f>_xlfn.IFNA(VLOOKUP(D722,ctlistM1!A:AR,27,FALSE),0)</f>
        <v>0</v>
      </c>
      <c r="N722" s="2">
        <v>0</v>
      </c>
      <c r="O722" t="s">
        <v>146</v>
      </c>
      <c r="P722">
        <v>0</v>
      </c>
      <c r="Q722">
        <v>0</v>
      </c>
    </row>
    <row r="723" spans="1:17" x14ac:dyDescent="0.25">
      <c r="A723">
        <v>722</v>
      </c>
      <c r="B723" s="24">
        <v>-904.6</v>
      </c>
      <c r="C723" s="24">
        <v>269.2</v>
      </c>
      <c r="D723" s="33" t="s">
        <v>867</v>
      </c>
      <c r="E723">
        <f>VLOOKUP(D723,ProbListM1!D:S,10,FALSE)</f>
        <v>0.56340686469067225</v>
      </c>
      <c r="F723" t="str">
        <f>_xlfn.IFNA(VLOOKUP(D723,ctlistM1!A:AI,4,FALSE),"PC 12:0_14:1")</f>
        <v>PI 17:0_22:2</v>
      </c>
      <c r="G723">
        <f>_xlfn.IFNA(VLOOKUP(D723,ctlistM1!A:AL,11,FALSE),0)</f>
        <v>4</v>
      </c>
      <c r="H723" s="2">
        <f>IF(G723=0,0,VLOOKUP(F723,ProbListM1!D:W,IF(G723=1,17,IF(G723=2,18,IF(G723=3,19,IF(G723=4,20)))), FALSE))</f>
        <v>0.20099649941991021</v>
      </c>
      <c r="I723" s="12" t="str">
        <f>IF(_xlfn.IFNA(VLOOKUP(D723,ctlistM1!A:AI,12,FALSE),"PC 12:0_14:1")=0,"PC 12:0_14:1", _xlfn.IFNA(VLOOKUP(D723,ctlistM1!A:AI,12,FALSE),"PC 12:0_14:1"))</f>
        <v>PC 12:0_14:1</v>
      </c>
      <c r="J723" s="12">
        <f>_xlfn.IFNA(VLOOKUP(D723,ctlistM1!A:AO,19,FALSE),0)</f>
        <v>0</v>
      </c>
      <c r="K723" s="2">
        <f>IF(J723=0,0,VLOOKUP(I723,ProbListM1!D:W,IF(J723=1,17,IF(J723=2,18,IF(J723=3,19,IF(J723=4,20)))),FALSE))</f>
        <v>0</v>
      </c>
      <c r="L723" s="12" t="str">
        <f>IF(_xlfn.IFNA(VLOOKUP(D723,ctlistM1!A:AI,20,FALSE),"PC 12:0_14:1")=0,"PC 12:0_14:1", _xlfn.IFNA(VLOOKUP(D723,ctlistM1!A:AI,20,FALSE),"PC 12:0_14:1"))</f>
        <v>PC 12:0_14:1</v>
      </c>
      <c r="M723">
        <f>_xlfn.IFNA(VLOOKUP(D723,ctlistM1!A:AR,27,FALSE),0)</f>
        <v>0</v>
      </c>
      <c r="N723" s="2">
        <v>0</v>
      </c>
      <c r="O723" t="s">
        <v>146</v>
      </c>
      <c r="P723">
        <v>0</v>
      </c>
      <c r="Q723">
        <v>0</v>
      </c>
    </row>
    <row r="724" spans="1:17" x14ac:dyDescent="0.25">
      <c r="A724">
        <v>723</v>
      </c>
      <c r="B724" s="6">
        <v>-767.5</v>
      </c>
      <c r="C724" s="6">
        <v>241.2</v>
      </c>
      <c r="D724" t="s">
        <v>868</v>
      </c>
      <c r="E724">
        <f>VLOOKUP(D724,ProbListM1!D:S,10,FALSE)</f>
        <v>0.62996331789042981</v>
      </c>
      <c r="F724" t="str">
        <f>_xlfn.IFNA(VLOOKUP(D724,ctlistM1!A:AI,4,FALSE),"PC 12:0_14:1")</f>
        <v>PC 12:0_14:1</v>
      </c>
      <c r="G724">
        <f>_xlfn.IFNA(VLOOKUP(D724,ctlistM1!A:AL,11,FALSE),0)</f>
        <v>0</v>
      </c>
      <c r="H724" s="2">
        <f>IF(G724=0,0,VLOOKUP(F724,ProbListM1!D:W,IF(G724=1,17,IF(G724=2,18,IF(G724=3,19,IF(G724=4,20)))), FALSE))</f>
        <v>0</v>
      </c>
      <c r="I724" s="12" t="str">
        <f>IF(_xlfn.IFNA(VLOOKUP(D724,ctlistM1!A:AI,12,FALSE),"PC 12:0_14:1")=0,"PC 12:0_14:1", _xlfn.IFNA(VLOOKUP(D724,ctlistM1!A:AI,12,FALSE),"PC 12:0_14:1"))</f>
        <v>PC 12:0_14:1</v>
      </c>
      <c r="J724" s="12">
        <f>_xlfn.IFNA(VLOOKUP(D724,ctlistM1!A:AO,19,FALSE),0)</f>
        <v>0</v>
      </c>
      <c r="K724" s="2">
        <f>IF(J724=0,0,VLOOKUP(I724,ProbListM1!D:W,IF(J724=1,17,IF(J724=2,18,IF(J724=3,19,IF(J724=4,20)))),FALSE))</f>
        <v>0</v>
      </c>
      <c r="L724" s="12" t="str">
        <f>IF(_xlfn.IFNA(VLOOKUP(D724,ctlistM1!A:AI,20,FALSE),"PC 12:0_14:1")=0,"PC 12:0_14:1", _xlfn.IFNA(VLOOKUP(D724,ctlistM1!A:AI,20,FALSE),"PC 12:0_14:1"))</f>
        <v>PC 12:0_14:1</v>
      </c>
      <c r="M724">
        <f>_xlfn.IFNA(VLOOKUP(D724,ctlistM1!A:AR,27,FALSE),0)</f>
        <v>0</v>
      </c>
      <c r="N724" s="2">
        <v>0</v>
      </c>
      <c r="O724" t="s">
        <v>146</v>
      </c>
      <c r="P724">
        <v>0</v>
      </c>
      <c r="Q724">
        <v>0</v>
      </c>
    </row>
    <row r="725" spans="1:17" x14ac:dyDescent="0.25">
      <c r="A725">
        <v>724</v>
      </c>
      <c r="B725" s="6">
        <v>-795.5</v>
      </c>
      <c r="C725" s="6">
        <v>241.2</v>
      </c>
      <c r="D725" t="s">
        <v>869</v>
      </c>
      <c r="E725">
        <f>VLOOKUP(D725,ProbListM1!D:S,10,FALSE)</f>
        <v>0.61581072542405935</v>
      </c>
      <c r="F725" t="str">
        <f>_xlfn.IFNA(VLOOKUP(D725,ctlistM1!A:AI,4,FALSE),"PC 12:0_14:1")</f>
        <v>PI 15:0_16:1</v>
      </c>
      <c r="G725">
        <f>_xlfn.IFNA(VLOOKUP(D725,ctlistM1!A:AL,11,FALSE),0)</f>
        <v>2</v>
      </c>
      <c r="H725" s="2">
        <f>IF(G725=0,0,VLOOKUP(F725,ProbListM1!D:W,IF(G725=1,17,IF(G725=2,18,IF(G725=3,19,IF(G725=4,20)))), FALSE))</f>
        <v>3.8355109115339313E-2</v>
      </c>
      <c r="I725" s="12" t="str">
        <f>IF(_xlfn.IFNA(VLOOKUP(D725,ctlistM1!A:AI,12,FALSE),"PC 12:0_14:1")=0,"PC 12:0_14:1", _xlfn.IFNA(VLOOKUP(D725,ctlistM1!A:AI,12,FALSE),"PC 12:0_14:1"))</f>
        <v>PC 12:0_14:1</v>
      </c>
      <c r="J725" s="12">
        <f>_xlfn.IFNA(VLOOKUP(D725,ctlistM1!A:AO,19,FALSE),0)</f>
        <v>0</v>
      </c>
      <c r="K725" s="2">
        <f>IF(J725=0,0,VLOOKUP(I725,ProbListM1!D:W,IF(J725=1,17,IF(J725=2,18,IF(J725=3,19,IF(J725=4,20)))),FALSE))</f>
        <v>0</v>
      </c>
      <c r="L725" s="12" t="str">
        <f>IF(_xlfn.IFNA(VLOOKUP(D725,ctlistM1!A:AI,20,FALSE),"PC 12:0_14:1")=0,"PC 12:0_14:1", _xlfn.IFNA(VLOOKUP(D725,ctlistM1!A:AI,20,FALSE),"PC 12:0_14:1"))</f>
        <v>PC 12:0_14:1</v>
      </c>
      <c r="M725">
        <f>_xlfn.IFNA(VLOOKUP(D725,ctlistM1!A:AR,27,FALSE),0)</f>
        <v>0</v>
      </c>
      <c r="N725" s="2">
        <v>0</v>
      </c>
      <c r="O725" t="s">
        <v>146</v>
      </c>
      <c r="P725">
        <v>0</v>
      </c>
      <c r="Q725">
        <v>0</v>
      </c>
    </row>
    <row r="726" spans="1:17" x14ac:dyDescent="0.25">
      <c r="A726">
        <v>725</v>
      </c>
      <c r="B726" s="6">
        <v>-793.5</v>
      </c>
      <c r="C726" s="6">
        <v>241.2</v>
      </c>
      <c r="D726" t="s">
        <v>870</v>
      </c>
      <c r="E726">
        <f>VLOOKUP(D726,ProbListM1!D:S,10,FALSE)</f>
        <v>0.61599551021722554</v>
      </c>
      <c r="F726" t="str">
        <f>_xlfn.IFNA(VLOOKUP(D726,ctlistM1!A:AI,4,FALSE),"PC 12:0_14:1")</f>
        <v>PC 12:0_14:1</v>
      </c>
      <c r="G726">
        <f>_xlfn.IFNA(VLOOKUP(D726,ctlistM1!A:AL,11,FALSE),0)</f>
        <v>0</v>
      </c>
      <c r="H726" s="2">
        <f>IF(G726=0,0,VLOOKUP(F726,ProbListM1!D:W,IF(G726=1,17,IF(G726=2,18,IF(G726=3,19,IF(G726=4,20)))), FALSE))</f>
        <v>0</v>
      </c>
      <c r="I726" s="12" t="str">
        <f>IF(_xlfn.IFNA(VLOOKUP(D726,ctlistM1!A:AI,12,FALSE),"PC 12:0_14:1")=0,"PC 12:0_14:1", _xlfn.IFNA(VLOOKUP(D726,ctlistM1!A:AI,12,FALSE),"PC 12:0_14:1"))</f>
        <v>PC 12:0_14:1</v>
      </c>
      <c r="J726" s="12">
        <f>_xlfn.IFNA(VLOOKUP(D726,ctlistM1!A:AO,19,FALSE),0)</f>
        <v>0</v>
      </c>
      <c r="K726" s="2">
        <f>IF(J726=0,0,VLOOKUP(I726,ProbListM1!D:W,IF(J726=1,17,IF(J726=2,18,IF(J726=3,19,IF(J726=4,20)))),FALSE))</f>
        <v>0</v>
      </c>
      <c r="L726" s="12" t="str">
        <f>IF(_xlfn.IFNA(VLOOKUP(D726,ctlistM1!A:AI,20,FALSE),"PC 12:0_14:1")=0,"PC 12:0_14:1", _xlfn.IFNA(VLOOKUP(D726,ctlistM1!A:AI,20,FALSE),"PC 12:0_14:1"))</f>
        <v>PC 12:0_14:1</v>
      </c>
      <c r="M726">
        <f>_xlfn.IFNA(VLOOKUP(D726,ctlistM1!A:AR,27,FALSE),0)</f>
        <v>0</v>
      </c>
      <c r="N726" s="2">
        <v>0</v>
      </c>
      <c r="O726" t="s">
        <v>146</v>
      </c>
      <c r="P726">
        <v>0</v>
      </c>
      <c r="Q726">
        <v>0</v>
      </c>
    </row>
    <row r="727" spans="1:17" x14ac:dyDescent="0.25">
      <c r="A727">
        <v>726</v>
      </c>
      <c r="B727" s="6">
        <v>-823.5</v>
      </c>
      <c r="C727" s="6">
        <v>241.2</v>
      </c>
      <c r="D727" t="s">
        <v>871</v>
      </c>
      <c r="E727">
        <f>VLOOKUP(D727,ProbListM1!D:S,10,FALSE)</f>
        <v>0.60197608142838699</v>
      </c>
      <c r="F727" t="str">
        <f>_xlfn.IFNA(VLOOKUP(D727,ctlistM1!A:AI,4,FALSE),"PC 12:0_14:1")</f>
        <v>PI 15:0_18:1</v>
      </c>
      <c r="G727">
        <f>_xlfn.IFNA(VLOOKUP(D727,ctlistM1!A:AL,11,FALSE),0)</f>
        <v>2</v>
      </c>
      <c r="H727" s="2">
        <f>IF(G727=0,0,VLOOKUP(F727,ProbListM1!D:W,IF(G727=1,17,IF(G727=2,18,IF(G727=3,19,IF(G727=4,20)))), FALSE))</f>
        <v>4.1551562305038016E-2</v>
      </c>
      <c r="I727" s="12" t="str">
        <f>IF(_xlfn.IFNA(VLOOKUP(D727,ctlistM1!A:AI,12,FALSE),"PC 12:0_14:1")=0,"PC 12:0_14:1", _xlfn.IFNA(VLOOKUP(D727,ctlistM1!A:AI,12,FALSE),"PC 12:0_14:1"))</f>
        <v>PC 12:0_14:1</v>
      </c>
      <c r="J727" s="12">
        <f>_xlfn.IFNA(VLOOKUP(D727,ctlistM1!A:AO,19,FALSE),0)</f>
        <v>0</v>
      </c>
      <c r="K727" s="2">
        <f>IF(J727=0,0,VLOOKUP(I727,ProbListM1!D:W,IF(J727=1,17,IF(J727=2,18,IF(J727=3,19,IF(J727=4,20)))),FALSE))</f>
        <v>0</v>
      </c>
      <c r="L727" s="12" t="str">
        <f>IF(_xlfn.IFNA(VLOOKUP(D727,ctlistM1!A:AI,20,FALSE),"PC 12:0_14:1")=0,"PC 12:0_14:1", _xlfn.IFNA(VLOOKUP(D727,ctlistM1!A:AI,20,FALSE),"PC 12:0_14:1"))</f>
        <v>PC 12:0_14:1</v>
      </c>
      <c r="M727">
        <f>_xlfn.IFNA(VLOOKUP(D727,ctlistM1!A:AR,27,FALSE),0)</f>
        <v>0</v>
      </c>
      <c r="N727" s="2">
        <v>0</v>
      </c>
      <c r="O727" t="s">
        <v>146</v>
      </c>
      <c r="P727">
        <v>0</v>
      </c>
      <c r="Q727">
        <v>0</v>
      </c>
    </row>
    <row r="728" spans="1:17" x14ac:dyDescent="0.25">
      <c r="A728">
        <v>727</v>
      </c>
      <c r="B728" s="6">
        <v>-821.5</v>
      </c>
      <c r="C728" s="6">
        <v>241.2</v>
      </c>
      <c r="D728" t="s">
        <v>872</v>
      </c>
      <c r="E728">
        <f>VLOOKUP(D728,ProbListM1!D:S,10,FALSE)</f>
        <v>0.60215671489432909</v>
      </c>
      <c r="F728" t="str">
        <f>_xlfn.IFNA(VLOOKUP(D728,ctlistM1!A:AI,4,FALSE),"PC 12:0_14:1")</f>
        <v>PI 15:0_18:2</v>
      </c>
      <c r="G728">
        <f>_xlfn.IFNA(VLOOKUP(D728,ctlistM1!A:AL,11,FALSE),0)</f>
        <v>2</v>
      </c>
      <c r="H728" s="2">
        <f>IF(G728=0,0,VLOOKUP(F728,ProbListM1!D:W,IF(G728=1,17,IF(G728=2,18,IF(G728=3,19,IF(G728=4,20)))), FALSE))</f>
        <v>4.1507712129279353E-2</v>
      </c>
      <c r="I728" s="12" t="str">
        <f>IF(_xlfn.IFNA(VLOOKUP(D728,ctlistM1!A:AI,12,FALSE),"PC 12:0_14:1")=0,"PC 12:0_14:1", _xlfn.IFNA(VLOOKUP(D728,ctlistM1!A:AI,12,FALSE),"PC 12:0_14:1"))</f>
        <v>PC 12:0_14:1</v>
      </c>
      <c r="J728" s="12">
        <f>_xlfn.IFNA(VLOOKUP(D728,ctlistM1!A:AO,19,FALSE),0)</f>
        <v>0</v>
      </c>
      <c r="K728" s="2">
        <f>IF(J728=0,0,VLOOKUP(I728,ProbListM1!D:W,IF(J728=1,17,IF(J728=2,18,IF(J728=3,19,IF(J728=4,20)))),FALSE))</f>
        <v>0</v>
      </c>
      <c r="L728" s="12" t="str">
        <f>IF(_xlfn.IFNA(VLOOKUP(D728,ctlistM1!A:AI,20,FALSE),"PC 12:0_14:1")=0,"PC 12:0_14:1", _xlfn.IFNA(VLOOKUP(D728,ctlistM1!A:AI,20,FALSE),"PC 12:0_14:1"))</f>
        <v>PC 12:0_14:1</v>
      </c>
      <c r="M728">
        <f>_xlfn.IFNA(VLOOKUP(D728,ctlistM1!A:AR,27,FALSE),0)</f>
        <v>0</v>
      </c>
      <c r="N728" s="2">
        <v>0</v>
      </c>
      <c r="O728" t="s">
        <v>146</v>
      </c>
      <c r="P728">
        <v>0</v>
      </c>
      <c r="Q728">
        <v>0</v>
      </c>
    </row>
    <row r="729" spans="1:17" x14ac:dyDescent="0.25">
      <c r="A729">
        <v>728</v>
      </c>
      <c r="B729" s="6">
        <v>-819.5</v>
      </c>
      <c r="C729" s="6">
        <v>241.2</v>
      </c>
      <c r="D729" t="s">
        <v>873</v>
      </c>
      <c r="E729">
        <f>VLOOKUP(D729,ProbListM1!D:S,10,FALSE)</f>
        <v>0.60233740256250634</v>
      </c>
      <c r="F729" t="str">
        <f>_xlfn.IFNA(VLOOKUP(D729,ctlistM1!A:AI,4,FALSE),"PC 12:0_14:1")</f>
        <v>PC 12:0_14:1</v>
      </c>
      <c r="G729">
        <f>_xlfn.IFNA(VLOOKUP(D729,ctlistM1!A:AL,11,FALSE),0)</f>
        <v>0</v>
      </c>
      <c r="H729" s="2">
        <f>IF(G729=0,0,VLOOKUP(F729,ProbListM1!D:W,IF(G729=1,17,IF(G729=2,18,IF(G729=3,19,IF(G729=4,20)))), FALSE))</f>
        <v>0</v>
      </c>
      <c r="I729" s="12" t="str">
        <f>IF(_xlfn.IFNA(VLOOKUP(D729,ctlistM1!A:AI,12,FALSE),"PC 12:0_14:1")=0,"PC 12:0_14:1", _xlfn.IFNA(VLOOKUP(D729,ctlistM1!A:AI,12,FALSE),"PC 12:0_14:1"))</f>
        <v>PC 12:0_14:1</v>
      </c>
      <c r="J729" s="12">
        <f>_xlfn.IFNA(VLOOKUP(D729,ctlistM1!A:AO,19,FALSE),0)</f>
        <v>0</v>
      </c>
      <c r="K729" s="2">
        <f>IF(J729=0,0,VLOOKUP(I729,ProbListM1!D:W,IF(J729=1,17,IF(J729=2,18,IF(J729=3,19,IF(J729=4,20)))),FALSE))</f>
        <v>0</v>
      </c>
      <c r="L729" s="12" t="str">
        <f>IF(_xlfn.IFNA(VLOOKUP(D729,ctlistM1!A:AI,20,FALSE),"PC 12:0_14:1")=0,"PC 12:0_14:1", _xlfn.IFNA(VLOOKUP(D729,ctlistM1!A:AI,20,FALSE),"PC 12:0_14:1"))</f>
        <v>PC 12:0_14:1</v>
      </c>
      <c r="M729">
        <f>_xlfn.IFNA(VLOOKUP(D729,ctlistM1!A:AR,27,FALSE),0)</f>
        <v>0</v>
      </c>
      <c r="N729" s="2">
        <v>0</v>
      </c>
      <c r="O729" t="s">
        <v>146</v>
      </c>
      <c r="P729">
        <v>0</v>
      </c>
      <c r="Q729">
        <v>0</v>
      </c>
    </row>
    <row r="730" spans="1:17" x14ac:dyDescent="0.25">
      <c r="A730">
        <v>729</v>
      </c>
      <c r="B730" s="6">
        <v>-851.6</v>
      </c>
      <c r="C730" s="6">
        <v>241.2</v>
      </c>
      <c r="D730" t="s">
        <v>874</v>
      </c>
      <c r="E730">
        <f>VLOOKUP(D730,ProbListM1!D:S,10,FALSE)</f>
        <v>0.5884522429555562</v>
      </c>
      <c r="F730" t="str">
        <f>_xlfn.IFNA(VLOOKUP(D730,ctlistM1!A:AI,4,FALSE),"PC 12:0_14:1")</f>
        <v>PI 15:0_20:1</v>
      </c>
      <c r="G730">
        <f>_xlfn.IFNA(VLOOKUP(D730,ctlistM1!A:AL,11,FALSE),0)</f>
        <v>2</v>
      </c>
      <c r="H730" s="2">
        <f>IF(G730=0,0,VLOOKUP(F730,ProbListM1!D:W,IF(G730=1,17,IF(G730=2,18,IF(G730=3,19,IF(G730=4,20)))), FALSE))</f>
        <v>4.4892231920727971E-2</v>
      </c>
      <c r="I730" s="12" t="str">
        <f>IF(_xlfn.IFNA(VLOOKUP(D730,ctlistM1!A:AI,12,FALSE),"PC 12:0_14:1")=0,"PC 12:0_14:1", _xlfn.IFNA(VLOOKUP(D730,ctlistM1!A:AI,12,FALSE),"PC 12:0_14:1"))</f>
        <v>PC 12:0_14:1</v>
      </c>
      <c r="J730" s="12">
        <f>_xlfn.IFNA(VLOOKUP(D730,ctlistM1!A:AO,19,FALSE),0)</f>
        <v>0</v>
      </c>
      <c r="K730" s="2">
        <f>IF(J730=0,0,VLOOKUP(I730,ProbListM1!D:W,IF(J730=1,17,IF(J730=2,18,IF(J730=3,19,IF(J730=4,20)))),FALSE))</f>
        <v>0</v>
      </c>
      <c r="L730" s="12" t="str">
        <f>IF(_xlfn.IFNA(VLOOKUP(D730,ctlistM1!A:AI,20,FALSE),"PC 12:0_14:1")=0,"PC 12:0_14:1", _xlfn.IFNA(VLOOKUP(D730,ctlistM1!A:AI,20,FALSE),"PC 12:0_14:1"))</f>
        <v>PC 12:0_14:1</v>
      </c>
      <c r="M730">
        <f>_xlfn.IFNA(VLOOKUP(D730,ctlistM1!A:AR,27,FALSE),0)</f>
        <v>0</v>
      </c>
      <c r="N730" s="2">
        <v>0</v>
      </c>
      <c r="O730" t="s">
        <v>146</v>
      </c>
      <c r="P730">
        <v>0</v>
      </c>
      <c r="Q730">
        <v>0</v>
      </c>
    </row>
    <row r="731" spans="1:17" x14ac:dyDescent="0.25">
      <c r="A731">
        <v>730</v>
      </c>
      <c r="B731" s="6">
        <v>-849.5</v>
      </c>
      <c r="C731" s="6">
        <v>241.2</v>
      </c>
      <c r="D731" t="s">
        <v>875</v>
      </c>
      <c r="E731">
        <f>VLOOKUP(D731,ProbListM1!D:S,10,FALSE)</f>
        <v>0.58862881835691494</v>
      </c>
      <c r="F731" t="str">
        <f>_xlfn.IFNA(VLOOKUP(D731,ctlistM1!A:AI,4,FALSE),"PC 12:0_14:1")</f>
        <v>PI 15:0_20:2</v>
      </c>
      <c r="G731">
        <f>_xlfn.IFNA(VLOOKUP(D731,ctlistM1!A:AL,11,FALSE),0)</f>
        <v>2</v>
      </c>
      <c r="H731" s="2">
        <f>IF(G731=0,0,VLOOKUP(F731,ProbListM1!D:W,IF(G731=1,17,IF(G731=2,18,IF(G731=3,19,IF(G731=4,20)))), FALSE))</f>
        <v>4.4846613462129134E-2</v>
      </c>
      <c r="I731" s="12" t="str">
        <f>IF(_xlfn.IFNA(VLOOKUP(D731,ctlistM1!A:AI,12,FALSE),"PC 12:0_14:1")=0,"PC 12:0_14:1", _xlfn.IFNA(VLOOKUP(D731,ctlistM1!A:AI,12,FALSE),"PC 12:0_14:1"))</f>
        <v>PC 12:0_14:1</v>
      </c>
      <c r="J731" s="12">
        <f>_xlfn.IFNA(VLOOKUP(D731,ctlistM1!A:AO,19,FALSE),0)</f>
        <v>0</v>
      </c>
      <c r="K731" s="2">
        <f>IF(J731=0,0,VLOOKUP(I731,ProbListM1!D:W,IF(J731=1,17,IF(J731=2,18,IF(J731=3,19,IF(J731=4,20)))),FALSE))</f>
        <v>0</v>
      </c>
      <c r="L731" s="12" t="str">
        <f>IF(_xlfn.IFNA(VLOOKUP(D731,ctlistM1!A:AI,20,FALSE),"PC 12:0_14:1")=0,"PC 12:0_14:1", _xlfn.IFNA(VLOOKUP(D731,ctlistM1!A:AI,20,FALSE),"PC 12:0_14:1"))</f>
        <v>PC 12:0_14:1</v>
      </c>
      <c r="M731">
        <f>_xlfn.IFNA(VLOOKUP(D731,ctlistM1!A:AR,27,FALSE),0)</f>
        <v>0</v>
      </c>
      <c r="N731" s="2">
        <v>0</v>
      </c>
      <c r="O731" t="s">
        <v>146</v>
      </c>
      <c r="P731">
        <v>0</v>
      </c>
      <c r="Q731">
        <v>0</v>
      </c>
    </row>
    <row r="732" spans="1:17" x14ac:dyDescent="0.25">
      <c r="A732">
        <v>731</v>
      </c>
      <c r="B732" s="6">
        <v>-847.5</v>
      </c>
      <c r="C732" s="6">
        <v>241.2</v>
      </c>
      <c r="D732" t="s">
        <v>876</v>
      </c>
      <c r="E732">
        <f>VLOOKUP(D732,ProbListM1!D:S,10,FALSE)</f>
        <v>0.58880544674281521</v>
      </c>
      <c r="F732" t="str">
        <f>_xlfn.IFNA(VLOOKUP(D732,ctlistM1!A:AI,4,FALSE),"PC 12:0_14:1")</f>
        <v>PI 15:0_20:3</v>
      </c>
      <c r="G732">
        <f>_xlfn.IFNA(VLOOKUP(D732,ctlistM1!A:AL,11,FALSE),0)</f>
        <v>2</v>
      </c>
      <c r="H732" s="2">
        <f>IF(G732=0,0,VLOOKUP(F732,ProbListM1!D:W,IF(G732=1,17,IF(G732=2,18,IF(G732=3,19,IF(G732=4,20)))), FALSE))</f>
        <v>4.4801016608473486E-2</v>
      </c>
      <c r="I732" s="12" t="str">
        <f>IF(_xlfn.IFNA(VLOOKUP(D732,ctlistM1!A:AI,12,FALSE),"PC 12:0_14:1")=0,"PC 12:0_14:1", _xlfn.IFNA(VLOOKUP(D732,ctlistM1!A:AI,12,FALSE),"PC 12:0_14:1"))</f>
        <v>PC 12:0_14:1</v>
      </c>
      <c r="J732" s="12">
        <f>_xlfn.IFNA(VLOOKUP(D732,ctlistM1!A:AO,19,FALSE),0)</f>
        <v>0</v>
      </c>
      <c r="K732" s="2">
        <f>IF(J732=0,0,VLOOKUP(I732,ProbListM1!D:W,IF(J732=1,17,IF(J732=2,18,IF(J732=3,19,IF(J732=4,20)))),FALSE))</f>
        <v>0</v>
      </c>
      <c r="L732" s="12" t="str">
        <f>IF(_xlfn.IFNA(VLOOKUP(D732,ctlistM1!A:AI,20,FALSE),"PC 12:0_14:1")=0,"PC 12:0_14:1", _xlfn.IFNA(VLOOKUP(D732,ctlistM1!A:AI,20,FALSE),"PC 12:0_14:1"))</f>
        <v>PC 12:0_14:1</v>
      </c>
      <c r="M732">
        <f>_xlfn.IFNA(VLOOKUP(D732,ctlistM1!A:AR,27,FALSE),0)</f>
        <v>0</v>
      </c>
      <c r="N732" s="2">
        <v>0</v>
      </c>
      <c r="O732" t="s">
        <v>146</v>
      </c>
      <c r="P732">
        <v>0</v>
      </c>
      <c r="Q732">
        <v>0</v>
      </c>
    </row>
    <row r="733" spans="1:17" x14ac:dyDescent="0.25">
      <c r="A733">
        <v>732</v>
      </c>
      <c r="B733" s="6">
        <v>-845.5</v>
      </c>
      <c r="C733" s="6">
        <v>241.2</v>
      </c>
      <c r="D733" t="s">
        <v>877</v>
      </c>
      <c r="E733">
        <f>VLOOKUP(D733,ProbListM1!D:S,10,FALSE)</f>
        <v>0.58898212812915618</v>
      </c>
      <c r="F733" t="str">
        <f>_xlfn.IFNA(VLOOKUP(D733,ctlistM1!A:AI,4,FALSE),"PC 12:0_14:1")</f>
        <v>PI 15:0_20:4</v>
      </c>
      <c r="G733">
        <f>_xlfn.IFNA(VLOOKUP(D733,ctlistM1!A:AL,11,FALSE),0)</f>
        <v>2</v>
      </c>
      <c r="H733" s="2">
        <f>IF(G733=0,0,VLOOKUP(F733,ProbListM1!D:W,IF(G733=1,17,IF(G733=2,18,IF(G733=3,19,IF(G733=4,20)))), FALSE))</f>
        <v>4.4755441392745253E-2</v>
      </c>
      <c r="I733" s="12" t="str">
        <f>IF(_xlfn.IFNA(VLOOKUP(D733,ctlistM1!A:AI,12,FALSE),"PC 12:0_14:1")=0,"PC 12:0_14:1", _xlfn.IFNA(VLOOKUP(D733,ctlistM1!A:AI,12,FALSE),"PC 12:0_14:1"))</f>
        <v>PC 12:0_14:1</v>
      </c>
      <c r="J733" s="12">
        <f>_xlfn.IFNA(VLOOKUP(D733,ctlistM1!A:AO,19,FALSE),0)</f>
        <v>0</v>
      </c>
      <c r="K733" s="2">
        <f>IF(J733=0,0,VLOOKUP(I733,ProbListM1!D:W,IF(J733=1,17,IF(J733=2,18,IF(J733=3,19,IF(J733=4,20)))),FALSE))</f>
        <v>0</v>
      </c>
      <c r="L733" s="12" t="str">
        <f>IF(_xlfn.IFNA(VLOOKUP(D733,ctlistM1!A:AI,20,FALSE),"PC 12:0_14:1")=0,"PC 12:0_14:1", _xlfn.IFNA(VLOOKUP(D733,ctlistM1!A:AI,20,FALSE),"PC 12:0_14:1"))</f>
        <v>PC 12:0_14:1</v>
      </c>
      <c r="M733">
        <f>_xlfn.IFNA(VLOOKUP(D733,ctlistM1!A:AR,27,FALSE),0)</f>
        <v>0</v>
      </c>
      <c r="N733" s="2">
        <v>0</v>
      </c>
      <c r="O733" t="s">
        <v>146</v>
      </c>
      <c r="P733">
        <v>0</v>
      </c>
      <c r="Q733">
        <v>0</v>
      </c>
    </row>
    <row r="734" spans="1:17" x14ac:dyDescent="0.25">
      <c r="A734">
        <v>733</v>
      </c>
      <c r="B734" s="6">
        <v>-843.5</v>
      </c>
      <c r="C734" s="6">
        <v>241.2</v>
      </c>
      <c r="D734" t="s">
        <v>878</v>
      </c>
      <c r="E734">
        <f>VLOOKUP(D734,ProbListM1!D:S,10,FALSE)</f>
        <v>0.58915886253184124</v>
      </c>
      <c r="F734" t="str">
        <f>_xlfn.IFNA(VLOOKUP(D734,ctlistM1!A:AI,4,FALSE),"PC 12:0_14:1")</f>
        <v>PC 12:0_14:1</v>
      </c>
      <c r="G734">
        <f>_xlfn.IFNA(VLOOKUP(D734,ctlistM1!A:AL,11,FALSE),0)</f>
        <v>0</v>
      </c>
      <c r="H734" s="2">
        <f>IF(G734=0,0,VLOOKUP(F734,ProbListM1!D:W,IF(G734=1,17,IF(G734=2,18,IF(G734=3,19,IF(G734=4,20)))), FALSE))</f>
        <v>0</v>
      </c>
      <c r="I734" s="12" t="str">
        <f>IF(_xlfn.IFNA(VLOOKUP(D734,ctlistM1!A:AI,12,FALSE),"PC 12:0_14:1")=0,"PC 12:0_14:1", _xlfn.IFNA(VLOOKUP(D734,ctlistM1!A:AI,12,FALSE),"PC 12:0_14:1"))</f>
        <v>PC 12:0_14:1</v>
      </c>
      <c r="J734" s="12">
        <f>_xlfn.IFNA(VLOOKUP(D734,ctlistM1!A:AO,19,FALSE),0)</f>
        <v>0</v>
      </c>
      <c r="K734" s="2">
        <f>IF(J734=0,0,VLOOKUP(I734,ProbListM1!D:W,IF(J734=1,17,IF(J734=2,18,IF(J734=3,19,IF(J734=4,20)))),FALSE))</f>
        <v>0</v>
      </c>
      <c r="L734" s="12" t="str">
        <f>IF(_xlfn.IFNA(VLOOKUP(D734,ctlistM1!A:AI,20,FALSE),"PC 12:0_14:1")=0,"PC 12:0_14:1", _xlfn.IFNA(VLOOKUP(D734,ctlistM1!A:AI,20,FALSE),"PC 12:0_14:1"))</f>
        <v>PC 12:0_14:1</v>
      </c>
      <c r="M734">
        <f>_xlfn.IFNA(VLOOKUP(D734,ctlistM1!A:AR,27,FALSE),0)</f>
        <v>0</v>
      </c>
      <c r="N734" s="2">
        <v>0</v>
      </c>
      <c r="O734" t="s">
        <v>146</v>
      </c>
      <c r="P734">
        <v>0</v>
      </c>
      <c r="Q734">
        <v>0</v>
      </c>
    </row>
    <row r="735" spans="1:17" x14ac:dyDescent="0.25">
      <c r="A735">
        <v>734</v>
      </c>
      <c r="B735" s="6">
        <v>-879.6</v>
      </c>
      <c r="C735" s="6">
        <v>241.2</v>
      </c>
      <c r="D735" t="s">
        <v>879</v>
      </c>
      <c r="E735">
        <f>VLOOKUP(D735,ProbListM1!D:S,10,FALSE)</f>
        <v>0.57523222752932435</v>
      </c>
      <c r="F735" t="str">
        <f>_xlfn.IFNA(VLOOKUP(D735,ctlistM1!A:AI,4,FALSE),"PC 12:0_14:1")</f>
        <v>PI 15:0_22:1</v>
      </c>
      <c r="G735">
        <f>_xlfn.IFNA(VLOOKUP(D735,ctlistM1!A:AL,11,FALSE),0)</f>
        <v>2</v>
      </c>
      <c r="H735" s="2">
        <f>IF(G735=0,0,VLOOKUP(F735,ProbListM1!D:W,IF(G735=1,17,IF(G735=2,18,IF(G735=3,19,IF(G735=4,20)))), FALSE))</f>
        <v>4.8362123439080293E-2</v>
      </c>
      <c r="I735" s="12" t="str">
        <f>IF(_xlfn.IFNA(VLOOKUP(D735,ctlistM1!A:AI,12,FALSE),"PC 12:0_14:1")=0,"PC 12:0_14:1", _xlfn.IFNA(VLOOKUP(D735,ctlistM1!A:AI,12,FALSE),"PC 12:0_14:1"))</f>
        <v>PC 12:0_14:1</v>
      </c>
      <c r="J735" s="12">
        <f>_xlfn.IFNA(VLOOKUP(D735,ctlistM1!A:AO,19,FALSE),0)</f>
        <v>0</v>
      </c>
      <c r="K735" s="2">
        <f>IF(J735=0,0,VLOOKUP(I735,ProbListM1!D:W,IF(J735=1,17,IF(J735=2,18,IF(J735=3,19,IF(J735=4,20)))),FALSE))</f>
        <v>0</v>
      </c>
      <c r="L735" s="12" t="str">
        <f>IF(_xlfn.IFNA(VLOOKUP(D735,ctlistM1!A:AI,20,FALSE),"PC 12:0_14:1")=0,"PC 12:0_14:1", _xlfn.IFNA(VLOOKUP(D735,ctlistM1!A:AI,20,FALSE),"PC 12:0_14:1"))</f>
        <v>PC 12:0_14:1</v>
      </c>
      <c r="M735">
        <f>_xlfn.IFNA(VLOOKUP(D735,ctlistM1!A:AR,27,FALSE),0)</f>
        <v>0</v>
      </c>
      <c r="N735" s="2">
        <v>0</v>
      </c>
      <c r="O735" t="s">
        <v>146</v>
      </c>
      <c r="P735">
        <v>0</v>
      </c>
      <c r="Q735">
        <v>0</v>
      </c>
    </row>
    <row r="736" spans="1:17" x14ac:dyDescent="0.25">
      <c r="A736">
        <v>735</v>
      </c>
      <c r="B736" s="6">
        <v>-877.6</v>
      </c>
      <c r="C736" s="6">
        <v>241.2</v>
      </c>
      <c r="D736" t="s">
        <v>880</v>
      </c>
      <c r="E736">
        <f>VLOOKUP(D736,ProbListM1!D:S,10,FALSE)</f>
        <v>0.57540483603352566</v>
      </c>
      <c r="F736" t="str">
        <f>_xlfn.IFNA(VLOOKUP(D736,ctlistM1!A:AI,4,FALSE),"PC 12:0_14:1")</f>
        <v>PI 15:0_22:2</v>
      </c>
      <c r="G736">
        <f>_xlfn.IFNA(VLOOKUP(D736,ctlistM1!A:AL,11,FALSE),0)</f>
        <v>2</v>
      </c>
      <c r="H736" s="2">
        <f>IF(G736=0,0,VLOOKUP(F736,ProbListM1!D:W,IF(G736=1,17,IF(G736=2,18,IF(G736=3,19,IF(G736=4,20)))), FALSE))</f>
        <v>4.8314928389463975E-2</v>
      </c>
      <c r="I736" s="12" t="str">
        <f>IF(_xlfn.IFNA(VLOOKUP(D736,ctlistM1!A:AI,12,FALSE),"PC 12:0_14:1")=0,"PC 12:0_14:1", _xlfn.IFNA(VLOOKUP(D736,ctlistM1!A:AI,12,FALSE),"PC 12:0_14:1"))</f>
        <v>PC 12:0_14:1</v>
      </c>
      <c r="J736" s="12">
        <f>_xlfn.IFNA(VLOOKUP(D736,ctlistM1!A:AO,19,FALSE),0)</f>
        <v>0</v>
      </c>
      <c r="K736" s="2">
        <f>IF(J736=0,0,VLOOKUP(I736,ProbListM1!D:W,IF(J736=1,17,IF(J736=2,18,IF(J736=3,19,IF(J736=4,20)))),FALSE))</f>
        <v>0</v>
      </c>
      <c r="L736" s="12" t="str">
        <f>IF(_xlfn.IFNA(VLOOKUP(D736,ctlistM1!A:AI,20,FALSE),"PC 12:0_14:1")=0,"PC 12:0_14:1", _xlfn.IFNA(VLOOKUP(D736,ctlistM1!A:AI,20,FALSE),"PC 12:0_14:1"))</f>
        <v>PC 12:0_14:1</v>
      </c>
      <c r="M736">
        <f>_xlfn.IFNA(VLOOKUP(D736,ctlistM1!A:AR,27,FALSE),0)</f>
        <v>0</v>
      </c>
      <c r="N736" s="2">
        <v>0</v>
      </c>
      <c r="O736" t="s">
        <v>146</v>
      </c>
      <c r="P736">
        <v>0</v>
      </c>
      <c r="Q736">
        <v>0</v>
      </c>
    </row>
    <row r="737" spans="1:17" x14ac:dyDescent="0.25">
      <c r="A737">
        <v>736</v>
      </c>
      <c r="B737" s="6">
        <v>-875.6</v>
      </c>
      <c r="C737" s="6">
        <v>241.2</v>
      </c>
      <c r="D737" t="s">
        <v>881</v>
      </c>
      <c r="E737">
        <f>VLOOKUP(D737,ProbListM1!D:S,10,FALSE)</f>
        <v>0.57557749633193156</v>
      </c>
      <c r="F737" t="str">
        <f>_xlfn.IFNA(VLOOKUP(D737,ctlistM1!A:AI,4,FALSE),"PC 12:0_14:1")</f>
        <v>PC 12:0_14:1</v>
      </c>
      <c r="G737">
        <f>_xlfn.IFNA(VLOOKUP(D737,ctlistM1!A:AL,11,FALSE),0)</f>
        <v>0</v>
      </c>
      <c r="H737" s="2">
        <f>IF(G737=0,0,VLOOKUP(F737,ProbListM1!D:W,IF(G737=1,17,IF(G737=2,18,IF(G737=3,19,IF(G737=4,20)))), FALSE))</f>
        <v>0</v>
      </c>
      <c r="I737" s="12" t="str">
        <f>IF(_xlfn.IFNA(VLOOKUP(D737,ctlistM1!A:AI,12,FALSE),"PC 12:0_14:1")=0,"PC 12:0_14:1", _xlfn.IFNA(VLOOKUP(D737,ctlistM1!A:AI,12,FALSE),"PC 12:0_14:1"))</f>
        <v>PC 12:0_14:1</v>
      </c>
      <c r="J737" s="12">
        <f>_xlfn.IFNA(VLOOKUP(D737,ctlistM1!A:AO,19,FALSE),0)</f>
        <v>0</v>
      </c>
      <c r="K737" s="2">
        <f>IF(J737=0,0,VLOOKUP(I737,ProbListM1!D:W,IF(J737=1,17,IF(J737=2,18,IF(J737=3,19,IF(J737=4,20)))),FALSE))</f>
        <v>0</v>
      </c>
      <c r="L737" s="12" t="str">
        <f>IF(_xlfn.IFNA(VLOOKUP(D737,ctlistM1!A:AI,20,FALSE),"PC 12:0_14:1")=0,"PC 12:0_14:1", _xlfn.IFNA(VLOOKUP(D737,ctlistM1!A:AI,20,FALSE),"PC 12:0_14:1"))</f>
        <v>PC 12:0_14:1</v>
      </c>
      <c r="M737">
        <f>_xlfn.IFNA(VLOOKUP(D737,ctlistM1!A:AR,27,FALSE),0)</f>
        <v>0</v>
      </c>
      <c r="N737" s="2">
        <v>0</v>
      </c>
      <c r="O737" t="s">
        <v>146</v>
      </c>
      <c r="P737">
        <v>0</v>
      </c>
      <c r="Q737">
        <v>0</v>
      </c>
    </row>
    <row r="738" spans="1:17" x14ac:dyDescent="0.25">
      <c r="A738">
        <v>737</v>
      </c>
      <c r="B738" s="6">
        <v>-871.5</v>
      </c>
      <c r="C738" s="6">
        <v>241.2</v>
      </c>
      <c r="D738" t="s">
        <v>882</v>
      </c>
      <c r="E738">
        <f>VLOOKUP(D738,ProbListM1!D:S,10,FALSE)</f>
        <v>0.57592297237352907</v>
      </c>
      <c r="F738" t="str">
        <f>_xlfn.IFNA(VLOOKUP(D738,ctlistM1!A:AI,4,FALSE),"PC 12:0_14:1")</f>
        <v>PI 15:0_22:5</v>
      </c>
      <c r="G738">
        <f>_xlfn.IFNA(VLOOKUP(D738,ctlistM1!A:AL,11,FALSE),0)</f>
        <v>2</v>
      </c>
      <c r="H738" s="2">
        <f>IF(G738=0,0,VLOOKUP(F738,ProbListM1!D:W,IF(G738=1,17,IF(G738=2,18,IF(G738=3,19,IF(G738=4,20)))), FALSE))</f>
        <v>4.8173458296519381E-2</v>
      </c>
      <c r="I738" s="12" t="str">
        <f>IF(_xlfn.IFNA(VLOOKUP(D738,ctlistM1!A:AI,12,FALSE),"PC 12:0_14:1")=0,"PC 12:0_14:1", _xlfn.IFNA(VLOOKUP(D738,ctlistM1!A:AI,12,FALSE),"PC 12:0_14:1"))</f>
        <v>PC 12:0_14:1</v>
      </c>
      <c r="J738" s="12">
        <f>_xlfn.IFNA(VLOOKUP(D738,ctlistM1!A:AO,19,FALSE),0)</f>
        <v>0</v>
      </c>
      <c r="K738" s="2">
        <f>IF(J738=0,0,VLOOKUP(I738,ProbListM1!D:W,IF(J738=1,17,IF(J738=2,18,IF(J738=3,19,IF(J738=4,20)))),FALSE))</f>
        <v>0</v>
      </c>
      <c r="L738" s="12" t="str">
        <f>IF(_xlfn.IFNA(VLOOKUP(D738,ctlistM1!A:AI,20,FALSE),"PC 12:0_14:1")=0,"PC 12:0_14:1", _xlfn.IFNA(VLOOKUP(D738,ctlistM1!A:AI,20,FALSE),"PC 12:0_14:1"))</f>
        <v>PC 12:0_14:1</v>
      </c>
      <c r="M738">
        <f>_xlfn.IFNA(VLOOKUP(D738,ctlistM1!A:AR,27,FALSE),0)</f>
        <v>0</v>
      </c>
      <c r="N738" s="2">
        <v>0</v>
      </c>
      <c r="O738" t="s">
        <v>146</v>
      </c>
      <c r="P738">
        <v>0</v>
      </c>
      <c r="Q738">
        <v>0</v>
      </c>
    </row>
    <row r="739" spans="1:17" x14ac:dyDescent="0.25">
      <c r="A739">
        <v>738</v>
      </c>
      <c r="B739" s="6">
        <v>-869.5</v>
      </c>
      <c r="C739" s="6">
        <v>241.2</v>
      </c>
      <c r="D739" t="s">
        <v>883</v>
      </c>
      <c r="E739">
        <f>VLOOKUP(D739,ProbListM1!D:S,10,FALSE)</f>
        <v>0.57609578814781826</v>
      </c>
      <c r="F739" t="str">
        <f>_xlfn.IFNA(VLOOKUP(D739,ctlistM1!A:AI,4,FALSE),"PC 12:0_14:1")</f>
        <v>PI 15:0_22:6</v>
      </c>
      <c r="G739">
        <f>_xlfn.IFNA(VLOOKUP(D739,ctlistM1!A:AL,11,FALSE),0)</f>
        <v>2</v>
      </c>
      <c r="H739" s="2">
        <f>IF(G739=0,0,VLOOKUP(F739,ProbListM1!D:W,IF(G739=1,17,IF(G739=2,18,IF(G739=3,19,IF(G739=4,20)))), FALSE))</f>
        <v>4.8126340055240205E-2</v>
      </c>
      <c r="I739" s="12" t="str">
        <f>IF(_xlfn.IFNA(VLOOKUP(D739,ctlistM1!A:AI,12,FALSE),"PC 12:0_14:1")=0,"PC 12:0_14:1", _xlfn.IFNA(VLOOKUP(D739,ctlistM1!A:AI,12,FALSE),"PC 12:0_14:1"))</f>
        <v>PC 12:0_14:1</v>
      </c>
      <c r="J739" s="12">
        <f>_xlfn.IFNA(VLOOKUP(D739,ctlistM1!A:AO,19,FALSE),0)</f>
        <v>0</v>
      </c>
      <c r="K739" s="2">
        <f>IF(J739=0,0,VLOOKUP(I739,ProbListM1!D:W,IF(J739=1,17,IF(J739=2,18,IF(J739=3,19,IF(J739=4,20)))),FALSE))</f>
        <v>0</v>
      </c>
      <c r="L739" s="12" t="str">
        <f>IF(_xlfn.IFNA(VLOOKUP(D739,ctlistM1!A:AI,20,FALSE),"PC 12:0_14:1")=0,"PC 12:0_14:1", _xlfn.IFNA(VLOOKUP(D739,ctlistM1!A:AI,20,FALSE),"PC 12:0_14:1"))</f>
        <v>PC 12:0_14:1</v>
      </c>
      <c r="M739">
        <f>_xlfn.IFNA(VLOOKUP(D739,ctlistM1!A:AR,27,FALSE),0)</f>
        <v>0</v>
      </c>
      <c r="N739" s="2">
        <v>0</v>
      </c>
      <c r="O739" t="s">
        <v>146</v>
      </c>
      <c r="P739">
        <v>0</v>
      </c>
      <c r="Q739">
        <v>0</v>
      </c>
    </row>
    <row r="740" spans="1:17" x14ac:dyDescent="0.25">
      <c r="A740">
        <v>739</v>
      </c>
      <c r="B740" s="6">
        <v>-867.5</v>
      </c>
      <c r="C740" s="6">
        <v>241.2</v>
      </c>
      <c r="D740" t="s">
        <v>884</v>
      </c>
      <c r="E740">
        <f>VLOOKUP(D740,ProbListM1!D:S,10,FALSE)</f>
        <v>0.57626865577850706</v>
      </c>
      <c r="F740" t="str">
        <f>_xlfn.IFNA(VLOOKUP(D740,ctlistM1!A:AI,4,FALSE),"PC 12:0_14:1")</f>
        <v>PC 12:0_14:1</v>
      </c>
      <c r="G740">
        <f>_xlfn.IFNA(VLOOKUP(D740,ctlistM1!A:AL,11,FALSE),0)</f>
        <v>0</v>
      </c>
      <c r="H740" s="2">
        <f>IF(G740=0,0,VLOOKUP(F740,ProbListM1!D:W,IF(G740=1,17,IF(G740=2,18,IF(G740=3,19,IF(G740=4,20)))), FALSE))</f>
        <v>0</v>
      </c>
      <c r="I740" s="12" t="str">
        <f>IF(_xlfn.IFNA(VLOOKUP(D740,ctlistM1!A:AI,12,FALSE),"PC 12:0_14:1")=0,"PC 12:0_14:1", _xlfn.IFNA(VLOOKUP(D740,ctlistM1!A:AI,12,FALSE),"PC 12:0_14:1"))</f>
        <v>PC 12:0_14:1</v>
      </c>
      <c r="J740" s="12">
        <f>_xlfn.IFNA(VLOOKUP(D740,ctlistM1!A:AO,19,FALSE),0)</f>
        <v>0</v>
      </c>
      <c r="K740" s="2">
        <f>IF(J740=0,0,VLOOKUP(I740,ProbListM1!D:W,IF(J740=1,17,IF(J740=2,18,IF(J740=3,19,IF(J740=4,20)))),FALSE))</f>
        <v>0</v>
      </c>
      <c r="L740" s="12" t="str">
        <f>IF(_xlfn.IFNA(VLOOKUP(D740,ctlistM1!A:AI,20,FALSE),"PC 12:0_14:1")=0,"PC 12:0_14:1", _xlfn.IFNA(VLOOKUP(D740,ctlistM1!A:AI,20,FALSE),"PC 12:0_14:1"))</f>
        <v>PC 12:0_14:1</v>
      </c>
      <c r="M740">
        <f>_xlfn.IFNA(VLOOKUP(D740,ctlistM1!A:AR,27,FALSE),0)</f>
        <v>0</v>
      </c>
      <c r="N740" s="2">
        <v>0</v>
      </c>
      <c r="O740" t="s">
        <v>146</v>
      </c>
      <c r="P740">
        <v>0</v>
      </c>
      <c r="Q740">
        <v>0</v>
      </c>
    </row>
    <row r="741" spans="1:17" x14ac:dyDescent="0.25">
      <c r="A741">
        <v>740</v>
      </c>
      <c r="B741" s="6">
        <v>-795.5</v>
      </c>
      <c r="C741" s="6">
        <v>269.3</v>
      </c>
      <c r="D741" t="s">
        <v>885</v>
      </c>
      <c r="E741">
        <f>VLOOKUP(D741,ProbListM1!D:S,10,FALSE)</f>
        <v>0.61581072542405935</v>
      </c>
      <c r="F741" t="str">
        <f>_xlfn.IFNA(VLOOKUP(D741,ctlistM1!A:AI,4,FALSE),"PC 12:0_14:1")</f>
        <v>PC 12:0_14:1</v>
      </c>
      <c r="G741">
        <f>_xlfn.IFNA(VLOOKUP(D741,ctlistM1!A:AL,11,FALSE),0)</f>
        <v>0</v>
      </c>
      <c r="H741" s="2">
        <f>IF(G741=0,0,VLOOKUP(F741,ProbListM1!D:W,IF(G741=1,17,IF(G741=2,18,IF(G741=3,19,IF(G741=4,20)))), FALSE))</f>
        <v>0</v>
      </c>
      <c r="I741" s="12" t="str">
        <f>IF(_xlfn.IFNA(VLOOKUP(D741,ctlistM1!A:AI,12,FALSE),"PC 12:0_14:1")=0,"PC 12:0_14:1", _xlfn.IFNA(VLOOKUP(D741,ctlistM1!A:AI,12,FALSE),"PC 12:0_14:1"))</f>
        <v>PC 12:0_14:1</v>
      </c>
      <c r="J741" s="12">
        <f>_xlfn.IFNA(VLOOKUP(D741,ctlistM1!A:AO,19,FALSE),0)</f>
        <v>0</v>
      </c>
      <c r="K741" s="2">
        <f>IF(J741=0,0,VLOOKUP(I741,ProbListM1!D:W,IF(J741=1,17,IF(J741=2,18,IF(J741=3,19,IF(J741=4,20)))),FALSE))</f>
        <v>0</v>
      </c>
      <c r="L741" s="12" t="str">
        <f>IF(_xlfn.IFNA(VLOOKUP(D741,ctlistM1!A:AI,20,FALSE),"PC 12:0_14:1")=0,"PC 12:0_14:1", _xlfn.IFNA(VLOOKUP(D741,ctlistM1!A:AI,20,FALSE),"PC 12:0_14:1"))</f>
        <v>PC 12:0_14:1</v>
      </c>
      <c r="M741">
        <f>_xlfn.IFNA(VLOOKUP(D741,ctlistM1!A:AR,27,FALSE),0)</f>
        <v>0</v>
      </c>
      <c r="N741" s="2">
        <v>0</v>
      </c>
      <c r="O741" t="s">
        <v>146</v>
      </c>
      <c r="P741">
        <v>0</v>
      </c>
      <c r="Q741">
        <v>0</v>
      </c>
    </row>
    <row r="742" spans="1:17" x14ac:dyDescent="0.25">
      <c r="A742">
        <v>741</v>
      </c>
      <c r="B742" s="6">
        <v>-823.5</v>
      </c>
      <c r="C742" s="6">
        <v>269.3</v>
      </c>
      <c r="D742" t="s">
        <v>886</v>
      </c>
      <c r="E742">
        <f>VLOOKUP(D742,ProbListM1!D:S,10,FALSE)</f>
        <v>0.60197608142838699</v>
      </c>
      <c r="F742" t="str">
        <f>_xlfn.IFNA(VLOOKUP(D742,ctlistM1!A:AI,4,FALSE),"PC 12:0_14:1")</f>
        <v>PI 16:1_17:0</v>
      </c>
      <c r="G742">
        <f>_xlfn.IFNA(VLOOKUP(D742,ctlistM1!A:AL,11,FALSE),0)</f>
        <v>2</v>
      </c>
      <c r="H742" s="2">
        <f>IF(G742=0,0,VLOOKUP(F742,ProbListM1!D:W,IF(G742=1,17,IF(G742=2,18,IF(G742=3,19,IF(G742=4,20)))), FALSE))</f>
        <v>3.749343318454014E-2</v>
      </c>
      <c r="I742" s="12" t="str">
        <f>IF(_xlfn.IFNA(VLOOKUP(D742,ctlistM1!A:AI,12,FALSE),"PC 12:0_14:1")=0,"PC 12:0_14:1", _xlfn.IFNA(VLOOKUP(D742,ctlistM1!A:AI,12,FALSE),"PC 12:0_14:1"))</f>
        <v>PC 12:0_14:1</v>
      </c>
      <c r="J742" s="12">
        <f>_xlfn.IFNA(VLOOKUP(D742,ctlistM1!A:AO,19,FALSE),0)</f>
        <v>0</v>
      </c>
      <c r="K742" s="2">
        <f>IF(J742=0,0,VLOOKUP(I742,ProbListM1!D:W,IF(J742=1,17,IF(J742=2,18,IF(J742=3,19,IF(J742=4,20)))),FALSE))</f>
        <v>0</v>
      </c>
      <c r="L742" s="12" t="str">
        <f>IF(_xlfn.IFNA(VLOOKUP(D742,ctlistM1!A:AI,20,FALSE),"PC 12:0_14:1")=0,"PC 12:0_14:1", _xlfn.IFNA(VLOOKUP(D742,ctlistM1!A:AI,20,FALSE),"PC 12:0_14:1"))</f>
        <v>PC 12:0_14:1</v>
      </c>
      <c r="M742">
        <f>_xlfn.IFNA(VLOOKUP(D742,ctlistM1!A:AR,27,FALSE),0)</f>
        <v>0</v>
      </c>
      <c r="N742" s="2">
        <v>0</v>
      </c>
      <c r="O742" t="s">
        <v>146</v>
      </c>
      <c r="P742">
        <v>0</v>
      </c>
      <c r="Q742">
        <v>0</v>
      </c>
    </row>
    <row r="743" spans="1:17" x14ac:dyDescent="0.25">
      <c r="A743">
        <v>742</v>
      </c>
      <c r="B743" s="6">
        <v>-821.5</v>
      </c>
      <c r="C743" s="6">
        <v>269.3</v>
      </c>
      <c r="D743" t="s">
        <v>887</v>
      </c>
      <c r="E743">
        <f>VLOOKUP(D743,ProbListM1!D:S,10,FALSE)</f>
        <v>0.60215671489432909</v>
      </c>
      <c r="F743" t="str">
        <f>_xlfn.IFNA(VLOOKUP(D743,ctlistM1!A:AI,4,FALSE),"PC 12:0_14:1")</f>
        <v>PC 12:0_14:1</v>
      </c>
      <c r="G743">
        <f>_xlfn.IFNA(VLOOKUP(D743,ctlistM1!A:AL,11,FALSE),0)</f>
        <v>0</v>
      </c>
      <c r="H743" s="2">
        <f>IF(G743=0,0,VLOOKUP(F743,ProbListM1!D:W,IF(G743=1,17,IF(G743=2,18,IF(G743=3,19,IF(G743=4,20)))), FALSE))</f>
        <v>0</v>
      </c>
      <c r="I743" s="12" t="str">
        <f>IF(_xlfn.IFNA(VLOOKUP(D743,ctlistM1!A:AI,12,FALSE),"PC 12:0_14:1")=0,"PC 12:0_14:1", _xlfn.IFNA(VLOOKUP(D743,ctlistM1!A:AI,12,FALSE),"PC 12:0_14:1"))</f>
        <v>PC 12:0_14:1</v>
      </c>
      <c r="J743" s="12">
        <f>_xlfn.IFNA(VLOOKUP(D743,ctlistM1!A:AO,19,FALSE),0)</f>
        <v>0</v>
      </c>
      <c r="K743" s="2">
        <f>IF(J743=0,0,VLOOKUP(I743,ProbListM1!D:W,IF(J743=1,17,IF(J743=2,18,IF(J743=3,19,IF(J743=4,20)))),FALSE))</f>
        <v>0</v>
      </c>
      <c r="L743" s="12" t="str">
        <f>IF(_xlfn.IFNA(VLOOKUP(D743,ctlistM1!A:AI,20,FALSE),"PC 12:0_14:1")=0,"PC 12:0_14:1", _xlfn.IFNA(VLOOKUP(D743,ctlistM1!A:AI,20,FALSE),"PC 12:0_14:1"))</f>
        <v>PC 12:0_14:1</v>
      </c>
      <c r="M743">
        <f>_xlfn.IFNA(VLOOKUP(D743,ctlistM1!A:AR,27,FALSE),0)</f>
        <v>0</v>
      </c>
      <c r="N743" s="2">
        <v>0</v>
      </c>
      <c r="O743" t="s">
        <v>146</v>
      </c>
      <c r="P743">
        <v>0</v>
      </c>
      <c r="Q743">
        <v>0</v>
      </c>
    </row>
    <row r="744" spans="1:17" x14ac:dyDescent="0.25">
      <c r="A744">
        <v>743</v>
      </c>
      <c r="B744" s="6">
        <v>-851.6</v>
      </c>
      <c r="C744" s="6">
        <v>269.3</v>
      </c>
      <c r="D744" t="s">
        <v>888</v>
      </c>
      <c r="E744">
        <f>VLOOKUP(D744,ProbListM1!D:S,10,FALSE)</f>
        <v>0.5884522429555562</v>
      </c>
      <c r="F744" t="str">
        <f>_xlfn.IFNA(VLOOKUP(D744,ctlistM1!A:AI,4,FALSE),"PC 12:0_14:1")</f>
        <v>PI 17:0_18:1</v>
      </c>
      <c r="G744">
        <f>_xlfn.IFNA(VLOOKUP(D744,ctlistM1!A:AL,11,FALSE),0)</f>
        <v>2</v>
      </c>
      <c r="H744" s="2">
        <f>IF(G744=0,0,VLOOKUP(F744,ProbListM1!D:W,IF(G744=1,17,IF(G744=2,18,IF(G744=3,19,IF(G744=4,20)))), FALSE))</f>
        <v>4.0618075686144936E-2</v>
      </c>
      <c r="I744" s="12" t="str">
        <f>IF(_xlfn.IFNA(VLOOKUP(D744,ctlistM1!A:AI,12,FALSE),"PC 12:0_14:1")=0,"PC 12:0_14:1", _xlfn.IFNA(VLOOKUP(D744,ctlistM1!A:AI,12,FALSE),"PC 12:0_14:1"))</f>
        <v>PC 12:0_14:1</v>
      </c>
      <c r="J744" s="12">
        <f>_xlfn.IFNA(VLOOKUP(D744,ctlistM1!A:AO,19,FALSE),0)</f>
        <v>0</v>
      </c>
      <c r="K744" s="2">
        <f>IF(J744=0,0,VLOOKUP(I744,ProbListM1!D:W,IF(J744=1,17,IF(J744=2,18,IF(J744=3,19,IF(J744=4,20)))),FALSE))</f>
        <v>0</v>
      </c>
      <c r="L744" s="12" t="str">
        <f>IF(_xlfn.IFNA(VLOOKUP(D744,ctlistM1!A:AI,20,FALSE),"PC 12:0_14:1")=0,"PC 12:0_14:1", _xlfn.IFNA(VLOOKUP(D744,ctlistM1!A:AI,20,FALSE),"PC 12:0_14:1"))</f>
        <v>PC 12:0_14:1</v>
      </c>
      <c r="M744">
        <f>_xlfn.IFNA(VLOOKUP(D744,ctlistM1!A:AR,27,FALSE),0)</f>
        <v>0</v>
      </c>
      <c r="N744" s="2">
        <v>0</v>
      </c>
      <c r="O744" t="s">
        <v>146</v>
      </c>
      <c r="P744">
        <v>0</v>
      </c>
      <c r="Q744">
        <v>0</v>
      </c>
    </row>
    <row r="745" spans="1:17" x14ac:dyDescent="0.25">
      <c r="A745">
        <v>744</v>
      </c>
      <c r="B745" s="6">
        <v>-849.5</v>
      </c>
      <c r="C745" s="6">
        <v>269.3</v>
      </c>
      <c r="D745" t="s">
        <v>889</v>
      </c>
      <c r="E745">
        <f>VLOOKUP(D745,ProbListM1!D:S,10,FALSE)</f>
        <v>0.58862881835691494</v>
      </c>
      <c r="F745" t="str">
        <f>_xlfn.IFNA(VLOOKUP(D745,ctlistM1!A:AI,4,FALSE),"PC 12:0_14:1")</f>
        <v>PI 17:0_18:2</v>
      </c>
      <c r="G745">
        <f>_xlfn.IFNA(VLOOKUP(D745,ctlistM1!A:AL,11,FALSE),0)</f>
        <v>2</v>
      </c>
      <c r="H745" s="2">
        <f>IF(G745=0,0,VLOOKUP(F745,ProbListM1!D:W,IF(G745=1,17,IF(G745=2,18,IF(G745=3,19,IF(G745=4,20)))), FALSE))</f>
        <v>4.057521063705867E-2</v>
      </c>
      <c r="I745" s="12" t="str">
        <f>IF(_xlfn.IFNA(VLOOKUP(D745,ctlistM1!A:AI,12,FALSE),"PC 12:0_14:1")=0,"PC 12:0_14:1", _xlfn.IFNA(VLOOKUP(D745,ctlistM1!A:AI,12,FALSE),"PC 12:0_14:1"))</f>
        <v>PC 12:0_14:1</v>
      </c>
      <c r="J745" s="12">
        <f>_xlfn.IFNA(VLOOKUP(D745,ctlistM1!A:AO,19,FALSE),0)</f>
        <v>0</v>
      </c>
      <c r="K745" s="2">
        <f>IF(J745=0,0,VLOOKUP(I745,ProbListM1!D:W,IF(J745=1,17,IF(J745=2,18,IF(J745=3,19,IF(J745=4,20)))),FALSE))</f>
        <v>0</v>
      </c>
      <c r="L745" s="12" t="str">
        <f>IF(_xlfn.IFNA(VLOOKUP(D745,ctlistM1!A:AI,20,FALSE),"PC 12:0_14:1")=0,"PC 12:0_14:1", _xlfn.IFNA(VLOOKUP(D745,ctlistM1!A:AI,20,FALSE),"PC 12:0_14:1"))</f>
        <v>PC 12:0_14:1</v>
      </c>
      <c r="M745">
        <f>_xlfn.IFNA(VLOOKUP(D745,ctlistM1!A:AR,27,FALSE),0)</f>
        <v>0</v>
      </c>
      <c r="N745" s="2">
        <v>0</v>
      </c>
      <c r="O745" t="s">
        <v>146</v>
      </c>
      <c r="P745">
        <v>0</v>
      </c>
      <c r="Q745">
        <v>0</v>
      </c>
    </row>
    <row r="746" spans="1:17" x14ac:dyDescent="0.25">
      <c r="A746">
        <v>745</v>
      </c>
      <c r="B746" s="6">
        <v>-847.5</v>
      </c>
      <c r="C746" s="6">
        <v>269.3</v>
      </c>
      <c r="D746" t="s">
        <v>890</v>
      </c>
      <c r="E746">
        <f>VLOOKUP(D746,ProbListM1!D:S,10,FALSE)</f>
        <v>0.58880544674281521</v>
      </c>
      <c r="F746" t="str">
        <f>_xlfn.IFNA(VLOOKUP(D746,ctlistM1!A:AI,4,FALSE),"PC 12:0_14:1")</f>
        <v>PC 12:0_14:1</v>
      </c>
      <c r="G746">
        <f>_xlfn.IFNA(VLOOKUP(D746,ctlistM1!A:AL,11,FALSE),0)</f>
        <v>0</v>
      </c>
      <c r="H746" s="2">
        <f>IF(G746=0,0,VLOOKUP(F746,ProbListM1!D:W,IF(G746=1,17,IF(G746=2,18,IF(G746=3,19,IF(G746=4,20)))), FALSE))</f>
        <v>0</v>
      </c>
      <c r="I746" s="12" t="str">
        <f>IF(_xlfn.IFNA(VLOOKUP(D746,ctlistM1!A:AI,12,FALSE),"PC 12:0_14:1")=0,"PC 12:0_14:1", _xlfn.IFNA(VLOOKUP(D746,ctlistM1!A:AI,12,FALSE),"PC 12:0_14:1"))</f>
        <v>PC 12:0_14:1</v>
      </c>
      <c r="J746" s="12">
        <f>_xlfn.IFNA(VLOOKUP(D746,ctlistM1!A:AO,19,FALSE),0)</f>
        <v>0</v>
      </c>
      <c r="K746" s="2">
        <f>IF(J746=0,0,VLOOKUP(I746,ProbListM1!D:W,IF(J746=1,17,IF(J746=2,18,IF(J746=3,19,IF(J746=4,20)))),FALSE))</f>
        <v>0</v>
      </c>
      <c r="L746" s="12" t="str">
        <f>IF(_xlfn.IFNA(VLOOKUP(D746,ctlistM1!A:AI,20,FALSE),"PC 12:0_14:1")=0,"PC 12:0_14:1", _xlfn.IFNA(VLOOKUP(D746,ctlistM1!A:AI,20,FALSE),"PC 12:0_14:1"))</f>
        <v>PC 12:0_14:1</v>
      </c>
      <c r="M746">
        <f>_xlfn.IFNA(VLOOKUP(D746,ctlistM1!A:AR,27,FALSE),0)</f>
        <v>0</v>
      </c>
      <c r="N746" s="2">
        <v>0</v>
      </c>
      <c r="O746" t="s">
        <v>146</v>
      </c>
      <c r="P746">
        <v>0</v>
      </c>
      <c r="Q746">
        <v>0</v>
      </c>
    </row>
    <row r="747" spans="1:17" x14ac:dyDescent="0.25">
      <c r="A747">
        <v>746</v>
      </c>
      <c r="B747" s="6">
        <v>-879.6</v>
      </c>
      <c r="C747" s="6">
        <v>269.3</v>
      </c>
      <c r="D747" t="s">
        <v>891</v>
      </c>
      <c r="E747">
        <f>VLOOKUP(D747,ProbListM1!D:S,10,FALSE)</f>
        <v>0.57523222752932435</v>
      </c>
      <c r="F747" t="str">
        <f>_xlfn.IFNA(VLOOKUP(D747,ctlistM1!A:AI,4,FALSE),"PC 12:0_14:1")</f>
        <v>PI 17:0_20:1</v>
      </c>
      <c r="G747">
        <f>_xlfn.IFNA(VLOOKUP(D747,ctlistM1!A:AL,11,FALSE),0)</f>
        <v>2</v>
      </c>
      <c r="H747" s="2">
        <f>IF(G747=0,0,VLOOKUP(F747,ProbListM1!D:W,IF(G747=1,17,IF(G747=2,18,IF(G747=3,19,IF(G747=4,20)))), FALSE))</f>
        <v>4.3883694684929163E-2</v>
      </c>
      <c r="I747" s="12" t="str">
        <f>IF(_xlfn.IFNA(VLOOKUP(D747,ctlistM1!A:AI,12,FALSE),"PC 12:0_14:1")=0,"PC 12:0_14:1", _xlfn.IFNA(VLOOKUP(D747,ctlistM1!A:AI,12,FALSE),"PC 12:0_14:1"))</f>
        <v>dPI 17:0_20:3_</v>
      </c>
      <c r="J747" s="12">
        <f>_xlfn.IFNA(VLOOKUP(D747,ctlistM1!A:AO,19,FALSE),0)</f>
        <v>4</v>
      </c>
      <c r="K747" s="2">
        <f>IF(J747=0,0,VLOOKUP(I747,ProbListM1!D:W,IF(J747=1,17,IF(J747=2,18,IF(J747=3,19,IF(J747=4,20)))),FALSE))</f>
        <v>0.19206399810614916</v>
      </c>
      <c r="L747" s="12" t="str">
        <f>IF(_xlfn.IFNA(VLOOKUP(D747,ctlistM1!A:AI,20,FALSE),"PC 12:0_14:1")=0,"PC 12:0_14:1", _xlfn.IFNA(VLOOKUP(D747,ctlistM1!A:AI,20,FALSE),"PC 12:0_14:1"))</f>
        <v>PC 12:0_14:1</v>
      </c>
      <c r="M747">
        <f>_xlfn.IFNA(VLOOKUP(D747,ctlistM1!A:AR,27,FALSE),0)</f>
        <v>0</v>
      </c>
      <c r="N747" s="2">
        <v>0</v>
      </c>
      <c r="O747" t="s">
        <v>146</v>
      </c>
      <c r="P747">
        <v>0</v>
      </c>
      <c r="Q747">
        <v>0</v>
      </c>
    </row>
    <row r="748" spans="1:17" x14ac:dyDescent="0.25">
      <c r="A748">
        <v>747</v>
      </c>
      <c r="B748" s="6">
        <v>-877.6</v>
      </c>
      <c r="C748" s="6">
        <v>269.3</v>
      </c>
      <c r="D748" t="s">
        <v>892</v>
      </c>
      <c r="E748">
        <f>VLOOKUP(D748,ProbListM1!D:S,10,FALSE)</f>
        <v>0.57540483603352566</v>
      </c>
      <c r="F748" t="str">
        <f>_xlfn.IFNA(VLOOKUP(D748,ctlistM1!A:AI,4,FALSE),"PC 12:0_14:1")</f>
        <v>PI 17:0_20:2</v>
      </c>
      <c r="G748">
        <f>_xlfn.IFNA(VLOOKUP(D748,ctlistM1!A:AL,11,FALSE),0)</f>
        <v>2</v>
      </c>
      <c r="H748" s="2">
        <f>IF(G748=0,0,VLOOKUP(F748,ProbListM1!D:W,IF(G748=1,17,IF(G748=2,18,IF(G748=3,19,IF(G748=4,20)))), FALSE))</f>
        <v>4.3839101078786274E-2</v>
      </c>
      <c r="I748" s="12" t="str">
        <f>IF(_xlfn.IFNA(VLOOKUP(D748,ctlistM1!A:AI,12,FALSE),"PC 12:0_14:1")=0,"PC 12:0_14:1", _xlfn.IFNA(VLOOKUP(D748,ctlistM1!A:AI,12,FALSE),"PC 12:0_14:1"))</f>
        <v>PC 12:0_14:1</v>
      </c>
      <c r="J748" s="12">
        <f>_xlfn.IFNA(VLOOKUP(D748,ctlistM1!A:AO,19,FALSE),0)</f>
        <v>0</v>
      </c>
      <c r="K748" s="2">
        <f>IF(J748=0,0,VLOOKUP(I748,ProbListM1!D:W,IF(J748=1,17,IF(J748=2,18,IF(J748=3,19,IF(J748=4,20)))),FALSE))</f>
        <v>0</v>
      </c>
      <c r="L748" s="12" t="str">
        <f>IF(_xlfn.IFNA(VLOOKUP(D748,ctlistM1!A:AI,20,FALSE),"PC 12:0_14:1")=0,"PC 12:0_14:1", _xlfn.IFNA(VLOOKUP(D748,ctlistM1!A:AI,20,FALSE),"PC 12:0_14:1"))</f>
        <v>PC 12:0_14:1</v>
      </c>
      <c r="M748">
        <f>_xlfn.IFNA(VLOOKUP(D748,ctlistM1!A:AR,27,FALSE),0)</f>
        <v>0</v>
      </c>
      <c r="N748" s="2">
        <v>0</v>
      </c>
      <c r="O748" t="s">
        <v>146</v>
      </c>
      <c r="P748">
        <v>0</v>
      </c>
      <c r="Q748">
        <v>0</v>
      </c>
    </row>
    <row r="749" spans="1:17" x14ac:dyDescent="0.25">
      <c r="A749">
        <v>748</v>
      </c>
      <c r="B749" s="6">
        <v>-875.6</v>
      </c>
      <c r="C749" s="6">
        <v>269.3</v>
      </c>
      <c r="D749" t="s">
        <v>893</v>
      </c>
      <c r="E749">
        <f>VLOOKUP(D749,ProbListM1!D:S,10,FALSE)</f>
        <v>0.57557749633193156</v>
      </c>
      <c r="F749" t="str">
        <f>_xlfn.IFNA(VLOOKUP(D749,ctlistM1!A:AI,4,FALSE),"PC 12:0_14:1")</f>
        <v>PI 17:0_20:3</v>
      </c>
      <c r="G749">
        <f>_xlfn.IFNA(VLOOKUP(D749,ctlistM1!A:AL,11,FALSE),0)</f>
        <v>2</v>
      </c>
      <c r="H749" s="2">
        <f>IF(G749=0,0,VLOOKUP(F749,ProbListM1!D:W,IF(G749=1,17,IF(G749=2,18,IF(G749=3,19,IF(G749=4,20)))), FALSE))</f>
        <v>4.3794528592215519E-2</v>
      </c>
      <c r="I749" s="12" t="str">
        <f>IF(_xlfn.IFNA(VLOOKUP(D749,ctlistM1!A:AI,12,FALSE),"PC 12:0_14:1")=0,"PC 12:0_14:1", _xlfn.IFNA(VLOOKUP(D749,ctlistM1!A:AI,12,FALSE),"PC 12:0_14:1"))</f>
        <v>PC 12:0_14:1</v>
      </c>
      <c r="J749" s="12">
        <f>_xlfn.IFNA(VLOOKUP(D749,ctlistM1!A:AO,19,FALSE),0)</f>
        <v>0</v>
      </c>
      <c r="K749" s="2">
        <f>IF(J749=0,0,VLOOKUP(I749,ProbListM1!D:W,IF(J749=1,17,IF(J749=2,18,IF(J749=3,19,IF(J749=4,20)))),FALSE))</f>
        <v>0</v>
      </c>
      <c r="L749" s="12" t="str">
        <f>IF(_xlfn.IFNA(VLOOKUP(D749,ctlistM1!A:AI,20,FALSE),"PC 12:0_14:1")=0,"PC 12:0_14:1", _xlfn.IFNA(VLOOKUP(D749,ctlistM1!A:AI,20,FALSE),"PC 12:0_14:1"))</f>
        <v>PC 12:0_14:1</v>
      </c>
      <c r="M749">
        <f>_xlfn.IFNA(VLOOKUP(D749,ctlistM1!A:AR,27,FALSE),0)</f>
        <v>0</v>
      </c>
      <c r="N749" s="2">
        <v>0</v>
      </c>
      <c r="O749" t="s">
        <v>146</v>
      </c>
      <c r="P749">
        <v>0</v>
      </c>
      <c r="Q749">
        <v>0</v>
      </c>
    </row>
    <row r="750" spans="1:17" x14ac:dyDescent="0.25">
      <c r="A750">
        <v>749</v>
      </c>
      <c r="B750" s="6">
        <v>-873.5</v>
      </c>
      <c r="C750" s="6">
        <v>269.3</v>
      </c>
      <c r="D750" t="s">
        <v>894</v>
      </c>
      <c r="E750">
        <f>VLOOKUP(D750,ProbListM1!D:S,10,FALSE)</f>
        <v>0.57575020844008395</v>
      </c>
      <c r="F750" t="str">
        <f>_xlfn.IFNA(VLOOKUP(D750,ctlistM1!A:AI,4,FALSE),"PC 12:0_14:1")</f>
        <v>PI 17:0_20:4</v>
      </c>
      <c r="G750">
        <f>_xlfn.IFNA(VLOOKUP(D750,ctlistM1!A:AL,11,FALSE),0)</f>
        <v>2</v>
      </c>
      <c r="H750" s="2">
        <f>IF(G750=0,0,VLOOKUP(F750,ProbListM1!D:W,IF(G750=1,17,IF(G750=2,18,IF(G750=3,19,IF(G750=4,20)))), FALSE))</f>
        <v>4.3749977257460118E-2</v>
      </c>
      <c r="I750" s="12" t="str">
        <f>IF(_xlfn.IFNA(VLOOKUP(D750,ctlistM1!A:AI,12,FALSE),"PC 12:0_14:1")=0,"PC 12:0_14:1", _xlfn.IFNA(VLOOKUP(D750,ctlistM1!A:AI,12,FALSE),"PC 12:0_14:1"))</f>
        <v>PC 12:0_14:1</v>
      </c>
      <c r="J750" s="12">
        <f>_xlfn.IFNA(VLOOKUP(D750,ctlistM1!A:AO,19,FALSE),0)</f>
        <v>0</v>
      </c>
      <c r="K750" s="2">
        <f>IF(J750=0,0,VLOOKUP(I750,ProbListM1!D:W,IF(J750=1,17,IF(J750=2,18,IF(J750=3,19,IF(J750=4,20)))),FALSE))</f>
        <v>0</v>
      </c>
      <c r="L750" s="12" t="str">
        <f>IF(_xlfn.IFNA(VLOOKUP(D750,ctlistM1!A:AI,20,FALSE),"PC 12:0_14:1")=0,"PC 12:0_14:1", _xlfn.IFNA(VLOOKUP(D750,ctlistM1!A:AI,20,FALSE),"PC 12:0_14:1"))</f>
        <v>PC 12:0_14:1</v>
      </c>
      <c r="M750">
        <f>_xlfn.IFNA(VLOOKUP(D750,ctlistM1!A:AR,27,FALSE),0)</f>
        <v>0</v>
      </c>
      <c r="N750" s="2">
        <v>0</v>
      </c>
      <c r="O750" t="s">
        <v>146</v>
      </c>
      <c r="P750">
        <v>0</v>
      </c>
      <c r="Q750">
        <v>0</v>
      </c>
    </row>
    <row r="751" spans="1:17" x14ac:dyDescent="0.25">
      <c r="A751">
        <v>750</v>
      </c>
      <c r="B751" s="6">
        <v>-871.5</v>
      </c>
      <c r="C751" s="6">
        <v>269.3</v>
      </c>
      <c r="D751" t="s">
        <v>895</v>
      </c>
      <c r="E751">
        <f>VLOOKUP(D751,ProbListM1!D:S,10,FALSE)</f>
        <v>0.57592297237352907</v>
      </c>
      <c r="F751" t="str">
        <f>_xlfn.IFNA(VLOOKUP(D751,ctlistM1!A:AI,4,FALSE),"PC 12:0_14:1")</f>
        <v>PC 12:0_14:1</v>
      </c>
      <c r="G751">
        <f>_xlfn.IFNA(VLOOKUP(D751,ctlistM1!A:AL,11,FALSE),0)</f>
        <v>0</v>
      </c>
      <c r="H751" s="2">
        <f>IF(G751=0,0,VLOOKUP(F751,ProbListM1!D:W,IF(G751=1,17,IF(G751=2,18,IF(G751=3,19,IF(G751=4,20)))), FALSE))</f>
        <v>0</v>
      </c>
      <c r="I751" s="12" t="str">
        <f>IF(_xlfn.IFNA(VLOOKUP(D751,ctlistM1!A:AI,12,FALSE),"PC 12:0_14:1")=0,"PC 12:0_14:1", _xlfn.IFNA(VLOOKUP(D751,ctlistM1!A:AI,12,FALSE),"PC 12:0_14:1"))</f>
        <v>PC 12:0_14:1</v>
      </c>
      <c r="J751" s="12">
        <f>_xlfn.IFNA(VLOOKUP(D751,ctlistM1!A:AO,19,FALSE),0)</f>
        <v>0</v>
      </c>
      <c r="K751" s="2">
        <f>IF(J751=0,0,VLOOKUP(I751,ProbListM1!D:W,IF(J751=1,17,IF(J751=2,18,IF(J751=3,19,IF(J751=4,20)))),FALSE))</f>
        <v>0</v>
      </c>
      <c r="L751" s="12" t="str">
        <f>IF(_xlfn.IFNA(VLOOKUP(D751,ctlistM1!A:AI,20,FALSE),"PC 12:0_14:1")=0,"PC 12:0_14:1", _xlfn.IFNA(VLOOKUP(D751,ctlistM1!A:AI,20,FALSE),"PC 12:0_14:1"))</f>
        <v>PC 12:0_14:1</v>
      </c>
      <c r="M751">
        <f>_xlfn.IFNA(VLOOKUP(D751,ctlistM1!A:AR,27,FALSE),0)</f>
        <v>0</v>
      </c>
      <c r="N751" s="2">
        <v>0</v>
      </c>
      <c r="O751" t="s">
        <v>146</v>
      </c>
      <c r="P751">
        <v>0</v>
      </c>
      <c r="Q751">
        <v>0</v>
      </c>
    </row>
    <row r="752" spans="1:17" x14ac:dyDescent="0.25">
      <c r="A752">
        <v>751</v>
      </c>
      <c r="B752" s="6">
        <v>-907.6</v>
      </c>
      <c r="C752" s="6">
        <v>269.3</v>
      </c>
      <c r="D752" t="s">
        <v>896</v>
      </c>
      <c r="E752">
        <f>VLOOKUP(D752,ProbListM1!D:S,10,FALSE)</f>
        <v>0.56230920953994834</v>
      </c>
      <c r="F752" t="str">
        <f>_xlfn.IFNA(VLOOKUP(D752,ctlistM1!A:AI,4,FALSE),"PC 12:0_14:1")</f>
        <v>PI 17:0_22:1</v>
      </c>
      <c r="G752">
        <f>_xlfn.IFNA(VLOOKUP(D752,ctlistM1!A:AL,11,FALSE),0)</f>
        <v>2</v>
      </c>
      <c r="H752" s="2">
        <f>IF(G752=0,0,VLOOKUP(F752,ProbListM1!D:W,IF(G752=1,17,IF(G752=2,18,IF(G752=3,19,IF(G752=4,20)))), FALSE))</f>
        <v>4.7275632520635012E-2</v>
      </c>
      <c r="I752" s="12" t="str">
        <f>IF(_xlfn.IFNA(VLOOKUP(D752,ctlistM1!A:AI,12,FALSE),"PC 12:0_14:1")=0,"PC 12:0_14:1", _xlfn.IFNA(VLOOKUP(D752,ctlistM1!A:AI,12,FALSE),"PC 12:0_14:1"))</f>
        <v>PC 12:0_14:1</v>
      </c>
      <c r="J752" s="12">
        <f>_xlfn.IFNA(VLOOKUP(D752,ctlistM1!A:AO,19,FALSE),0)</f>
        <v>0</v>
      </c>
      <c r="K752" s="2">
        <f>IF(J752=0,0,VLOOKUP(I752,ProbListM1!D:W,IF(J752=1,17,IF(J752=2,18,IF(J752=3,19,IF(J752=4,20)))),FALSE))</f>
        <v>0</v>
      </c>
      <c r="L752" s="12" t="str">
        <f>IF(_xlfn.IFNA(VLOOKUP(D752,ctlistM1!A:AI,20,FALSE),"PC 12:0_14:1")=0,"PC 12:0_14:1", _xlfn.IFNA(VLOOKUP(D752,ctlistM1!A:AI,20,FALSE),"PC 12:0_14:1"))</f>
        <v>PC 12:0_14:1</v>
      </c>
      <c r="M752">
        <f>_xlfn.IFNA(VLOOKUP(D752,ctlistM1!A:AR,27,FALSE),0)</f>
        <v>0</v>
      </c>
      <c r="N752" s="2">
        <v>0</v>
      </c>
      <c r="O752" t="s">
        <v>146</v>
      </c>
      <c r="P752">
        <v>0</v>
      </c>
      <c r="Q752">
        <v>0</v>
      </c>
    </row>
    <row r="753" spans="1:17" x14ac:dyDescent="0.25">
      <c r="A753">
        <v>752</v>
      </c>
      <c r="B753" s="6">
        <v>-905.6</v>
      </c>
      <c r="C753" s="6">
        <v>269.3</v>
      </c>
      <c r="D753" t="s">
        <v>897</v>
      </c>
      <c r="E753">
        <f>VLOOKUP(D753,ProbListM1!D:S,10,FALSE)</f>
        <v>0.56247794026627462</v>
      </c>
      <c r="F753" t="str">
        <f>_xlfn.IFNA(VLOOKUP(D753,ctlistM1!A:AI,4,FALSE),"PC 12:0_14:1")</f>
        <v>PI 17:0_22:2</v>
      </c>
      <c r="G753">
        <f>_xlfn.IFNA(VLOOKUP(D753,ctlistM1!A:AL,11,FALSE),0)</f>
        <v>2</v>
      </c>
      <c r="H753" s="2">
        <f>IF(G753=0,0,VLOOKUP(F753,ProbListM1!D:W,IF(G753=1,17,IF(G753=2,18,IF(G753=3,19,IF(G753=4,20)))), FALSE))</f>
        <v>4.7229497742759405E-2</v>
      </c>
      <c r="I753" s="12" t="str">
        <f>IF(_xlfn.IFNA(VLOOKUP(D753,ctlistM1!A:AI,12,FALSE),"PC 12:0_14:1")=0,"PC 12:0_14:1", _xlfn.IFNA(VLOOKUP(D753,ctlistM1!A:AI,12,FALSE),"PC 12:0_14:1"))</f>
        <v>dPI 17:0_22:4_</v>
      </c>
      <c r="J753" s="12">
        <f>_xlfn.IFNA(VLOOKUP(D753,ctlistM1!A:AO,19,FALSE),0)</f>
        <v>4</v>
      </c>
      <c r="K753" s="2">
        <f>IF(J753=0,0,VLOOKUP(I753,ProbListM1!D:W,IF(J753=1,17,IF(J753=2,18,IF(J753=3,19,IF(J753=4,20)))),FALSE))</f>
        <v>0.20050733494072454</v>
      </c>
      <c r="L753" s="12" t="str">
        <f>IF(_xlfn.IFNA(VLOOKUP(D753,ctlistM1!A:AI,20,FALSE),"PC 12:0_14:1")=0,"PC 12:0_14:1", _xlfn.IFNA(VLOOKUP(D753,ctlistM1!A:AI,20,FALSE),"PC 12:0_14:1"))</f>
        <v>PC 12:0_14:1</v>
      </c>
      <c r="M753">
        <f>_xlfn.IFNA(VLOOKUP(D753,ctlistM1!A:AR,27,FALSE),0)</f>
        <v>0</v>
      </c>
      <c r="N753" s="2">
        <v>0</v>
      </c>
      <c r="O753" t="s">
        <v>146</v>
      </c>
      <c r="P753">
        <v>0</v>
      </c>
      <c r="Q753">
        <v>0</v>
      </c>
    </row>
    <row r="754" spans="1:17" x14ac:dyDescent="0.25">
      <c r="A754">
        <v>753</v>
      </c>
      <c r="B754" s="6">
        <v>-903.6</v>
      </c>
      <c r="C754" s="6">
        <v>269.3</v>
      </c>
      <c r="D754" t="s">
        <v>898</v>
      </c>
      <c r="E754">
        <f>VLOOKUP(D754,ProbListM1!D:S,10,FALSE)</f>
        <v>0.56264672162321028</v>
      </c>
      <c r="F754" t="str">
        <f>_xlfn.IFNA(VLOOKUP(D754,ctlistM1!A:AI,4,FALSE),"PC 12:0_14:1")</f>
        <v>PC 12:0_14:1</v>
      </c>
      <c r="G754">
        <f>_xlfn.IFNA(VLOOKUP(D754,ctlistM1!A:AL,11,FALSE),0)</f>
        <v>0</v>
      </c>
      <c r="H754" s="2">
        <f>IF(G754=0,0,VLOOKUP(F754,ProbListM1!D:W,IF(G754=1,17,IF(G754=2,18,IF(G754=3,19,IF(G754=4,20)))), FALSE))</f>
        <v>0</v>
      </c>
      <c r="I754" s="12" t="str">
        <f>IF(_xlfn.IFNA(VLOOKUP(D754,ctlistM1!A:AI,12,FALSE),"PC 12:0_14:1")=0,"PC 12:0_14:1", _xlfn.IFNA(VLOOKUP(D754,ctlistM1!A:AI,12,FALSE),"PC 12:0_14:1"))</f>
        <v>PC 12:0_14:1</v>
      </c>
      <c r="J754" s="12">
        <f>_xlfn.IFNA(VLOOKUP(D754,ctlistM1!A:AO,19,FALSE),0)</f>
        <v>0</v>
      </c>
      <c r="K754" s="2">
        <f>IF(J754=0,0,VLOOKUP(I754,ProbListM1!D:W,IF(J754=1,17,IF(J754=2,18,IF(J754=3,19,IF(J754=4,20)))),FALSE))</f>
        <v>0</v>
      </c>
      <c r="L754" s="12" t="str">
        <f>IF(_xlfn.IFNA(VLOOKUP(D754,ctlistM1!A:AI,20,FALSE),"PC 12:0_14:1")=0,"PC 12:0_14:1", _xlfn.IFNA(VLOOKUP(D754,ctlistM1!A:AI,20,FALSE),"PC 12:0_14:1"))</f>
        <v>PC 12:0_14:1</v>
      </c>
      <c r="M754">
        <f>_xlfn.IFNA(VLOOKUP(D754,ctlistM1!A:AR,27,FALSE),0)</f>
        <v>0</v>
      </c>
      <c r="N754" s="2">
        <v>0</v>
      </c>
      <c r="O754" t="s">
        <v>146</v>
      </c>
      <c r="P754">
        <v>0</v>
      </c>
      <c r="Q754">
        <v>0</v>
      </c>
    </row>
    <row r="755" spans="1:17" x14ac:dyDescent="0.25">
      <c r="A755">
        <v>754</v>
      </c>
      <c r="B755" s="6">
        <v>-899.6</v>
      </c>
      <c r="C755" s="6">
        <v>269.3</v>
      </c>
      <c r="D755" t="s">
        <v>899</v>
      </c>
      <c r="E755">
        <f>VLOOKUP(D755,ProbListM1!D:S,10,FALSE)</f>
        <v>0.56298443628968531</v>
      </c>
      <c r="F755" t="str">
        <f>_xlfn.IFNA(VLOOKUP(D755,ctlistM1!A:AI,4,FALSE),"PC 12:0_14:1")</f>
        <v>PI 17:0_22:5</v>
      </c>
      <c r="G755">
        <f>_xlfn.IFNA(VLOOKUP(D755,ctlistM1!A:AL,11,FALSE),0)</f>
        <v>2</v>
      </c>
      <c r="H755" s="2">
        <f>IF(G755=0,0,VLOOKUP(F755,ProbListM1!D:W,IF(G755=1,17,IF(G755=2,18,IF(G755=3,19,IF(G755=4,20)))), FALSE))</f>
        <v>4.7091205880220886E-2</v>
      </c>
      <c r="I755" s="12" t="str">
        <f>IF(_xlfn.IFNA(VLOOKUP(D755,ctlistM1!A:AI,12,FALSE),"PC 12:0_14:1")=0,"PC 12:0_14:1", _xlfn.IFNA(VLOOKUP(D755,ctlistM1!A:AI,12,FALSE),"PC 12:0_14:1"))</f>
        <v>PC 12:0_14:1</v>
      </c>
      <c r="J755" s="12">
        <f>_xlfn.IFNA(VLOOKUP(D755,ctlistM1!A:AO,19,FALSE),0)</f>
        <v>0</v>
      </c>
      <c r="K755" s="2">
        <f>IF(J755=0,0,VLOOKUP(I755,ProbListM1!D:W,IF(J755=1,17,IF(J755=2,18,IF(J755=3,19,IF(J755=4,20)))),FALSE))</f>
        <v>0</v>
      </c>
      <c r="L755" s="12" t="str">
        <f>IF(_xlfn.IFNA(VLOOKUP(D755,ctlistM1!A:AI,20,FALSE),"PC 12:0_14:1")=0,"PC 12:0_14:1", _xlfn.IFNA(VLOOKUP(D755,ctlistM1!A:AI,20,FALSE),"PC 12:0_14:1"))</f>
        <v>PC 12:0_14:1</v>
      </c>
      <c r="M755">
        <f>_xlfn.IFNA(VLOOKUP(D755,ctlistM1!A:AR,27,FALSE),0)</f>
        <v>0</v>
      </c>
      <c r="N755" s="2">
        <v>0</v>
      </c>
      <c r="O755" t="s">
        <v>146</v>
      </c>
      <c r="P755">
        <v>0</v>
      </c>
      <c r="Q755">
        <v>0</v>
      </c>
    </row>
    <row r="756" spans="1:17" x14ac:dyDescent="0.25">
      <c r="A756">
        <v>755</v>
      </c>
      <c r="B756" s="6">
        <v>-897.5</v>
      </c>
      <c r="C756" s="6">
        <v>269.3</v>
      </c>
      <c r="D756" t="s">
        <v>900</v>
      </c>
      <c r="E756">
        <f>VLOOKUP(D756,ProbListM1!D:S,10,FALSE)</f>
        <v>0.56315336962962337</v>
      </c>
      <c r="F756" t="str">
        <f>_xlfn.IFNA(VLOOKUP(D756,ctlistM1!A:AI,4,FALSE),"PC 12:0_14:1")</f>
        <v>PI 17:0_22:6</v>
      </c>
      <c r="G756">
        <f>_xlfn.IFNA(VLOOKUP(D756,ctlistM1!A:AL,11,FALSE),0)</f>
        <v>2</v>
      </c>
      <c r="H756" s="2">
        <f>IF(G756=0,0,VLOOKUP(F756,ProbListM1!D:W,IF(G756=1,17,IF(G756=2,18,IF(G756=3,19,IF(G756=4,20)))), FALSE))</f>
        <v>4.7045146185126258E-2</v>
      </c>
      <c r="I756" s="12" t="str">
        <f>IF(_xlfn.IFNA(VLOOKUP(D756,ctlistM1!A:AI,12,FALSE),"PC 12:0_14:1")=0,"PC 12:0_14:1", _xlfn.IFNA(VLOOKUP(D756,ctlistM1!A:AI,12,FALSE),"PC 12:0_14:1"))</f>
        <v>PC 12:0_14:1</v>
      </c>
      <c r="J756" s="12">
        <f>_xlfn.IFNA(VLOOKUP(D756,ctlistM1!A:AO,19,FALSE),0)</f>
        <v>0</v>
      </c>
      <c r="K756" s="2">
        <f>IF(J756=0,0,VLOOKUP(I756,ProbListM1!D:W,IF(J756=1,17,IF(J756=2,18,IF(J756=3,19,IF(J756=4,20)))),FALSE))</f>
        <v>0</v>
      </c>
      <c r="L756" s="12" t="str">
        <f>IF(_xlfn.IFNA(VLOOKUP(D756,ctlistM1!A:AI,20,FALSE),"PC 12:0_14:1")=0,"PC 12:0_14:1", _xlfn.IFNA(VLOOKUP(D756,ctlistM1!A:AI,20,FALSE),"PC 12:0_14:1"))</f>
        <v>PC 12:0_14:1</v>
      </c>
      <c r="M756">
        <f>_xlfn.IFNA(VLOOKUP(D756,ctlistM1!A:AR,27,FALSE),0)</f>
        <v>0</v>
      </c>
      <c r="N756" s="2">
        <v>0</v>
      </c>
      <c r="O756" t="s">
        <v>146</v>
      </c>
      <c r="P756">
        <v>0</v>
      </c>
      <c r="Q756">
        <v>0</v>
      </c>
    </row>
    <row r="757" spans="1:17" x14ac:dyDescent="0.25">
      <c r="A757">
        <v>756</v>
      </c>
      <c r="B757" s="6">
        <v>-895.5</v>
      </c>
      <c r="C757" s="6">
        <v>269.3</v>
      </c>
      <c r="D757" t="s">
        <v>901</v>
      </c>
      <c r="E757">
        <f>VLOOKUP(D757,ProbListM1!D:S,10,FALSE)</f>
        <v>0.56332235366096872</v>
      </c>
      <c r="F757" t="str">
        <f>_xlfn.IFNA(VLOOKUP(D757,ctlistM1!A:AI,4,FALSE),"PC 12:0_14:1")</f>
        <v>PC 12:0_14:1</v>
      </c>
      <c r="G757">
        <f>_xlfn.IFNA(VLOOKUP(D757,ctlistM1!A:AL,11,FALSE),0)</f>
        <v>0</v>
      </c>
      <c r="H757" s="2">
        <f>IF(G757=0,0,VLOOKUP(F757,ProbListM1!D:W,IF(G757=1,17,IF(G757=2,18,IF(G757=3,19,IF(G757=4,20)))), FALSE))</f>
        <v>0</v>
      </c>
      <c r="I757" s="12" t="str">
        <f>IF(_xlfn.IFNA(VLOOKUP(D757,ctlistM1!A:AI,12,FALSE),"PC 12:0_14:1")=0,"PC 12:0_14:1", _xlfn.IFNA(VLOOKUP(D757,ctlistM1!A:AI,12,FALSE),"PC 12:0_14:1"))</f>
        <v>PC 12:0_14:1</v>
      </c>
      <c r="J757" s="12">
        <f>_xlfn.IFNA(VLOOKUP(D757,ctlistM1!A:AO,19,FALSE),0)</f>
        <v>0</v>
      </c>
      <c r="K757" s="2">
        <f>IF(J757=0,0,VLOOKUP(I757,ProbListM1!D:W,IF(J757=1,17,IF(J757=2,18,IF(J757=3,19,IF(J757=4,20)))),FALSE))</f>
        <v>0</v>
      </c>
      <c r="L757" s="12" t="str">
        <f>IF(_xlfn.IFNA(VLOOKUP(D757,ctlistM1!A:AI,20,FALSE),"PC 12:0_14:1")=0,"PC 12:0_14:1", _xlfn.IFNA(VLOOKUP(D757,ctlistM1!A:AI,20,FALSE),"PC 12:0_14:1"))</f>
        <v>PC 12:0_14:1</v>
      </c>
      <c r="M757">
        <f>_xlfn.IFNA(VLOOKUP(D757,ctlistM1!A:AR,27,FALSE),0)</f>
        <v>0</v>
      </c>
      <c r="N757" s="2">
        <v>0</v>
      </c>
      <c r="O757" t="s">
        <v>146</v>
      </c>
      <c r="P757">
        <v>0</v>
      </c>
      <c r="Q757">
        <v>0</v>
      </c>
    </row>
    <row r="758" spans="1:17" x14ac:dyDescent="0.25">
      <c r="A758">
        <v>757</v>
      </c>
      <c r="B758" s="6">
        <v>675.5</v>
      </c>
      <c r="C758" s="6">
        <v>184.1</v>
      </c>
      <c r="D758" t="s">
        <v>902</v>
      </c>
      <c r="E758">
        <f>VLOOKUP(D758,ProbListM1!D:S,10,FALSE)</f>
        <v>0.64256560661018225</v>
      </c>
      <c r="F758" t="str">
        <f>_xlfn.IFNA(VLOOKUP(D758,ctlistM1!A:AI,4,FALSE),"PC 12:0_14:1")</f>
        <v>PC 12:0_14:1</v>
      </c>
      <c r="G758">
        <f>_xlfn.IFNA(VLOOKUP(D758,ctlistM1!A:AL,11,FALSE),0)</f>
        <v>0</v>
      </c>
      <c r="H758" s="2">
        <f>IF(G758=0,0,VLOOKUP(F758,ProbListM1!D:W,IF(G758=1,17,IF(G758=2,18,IF(G758=3,19,IF(G758=4,20)))), FALSE))</f>
        <v>0</v>
      </c>
      <c r="I758" s="12" t="str">
        <f>IF(_xlfn.IFNA(VLOOKUP(D758,ctlistM1!A:AI,12,FALSE),"PC 12:0_14:1")=0,"PC 12:0_14:1", _xlfn.IFNA(VLOOKUP(D758,ctlistM1!A:AI,12,FALSE),"PC 12:0_14:1"))</f>
        <v>PC 12:0_14:1</v>
      </c>
      <c r="J758" s="12">
        <f>_xlfn.IFNA(VLOOKUP(D758,ctlistM1!A:AO,19,FALSE),0)</f>
        <v>0</v>
      </c>
      <c r="K758" s="2">
        <f>IF(J758=0,0,VLOOKUP(I758,ProbListM1!D:W,IF(J758=1,17,IF(J758=2,18,IF(J758=3,19,IF(J758=4,20)))),FALSE))</f>
        <v>0</v>
      </c>
      <c r="L758" s="12" t="str">
        <f>IF(_xlfn.IFNA(VLOOKUP(D758,ctlistM1!A:AI,20,FALSE),"PC 12:0_14:1")=0,"PC 12:0_14:1", _xlfn.IFNA(VLOOKUP(D758,ctlistM1!A:AI,20,FALSE),"PC 12:0_14:1"))</f>
        <v>PC 12:0_14:1</v>
      </c>
      <c r="M758">
        <f>_xlfn.IFNA(VLOOKUP(D758,ctlistM1!A:AR,27,FALSE),0)</f>
        <v>0</v>
      </c>
      <c r="N758" s="2">
        <v>0</v>
      </c>
      <c r="O758" t="s">
        <v>146</v>
      </c>
      <c r="P758">
        <v>0</v>
      </c>
      <c r="Q758">
        <v>0</v>
      </c>
    </row>
    <row r="759" spans="1:17" x14ac:dyDescent="0.25">
      <c r="A759">
        <v>758</v>
      </c>
      <c r="B759" s="6">
        <v>703.6</v>
      </c>
      <c r="C759" s="6">
        <v>184.1</v>
      </c>
      <c r="D759" t="s">
        <v>903</v>
      </c>
      <c r="E759">
        <f>VLOOKUP(D759,ProbListM1!D:S,10,FALSE)</f>
        <v>0.62812989439488498</v>
      </c>
      <c r="F759" t="str">
        <f>_xlfn.IFNA(VLOOKUP(D759,ctlistM1!A:AI,4,FALSE),"PC 12:0_14:1")</f>
        <v>PC 12:0_14:1</v>
      </c>
      <c r="G759">
        <f>_xlfn.IFNA(VLOOKUP(D759,ctlistM1!A:AL,11,FALSE),0)</f>
        <v>0</v>
      </c>
      <c r="H759" s="2">
        <f>IF(G759=0,0,VLOOKUP(F759,ProbListM1!D:W,IF(G759=1,17,IF(G759=2,18,IF(G759=3,19,IF(G759=4,20)))), FALSE))</f>
        <v>0</v>
      </c>
      <c r="I759" s="12" t="str">
        <f>IF(_xlfn.IFNA(VLOOKUP(D759,ctlistM1!A:AI,12,FALSE),"PC 12:0_14:1")=0,"PC 12:0_14:1", _xlfn.IFNA(VLOOKUP(D759,ctlistM1!A:AI,12,FALSE),"PC 12:0_14:1"))</f>
        <v>PC 12:0_14:1</v>
      </c>
      <c r="J759" s="12">
        <f>_xlfn.IFNA(VLOOKUP(D759,ctlistM1!A:AO,19,FALSE),0)</f>
        <v>0</v>
      </c>
      <c r="K759" s="2">
        <f>IF(J759=0,0,VLOOKUP(I759,ProbListM1!D:W,IF(J759=1,17,IF(J759=2,18,IF(J759=3,19,IF(J759=4,20)))),FALSE))</f>
        <v>0</v>
      </c>
      <c r="L759" s="12" t="str">
        <f>IF(_xlfn.IFNA(VLOOKUP(D759,ctlistM1!A:AI,20,FALSE),"PC 12:0_14:1")=0,"PC 12:0_14:1", _xlfn.IFNA(VLOOKUP(D759,ctlistM1!A:AI,20,FALSE),"PC 12:0_14:1"))</f>
        <v>PC 12:0_14:1</v>
      </c>
      <c r="M759">
        <f>_xlfn.IFNA(VLOOKUP(D759,ctlistM1!A:AR,27,FALSE),0)</f>
        <v>0</v>
      </c>
      <c r="N759" s="2">
        <v>0</v>
      </c>
      <c r="O759" t="s">
        <v>146</v>
      </c>
      <c r="P759">
        <v>0</v>
      </c>
      <c r="Q759">
        <v>0</v>
      </c>
    </row>
    <row r="760" spans="1:17" x14ac:dyDescent="0.25">
      <c r="A760">
        <v>759</v>
      </c>
      <c r="B760" s="6">
        <v>731.6</v>
      </c>
      <c r="C760" s="6">
        <v>184.1</v>
      </c>
      <c r="D760" t="s">
        <v>904</v>
      </c>
      <c r="E760">
        <f>VLOOKUP(D760,ProbListM1!D:S,10,FALSE)</f>
        <v>0.61401849114511453</v>
      </c>
      <c r="F760" t="str">
        <f>_xlfn.IFNA(VLOOKUP(D760,ctlistM1!A:AI,4,FALSE),"PC 12:0_14:1")</f>
        <v>SM d18:1/18:1</v>
      </c>
      <c r="G760">
        <f>_xlfn.IFNA(VLOOKUP(D760,ctlistM1!A:AL,11,FALSE),0)</f>
        <v>2</v>
      </c>
      <c r="H760" s="2">
        <f>IF(G760=0,0,VLOOKUP(F760,ProbListM1!D:W,IF(G760=1,17,IF(G760=2,18,IF(G760=3,19,IF(G760=4,20)))), FALSE))</f>
        <v>5.3953127455714997E-2</v>
      </c>
      <c r="I760" s="12" t="str">
        <f>IF(_xlfn.IFNA(VLOOKUP(D760,ctlistM1!A:AI,12,FALSE),"PC 12:0_14:1")=0,"PC 12:0_14:1", _xlfn.IFNA(VLOOKUP(D760,ctlistM1!A:AI,12,FALSE),"PC 12:0_14:1"))</f>
        <v>PC 12:0_14:1</v>
      </c>
      <c r="J760" s="12">
        <f>_xlfn.IFNA(VLOOKUP(D760,ctlistM1!A:AO,19,FALSE),0)</f>
        <v>0</v>
      </c>
      <c r="K760" s="2">
        <f>IF(J760=0,0,VLOOKUP(I760,ProbListM1!D:W,IF(J760=1,17,IF(J760=2,18,IF(J760=3,19,IF(J760=4,20)))),FALSE))</f>
        <v>0</v>
      </c>
      <c r="L760" s="12" t="str">
        <f>IF(_xlfn.IFNA(VLOOKUP(D760,ctlistM1!A:AI,20,FALSE),"PC 12:0_14:1")=0,"PC 12:0_14:1", _xlfn.IFNA(VLOOKUP(D760,ctlistM1!A:AI,20,FALSE),"PC 12:0_14:1"))</f>
        <v>PC 12:0_14:1</v>
      </c>
      <c r="M760">
        <f>_xlfn.IFNA(VLOOKUP(D760,ctlistM1!A:AR,27,FALSE),0)</f>
        <v>0</v>
      </c>
      <c r="N760" s="2">
        <v>0</v>
      </c>
      <c r="O760" t="s">
        <v>146</v>
      </c>
      <c r="P760">
        <v>0</v>
      </c>
      <c r="Q760">
        <v>0</v>
      </c>
    </row>
    <row r="761" spans="1:17" x14ac:dyDescent="0.25">
      <c r="A761">
        <v>760</v>
      </c>
      <c r="B761" s="6">
        <v>729.6</v>
      </c>
      <c r="C761" s="6">
        <v>184.1</v>
      </c>
      <c r="D761" t="s">
        <v>905</v>
      </c>
      <c r="E761">
        <f>VLOOKUP(D761,ProbListM1!D:S,10,FALSE)</f>
        <v>0.614202738146997</v>
      </c>
      <c r="F761" t="str">
        <f>_xlfn.IFNA(VLOOKUP(D761,ctlistM1!A:AI,4,FALSE),"PC 12:0_14:1")</f>
        <v>PC 12:0_14:1</v>
      </c>
      <c r="G761">
        <f>_xlfn.IFNA(VLOOKUP(D761,ctlistM1!A:AL,11,FALSE),0)</f>
        <v>0</v>
      </c>
      <c r="H761" s="2">
        <f>IF(G761=0,0,VLOOKUP(F761,ProbListM1!D:W,IF(G761=1,17,IF(G761=2,18,IF(G761=3,19,IF(G761=4,20)))), FALSE))</f>
        <v>0</v>
      </c>
      <c r="I761" s="12" t="str">
        <f>IF(_xlfn.IFNA(VLOOKUP(D761,ctlistM1!A:AI,12,FALSE),"PC 12:0_14:1")=0,"PC 12:0_14:1", _xlfn.IFNA(VLOOKUP(D761,ctlistM1!A:AI,12,FALSE),"PC 12:0_14:1"))</f>
        <v>PC 12:0_14:1</v>
      </c>
      <c r="J761" s="12">
        <f>_xlfn.IFNA(VLOOKUP(D761,ctlistM1!A:AO,19,FALSE),0)</f>
        <v>0</v>
      </c>
      <c r="K761" s="2">
        <f>IF(J761=0,0,VLOOKUP(I761,ProbListM1!D:W,IF(J761=1,17,IF(J761=2,18,IF(J761=3,19,IF(J761=4,20)))),FALSE))</f>
        <v>0</v>
      </c>
      <c r="L761" s="12" t="str">
        <f>IF(_xlfn.IFNA(VLOOKUP(D761,ctlistM1!A:AI,20,FALSE),"PC 12:0_14:1")=0,"PC 12:0_14:1", _xlfn.IFNA(VLOOKUP(D761,ctlistM1!A:AI,20,FALSE),"PC 12:0_14:1"))</f>
        <v>PC 12:0_14:1</v>
      </c>
      <c r="M761">
        <f>_xlfn.IFNA(VLOOKUP(D761,ctlistM1!A:AR,27,FALSE),0)</f>
        <v>0</v>
      </c>
      <c r="N761" s="2">
        <v>0</v>
      </c>
      <c r="O761" t="s">
        <v>146</v>
      </c>
      <c r="P761">
        <v>0</v>
      </c>
      <c r="Q761">
        <v>0</v>
      </c>
    </row>
    <row r="762" spans="1:17" x14ac:dyDescent="0.25">
      <c r="A762">
        <v>761</v>
      </c>
      <c r="B762" s="6">
        <v>759.6</v>
      </c>
      <c r="C762" s="6">
        <v>184.1</v>
      </c>
      <c r="D762" t="s">
        <v>906</v>
      </c>
      <c r="E762">
        <f>VLOOKUP(D762,ProbListM1!D:S,10,FALSE)</f>
        <v>0.6002241110197879</v>
      </c>
      <c r="F762" t="str">
        <f>_xlfn.IFNA(VLOOKUP(D762,ctlistM1!A:AI,4,FALSE),"PC 12:0_14:1")</f>
        <v>SM d18:1/20:1</v>
      </c>
      <c r="G762">
        <f>_xlfn.IFNA(VLOOKUP(D762,ctlistM1!A:AL,11,FALSE),0)</f>
        <v>2</v>
      </c>
      <c r="H762" s="2">
        <f>IF(G762=0,0,VLOOKUP(F762,ProbListM1!D:W,IF(G762=1,17,IF(G762=2,18,IF(G762=3,19,IF(G762=4,20)))), FALSE))</f>
        <v>5.8514090948799807E-2</v>
      </c>
      <c r="I762" s="12" t="str">
        <f>IF(_xlfn.IFNA(VLOOKUP(D762,ctlistM1!A:AI,12,FALSE),"PC 12:0_14:1")=0,"PC 12:0_14:1", _xlfn.IFNA(VLOOKUP(D762,ctlistM1!A:AI,12,FALSE),"PC 12:0_14:1"))</f>
        <v>PC 12:0_14:1</v>
      </c>
      <c r="J762" s="12">
        <f>_xlfn.IFNA(VLOOKUP(D762,ctlistM1!A:AO,19,FALSE),0)</f>
        <v>0</v>
      </c>
      <c r="K762" s="2">
        <f>IF(J762=0,0,VLOOKUP(I762,ProbListM1!D:W,IF(J762=1,17,IF(J762=2,18,IF(J762=3,19,IF(J762=4,20)))),FALSE))</f>
        <v>0</v>
      </c>
      <c r="L762" s="12" t="str">
        <f>IF(_xlfn.IFNA(VLOOKUP(D762,ctlistM1!A:AI,20,FALSE),"PC 12:0_14:1")=0,"PC 12:0_14:1", _xlfn.IFNA(VLOOKUP(D762,ctlistM1!A:AI,20,FALSE),"PC 12:0_14:1"))</f>
        <v>PC 12:0_14:1</v>
      </c>
      <c r="M762">
        <f>_xlfn.IFNA(VLOOKUP(D762,ctlistM1!A:AR,27,FALSE),0)</f>
        <v>0</v>
      </c>
      <c r="N762" s="2">
        <v>0</v>
      </c>
      <c r="O762" t="s">
        <v>146</v>
      </c>
      <c r="P762">
        <v>0</v>
      </c>
      <c r="Q762">
        <v>0</v>
      </c>
    </row>
    <row r="763" spans="1:17" x14ac:dyDescent="0.25">
      <c r="A763">
        <v>762</v>
      </c>
      <c r="B763" s="6">
        <v>757.6</v>
      </c>
      <c r="C763" s="6">
        <v>184.1</v>
      </c>
      <c r="D763" t="s">
        <v>907</v>
      </c>
      <c r="E763">
        <f>VLOOKUP(D763,ProbListM1!D:S,10,FALSE)</f>
        <v>0.60040421877632599</v>
      </c>
      <c r="F763" t="str">
        <f>_xlfn.IFNA(VLOOKUP(D763,ctlistM1!A:AI,4,FALSE),"PC 12:0_14:1")</f>
        <v>PC 12:0_14:1</v>
      </c>
      <c r="G763">
        <f>_xlfn.IFNA(VLOOKUP(D763,ctlistM1!A:AL,11,FALSE),0)</f>
        <v>0</v>
      </c>
      <c r="H763" s="2">
        <f>IF(G763=0,0,VLOOKUP(F763,ProbListM1!D:W,IF(G763=1,17,IF(G763=2,18,IF(G763=3,19,IF(G763=4,20)))), FALSE))</f>
        <v>0</v>
      </c>
      <c r="I763" s="12" t="str">
        <f>IF(_xlfn.IFNA(VLOOKUP(D763,ctlistM1!A:AI,12,FALSE),"PC 12:0_14:1")=0,"PC 12:0_14:1", _xlfn.IFNA(VLOOKUP(D763,ctlistM1!A:AI,12,FALSE),"PC 12:0_14:1"))</f>
        <v>PC 12:0_14:1</v>
      </c>
      <c r="J763" s="12">
        <f>_xlfn.IFNA(VLOOKUP(D763,ctlistM1!A:AO,19,FALSE),0)</f>
        <v>0</v>
      </c>
      <c r="K763" s="2">
        <f>IF(J763=0,0,VLOOKUP(I763,ProbListM1!D:W,IF(J763=1,17,IF(J763=2,18,IF(J763=3,19,IF(J763=4,20)))),FALSE))</f>
        <v>0</v>
      </c>
      <c r="L763" s="12" t="str">
        <f>IF(_xlfn.IFNA(VLOOKUP(D763,ctlistM1!A:AI,20,FALSE),"PC 12:0_14:1")=0,"PC 12:0_14:1", _xlfn.IFNA(VLOOKUP(D763,ctlistM1!A:AI,20,FALSE),"PC 12:0_14:1"))</f>
        <v>PC 12:0_14:1</v>
      </c>
      <c r="M763">
        <f>_xlfn.IFNA(VLOOKUP(D763,ctlistM1!A:AR,27,FALSE),0)</f>
        <v>0</v>
      </c>
      <c r="N763" s="2">
        <v>0</v>
      </c>
      <c r="O763" t="s">
        <v>146</v>
      </c>
      <c r="P763">
        <v>0</v>
      </c>
      <c r="Q763">
        <v>0</v>
      </c>
    </row>
    <row r="764" spans="1:17" x14ac:dyDescent="0.25">
      <c r="A764">
        <v>763</v>
      </c>
      <c r="B764" s="6">
        <v>787.7</v>
      </c>
      <c r="C764" s="6">
        <v>184.1</v>
      </c>
      <c r="D764" t="s">
        <v>908</v>
      </c>
      <c r="E764">
        <f>VLOOKUP(D764,ProbListM1!D:S,10,FALSE)</f>
        <v>0.58673963185963784</v>
      </c>
      <c r="F764" t="str">
        <f>_xlfn.IFNA(VLOOKUP(D764,ctlistM1!A:AI,4,FALSE),"PC 12:0_14:1")</f>
        <v>SM d18:1/22:1</v>
      </c>
      <c r="G764">
        <f>_xlfn.IFNA(VLOOKUP(D764,ctlistM1!A:AL,11,FALSE),0)</f>
        <v>2</v>
      </c>
      <c r="H764" s="2">
        <f>IF(G764=0,0,VLOOKUP(F764,ProbListM1!D:W,IF(G764=1,17,IF(G764=2,18,IF(G764=3,19,IF(G764=4,20)))), FALSE))</f>
        <v>6.3149194878291209E-2</v>
      </c>
      <c r="I764" s="12" t="str">
        <f>IF(_xlfn.IFNA(VLOOKUP(D764,ctlistM1!A:AI,12,FALSE),"PC 12:0_14:1")=0,"PC 12:0_14:1", _xlfn.IFNA(VLOOKUP(D764,ctlistM1!A:AI,12,FALSE),"PC 12:0_14:1"))</f>
        <v>PC 12:0_14:1</v>
      </c>
      <c r="J764" s="12">
        <f>_xlfn.IFNA(VLOOKUP(D764,ctlistM1!A:AO,19,FALSE),0)</f>
        <v>0</v>
      </c>
      <c r="K764" s="2">
        <f>IF(J764=0,0,VLOOKUP(I764,ProbListM1!D:W,IF(J764=1,17,IF(J764=2,18,IF(J764=3,19,IF(J764=4,20)))),FALSE))</f>
        <v>0</v>
      </c>
      <c r="L764" s="12" t="str">
        <f>IF(_xlfn.IFNA(VLOOKUP(D764,ctlistM1!A:AI,20,FALSE),"PC 12:0_14:1")=0,"PC 12:0_14:1", _xlfn.IFNA(VLOOKUP(D764,ctlistM1!A:AI,20,FALSE),"PC 12:0_14:1"))</f>
        <v>PC 12:0_14:1</v>
      </c>
      <c r="M764">
        <f>_xlfn.IFNA(VLOOKUP(D764,ctlistM1!A:AR,27,FALSE),0)</f>
        <v>0</v>
      </c>
      <c r="N764" s="2">
        <v>0</v>
      </c>
      <c r="O764" t="s">
        <v>146</v>
      </c>
      <c r="P764">
        <v>0</v>
      </c>
      <c r="Q764">
        <v>0</v>
      </c>
    </row>
    <row r="765" spans="1:17" x14ac:dyDescent="0.25">
      <c r="A765">
        <v>764</v>
      </c>
      <c r="B765" s="6">
        <v>785.7</v>
      </c>
      <c r="C765" s="6">
        <v>184.1</v>
      </c>
      <c r="D765" t="s">
        <v>909</v>
      </c>
      <c r="E765">
        <f>VLOOKUP(D765,ProbListM1!D:S,10,FALSE)</f>
        <v>0.58691569336204341</v>
      </c>
      <c r="F765" t="str">
        <f>_xlfn.IFNA(VLOOKUP(D765,ctlistM1!A:AI,4,FALSE),"PC 12:0_14:1")</f>
        <v>PC 12:0_14:1</v>
      </c>
      <c r="G765">
        <f>_xlfn.IFNA(VLOOKUP(D765,ctlistM1!A:AL,11,FALSE),0)</f>
        <v>0</v>
      </c>
      <c r="H765" s="2">
        <f>IF(G765=0,0,VLOOKUP(F765,ProbListM1!D:W,IF(G765=1,17,IF(G765=2,18,IF(G765=3,19,IF(G765=4,20)))), FALSE))</f>
        <v>0</v>
      </c>
      <c r="I765" s="12" t="str">
        <f>IF(_xlfn.IFNA(VLOOKUP(D765,ctlistM1!A:AI,12,FALSE),"PC 12:0_14:1")=0,"PC 12:0_14:1", _xlfn.IFNA(VLOOKUP(D765,ctlistM1!A:AI,12,FALSE),"PC 12:0_14:1"))</f>
        <v>PC 12:0_14:1</v>
      </c>
      <c r="J765" s="12">
        <f>_xlfn.IFNA(VLOOKUP(D765,ctlistM1!A:AO,19,FALSE),0)</f>
        <v>0</v>
      </c>
      <c r="K765" s="2">
        <f>IF(J765=0,0,VLOOKUP(I765,ProbListM1!D:W,IF(J765=1,17,IF(J765=2,18,IF(J765=3,19,IF(J765=4,20)))),FALSE))</f>
        <v>0</v>
      </c>
      <c r="L765" s="12" t="str">
        <f>IF(_xlfn.IFNA(VLOOKUP(D765,ctlistM1!A:AI,20,FALSE),"PC 12:0_14:1")=0,"PC 12:0_14:1", _xlfn.IFNA(VLOOKUP(D765,ctlistM1!A:AI,20,FALSE),"PC 12:0_14:1"))</f>
        <v>PC 12:0_14:1</v>
      </c>
      <c r="M765">
        <f>_xlfn.IFNA(VLOOKUP(D765,ctlistM1!A:AR,27,FALSE),0)</f>
        <v>0</v>
      </c>
      <c r="N765" s="2">
        <v>0</v>
      </c>
      <c r="O765" t="s">
        <v>146</v>
      </c>
      <c r="P765">
        <v>0</v>
      </c>
      <c r="Q765">
        <v>0</v>
      </c>
    </row>
    <row r="766" spans="1:17" x14ac:dyDescent="0.25">
      <c r="A766">
        <v>765</v>
      </c>
      <c r="B766" s="6">
        <v>815.7</v>
      </c>
      <c r="C766" s="6">
        <v>184.1</v>
      </c>
      <c r="D766" t="s">
        <v>910</v>
      </c>
      <c r="E766">
        <f>VLOOKUP(D766,ProbListM1!D:S,10,FALSE)</f>
        <v>0.57355809150997872</v>
      </c>
      <c r="F766" t="str">
        <f>_xlfn.IFNA(VLOOKUP(D766,ctlistM1!A:AI,4,FALSE),"PC 12:0_14:1")</f>
        <v>SM d18:1/24:1</v>
      </c>
      <c r="G766">
        <f>_xlfn.IFNA(VLOOKUP(D766,ctlistM1!A:AL,11,FALSE),0)</f>
        <v>2</v>
      </c>
      <c r="H766" s="2">
        <f>IF(G766=0,0,VLOOKUP(F766,ProbListM1!D:W,IF(G766=1,17,IF(G766=2,18,IF(G766=3,19,IF(G766=4,20)))), FALSE))</f>
        <v>6.7845924743106301E-2</v>
      </c>
      <c r="I766" s="12" t="str">
        <f>IF(_xlfn.IFNA(VLOOKUP(D766,ctlistM1!A:AI,12,FALSE),"PC 12:0_14:1")=0,"PC 12:0_14:1", _xlfn.IFNA(VLOOKUP(D766,ctlistM1!A:AI,12,FALSE),"PC 12:0_14:1"))</f>
        <v>PC 12:0_14:1</v>
      </c>
      <c r="J766" s="12">
        <f>_xlfn.IFNA(VLOOKUP(D766,ctlistM1!A:AO,19,FALSE),0)</f>
        <v>0</v>
      </c>
      <c r="K766" s="2">
        <f>IF(J766=0,0,VLOOKUP(I766,ProbListM1!D:W,IF(J766=1,17,IF(J766=2,18,IF(J766=3,19,IF(J766=4,20)))),FALSE))</f>
        <v>0</v>
      </c>
      <c r="L766" s="12" t="str">
        <f>IF(_xlfn.IFNA(VLOOKUP(D766,ctlistM1!A:AI,20,FALSE),"PC 12:0_14:1")=0,"PC 12:0_14:1", _xlfn.IFNA(VLOOKUP(D766,ctlistM1!A:AI,20,FALSE),"PC 12:0_14:1"))</f>
        <v>PC 12:0_14:1</v>
      </c>
      <c r="M766">
        <f>_xlfn.IFNA(VLOOKUP(D766,ctlistM1!A:AR,27,FALSE),0)</f>
        <v>0</v>
      </c>
      <c r="N766" s="2">
        <v>0</v>
      </c>
      <c r="O766" t="s">
        <v>146</v>
      </c>
      <c r="P766">
        <v>0</v>
      </c>
      <c r="Q766">
        <v>0</v>
      </c>
    </row>
    <row r="767" spans="1:17" x14ac:dyDescent="0.25">
      <c r="A767">
        <v>766</v>
      </c>
      <c r="B767" s="6">
        <v>813.7</v>
      </c>
      <c r="C767" s="6">
        <v>184.1</v>
      </c>
      <c r="D767" t="s">
        <v>911</v>
      </c>
      <c r="E767">
        <f>VLOOKUP(D767,ProbListM1!D:S,10,FALSE)</f>
        <v>0.5737301976603475</v>
      </c>
      <c r="F767" t="str">
        <f>_xlfn.IFNA(VLOOKUP(D767,ctlistM1!A:AI,4,FALSE),"PC 12:0_14:1")</f>
        <v>PC 12:0_14:1</v>
      </c>
      <c r="G767">
        <f>_xlfn.IFNA(VLOOKUP(D767,ctlistM1!A:AL,11,FALSE),0)</f>
        <v>0</v>
      </c>
      <c r="H767" s="2">
        <f>IF(G767=0,0,VLOOKUP(F767,ProbListM1!D:W,IF(G767=1,17,IF(G767=2,18,IF(G767=3,19,IF(G767=4,20)))), FALSE))</f>
        <v>0</v>
      </c>
      <c r="I767" s="12" t="str">
        <f>IF(_xlfn.IFNA(VLOOKUP(D767,ctlistM1!A:AI,12,FALSE),"PC 12:0_14:1")=0,"PC 12:0_14:1", _xlfn.IFNA(VLOOKUP(D767,ctlistM1!A:AI,12,FALSE),"PC 12:0_14:1"))</f>
        <v>PC 12:0_14:1</v>
      </c>
      <c r="J767" s="12">
        <f>_xlfn.IFNA(VLOOKUP(D767,ctlistM1!A:AO,19,FALSE),0)</f>
        <v>0</v>
      </c>
      <c r="K767" s="2">
        <f>IF(J767=0,0,VLOOKUP(I767,ProbListM1!D:W,IF(J767=1,17,IF(J767=2,18,IF(J767=3,19,IF(J767=4,20)))),FALSE))</f>
        <v>0</v>
      </c>
      <c r="L767" s="12" t="str">
        <f>IF(_xlfn.IFNA(VLOOKUP(D767,ctlistM1!A:AI,20,FALSE),"PC 12:0_14:1")=0,"PC 12:0_14:1", _xlfn.IFNA(VLOOKUP(D767,ctlistM1!A:AI,20,FALSE),"PC 12:0_14:1"))</f>
        <v>PC 12:0_14:1</v>
      </c>
      <c r="M767">
        <f>_xlfn.IFNA(VLOOKUP(D767,ctlistM1!A:AR,27,FALSE),0)</f>
        <v>0</v>
      </c>
      <c r="N767" s="2">
        <v>0</v>
      </c>
      <c r="O767" t="s">
        <v>146</v>
      </c>
      <c r="P767">
        <v>0</v>
      </c>
      <c r="Q767">
        <v>0</v>
      </c>
    </row>
    <row r="768" spans="1:17" x14ac:dyDescent="0.25">
      <c r="A768">
        <v>767</v>
      </c>
      <c r="B768" s="6">
        <v>843.7</v>
      </c>
      <c r="C768" s="6">
        <v>184.1</v>
      </c>
      <c r="D768" t="s">
        <v>912</v>
      </c>
      <c r="E768">
        <f>VLOOKUP(D768,ProbListM1!D:S,10,FALSE)</f>
        <v>0.56067268422608707</v>
      </c>
      <c r="F768" t="str">
        <f>_xlfn.IFNA(VLOOKUP(D768,ctlistM1!A:AI,4,FALSE),"PC 12:0_14:1")</f>
        <v>SM d18:1/26:1</v>
      </c>
      <c r="G768">
        <f>_xlfn.IFNA(VLOOKUP(D768,ctlistM1!A:AL,11,FALSE),0)</f>
        <v>2</v>
      </c>
      <c r="H768" s="2">
        <f>IF(G768=0,0,VLOOKUP(F768,ProbListM1!D:W,IF(G768=1,17,IF(G768=2,18,IF(G768=3,19,IF(G768=4,20)))), FALSE))</f>
        <v>7.2592445511346415E-2</v>
      </c>
      <c r="I768" s="12" t="str">
        <f>IF(_xlfn.IFNA(VLOOKUP(D768,ctlistM1!A:AI,12,FALSE),"PC 12:0_14:1")=0,"PC 12:0_14:1", _xlfn.IFNA(VLOOKUP(D768,ctlistM1!A:AI,12,FALSE),"PC 12:0_14:1"))</f>
        <v>PC 12:0_14:1</v>
      </c>
      <c r="J768" s="12">
        <f>_xlfn.IFNA(VLOOKUP(D768,ctlistM1!A:AO,19,FALSE),0)</f>
        <v>0</v>
      </c>
      <c r="K768" s="2">
        <f>IF(J768=0,0,VLOOKUP(I768,ProbListM1!D:W,IF(J768=1,17,IF(J768=2,18,IF(J768=3,19,IF(J768=4,20)))),FALSE))</f>
        <v>0</v>
      </c>
      <c r="L768" s="12" t="str">
        <f>IF(_xlfn.IFNA(VLOOKUP(D768,ctlistM1!A:AI,20,FALSE),"PC 12:0_14:1")=0,"PC 12:0_14:1", _xlfn.IFNA(VLOOKUP(D768,ctlistM1!A:AI,20,FALSE),"PC 12:0_14:1"))</f>
        <v>PC 12:0_14:1</v>
      </c>
      <c r="M768">
        <f>_xlfn.IFNA(VLOOKUP(D768,ctlistM1!A:AR,27,FALSE),0)</f>
        <v>0</v>
      </c>
      <c r="N768" s="2">
        <v>0</v>
      </c>
      <c r="O768" t="s">
        <v>146</v>
      </c>
      <c r="P768">
        <v>0</v>
      </c>
      <c r="Q768">
        <v>0</v>
      </c>
    </row>
    <row r="769" spans="1:17" x14ac:dyDescent="0.25">
      <c r="A769">
        <v>768</v>
      </c>
      <c r="B769" s="6">
        <v>841.7</v>
      </c>
      <c r="C769" s="6">
        <v>184.1</v>
      </c>
      <c r="D769" t="s">
        <v>913</v>
      </c>
      <c r="E769">
        <f>VLOOKUP(D769,ProbListM1!D:S,10,FALSE)</f>
        <v>0.56084092388433149</v>
      </c>
      <c r="F769" t="str">
        <f>_xlfn.IFNA(VLOOKUP(D769,ctlistM1!A:AI,4,FALSE),"PC 12:0_14:1")</f>
        <v>PC 12:0_14:1</v>
      </c>
      <c r="G769">
        <f>_xlfn.IFNA(VLOOKUP(D769,ctlistM1!A:AL,11,FALSE),0)</f>
        <v>0</v>
      </c>
      <c r="H769" s="2">
        <f>IF(G769=0,0,VLOOKUP(F769,ProbListM1!D:W,IF(G769=1,17,IF(G769=2,18,IF(G769=3,19,IF(G769=4,20)))), FALSE))</f>
        <v>0</v>
      </c>
      <c r="I769" s="12" t="str">
        <f>IF(_xlfn.IFNA(VLOOKUP(D769,ctlistM1!A:AI,12,FALSE),"PC 12:0_14:1")=0,"PC 12:0_14:1", _xlfn.IFNA(VLOOKUP(D769,ctlistM1!A:AI,12,FALSE),"PC 12:0_14:1"))</f>
        <v>PC 12:0_14:1</v>
      </c>
      <c r="J769" s="12">
        <f>_xlfn.IFNA(VLOOKUP(D769,ctlistM1!A:AO,19,FALSE),0)</f>
        <v>0</v>
      </c>
      <c r="K769" s="2">
        <f>IF(J769=0,0,VLOOKUP(I769,ProbListM1!D:W,IF(J769=1,17,IF(J769=2,18,IF(J769=3,19,IF(J769=4,20)))),FALSE))</f>
        <v>0</v>
      </c>
      <c r="L769" s="12" t="str">
        <f>IF(_xlfn.IFNA(VLOOKUP(D769,ctlistM1!A:AI,20,FALSE),"PC 12:0_14:1")=0,"PC 12:0_14:1", _xlfn.IFNA(VLOOKUP(D769,ctlistM1!A:AI,20,FALSE),"PC 12:0_14:1"))</f>
        <v>PC 12:0_14:1</v>
      </c>
      <c r="M769">
        <f>_xlfn.IFNA(VLOOKUP(D769,ctlistM1!A:AR,27,FALSE),0)</f>
        <v>0</v>
      </c>
      <c r="N769" s="2">
        <v>0</v>
      </c>
      <c r="O769" t="s">
        <v>146</v>
      </c>
      <c r="P769">
        <v>0</v>
      </c>
      <c r="Q769">
        <v>0</v>
      </c>
    </row>
    <row r="770" spans="1:17" x14ac:dyDescent="0.25">
      <c r="A770">
        <v>769</v>
      </c>
      <c r="B770" s="6">
        <v>710.6</v>
      </c>
      <c r="C770" s="6">
        <v>193.2</v>
      </c>
      <c r="D770" s="20" t="s">
        <v>914</v>
      </c>
      <c r="E770">
        <f>VLOOKUP(D770,ProbListM1!D:S,10,FALSE)</f>
        <v>0.62916724210015063</v>
      </c>
      <c r="F770" t="str">
        <f>_xlfn.IFNA(VLOOKUP(D770,ctlistM1!A:AI,4,FALSE),"PC 12:0_14:1")</f>
        <v>PC 12:0_14:1</v>
      </c>
      <c r="G770">
        <f>_xlfn.IFNA(VLOOKUP(D770,ctlistM1!A:AL,11,FALSE),0)</f>
        <v>0</v>
      </c>
      <c r="H770" s="2">
        <f>IF(G770=0,0,VLOOKUP(F770,ProbListM1!D:W,IF(G770=1,17,IF(G770=2,18,IF(G770=3,19,IF(G770=4,20)))), FALSE))</f>
        <v>0</v>
      </c>
      <c r="I770" s="12" t="str">
        <f>IF(_xlfn.IFNA(VLOOKUP(D770,ctlistM1!A:AI,12,FALSE),"PC 12:0_14:1")=0,"PC 12:0_14:1", _xlfn.IFNA(VLOOKUP(D770,ctlistM1!A:AI,12,FALSE),"PC 12:0_14:1"))</f>
        <v>PC 12:0_14:1</v>
      </c>
      <c r="J770" s="12">
        <f>_xlfn.IFNA(VLOOKUP(D770,ctlistM1!A:AO,19,FALSE),0)</f>
        <v>0</v>
      </c>
      <c r="K770" s="2">
        <f>IF(J770=0,0,VLOOKUP(I770,ProbListM1!D:W,IF(J770=1,17,IF(J770=2,18,IF(J770=3,19,IF(J770=4,20)))),FALSE))</f>
        <v>0</v>
      </c>
      <c r="L770" s="12" t="str">
        <f>IF(_xlfn.IFNA(VLOOKUP(D770,ctlistM1!A:AI,20,FALSE),"PC 12:0_14:1")=0,"PC 12:0_14:1", _xlfn.IFNA(VLOOKUP(D770,ctlistM1!A:AI,20,FALSE),"PC 12:0_14:1"))</f>
        <v>PC 12:0_14:1</v>
      </c>
      <c r="M770">
        <f>_xlfn.IFNA(VLOOKUP(D770,ctlistM1!A:AR,27,FALSE),0)</f>
        <v>0</v>
      </c>
      <c r="N770" s="2">
        <v>0</v>
      </c>
      <c r="O770" t="s">
        <v>146</v>
      </c>
      <c r="P770">
        <v>0</v>
      </c>
      <c r="Q770">
        <v>0</v>
      </c>
    </row>
    <row r="771" spans="1:17" x14ac:dyDescent="0.25">
      <c r="A771">
        <v>770</v>
      </c>
      <c r="B771" s="6">
        <v>738.6</v>
      </c>
      <c r="C771" s="6">
        <v>193.2</v>
      </c>
      <c r="D771" s="20" t="s">
        <v>916</v>
      </c>
      <c r="E771">
        <f>VLOOKUP(D771,ProbListM1!D:S,10,FALSE)</f>
        <v>0.61503253406595604</v>
      </c>
      <c r="F771" t="str">
        <f>_xlfn.IFNA(VLOOKUP(D771,ctlistM1!A:AI,4,FALSE),"PC 12:0_14:1")</f>
        <v>PC 12:0_14:1</v>
      </c>
      <c r="G771">
        <f>_xlfn.IFNA(VLOOKUP(D771,ctlistM1!A:AL,11,FALSE),0)</f>
        <v>0</v>
      </c>
      <c r="H771" s="2">
        <f>IF(G771=0,0,VLOOKUP(F771,ProbListM1!D:W,IF(G771=1,17,IF(G771=2,18,IF(G771=3,19,IF(G771=4,20)))), FALSE))</f>
        <v>0</v>
      </c>
      <c r="I771" s="12" t="str">
        <f>IF(_xlfn.IFNA(VLOOKUP(D771,ctlistM1!A:AI,12,FALSE),"PC 12:0_14:1")=0,"PC 12:0_14:1", _xlfn.IFNA(VLOOKUP(D771,ctlistM1!A:AI,12,FALSE),"PC 12:0_14:1"))</f>
        <v>PC 12:0_14:1</v>
      </c>
      <c r="J771" s="12">
        <f>_xlfn.IFNA(VLOOKUP(D771,ctlistM1!A:AO,19,FALSE),0)</f>
        <v>0</v>
      </c>
      <c r="K771" s="2">
        <f>IF(J771=0,0,VLOOKUP(I771,ProbListM1!D:W,IF(J771=1,17,IF(J771=2,18,IF(J771=3,19,IF(J771=4,20)))),FALSE))</f>
        <v>0</v>
      </c>
      <c r="L771" s="12" t="str">
        <f>IF(_xlfn.IFNA(VLOOKUP(D771,ctlistM1!A:AI,20,FALSE),"PC 12:0_14:1")=0,"PC 12:0_14:1", _xlfn.IFNA(VLOOKUP(D771,ctlistM1!A:AI,20,FALSE),"PC 12:0_14:1"))</f>
        <v>PC 12:0_14:1</v>
      </c>
      <c r="M771">
        <f>_xlfn.IFNA(VLOOKUP(D771,ctlistM1!A:AR,27,FALSE),0)</f>
        <v>0</v>
      </c>
      <c r="N771" s="2">
        <v>0</v>
      </c>
      <c r="O771" t="s">
        <v>146</v>
      </c>
      <c r="P771">
        <v>0</v>
      </c>
      <c r="Q771">
        <v>0</v>
      </c>
    </row>
    <row r="772" spans="1:17" x14ac:dyDescent="0.25">
      <c r="A772">
        <v>771</v>
      </c>
      <c r="B772" s="6">
        <v>766.6</v>
      </c>
      <c r="C772" s="6">
        <v>193.2</v>
      </c>
      <c r="D772" s="20" t="s">
        <v>917</v>
      </c>
      <c r="E772">
        <f>VLOOKUP(D772,ProbListM1!D:S,10,FALSE)</f>
        <v>0.60121537271544612</v>
      </c>
      <c r="F772" t="str">
        <f>_xlfn.IFNA(VLOOKUP(D772,ctlistM1!A:AI,4,FALSE),"PC 12:0_14:1")</f>
        <v>PC 12:0_14:1</v>
      </c>
      <c r="G772">
        <f>_xlfn.IFNA(VLOOKUP(D772,ctlistM1!A:AL,11,FALSE),0)</f>
        <v>0</v>
      </c>
      <c r="H772" s="2">
        <f>IF(G772=0,0,VLOOKUP(F772,ProbListM1!D:W,IF(G772=1,17,IF(G772=2,18,IF(G772=3,19,IF(G772=4,20)))), FALSE))</f>
        <v>0</v>
      </c>
      <c r="I772" s="12" t="str">
        <f>IF(_xlfn.IFNA(VLOOKUP(D772,ctlistM1!A:AI,12,FALSE),"PC 12:0_14:1")=0,"PC 12:0_14:1", _xlfn.IFNA(VLOOKUP(D772,ctlistM1!A:AI,12,FALSE),"PC 12:0_14:1"))</f>
        <v>PC 12:0_14:1</v>
      </c>
      <c r="J772" s="12">
        <f>_xlfn.IFNA(VLOOKUP(D772,ctlistM1!A:AO,19,FALSE),0)</f>
        <v>0</v>
      </c>
      <c r="K772" s="2">
        <f>IF(J772=0,0,VLOOKUP(I772,ProbListM1!D:W,IF(J772=1,17,IF(J772=2,18,IF(J772=3,19,IF(J772=4,20)))),FALSE))</f>
        <v>0</v>
      </c>
      <c r="L772" s="12" t="str">
        <f>IF(_xlfn.IFNA(VLOOKUP(D772,ctlistM1!A:AI,20,FALSE),"PC 12:0_14:1")=0,"PC 12:0_14:1", _xlfn.IFNA(VLOOKUP(D772,ctlistM1!A:AI,20,FALSE),"PC 12:0_14:1"))</f>
        <v>PC 12:0_14:1</v>
      </c>
      <c r="M772">
        <f>_xlfn.IFNA(VLOOKUP(D772,ctlistM1!A:AR,27,FALSE),0)</f>
        <v>0</v>
      </c>
      <c r="N772" s="2">
        <v>0</v>
      </c>
      <c r="O772" t="s">
        <v>146</v>
      </c>
      <c r="P772">
        <v>0</v>
      </c>
      <c r="Q772">
        <v>0</v>
      </c>
    </row>
    <row r="773" spans="1:17" x14ac:dyDescent="0.25">
      <c r="A773">
        <v>772</v>
      </c>
      <c r="B773" s="6">
        <v>794.7</v>
      </c>
      <c r="C773" s="6">
        <v>193.2</v>
      </c>
      <c r="D773" s="20" t="s">
        <v>918</v>
      </c>
      <c r="E773">
        <f>VLOOKUP(D773,ProbListM1!D:S,10,FALSE)</f>
        <v>0.58770862412720748</v>
      </c>
      <c r="F773" t="str">
        <f>_xlfn.IFNA(VLOOKUP(D773,ctlistM1!A:AI,4,FALSE),"PC 12:0_14:1")</f>
        <v>PC 12:0_14:1</v>
      </c>
      <c r="G773">
        <f>_xlfn.IFNA(VLOOKUP(D773,ctlistM1!A:AL,11,FALSE),0)</f>
        <v>0</v>
      </c>
      <c r="H773" s="2">
        <f>IF(G773=0,0,VLOOKUP(F773,ProbListM1!D:W,IF(G773=1,17,IF(G773=2,18,IF(G773=3,19,IF(G773=4,20)))), FALSE))</f>
        <v>0</v>
      </c>
      <c r="I773" s="12" t="str">
        <f>IF(_xlfn.IFNA(VLOOKUP(D773,ctlistM1!A:AI,12,FALSE),"PC 12:0_14:1")=0,"PC 12:0_14:1", _xlfn.IFNA(VLOOKUP(D773,ctlistM1!A:AI,12,FALSE),"PC 12:0_14:1"))</f>
        <v>PC 12:0_14:1</v>
      </c>
      <c r="J773" s="12">
        <f>_xlfn.IFNA(VLOOKUP(D773,ctlistM1!A:AO,19,FALSE),0)</f>
        <v>0</v>
      </c>
      <c r="K773" s="2">
        <f>IF(J773=0,0,VLOOKUP(I773,ProbListM1!D:W,IF(J773=1,17,IF(J773=2,18,IF(J773=3,19,IF(J773=4,20)))),FALSE))</f>
        <v>0</v>
      </c>
      <c r="L773" s="12" t="str">
        <f>IF(_xlfn.IFNA(VLOOKUP(D773,ctlistM1!A:AI,20,FALSE),"PC 12:0_14:1")=0,"PC 12:0_14:1", _xlfn.IFNA(VLOOKUP(D773,ctlistM1!A:AI,20,FALSE),"PC 12:0_14:1"))</f>
        <v>PC 12:0_14:1</v>
      </c>
      <c r="M773">
        <f>_xlfn.IFNA(VLOOKUP(D773,ctlistM1!A:AR,27,FALSE),0)</f>
        <v>0</v>
      </c>
      <c r="N773" s="2">
        <v>0</v>
      </c>
      <c r="O773" t="s">
        <v>146</v>
      </c>
      <c r="P773">
        <v>0</v>
      </c>
      <c r="Q773">
        <v>0</v>
      </c>
    </row>
    <row r="774" spans="1:17" x14ac:dyDescent="0.25">
      <c r="A774">
        <v>773</v>
      </c>
      <c r="B774" s="6">
        <v>822.7</v>
      </c>
      <c r="C774" s="6">
        <v>193.2</v>
      </c>
      <c r="D774" s="20" t="s">
        <v>919</v>
      </c>
      <c r="E774">
        <f>VLOOKUP(D774,ProbListM1!D:S,10,FALSE)</f>
        <v>0.57450531464865395</v>
      </c>
      <c r="F774" t="str">
        <f>_xlfn.IFNA(VLOOKUP(D774,ctlistM1!A:AI,4,FALSE),"PC 12:0_14:1")</f>
        <v>PC 12:0_14:1</v>
      </c>
      <c r="G774">
        <f>_xlfn.IFNA(VLOOKUP(D774,ctlistM1!A:AL,11,FALSE),0)</f>
        <v>0</v>
      </c>
      <c r="H774" s="2">
        <f>IF(G774=0,0,VLOOKUP(F774,ProbListM1!D:W,IF(G774=1,17,IF(G774=2,18,IF(G774=3,19,IF(G774=4,20)))), FALSE))</f>
        <v>0</v>
      </c>
      <c r="I774" s="12" t="str">
        <f>IF(_xlfn.IFNA(VLOOKUP(D774,ctlistM1!A:AI,12,FALSE),"PC 12:0_14:1")=0,"PC 12:0_14:1", _xlfn.IFNA(VLOOKUP(D774,ctlistM1!A:AI,12,FALSE),"PC 12:0_14:1"))</f>
        <v>PC 12:0_14:1</v>
      </c>
      <c r="J774" s="12">
        <f>_xlfn.IFNA(VLOOKUP(D774,ctlistM1!A:AO,19,FALSE),0)</f>
        <v>0</v>
      </c>
      <c r="K774" s="2">
        <f>IF(J774=0,0,VLOOKUP(I774,ProbListM1!D:W,IF(J774=1,17,IF(J774=2,18,IF(J774=3,19,IF(J774=4,20)))),FALSE))</f>
        <v>0</v>
      </c>
      <c r="L774" s="12" t="str">
        <f>IF(_xlfn.IFNA(VLOOKUP(D774,ctlistM1!A:AI,20,FALSE),"PC 12:0_14:1")=0,"PC 12:0_14:1", _xlfn.IFNA(VLOOKUP(D774,ctlistM1!A:AI,20,FALSE),"PC 12:0_14:1"))</f>
        <v>PC 12:0_14:1</v>
      </c>
      <c r="M774">
        <f>_xlfn.IFNA(VLOOKUP(D774,ctlistM1!A:AR,27,FALSE),0)</f>
        <v>0</v>
      </c>
      <c r="N774" s="2">
        <v>0</v>
      </c>
      <c r="O774" t="s">
        <v>146</v>
      </c>
      <c r="P774">
        <v>0</v>
      </c>
      <c r="Q774">
        <v>0</v>
      </c>
    </row>
    <row r="775" spans="1:17" x14ac:dyDescent="0.25">
      <c r="A775">
        <v>774</v>
      </c>
      <c r="B775">
        <v>-816.6</v>
      </c>
      <c r="C775">
        <v>253.2</v>
      </c>
      <c r="D775" t="s">
        <v>920</v>
      </c>
      <c r="E775">
        <f>VLOOKUP(D775,ProbListM1!D:S,10,FALSE)</f>
        <v>0.59059327358190317</v>
      </c>
      <c r="F775" t="str">
        <f>_xlfn.IFNA(VLOOKUP(D775,ctlistM1!A:AI,4,FALSE),"PC 12:0_14:1")</f>
        <v>PC 12:0_14:1</v>
      </c>
      <c r="G775">
        <f>_xlfn.IFNA(VLOOKUP(D775,ctlistM1!A:AL,11,FALSE),0)</f>
        <v>0</v>
      </c>
      <c r="H775" s="2">
        <f>IF(G775=0,0,VLOOKUP(F775,ProbListM1!D:W,IF(G775=1,17,IF(G775=2,18,IF(G775=3,19,IF(G775=4,20)))), FALSE))</f>
        <v>0</v>
      </c>
      <c r="I775" s="12" t="str">
        <f>IF(_xlfn.IFNA(VLOOKUP(D775,ctlistM1!A:AI,12,FALSE),"PC 12:0_14:1")=0,"PC 12:0_14:1", _xlfn.IFNA(VLOOKUP(D775,ctlistM1!A:AI,12,FALSE),"PC 12:0_14:1"))</f>
        <v>PC 12:0_14:1</v>
      </c>
      <c r="J775" s="12">
        <f>_xlfn.IFNA(VLOOKUP(D775,ctlistM1!A:AO,19,FALSE),0)</f>
        <v>0</v>
      </c>
      <c r="K775" s="2">
        <f>IF(J775=0,0,VLOOKUP(I775,ProbListM1!D:W,IF(J775=1,17,IF(J775=2,18,IF(J775=3,19,IF(J775=4,20)))),FALSE))</f>
        <v>0</v>
      </c>
      <c r="L775" s="12" t="str">
        <f>IF(_xlfn.IFNA(VLOOKUP(D775,ctlistM1!A:AI,20,FALSE),"PC 12:0_14:1")=0,"PC 12:0_14:1", _xlfn.IFNA(VLOOKUP(D775,ctlistM1!A:AI,20,FALSE),"PC 12:0_14:1"))</f>
        <v>PC 12:0_14:1</v>
      </c>
      <c r="M775">
        <f>_xlfn.IFNA(VLOOKUP(D775,ctlistM1!A:AR,27,FALSE),0)</f>
        <v>0</v>
      </c>
      <c r="N775" s="2">
        <v>0</v>
      </c>
      <c r="O775" t="s">
        <v>146</v>
      </c>
      <c r="P775">
        <v>0</v>
      </c>
      <c r="Q775">
        <v>0</v>
      </c>
    </row>
    <row r="776" spans="1:17" x14ac:dyDescent="0.25">
      <c r="A776">
        <v>775</v>
      </c>
      <c r="B776">
        <v>-874.7</v>
      </c>
      <c r="C776">
        <v>283.2</v>
      </c>
      <c r="D776" t="s">
        <v>921</v>
      </c>
      <c r="E776">
        <f>VLOOKUP(D776,ProbListM1!D:S,10,FALSE)</f>
        <v>0.56418582724925992</v>
      </c>
      <c r="F776" t="str">
        <f>_xlfn.IFNA(VLOOKUP(D776,ctlistM1!A:AI,4,FALSE),"PC 12:0_14:1")</f>
        <v>PC 18:1_20:1_2</v>
      </c>
      <c r="G776">
        <f>_xlfn.IFNA(VLOOKUP(D776,ctlistM1!A:AL,11,FALSE),0)</f>
        <v>1</v>
      </c>
      <c r="H776" s="2">
        <f>IF(G776=0,0,VLOOKUP(F776,ProbListM1!D:W,IF(G776=1,17,IF(G776=2,18,IF(G776=3,19,IF(G776=4,20)))), FALSE))</f>
        <v>1.3598766139184803E-2</v>
      </c>
      <c r="I776" s="12" t="str">
        <f>IF(_xlfn.IFNA(VLOOKUP(D776,ctlistM1!A:AI,12,FALSE),"PC 12:0_14:1")=0,"PC 12:0_14:1", _xlfn.IFNA(VLOOKUP(D776,ctlistM1!A:AI,12,FALSE),"PC 12:0_14:1"))</f>
        <v>PC 12:0_14:1</v>
      </c>
      <c r="J776" s="12">
        <f>_xlfn.IFNA(VLOOKUP(D776,ctlistM1!A:AO,19,FALSE),0)</f>
        <v>0</v>
      </c>
      <c r="K776" s="2">
        <f>IF(J776=0,0,VLOOKUP(I776,ProbListM1!D:W,IF(J776=1,17,IF(J776=2,18,IF(J776=3,19,IF(J776=4,20)))),FALSE))</f>
        <v>0</v>
      </c>
      <c r="L776" s="12" t="str">
        <f>IF(_xlfn.IFNA(VLOOKUP(D776,ctlistM1!A:AI,20,FALSE),"PC 12:0_14:1")=0,"PC 12:0_14:1", _xlfn.IFNA(VLOOKUP(D776,ctlistM1!A:AI,20,FALSE),"PC 12:0_14:1"))</f>
        <v>PC 12:0_14:1</v>
      </c>
      <c r="M776">
        <f>_xlfn.IFNA(VLOOKUP(D776,ctlistM1!A:AR,27,FALSE),0)</f>
        <v>0</v>
      </c>
      <c r="N776" s="2">
        <v>0</v>
      </c>
      <c r="O776" t="s">
        <v>146</v>
      </c>
      <c r="P776">
        <v>0</v>
      </c>
      <c r="Q776">
        <v>0</v>
      </c>
    </row>
    <row r="777" spans="1:17" x14ac:dyDescent="0.25">
      <c r="A777">
        <v>776</v>
      </c>
      <c r="B777">
        <v>-872.6</v>
      </c>
      <c r="C777">
        <v>281.10000000000002</v>
      </c>
      <c r="D777" t="s">
        <v>922</v>
      </c>
      <c r="E777">
        <f>VLOOKUP(D777,ProbListM1!D:S,10,FALSE)</f>
        <v>0.564355121087596</v>
      </c>
      <c r="F777" t="str">
        <f>_xlfn.IFNA(VLOOKUP(D777,ctlistM1!A:AI,4,FALSE),"PC 12:0_14:1")</f>
        <v>PC 18:2_20:1_2</v>
      </c>
      <c r="G777">
        <f>_xlfn.IFNA(VLOOKUP(D777,ctlistM1!A:AL,11,FALSE),0)</f>
        <v>1</v>
      </c>
      <c r="H777" s="2">
        <f>IF(G777=0,0,VLOOKUP(F777,ProbListM1!D:W,IF(G777=1,17,IF(G777=2,18,IF(G777=3,19,IF(G777=4,20)))), FALSE))</f>
        <v>1.3568006392818351E-2</v>
      </c>
      <c r="I777" s="12" t="str">
        <f>IF(_xlfn.IFNA(VLOOKUP(D777,ctlistM1!A:AI,12,FALSE),"PC 12:0_14:1")=0,"PC 12:0_14:1", _xlfn.IFNA(VLOOKUP(D777,ctlistM1!A:AI,12,FALSE),"PC 12:0_14:1"))</f>
        <v>PC 12:0_14:1</v>
      </c>
      <c r="J777" s="12">
        <f>_xlfn.IFNA(VLOOKUP(D777,ctlistM1!A:AO,19,FALSE),0)</f>
        <v>0</v>
      </c>
      <c r="K777" s="2">
        <f>IF(J777=0,0,VLOOKUP(I777,ProbListM1!D:W,IF(J777=1,17,IF(J777=2,18,IF(J777=3,19,IF(J777=4,20)))),FALSE))</f>
        <v>0</v>
      </c>
      <c r="L777" s="12" t="str">
        <f>IF(_xlfn.IFNA(VLOOKUP(D777,ctlistM1!A:AI,20,FALSE),"PC 12:0_14:1")=0,"PC 12:0_14:1", _xlfn.IFNA(VLOOKUP(D777,ctlistM1!A:AI,20,FALSE),"PC 12:0_14:1"))</f>
        <v>PC 12:0_14:1</v>
      </c>
      <c r="M777">
        <f>_xlfn.IFNA(VLOOKUP(D777,ctlistM1!A:AR,27,FALSE),0)</f>
        <v>0</v>
      </c>
      <c r="N777" s="2">
        <v>0</v>
      </c>
      <c r="O777" t="s">
        <v>146</v>
      </c>
      <c r="P777">
        <v>0</v>
      </c>
      <c r="Q777">
        <v>0</v>
      </c>
    </row>
    <row r="778" spans="1:17" x14ac:dyDescent="0.25">
      <c r="A778">
        <v>777</v>
      </c>
      <c r="B778">
        <v>-870.6</v>
      </c>
      <c r="C778">
        <v>279.10000000000002</v>
      </c>
      <c r="D778" t="s">
        <v>923</v>
      </c>
      <c r="E778">
        <f>VLOOKUP(D778,ProbListM1!D:S,10,FALSE)</f>
        <v>0.56452446572551318</v>
      </c>
      <c r="F778" t="str">
        <f>_xlfn.IFNA(VLOOKUP(D778,ctlistM1!A:AI,4,FALSE),"PC 12:0_14:1")</f>
        <v>PC 12:0_14:1</v>
      </c>
      <c r="G778">
        <f>_xlfn.IFNA(VLOOKUP(D778,ctlistM1!A:AL,11,FALSE),0)</f>
        <v>0</v>
      </c>
      <c r="H778" s="2">
        <f>IF(G778=0,0,VLOOKUP(F778,ProbListM1!D:W,IF(G778=1,17,IF(G778=2,18,IF(G778=3,19,IF(G778=4,20)))), FALSE))</f>
        <v>0</v>
      </c>
      <c r="I778" s="12" t="str">
        <f>IF(_xlfn.IFNA(VLOOKUP(D778,ctlistM1!A:AI,12,FALSE),"PC 12:0_14:1")=0,"PC 12:0_14:1", _xlfn.IFNA(VLOOKUP(D778,ctlistM1!A:AI,12,FALSE),"PC 12:0_14:1"))</f>
        <v>PC 12:0_14:1</v>
      </c>
      <c r="J778" s="12">
        <f>_xlfn.IFNA(VLOOKUP(D778,ctlistM1!A:AO,19,FALSE),0)</f>
        <v>0</v>
      </c>
      <c r="K778" s="2">
        <f>IF(J778=0,0,VLOOKUP(I778,ProbListM1!D:W,IF(J778=1,17,IF(J778=2,18,IF(J778=3,19,IF(J778=4,20)))),FALSE))</f>
        <v>0</v>
      </c>
      <c r="L778" s="12" t="str">
        <f>IF(_xlfn.IFNA(VLOOKUP(D778,ctlistM1!A:AI,20,FALSE),"PC 12:0_14:1")=0,"PC 12:0_14:1", _xlfn.IFNA(VLOOKUP(D778,ctlistM1!A:AI,20,FALSE),"PC 12:0_14:1"))</f>
        <v>PC 12:0_14:1</v>
      </c>
      <c r="M778">
        <f>_xlfn.IFNA(VLOOKUP(D778,ctlistM1!A:AR,27,FALSE),0)</f>
        <v>0</v>
      </c>
      <c r="N778" s="2">
        <v>0</v>
      </c>
      <c r="O778" t="s">
        <v>146</v>
      </c>
      <c r="P778">
        <v>0</v>
      </c>
      <c r="Q778">
        <v>0</v>
      </c>
    </row>
    <row r="779" spans="1:17" x14ac:dyDescent="0.25">
      <c r="A779">
        <v>778</v>
      </c>
      <c r="B779">
        <v>-734.5</v>
      </c>
      <c r="C779">
        <v>227.1</v>
      </c>
      <c r="D779" t="s">
        <v>924</v>
      </c>
      <c r="E779">
        <f>VLOOKUP(D779,ProbListM1!D:S,10,FALSE)</f>
        <v>0.63206572044495501</v>
      </c>
      <c r="F779" t="str">
        <f>_xlfn.IFNA(VLOOKUP(D779,ctlistM1!A:AI,4,FALSE),"PC 12:0_14:1")</f>
        <v>PC 12:0_14:1</v>
      </c>
      <c r="G779">
        <f>_xlfn.IFNA(VLOOKUP(D779,ctlistM1!A:AL,11,FALSE),0)</f>
        <v>0</v>
      </c>
      <c r="H779" s="2">
        <f>IF(G779=0,0,VLOOKUP(F779,ProbListM1!D:W,IF(G779=1,17,IF(G779=2,18,IF(G779=3,19,IF(G779=4,20)))), FALSE))</f>
        <v>0</v>
      </c>
      <c r="I779" s="12" t="str">
        <f>IF(_xlfn.IFNA(VLOOKUP(D779,ctlistM1!A:AI,12,FALSE),"PC 12:0_14:1")=0,"PC 12:0_14:1", _xlfn.IFNA(VLOOKUP(D779,ctlistM1!A:AI,12,FALSE),"PC 12:0_14:1"))</f>
        <v>PC 12:0_14:1</v>
      </c>
      <c r="J779" s="12">
        <f>_xlfn.IFNA(VLOOKUP(D779,ctlistM1!A:AO,19,FALSE),0)</f>
        <v>0</v>
      </c>
      <c r="K779" s="2">
        <f>IF(J779=0,0,VLOOKUP(I779,ProbListM1!D:W,IF(J779=1,17,IF(J779=2,18,IF(J779=3,19,IF(J779=4,20)))),FALSE))</f>
        <v>0</v>
      </c>
      <c r="L779" s="12" t="str">
        <f>IF(_xlfn.IFNA(VLOOKUP(D779,ctlistM1!A:AI,20,FALSE),"PC 12:0_14:1")=0,"PC 12:0_14:1", _xlfn.IFNA(VLOOKUP(D779,ctlistM1!A:AI,20,FALSE),"PC 12:0_14:1"))</f>
        <v>PC 12:0_14:1</v>
      </c>
      <c r="M779">
        <f>_xlfn.IFNA(VLOOKUP(D779,ctlistM1!A:AR,27,FALSE),0)</f>
        <v>0</v>
      </c>
      <c r="N779" s="2">
        <v>0</v>
      </c>
      <c r="O779" t="s">
        <v>146</v>
      </c>
      <c r="P779">
        <v>0</v>
      </c>
      <c r="Q779">
        <v>0</v>
      </c>
    </row>
    <row r="780" spans="1:17" x14ac:dyDescent="0.25">
      <c r="A780">
        <v>779</v>
      </c>
      <c r="B780">
        <v>-762.5</v>
      </c>
      <c r="C780">
        <v>227.1</v>
      </c>
      <c r="D780" t="s">
        <v>925</v>
      </c>
      <c r="E780">
        <f>VLOOKUP(D780,ProbListM1!D:S,10,FALSE)</f>
        <v>0.61786589594822749</v>
      </c>
      <c r="F780" t="str">
        <f>_xlfn.IFNA(VLOOKUP(D780,ctlistM1!A:AI,4,FALSE),"PC 12:0_14:1")</f>
        <v>PC 12:0_14:1</v>
      </c>
      <c r="G780">
        <f>_xlfn.IFNA(VLOOKUP(D780,ctlistM1!A:AL,11,FALSE),0)</f>
        <v>0</v>
      </c>
      <c r="H780" s="2">
        <f>IF(G780=0,0,VLOOKUP(F780,ProbListM1!D:W,IF(G780=1,17,IF(G780=2,18,IF(G780=3,19,IF(G780=4,20)))), FALSE))</f>
        <v>0</v>
      </c>
      <c r="I780" s="12" t="str">
        <f>IF(_xlfn.IFNA(VLOOKUP(D780,ctlistM1!A:AI,12,FALSE),"PC 12:0_14:1")=0,"PC 12:0_14:1", _xlfn.IFNA(VLOOKUP(D780,ctlistM1!A:AI,12,FALSE),"PC 12:0_14:1"))</f>
        <v>PC 12:0_14:1</v>
      </c>
      <c r="J780" s="12">
        <f>_xlfn.IFNA(VLOOKUP(D780,ctlistM1!A:AO,19,FALSE),0)</f>
        <v>0</v>
      </c>
      <c r="K780" s="2">
        <f>IF(J780=0,0,VLOOKUP(I780,ProbListM1!D:W,IF(J780=1,17,IF(J780=2,18,IF(J780=3,19,IF(J780=4,20)))),FALSE))</f>
        <v>0</v>
      </c>
      <c r="L780" s="12" t="str">
        <f>IF(_xlfn.IFNA(VLOOKUP(D780,ctlistM1!A:AI,20,FALSE),"PC 12:0_14:1")=0,"PC 12:0_14:1", _xlfn.IFNA(VLOOKUP(D780,ctlistM1!A:AI,20,FALSE),"PC 12:0_14:1"))</f>
        <v>PC 12:0_14:1</v>
      </c>
      <c r="M780">
        <f>_xlfn.IFNA(VLOOKUP(D780,ctlistM1!A:AR,27,FALSE),0)</f>
        <v>0</v>
      </c>
      <c r="N780" s="2">
        <v>0</v>
      </c>
      <c r="O780" t="s">
        <v>146</v>
      </c>
      <c r="P780">
        <v>0</v>
      </c>
      <c r="Q780">
        <v>0</v>
      </c>
    </row>
    <row r="781" spans="1:17" x14ac:dyDescent="0.25">
      <c r="A781">
        <v>780</v>
      </c>
      <c r="B781">
        <v>-790.6</v>
      </c>
      <c r="C781">
        <v>227.2</v>
      </c>
      <c r="D781" t="s">
        <v>926</v>
      </c>
      <c r="E781">
        <f>VLOOKUP(D781,ProbListM1!D:S,10,FALSE)</f>
        <v>0.60398508102473836</v>
      </c>
      <c r="F781" t="str">
        <f>_xlfn.IFNA(VLOOKUP(D781,ctlistM1!A:AI,4,FALSE),"PC 12:0_14:1")</f>
        <v>PC 14:1_18:1</v>
      </c>
      <c r="G781">
        <f>_xlfn.IFNA(VLOOKUP(D781,ctlistM1!A:AL,11,FALSE),0)</f>
        <v>1</v>
      </c>
      <c r="H781" s="2">
        <f>IF(G781=0,0,VLOOKUP(F781,ProbListM1!D:W,IF(G781=1,17,IF(G781=2,18,IF(G781=3,19,IF(G781=4,20)))), FALSE))</f>
        <v>9.6541127410191448E-3</v>
      </c>
      <c r="I781" s="12" t="str">
        <f>IF(_xlfn.IFNA(VLOOKUP(D781,ctlistM1!A:AI,12,FALSE),"PC 12:0_14:1")=0,"PC 12:0_14:1", _xlfn.IFNA(VLOOKUP(D781,ctlistM1!A:AI,12,FALSE),"PC 12:0_14:1"))</f>
        <v>PC 12:0_14:1</v>
      </c>
      <c r="J781" s="12">
        <f>_xlfn.IFNA(VLOOKUP(D781,ctlistM1!A:AO,19,FALSE),0)</f>
        <v>0</v>
      </c>
      <c r="K781" s="2">
        <f>IF(J781=0,0,VLOOKUP(I781,ProbListM1!D:W,IF(J781=1,17,IF(J781=2,18,IF(J781=3,19,IF(J781=4,20)))),FALSE))</f>
        <v>0</v>
      </c>
      <c r="L781" s="12" t="str">
        <f>IF(_xlfn.IFNA(VLOOKUP(D781,ctlistM1!A:AI,20,FALSE),"PC 12:0_14:1")=0,"PC 12:0_14:1", _xlfn.IFNA(VLOOKUP(D781,ctlistM1!A:AI,20,FALSE),"PC 12:0_14:1"))</f>
        <v>PC 12:0_14:1</v>
      </c>
      <c r="M781">
        <f>_xlfn.IFNA(VLOOKUP(D781,ctlistM1!A:AR,27,FALSE),0)</f>
        <v>0</v>
      </c>
      <c r="N781" s="2">
        <v>0</v>
      </c>
      <c r="O781" t="s">
        <v>146</v>
      </c>
      <c r="P781">
        <v>0</v>
      </c>
      <c r="Q781">
        <v>0</v>
      </c>
    </row>
    <row r="782" spans="1:17" x14ac:dyDescent="0.25">
      <c r="A782">
        <v>781</v>
      </c>
      <c r="B782">
        <v>-788.5</v>
      </c>
      <c r="C782">
        <v>281.10000000000002</v>
      </c>
      <c r="D782" t="s">
        <v>927</v>
      </c>
      <c r="E782">
        <f>VLOOKUP(D782,ProbListM1!D:S,10,FALSE)</f>
        <v>0.60416631732619419</v>
      </c>
      <c r="F782" t="str">
        <f>_xlfn.IFNA(VLOOKUP(D782,ctlistM1!A:AI,4,FALSE),"PC 12:0_14:1")</f>
        <v>PC 14:1_18:2_2</v>
      </c>
      <c r="G782">
        <f>_xlfn.IFNA(VLOOKUP(D782,ctlistM1!A:AL,11,FALSE),0)</f>
        <v>1</v>
      </c>
      <c r="H782" s="2">
        <f>IF(G782=0,0,VLOOKUP(F782,ProbListM1!D:W,IF(G782=1,17,IF(G782=2,18,IF(G782=3,19,IF(G782=4,20)))), FALSE))</f>
        <v>1.4525131693692881E-2</v>
      </c>
      <c r="I782" s="12" t="str">
        <f>IF(_xlfn.IFNA(VLOOKUP(D782,ctlistM1!A:AI,12,FALSE),"PC 12:0_14:1")=0,"PC 12:0_14:1", _xlfn.IFNA(VLOOKUP(D782,ctlistM1!A:AI,12,FALSE),"PC 12:0_14:1"))</f>
        <v>PC 12:0_14:1</v>
      </c>
      <c r="J782" s="12">
        <f>_xlfn.IFNA(VLOOKUP(D782,ctlistM1!A:AO,19,FALSE),0)</f>
        <v>0</v>
      </c>
      <c r="K782" s="2">
        <f>IF(J782=0,0,VLOOKUP(I782,ProbListM1!D:W,IF(J782=1,17,IF(J782=2,18,IF(J782=3,19,IF(J782=4,20)))),FALSE))</f>
        <v>0</v>
      </c>
      <c r="L782" s="12" t="str">
        <f>IF(_xlfn.IFNA(VLOOKUP(D782,ctlistM1!A:AI,20,FALSE),"PC 12:0_14:1")=0,"PC 12:0_14:1", _xlfn.IFNA(VLOOKUP(D782,ctlistM1!A:AI,20,FALSE),"PC 12:0_14:1"))</f>
        <v>PC 12:0_14:1</v>
      </c>
      <c r="M782">
        <f>_xlfn.IFNA(VLOOKUP(D782,ctlistM1!A:AR,27,FALSE),0)</f>
        <v>0</v>
      </c>
      <c r="N782" s="2">
        <v>0</v>
      </c>
      <c r="O782" t="s">
        <v>146</v>
      </c>
      <c r="P782">
        <v>0</v>
      </c>
      <c r="Q782">
        <v>0</v>
      </c>
    </row>
    <row r="783" spans="1:17" x14ac:dyDescent="0.25">
      <c r="A783">
        <v>782</v>
      </c>
      <c r="B783">
        <v>-786.5</v>
      </c>
      <c r="C783">
        <v>279.10000000000002</v>
      </c>
      <c r="D783" t="s">
        <v>928</v>
      </c>
      <c r="E783">
        <f>VLOOKUP(D783,ProbListM1!D:S,10,FALSE)</f>
        <v>0.60434760801077625</v>
      </c>
      <c r="F783" t="str">
        <f>_xlfn.IFNA(VLOOKUP(D783,ctlistM1!A:AI,4,FALSE),"PC 12:0_14:1")</f>
        <v>PC 12:0_14:1</v>
      </c>
      <c r="G783">
        <f>_xlfn.IFNA(VLOOKUP(D783,ctlistM1!A:AL,11,FALSE),0)</f>
        <v>0</v>
      </c>
      <c r="H783" s="2">
        <f>IF(G783=0,0,VLOOKUP(F783,ProbListM1!D:W,IF(G783=1,17,IF(G783=2,18,IF(G783=3,19,IF(G783=4,20)))), FALSE))</f>
        <v>0</v>
      </c>
      <c r="I783" s="12" t="str">
        <f>IF(_xlfn.IFNA(VLOOKUP(D783,ctlistM1!A:AI,12,FALSE),"PC 12:0_14:1")=0,"PC 12:0_14:1", _xlfn.IFNA(VLOOKUP(D783,ctlistM1!A:AI,12,FALSE),"PC 12:0_14:1"))</f>
        <v>PC 12:0_14:1</v>
      </c>
      <c r="J783" s="12">
        <f>_xlfn.IFNA(VLOOKUP(D783,ctlistM1!A:AO,19,FALSE),0)</f>
        <v>0</v>
      </c>
      <c r="K783" s="2">
        <f>IF(J783=0,0,VLOOKUP(I783,ProbListM1!D:W,IF(J783=1,17,IF(J783=2,18,IF(J783=3,19,IF(J783=4,20)))),FALSE))</f>
        <v>0</v>
      </c>
      <c r="L783" s="12" t="str">
        <f>IF(_xlfn.IFNA(VLOOKUP(D783,ctlistM1!A:AI,20,FALSE),"PC 12:0_14:1")=0,"PC 12:0_14:1", _xlfn.IFNA(VLOOKUP(D783,ctlistM1!A:AI,20,FALSE),"PC 12:0_14:1"))</f>
        <v>PC 12:0_14:1</v>
      </c>
      <c r="M783">
        <f>_xlfn.IFNA(VLOOKUP(D783,ctlistM1!A:AR,27,FALSE),0)</f>
        <v>0</v>
      </c>
      <c r="N783" s="2">
        <v>0</v>
      </c>
      <c r="O783" t="s">
        <v>146</v>
      </c>
      <c r="P783">
        <v>0</v>
      </c>
      <c r="Q783">
        <v>0</v>
      </c>
    </row>
    <row r="784" spans="1:17" x14ac:dyDescent="0.25">
      <c r="A784">
        <v>783</v>
      </c>
      <c r="B784">
        <v>-790.6</v>
      </c>
      <c r="C784">
        <v>255.2</v>
      </c>
      <c r="D784" t="s">
        <v>929</v>
      </c>
      <c r="E784">
        <f>VLOOKUP(D784,ProbListM1!D:S,10,FALSE)</f>
        <v>0.60398508102473836</v>
      </c>
      <c r="F784" t="str">
        <f>_xlfn.IFNA(VLOOKUP(D784,ctlistM1!A:AI,4,FALSE),"PC 12:0_14:1")</f>
        <v>PC 12:0_14:1</v>
      </c>
      <c r="G784">
        <f>_xlfn.IFNA(VLOOKUP(D784,ctlistM1!A:AL,11,FALSE),0)</f>
        <v>0</v>
      </c>
      <c r="H784" s="2">
        <f>IF(G784=0,0,VLOOKUP(F784,ProbListM1!D:W,IF(G784=1,17,IF(G784=2,18,IF(G784=3,19,IF(G784=4,20)))), FALSE))</f>
        <v>0</v>
      </c>
      <c r="I784" s="12" t="str">
        <f>IF(_xlfn.IFNA(VLOOKUP(D784,ctlistM1!A:AI,12,FALSE),"PC 12:0_14:1")=0,"PC 12:0_14:1", _xlfn.IFNA(VLOOKUP(D784,ctlistM1!A:AI,12,FALSE),"PC 12:0_14:1"))</f>
        <v>PC 12:0_14:1</v>
      </c>
      <c r="J784" s="12">
        <f>_xlfn.IFNA(VLOOKUP(D784,ctlistM1!A:AO,19,FALSE),0)</f>
        <v>0</v>
      </c>
      <c r="K784" s="2">
        <f>IF(J784=0,0,VLOOKUP(I784,ProbListM1!D:W,IF(J784=1,17,IF(J784=2,18,IF(J784=3,19,IF(J784=4,20)))),FALSE))</f>
        <v>0</v>
      </c>
      <c r="L784" s="12" t="str">
        <f>IF(_xlfn.IFNA(VLOOKUP(D784,ctlistM1!A:AI,20,FALSE),"PC 12:0_14:1")=0,"PC 12:0_14:1", _xlfn.IFNA(VLOOKUP(D784,ctlistM1!A:AI,20,FALSE),"PC 12:0_14:1"))</f>
        <v>PC 12:0_14:1</v>
      </c>
      <c r="M784">
        <f>_xlfn.IFNA(VLOOKUP(D784,ctlistM1!A:AR,27,FALSE),0)</f>
        <v>0</v>
      </c>
      <c r="N784" s="2">
        <v>0</v>
      </c>
      <c r="O784" t="s">
        <v>146</v>
      </c>
      <c r="P784">
        <v>0</v>
      </c>
      <c r="Q784">
        <v>0</v>
      </c>
    </row>
    <row r="785" spans="1:17" x14ac:dyDescent="0.25">
      <c r="A785">
        <v>784</v>
      </c>
      <c r="B785">
        <v>-818.6</v>
      </c>
      <c r="C785">
        <v>283.2</v>
      </c>
      <c r="D785" t="s">
        <v>930</v>
      </c>
      <c r="E785">
        <f>VLOOKUP(D785,ProbListM1!D:S,10,FALSE)</f>
        <v>0.59041610888817719</v>
      </c>
      <c r="F785" t="str">
        <f>_xlfn.IFNA(VLOOKUP(D785,ctlistM1!A:AI,4,FALSE),"PC 12:0_14:1")</f>
        <v>PC 16:1_18:1</v>
      </c>
      <c r="G785">
        <f>_xlfn.IFNA(VLOOKUP(D785,ctlistM1!A:AL,11,FALSE),0)</f>
        <v>1</v>
      </c>
      <c r="H785" s="2">
        <f>IF(G785=0,0,VLOOKUP(F785,ProbListM1!D:W,IF(G785=1,17,IF(G785=2,18,IF(G785=3,19,IF(G785=4,20)))), FALSE))</f>
        <v>1.4231003690262096E-2</v>
      </c>
      <c r="I785" s="12" t="str">
        <f>IF(_xlfn.IFNA(VLOOKUP(D785,ctlistM1!A:AI,12,FALSE),"PC 12:0_14:1")=0,"PC 12:0_14:1", _xlfn.IFNA(VLOOKUP(D785,ctlistM1!A:AI,12,FALSE),"PC 12:0_14:1"))</f>
        <v>PC 12:0_14:1</v>
      </c>
      <c r="J785" s="12">
        <f>_xlfn.IFNA(VLOOKUP(D785,ctlistM1!A:AO,19,FALSE),0)</f>
        <v>0</v>
      </c>
      <c r="K785" s="2">
        <f>IF(J785=0,0,VLOOKUP(I785,ProbListM1!D:W,IF(J785=1,17,IF(J785=2,18,IF(J785=3,19,IF(J785=4,20)))),FALSE))</f>
        <v>0</v>
      </c>
      <c r="L785" s="12" t="str">
        <f>IF(_xlfn.IFNA(VLOOKUP(D785,ctlistM1!A:AI,20,FALSE),"PC 12:0_14:1")=0,"PC 12:0_14:1", _xlfn.IFNA(VLOOKUP(D785,ctlistM1!A:AI,20,FALSE),"PC 12:0_14:1"))</f>
        <v>PC 12:0_14:1</v>
      </c>
      <c r="M785">
        <f>_xlfn.IFNA(VLOOKUP(D785,ctlistM1!A:AR,27,FALSE),0)</f>
        <v>0</v>
      </c>
      <c r="N785" s="2">
        <v>0</v>
      </c>
      <c r="O785" t="s">
        <v>146</v>
      </c>
      <c r="P785">
        <v>0</v>
      </c>
      <c r="Q785">
        <v>0</v>
      </c>
    </row>
    <row r="786" spans="1:17" x14ac:dyDescent="0.25">
      <c r="A786">
        <v>785</v>
      </c>
      <c r="B786">
        <v>-846.6</v>
      </c>
      <c r="C786">
        <v>283.2</v>
      </c>
      <c r="D786" t="s">
        <v>931</v>
      </c>
      <c r="E786">
        <f>VLOOKUP(D786,ProbListM1!D:S,10,FALSE)</f>
        <v>0.57715197375939498</v>
      </c>
      <c r="F786" t="str">
        <f>_xlfn.IFNA(VLOOKUP(D786,ctlistM1!A:AI,4,FALSE),"PC 12:0_14:1")</f>
        <v>PC 18:1_18:1</v>
      </c>
      <c r="G786">
        <f>_xlfn.IFNA(VLOOKUP(D786,ctlistM1!A:AL,11,FALSE),0)</f>
        <v>1</v>
      </c>
      <c r="H786" s="2">
        <f>IF(G786=0,0,VLOOKUP(F786,ProbListM1!D:W,IF(G786=1,17,IF(G786=2,18,IF(G786=3,19,IF(G786=4,20)))), FALSE))</f>
        <v>1.3911293653350509E-2</v>
      </c>
      <c r="I786" s="12" t="str">
        <f>IF(_xlfn.IFNA(VLOOKUP(D786,ctlistM1!A:AI,12,FALSE),"PC 12:0_14:1")=0,"PC 12:0_14:1", _xlfn.IFNA(VLOOKUP(D786,ctlistM1!A:AI,12,FALSE),"PC 12:0_14:1"))</f>
        <v>PC 12:0_14:1</v>
      </c>
      <c r="J786" s="12">
        <f>_xlfn.IFNA(VLOOKUP(D786,ctlistM1!A:AO,19,FALSE),0)</f>
        <v>0</v>
      </c>
      <c r="K786" s="2">
        <f>IF(J786=0,0,VLOOKUP(I786,ProbListM1!D:W,IF(J786=1,17,IF(J786=2,18,IF(J786=3,19,IF(J786=4,20)))),FALSE))</f>
        <v>0</v>
      </c>
      <c r="L786" s="12" t="str">
        <f>IF(_xlfn.IFNA(VLOOKUP(D786,ctlistM1!A:AI,20,FALSE),"PC 12:0_14:1")=0,"PC 12:0_14:1", _xlfn.IFNA(VLOOKUP(D786,ctlistM1!A:AI,20,FALSE),"PC 12:0_14:1"))</f>
        <v>PC 12:0_14:1</v>
      </c>
      <c r="M786">
        <f>_xlfn.IFNA(VLOOKUP(D786,ctlistM1!A:AR,27,FALSE),0)</f>
        <v>0</v>
      </c>
      <c r="N786" s="2">
        <v>0</v>
      </c>
      <c r="O786" t="s">
        <v>146</v>
      </c>
      <c r="P786">
        <v>0</v>
      </c>
      <c r="Q786">
        <v>0</v>
      </c>
    </row>
    <row r="787" spans="1:17" x14ac:dyDescent="0.25">
      <c r="A787">
        <v>786</v>
      </c>
      <c r="B787">
        <v>-842.6</v>
      </c>
      <c r="C787">
        <v>281.2</v>
      </c>
      <c r="D787" t="s">
        <v>932</v>
      </c>
      <c r="E787">
        <f>VLOOKUP(D787,ProbListM1!D:S,10,FALSE)</f>
        <v>0.57749839484181265</v>
      </c>
      <c r="F787" t="str">
        <f>_xlfn.IFNA(VLOOKUP(D787,ctlistM1!A:AI,4,FALSE),"PC 12:0_14:1")</f>
        <v>PC 18:2_18:2</v>
      </c>
      <c r="G787">
        <f>_xlfn.IFNA(VLOOKUP(D787,ctlistM1!A:AL,11,FALSE),0)</f>
        <v>1</v>
      </c>
      <c r="H787" s="2">
        <f>IF(G787=0,0,VLOOKUP(F787,ProbListM1!D:W,IF(G787=1,17,IF(G787=2,18,IF(G787=3,19,IF(G787=4,20)))), FALSE))</f>
        <v>1.3883991870147076E-2</v>
      </c>
      <c r="I787" s="12" t="str">
        <f>IF(_xlfn.IFNA(VLOOKUP(D787,ctlistM1!A:AI,12,FALSE),"PC 12:0_14:1")=0,"PC 12:0_14:1", _xlfn.IFNA(VLOOKUP(D787,ctlistM1!A:AI,12,FALSE),"PC 12:0_14:1"))</f>
        <v>PC 12:0_14:1</v>
      </c>
      <c r="J787" s="12">
        <f>_xlfn.IFNA(VLOOKUP(D787,ctlistM1!A:AO,19,FALSE),0)</f>
        <v>0</v>
      </c>
      <c r="K787" s="2">
        <f>IF(J787=0,0,VLOOKUP(I787,ProbListM1!D:W,IF(J787=1,17,IF(J787=2,18,IF(J787=3,19,IF(J787=4,20)))),FALSE))</f>
        <v>0</v>
      </c>
      <c r="L787" s="12" t="str">
        <f>IF(_xlfn.IFNA(VLOOKUP(D787,ctlistM1!A:AI,20,FALSE),"PC 12:0_14:1")=0,"PC 12:0_14:1", _xlfn.IFNA(VLOOKUP(D787,ctlistM1!A:AI,20,FALSE),"PC 12:0_14:1"))</f>
        <v>PC 12:0_14:1</v>
      </c>
      <c r="M787">
        <f>_xlfn.IFNA(VLOOKUP(D787,ctlistM1!A:AR,27,FALSE),0)</f>
        <v>0</v>
      </c>
      <c r="N787" s="2">
        <v>0</v>
      </c>
      <c r="O787" t="s">
        <v>146</v>
      </c>
      <c r="P787">
        <v>0</v>
      </c>
      <c r="Q787">
        <v>0</v>
      </c>
    </row>
    <row r="788" spans="1:17" x14ac:dyDescent="0.25">
      <c r="A788">
        <v>787</v>
      </c>
      <c r="B788">
        <v>-838.6</v>
      </c>
      <c r="C788">
        <v>279.2</v>
      </c>
      <c r="D788" t="s">
        <v>933</v>
      </c>
      <c r="E788">
        <f>VLOOKUP(D788,ProbListM1!D:S,10,FALSE)</f>
        <v>0.57784502385484793</v>
      </c>
      <c r="F788" t="str">
        <f>_xlfn.IFNA(VLOOKUP(D788,ctlistM1!A:AI,4,FALSE),"PC 12:0_14:1")</f>
        <v>PC 12:0_14:1</v>
      </c>
      <c r="G788">
        <f>_xlfn.IFNA(VLOOKUP(D788,ctlistM1!A:AL,11,FALSE),0)</f>
        <v>0</v>
      </c>
      <c r="H788" s="2">
        <f>IF(G788=0,0,VLOOKUP(F788,ProbListM1!D:W,IF(G788=1,17,IF(G788=2,18,IF(G788=3,19,IF(G788=4,20)))), FALSE))</f>
        <v>0</v>
      </c>
      <c r="I788" s="12" t="str">
        <f>IF(_xlfn.IFNA(VLOOKUP(D788,ctlistM1!A:AI,12,FALSE),"PC 12:0_14:1")=0,"PC 12:0_14:1", _xlfn.IFNA(VLOOKUP(D788,ctlistM1!A:AI,12,FALSE),"PC 12:0_14:1"))</f>
        <v>PC 12:0_14:1</v>
      </c>
      <c r="J788" s="12">
        <f>_xlfn.IFNA(VLOOKUP(D788,ctlistM1!A:AO,19,FALSE),0)</f>
        <v>0</v>
      </c>
      <c r="K788" s="2">
        <f>IF(J788=0,0,VLOOKUP(I788,ProbListM1!D:W,IF(J788=1,17,IF(J788=2,18,IF(J788=3,19,IF(J788=4,20)))),FALSE))</f>
        <v>0</v>
      </c>
      <c r="L788" s="12" t="str">
        <f>IF(_xlfn.IFNA(VLOOKUP(D788,ctlistM1!A:AI,20,FALSE),"PC 12:0_14:1")=0,"PC 12:0_14:1", _xlfn.IFNA(VLOOKUP(D788,ctlistM1!A:AI,20,FALSE),"PC 12:0_14:1"))</f>
        <v>PC 12:0_14:1</v>
      </c>
      <c r="M788">
        <f>_xlfn.IFNA(VLOOKUP(D788,ctlistM1!A:AR,27,FALSE),0)</f>
        <v>0</v>
      </c>
      <c r="N788" s="2">
        <v>0</v>
      </c>
      <c r="O788" t="s">
        <v>146</v>
      </c>
      <c r="P788">
        <v>0</v>
      </c>
      <c r="Q788">
        <v>0</v>
      </c>
    </row>
    <row r="789" spans="1:17" x14ac:dyDescent="0.25">
      <c r="A789">
        <v>788</v>
      </c>
      <c r="B789">
        <v>-632.4</v>
      </c>
      <c r="C789">
        <v>227.2</v>
      </c>
      <c r="D789" t="s">
        <v>934</v>
      </c>
      <c r="E789">
        <f>VLOOKUP(D789,ProbListM1!D:S,10,FALSE)</f>
        <v>0.67220536700553846</v>
      </c>
      <c r="F789" t="str">
        <f>_xlfn.IFNA(VLOOKUP(D789,ctlistM1!A:AI,4,FALSE),"PC 12:0_14:1")</f>
        <v>PC 12:0_14:1</v>
      </c>
      <c r="G789">
        <f>_xlfn.IFNA(VLOOKUP(D789,ctlistM1!A:AL,11,FALSE),0)</f>
        <v>0</v>
      </c>
      <c r="H789" s="2">
        <f>IF(G789=0,0,VLOOKUP(F789,ProbListM1!D:W,IF(G789=1,17,IF(G789=2,18,IF(G789=3,19,IF(G789=4,20)))), FALSE))</f>
        <v>0</v>
      </c>
      <c r="I789" s="12" t="str">
        <f>IF(_xlfn.IFNA(VLOOKUP(D789,ctlistM1!A:AI,12,FALSE),"PC 12:0_14:1")=0,"PC 12:0_14:1", _xlfn.IFNA(VLOOKUP(D789,ctlistM1!A:AI,12,FALSE),"PC 12:0_14:1"))</f>
        <v>PC 12:0_14:1</v>
      </c>
      <c r="J789" s="12">
        <f>_xlfn.IFNA(VLOOKUP(D789,ctlistM1!A:AO,19,FALSE),0)</f>
        <v>0</v>
      </c>
      <c r="K789" s="2">
        <f>IF(J789=0,0,VLOOKUP(I789,ProbListM1!D:W,IF(J789=1,17,IF(J789=2,18,IF(J789=3,19,IF(J789=4,20)))),FALSE))</f>
        <v>0</v>
      </c>
      <c r="L789" s="12" t="str">
        <f>IF(_xlfn.IFNA(VLOOKUP(D789,ctlistM1!A:AI,20,FALSE),"PC 12:0_14:1")=0,"PC 12:0_14:1", _xlfn.IFNA(VLOOKUP(D789,ctlistM1!A:AI,20,FALSE),"PC 12:0_14:1"))</f>
        <v>PC 12:0_14:1</v>
      </c>
      <c r="M789">
        <f>_xlfn.IFNA(VLOOKUP(D789,ctlistM1!A:AR,27,FALSE),0)</f>
        <v>0</v>
      </c>
      <c r="N789" s="2">
        <v>0</v>
      </c>
      <c r="O789" t="s">
        <v>146</v>
      </c>
      <c r="P789">
        <v>0</v>
      </c>
      <c r="Q789">
        <v>0</v>
      </c>
    </row>
    <row r="790" spans="1:17" x14ac:dyDescent="0.25">
      <c r="A790">
        <v>789</v>
      </c>
      <c r="B790">
        <v>-660.5</v>
      </c>
      <c r="C790">
        <v>255.3</v>
      </c>
      <c r="D790" t="s">
        <v>935</v>
      </c>
      <c r="E790">
        <f>VLOOKUP(D790,ProbListM1!D:S,10,FALSE)</f>
        <v>0.65710377562273492</v>
      </c>
      <c r="F790" t="str">
        <f>_xlfn.IFNA(VLOOKUP(D790,ctlistM1!A:AI,4,FALSE),"PC 12:0_14:1")</f>
        <v>PC 12:0_14:1</v>
      </c>
      <c r="G790">
        <f>_xlfn.IFNA(VLOOKUP(D790,ctlistM1!A:AL,11,FALSE),0)</f>
        <v>0</v>
      </c>
      <c r="H790" s="2">
        <f>IF(G790=0,0,VLOOKUP(F790,ProbListM1!D:W,IF(G790=1,17,IF(G790=2,18,IF(G790=3,19,IF(G790=4,20)))), FALSE))</f>
        <v>0</v>
      </c>
      <c r="I790" s="12" t="str">
        <f>IF(_xlfn.IFNA(VLOOKUP(D790,ctlistM1!A:AI,12,FALSE),"PC 12:0_14:1")=0,"PC 12:0_14:1", _xlfn.IFNA(VLOOKUP(D790,ctlistM1!A:AI,12,FALSE),"PC 12:0_14:1"))</f>
        <v>PC 12:0_14:1</v>
      </c>
      <c r="J790" s="12">
        <f>_xlfn.IFNA(VLOOKUP(D790,ctlistM1!A:AO,19,FALSE),0)</f>
        <v>0</v>
      </c>
      <c r="K790" s="2">
        <f>IF(J790=0,0,VLOOKUP(I790,ProbListM1!D:W,IF(J790=1,17,IF(J790=2,18,IF(J790=3,19,IF(J790=4,20)))),FALSE))</f>
        <v>0</v>
      </c>
      <c r="L790" s="12" t="str">
        <f>IF(_xlfn.IFNA(VLOOKUP(D790,ctlistM1!A:AI,20,FALSE),"PC 12:0_14:1")=0,"PC 12:0_14:1", _xlfn.IFNA(VLOOKUP(D790,ctlistM1!A:AI,20,FALSE),"PC 12:0_14:1"))</f>
        <v>PC 12:0_14:1</v>
      </c>
      <c r="M790">
        <f>_xlfn.IFNA(VLOOKUP(D790,ctlistM1!A:AR,27,FALSE),0)</f>
        <v>0</v>
      </c>
      <c r="N790" s="2">
        <v>0</v>
      </c>
      <c r="O790" t="s">
        <v>146</v>
      </c>
      <c r="P790">
        <v>0</v>
      </c>
      <c r="Q790">
        <v>0</v>
      </c>
    </row>
    <row r="791" spans="1:17" x14ac:dyDescent="0.25">
      <c r="A791">
        <v>790</v>
      </c>
      <c r="B791">
        <v>-688.5</v>
      </c>
      <c r="C791">
        <v>283.3</v>
      </c>
      <c r="D791" t="s">
        <v>936</v>
      </c>
      <c r="E791">
        <f>VLOOKUP(D791,ProbListM1!D:S,10,FALSE)</f>
        <v>0.64234145267408438</v>
      </c>
      <c r="F791" t="str">
        <f>_xlfn.IFNA(VLOOKUP(D791,ctlistM1!A:AI,4,FALSE),"PC 12:0_14:1")</f>
        <v>PE 14:1_18:1</v>
      </c>
      <c r="G791">
        <f>_xlfn.IFNA(VLOOKUP(D791,ctlistM1!A:AL,11,FALSE),0)</f>
        <v>1</v>
      </c>
      <c r="H791" s="2">
        <f>IF(G791=0,0,VLOOKUP(F791,ProbListM1!D:W,IF(G791=1,17,IF(G791=2,18,IF(G791=3,19,IF(G791=4,20)))), FALSE))</f>
        <v>1.5482578211876862E-2</v>
      </c>
      <c r="I791" s="12" t="str">
        <f>IF(_xlfn.IFNA(VLOOKUP(D791,ctlistM1!A:AI,12,FALSE),"PC 12:0_14:1")=0,"PC 12:0_14:1", _xlfn.IFNA(VLOOKUP(D791,ctlistM1!A:AI,12,FALSE),"PC 12:0_14:1"))</f>
        <v>PC 12:0_14:1</v>
      </c>
      <c r="J791" s="12">
        <f>_xlfn.IFNA(VLOOKUP(D791,ctlistM1!A:AO,19,FALSE),0)</f>
        <v>0</v>
      </c>
      <c r="K791" s="2">
        <f>IF(J791=0,0,VLOOKUP(I791,ProbListM1!D:W,IF(J791=1,17,IF(J791=2,18,IF(J791=3,19,IF(J791=4,20)))),FALSE))</f>
        <v>0</v>
      </c>
      <c r="L791" s="12" t="str">
        <f>IF(_xlfn.IFNA(VLOOKUP(D791,ctlistM1!A:AI,20,FALSE),"PC 12:0_14:1")=0,"PC 12:0_14:1", _xlfn.IFNA(VLOOKUP(D791,ctlistM1!A:AI,20,FALSE),"PC 12:0_14:1"))</f>
        <v>PC 12:0_14:1</v>
      </c>
      <c r="M791">
        <f>_xlfn.IFNA(VLOOKUP(D791,ctlistM1!A:AR,27,FALSE),0)</f>
        <v>0</v>
      </c>
      <c r="N791" s="2">
        <v>0</v>
      </c>
      <c r="O791" t="s">
        <v>146</v>
      </c>
      <c r="P791">
        <v>0</v>
      </c>
      <c r="Q791">
        <v>0</v>
      </c>
    </row>
    <row r="792" spans="1:17" x14ac:dyDescent="0.25">
      <c r="A792">
        <v>791</v>
      </c>
      <c r="B792">
        <v>-688.5</v>
      </c>
      <c r="C792">
        <v>255.3</v>
      </c>
      <c r="D792" t="s">
        <v>937</v>
      </c>
      <c r="E792">
        <f>VLOOKUP(D792,ProbListM1!D:S,10,FALSE)</f>
        <v>0.64234145267408438</v>
      </c>
      <c r="F792" t="str">
        <f>_xlfn.IFNA(VLOOKUP(D792,ctlistM1!A:AI,4,FALSE),"PC 12:0_14:1")</f>
        <v>PC 12:0_14:1</v>
      </c>
      <c r="G792">
        <f>_xlfn.IFNA(VLOOKUP(D792,ctlistM1!A:AL,11,FALSE),0)</f>
        <v>0</v>
      </c>
      <c r="H792" s="2">
        <f>IF(G792=0,0,VLOOKUP(F792,ProbListM1!D:W,IF(G792=1,17,IF(G792=2,18,IF(G792=3,19,IF(G792=4,20)))), FALSE))</f>
        <v>0</v>
      </c>
      <c r="I792" s="12" t="str">
        <f>IF(_xlfn.IFNA(VLOOKUP(D792,ctlistM1!A:AI,12,FALSE),"PC 12:0_14:1")=0,"PC 12:0_14:1", _xlfn.IFNA(VLOOKUP(D792,ctlistM1!A:AI,12,FALSE),"PC 12:0_14:1"))</f>
        <v>PC 12:0_14:1</v>
      </c>
      <c r="J792" s="12">
        <f>_xlfn.IFNA(VLOOKUP(D792,ctlistM1!A:AO,19,FALSE),0)</f>
        <v>0</v>
      </c>
      <c r="K792" s="2">
        <f>IF(J792=0,0,VLOOKUP(I792,ProbListM1!D:W,IF(J792=1,17,IF(J792=2,18,IF(J792=3,19,IF(J792=4,20)))),FALSE))</f>
        <v>0</v>
      </c>
      <c r="L792" s="12" t="str">
        <f>IF(_xlfn.IFNA(VLOOKUP(D792,ctlistM1!A:AI,20,FALSE),"PC 12:0_14:1")=0,"PC 12:0_14:1", _xlfn.IFNA(VLOOKUP(D792,ctlistM1!A:AI,20,FALSE),"PC 12:0_14:1"))</f>
        <v>PC 12:0_14:1</v>
      </c>
      <c r="M792">
        <f>_xlfn.IFNA(VLOOKUP(D792,ctlistM1!A:AR,27,FALSE),0)</f>
        <v>0</v>
      </c>
      <c r="N792" s="2">
        <v>0</v>
      </c>
      <c r="O792" t="s">
        <v>146</v>
      </c>
      <c r="P792">
        <v>0</v>
      </c>
      <c r="Q792">
        <v>0</v>
      </c>
    </row>
    <row r="793" spans="1:17" x14ac:dyDescent="0.25">
      <c r="A793">
        <v>792</v>
      </c>
      <c r="B793">
        <v>-686.5</v>
      </c>
      <c r="C793">
        <v>225.3</v>
      </c>
      <c r="D793" t="s">
        <v>938</v>
      </c>
      <c r="E793">
        <f>VLOOKUP(D793,ProbListM1!D:S,10,FALSE)</f>
        <v>0.64253419847660787</v>
      </c>
      <c r="F793" t="str">
        <f>_xlfn.IFNA(VLOOKUP(D793,ctlistM1!A:AI,4,FALSE),"PC 12:0_14:1")</f>
        <v>PC 12:0_14:1</v>
      </c>
      <c r="G793">
        <f>_xlfn.IFNA(VLOOKUP(D793,ctlistM1!A:AL,11,FALSE),0)</f>
        <v>0</v>
      </c>
      <c r="H793" s="2">
        <f>IF(G793=0,0,VLOOKUP(F793,ProbListM1!D:W,IF(G793=1,17,IF(G793=2,18,IF(G793=3,19,IF(G793=4,20)))), FALSE))</f>
        <v>0</v>
      </c>
      <c r="I793" s="12" t="str">
        <f>IF(_xlfn.IFNA(VLOOKUP(D793,ctlistM1!A:AI,12,FALSE),"PC 12:0_14:1")=0,"PC 12:0_14:1", _xlfn.IFNA(VLOOKUP(D793,ctlistM1!A:AI,12,FALSE),"PC 12:0_14:1"))</f>
        <v>PC 12:0_14:1</v>
      </c>
      <c r="J793" s="12">
        <f>_xlfn.IFNA(VLOOKUP(D793,ctlistM1!A:AO,19,FALSE),0)</f>
        <v>0</v>
      </c>
      <c r="K793" s="2">
        <f>IF(J793=0,0,VLOOKUP(I793,ProbListM1!D:W,IF(J793=1,17,IF(J793=2,18,IF(J793=3,19,IF(J793=4,20)))),FALSE))</f>
        <v>0</v>
      </c>
      <c r="L793" s="12" t="str">
        <f>IF(_xlfn.IFNA(VLOOKUP(D793,ctlistM1!A:AI,20,FALSE),"PC 12:0_14:1")=0,"PC 12:0_14:1", _xlfn.IFNA(VLOOKUP(D793,ctlistM1!A:AI,20,FALSE),"PC 12:0_14:1"))</f>
        <v>PC 12:0_14:1</v>
      </c>
      <c r="M793">
        <f>_xlfn.IFNA(VLOOKUP(D793,ctlistM1!A:AR,27,FALSE),0)</f>
        <v>0</v>
      </c>
      <c r="N793" s="2">
        <v>0</v>
      </c>
      <c r="O793" t="s">
        <v>146</v>
      </c>
      <c r="P793">
        <v>0</v>
      </c>
      <c r="Q793">
        <v>0</v>
      </c>
    </row>
    <row r="794" spans="1:17" x14ac:dyDescent="0.25">
      <c r="A794">
        <v>793</v>
      </c>
      <c r="B794">
        <v>-744.6</v>
      </c>
      <c r="C794">
        <v>283.39999999999998</v>
      </c>
      <c r="D794" t="s">
        <v>939</v>
      </c>
      <c r="E794">
        <f>VLOOKUP(D794,ProbListM1!D:S,10,FALSE)</f>
        <v>0.61380429564474659</v>
      </c>
      <c r="F794" t="str">
        <f>_xlfn.IFNA(VLOOKUP(D794,ctlistM1!A:AI,4,FALSE),"PC 12:0_14:1")</f>
        <v>PE 18:1_18:1</v>
      </c>
      <c r="G794">
        <f>_xlfn.IFNA(VLOOKUP(D794,ctlistM1!A:AL,11,FALSE),0)</f>
        <v>1</v>
      </c>
      <c r="H794" s="2">
        <f>IF(G794=0,0,VLOOKUP(F794,ProbListM1!D:W,IF(G794=1,17,IF(G794=2,18,IF(G794=3,19,IF(G794=4,20)))), FALSE))</f>
        <v>1.4794737245344207E-2</v>
      </c>
      <c r="I794" s="12" t="str">
        <f>IF(_xlfn.IFNA(VLOOKUP(D794,ctlistM1!A:AI,12,FALSE),"PC 12:0_14:1")=0,"PC 12:0_14:1", _xlfn.IFNA(VLOOKUP(D794,ctlistM1!A:AI,12,FALSE),"PC 12:0_14:1"))</f>
        <v>PC 12:0_14:1</v>
      </c>
      <c r="J794" s="12">
        <f>_xlfn.IFNA(VLOOKUP(D794,ctlistM1!A:AO,19,FALSE),0)</f>
        <v>0</v>
      </c>
      <c r="K794" s="2">
        <f>IF(J794=0,0,VLOOKUP(I794,ProbListM1!D:W,IF(J794=1,17,IF(J794=2,18,IF(J794=3,19,IF(J794=4,20)))),FALSE))</f>
        <v>0</v>
      </c>
      <c r="L794" s="12" t="str">
        <f>IF(_xlfn.IFNA(VLOOKUP(D794,ctlistM1!A:AI,20,FALSE),"PC 12:0_14:1")=0,"PC 12:0_14:1", _xlfn.IFNA(VLOOKUP(D794,ctlistM1!A:AI,20,FALSE),"PC 12:0_14:1"))</f>
        <v>PC 12:0_14:1</v>
      </c>
      <c r="M794">
        <f>_xlfn.IFNA(VLOOKUP(D794,ctlistM1!A:AR,27,FALSE),0)</f>
        <v>0</v>
      </c>
      <c r="N794" s="2">
        <v>0</v>
      </c>
      <c r="O794" t="s">
        <v>146</v>
      </c>
      <c r="P794">
        <v>0</v>
      </c>
      <c r="Q794">
        <v>0</v>
      </c>
    </row>
    <row r="795" spans="1:17" x14ac:dyDescent="0.25">
      <c r="A795">
        <v>794</v>
      </c>
      <c r="B795">
        <v>-740.5</v>
      </c>
      <c r="C795">
        <v>281.3</v>
      </c>
      <c r="D795" t="s">
        <v>940</v>
      </c>
      <c r="E795">
        <f>VLOOKUP(D795,ProbListM1!D:S,10,FALSE)</f>
        <v>0.61417271636954285</v>
      </c>
      <c r="F795" t="str">
        <f>_xlfn.IFNA(VLOOKUP(D795,ctlistM1!A:AI,4,FALSE),"PC 12:0_14:1")</f>
        <v>PE 18:2_18:2</v>
      </c>
      <c r="G795">
        <f>_xlfn.IFNA(VLOOKUP(D795,ctlistM1!A:AL,11,FALSE),0)</f>
        <v>1</v>
      </c>
      <c r="H795" s="2">
        <f>IF(G795=0,0,VLOOKUP(F795,ProbListM1!D:W,IF(G795=1,17,IF(G795=2,18,IF(G795=3,19,IF(G795=4,20)))), FALSE))</f>
        <v>1.4765701648879257E-2</v>
      </c>
      <c r="I795" s="12" t="str">
        <f>IF(_xlfn.IFNA(VLOOKUP(D795,ctlistM1!A:AI,12,FALSE),"PC 12:0_14:1")=0,"PC 12:0_14:1", _xlfn.IFNA(VLOOKUP(D795,ctlistM1!A:AI,12,FALSE),"PC 12:0_14:1"))</f>
        <v>PC 12:0_14:1</v>
      </c>
      <c r="J795" s="12">
        <f>_xlfn.IFNA(VLOOKUP(D795,ctlistM1!A:AO,19,FALSE),0)</f>
        <v>0</v>
      </c>
      <c r="K795" s="2">
        <f>IF(J795=0,0,VLOOKUP(I795,ProbListM1!D:W,IF(J795=1,17,IF(J795=2,18,IF(J795=3,19,IF(J795=4,20)))),FALSE))</f>
        <v>0</v>
      </c>
      <c r="L795" s="12" t="str">
        <f>IF(_xlfn.IFNA(VLOOKUP(D795,ctlistM1!A:AI,20,FALSE),"PC 12:0_14:1")=0,"PC 12:0_14:1", _xlfn.IFNA(VLOOKUP(D795,ctlistM1!A:AI,20,FALSE),"PC 12:0_14:1"))</f>
        <v>PC 12:0_14:1</v>
      </c>
      <c r="M795">
        <f>_xlfn.IFNA(VLOOKUP(D795,ctlistM1!A:AR,27,FALSE),0)</f>
        <v>0</v>
      </c>
      <c r="N795" s="2">
        <v>0</v>
      </c>
      <c r="O795" t="s">
        <v>146</v>
      </c>
      <c r="P795">
        <v>0</v>
      </c>
      <c r="Q795">
        <v>0</v>
      </c>
    </row>
    <row r="796" spans="1:17" x14ac:dyDescent="0.25">
      <c r="A796">
        <v>795</v>
      </c>
      <c r="B796">
        <v>-798.6</v>
      </c>
      <c r="C796">
        <v>281.3</v>
      </c>
      <c r="D796" t="s">
        <v>941</v>
      </c>
      <c r="E796">
        <f>VLOOKUP(D796,ProbListM1!D:S,10,FALSE)</f>
        <v>0.58671095245859106</v>
      </c>
      <c r="F796" t="str">
        <f>_xlfn.IFNA(VLOOKUP(D796,ctlistM1!A:AI,4,FALSE),"PC 12:0_14:1")</f>
        <v>PC 12:0_14:1</v>
      </c>
      <c r="G796">
        <f>_xlfn.IFNA(VLOOKUP(D796,ctlistM1!A:AL,11,FALSE),0)</f>
        <v>0</v>
      </c>
      <c r="H796" s="2">
        <f>IF(G796=0,0,VLOOKUP(F796,ProbListM1!D:W,IF(G796=1,17,IF(G796=2,18,IF(G796=3,19,IF(G796=4,20)))), FALSE))</f>
        <v>0</v>
      </c>
      <c r="I796" s="12" t="str">
        <f>IF(_xlfn.IFNA(VLOOKUP(D796,ctlistM1!A:AI,12,FALSE),"PC 12:0_14:1")=0,"PC 12:0_14:1", _xlfn.IFNA(VLOOKUP(D796,ctlistM1!A:AI,12,FALSE),"PC 12:0_14:1"))</f>
        <v>PC 12:0_14:1</v>
      </c>
      <c r="J796" s="12">
        <f>_xlfn.IFNA(VLOOKUP(D796,ctlistM1!A:AO,19,FALSE),0)</f>
        <v>0</v>
      </c>
      <c r="K796" s="2">
        <f>IF(J796=0,0,VLOOKUP(I796,ProbListM1!D:W,IF(J796=1,17,IF(J796=2,18,IF(J796=3,19,IF(J796=4,20)))),FALSE))</f>
        <v>0</v>
      </c>
      <c r="L796" s="12" t="str">
        <f>IF(_xlfn.IFNA(VLOOKUP(D796,ctlistM1!A:AI,20,FALSE),"PC 12:0_14:1")=0,"PC 12:0_14:1", _xlfn.IFNA(VLOOKUP(D796,ctlistM1!A:AI,20,FALSE),"PC 12:0_14:1"))</f>
        <v>PC 12:0_14:1</v>
      </c>
      <c r="M796">
        <f>_xlfn.IFNA(VLOOKUP(D796,ctlistM1!A:AR,27,FALSE),0)</f>
        <v>0</v>
      </c>
      <c r="N796" s="2">
        <v>0</v>
      </c>
      <c r="O796" t="s">
        <v>146</v>
      </c>
      <c r="P796">
        <v>0</v>
      </c>
      <c r="Q796">
        <v>0</v>
      </c>
    </row>
    <row r="797" spans="1:17" x14ac:dyDescent="0.25">
      <c r="A797">
        <v>796</v>
      </c>
      <c r="B797">
        <v>-736.5</v>
      </c>
      <c r="C797">
        <v>279.3</v>
      </c>
      <c r="D797" t="s">
        <v>942</v>
      </c>
      <c r="E797">
        <f>VLOOKUP(D797,ProbListM1!D:S,10,FALSE)</f>
        <v>0.61454135822969325</v>
      </c>
      <c r="F797" t="str">
        <f>_xlfn.IFNA(VLOOKUP(D797,ctlistM1!A:AI,4,FALSE),"PC 12:0_14:1")</f>
        <v>PC 12:0_14:1</v>
      </c>
      <c r="G797">
        <f>_xlfn.IFNA(VLOOKUP(D797,ctlistM1!A:AL,11,FALSE),0)</f>
        <v>0</v>
      </c>
      <c r="H797" s="2">
        <f>IF(G797=0,0,VLOOKUP(F797,ProbListM1!D:W,IF(G797=1,17,IF(G797=2,18,IF(G797=3,19,IF(G797=4,20)))), FALSE))</f>
        <v>0</v>
      </c>
      <c r="I797" s="12" t="str">
        <f>IF(_xlfn.IFNA(VLOOKUP(D797,ctlistM1!A:AI,12,FALSE),"PC 12:0_14:1")=0,"PC 12:0_14:1", _xlfn.IFNA(VLOOKUP(D797,ctlistM1!A:AI,12,FALSE),"PC 12:0_14:1"))</f>
        <v>PC 12:0_14:1</v>
      </c>
      <c r="J797" s="12">
        <f>_xlfn.IFNA(VLOOKUP(D797,ctlistM1!A:AO,19,FALSE),0)</f>
        <v>0</v>
      </c>
      <c r="K797" s="2">
        <f>IF(J797=0,0,VLOOKUP(I797,ProbListM1!D:W,IF(J797=1,17,IF(J797=2,18,IF(J797=3,19,IF(J797=4,20)))),FALSE))</f>
        <v>0</v>
      </c>
      <c r="L797" s="12" t="str">
        <f>IF(_xlfn.IFNA(VLOOKUP(D797,ctlistM1!A:AI,20,FALSE),"PC 12:0_14:1")=0,"PC 12:0_14:1", _xlfn.IFNA(VLOOKUP(D797,ctlistM1!A:AI,20,FALSE),"PC 12:0_14:1"))</f>
        <v>PC 12:0_14:1</v>
      </c>
      <c r="M797">
        <f>_xlfn.IFNA(VLOOKUP(D797,ctlistM1!A:AR,27,FALSE),0)</f>
        <v>0</v>
      </c>
      <c r="N797" s="2">
        <v>0</v>
      </c>
      <c r="O797" t="s">
        <v>146</v>
      </c>
      <c r="P797">
        <v>0</v>
      </c>
      <c r="Q797">
        <v>0</v>
      </c>
    </row>
    <row r="798" spans="1:17" x14ac:dyDescent="0.25">
      <c r="A798">
        <v>797</v>
      </c>
      <c r="B798">
        <v>-719.5</v>
      </c>
      <c r="C798">
        <v>255.3</v>
      </c>
      <c r="D798" t="s">
        <v>967</v>
      </c>
      <c r="E798">
        <f>VLOOKUP(D798,ProbListM1!D:S,10,FALSE)</f>
        <v>0.63448275139674615</v>
      </c>
      <c r="F798" t="str">
        <f>_xlfn.IFNA(VLOOKUP(D798,ctlistM1!A:AI,4,FALSE),"PC 12:0_14:1")</f>
        <v>PC 12:0_14:1</v>
      </c>
      <c r="G798">
        <f>_xlfn.IFNA(VLOOKUP(D798,ctlistM1!A:AL,11,FALSE),0)</f>
        <v>0</v>
      </c>
      <c r="H798" s="2">
        <f>IF(G798=0,0,VLOOKUP(F798,ProbListM1!D:W,IF(G798=1,17,IF(G798=2,18,IF(G798=3,19,IF(G798=4,20)))), FALSE))</f>
        <v>0</v>
      </c>
      <c r="I798" s="12" t="str">
        <f>IF(_xlfn.IFNA(VLOOKUP(D798,ctlistM1!A:AI,12,FALSE),"PC 12:0_14:1")=0,"PC 12:0_14:1", _xlfn.IFNA(VLOOKUP(D798,ctlistM1!A:AI,12,FALSE),"PC 12:0_14:1"))</f>
        <v>PC 12:0_14:1</v>
      </c>
      <c r="J798" s="12">
        <f>_xlfn.IFNA(VLOOKUP(D798,ctlistM1!A:AO,19,FALSE),0)</f>
        <v>0</v>
      </c>
      <c r="K798" s="2">
        <f>IF(J798=0,0,VLOOKUP(I798,ProbListM1!D:W,IF(J798=1,17,IF(J798=2,18,IF(J798=3,19,IF(J798=4,20)))),FALSE))</f>
        <v>0</v>
      </c>
      <c r="L798" s="12" t="str">
        <f>IF(_xlfn.IFNA(VLOOKUP(D798,ctlistM1!A:AI,20,FALSE),"PC 12:0_14:1")=0,"PC 12:0_14:1", _xlfn.IFNA(VLOOKUP(D798,ctlistM1!A:AI,20,FALSE),"PC 12:0_14:1"))</f>
        <v>PC 12:0_14:1</v>
      </c>
      <c r="M798">
        <f>_xlfn.IFNA(VLOOKUP(D798,ctlistM1!A:AR,27,FALSE),0)</f>
        <v>0</v>
      </c>
      <c r="N798" s="2">
        <v>0</v>
      </c>
      <c r="O798" t="s">
        <v>146</v>
      </c>
      <c r="P798">
        <v>0</v>
      </c>
      <c r="Q798">
        <v>0</v>
      </c>
    </row>
    <row r="799" spans="1:17" x14ac:dyDescent="0.25">
      <c r="A799">
        <v>798</v>
      </c>
      <c r="B799">
        <v>-747.5</v>
      </c>
      <c r="C799">
        <v>283.3</v>
      </c>
      <c r="D799" t="s">
        <v>968</v>
      </c>
      <c r="E799">
        <f>VLOOKUP(D799,ProbListM1!D:S,10,FALSE)</f>
        <v>0.62022862650971355</v>
      </c>
      <c r="F799" t="str">
        <f>_xlfn.IFNA(VLOOKUP(D799,ctlistM1!A:AI,4,FALSE),"PC 12:0_14:1")</f>
        <v>PG 16:1_18:1</v>
      </c>
      <c r="G799">
        <f>_xlfn.IFNA(VLOOKUP(D799,ctlistM1!A:AL,11,FALSE),0)</f>
        <v>1</v>
      </c>
      <c r="H799" s="2">
        <f>IF(G799=0,0,VLOOKUP(F799,ProbListM1!D:W,IF(G799=1,17,IF(G799=2,18,IF(G799=3,19,IF(G799=4,20)))), FALSE))</f>
        <v>1.4949585114280191E-2</v>
      </c>
      <c r="I799" s="12" t="str">
        <f>IF(_xlfn.IFNA(VLOOKUP(D799,ctlistM1!A:AI,12,FALSE),"PC 12:0_14:1")=0,"PC 12:0_14:1", _xlfn.IFNA(VLOOKUP(D799,ctlistM1!A:AI,12,FALSE),"PC 12:0_14:1"))</f>
        <v>PC 12:0_14:1</v>
      </c>
      <c r="J799" s="12">
        <f>_xlfn.IFNA(VLOOKUP(D799,ctlistM1!A:AO,19,FALSE),0)</f>
        <v>0</v>
      </c>
      <c r="K799" s="2">
        <f>IF(J799=0,0,VLOOKUP(I799,ProbListM1!D:W,IF(J799=1,17,IF(J799=2,18,IF(J799=3,19,IF(J799=4,20)))),FALSE))</f>
        <v>0</v>
      </c>
      <c r="L799" s="12" t="str">
        <f>IF(_xlfn.IFNA(VLOOKUP(D799,ctlistM1!A:AI,20,FALSE),"PC 12:0_14:1")=0,"PC 12:0_14:1", _xlfn.IFNA(VLOOKUP(D799,ctlistM1!A:AI,20,FALSE),"PC 12:0_14:1"))</f>
        <v>PC 12:0_14:1</v>
      </c>
      <c r="M799">
        <f>_xlfn.IFNA(VLOOKUP(D799,ctlistM1!A:AR,27,FALSE),0)</f>
        <v>0</v>
      </c>
      <c r="N799" s="2">
        <v>0</v>
      </c>
      <c r="O799" t="s">
        <v>146</v>
      </c>
      <c r="P799">
        <v>0</v>
      </c>
      <c r="Q799">
        <v>0</v>
      </c>
    </row>
    <row r="800" spans="1:17" x14ac:dyDescent="0.25">
      <c r="A800">
        <v>799</v>
      </c>
      <c r="B800">
        <v>-719.5</v>
      </c>
      <c r="C800">
        <v>227.3</v>
      </c>
      <c r="D800" t="s">
        <v>969</v>
      </c>
      <c r="E800">
        <f>VLOOKUP(D800,ProbListM1!D:S,10,FALSE)</f>
        <v>0.63448275139674615</v>
      </c>
      <c r="F800" t="str">
        <f>_xlfn.IFNA(VLOOKUP(D800,ctlistM1!A:AI,4,FALSE),"PC 12:0_14:1")</f>
        <v>PC 12:0_14:1</v>
      </c>
      <c r="G800">
        <f>_xlfn.IFNA(VLOOKUP(D800,ctlistM1!A:AL,11,FALSE),0)</f>
        <v>0</v>
      </c>
      <c r="H800" s="2">
        <f>IF(G800=0,0,VLOOKUP(F800,ProbListM1!D:W,IF(G800=1,17,IF(G800=2,18,IF(G800=3,19,IF(G800=4,20)))), FALSE))</f>
        <v>0</v>
      </c>
      <c r="I800" s="12" t="str">
        <f>IF(_xlfn.IFNA(VLOOKUP(D800,ctlistM1!A:AI,12,FALSE),"PC 12:0_14:1")=0,"PC 12:0_14:1", _xlfn.IFNA(VLOOKUP(D800,ctlistM1!A:AI,12,FALSE),"PC 12:0_14:1"))</f>
        <v>PC 12:0_14:1</v>
      </c>
      <c r="J800" s="12">
        <f>_xlfn.IFNA(VLOOKUP(D800,ctlistM1!A:AO,19,FALSE),0)</f>
        <v>0</v>
      </c>
      <c r="K800" s="2">
        <f>IF(J800=0,0,VLOOKUP(I800,ProbListM1!D:W,IF(J800=1,17,IF(J800=2,18,IF(J800=3,19,IF(J800=4,20)))),FALSE))</f>
        <v>0</v>
      </c>
      <c r="L800" s="12" t="str">
        <f>IF(_xlfn.IFNA(VLOOKUP(D800,ctlistM1!A:AI,20,FALSE),"PC 12:0_14:1")=0,"PC 12:0_14:1", _xlfn.IFNA(VLOOKUP(D800,ctlistM1!A:AI,20,FALSE),"PC 12:0_14:1"))</f>
        <v>PC 12:0_14:1</v>
      </c>
      <c r="M800">
        <f>_xlfn.IFNA(VLOOKUP(D800,ctlistM1!A:AR,27,FALSE),0)</f>
        <v>0</v>
      </c>
      <c r="N800" s="2">
        <v>0</v>
      </c>
      <c r="O800" t="s">
        <v>146</v>
      </c>
      <c r="P800">
        <v>0</v>
      </c>
      <c r="Q800">
        <v>0</v>
      </c>
    </row>
    <row r="801" spans="1:17" x14ac:dyDescent="0.25">
      <c r="A801">
        <v>800</v>
      </c>
      <c r="B801">
        <v>-745.5</v>
      </c>
      <c r="C801">
        <v>253.3</v>
      </c>
      <c r="D801" t="s">
        <v>970</v>
      </c>
      <c r="E801">
        <f>VLOOKUP(D801,ProbListM1!D:S,10,FALSE)</f>
        <v>0.62041473697147353</v>
      </c>
      <c r="F801" t="str">
        <f>_xlfn.IFNA(VLOOKUP(D801,ctlistM1!A:AI,4,FALSE),"PC 12:0_14:1")</f>
        <v>PC 12:0_14:1</v>
      </c>
      <c r="G801">
        <f>_xlfn.IFNA(VLOOKUP(D801,ctlistM1!A:AL,11,FALSE),0)</f>
        <v>0</v>
      </c>
      <c r="H801" s="2">
        <f>IF(G801=0,0,VLOOKUP(F801,ProbListM1!D:W,IF(G801=1,17,IF(G801=2,18,IF(G801=3,19,IF(G801=4,20)))), FALSE))</f>
        <v>0</v>
      </c>
      <c r="I801" s="12" t="str">
        <f>IF(_xlfn.IFNA(VLOOKUP(D801,ctlistM1!A:AI,12,FALSE),"PC 12:0_14:1")=0,"PC 12:0_14:1", _xlfn.IFNA(VLOOKUP(D801,ctlistM1!A:AI,12,FALSE),"PC 12:0_14:1"))</f>
        <v>PC 12:0_14:1</v>
      </c>
      <c r="J801" s="12">
        <f>_xlfn.IFNA(VLOOKUP(D801,ctlistM1!A:AO,19,FALSE),0)</f>
        <v>0</v>
      </c>
      <c r="K801" s="2">
        <f>IF(J801=0,0,VLOOKUP(I801,ProbListM1!D:W,IF(J801=1,17,IF(J801=2,18,IF(J801=3,19,IF(J801=4,20)))),FALSE))</f>
        <v>0</v>
      </c>
      <c r="L801" s="12" t="str">
        <f>IF(_xlfn.IFNA(VLOOKUP(D801,ctlistM1!A:AI,20,FALSE),"PC 12:0_14:1")=0,"PC 12:0_14:1", _xlfn.IFNA(VLOOKUP(D801,ctlistM1!A:AI,20,FALSE),"PC 12:0_14:1"))</f>
        <v>PC 12:0_14:1</v>
      </c>
      <c r="M801">
        <f>_xlfn.IFNA(VLOOKUP(D801,ctlistM1!A:AR,27,FALSE),0)</f>
        <v>0</v>
      </c>
      <c r="N801" s="2">
        <v>0</v>
      </c>
      <c r="O801" t="s">
        <v>146</v>
      </c>
      <c r="P801">
        <v>0</v>
      </c>
      <c r="Q801">
        <v>0</v>
      </c>
    </row>
    <row r="802" spans="1:17" x14ac:dyDescent="0.25">
      <c r="A802">
        <v>801</v>
      </c>
      <c r="B802">
        <v>-775.5</v>
      </c>
      <c r="C802">
        <v>283.3</v>
      </c>
      <c r="D802" t="s">
        <v>971</v>
      </c>
      <c r="E802">
        <f>VLOOKUP(D802,ProbListM1!D:S,10,FALSE)</f>
        <v>0.6062947310944008</v>
      </c>
      <c r="F802" t="str">
        <f>_xlfn.IFNA(VLOOKUP(D802,ctlistM1!A:AI,4,FALSE),"PC 12:0_14:1")</f>
        <v>PG 18:1_18:1</v>
      </c>
      <c r="G802">
        <f>_xlfn.IFNA(VLOOKUP(D802,ctlistM1!A:AL,11,FALSE),0)</f>
        <v>1</v>
      </c>
      <c r="H802" s="2">
        <f>IF(G802=0,0,VLOOKUP(F802,ProbListM1!D:W,IF(G802=1,17,IF(G802=2,18,IF(G802=3,19,IF(G802=4,20)))), FALSE))</f>
        <v>1.4613731613520441E-2</v>
      </c>
      <c r="I802" s="12" t="str">
        <f>IF(_xlfn.IFNA(VLOOKUP(D802,ctlistM1!A:AI,12,FALSE),"PC 12:0_14:1")=0,"PC 12:0_14:1", _xlfn.IFNA(VLOOKUP(D802,ctlistM1!A:AI,12,FALSE),"PC 12:0_14:1"))</f>
        <v>PC 12:0_14:1</v>
      </c>
      <c r="J802" s="12">
        <f>_xlfn.IFNA(VLOOKUP(D802,ctlistM1!A:AO,19,FALSE),0)</f>
        <v>0</v>
      </c>
      <c r="K802" s="2">
        <f>IF(J802=0,0,VLOOKUP(I802,ProbListM1!D:W,IF(J802=1,17,IF(J802=2,18,IF(J802=3,19,IF(J802=4,20)))),FALSE))</f>
        <v>0</v>
      </c>
      <c r="L802" s="12" t="str">
        <f>IF(_xlfn.IFNA(VLOOKUP(D802,ctlistM1!A:AI,20,FALSE),"PC 12:0_14:1")=0,"PC 12:0_14:1", _xlfn.IFNA(VLOOKUP(D802,ctlistM1!A:AI,20,FALSE),"PC 12:0_14:1"))</f>
        <v>PC 12:0_14:1</v>
      </c>
      <c r="M802">
        <f>_xlfn.IFNA(VLOOKUP(D802,ctlistM1!A:AR,27,FALSE),0)</f>
        <v>0</v>
      </c>
      <c r="N802" s="2">
        <v>0</v>
      </c>
      <c r="O802" t="s">
        <v>146</v>
      </c>
      <c r="P802">
        <v>0</v>
      </c>
      <c r="Q802">
        <v>0</v>
      </c>
    </row>
    <row r="803" spans="1:17" x14ac:dyDescent="0.25">
      <c r="A803">
        <v>802</v>
      </c>
      <c r="B803">
        <v>-803.6</v>
      </c>
      <c r="C803">
        <v>283.3</v>
      </c>
      <c r="D803" t="s">
        <v>972</v>
      </c>
      <c r="E803">
        <f>VLOOKUP(D803,ProbListM1!D:S,10,FALSE)</f>
        <v>0.59267387095857427</v>
      </c>
      <c r="F803" t="str">
        <f>_xlfn.IFNA(VLOOKUP(D803,ctlistM1!A:AI,4,FALSE),"PC 12:0_14:1")</f>
        <v>PG 18:1_20:1_2</v>
      </c>
      <c r="G803">
        <f>_xlfn.IFNA(VLOOKUP(D803,ctlistM1!A:AL,11,FALSE),0)</f>
        <v>1</v>
      </c>
      <c r="H803" s="2">
        <f>IF(G803=0,0,VLOOKUP(F803,ProbListM1!D:W,IF(G803=1,17,IF(G803=2,18,IF(G803=3,19,IF(G803=4,20)))), FALSE))</f>
        <v>1.4285423310377236E-2</v>
      </c>
      <c r="I803" s="12" t="str">
        <f>IF(_xlfn.IFNA(VLOOKUP(D803,ctlistM1!A:AI,12,FALSE),"PC 12:0_14:1")=0,"PC 12:0_14:1", _xlfn.IFNA(VLOOKUP(D803,ctlistM1!A:AI,12,FALSE),"PC 12:0_14:1"))</f>
        <v>PC 12:0_14:1</v>
      </c>
      <c r="J803" s="12">
        <f>_xlfn.IFNA(VLOOKUP(D803,ctlistM1!A:AO,19,FALSE),0)</f>
        <v>0</v>
      </c>
      <c r="K803" s="2">
        <f>IF(J803=0,0,VLOOKUP(I803,ProbListM1!D:W,IF(J803=1,17,IF(J803=2,18,IF(J803=3,19,IF(J803=4,20)))),FALSE))</f>
        <v>0</v>
      </c>
      <c r="L803" s="12" t="str">
        <f>IF(_xlfn.IFNA(VLOOKUP(D803,ctlistM1!A:AI,20,FALSE),"PC 12:0_14:1")=0,"PC 12:0_14:1", _xlfn.IFNA(VLOOKUP(D803,ctlistM1!A:AI,20,FALSE),"PC 12:0_14:1"))</f>
        <v>PC 12:0_14:1</v>
      </c>
      <c r="M803">
        <f>_xlfn.IFNA(VLOOKUP(D803,ctlistM1!A:AR,27,FALSE),0)</f>
        <v>0</v>
      </c>
      <c r="N803" s="2">
        <v>0</v>
      </c>
      <c r="O803" t="s">
        <v>146</v>
      </c>
      <c r="P803">
        <v>0</v>
      </c>
      <c r="Q803">
        <v>0</v>
      </c>
    </row>
    <row r="804" spans="1:17" x14ac:dyDescent="0.25">
      <c r="A804">
        <v>803</v>
      </c>
      <c r="B804">
        <v>-771.5</v>
      </c>
      <c r="C804">
        <v>281.3</v>
      </c>
      <c r="D804" t="s">
        <v>973</v>
      </c>
      <c r="E804">
        <f>VLOOKUP(D804,ProbListM1!D:S,10,FALSE)</f>
        <v>0.60665864439030759</v>
      </c>
      <c r="F804" t="str">
        <f>_xlfn.IFNA(VLOOKUP(D804,ctlistM1!A:AI,4,FALSE),"PC 12:0_14:1")</f>
        <v>PG 18:2_18:2</v>
      </c>
      <c r="G804">
        <f>_xlfn.IFNA(VLOOKUP(D804,ctlistM1!A:AL,11,FALSE),0)</f>
        <v>1</v>
      </c>
      <c r="H804" s="2">
        <f>IF(G804=0,0,VLOOKUP(F804,ProbListM1!D:W,IF(G804=1,17,IF(G804=2,18,IF(G804=3,19,IF(G804=4,20)))), FALSE))</f>
        <v>1.4585051251920183E-2</v>
      </c>
      <c r="I804" s="12" t="str">
        <f>IF(_xlfn.IFNA(VLOOKUP(D804,ctlistM1!A:AI,12,FALSE),"PC 12:0_14:1")=0,"PC 12:0_14:1", _xlfn.IFNA(VLOOKUP(D804,ctlistM1!A:AI,12,FALSE),"PC 12:0_14:1"))</f>
        <v>PC 12:0_14:1</v>
      </c>
      <c r="J804" s="12">
        <f>_xlfn.IFNA(VLOOKUP(D804,ctlistM1!A:AO,19,FALSE),0)</f>
        <v>0</v>
      </c>
      <c r="K804" s="2">
        <f>IF(J804=0,0,VLOOKUP(I804,ProbListM1!D:W,IF(J804=1,17,IF(J804=2,18,IF(J804=3,19,IF(J804=4,20)))),FALSE))</f>
        <v>0</v>
      </c>
      <c r="L804" s="12" t="str">
        <f>IF(_xlfn.IFNA(VLOOKUP(D804,ctlistM1!A:AI,20,FALSE),"PC 12:0_14:1")=0,"PC 12:0_14:1", _xlfn.IFNA(VLOOKUP(D804,ctlistM1!A:AI,20,FALSE),"PC 12:0_14:1"))</f>
        <v>PC 12:0_14:1</v>
      </c>
      <c r="M804">
        <f>_xlfn.IFNA(VLOOKUP(D804,ctlistM1!A:AR,27,FALSE),0)</f>
        <v>0</v>
      </c>
      <c r="N804" s="2">
        <v>0</v>
      </c>
      <c r="O804" t="s">
        <v>146</v>
      </c>
      <c r="P804">
        <v>0</v>
      </c>
      <c r="Q804">
        <v>0</v>
      </c>
    </row>
    <row r="805" spans="1:17" x14ac:dyDescent="0.25">
      <c r="A805">
        <v>804</v>
      </c>
      <c r="B805">
        <v>-767.5</v>
      </c>
      <c r="C805">
        <v>279.3</v>
      </c>
      <c r="D805" t="s">
        <v>974</v>
      </c>
      <c r="E805">
        <f>VLOOKUP(D805,ProbListM1!D:S,10,FALSE)</f>
        <v>0.6070227761160969</v>
      </c>
      <c r="F805" t="str">
        <f>_xlfn.IFNA(VLOOKUP(D805,ctlistM1!A:AI,4,FALSE),"PC 12:0_14:1")</f>
        <v>PC 12:0_14:1</v>
      </c>
      <c r="G805">
        <f>_xlfn.IFNA(VLOOKUP(D805,ctlistM1!A:AL,11,FALSE),0)</f>
        <v>0</v>
      </c>
      <c r="H805" s="2">
        <f>IF(G805=0,0,VLOOKUP(F805,ProbListM1!D:W,IF(G805=1,17,IF(G805=2,18,IF(G805=3,19,IF(G805=4,20)))), FALSE))</f>
        <v>0</v>
      </c>
      <c r="I805" s="12" t="str">
        <f>IF(_xlfn.IFNA(VLOOKUP(D805,ctlistM1!A:AI,12,FALSE),"PC 12:0_14:1")=0,"PC 12:0_14:1", _xlfn.IFNA(VLOOKUP(D805,ctlistM1!A:AI,12,FALSE),"PC 12:0_14:1"))</f>
        <v>PC 12:0_14:1</v>
      </c>
      <c r="J805" s="12">
        <f>_xlfn.IFNA(VLOOKUP(D805,ctlistM1!A:AO,19,FALSE),0)</f>
        <v>0</v>
      </c>
      <c r="K805" s="2">
        <f>IF(J805=0,0,VLOOKUP(I805,ProbListM1!D:W,IF(J805=1,17,IF(J805=2,18,IF(J805=3,19,IF(J805=4,20)))),FALSE))</f>
        <v>0</v>
      </c>
      <c r="L805" s="12" t="str">
        <f>IF(_xlfn.IFNA(VLOOKUP(D805,ctlistM1!A:AI,20,FALSE),"PC 12:0_14:1")=0,"PC 12:0_14:1", _xlfn.IFNA(VLOOKUP(D805,ctlistM1!A:AI,20,FALSE),"PC 12:0_14:1"))</f>
        <v>PC 12:0_14:1</v>
      </c>
      <c r="M805">
        <f>_xlfn.IFNA(VLOOKUP(D805,ctlistM1!A:AR,27,FALSE),0)</f>
        <v>0</v>
      </c>
      <c r="N805" s="2">
        <v>0</v>
      </c>
      <c r="O805" t="s">
        <v>146</v>
      </c>
      <c r="P805">
        <v>0</v>
      </c>
      <c r="Q805">
        <v>0</v>
      </c>
    </row>
    <row r="806" spans="1:17" x14ac:dyDescent="0.25">
      <c r="A806">
        <v>805</v>
      </c>
      <c r="B806">
        <v>-801.6</v>
      </c>
      <c r="C806">
        <v>281.3</v>
      </c>
      <c r="D806" t="s">
        <v>975</v>
      </c>
      <c r="E806">
        <f>VLOOKUP(D806,ProbListM1!D:S,10,FALSE)</f>
        <v>0.59285171313335072</v>
      </c>
      <c r="F806" t="str">
        <f>_xlfn.IFNA(VLOOKUP(D806,ctlistM1!A:AI,4,FALSE),"PC 12:0_14:1")</f>
        <v>PG 18:2_20:1_2</v>
      </c>
      <c r="G806">
        <f>_xlfn.IFNA(VLOOKUP(D806,ctlistM1!A:AL,11,FALSE),0)</f>
        <v>1</v>
      </c>
      <c r="H806" s="2">
        <f>IF(G806=0,0,VLOOKUP(F806,ProbListM1!D:W,IF(G806=1,17,IF(G806=2,18,IF(G806=3,19,IF(G806=4,20)))), FALSE))</f>
        <v>1.4253110378948964E-2</v>
      </c>
      <c r="I806" s="12" t="str">
        <f>IF(_xlfn.IFNA(VLOOKUP(D806,ctlistM1!A:AI,12,FALSE),"PC 12:0_14:1")=0,"PC 12:0_14:1", _xlfn.IFNA(VLOOKUP(D806,ctlistM1!A:AI,12,FALSE),"PC 12:0_14:1"))</f>
        <v>PC 12:0_14:1</v>
      </c>
      <c r="J806" s="12">
        <f>_xlfn.IFNA(VLOOKUP(D806,ctlistM1!A:AO,19,FALSE),0)</f>
        <v>0</v>
      </c>
      <c r="K806" s="2">
        <f>IF(J806=0,0,VLOOKUP(I806,ProbListM1!D:W,IF(J806=1,17,IF(J806=2,18,IF(J806=3,19,IF(J806=4,20)))),FALSE))</f>
        <v>0</v>
      </c>
      <c r="L806" s="12" t="str">
        <f>IF(_xlfn.IFNA(VLOOKUP(D806,ctlistM1!A:AI,20,FALSE),"PC 12:0_14:1")=0,"PC 12:0_14:1", _xlfn.IFNA(VLOOKUP(D806,ctlistM1!A:AI,20,FALSE),"PC 12:0_14:1"))</f>
        <v>PC 12:0_14:1</v>
      </c>
      <c r="M806">
        <f>_xlfn.IFNA(VLOOKUP(D806,ctlistM1!A:AR,27,FALSE),0)</f>
        <v>0</v>
      </c>
      <c r="N806" s="2">
        <v>0</v>
      </c>
      <c r="O806" t="s">
        <v>146</v>
      </c>
      <c r="P806">
        <v>0</v>
      </c>
      <c r="Q806">
        <v>0</v>
      </c>
    </row>
    <row r="807" spans="1:17" x14ac:dyDescent="0.25">
      <c r="A807">
        <v>806</v>
      </c>
      <c r="B807">
        <v>-799.5</v>
      </c>
      <c r="C807">
        <v>279.2</v>
      </c>
      <c r="D807" t="s">
        <v>976</v>
      </c>
      <c r="E807">
        <f>VLOOKUP(D807,ProbListM1!D:S,10,FALSE)</f>
        <v>0.59302960867278631</v>
      </c>
      <c r="F807" t="str">
        <f>_xlfn.IFNA(VLOOKUP(D807,ctlistM1!A:AI,4,FALSE),"PC 12:0_14:1")</f>
        <v>PC 12:0_14:1</v>
      </c>
      <c r="G807">
        <f>_xlfn.IFNA(VLOOKUP(D807,ctlistM1!A:AL,11,FALSE),0)</f>
        <v>0</v>
      </c>
      <c r="H807" s="2">
        <f>IF(G807=0,0,VLOOKUP(F807,ProbListM1!D:W,IF(G807=1,17,IF(G807=2,18,IF(G807=3,19,IF(G807=4,20)))), FALSE))</f>
        <v>0</v>
      </c>
      <c r="I807" s="12" t="str">
        <f>IF(_xlfn.IFNA(VLOOKUP(D807,ctlistM1!A:AI,12,FALSE),"PC 12:0_14:1")=0,"PC 12:0_14:1", _xlfn.IFNA(VLOOKUP(D807,ctlistM1!A:AI,12,FALSE),"PC 12:0_14:1"))</f>
        <v>PC 12:0_14:1</v>
      </c>
      <c r="J807" s="12">
        <f>_xlfn.IFNA(VLOOKUP(D807,ctlistM1!A:AO,19,FALSE),0)</f>
        <v>0</v>
      </c>
      <c r="K807" s="2">
        <f>IF(J807=0,0,VLOOKUP(I807,ProbListM1!D:W,IF(J807=1,17,IF(J807=2,18,IF(J807=3,19,IF(J807=4,20)))),FALSE))</f>
        <v>0</v>
      </c>
      <c r="L807" s="12" t="str">
        <f>IF(_xlfn.IFNA(VLOOKUP(D807,ctlistM1!A:AI,20,FALSE),"PC 12:0_14:1")=0,"PC 12:0_14:1", _xlfn.IFNA(VLOOKUP(D807,ctlistM1!A:AI,20,FALSE),"PC 12:0_14:1"))</f>
        <v>PC 12:0_14:1</v>
      </c>
      <c r="M807">
        <f>_xlfn.IFNA(VLOOKUP(D807,ctlistM1!A:AR,27,FALSE),0)</f>
        <v>0</v>
      </c>
      <c r="N807" s="2">
        <v>0</v>
      </c>
      <c r="O807" t="s">
        <v>146</v>
      </c>
      <c r="P807">
        <v>0</v>
      </c>
      <c r="Q807">
        <v>0</v>
      </c>
    </row>
    <row r="808" spans="1:17" x14ac:dyDescent="0.25">
      <c r="A808">
        <v>807</v>
      </c>
      <c r="B808">
        <v>-732.5</v>
      </c>
      <c r="C808">
        <v>255.3</v>
      </c>
      <c r="D808" t="s">
        <v>977</v>
      </c>
      <c r="E808">
        <f>VLOOKUP(D808,ProbListM1!D:S,10,FALSE)</f>
        <v>0.63225538283405924</v>
      </c>
      <c r="F808" t="str">
        <f>_xlfn.IFNA(VLOOKUP(D808,ctlistM1!A:AI,4,FALSE),"PC 12:0_14:1")</f>
        <v>PC 12:0_14:1</v>
      </c>
      <c r="G808">
        <f>_xlfn.IFNA(VLOOKUP(D808,ctlistM1!A:AL,11,FALSE),0)</f>
        <v>0</v>
      </c>
      <c r="H808" s="2">
        <f>IF(G808=0,0,VLOOKUP(F808,ProbListM1!D:W,IF(G808=1,17,IF(G808=2,18,IF(G808=3,19,IF(G808=4,20)))), FALSE))</f>
        <v>0</v>
      </c>
      <c r="I808" s="12" t="str">
        <f>IF(_xlfn.IFNA(VLOOKUP(D808,ctlistM1!A:AI,12,FALSE),"PC 12:0_14:1")=0,"PC 12:0_14:1", _xlfn.IFNA(VLOOKUP(D808,ctlistM1!A:AI,12,FALSE),"PC 12:0_14:1"))</f>
        <v>PC 12:0_14:1</v>
      </c>
      <c r="J808" s="12">
        <f>_xlfn.IFNA(VLOOKUP(D808,ctlistM1!A:AO,19,FALSE),0)</f>
        <v>0</v>
      </c>
      <c r="K808" s="2">
        <f>IF(J808=0,0,VLOOKUP(I808,ProbListM1!D:W,IF(J808=1,17,IF(J808=2,18,IF(J808=3,19,IF(J808=4,20)))),FALSE))</f>
        <v>0</v>
      </c>
      <c r="L808" s="12" t="str">
        <f>IF(_xlfn.IFNA(VLOOKUP(D808,ctlistM1!A:AI,20,FALSE),"PC 12:0_14:1")=0,"PC 12:0_14:1", _xlfn.IFNA(VLOOKUP(D808,ctlistM1!A:AI,20,FALSE),"PC 12:0_14:1"))</f>
        <v>PC 12:0_14:1</v>
      </c>
      <c r="M808">
        <f>_xlfn.IFNA(VLOOKUP(D808,ctlistM1!A:AR,27,FALSE),0)</f>
        <v>0</v>
      </c>
      <c r="N808" s="2">
        <v>0</v>
      </c>
      <c r="O808" t="s">
        <v>146</v>
      </c>
      <c r="P808">
        <v>0</v>
      </c>
      <c r="Q808">
        <v>0</v>
      </c>
    </row>
    <row r="809" spans="1:17" x14ac:dyDescent="0.25">
      <c r="A809">
        <v>808</v>
      </c>
      <c r="B809">
        <v>-760.5</v>
      </c>
      <c r="C809">
        <v>283.3</v>
      </c>
      <c r="D809" t="s">
        <v>978</v>
      </c>
      <c r="E809">
        <f>VLOOKUP(D809,ProbListM1!D:S,10,FALSE)</f>
        <v>0.61805129743130272</v>
      </c>
      <c r="F809" t="str">
        <f>_xlfn.IFNA(VLOOKUP(D809,ctlistM1!A:AI,4,FALSE),"PC 12:0_14:1")</f>
        <v>PS 16:1_18:1</v>
      </c>
      <c r="G809">
        <f>_xlfn.IFNA(VLOOKUP(D809,ctlistM1!A:AL,11,FALSE),0)</f>
        <v>1</v>
      </c>
      <c r="H809" s="2">
        <f>IF(G809=0,0,VLOOKUP(F809,ProbListM1!D:W,IF(G809=1,17,IF(G809=2,18,IF(G809=3,19,IF(G809=4,20)))), FALSE))</f>
        <v>1.4897104198391683E-2</v>
      </c>
      <c r="I809" s="12" t="str">
        <f>IF(_xlfn.IFNA(VLOOKUP(D809,ctlistM1!A:AI,12,FALSE),"PC 12:0_14:1")=0,"PC 12:0_14:1", _xlfn.IFNA(VLOOKUP(D809,ctlistM1!A:AI,12,FALSE),"PC 12:0_14:1"))</f>
        <v>PC 12:0_14:1</v>
      </c>
      <c r="J809" s="12">
        <f>_xlfn.IFNA(VLOOKUP(D809,ctlistM1!A:AO,19,FALSE),0)</f>
        <v>0</v>
      </c>
      <c r="K809" s="2">
        <f>IF(J809=0,0,VLOOKUP(I809,ProbListM1!D:W,IF(J809=1,17,IF(J809=2,18,IF(J809=3,19,IF(J809=4,20)))),FALSE))</f>
        <v>0</v>
      </c>
      <c r="L809" s="12" t="str">
        <f>IF(_xlfn.IFNA(VLOOKUP(D809,ctlistM1!A:AI,20,FALSE),"PC 12:0_14:1")=0,"PC 12:0_14:1", _xlfn.IFNA(VLOOKUP(D809,ctlistM1!A:AI,20,FALSE),"PC 12:0_14:1"))</f>
        <v>PC 12:0_14:1</v>
      </c>
      <c r="M809">
        <f>_xlfn.IFNA(VLOOKUP(D809,ctlistM1!A:AR,27,FALSE),0)</f>
        <v>0</v>
      </c>
      <c r="N809" s="2">
        <v>0</v>
      </c>
      <c r="O809" t="s">
        <v>146</v>
      </c>
      <c r="P809">
        <v>0</v>
      </c>
      <c r="Q809">
        <v>0</v>
      </c>
    </row>
    <row r="810" spans="1:17" x14ac:dyDescent="0.25">
      <c r="A810">
        <v>809</v>
      </c>
      <c r="B810">
        <v>-732.5</v>
      </c>
      <c r="C810">
        <v>227.3</v>
      </c>
      <c r="D810" t="s">
        <v>979</v>
      </c>
      <c r="E810">
        <f>VLOOKUP(D810,ProbListM1!D:S,10,FALSE)</f>
        <v>0.63225538283405924</v>
      </c>
      <c r="F810" t="str">
        <f>_xlfn.IFNA(VLOOKUP(D810,ctlistM1!A:AI,4,FALSE),"PC 12:0_14:1")</f>
        <v>PC 12:0_14:1</v>
      </c>
      <c r="G810">
        <f>_xlfn.IFNA(VLOOKUP(D810,ctlistM1!A:AL,11,FALSE),0)</f>
        <v>0</v>
      </c>
      <c r="H810" s="2">
        <f>IF(G810=0,0,VLOOKUP(F810,ProbListM1!D:W,IF(G810=1,17,IF(G810=2,18,IF(G810=3,19,IF(G810=4,20)))), FALSE))</f>
        <v>0</v>
      </c>
      <c r="I810" s="12" t="str">
        <f>IF(_xlfn.IFNA(VLOOKUP(D810,ctlistM1!A:AI,12,FALSE),"PC 12:0_14:1")=0,"PC 12:0_14:1", _xlfn.IFNA(VLOOKUP(D810,ctlistM1!A:AI,12,FALSE),"PC 12:0_14:1"))</f>
        <v>PC 12:0_14:1</v>
      </c>
      <c r="J810" s="12">
        <f>_xlfn.IFNA(VLOOKUP(D810,ctlistM1!A:AO,19,FALSE),0)</f>
        <v>0</v>
      </c>
      <c r="K810" s="2">
        <f>IF(J810=0,0,VLOOKUP(I810,ProbListM1!D:W,IF(J810=1,17,IF(J810=2,18,IF(J810=3,19,IF(J810=4,20)))),FALSE))</f>
        <v>0</v>
      </c>
      <c r="L810" s="12" t="str">
        <f>IF(_xlfn.IFNA(VLOOKUP(D810,ctlistM1!A:AI,20,FALSE),"PC 12:0_14:1")=0,"PC 12:0_14:1", _xlfn.IFNA(VLOOKUP(D810,ctlistM1!A:AI,20,FALSE),"PC 12:0_14:1"))</f>
        <v>PC 12:0_14:1</v>
      </c>
      <c r="M810">
        <f>_xlfn.IFNA(VLOOKUP(D810,ctlistM1!A:AR,27,FALSE),0)</f>
        <v>0</v>
      </c>
      <c r="N810" s="2">
        <v>0</v>
      </c>
      <c r="O810" t="s">
        <v>146</v>
      </c>
      <c r="P810">
        <v>0</v>
      </c>
      <c r="Q810">
        <v>0</v>
      </c>
    </row>
    <row r="811" spans="1:17" x14ac:dyDescent="0.25">
      <c r="A811">
        <v>810</v>
      </c>
      <c r="B811">
        <v>-758.5</v>
      </c>
      <c r="C811">
        <v>253.3</v>
      </c>
      <c r="D811" t="s">
        <v>980</v>
      </c>
      <c r="E811">
        <f>VLOOKUP(D811,ProbListM1!D:S,10,FALSE)</f>
        <v>0.61823675454733995</v>
      </c>
      <c r="F811" t="str">
        <f>_xlfn.IFNA(VLOOKUP(D811,ctlistM1!A:AI,4,FALSE),"PC 12:0_14:1")</f>
        <v>PC 12:0_14:1</v>
      </c>
      <c r="G811">
        <f>_xlfn.IFNA(VLOOKUP(D811,ctlistM1!A:AL,11,FALSE),0)</f>
        <v>0</v>
      </c>
      <c r="H811" s="2">
        <f>IF(G811=0,0,VLOOKUP(F811,ProbListM1!D:W,IF(G811=1,17,IF(G811=2,18,IF(G811=3,19,IF(G811=4,20)))), FALSE))</f>
        <v>0</v>
      </c>
      <c r="I811" s="12" t="str">
        <f>IF(_xlfn.IFNA(VLOOKUP(D811,ctlistM1!A:AI,12,FALSE),"PC 12:0_14:1")=0,"PC 12:0_14:1", _xlfn.IFNA(VLOOKUP(D811,ctlistM1!A:AI,12,FALSE),"PC 12:0_14:1"))</f>
        <v>PC 12:0_14:1</v>
      </c>
      <c r="J811" s="12">
        <f>_xlfn.IFNA(VLOOKUP(D811,ctlistM1!A:AO,19,FALSE),0)</f>
        <v>0</v>
      </c>
      <c r="K811" s="2">
        <f>IF(J811=0,0,VLOOKUP(I811,ProbListM1!D:W,IF(J811=1,17,IF(J811=2,18,IF(J811=3,19,IF(J811=4,20)))),FALSE))</f>
        <v>0</v>
      </c>
      <c r="L811" s="12" t="str">
        <f>IF(_xlfn.IFNA(VLOOKUP(D811,ctlistM1!A:AI,20,FALSE),"PC 12:0_14:1")=0,"PC 12:0_14:1", _xlfn.IFNA(VLOOKUP(D811,ctlistM1!A:AI,20,FALSE),"PC 12:0_14:1"))</f>
        <v>PC 12:0_14:1</v>
      </c>
      <c r="M811">
        <f>_xlfn.IFNA(VLOOKUP(D811,ctlistM1!A:AR,27,FALSE),0)</f>
        <v>0</v>
      </c>
      <c r="N811" s="2">
        <v>0</v>
      </c>
      <c r="O811" t="s">
        <v>146</v>
      </c>
      <c r="P811">
        <v>0</v>
      </c>
      <c r="Q811">
        <v>0</v>
      </c>
    </row>
    <row r="812" spans="1:17" x14ac:dyDescent="0.25">
      <c r="A812">
        <v>811</v>
      </c>
      <c r="B812">
        <v>-788.5</v>
      </c>
      <c r="C812">
        <v>283.3</v>
      </c>
      <c r="D812" t="s">
        <v>981</v>
      </c>
      <c r="E812">
        <f>VLOOKUP(D812,ProbListM1!D:S,10,FALSE)</f>
        <v>0.60416631732619419</v>
      </c>
      <c r="F812" t="str">
        <f>_xlfn.IFNA(VLOOKUP(D812,ctlistM1!A:AI,4,FALSE),"PC 12:0_14:1")</f>
        <v>PS 18:1_18:1</v>
      </c>
      <c r="G812">
        <f>_xlfn.IFNA(VLOOKUP(D812,ctlistM1!A:AL,11,FALSE),0)</f>
        <v>1</v>
      </c>
      <c r="H812" s="2">
        <f>IF(G812=0,0,VLOOKUP(F812,ProbListM1!D:W,IF(G812=1,17,IF(G812=2,18,IF(G812=3,19,IF(G812=4,20)))), FALSE))</f>
        <v>1.4562429720272997E-2</v>
      </c>
      <c r="I812" s="12" t="str">
        <f>IF(_xlfn.IFNA(VLOOKUP(D812,ctlistM1!A:AI,12,FALSE),"PC 12:0_14:1")=0,"PC 12:0_14:1", _xlfn.IFNA(VLOOKUP(D812,ctlistM1!A:AI,12,FALSE),"PC 12:0_14:1"))</f>
        <v>PC 12:0_14:1</v>
      </c>
      <c r="J812" s="12">
        <f>_xlfn.IFNA(VLOOKUP(D812,ctlistM1!A:AO,19,FALSE),0)</f>
        <v>0</v>
      </c>
      <c r="K812" s="2">
        <f>IF(J812=0,0,VLOOKUP(I812,ProbListM1!D:W,IF(J812=1,17,IF(J812=2,18,IF(J812=3,19,IF(J812=4,20)))),FALSE))</f>
        <v>0</v>
      </c>
      <c r="L812" s="12" t="str">
        <f>IF(_xlfn.IFNA(VLOOKUP(D812,ctlistM1!A:AI,20,FALSE),"PC 12:0_14:1")=0,"PC 12:0_14:1", _xlfn.IFNA(VLOOKUP(D812,ctlistM1!A:AI,20,FALSE),"PC 12:0_14:1"))</f>
        <v>PC 12:0_14:1</v>
      </c>
      <c r="M812">
        <f>_xlfn.IFNA(VLOOKUP(D812,ctlistM1!A:AR,27,FALSE),0)</f>
        <v>0</v>
      </c>
      <c r="N812" s="2">
        <v>0</v>
      </c>
      <c r="O812" t="s">
        <v>146</v>
      </c>
      <c r="P812">
        <v>0</v>
      </c>
      <c r="Q812">
        <v>0</v>
      </c>
    </row>
    <row r="813" spans="1:17" x14ac:dyDescent="0.25">
      <c r="A813">
        <v>812</v>
      </c>
      <c r="B813">
        <v>-816.6</v>
      </c>
      <c r="C813">
        <v>283.3</v>
      </c>
      <c r="D813" t="s">
        <v>982</v>
      </c>
      <c r="E813">
        <f>VLOOKUP(D813,ProbListM1!D:S,10,FALSE)</f>
        <v>0.59059327358190317</v>
      </c>
      <c r="F813" t="str">
        <f>_xlfn.IFNA(VLOOKUP(D813,ctlistM1!A:AI,4,FALSE),"PC 12:0_14:1")</f>
        <v>PS 18:1_20:1_2</v>
      </c>
      <c r="G813">
        <f>_xlfn.IFNA(VLOOKUP(D813,ctlistM1!A:AL,11,FALSE),0)</f>
        <v>1</v>
      </c>
      <c r="H813" s="2">
        <f>IF(G813=0,0,VLOOKUP(F813,ProbListM1!D:W,IF(G813=1,17,IF(G813=2,18,IF(G813=3,19,IF(G813=4,20)))), FALSE))</f>
        <v>1.4235273952154076E-2</v>
      </c>
      <c r="I813" s="12" t="str">
        <f>IF(_xlfn.IFNA(VLOOKUP(D813,ctlistM1!A:AI,12,FALSE),"PC 12:0_14:1")=0,"PC 12:0_14:1", _xlfn.IFNA(VLOOKUP(D813,ctlistM1!A:AI,12,FALSE),"PC 12:0_14:1"))</f>
        <v>PC 12:0_14:1</v>
      </c>
      <c r="J813" s="12">
        <f>_xlfn.IFNA(VLOOKUP(D813,ctlistM1!A:AO,19,FALSE),0)</f>
        <v>0</v>
      </c>
      <c r="K813" s="2">
        <f>IF(J813=0,0,VLOOKUP(I813,ProbListM1!D:W,IF(J813=1,17,IF(J813=2,18,IF(J813=3,19,IF(J813=4,20)))),FALSE))</f>
        <v>0</v>
      </c>
      <c r="L813" s="12" t="str">
        <f>IF(_xlfn.IFNA(VLOOKUP(D813,ctlistM1!A:AI,20,FALSE),"PC 12:0_14:1")=0,"PC 12:0_14:1", _xlfn.IFNA(VLOOKUP(D813,ctlistM1!A:AI,20,FALSE),"PC 12:0_14:1"))</f>
        <v>PC 12:0_14:1</v>
      </c>
      <c r="M813">
        <f>_xlfn.IFNA(VLOOKUP(D813,ctlistM1!A:AR,27,FALSE),0)</f>
        <v>0</v>
      </c>
      <c r="N813" s="2">
        <v>0</v>
      </c>
      <c r="O813" t="s">
        <v>146</v>
      </c>
      <c r="P813">
        <v>0</v>
      </c>
      <c r="Q813">
        <v>0</v>
      </c>
    </row>
    <row r="814" spans="1:17" x14ac:dyDescent="0.25">
      <c r="A814">
        <v>813</v>
      </c>
      <c r="B814">
        <v>-784.5</v>
      </c>
      <c r="C814">
        <v>281.3</v>
      </c>
      <c r="D814" t="s">
        <v>983</v>
      </c>
      <c r="E814">
        <f>VLOOKUP(D814,ProbListM1!D:S,10,FALSE)</f>
        <v>0.60452895309480326</v>
      </c>
      <c r="F814" t="str">
        <f>_xlfn.IFNA(VLOOKUP(D814,ctlistM1!A:AI,4,FALSE),"PC 12:0_14:1")</f>
        <v>PS 18:2_18:2</v>
      </c>
      <c r="G814">
        <f>_xlfn.IFNA(VLOOKUP(D814,ctlistM1!A:AL,11,FALSE),0)</f>
        <v>1</v>
      </c>
      <c r="H814" s="2">
        <f>IF(G814=0,0,VLOOKUP(F814,ProbListM1!D:W,IF(G814=1,17,IF(G814=2,18,IF(G814=3,19,IF(G814=4,20)))), FALSE))</f>
        <v>1.4533850041844432E-2</v>
      </c>
      <c r="I814" s="12" t="str">
        <f>IF(_xlfn.IFNA(VLOOKUP(D814,ctlistM1!A:AI,12,FALSE),"PC 12:0_14:1")=0,"PC 12:0_14:1", _xlfn.IFNA(VLOOKUP(D814,ctlistM1!A:AI,12,FALSE),"PC 12:0_14:1"))</f>
        <v>PC 12:0_14:1</v>
      </c>
      <c r="J814" s="12">
        <f>_xlfn.IFNA(VLOOKUP(D814,ctlistM1!A:AO,19,FALSE),0)</f>
        <v>0</v>
      </c>
      <c r="K814" s="2">
        <f>IF(J814=0,0,VLOOKUP(I814,ProbListM1!D:W,IF(J814=1,17,IF(J814=2,18,IF(J814=3,19,IF(J814=4,20)))),FALSE))</f>
        <v>0</v>
      </c>
      <c r="L814" s="12" t="str">
        <f>IF(_xlfn.IFNA(VLOOKUP(D814,ctlistM1!A:AI,20,FALSE),"PC 12:0_14:1")=0,"PC 12:0_14:1", _xlfn.IFNA(VLOOKUP(D814,ctlistM1!A:AI,20,FALSE),"PC 12:0_14:1"))</f>
        <v>PC 12:0_14:1</v>
      </c>
      <c r="M814">
        <f>_xlfn.IFNA(VLOOKUP(D814,ctlistM1!A:AR,27,FALSE),0)</f>
        <v>0</v>
      </c>
      <c r="N814" s="2">
        <v>0</v>
      </c>
      <c r="O814" t="s">
        <v>146</v>
      </c>
      <c r="P814">
        <v>0</v>
      </c>
      <c r="Q814">
        <v>0</v>
      </c>
    </row>
    <row r="815" spans="1:17" x14ac:dyDescent="0.25">
      <c r="A815">
        <v>814</v>
      </c>
      <c r="B815">
        <v>-780.5</v>
      </c>
      <c r="C815">
        <v>279.3</v>
      </c>
      <c r="D815" t="s">
        <v>984</v>
      </c>
      <c r="E815">
        <f>VLOOKUP(D815,ProbListM1!D:S,10,FALSE)</f>
        <v>0.6048918065264911</v>
      </c>
      <c r="F815" t="str">
        <f>_xlfn.IFNA(VLOOKUP(D815,ctlistM1!A:AI,4,FALSE),"PC 12:0_14:1")</f>
        <v>PC 12:0_14:1</v>
      </c>
      <c r="G815">
        <f>_xlfn.IFNA(VLOOKUP(D815,ctlistM1!A:AL,11,FALSE),0)</f>
        <v>0</v>
      </c>
      <c r="H815" s="2">
        <f>IF(G815=0,0,VLOOKUP(F815,ProbListM1!D:W,IF(G815=1,17,IF(G815=2,18,IF(G815=3,19,IF(G815=4,20)))), FALSE))</f>
        <v>0</v>
      </c>
      <c r="I815" s="12" t="str">
        <f>IF(_xlfn.IFNA(VLOOKUP(D815,ctlistM1!A:AI,12,FALSE),"PC 12:0_14:1")=0,"PC 12:0_14:1", _xlfn.IFNA(VLOOKUP(D815,ctlistM1!A:AI,12,FALSE),"PC 12:0_14:1"))</f>
        <v>PC 12:0_14:1</v>
      </c>
      <c r="J815" s="12">
        <f>_xlfn.IFNA(VLOOKUP(D815,ctlistM1!A:AO,19,FALSE),0)</f>
        <v>0</v>
      </c>
      <c r="K815" s="2">
        <f>IF(J815=0,0,VLOOKUP(I815,ProbListM1!D:W,IF(J815=1,17,IF(J815=2,18,IF(J815=3,19,IF(J815=4,20)))),FALSE))</f>
        <v>0</v>
      </c>
      <c r="L815" s="12" t="str">
        <f>IF(_xlfn.IFNA(VLOOKUP(D815,ctlistM1!A:AI,20,FALSE),"PC 12:0_14:1")=0,"PC 12:0_14:1", _xlfn.IFNA(VLOOKUP(D815,ctlistM1!A:AI,20,FALSE),"PC 12:0_14:1"))</f>
        <v>PC 12:0_14:1</v>
      </c>
      <c r="M815">
        <f>_xlfn.IFNA(VLOOKUP(D815,ctlistM1!A:AR,27,FALSE),0)</f>
        <v>0</v>
      </c>
      <c r="N815" s="2">
        <v>0</v>
      </c>
      <c r="O815" t="s">
        <v>146</v>
      </c>
      <c r="P815">
        <v>0</v>
      </c>
      <c r="Q815">
        <v>0</v>
      </c>
    </row>
    <row r="816" spans="1:17" x14ac:dyDescent="0.25">
      <c r="A816">
        <v>815</v>
      </c>
      <c r="B816">
        <v>-814.6</v>
      </c>
      <c r="C816">
        <v>281.3</v>
      </c>
      <c r="D816" t="s">
        <v>985</v>
      </c>
      <c r="E816">
        <f>VLOOKUP(D816,ProbListM1!D:S,10,FALSE)</f>
        <v>0.59077049143699811</v>
      </c>
      <c r="F816" t="str">
        <f>_xlfn.IFNA(VLOOKUP(D816,ctlistM1!A:AI,4,FALSE),"PC 12:0_14:1")</f>
        <v>PS 18:2_20:1_2</v>
      </c>
      <c r="G816">
        <f>_xlfn.IFNA(VLOOKUP(D816,ctlistM1!A:AL,11,FALSE),0)</f>
        <v>1</v>
      </c>
      <c r="H816" s="2">
        <f>IF(G816=0,0,VLOOKUP(F816,ProbListM1!D:W,IF(G816=1,17,IF(G816=2,18,IF(G816=3,19,IF(G816=4,20)))), FALSE))</f>
        <v>1.4203074456130428E-2</v>
      </c>
      <c r="I816" s="12" t="str">
        <f>IF(_xlfn.IFNA(VLOOKUP(D816,ctlistM1!A:AI,12,FALSE),"PC 12:0_14:1")=0,"PC 12:0_14:1", _xlfn.IFNA(VLOOKUP(D816,ctlistM1!A:AI,12,FALSE),"PC 12:0_14:1"))</f>
        <v>PC 12:0_14:1</v>
      </c>
      <c r="J816" s="12">
        <f>_xlfn.IFNA(VLOOKUP(D816,ctlistM1!A:AO,19,FALSE),0)</f>
        <v>0</v>
      </c>
      <c r="K816" s="2">
        <f>IF(J816=0,0,VLOOKUP(I816,ProbListM1!D:W,IF(J816=1,17,IF(J816=2,18,IF(J816=3,19,IF(J816=4,20)))),FALSE))</f>
        <v>0</v>
      </c>
      <c r="L816" s="12" t="str">
        <f>IF(_xlfn.IFNA(VLOOKUP(D816,ctlistM1!A:AI,20,FALSE),"PC 12:0_14:1")=0,"PC 12:0_14:1", _xlfn.IFNA(VLOOKUP(D816,ctlistM1!A:AI,20,FALSE),"PC 12:0_14:1"))</f>
        <v>PC 12:0_14:1</v>
      </c>
      <c r="M816">
        <f>_xlfn.IFNA(VLOOKUP(D816,ctlistM1!A:AR,27,FALSE),0)</f>
        <v>0</v>
      </c>
      <c r="N816" s="2">
        <v>0</v>
      </c>
      <c r="O816" t="s">
        <v>146</v>
      </c>
      <c r="P816">
        <v>0</v>
      </c>
      <c r="Q816">
        <v>0</v>
      </c>
    </row>
    <row r="817" spans="1:17" x14ac:dyDescent="0.25">
      <c r="A817">
        <v>816</v>
      </c>
      <c r="B817">
        <v>-812.5</v>
      </c>
      <c r="C817">
        <v>279.2</v>
      </c>
      <c r="D817" t="s">
        <v>986</v>
      </c>
      <c r="E817">
        <f>VLOOKUP(D817,ProbListM1!D:S,10,FALSE)</f>
        <v>0.59094776246941427</v>
      </c>
      <c r="F817" t="str">
        <f>_xlfn.IFNA(VLOOKUP(D817,ctlistM1!A:AI,4,FALSE),"PC 12:0_14:1")</f>
        <v>PC 12:0_14:1</v>
      </c>
      <c r="G817">
        <f>_xlfn.IFNA(VLOOKUP(D817,ctlistM1!A:AL,11,FALSE),0)</f>
        <v>0</v>
      </c>
      <c r="H817" s="2">
        <f>IF(G817=0,0,VLOOKUP(F817,ProbListM1!D:W,IF(G817=1,17,IF(G817=2,18,IF(G817=3,19,IF(G817=4,20)))), FALSE))</f>
        <v>0</v>
      </c>
      <c r="I817" s="12" t="str">
        <f>IF(_xlfn.IFNA(VLOOKUP(D817,ctlistM1!A:AI,12,FALSE),"PC 12:0_14:1")=0,"PC 12:0_14:1", _xlfn.IFNA(VLOOKUP(D817,ctlistM1!A:AI,12,FALSE),"PC 12:0_14:1"))</f>
        <v>PC 12:0_14:1</v>
      </c>
      <c r="J817" s="12">
        <f>_xlfn.IFNA(VLOOKUP(D817,ctlistM1!A:AO,19,FALSE),0)</f>
        <v>0</v>
      </c>
      <c r="K817" s="2">
        <f>IF(J817=0,0,VLOOKUP(I817,ProbListM1!D:W,IF(J817=1,17,IF(J817=2,18,IF(J817=3,19,IF(J817=4,20)))),FALSE))</f>
        <v>0</v>
      </c>
      <c r="L817" s="12" t="str">
        <f>IF(_xlfn.IFNA(VLOOKUP(D817,ctlistM1!A:AI,20,FALSE),"PC 12:0_14:1")=0,"PC 12:0_14:1", _xlfn.IFNA(VLOOKUP(D817,ctlistM1!A:AI,20,FALSE),"PC 12:0_14:1"))</f>
        <v>PC 12:0_14:1</v>
      </c>
      <c r="M817">
        <f>_xlfn.IFNA(VLOOKUP(D817,ctlistM1!A:AR,27,FALSE),0)</f>
        <v>0</v>
      </c>
      <c r="N817" s="2">
        <v>0</v>
      </c>
      <c r="O817" t="s">
        <v>146</v>
      </c>
      <c r="P817">
        <v>0</v>
      </c>
      <c r="Q817">
        <v>0</v>
      </c>
    </row>
    <row r="818" spans="1:17" x14ac:dyDescent="0.25">
      <c r="A818">
        <v>817</v>
      </c>
      <c r="B818">
        <v>-807.5</v>
      </c>
      <c r="C818">
        <v>255.2</v>
      </c>
      <c r="D818" t="s">
        <v>987</v>
      </c>
      <c r="E818">
        <f>VLOOKUP(D818,ProbListM1!D:S,10,FALSE)</f>
        <v>0.60903680744439459</v>
      </c>
      <c r="F818" t="str">
        <f>_xlfn.IFNA(VLOOKUP(D818,ctlistM1!A:AI,4,FALSE),"PC 12:0_14:1")</f>
        <v>PC 12:0_14:1</v>
      </c>
      <c r="G818">
        <f>_xlfn.IFNA(VLOOKUP(D818,ctlistM1!A:AL,11,FALSE),0)</f>
        <v>0</v>
      </c>
      <c r="H818" s="2">
        <f>IF(G818=0,0,VLOOKUP(F818,ProbListM1!D:W,IF(G818=1,17,IF(G818=2,18,IF(G818=3,19,IF(G818=4,20)))), FALSE))</f>
        <v>0</v>
      </c>
      <c r="I818" s="12" t="str">
        <f>IF(_xlfn.IFNA(VLOOKUP(D818,ctlistM1!A:AI,12,FALSE),"PC 12:0_14:1")=0,"PC 12:0_14:1", _xlfn.IFNA(VLOOKUP(D818,ctlistM1!A:AI,12,FALSE),"PC 12:0_14:1"))</f>
        <v>PC 12:0_14:1</v>
      </c>
      <c r="J818" s="12">
        <f>_xlfn.IFNA(VLOOKUP(D818,ctlistM1!A:AO,19,FALSE),0)</f>
        <v>0</v>
      </c>
      <c r="K818" s="2">
        <f>IF(J818=0,0,VLOOKUP(I818,ProbListM1!D:W,IF(J818=1,17,IF(J818=2,18,IF(J818=3,19,IF(J818=4,20)))),FALSE))</f>
        <v>0</v>
      </c>
      <c r="L818" s="12" t="str">
        <f>IF(_xlfn.IFNA(VLOOKUP(D818,ctlistM1!A:AI,20,FALSE),"PC 12:0_14:1")=0,"PC 12:0_14:1", _xlfn.IFNA(VLOOKUP(D818,ctlistM1!A:AI,20,FALSE),"PC 12:0_14:1"))</f>
        <v>PC 12:0_14:1</v>
      </c>
      <c r="M818">
        <f>_xlfn.IFNA(VLOOKUP(D818,ctlistM1!A:AR,27,FALSE),0)</f>
        <v>0</v>
      </c>
      <c r="N818" s="2">
        <v>0</v>
      </c>
      <c r="O818" t="s">
        <v>146</v>
      </c>
      <c r="P818">
        <v>0</v>
      </c>
      <c r="Q818">
        <v>0</v>
      </c>
    </row>
    <row r="819" spans="1:17" x14ac:dyDescent="0.25">
      <c r="A819">
        <v>818</v>
      </c>
      <c r="B819">
        <v>-835.5</v>
      </c>
      <c r="C819">
        <v>283.2</v>
      </c>
      <c r="D819" t="s">
        <v>988</v>
      </c>
      <c r="E819">
        <f>VLOOKUP(D819,ProbListM1!D:S,10,FALSE)</f>
        <v>0.59535434453267455</v>
      </c>
      <c r="F819" t="str">
        <f>_xlfn.IFNA(VLOOKUP(D819,ctlistM1!A:AI,4,FALSE),"PC 12:0_14:1")</f>
        <v>PI 16:1_18:1</v>
      </c>
      <c r="G819">
        <f>_xlfn.IFNA(VLOOKUP(D819,ctlistM1!A:AL,11,FALSE),0)</f>
        <v>1</v>
      </c>
      <c r="H819" s="2">
        <f>IF(G819=0,0,VLOOKUP(F819,ProbListM1!D:W,IF(G819=1,17,IF(G819=2,18,IF(G819=3,19,IF(G819=4,20)))), FALSE))</f>
        <v>1.4350031692076892E-2</v>
      </c>
      <c r="I819" s="12" t="str">
        <f>IF(_xlfn.IFNA(VLOOKUP(D819,ctlistM1!A:AI,12,FALSE),"PC 12:0_14:1")=0,"PC 12:0_14:1", _xlfn.IFNA(VLOOKUP(D819,ctlistM1!A:AI,12,FALSE),"PC 12:0_14:1"))</f>
        <v>PC 12:0_14:1</v>
      </c>
      <c r="J819" s="12">
        <f>_xlfn.IFNA(VLOOKUP(D819,ctlistM1!A:AO,19,FALSE),0)</f>
        <v>0</v>
      </c>
      <c r="K819" s="2">
        <f>IF(J819=0,0,VLOOKUP(I819,ProbListM1!D:W,IF(J819=1,17,IF(J819=2,18,IF(J819=3,19,IF(J819=4,20)))),FALSE))</f>
        <v>0</v>
      </c>
      <c r="L819" s="12" t="str">
        <f>IF(_xlfn.IFNA(VLOOKUP(D819,ctlistM1!A:AI,20,FALSE),"PC 12:0_14:1")=0,"PC 12:0_14:1", _xlfn.IFNA(VLOOKUP(D819,ctlistM1!A:AI,20,FALSE),"PC 12:0_14:1"))</f>
        <v>PC 12:0_14:1</v>
      </c>
      <c r="M819">
        <f>_xlfn.IFNA(VLOOKUP(D819,ctlistM1!A:AR,27,FALSE),0)</f>
        <v>0</v>
      </c>
      <c r="N819" s="2">
        <v>0</v>
      </c>
      <c r="O819" t="s">
        <v>146</v>
      </c>
      <c r="P819">
        <v>0</v>
      </c>
      <c r="Q819">
        <v>0</v>
      </c>
    </row>
    <row r="820" spans="1:17" x14ac:dyDescent="0.25">
      <c r="A820">
        <v>819</v>
      </c>
      <c r="B820">
        <v>-807.5</v>
      </c>
      <c r="C820">
        <v>227.2</v>
      </c>
      <c r="D820" t="s">
        <v>989</v>
      </c>
      <c r="E820">
        <f>VLOOKUP(D820,ProbListM1!D:S,10,FALSE)</f>
        <v>0.60903680744439459</v>
      </c>
      <c r="F820" t="str">
        <f>_xlfn.IFNA(VLOOKUP(D820,ctlistM1!A:AI,4,FALSE),"PC 12:0_14:1")</f>
        <v>PC 12:0_14:1</v>
      </c>
      <c r="G820">
        <f>_xlfn.IFNA(VLOOKUP(D820,ctlistM1!A:AL,11,FALSE),0)</f>
        <v>0</v>
      </c>
      <c r="H820" s="2">
        <f>IF(G820=0,0,VLOOKUP(F820,ProbListM1!D:W,IF(G820=1,17,IF(G820=2,18,IF(G820=3,19,IF(G820=4,20)))), FALSE))</f>
        <v>0</v>
      </c>
      <c r="I820" s="12" t="str">
        <f>IF(_xlfn.IFNA(VLOOKUP(D820,ctlistM1!A:AI,12,FALSE),"PC 12:0_14:1")=0,"PC 12:0_14:1", _xlfn.IFNA(VLOOKUP(D820,ctlistM1!A:AI,12,FALSE),"PC 12:0_14:1"))</f>
        <v>PC 12:0_14:1</v>
      </c>
      <c r="J820" s="12">
        <f>_xlfn.IFNA(VLOOKUP(D820,ctlistM1!A:AO,19,FALSE),0)</f>
        <v>0</v>
      </c>
      <c r="K820" s="2">
        <f>IF(J820=0,0,VLOOKUP(I820,ProbListM1!D:W,IF(J820=1,17,IF(J820=2,18,IF(J820=3,19,IF(J820=4,20)))),FALSE))</f>
        <v>0</v>
      </c>
      <c r="L820" s="12" t="str">
        <f>IF(_xlfn.IFNA(VLOOKUP(D820,ctlistM1!A:AI,20,FALSE),"PC 12:0_14:1")=0,"PC 12:0_14:1", _xlfn.IFNA(VLOOKUP(D820,ctlistM1!A:AI,20,FALSE),"PC 12:0_14:1"))</f>
        <v>PC 12:0_14:1</v>
      </c>
      <c r="M820">
        <f>_xlfn.IFNA(VLOOKUP(D820,ctlistM1!A:AR,27,FALSE),0)</f>
        <v>0</v>
      </c>
      <c r="N820" s="2">
        <v>0</v>
      </c>
      <c r="O820" t="s">
        <v>146</v>
      </c>
      <c r="P820">
        <v>0</v>
      </c>
      <c r="Q820">
        <v>0</v>
      </c>
    </row>
    <row r="821" spans="1:17" x14ac:dyDescent="0.25">
      <c r="A821">
        <v>820</v>
      </c>
      <c r="B821">
        <v>-833.5</v>
      </c>
      <c r="C821">
        <v>253.2</v>
      </c>
      <c r="D821" t="s">
        <v>990</v>
      </c>
      <c r="E821">
        <f>VLOOKUP(D821,ProbListM1!D:S,10,FALSE)</f>
        <v>0.59553299103049151</v>
      </c>
      <c r="F821" t="str">
        <f>_xlfn.IFNA(VLOOKUP(D821,ctlistM1!A:AI,4,FALSE),"PC 12:0_14:1")</f>
        <v>PC 12:0_14:1</v>
      </c>
      <c r="G821">
        <f>_xlfn.IFNA(VLOOKUP(D821,ctlistM1!A:AL,11,FALSE),0)</f>
        <v>0</v>
      </c>
      <c r="H821" s="2">
        <f>IF(G821=0,0,VLOOKUP(F821,ProbListM1!D:W,IF(G821=1,17,IF(G821=2,18,IF(G821=3,19,IF(G821=4,20)))), FALSE))</f>
        <v>0</v>
      </c>
      <c r="I821" s="12" t="str">
        <f>IF(_xlfn.IFNA(VLOOKUP(D821,ctlistM1!A:AI,12,FALSE),"PC 12:0_14:1")=0,"PC 12:0_14:1", _xlfn.IFNA(VLOOKUP(D821,ctlistM1!A:AI,12,FALSE),"PC 12:0_14:1"))</f>
        <v>PC 12:0_14:1</v>
      </c>
      <c r="J821" s="12">
        <f>_xlfn.IFNA(VLOOKUP(D821,ctlistM1!A:AO,19,FALSE),0)</f>
        <v>0</v>
      </c>
      <c r="K821" s="2">
        <f>IF(J821=0,0,VLOOKUP(I821,ProbListM1!D:W,IF(J821=1,17,IF(J821=2,18,IF(J821=3,19,IF(J821=4,20)))),FALSE))</f>
        <v>0</v>
      </c>
      <c r="L821" s="12" t="str">
        <f>IF(_xlfn.IFNA(VLOOKUP(D821,ctlistM1!A:AI,20,FALSE),"PC 12:0_14:1")=0,"PC 12:0_14:1", _xlfn.IFNA(VLOOKUP(D821,ctlistM1!A:AI,20,FALSE),"PC 12:0_14:1"))</f>
        <v>PC 12:0_14:1</v>
      </c>
      <c r="M821">
        <f>_xlfn.IFNA(VLOOKUP(D821,ctlistM1!A:AR,27,FALSE),0)</f>
        <v>0</v>
      </c>
      <c r="N821" s="2">
        <v>0</v>
      </c>
      <c r="O821" t="s">
        <v>146</v>
      </c>
      <c r="P821">
        <v>0</v>
      </c>
      <c r="Q821">
        <v>0</v>
      </c>
    </row>
    <row r="822" spans="1:17" x14ac:dyDescent="0.25">
      <c r="A822">
        <v>821</v>
      </c>
      <c r="B822">
        <v>-863.6</v>
      </c>
      <c r="C822">
        <v>283.3</v>
      </c>
      <c r="D822" t="s">
        <v>991</v>
      </c>
      <c r="E822">
        <f>VLOOKUP(D822,ProbListM1!D:S,10,FALSE)</f>
        <v>0.58197926828304514</v>
      </c>
      <c r="F822" t="str">
        <f>_xlfn.IFNA(VLOOKUP(D822,ctlistM1!A:AI,4,FALSE),"PC 12:0_14:1")</f>
        <v>PI 18:1_18:1</v>
      </c>
      <c r="G822">
        <f>_xlfn.IFNA(VLOOKUP(D822,ctlistM1!A:AL,11,FALSE),0)</f>
        <v>1</v>
      </c>
      <c r="H822" s="2">
        <f>IF(G822=0,0,VLOOKUP(F822,ProbListM1!D:W,IF(G822=1,17,IF(G822=2,18,IF(G822=3,19,IF(G822=4,20)))), FALSE))</f>
        <v>1.4027647602956345E-2</v>
      </c>
      <c r="I822" s="12" t="str">
        <f>IF(_xlfn.IFNA(VLOOKUP(D822,ctlistM1!A:AI,12,FALSE),"PC 12:0_14:1")=0,"PC 12:0_14:1", _xlfn.IFNA(VLOOKUP(D822,ctlistM1!A:AI,12,FALSE),"PC 12:0_14:1"))</f>
        <v>PC 12:0_14:1</v>
      </c>
      <c r="J822" s="12">
        <f>_xlfn.IFNA(VLOOKUP(D822,ctlistM1!A:AO,19,FALSE),0)</f>
        <v>0</v>
      </c>
      <c r="K822" s="2">
        <f>IF(J822=0,0,VLOOKUP(I822,ProbListM1!D:W,IF(J822=1,17,IF(J822=2,18,IF(J822=3,19,IF(J822=4,20)))),FALSE))</f>
        <v>0</v>
      </c>
      <c r="L822" s="12" t="str">
        <f>IF(_xlfn.IFNA(VLOOKUP(D822,ctlistM1!A:AI,20,FALSE),"PC 12:0_14:1")=0,"PC 12:0_14:1", _xlfn.IFNA(VLOOKUP(D822,ctlistM1!A:AI,20,FALSE),"PC 12:0_14:1"))</f>
        <v>PC 12:0_14:1</v>
      </c>
      <c r="M822">
        <f>_xlfn.IFNA(VLOOKUP(D822,ctlistM1!A:AR,27,FALSE),0)</f>
        <v>0</v>
      </c>
      <c r="N822" s="2">
        <v>0</v>
      </c>
      <c r="O822" t="s">
        <v>146</v>
      </c>
      <c r="P822">
        <v>0</v>
      </c>
      <c r="Q822">
        <v>0</v>
      </c>
    </row>
    <row r="823" spans="1:17" x14ac:dyDescent="0.25">
      <c r="A823">
        <v>822</v>
      </c>
      <c r="B823">
        <v>-891.6</v>
      </c>
      <c r="C823">
        <v>283.2</v>
      </c>
      <c r="D823" t="s">
        <v>992</v>
      </c>
      <c r="E823">
        <f>VLOOKUP(D823,ProbListM1!D:S,10,FALSE)</f>
        <v>0.56890467302650194</v>
      </c>
      <c r="F823" t="str">
        <f>_xlfn.IFNA(VLOOKUP(D823,ctlistM1!A:AI,4,FALSE),"PC 12:0_14:1")</f>
        <v>PI 18:1_20:1_2</v>
      </c>
      <c r="G823">
        <f>_xlfn.IFNA(VLOOKUP(D823,ctlistM1!A:AL,11,FALSE),0)</f>
        <v>1</v>
      </c>
      <c r="H823" s="2">
        <f>IF(G823=0,0,VLOOKUP(F823,ProbListM1!D:W,IF(G823=1,17,IF(G823=2,18,IF(G823=3,19,IF(G823=4,20)))), FALSE))</f>
        <v>1.3712506111144858E-2</v>
      </c>
      <c r="I823" s="12" t="str">
        <f>IF(_xlfn.IFNA(VLOOKUP(D823,ctlistM1!A:AI,12,FALSE),"PC 12:0_14:1")=0,"PC 12:0_14:1", _xlfn.IFNA(VLOOKUP(D823,ctlistM1!A:AI,12,FALSE),"PC 12:0_14:1"))</f>
        <v>PC 12:0_14:1</v>
      </c>
      <c r="J823" s="12">
        <f>_xlfn.IFNA(VLOOKUP(D823,ctlistM1!A:AO,19,FALSE),0)</f>
        <v>0</v>
      </c>
      <c r="K823" s="2">
        <f>IF(J823=0,0,VLOOKUP(I823,ProbListM1!D:W,IF(J823=1,17,IF(J823=2,18,IF(J823=3,19,IF(J823=4,20)))),FALSE))</f>
        <v>0</v>
      </c>
      <c r="L823" s="12" t="str">
        <f>IF(_xlfn.IFNA(VLOOKUP(D823,ctlistM1!A:AI,20,FALSE),"PC 12:0_14:1")=0,"PC 12:0_14:1", _xlfn.IFNA(VLOOKUP(D823,ctlistM1!A:AI,20,FALSE),"PC 12:0_14:1"))</f>
        <v>PC 12:0_14:1</v>
      </c>
      <c r="M823">
        <f>_xlfn.IFNA(VLOOKUP(D823,ctlistM1!A:AR,27,FALSE),0)</f>
        <v>0</v>
      </c>
      <c r="N823" s="2">
        <v>0</v>
      </c>
      <c r="O823" t="s">
        <v>146</v>
      </c>
      <c r="P823">
        <v>0</v>
      </c>
      <c r="Q823">
        <v>0</v>
      </c>
    </row>
    <row r="824" spans="1:17" x14ac:dyDescent="0.25">
      <c r="A824">
        <v>823</v>
      </c>
      <c r="B824">
        <v>-885.6</v>
      </c>
      <c r="C824">
        <v>303.2</v>
      </c>
      <c r="D824" t="s">
        <v>993</v>
      </c>
      <c r="E824">
        <f>VLOOKUP(D824,ProbListM1!D:S,10,FALSE)</f>
        <v>0.56941695614724308</v>
      </c>
      <c r="F824" t="str">
        <f>_xlfn.IFNA(VLOOKUP(D824,ctlistM1!A:AI,4,FALSE),"PC 12:0_14:1")</f>
        <v>PI 18:0_20:5</v>
      </c>
      <c r="G824">
        <f>_xlfn.IFNA(VLOOKUP(D824,ctlistM1!A:AL,11,FALSE),0)</f>
        <v>1</v>
      </c>
      <c r="H824" s="2">
        <f>IF(G824=0,0,VLOOKUP(F824,ProbListM1!D:W,IF(G824=1,17,IF(G824=2,18,IF(G824=3,19,IF(G824=4,20)))), FALSE))</f>
        <v>1.6326461141448131E-2</v>
      </c>
      <c r="I824" s="12" t="str">
        <f>IF(_xlfn.IFNA(VLOOKUP(D824,ctlistM1!A:AI,12,FALSE),"PC 12:0_14:1")=0,"PC 12:0_14:1", _xlfn.IFNA(VLOOKUP(D824,ctlistM1!A:AI,12,FALSE),"PC 12:0_14:1"))</f>
        <v>PI 18:1_20:4</v>
      </c>
      <c r="J824" s="12">
        <f>_xlfn.IFNA(VLOOKUP(D824,ctlistM1!A:AO,19,FALSE),0)</f>
        <v>2</v>
      </c>
      <c r="K824" s="2">
        <f>IF(J824=0,0,VLOOKUP(I824,ProbListM1!D:W,IF(J824=1,17,IF(J824=2,18,IF(J824=3,19,IF(J824=4,20)))),FALSE))</f>
        <v>3.9304159850929166E-2</v>
      </c>
      <c r="L824" s="12" t="str">
        <f>IF(_xlfn.IFNA(VLOOKUP(D824,ctlistM1!A:AI,20,FALSE),"PC 12:0_14:1")=0,"PC 12:0_14:1", _xlfn.IFNA(VLOOKUP(D824,ctlistM1!A:AI,20,FALSE),"PC 12:0_14:1"))</f>
        <v>PC 12:0_14:1</v>
      </c>
      <c r="M824">
        <f>_xlfn.IFNA(VLOOKUP(D824,ctlistM1!A:AR,27,FALSE),0)</f>
        <v>0</v>
      </c>
      <c r="N824" s="2">
        <v>0</v>
      </c>
      <c r="O824" t="s">
        <v>146</v>
      </c>
      <c r="P824">
        <v>0</v>
      </c>
      <c r="Q824">
        <v>0</v>
      </c>
    </row>
    <row r="825" spans="1:17" x14ac:dyDescent="0.25">
      <c r="A825">
        <v>824</v>
      </c>
      <c r="B825">
        <v>-883.5</v>
      </c>
      <c r="C825">
        <v>283.2</v>
      </c>
      <c r="D825" t="s">
        <v>994</v>
      </c>
      <c r="E825">
        <f>VLOOKUP(D825,ProbListM1!D:S,10,FALSE)</f>
        <v>0.56958781967742034</v>
      </c>
      <c r="F825" t="str">
        <f>_xlfn.IFNA(VLOOKUP(D825,ctlistM1!A:AI,4,FALSE),"PC 12:0_14:1")</f>
        <v>PC 12:0_14:1</v>
      </c>
      <c r="G825">
        <f>_xlfn.IFNA(VLOOKUP(D825,ctlistM1!A:AL,11,FALSE),0)</f>
        <v>0</v>
      </c>
      <c r="H825" s="2">
        <f>IF(G825=0,0,VLOOKUP(F825,ProbListM1!D:W,IF(G825=1,17,IF(G825=2,18,IF(G825=3,19,IF(G825=4,20)))), FALSE))</f>
        <v>0</v>
      </c>
      <c r="I825" s="12" t="str">
        <f>IF(_xlfn.IFNA(VLOOKUP(D825,ctlistM1!A:AI,12,FALSE),"PC 12:0_14:1")=0,"PC 12:0_14:1", _xlfn.IFNA(VLOOKUP(D825,ctlistM1!A:AI,12,FALSE),"PC 12:0_14:1"))</f>
        <v>PC 12:0_14:1</v>
      </c>
      <c r="J825" s="12">
        <f>_xlfn.IFNA(VLOOKUP(D825,ctlistM1!A:AO,19,FALSE),0)</f>
        <v>0</v>
      </c>
      <c r="K825" s="2">
        <f>IF(J825=0,0,VLOOKUP(I825,ProbListM1!D:W,IF(J825=1,17,IF(J825=2,18,IF(J825=3,19,IF(J825=4,20)))),FALSE))</f>
        <v>0</v>
      </c>
      <c r="L825" s="12" t="str">
        <f>IF(_xlfn.IFNA(VLOOKUP(D825,ctlistM1!A:AI,20,FALSE),"PC 12:0_14:1")=0,"PC 12:0_14:1", _xlfn.IFNA(VLOOKUP(D825,ctlistM1!A:AI,20,FALSE),"PC 12:0_14:1"))</f>
        <v>PC 12:0_14:1</v>
      </c>
      <c r="M825">
        <f>_xlfn.IFNA(VLOOKUP(D825,ctlistM1!A:AR,27,FALSE),0)</f>
        <v>0</v>
      </c>
      <c r="N825" s="2">
        <v>0</v>
      </c>
      <c r="O825" t="s">
        <v>146</v>
      </c>
      <c r="P825">
        <v>0</v>
      </c>
      <c r="Q825">
        <v>0</v>
      </c>
    </row>
    <row r="826" spans="1:17" x14ac:dyDescent="0.25">
      <c r="A826">
        <v>825</v>
      </c>
      <c r="B826">
        <v>-883.5</v>
      </c>
      <c r="C826">
        <v>281.2</v>
      </c>
      <c r="D826" t="s">
        <v>995</v>
      </c>
      <c r="E826">
        <f>VLOOKUP(D826,ProbListM1!D:S,10,FALSE)</f>
        <v>0.56958781967742034</v>
      </c>
      <c r="F826" t="str">
        <f>_xlfn.IFNA(VLOOKUP(D826,ctlistM1!A:AI,4,FALSE),"PC 12:0_14:1")</f>
        <v>PC 12:0_14:1</v>
      </c>
      <c r="G826">
        <f>_xlfn.IFNA(VLOOKUP(D826,ctlistM1!A:AL,11,FALSE),0)</f>
        <v>0</v>
      </c>
      <c r="H826" s="2">
        <f>IF(G826=0,0,VLOOKUP(F826,ProbListM1!D:W,IF(G826=1,17,IF(G826=2,18,IF(G826=3,19,IF(G826=4,20)))), FALSE))</f>
        <v>0</v>
      </c>
      <c r="I826" s="12" t="str">
        <f>IF(_xlfn.IFNA(VLOOKUP(D826,ctlistM1!A:AI,12,FALSE),"PC 12:0_14:1")=0,"PC 12:0_14:1", _xlfn.IFNA(VLOOKUP(D826,ctlistM1!A:AI,12,FALSE),"PC 12:0_14:1"))</f>
        <v>PC 12:0_14:1</v>
      </c>
      <c r="J826" s="12">
        <f>_xlfn.IFNA(VLOOKUP(D826,ctlistM1!A:AO,19,FALSE),0)</f>
        <v>0</v>
      </c>
      <c r="K826" s="2">
        <f>IF(J826=0,0,VLOOKUP(I826,ProbListM1!D:W,IF(J826=1,17,IF(J826=2,18,IF(J826=3,19,IF(J826=4,20)))),FALSE))</f>
        <v>0</v>
      </c>
      <c r="L826" s="12" t="str">
        <f>IF(_xlfn.IFNA(VLOOKUP(D826,ctlistM1!A:AI,20,FALSE),"PC 12:0_14:1")=0,"PC 12:0_14:1", _xlfn.IFNA(VLOOKUP(D826,ctlistM1!A:AI,20,FALSE),"PC 12:0_14:1"))</f>
        <v>PC 12:0_14:1</v>
      </c>
      <c r="M826">
        <f>_xlfn.IFNA(VLOOKUP(D826,ctlistM1!A:AR,27,FALSE),0)</f>
        <v>0</v>
      </c>
      <c r="N826" s="2">
        <v>0</v>
      </c>
      <c r="O826" t="s">
        <v>146</v>
      </c>
      <c r="P826">
        <v>0</v>
      </c>
      <c r="Q826">
        <v>0</v>
      </c>
    </row>
    <row r="827" spans="1:17" x14ac:dyDescent="0.25">
      <c r="A827">
        <v>826</v>
      </c>
      <c r="B827">
        <v>-859.5</v>
      </c>
      <c r="C827">
        <v>281.2</v>
      </c>
      <c r="D827" t="s">
        <v>996</v>
      </c>
      <c r="E827">
        <f>VLOOKUP(D827,ProbListM1!D:S,10,FALSE)</f>
        <v>0.5823285868286443</v>
      </c>
      <c r="F827" t="str">
        <f>_xlfn.IFNA(VLOOKUP(D827,ctlistM1!A:AI,4,FALSE),"PC 12:0_14:1")</f>
        <v>PI 18:2_18:2</v>
      </c>
      <c r="G827">
        <f>_xlfn.IFNA(VLOOKUP(D827,ctlistM1!A:AL,11,FALSE),0)</f>
        <v>1</v>
      </c>
      <c r="H827" s="2">
        <f>IF(G827=0,0,VLOOKUP(F827,ProbListM1!D:W,IF(G827=1,17,IF(G827=2,18,IF(G827=3,19,IF(G827=4,20)))), FALSE))</f>
        <v>1.4000117467855082E-2</v>
      </c>
      <c r="I827" s="12" t="str">
        <f>IF(_xlfn.IFNA(VLOOKUP(D827,ctlistM1!A:AI,12,FALSE),"PC 12:0_14:1")=0,"PC 12:0_14:1", _xlfn.IFNA(VLOOKUP(D827,ctlistM1!A:AI,12,FALSE),"PC 12:0_14:1"))</f>
        <v>PC 12:0_14:1</v>
      </c>
      <c r="J827" s="12">
        <f>_xlfn.IFNA(VLOOKUP(D827,ctlistM1!A:AO,19,FALSE),0)</f>
        <v>0</v>
      </c>
      <c r="K827" s="2">
        <f>IF(J827=0,0,VLOOKUP(I827,ProbListM1!D:W,IF(J827=1,17,IF(J827=2,18,IF(J827=3,19,IF(J827=4,20)))),FALSE))</f>
        <v>0</v>
      </c>
      <c r="L827" s="12" t="str">
        <f>IF(_xlfn.IFNA(VLOOKUP(D827,ctlistM1!A:AI,20,FALSE),"PC 12:0_14:1")=0,"PC 12:0_14:1", _xlfn.IFNA(VLOOKUP(D827,ctlistM1!A:AI,20,FALSE),"PC 12:0_14:1"))</f>
        <v>PC 12:0_14:1</v>
      </c>
      <c r="M827">
        <f>_xlfn.IFNA(VLOOKUP(D827,ctlistM1!A:AR,27,FALSE),0)</f>
        <v>0</v>
      </c>
      <c r="N827" s="2">
        <v>0</v>
      </c>
      <c r="O827" t="s">
        <v>146</v>
      </c>
      <c r="P827">
        <v>0</v>
      </c>
      <c r="Q827">
        <v>0</v>
      </c>
    </row>
    <row r="828" spans="1:17" x14ac:dyDescent="0.25">
      <c r="A828">
        <v>827</v>
      </c>
      <c r="B828">
        <v>-855.5</v>
      </c>
      <c r="C828">
        <v>279.2</v>
      </c>
      <c r="D828" t="s">
        <v>997</v>
      </c>
      <c r="E828">
        <f>VLOOKUP(D828,ProbListM1!D:S,10,FALSE)</f>
        <v>0.58267811504399103</v>
      </c>
      <c r="F828" t="str">
        <f>_xlfn.IFNA(VLOOKUP(D828,ctlistM1!A:AI,4,FALSE),"PC 12:0_14:1")</f>
        <v>PC 12:0_14:1</v>
      </c>
      <c r="G828">
        <f>_xlfn.IFNA(VLOOKUP(D828,ctlistM1!A:AL,11,FALSE),0)</f>
        <v>0</v>
      </c>
      <c r="H828" s="2">
        <f>IF(G828=0,0,VLOOKUP(F828,ProbListM1!D:W,IF(G828=1,17,IF(G828=2,18,IF(G828=3,19,IF(G828=4,20)))), FALSE))</f>
        <v>0</v>
      </c>
      <c r="I828" s="12" t="str">
        <f>IF(_xlfn.IFNA(VLOOKUP(D828,ctlistM1!A:AI,12,FALSE),"PC 12:0_14:1")=0,"PC 12:0_14:1", _xlfn.IFNA(VLOOKUP(D828,ctlistM1!A:AI,12,FALSE),"PC 12:0_14:1"))</f>
        <v>PC 12:0_14:1</v>
      </c>
      <c r="J828" s="12">
        <f>_xlfn.IFNA(VLOOKUP(D828,ctlistM1!A:AO,19,FALSE),0)</f>
        <v>0</v>
      </c>
      <c r="K828" s="2">
        <f>IF(J828=0,0,VLOOKUP(I828,ProbListM1!D:W,IF(J828=1,17,IF(J828=2,18,IF(J828=3,19,IF(J828=4,20)))),FALSE))</f>
        <v>0</v>
      </c>
      <c r="L828" s="12" t="str">
        <f>IF(_xlfn.IFNA(VLOOKUP(D828,ctlistM1!A:AI,20,FALSE),"PC 12:0_14:1")=0,"PC 12:0_14:1", _xlfn.IFNA(VLOOKUP(D828,ctlistM1!A:AI,20,FALSE),"PC 12:0_14:1"))</f>
        <v>PC 12:0_14:1</v>
      </c>
      <c r="M828">
        <f>_xlfn.IFNA(VLOOKUP(D828,ctlistM1!A:AR,27,FALSE),0)</f>
        <v>0</v>
      </c>
      <c r="N828" s="2">
        <v>0</v>
      </c>
      <c r="O828" t="s">
        <v>146</v>
      </c>
      <c r="P828">
        <v>0</v>
      </c>
      <c r="Q828">
        <v>0</v>
      </c>
    </row>
    <row r="829" spans="1:17" x14ac:dyDescent="0.25">
      <c r="A829">
        <v>828</v>
      </c>
      <c r="B829">
        <v>-889.6</v>
      </c>
      <c r="C829">
        <v>281.2</v>
      </c>
      <c r="D829" t="s">
        <v>998</v>
      </c>
      <c r="E829">
        <f>VLOOKUP(D829,ProbListM1!D:S,10,FALSE)</f>
        <v>0.56907538283715686</v>
      </c>
      <c r="F829" t="str">
        <f>_xlfn.IFNA(VLOOKUP(D829,ctlistM1!A:AI,4,FALSE),"PC 12:0_14:1")</f>
        <v>PI 18:2_20:1_2</v>
      </c>
      <c r="G829">
        <f>_xlfn.IFNA(VLOOKUP(D829,ctlistM1!A:AL,11,FALSE),0)</f>
        <v>1</v>
      </c>
      <c r="H829" s="2">
        <f>IF(G829=0,0,VLOOKUP(F829,ProbListM1!D:W,IF(G829=1,17,IF(G829=2,18,IF(G829=3,19,IF(G829=4,20)))), FALSE))</f>
        <v>1.3681489090504154E-2</v>
      </c>
      <c r="I829" s="12" t="str">
        <f>IF(_xlfn.IFNA(VLOOKUP(D829,ctlistM1!A:AI,12,FALSE),"PC 12:0_14:1")=0,"PC 12:0_14:1", _xlfn.IFNA(VLOOKUP(D829,ctlistM1!A:AI,12,FALSE),"PC 12:0_14:1"))</f>
        <v>PC 12:0_14:1</v>
      </c>
      <c r="J829" s="12">
        <f>_xlfn.IFNA(VLOOKUP(D829,ctlistM1!A:AO,19,FALSE),0)</f>
        <v>0</v>
      </c>
      <c r="K829" s="2">
        <f>IF(J829=0,0,VLOOKUP(I829,ProbListM1!D:W,IF(J829=1,17,IF(J829=2,18,IF(J829=3,19,IF(J829=4,20)))),FALSE))</f>
        <v>0</v>
      </c>
      <c r="L829" s="12" t="str">
        <f>IF(_xlfn.IFNA(VLOOKUP(D829,ctlistM1!A:AI,20,FALSE),"PC 12:0_14:1")=0,"PC 12:0_14:1", _xlfn.IFNA(VLOOKUP(D829,ctlistM1!A:AI,20,FALSE),"PC 12:0_14:1"))</f>
        <v>PC 12:0_14:1</v>
      </c>
      <c r="M829">
        <f>_xlfn.IFNA(VLOOKUP(D829,ctlistM1!A:AR,27,FALSE),0)</f>
        <v>0</v>
      </c>
      <c r="N829" s="2">
        <v>0</v>
      </c>
      <c r="O829" t="s">
        <v>146</v>
      </c>
      <c r="P829">
        <v>0</v>
      </c>
      <c r="Q829">
        <v>0</v>
      </c>
    </row>
    <row r="830" spans="1:17" x14ac:dyDescent="0.25">
      <c r="A830">
        <v>829</v>
      </c>
      <c r="B830">
        <v>-887.6</v>
      </c>
      <c r="C830">
        <v>279.2</v>
      </c>
      <c r="D830" t="s">
        <v>999</v>
      </c>
      <c r="E830">
        <f>VLOOKUP(D830,ProbListM1!D:S,10,FALSE)</f>
        <v>0.56924614387228034</v>
      </c>
      <c r="F830" t="str">
        <f>_xlfn.IFNA(VLOOKUP(D830,ctlistM1!A:AI,4,FALSE),"PC 12:0_14:1")</f>
        <v>PC 12:0_14:1</v>
      </c>
      <c r="G830">
        <f>_xlfn.IFNA(VLOOKUP(D830,ctlistM1!A:AL,11,FALSE),0)</f>
        <v>0</v>
      </c>
      <c r="H830" s="2">
        <f>IF(G830=0,0,VLOOKUP(F830,ProbListM1!D:W,IF(G830=1,17,IF(G830=2,18,IF(G830=3,19,IF(G830=4,20)))), FALSE))</f>
        <v>0</v>
      </c>
      <c r="I830" s="12" t="str">
        <f>IF(_xlfn.IFNA(VLOOKUP(D830,ctlistM1!A:AI,12,FALSE),"PC 12:0_14:1")=0,"PC 12:0_14:1", _xlfn.IFNA(VLOOKUP(D830,ctlistM1!A:AI,12,FALSE),"PC 12:0_14:1"))</f>
        <v>PC 12:0_14:1</v>
      </c>
      <c r="J830" s="12">
        <f>_xlfn.IFNA(VLOOKUP(D830,ctlistM1!A:AO,19,FALSE),0)</f>
        <v>0</v>
      </c>
      <c r="K830" s="2">
        <f>IF(J830=0,0,VLOOKUP(I830,ProbListM1!D:W,IF(J830=1,17,IF(J830=2,18,IF(J830=3,19,IF(J830=4,20)))),FALSE))</f>
        <v>0</v>
      </c>
      <c r="L830" s="12" t="str">
        <f>IF(_xlfn.IFNA(VLOOKUP(D830,ctlistM1!A:AI,20,FALSE),"PC 12:0_14:1")=0,"PC 12:0_14:1", _xlfn.IFNA(VLOOKUP(D830,ctlistM1!A:AI,20,FALSE),"PC 12:0_14:1"))</f>
        <v>PC 12:0_14:1</v>
      </c>
      <c r="M830">
        <f>_xlfn.IFNA(VLOOKUP(D830,ctlistM1!A:AR,27,FALSE),0)</f>
        <v>0</v>
      </c>
      <c r="N830" s="2">
        <v>0</v>
      </c>
      <c r="O830" t="s">
        <v>146</v>
      </c>
      <c r="P830">
        <v>0</v>
      </c>
      <c r="Q830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5"/>
  <sheetViews>
    <sheetView topLeftCell="A366" workbookViewId="0">
      <selection activeCell="C373" sqref="A1:Q925"/>
    </sheetView>
  </sheetViews>
  <sheetFormatPr defaultRowHeight="15" x14ac:dyDescent="0.25"/>
  <cols>
    <col min="1" max="1" width="4" bestFit="1" customWidth="1"/>
    <col min="6" max="6" width="11.85546875" bestFit="1" customWidth="1"/>
    <col min="9" max="9" width="11.85546875" bestFit="1" customWidth="1"/>
    <col min="12" max="12" width="15.140625" bestFit="1" customWidth="1"/>
    <col min="15" max="15" width="11.85546875" bestFit="1" customWidth="1"/>
    <col min="16" max="16" width="8.140625" bestFit="1" customWidth="1"/>
    <col min="17" max="17" width="12" bestFit="1" customWidth="1"/>
  </cols>
  <sheetData>
    <row r="1" spans="1:17" x14ac:dyDescent="0.25">
      <c r="A1" s="13"/>
      <c r="B1" s="10" t="s">
        <v>0</v>
      </c>
      <c r="C1" s="10" t="s">
        <v>1</v>
      </c>
      <c r="D1" s="10" t="s">
        <v>6</v>
      </c>
      <c r="E1" s="10" t="s">
        <v>10</v>
      </c>
      <c r="F1" s="11" t="s">
        <v>47</v>
      </c>
      <c r="G1" s="11" t="s">
        <v>1917</v>
      </c>
      <c r="H1" s="11" t="s">
        <v>48</v>
      </c>
      <c r="I1" s="116" t="s">
        <v>49</v>
      </c>
      <c r="J1" s="118" t="s">
        <v>1918</v>
      </c>
      <c r="K1" s="116" t="s">
        <v>50</v>
      </c>
      <c r="L1" s="11" t="s">
        <v>81</v>
      </c>
      <c r="M1" s="11" t="s">
        <v>1919</v>
      </c>
      <c r="N1" s="11" t="s">
        <v>82</v>
      </c>
      <c r="O1" s="116" t="s">
        <v>1920</v>
      </c>
      <c r="P1" s="116" t="s">
        <v>1921</v>
      </c>
      <c r="Q1" s="116" t="s">
        <v>1922</v>
      </c>
    </row>
    <row r="2" spans="1:17" x14ac:dyDescent="0.25">
      <c r="A2">
        <v>1</v>
      </c>
      <c r="B2">
        <v>-199.2</v>
      </c>
      <c r="C2">
        <v>199.2</v>
      </c>
      <c r="D2" s="119" t="s">
        <v>1000</v>
      </c>
      <c r="E2">
        <f>VLOOKUP(D2,ProbListM2!D:S,10,FALSE)</f>
        <v>0.86853508186262862</v>
      </c>
      <c r="F2" t="str">
        <f>_xlfn.IFNA(VLOOKUP(D2,ctlistM2!A:AI,4,FALSE),"FA 12:0")</f>
        <v>FA 12:0</v>
      </c>
      <c r="G2">
        <f>_xlfn.IFNA(VLOOKUP(D2,ctlistM2!A:AL,11,FALSE),0)</f>
        <v>0</v>
      </c>
      <c r="H2" s="2">
        <f>IF(G2=0,0,VLOOKUP(F2,ProbListM2!D:W,IF(G2=1,17,IF(G2=2,18,IF(G2=3,19,IF(G2=4,20)))), FALSE))</f>
        <v>0</v>
      </c>
      <c r="I2" s="12" t="str">
        <f>IF(_xlfn.IFNA(VLOOKUP(D2,ctlistM2!A:AI,12,FALSE),"FA 12:0")=0,"FA 12:0", _xlfn.IFNA(VLOOKUP(D2,ctlistM2!A:AI,12,FALSE),"FA 12:0"))</f>
        <v>FA 12:0</v>
      </c>
      <c r="J2" s="12">
        <f>_xlfn.IFNA(VLOOKUP(D2,ctlistM2!A:AO,19,FALSE),0)</f>
        <v>0</v>
      </c>
      <c r="K2" s="2">
        <f>IF(J2=0,0,VLOOKUP(I2,ProbListM2!D:W,IF(J2=1,17,IF(J2=2,18,IF(J2=3,19,IF(J2=4,20)))),FALSE))</f>
        <v>0</v>
      </c>
      <c r="L2" s="12" t="str">
        <f>IF(_xlfn.IFNA(VLOOKUP(D2,ctlistM2!A:AI,20,FALSE),"FA 12:0")=0,"FA 12:0", _xlfn.IFNA(VLOOKUP(D2,ctlistM2!A:AI,20,FALSE),"FA 12:0"))</f>
        <v>FA 12:0</v>
      </c>
      <c r="M2">
        <f>_xlfn.IFNA(VLOOKUP(D2,ctlistM2!A:AR,27,FALSE),0)</f>
        <v>0</v>
      </c>
      <c r="N2" s="2">
        <f>IF(M2=0,0,VLOOKUP(L2,ProbListM2!D:W,IF(M2=1,17,IF(M2=2,18,IF(M2=3,19,IF(M2=4,20)))), FALSE))</f>
        <v>0</v>
      </c>
      <c r="O2" t="str">
        <f>IF(_xlfn.IFNA(VLOOKUP(D2,ctlistM2!A:AI,28,FALSE),"FA 12:0")=0,"FA 12:0", _xlfn.IFNA(VLOOKUP(D2,ctlistM2!A:AI,28,FALSE),"FA 12:0"))</f>
        <v>FA 12:0</v>
      </c>
      <c r="P2">
        <f>_xlfn.IFNA(VLOOKUP(D2,ctlistM2!A:AU,35,FALSE),0)</f>
        <v>0</v>
      </c>
      <c r="Q2" s="2">
        <f>IF(P2=0,0,VLOOKUP(O2,ProbListM2!D:W,IF(P2=1,17,IF(P2=2,18,IF(P2=3,19,IF(P2=4,20)))), FALSE))</f>
        <v>0</v>
      </c>
    </row>
    <row r="3" spans="1:17" x14ac:dyDescent="0.25">
      <c r="A3">
        <v>2</v>
      </c>
      <c r="B3">
        <v>-227.2</v>
      </c>
      <c r="C3">
        <v>227.2</v>
      </c>
      <c r="D3" s="119" t="s">
        <v>1001</v>
      </c>
      <c r="E3">
        <f>VLOOKUP(D3,ProbListM2!D:S,10,FALSE)</f>
        <v>0.84902279804027836</v>
      </c>
      <c r="F3" t="str">
        <f>_xlfn.IFNA(VLOOKUP(D3,ctlistM2!A:AI,4,FALSE),"FA 12:0")</f>
        <v>FA 14:1</v>
      </c>
      <c r="G3">
        <f>_xlfn.IFNA(VLOOKUP(D3,ctlistM2!A:AL,11,FALSE),0)</f>
        <v>1</v>
      </c>
      <c r="H3" s="2">
        <f>IF(G3=0,0,VLOOKUP(F3,ProbListM2!D:W,IF(G3=1,17,IF(G3=2,18,IF(G3=3,19,IF(G3=4,20)))), FALSE))</f>
        <v>1.357080177886158E-2</v>
      </c>
      <c r="I3" s="12" t="str">
        <f>IF(_xlfn.IFNA(VLOOKUP(D3,ctlistM2!A:AI,12,FALSE),"FA 12:0")=0,"FA 12:0", _xlfn.IFNA(VLOOKUP(D3,ctlistM2!A:AI,12,FALSE),"FA 12:0"))</f>
        <v>FA 12:0</v>
      </c>
      <c r="J3" s="12">
        <f>_xlfn.IFNA(VLOOKUP(D3,ctlistM2!A:AO,19,FALSE),0)</f>
        <v>0</v>
      </c>
      <c r="K3" s="2">
        <f>IF(J3=0,0,VLOOKUP(I3,ProbListM2!D:W,IF(J3=1,17,IF(J3=2,18,IF(J3=3,19,IF(J3=4,20)))),FALSE))</f>
        <v>0</v>
      </c>
      <c r="L3" s="12" t="str">
        <f>IF(_xlfn.IFNA(VLOOKUP(D3,ctlistM2!A:AI,20,FALSE),"FA 12:0")=0,"FA 12:0", _xlfn.IFNA(VLOOKUP(D3,ctlistM2!A:AI,20,FALSE),"FA 12:0"))</f>
        <v>FA 12:0</v>
      </c>
      <c r="M3">
        <f>_xlfn.IFNA(VLOOKUP(D3,ctlistM2!A:AR,27,FALSE),0)</f>
        <v>0</v>
      </c>
      <c r="N3" s="2">
        <f>IF(M3=0,0,VLOOKUP(L3,ProbListM2!D:W,IF(M3=1,17,IF(M3=2,18,IF(M3=3,19,IF(M3=4,20)))), FALSE))</f>
        <v>0</v>
      </c>
      <c r="O3" t="str">
        <f>IF(_xlfn.IFNA(VLOOKUP(D3,ctlistM2!A:AI,28,FALSE),"FA 12:0")=0,"FA 12:0", _xlfn.IFNA(VLOOKUP(D3,ctlistM2!A:AI,28,FALSE),"FA 12:0"))</f>
        <v>FA 12:0</v>
      </c>
      <c r="P3">
        <f>_xlfn.IFNA(VLOOKUP(D3,ctlistM2!A:AU,35,FALSE),0)</f>
        <v>0</v>
      </c>
      <c r="Q3" s="2">
        <f>IF(P3=0,0,VLOOKUP(O3,ProbListM2!D:W,IF(P3=1,17,IF(P3=2,18,IF(P3=3,19,IF(P3=4,20)))), FALSE))</f>
        <v>0</v>
      </c>
    </row>
    <row r="4" spans="1:17" x14ac:dyDescent="0.25">
      <c r="A4">
        <v>3</v>
      </c>
      <c r="B4">
        <v>-225.2</v>
      </c>
      <c r="C4">
        <v>225.2</v>
      </c>
      <c r="D4" s="119" t="s">
        <v>1002</v>
      </c>
      <c r="E4">
        <f>VLOOKUP(D4,ProbListM2!D:S,10,FALSE)</f>
        <v>0.84927756220019335</v>
      </c>
      <c r="F4" t="str">
        <f>_xlfn.IFNA(VLOOKUP(D4,ctlistM2!A:AI,4,FALSE),"FA 12:0")</f>
        <v>FA 12:0</v>
      </c>
      <c r="G4">
        <f>_xlfn.IFNA(VLOOKUP(D4,ctlistM2!A:AL,11,FALSE),0)</f>
        <v>0</v>
      </c>
      <c r="H4" s="2">
        <f>IF(G4=0,0,VLOOKUP(F4,ProbListM2!D:W,IF(G4=1,17,IF(G4=2,18,IF(G4=3,19,IF(G4=4,20)))), FALSE))</f>
        <v>0</v>
      </c>
      <c r="I4" s="12" t="str">
        <f>IF(_xlfn.IFNA(VLOOKUP(D4,ctlistM2!A:AI,12,FALSE),"FA 12:0")=0,"FA 12:0", _xlfn.IFNA(VLOOKUP(D4,ctlistM2!A:AI,12,FALSE),"FA 12:0"))</f>
        <v>FA 12:0</v>
      </c>
      <c r="J4" s="12">
        <f>_xlfn.IFNA(VLOOKUP(D4,ctlistM2!A:AO,19,FALSE),0)</f>
        <v>0</v>
      </c>
      <c r="K4" s="2">
        <f>IF(J4=0,0,VLOOKUP(I4,ProbListM2!D:W,IF(J4=1,17,IF(J4=2,18,IF(J4=3,19,IF(J4=4,20)))),FALSE))</f>
        <v>0</v>
      </c>
      <c r="L4" s="12" t="str">
        <f>IF(_xlfn.IFNA(VLOOKUP(D4,ctlistM2!A:AI,20,FALSE),"FA 12:0")=0,"FA 12:0", _xlfn.IFNA(VLOOKUP(D4,ctlistM2!A:AI,20,FALSE),"FA 12:0"))</f>
        <v>FA 12:0</v>
      </c>
      <c r="M4">
        <f>_xlfn.IFNA(VLOOKUP(D4,ctlistM2!A:AR,27,FALSE),0)</f>
        <v>0</v>
      </c>
      <c r="N4" s="2">
        <f>IF(M4=0,0,VLOOKUP(L4,ProbListM2!D:W,IF(M4=1,17,IF(M4=2,18,IF(M4=3,19,IF(M4=4,20)))), FALSE))</f>
        <v>0</v>
      </c>
      <c r="O4" t="str">
        <f>IF(_xlfn.IFNA(VLOOKUP(D4,ctlistM2!A:AI,28,FALSE),"FA 12:0")=0,"FA 12:0", _xlfn.IFNA(VLOOKUP(D4,ctlistM2!A:AI,28,FALSE),"FA 12:0"))</f>
        <v>FA 12:0</v>
      </c>
      <c r="P4">
        <f>_xlfn.IFNA(VLOOKUP(D4,ctlistM2!A:AU,35,FALSE),0)</f>
        <v>0</v>
      </c>
      <c r="Q4" s="2">
        <f>IF(P4=0,0,VLOOKUP(O4,ProbListM2!D:W,IF(P4=1,17,IF(P4=2,18,IF(P4=3,19,IF(P4=4,20)))), FALSE))</f>
        <v>0</v>
      </c>
    </row>
    <row r="5" spans="1:17" x14ac:dyDescent="0.25">
      <c r="A5">
        <v>4</v>
      </c>
      <c r="B5">
        <v>-241.2</v>
      </c>
      <c r="C5">
        <v>241.2</v>
      </c>
      <c r="D5" s="119" t="s">
        <v>1003</v>
      </c>
      <c r="E5">
        <f>VLOOKUP(D5,ProbListM2!D:S,10,FALSE)</f>
        <v>0.83943166109053646</v>
      </c>
      <c r="F5" t="str">
        <f>_xlfn.IFNA(VLOOKUP(D5,ctlistM2!A:AI,4,FALSE),"FA 12:0")</f>
        <v>FA 12:0</v>
      </c>
      <c r="G5">
        <f>_xlfn.IFNA(VLOOKUP(D5,ctlistM2!A:AL,11,FALSE),0)</f>
        <v>0</v>
      </c>
      <c r="H5" s="2">
        <f>IF(G5=0,0,VLOOKUP(F5,ProbListM2!D:W,IF(G5=1,17,IF(G5=2,18,IF(G5=3,19,IF(G5=4,20)))), FALSE))</f>
        <v>0</v>
      </c>
      <c r="I5" s="12" t="str">
        <f>IF(_xlfn.IFNA(VLOOKUP(D5,ctlistM2!A:AI,12,FALSE),"FA 12:0")=0,"FA 12:0", _xlfn.IFNA(VLOOKUP(D5,ctlistM2!A:AI,12,FALSE),"FA 12:0"))</f>
        <v>FA 12:0</v>
      </c>
      <c r="J5" s="12">
        <f>_xlfn.IFNA(VLOOKUP(D5,ctlistM2!A:AO,19,FALSE),0)</f>
        <v>0</v>
      </c>
      <c r="K5" s="2">
        <f>IF(J5=0,0,VLOOKUP(I5,ProbListM2!D:W,IF(J5=1,17,IF(J5=2,18,IF(J5=3,19,IF(J5=4,20)))),FALSE))</f>
        <v>0</v>
      </c>
      <c r="L5" s="12" t="str">
        <f>IF(_xlfn.IFNA(VLOOKUP(D5,ctlistM2!A:AI,20,FALSE),"FA 12:0")=0,"FA 12:0", _xlfn.IFNA(VLOOKUP(D5,ctlistM2!A:AI,20,FALSE),"FA 12:0"))</f>
        <v>FA 12:0</v>
      </c>
      <c r="M5">
        <f>_xlfn.IFNA(VLOOKUP(D5,ctlistM2!A:AR,27,FALSE),0)</f>
        <v>0</v>
      </c>
      <c r="N5" s="2">
        <f>IF(M5=0,0,VLOOKUP(L5,ProbListM2!D:W,IF(M5=1,17,IF(M5=2,18,IF(M5=3,19,IF(M5=4,20)))), FALSE))</f>
        <v>0</v>
      </c>
      <c r="O5" t="str">
        <f>IF(_xlfn.IFNA(VLOOKUP(D5,ctlistM2!A:AI,28,FALSE),"FA 12:0")=0,"FA 12:0", _xlfn.IFNA(VLOOKUP(D5,ctlistM2!A:AI,28,FALSE),"FA 12:0"))</f>
        <v>FA 12:0</v>
      </c>
      <c r="P5">
        <f>_xlfn.IFNA(VLOOKUP(D5,ctlistM2!A:AU,35,FALSE),0)</f>
        <v>0</v>
      </c>
      <c r="Q5" s="2">
        <f>IF(P5=0,0,VLOOKUP(O5,ProbListM2!D:W,IF(P5=1,17,IF(P5=2,18,IF(P5=3,19,IF(P5=4,20)))), FALSE))</f>
        <v>0</v>
      </c>
    </row>
    <row r="6" spans="1:17" x14ac:dyDescent="0.25">
      <c r="A6">
        <v>5</v>
      </c>
      <c r="B6">
        <v>-255.2</v>
      </c>
      <c r="C6">
        <v>255.2</v>
      </c>
      <c r="D6" s="119" t="s">
        <v>1004</v>
      </c>
      <c r="E6">
        <f>VLOOKUP(D6,ProbListM2!D:S,10,FALSE)</f>
        <v>0.82994887212414814</v>
      </c>
      <c r="F6" t="str">
        <f>_xlfn.IFNA(VLOOKUP(D6,ctlistM2!A:AI,4,FALSE),"FA 12:0")</f>
        <v>FA 16:1</v>
      </c>
      <c r="G6">
        <f>_xlfn.IFNA(VLOOKUP(D6,ctlistM2!A:AL,11,FALSE),0)</f>
        <v>1</v>
      </c>
      <c r="H6" s="2">
        <f>IF(G6=0,0,VLOOKUP(F6,ProbListM2!D:W,IF(G6=1,17,IF(G6=2,18,IF(G6=3,19,IF(G6=4,20)))), FALSE))</f>
        <v>1.641860067699746E-2</v>
      </c>
      <c r="I6" s="12" t="str">
        <f>IF(_xlfn.IFNA(VLOOKUP(D6,ctlistM2!A:AI,12,FALSE),"FA 12:0")=0,"FA 12:0", _xlfn.IFNA(VLOOKUP(D6,ctlistM2!A:AI,12,FALSE),"FA 12:0"))</f>
        <v>FA 12:0</v>
      </c>
      <c r="J6" s="12">
        <f>_xlfn.IFNA(VLOOKUP(D6,ctlistM2!A:AO,19,FALSE),0)</f>
        <v>0</v>
      </c>
      <c r="K6" s="2">
        <f>IF(J6=0,0,VLOOKUP(I6,ProbListM2!D:W,IF(J6=1,17,IF(J6=2,18,IF(J6=3,19,IF(J6=4,20)))),FALSE))</f>
        <v>0</v>
      </c>
      <c r="L6" s="12" t="str">
        <f>IF(_xlfn.IFNA(VLOOKUP(D6,ctlistM2!A:AI,20,FALSE),"FA 12:0")=0,"FA 12:0", _xlfn.IFNA(VLOOKUP(D6,ctlistM2!A:AI,20,FALSE),"FA 12:0"))</f>
        <v>FA 12:0</v>
      </c>
      <c r="M6">
        <f>_xlfn.IFNA(VLOOKUP(D6,ctlistM2!A:AR,27,FALSE),0)</f>
        <v>0</v>
      </c>
      <c r="N6" s="2">
        <f>IF(M6=0,0,VLOOKUP(L6,ProbListM2!D:W,IF(M6=1,17,IF(M6=2,18,IF(M6=3,19,IF(M6=4,20)))), FALSE))</f>
        <v>0</v>
      </c>
      <c r="O6" t="str">
        <f>IF(_xlfn.IFNA(VLOOKUP(D6,ctlistM2!A:AI,28,FALSE),"FA 12:0")=0,"FA 12:0", _xlfn.IFNA(VLOOKUP(D6,ctlistM2!A:AI,28,FALSE),"FA 12:0"))</f>
        <v>FA 12:0</v>
      </c>
      <c r="P6">
        <f>_xlfn.IFNA(VLOOKUP(D6,ctlistM2!A:AU,35,FALSE),0)</f>
        <v>0</v>
      </c>
      <c r="Q6" s="2">
        <f>IF(P6=0,0,VLOOKUP(O6,ProbListM2!D:W,IF(P6=1,17,IF(P6=2,18,IF(P6=3,19,IF(P6=4,20)))), FALSE))</f>
        <v>0</v>
      </c>
    </row>
    <row r="7" spans="1:17" x14ac:dyDescent="0.25">
      <c r="A7">
        <v>6</v>
      </c>
      <c r="B7">
        <v>-253.2</v>
      </c>
      <c r="C7">
        <v>253.2</v>
      </c>
      <c r="D7" s="119" t="s">
        <v>1005</v>
      </c>
      <c r="E7">
        <f>VLOOKUP(D7,ProbListM2!D:S,10,FALSE)</f>
        <v>0.83019791281854061</v>
      </c>
      <c r="F7" t="str">
        <f>_xlfn.IFNA(VLOOKUP(D7,ctlistM2!A:AI,4,FALSE),"FA 12:0")</f>
        <v>FA 12:0</v>
      </c>
      <c r="G7">
        <f>_xlfn.IFNA(VLOOKUP(D7,ctlistM2!A:AL,11,FALSE),0)</f>
        <v>0</v>
      </c>
      <c r="H7" s="2">
        <f>IF(G7=0,0,VLOOKUP(F7,ProbListM2!D:W,IF(G7=1,17,IF(G7=2,18,IF(G7=3,19,IF(G7=4,20)))), FALSE))</f>
        <v>0</v>
      </c>
      <c r="I7" s="12" t="str">
        <f>IF(_xlfn.IFNA(VLOOKUP(D7,ctlistM2!A:AI,12,FALSE),"FA 12:0")=0,"FA 12:0", _xlfn.IFNA(VLOOKUP(D7,ctlistM2!A:AI,12,FALSE),"FA 12:0"))</f>
        <v>FA 12:0</v>
      </c>
      <c r="J7" s="12">
        <f>_xlfn.IFNA(VLOOKUP(D7,ctlistM2!A:AO,19,FALSE),0)</f>
        <v>0</v>
      </c>
      <c r="K7" s="2">
        <f>IF(J7=0,0,VLOOKUP(I7,ProbListM2!D:W,IF(J7=1,17,IF(J7=2,18,IF(J7=3,19,IF(J7=4,20)))),FALSE))</f>
        <v>0</v>
      </c>
      <c r="L7" s="12" t="str">
        <f>IF(_xlfn.IFNA(VLOOKUP(D7,ctlistM2!A:AI,20,FALSE),"FA 12:0")=0,"FA 12:0", _xlfn.IFNA(VLOOKUP(D7,ctlistM2!A:AI,20,FALSE),"FA 12:0"))</f>
        <v>FA 12:0</v>
      </c>
      <c r="M7">
        <f>_xlfn.IFNA(VLOOKUP(D7,ctlistM2!A:AR,27,FALSE),0)</f>
        <v>0</v>
      </c>
      <c r="N7" s="2">
        <f>IF(M7=0,0,VLOOKUP(L7,ProbListM2!D:W,IF(M7=1,17,IF(M7=2,18,IF(M7=3,19,IF(M7=4,20)))), FALSE))</f>
        <v>0</v>
      </c>
      <c r="O7" t="str">
        <f>IF(_xlfn.IFNA(VLOOKUP(D7,ctlistM2!A:AI,28,FALSE),"FA 12:0")=0,"FA 12:0", _xlfn.IFNA(VLOOKUP(D7,ctlistM2!A:AI,28,FALSE),"FA 12:0"))</f>
        <v>FA 12:0</v>
      </c>
      <c r="P7">
        <f>_xlfn.IFNA(VLOOKUP(D7,ctlistM2!A:AU,35,FALSE),0)</f>
        <v>0</v>
      </c>
      <c r="Q7" s="2">
        <f>IF(P7=0,0,VLOOKUP(O7,ProbListM2!D:W,IF(P7=1,17,IF(P7=2,18,IF(P7=3,19,IF(P7=4,20)))), FALSE))</f>
        <v>0</v>
      </c>
    </row>
    <row r="8" spans="1:17" x14ac:dyDescent="0.25">
      <c r="A8">
        <v>7</v>
      </c>
      <c r="B8">
        <v>-269.2</v>
      </c>
      <c r="C8">
        <v>269.2</v>
      </c>
      <c r="D8" s="119" t="s">
        <v>1006</v>
      </c>
      <c r="E8">
        <f>VLOOKUP(D8,ProbListM2!D:S,10,FALSE)</f>
        <v>0.82057320716886051</v>
      </c>
      <c r="F8" t="str">
        <f>_xlfn.IFNA(VLOOKUP(D8,ctlistM2!A:AI,4,FALSE),"FA 12:0")</f>
        <v>FA 12:0</v>
      </c>
      <c r="G8">
        <f>_xlfn.IFNA(VLOOKUP(D8,ctlistM2!A:AL,11,FALSE),0)</f>
        <v>0</v>
      </c>
      <c r="H8" s="2">
        <f>IF(G8=0,0,VLOOKUP(F8,ProbListM2!D:W,IF(G8=1,17,IF(G8=2,18,IF(G8=3,19,IF(G8=4,20)))), FALSE))</f>
        <v>0</v>
      </c>
      <c r="I8" s="12" t="str">
        <f>IF(_xlfn.IFNA(VLOOKUP(D8,ctlistM2!A:AI,12,FALSE),"FA 12:0")=0,"FA 12:0", _xlfn.IFNA(VLOOKUP(D8,ctlistM2!A:AI,12,FALSE),"FA 12:0"))</f>
        <v>FA 12:0</v>
      </c>
      <c r="J8" s="12">
        <f>_xlfn.IFNA(VLOOKUP(D8,ctlistM2!A:AO,19,FALSE),0)</f>
        <v>0</v>
      </c>
      <c r="K8" s="2">
        <f>IF(J8=0,0,VLOOKUP(I8,ProbListM2!D:W,IF(J8=1,17,IF(J8=2,18,IF(J8=3,19,IF(J8=4,20)))),FALSE))</f>
        <v>0</v>
      </c>
      <c r="L8" s="12" t="str">
        <f>IF(_xlfn.IFNA(VLOOKUP(D8,ctlistM2!A:AI,20,FALSE),"FA 12:0")=0,"FA 12:0", _xlfn.IFNA(VLOOKUP(D8,ctlistM2!A:AI,20,FALSE),"FA 12:0"))</f>
        <v>FA 12:0</v>
      </c>
      <c r="M8">
        <f>_xlfn.IFNA(VLOOKUP(D8,ctlistM2!A:AR,27,FALSE),0)</f>
        <v>0</v>
      </c>
      <c r="N8" s="2">
        <f>IF(M8=0,0,VLOOKUP(L8,ProbListM2!D:W,IF(M8=1,17,IF(M8=2,18,IF(M8=3,19,IF(M8=4,20)))), FALSE))</f>
        <v>0</v>
      </c>
      <c r="O8" t="str">
        <f>IF(_xlfn.IFNA(VLOOKUP(D8,ctlistM2!A:AI,28,FALSE),"FA 12:0")=0,"FA 12:0", _xlfn.IFNA(VLOOKUP(D8,ctlistM2!A:AI,28,FALSE),"FA 12:0"))</f>
        <v>FA 12:0</v>
      </c>
      <c r="P8">
        <f>_xlfn.IFNA(VLOOKUP(D8,ctlistM2!A:AU,35,FALSE),0)</f>
        <v>0</v>
      </c>
      <c r="Q8" s="2">
        <f>IF(P8=0,0,VLOOKUP(O8,ProbListM2!D:W,IF(P8=1,17,IF(P8=2,18,IF(P8=3,19,IF(P8=4,20)))), FALSE))</f>
        <v>0</v>
      </c>
    </row>
    <row r="9" spans="1:17" x14ac:dyDescent="0.25">
      <c r="A9">
        <v>8</v>
      </c>
      <c r="B9">
        <v>-283.3</v>
      </c>
      <c r="C9">
        <v>283.3</v>
      </c>
      <c r="D9" s="119" t="s">
        <v>1007</v>
      </c>
      <c r="E9">
        <f>VLOOKUP(D9,ProbListM2!D:S,10,FALSE)</f>
        <v>0.81130345607924126</v>
      </c>
      <c r="F9" t="str">
        <f>_xlfn.IFNA(VLOOKUP(D9,ctlistM2!A:AI,4,FALSE),"FA 12:0")</f>
        <v>FA 18:1</v>
      </c>
      <c r="G9">
        <f>_xlfn.IFNA(VLOOKUP(D9,ctlistM2!A:AL,11,FALSE),0)</f>
        <v>1</v>
      </c>
      <c r="H9" s="2">
        <f>IF(G9=0,0,VLOOKUP(F9,ProbListM2!D:W,IF(G9=1,17,IF(G9=2,18,IF(G9=3,19,IF(G9=4,20)))), FALSE))</f>
        <v>1.9555127821847394E-2</v>
      </c>
      <c r="I9" s="12" t="str">
        <f>IF(_xlfn.IFNA(VLOOKUP(D9,ctlistM2!A:AI,12,FALSE),"FA 12:0")=0,"FA 12:0", _xlfn.IFNA(VLOOKUP(D9,ctlistM2!A:AI,12,FALSE),"FA 12:0"))</f>
        <v>FA 12:0</v>
      </c>
      <c r="J9" s="12">
        <f>_xlfn.IFNA(VLOOKUP(D9,ctlistM2!A:AO,19,FALSE),0)</f>
        <v>0</v>
      </c>
      <c r="K9" s="2">
        <f>IF(J9=0,0,VLOOKUP(I9,ProbListM2!D:W,IF(J9=1,17,IF(J9=2,18,IF(J9=3,19,IF(J9=4,20)))),FALSE))</f>
        <v>0</v>
      </c>
      <c r="L9" s="12" t="str">
        <f>IF(_xlfn.IFNA(VLOOKUP(D9,ctlistM2!A:AI,20,FALSE),"FA 12:0")=0,"FA 12:0", _xlfn.IFNA(VLOOKUP(D9,ctlistM2!A:AI,20,FALSE),"FA 12:0"))</f>
        <v>FA 12:0</v>
      </c>
      <c r="M9">
        <f>_xlfn.IFNA(VLOOKUP(D9,ctlistM2!A:AR,27,FALSE),0)</f>
        <v>0</v>
      </c>
      <c r="N9" s="2">
        <f>IF(M9=0,0,VLOOKUP(L9,ProbListM2!D:W,IF(M9=1,17,IF(M9=2,18,IF(M9=3,19,IF(M9=4,20)))), FALSE))</f>
        <v>0</v>
      </c>
      <c r="O9" t="str">
        <f>IF(_xlfn.IFNA(VLOOKUP(D9,ctlistM2!A:AI,28,FALSE),"FA 12:0")=0,"FA 12:0", _xlfn.IFNA(VLOOKUP(D9,ctlistM2!A:AI,28,FALSE),"FA 12:0"))</f>
        <v>FA 12:0</v>
      </c>
      <c r="P9">
        <f>_xlfn.IFNA(VLOOKUP(D9,ctlistM2!A:AU,35,FALSE),0)</f>
        <v>0</v>
      </c>
      <c r="Q9" s="2">
        <f>IF(P9=0,0,VLOOKUP(O9,ProbListM2!D:W,IF(P9=1,17,IF(P9=2,18,IF(P9=3,19,IF(P9=4,20)))), FALSE))</f>
        <v>0</v>
      </c>
    </row>
    <row r="10" spans="1:17" x14ac:dyDescent="0.25">
      <c r="A10">
        <v>9</v>
      </c>
      <c r="B10">
        <v>-281.2</v>
      </c>
      <c r="C10">
        <v>281.2</v>
      </c>
      <c r="D10" s="119" t="s">
        <v>1008</v>
      </c>
      <c r="E10">
        <f>VLOOKUP(D10,ProbListM2!D:S,10,FALSE)</f>
        <v>0.811546901890003</v>
      </c>
      <c r="F10" t="str">
        <f>_xlfn.IFNA(VLOOKUP(D10,ctlistM2!A:AI,4,FALSE),"FA 12:0")</f>
        <v>FA 18:2</v>
      </c>
      <c r="G10">
        <f>_xlfn.IFNA(VLOOKUP(D10,ctlistM2!A:AL,11,FALSE),0)</f>
        <v>1</v>
      </c>
      <c r="H10" s="2">
        <f>IF(G10=0,0,VLOOKUP(F10,ProbListM2!D:W,IF(G10=1,17,IF(G10=2,18,IF(G10=3,19,IF(G10=4,20)))), FALSE))</f>
        <v>1.9510895075596231E-2</v>
      </c>
      <c r="I10" s="12" t="str">
        <f>IF(_xlfn.IFNA(VLOOKUP(D10,ctlistM2!A:AI,12,FALSE),"FA 12:0")=0,"FA 12:0", _xlfn.IFNA(VLOOKUP(D10,ctlistM2!A:AI,12,FALSE),"FA 12:0"))</f>
        <v>FA 12:0</v>
      </c>
      <c r="J10" s="12">
        <f>_xlfn.IFNA(VLOOKUP(D10,ctlistM2!A:AO,19,FALSE),0)</f>
        <v>0</v>
      </c>
      <c r="K10" s="2">
        <f>IF(J10=0,0,VLOOKUP(I10,ProbListM2!D:W,IF(J10=1,17,IF(J10=2,18,IF(J10=3,19,IF(J10=4,20)))),FALSE))</f>
        <v>0</v>
      </c>
      <c r="L10" s="12" t="str">
        <f>IF(_xlfn.IFNA(VLOOKUP(D10,ctlistM2!A:AI,20,FALSE),"FA 12:0")=0,"FA 12:0", _xlfn.IFNA(VLOOKUP(D10,ctlistM2!A:AI,20,FALSE),"FA 12:0"))</f>
        <v>FA 12:0</v>
      </c>
      <c r="M10">
        <f>_xlfn.IFNA(VLOOKUP(D10,ctlistM2!A:AR,27,FALSE),0)</f>
        <v>0</v>
      </c>
      <c r="N10" s="2">
        <f>IF(M10=0,0,VLOOKUP(L10,ProbListM2!D:W,IF(M10=1,17,IF(M10=2,18,IF(M10=3,19,IF(M10=4,20)))), FALSE))</f>
        <v>0</v>
      </c>
      <c r="O10" t="str">
        <f>IF(_xlfn.IFNA(VLOOKUP(D10,ctlistM2!A:AI,28,FALSE),"FA 12:0")=0,"FA 12:0", _xlfn.IFNA(VLOOKUP(D10,ctlistM2!A:AI,28,FALSE),"FA 12:0"))</f>
        <v>FA 12:0</v>
      </c>
      <c r="P10">
        <f>_xlfn.IFNA(VLOOKUP(D10,ctlistM2!A:AU,35,FALSE),0)</f>
        <v>0</v>
      </c>
      <c r="Q10" s="2">
        <f>IF(P10=0,0,VLOOKUP(O10,ProbListM2!D:W,IF(P10=1,17,IF(P10=2,18,IF(P10=3,19,IF(P10=4,20)))), FALSE))</f>
        <v>0</v>
      </c>
    </row>
    <row r="11" spans="1:17" x14ac:dyDescent="0.25">
      <c r="A11">
        <v>10</v>
      </c>
      <c r="B11">
        <v>-279.2</v>
      </c>
      <c r="C11">
        <v>279.2</v>
      </c>
      <c r="D11" s="119" t="s">
        <v>1009</v>
      </c>
      <c r="E11">
        <f>VLOOKUP(D11,ProbListM2!D:S,10,FALSE)</f>
        <v>0.81179042075094388</v>
      </c>
      <c r="F11" t="str">
        <f>_xlfn.IFNA(VLOOKUP(D11,ctlistM2!A:AI,4,FALSE),"FA 12:0")</f>
        <v>FA 18:3</v>
      </c>
      <c r="G11">
        <f>_xlfn.IFNA(VLOOKUP(D11,ctlistM2!A:AL,11,FALSE),0)</f>
        <v>1</v>
      </c>
      <c r="H11" s="2">
        <f>IF(G11=0,0,VLOOKUP(F11,ProbListM2!D:W,IF(G11=1,17,IF(G11=2,18,IF(G11=3,19,IF(G11=4,20)))), FALSE))</f>
        <v>1.9466707127961943E-2</v>
      </c>
      <c r="I11" s="12" t="str">
        <f>IF(_xlfn.IFNA(VLOOKUP(D11,ctlistM2!A:AI,12,FALSE),"FA 12:0")=0,"FA 12:0", _xlfn.IFNA(VLOOKUP(D11,ctlistM2!A:AI,12,FALSE),"FA 12:0"))</f>
        <v>FA 12:0</v>
      </c>
      <c r="J11" s="12">
        <f>_xlfn.IFNA(VLOOKUP(D11,ctlistM2!A:AO,19,FALSE),0)</f>
        <v>0</v>
      </c>
      <c r="K11" s="2">
        <f>IF(J11=0,0,VLOOKUP(I11,ProbListM2!D:W,IF(J11=1,17,IF(J11=2,18,IF(J11=3,19,IF(J11=4,20)))),FALSE))</f>
        <v>0</v>
      </c>
      <c r="L11" s="12" t="str">
        <f>IF(_xlfn.IFNA(VLOOKUP(D11,ctlistM2!A:AI,20,FALSE),"FA 12:0")=0,"FA 12:0", _xlfn.IFNA(VLOOKUP(D11,ctlistM2!A:AI,20,FALSE),"FA 12:0"))</f>
        <v>FA 12:0</v>
      </c>
      <c r="M11">
        <f>_xlfn.IFNA(VLOOKUP(D11,ctlistM2!A:AR,27,FALSE),0)</f>
        <v>0</v>
      </c>
      <c r="N11" s="2">
        <f>IF(M11=0,0,VLOOKUP(L11,ProbListM2!D:W,IF(M11=1,17,IF(M11=2,18,IF(M11=3,19,IF(M11=4,20)))), FALSE))</f>
        <v>0</v>
      </c>
      <c r="O11" t="str">
        <f>IF(_xlfn.IFNA(VLOOKUP(D11,ctlistM2!A:AI,28,FALSE),"FA 12:0")=0,"FA 12:0", _xlfn.IFNA(VLOOKUP(D11,ctlistM2!A:AI,28,FALSE),"FA 12:0"))</f>
        <v>FA 12:0</v>
      </c>
      <c r="P11">
        <f>_xlfn.IFNA(VLOOKUP(D11,ctlistM2!A:AU,35,FALSE),0)</f>
        <v>0</v>
      </c>
      <c r="Q11" s="2">
        <f>IF(P11=0,0,VLOOKUP(O11,ProbListM2!D:W,IF(P11=1,17,IF(P11=2,18,IF(P11=3,19,IF(P11=4,20)))), FALSE))</f>
        <v>0</v>
      </c>
    </row>
    <row r="12" spans="1:17" x14ac:dyDescent="0.25">
      <c r="A12">
        <v>11</v>
      </c>
      <c r="B12">
        <v>-277.2</v>
      </c>
      <c r="C12">
        <v>277.2</v>
      </c>
      <c r="D12" s="119" t="s">
        <v>1010</v>
      </c>
      <c r="E12">
        <f>VLOOKUP(D12,ProbListM2!D:S,10,FALSE)</f>
        <v>0.81203401268398379</v>
      </c>
      <c r="F12" t="str">
        <f>_xlfn.IFNA(VLOOKUP(D12,ctlistM2!A:AI,4,FALSE),"FA 12:0")</f>
        <v>FA 18:4</v>
      </c>
      <c r="G12">
        <f>_xlfn.IFNA(VLOOKUP(D12,ctlistM2!A:AL,11,FALSE),0)</f>
        <v>1</v>
      </c>
      <c r="H12" s="2">
        <f>IF(G12=0,0,VLOOKUP(F12,ProbListM2!D:W,IF(G12=1,17,IF(G12=2,18,IF(G12=3,19,IF(G12=4,20)))), FALSE))</f>
        <v>1.942256403174895E-2</v>
      </c>
      <c r="I12" s="12" t="str">
        <f>IF(_xlfn.IFNA(VLOOKUP(D12,ctlistM2!A:AI,12,FALSE),"FA 12:0")=0,"FA 12:0", _xlfn.IFNA(VLOOKUP(D12,ctlistM2!A:AI,12,FALSE),"FA 12:0"))</f>
        <v>FA 12:0</v>
      </c>
      <c r="J12" s="12">
        <f>_xlfn.IFNA(VLOOKUP(D12,ctlistM2!A:AO,19,FALSE),0)</f>
        <v>0</v>
      </c>
      <c r="K12" s="2">
        <f>IF(J12=0,0,VLOOKUP(I12,ProbListM2!D:W,IF(J12=1,17,IF(J12=2,18,IF(J12=3,19,IF(J12=4,20)))),FALSE))</f>
        <v>0</v>
      </c>
      <c r="L12" s="12" t="str">
        <f>IF(_xlfn.IFNA(VLOOKUP(D12,ctlistM2!A:AI,20,FALSE),"FA 12:0")=0,"FA 12:0", _xlfn.IFNA(VLOOKUP(D12,ctlistM2!A:AI,20,FALSE),"FA 12:0"))</f>
        <v>FA 12:0</v>
      </c>
      <c r="M12">
        <f>_xlfn.IFNA(VLOOKUP(D12,ctlistM2!A:AR,27,FALSE),0)</f>
        <v>0</v>
      </c>
      <c r="N12" s="2">
        <f>IF(M12=0,0,VLOOKUP(L12,ProbListM2!D:W,IF(M12=1,17,IF(M12=2,18,IF(M12=3,19,IF(M12=4,20)))), FALSE))</f>
        <v>0</v>
      </c>
      <c r="O12" t="str">
        <f>IF(_xlfn.IFNA(VLOOKUP(D12,ctlistM2!A:AI,28,FALSE),"FA 12:0")=0,"FA 12:0", _xlfn.IFNA(VLOOKUP(D12,ctlistM2!A:AI,28,FALSE),"FA 12:0"))</f>
        <v>FA 12:0</v>
      </c>
      <c r="P12">
        <f>_xlfn.IFNA(VLOOKUP(D12,ctlistM2!A:AU,35,FALSE),0)</f>
        <v>0</v>
      </c>
      <c r="Q12" s="2">
        <f>IF(P12=0,0,VLOOKUP(O12,ProbListM2!D:W,IF(P12=1,17,IF(P12=2,18,IF(P12=3,19,IF(P12=4,20)))), FALSE))</f>
        <v>0</v>
      </c>
    </row>
    <row r="13" spans="1:17" x14ac:dyDescent="0.25">
      <c r="A13">
        <v>12</v>
      </c>
      <c r="B13">
        <v>-275.2</v>
      </c>
      <c r="C13">
        <v>275.2</v>
      </c>
      <c r="D13" s="119" t="s">
        <v>1011</v>
      </c>
      <c r="E13">
        <f>VLOOKUP(D13,ProbListM2!D:S,10,FALSE)</f>
        <v>0.81227767771104942</v>
      </c>
      <c r="F13" t="str">
        <f>_xlfn.IFNA(VLOOKUP(D13,ctlistM2!A:AI,4,FALSE),"FA 12:0")</f>
        <v>FA 12:0</v>
      </c>
      <c r="G13">
        <f>_xlfn.IFNA(VLOOKUP(D13,ctlistM2!A:AL,11,FALSE),0)</f>
        <v>0</v>
      </c>
      <c r="H13" s="2">
        <f>IF(G13=0,0,VLOOKUP(F13,ProbListM2!D:W,IF(G13=1,17,IF(G13=2,18,IF(G13=3,19,IF(G13=4,20)))), FALSE))</f>
        <v>0</v>
      </c>
      <c r="I13" s="12" t="str">
        <f>IF(_xlfn.IFNA(VLOOKUP(D13,ctlistM2!A:AI,12,FALSE),"FA 12:0")=0,"FA 12:0", _xlfn.IFNA(VLOOKUP(D13,ctlistM2!A:AI,12,FALSE),"FA 12:0"))</f>
        <v>FA 12:0</v>
      </c>
      <c r="J13" s="12">
        <f>_xlfn.IFNA(VLOOKUP(D13,ctlistM2!A:AO,19,FALSE),0)</f>
        <v>0</v>
      </c>
      <c r="K13" s="2">
        <f>IF(J13=0,0,VLOOKUP(I13,ProbListM2!D:W,IF(J13=1,17,IF(J13=2,18,IF(J13=3,19,IF(J13=4,20)))),FALSE))</f>
        <v>0</v>
      </c>
      <c r="L13" s="12" t="str">
        <f>IF(_xlfn.IFNA(VLOOKUP(D13,ctlistM2!A:AI,20,FALSE),"FA 12:0")=0,"FA 12:0", _xlfn.IFNA(VLOOKUP(D13,ctlistM2!A:AI,20,FALSE),"FA 12:0"))</f>
        <v>FA 12:0</v>
      </c>
      <c r="M13">
        <f>_xlfn.IFNA(VLOOKUP(D13,ctlistM2!A:AR,27,FALSE),0)</f>
        <v>0</v>
      </c>
      <c r="N13" s="2">
        <f>IF(M13=0,0,VLOOKUP(L13,ProbListM2!D:W,IF(M13=1,17,IF(M13=2,18,IF(M13=3,19,IF(M13=4,20)))), FALSE))</f>
        <v>0</v>
      </c>
      <c r="O13" t="str">
        <f>IF(_xlfn.IFNA(VLOOKUP(D13,ctlistM2!A:AI,28,FALSE),"FA 12:0")=0,"FA 12:0", _xlfn.IFNA(VLOOKUP(D13,ctlistM2!A:AI,28,FALSE),"FA 12:0"))</f>
        <v>FA 12:0</v>
      </c>
      <c r="P13">
        <f>_xlfn.IFNA(VLOOKUP(D13,ctlistM2!A:AU,35,FALSE),0)</f>
        <v>0</v>
      </c>
      <c r="Q13" s="2">
        <f>IF(P13=0,0,VLOOKUP(O13,ProbListM2!D:W,IF(P13=1,17,IF(P13=2,18,IF(P13=3,19,IF(P13=4,20)))), FALSE))</f>
        <v>0</v>
      </c>
    </row>
    <row r="14" spans="1:17" x14ac:dyDescent="0.25">
      <c r="A14">
        <v>13</v>
      </c>
      <c r="B14">
        <v>-311.3</v>
      </c>
      <c r="C14">
        <v>311.3</v>
      </c>
      <c r="D14" s="119" t="s">
        <v>1012</v>
      </c>
      <c r="E14">
        <f>VLOOKUP(D14,ProbListM2!D:S,10,FALSE)</f>
        <v>0.79307692311396072</v>
      </c>
      <c r="F14" t="str">
        <f>_xlfn.IFNA(VLOOKUP(D14,ctlistM2!A:AI,4,FALSE),"FA 12:0")</f>
        <v>FA 20:1</v>
      </c>
      <c r="G14">
        <f>_xlfn.IFNA(VLOOKUP(D14,ctlistM2!A:AL,11,FALSE),0)</f>
        <v>1</v>
      </c>
      <c r="H14" s="2">
        <f>IF(G14=0,0,VLOOKUP(F14,ProbListM2!D:W,IF(G14=1,17,IF(G14=2,18,IF(G14=3,19,IF(G14=4,20)))), FALSE))</f>
        <v>2.2956457923409865E-2</v>
      </c>
      <c r="I14" s="12" t="str">
        <f>IF(_xlfn.IFNA(VLOOKUP(D14,ctlistM2!A:AI,12,FALSE),"FA 12:0")=0,"FA 12:0", _xlfn.IFNA(VLOOKUP(D14,ctlistM2!A:AI,12,FALSE),"FA 12:0"))</f>
        <v>FA 12:0</v>
      </c>
      <c r="J14" s="12">
        <f>_xlfn.IFNA(VLOOKUP(D14,ctlistM2!A:AO,19,FALSE),0)</f>
        <v>0</v>
      </c>
      <c r="K14" s="2">
        <f>IF(J14=0,0,VLOOKUP(I14,ProbListM2!D:W,IF(J14=1,17,IF(J14=2,18,IF(J14=3,19,IF(J14=4,20)))),FALSE))</f>
        <v>0</v>
      </c>
      <c r="L14" s="12" t="str">
        <f>IF(_xlfn.IFNA(VLOOKUP(D14,ctlistM2!A:AI,20,FALSE),"FA 12:0")=0,"FA 12:0", _xlfn.IFNA(VLOOKUP(D14,ctlistM2!A:AI,20,FALSE),"FA 12:0"))</f>
        <v>FA 12:0</v>
      </c>
      <c r="M14">
        <f>_xlfn.IFNA(VLOOKUP(D14,ctlistM2!A:AR,27,FALSE),0)</f>
        <v>0</v>
      </c>
      <c r="N14" s="2">
        <f>IF(M14=0,0,VLOOKUP(L14,ProbListM2!D:W,IF(M14=1,17,IF(M14=2,18,IF(M14=3,19,IF(M14=4,20)))), FALSE))</f>
        <v>0</v>
      </c>
      <c r="O14" t="str">
        <f>IF(_xlfn.IFNA(VLOOKUP(D14,ctlistM2!A:AI,28,FALSE),"FA 12:0")=0,"FA 12:0", _xlfn.IFNA(VLOOKUP(D14,ctlistM2!A:AI,28,FALSE),"FA 12:0"))</f>
        <v>FA 12:0</v>
      </c>
      <c r="P14">
        <f>_xlfn.IFNA(VLOOKUP(D14,ctlistM2!A:AU,35,FALSE),0)</f>
        <v>0</v>
      </c>
      <c r="Q14" s="2">
        <f>IF(P14=0,0,VLOOKUP(O14,ProbListM2!D:W,IF(P14=1,17,IF(P14=2,18,IF(P14=3,19,IF(P14=4,20)))), FALSE))</f>
        <v>0</v>
      </c>
    </row>
    <row r="15" spans="1:17" x14ac:dyDescent="0.25">
      <c r="A15">
        <v>14</v>
      </c>
      <c r="B15">
        <v>-309.3</v>
      </c>
      <c r="C15">
        <v>309.3</v>
      </c>
      <c r="D15" s="119" t="s">
        <v>1013</v>
      </c>
      <c r="E15">
        <f>VLOOKUP(D15,ProbListM2!D:S,10,FALSE)</f>
        <v>0.79331489973429581</v>
      </c>
      <c r="F15" t="str">
        <f>_xlfn.IFNA(VLOOKUP(D15,ctlistM2!A:AI,4,FALSE),"FA 12:0")</f>
        <v>FA 20:2</v>
      </c>
      <c r="G15">
        <f>_xlfn.IFNA(VLOOKUP(D15,ctlistM2!A:AL,11,FALSE),0)</f>
        <v>1</v>
      </c>
      <c r="H15" s="2">
        <f>IF(G15=0,0,VLOOKUP(F15,ProbListM2!D:W,IF(G15=1,17,IF(G15=2,18,IF(G15=3,19,IF(G15=4,20)))), FALSE))</f>
        <v>2.2908931973969482E-2</v>
      </c>
      <c r="I15" s="12" t="str">
        <f>IF(_xlfn.IFNA(VLOOKUP(D15,ctlistM2!A:AI,12,FALSE),"FA 12:0")=0,"FA 12:0", _xlfn.IFNA(VLOOKUP(D15,ctlistM2!A:AI,12,FALSE),"FA 12:0"))</f>
        <v>FA 12:0</v>
      </c>
      <c r="J15" s="12">
        <f>_xlfn.IFNA(VLOOKUP(D15,ctlistM2!A:AO,19,FALSE),0)</f>
        <v>0</v>
      </c>
      <c r="K15" s="2">
        <f>IF(J15=0,0,VLOOKUP(I15,ProbListM2!D:W,IF(J15=1,17,IF(J15=2,18,IF(J15=3,19,IF(J15=4,20)))),FALSE))</f>
        <v>0</v>
      </c>
      <c r="L15" s="12" t="str">
        <f>IF(_xlfn.IFNA(VLOOKUP(D15,ctlistM2!A:AI,20,FALSE),"FA 12:0")=0,"FA 12:0", _xlfn.IFNA(VLOOKUP(D15,ctlistM2!A:AI,20,FALSE),"FA 12:0"))</f>
        <v>FA 12:0</v>
      </c>
      <c r="M15">
        <f>_xlfn.IFNA(VLOOKUP(D15,ctlistM2!A:AR,27,FALSE),0)</f>
        <v>0</v>
      </c>
      <c r="N15" s="2">
        <f>IF(M15=0,0,VLOOKUP(L15,ProbListM2!D:W,IF(M15=1,17,IF(M15=2,18,IF(M15=3,19,IF(M15=4,20)))), FALSE))</f>
        <v>0</v>
      </c>
      <c r="O15" t="str">
        <f>IF(_xlfn.IFNA(VLOOKUP(D15,ctlistM2!A:AI,28,FALSE),"FA 12:0")=0,"FA 12:0", _xlfn.IFNA(VLOOKUP(D15,ctlistM2!A:AI,28,FALSE),"FA 12:0"))</f>
        <v>FA 12:0</v>
      </c>
      <c r="P15">
        <f>_xlfn.IFNA(VLOOKUP(D15,ctlistM2!A:AU,35,FALSE),0)</f>
        <v>0</v>
      </c>
      <c r="Q15" s="2">
        <f>IF(P15=0,0,VLOOKUP(O15,ProbListM2!D:W,IF(P15=1,17,IF(P15=2,18,IF(P15=3,19,IF(P15=4,20)))), FALSE))</f>
        <v>0</v>
      </c>
    </row>
    <row r="16" spans="1:17" x14ac:dyDescent="0.25">
      <c r="A16">
        <v>15</v>
      </c>
      <c r="B16">
        <v>-307.3</v>
      </c>
      <c r="C16">
        <v>307.3</v>
      </c>
      <c r="D16" s="119" t="s">
        <v>1014</v>
      </c>
      <c r="E16">
        <f>VLOOKUP(D16,ProbListM2!D:S,10,FALSE)</f>
        <v>0.79355294776368368</v>
      </c>
      <c r="F16" t="str">
        <f>_xlfn.IFNA(VLOOKUP(D16,ctlistM2!A:AI,4,FALSE),"FA 12:0")</f>
        <v>FA 20:3</v>
      </c>
      <c r="G16">
        <f>_xlfn.IFNA(VLOOKUP(D16,ctlistM2!A:AL,11,FALSE),0)</f>
        <v>1</v>
      </c>
      <c r="H16" s="2">
        <f>IF(G16=0,0,VLOOKUP(F16,ProbListM2!D:W,IF(G16=1,17,IF(G16=2,18,IF(G16=3,19,IF(G16=4,20)))), FALSE))</f>
        <v>2.2861446898164123E-2</v>
      </c>
      <c r="I16" s="12" t="str">
        <f>IF(_xlfn.IFNA(VLOOKUP(D16,ctlistM2!A:AI,12,FALSE),"FA 12:0")=0,"FA 12:0", _xlfn.IFNA(VLOOKUP(D16,ctlistM2!A:AI,12,FALSE),"FA 12:0"))</f>
        <v>FA 12:0</v>
      </c>
      <c r="J16" s="12">
        <f>_xlfn.IFNA(VLOOKUP(D16,ctlistM2!A:AO,19,FALSE),0)</f>
        <v>0</v>
      </c>
      <c r="K16" s="2">
        <f>IF(J16=0,0,VLOOKUP(I16,ProbListM2!D:W,IF(J16=1,17,IF(J16=2,18,IF(J16=3,19,IF(J16=4,20)))),FALSE))</f>
        <v>0</v>
      </c>
      <c r="L16" s="12" t="str">
        <f>IF(_xlfn.IFNA(VLOOKUP(D16,ctlistM2!A:AI,20,FALSE),"FA 12:0")=0,"FA 12:0", _xlfn.IFNA(VLOOKUP(D16,ctlistM2!A:AI,20,FALSE),"FA 12:0"))</f>
        <v>FA 12:0</v>
      </c>
      <c r="M16">
        <f>_xlfn.IFNA(VLOOKUP(D16,ctlistM2!A:AR,27,FALSE),0)</f>
        <v>0</v>
      </c>
      <c r="N16" s="2">
        <f>IF(M16=0,0,VLOOKUP(L16,ProbListM2!D:W,IF(M16=1,17,IF(M16=2,18,IF(M16=3,19,IF(M16=4,20)))), FALSE))</f>
        <v>0</v>
      </c>
      <c r="O16" t="str">
        <f>IF(_xlfn.IFNA(VLOOKUP(D16,ctlistM2!A:AI,28,FALSE),"FA 12:0")=0,"FA 12:0", _xlfn.IFNA(VLOOKUP(D16,ctlistM2!A:AI,28,FALSE),"FA 12:0"))</f>
        <v>FA 12:0</v>
      </c>
      <c r="P16">
        <f>_xlfn.IFNA(VLOOKUP(D16,ctlistM2!A:AU,35,FALSE),0)</f>
        <v>0</v>
      </c>
      <c r="Q16" s="2">
        <f>IF(P16=0,0,VLOOKUP(O16,ProbListM2!D:W,IF(P16=1,17,IF(P16=2,18,IF(P16=3,19,IF(P16=4,20)))), FALSE))</f>
        <v>0</v>
      </c>
    </row>
    <row r="17" spans="1:17" x14ac:dyDescent="0.25">
      <c r="A17">
        <v>16</v>
      </c>
      <c r="B17">
        <v>-305.2</v>
      </c>
      <c r="C17">
        <v>305.2</v>
      </c>
      <c r="D17" s="119" t="s">
        <v>1015</v>
      </c>
      <c r="E17">
        <f>VLOOKUP(D17,ProbListM2!D:S,10,FALSE)</f>
        <v>0.79379106722355164</v>
      </c>
      <c r="F17" t="str">
        <f>_xlfn.IFNA(VLOOKUP(D17,ctlistM2!A:AI,4,FALSE),"FA 12:0")</f>
        <v>FA 20:4</v>
      </c>
      <c r="G17">
        <f>_xlfn.IFNA(VLOOKUP(D17,ctlistM2!A:AL,11,FALSE),0)</f>
        <v>1</v>
      </c>
      <c r="H17" s="2">
        <f>IF(G17=0,0,VLOOKUP(F17,ProbListM2!D:W,IF(G17=1,17,IF(G17=2,18,IF(G17=3,19,IF(G17=4,20)))), FALSE))</f>
        <v>2.2814002746246401E-2</v>
      </c>
      <c r="I17" s="12" t="str">
        <f>IF(_xlfn.IFNA(VLOOKUP(D17,ctlistM2!A:AI,12,FALSE),"FA 12:0")=0,"FA 12:0", _xlfn.IFNA(VLOOKUP(D17,ctlistM2!A:AI,12,FALSE),"FA 12:0"))</f>
        <v>FA 12:0</v>
      </c>
      <c r="J17" s="12">
        <f>_xlfn.IFNA(VLOOKUP(D17,ctlistM2!A:AO,19,FALSE),0)</f>
        <v>0</v>
      </c>
      <c r="K17" s="2">
        <f>IF(J17=0,0,VLOOKUP(I17,ProbListM2!D:W,IF(J17=1,17,IF(J17=2,18,IF(J17=3,19,IF(J17=4,20)))),FALSE))</f>
        <v>0</v>
      </c>
      <c r="L17" s="12" t="str">
        <f>IF(_xlfn.IFNA(VLOOKUP(D17,ctlistM2!A:AI,20,FALSE),"FA 12:0")=0,"FA 12:0", _xlfn.IFNA(VLOOKUP(D17,ctlistM2!A:AI,20,FALSE),"FA 12:0"))</f>
        <v>FA 12:0</v>
      </c>
      <c r="M17">
        <f>_xlfn.IFNA(VLOOKUP(D17,ctlistM2!A:AR,27,FALSE),0)</f>
        <v>0</v>
      </c>
      <c r="N17" s="2">
        <f>IF(M17=0,0,VLOOKUP(L17,ProbListM2!D:W,IF(M17=1,17,IF(M17=2,18,IF(M17=3,19,IF(M17=4,20)))), FALSE))</f>
        <v>0</v>
      </c>
      <c r="O17" t="str">
        <f>IF(_xlfn.IFNA(VLOOKUP(D17,ctlistM2!A:AI,28,FALSE),"FA 12:0")=0,"FA 12:0", _xlfn.IFNA(VLOOKUP(D17,ctlistM2!A:AI,28,FALSE),"FA 12:0"))</f>
        <v>FA 12:0</v>
      </c>
      <c r="P17">
        <f>_xlfn.IFNA(VLOOKUP(D17,ctlistM2!A:AU,35,FALSE),0)</f>
        <v>0</v>
      </c>
      <c r="Q17" s="2">
        <f>IF(P17=0,0,VLOOKUP(O17,ProbListM2!D:W,IF(P17=1,17,IF(P17=2,18,IF(P17=3,19,IF(P17=4,20)))), FALSE))</f>
        <v>0</v>
      </c>
    </row>
    <row r="18" spans="1:17" x14ac:dyDescent="0.25">
      <c r="A18">
        <v>17</v>
      </c>
      <c r="B18">
        <v>-303.2</v>
      </c>
      <c r="C18">
        <v>303.2</v>
      </c>
      <c r="D18" s="119" t="s">
        <v>1016</v>
      </c>
      <c r="E18">
        <f>VLOOKUP(D18,ProbListM2!D:S,10,FALSE)</f>
        <v>0.79402925813533398</v>
      </c>
      <c r="F18" t="str">
        <f>_xlfn.IFNA(VLOOKUP(D18,ctlistM2!A:AI,4,FALSE),"FA 12:0")</f>
        <v>FA 20:5</v>
      </c>
      <c r="G18">
        <f>_xlfn.IFNA(VLOOKUP(D18,ctlistM2!A:AL,11,FALSE),0)</f>
        <v>1</v>
      </c>
      <c r="H18" s="2">
        <f>IF(G18=0,0,VLOOKUP(F18,ProbListM2!D:W,IF(G18=1,17,IF(G18=2,18,IF(G18=3,19,IF(G18=4,20)))), FALSE))</f>
        <v>2.2766599568501775E-2</v>
      </c>
      <c r="I18" s="12" t="str">
        <f>IF(_xlfn.IFNA(VLOOKUP(D18,ctlistM2!A:AI,12,FALSE),"FA 12:0")=0,"FA 12:0", _xlfn.IFNA(VLOOKUP(D18,ctlistM2!A:AI,12,FALSE),"FA 12:0"))</f>
        <v>FA 12:0</v>
      </c>
      <c r="J18" s="12">
        <f>_xlfn.IFNA(VLOOKUP(D18,ctlistM2!A:AO,19,FALSE),0)</f>
        <v>0</v>
      </c>
      <c r="K18" s="2">
        <f>IF(J18=0,0,VLOOKUP(I18,ProbListM2!D:W,IF(J18=1,17,IF(J18=2,18,IF(J18=3,19,IF(J18=4,20)))),FALSE))</f>
        <v>0</v>
      </c>
      <c r="L18" s="12" t="str">
        <f>IF(_xlfn.IFNA(VLOOKUP(D18,ctlistM2!A:AI,20,FALSE),"FA 12:0")=0,"FA 12:0", _xlfn.IFNA(VLOOKUP(D18,ctlistM2!A:AI,20,FALSE),"FA 12:0"))</f>
        <v>FA 12:0</v>
      </c>
      <c r="M18">
        <f>_xlfn.IFNA(VLOOKUP(D18,ctlistM2!A:AR,27,FALSE),0)</f>
        <v>0</v>
      </c>
      <c r="N18" s="2">
        <f>IF(M18=0,0,VLOOKUP(L18,ProbListM2!D:W,IF(M18=1,17,IF(M18=2,18,IF(M18=3,19,IF(M18=4,20)))), FALSE))</f>
        <v>0</v>
      </c>
      <c r="O18" t="str">
        <f>IF(_xlfn.IFNA(VLOOKUP(D18,ctlistM2!A:AI,28,FALSE),"FA 12:0")=0,"FA 12:0", _xlfn.IFNA(VLOOKUP(D18,ctlistM2!A:AI,28,FALSE),"FA 12:0"))</f>
        <v>FA 12:0</v>
      </c>
      <c r="P18">
        <f>_xlfn.IFNA(VLOOKUP(D18,ctlistM2!A:AU,35,FALSE),0)</f>
        <v>0</v>
      </c>
      <c r="Q18" s="2">
        <f>IF(P18=0,0,VLOOKUP(O18,ProbListM2!D:W,IF(P18=1,17,IF(P18=2,18,IF(P18=3,19,IF(P18=4,20)))), FALSE))</f>
        <v>0</v>
      </c>
    </row>
    <row r="19" spans="1:17" x14ac:dyDescent="0.25">
      <c r="A19">
        <v>18</v>
      </c>
      <c r="B19">
        <v>-301.2</v>
      </c>
      <c r="C19">
        <v>301.2</v>
      </c>
      <c r="D19" s="119" t="s">
        <v>1017</v>
      </c>
      <c r="E19">
        <f>VLOOKUP(D19,ProbListM2!D:S,10,FALSE)</f>
        <v>0.79426752052047089</v>
      </c>
      <c r="F19" t="str">
        <f>_xlfn.IFNA(VLOOKUP(D19,ctlistM2!A:AI,4,FALSE),"FA 12:0")</f>
        <v>FA 12:0</v>
      </c>
      <c r="G19">
        <f>_xlfn.IFNA(VLOOKUP(D19,ctlistM2!A:AL,11,FALSE),0)</f>
        <v>0</v>
      </c>
      <c r="H19" s="2">
        <f>IF(G19=0,0,VLOOKUP(F19,ProbListM2!D:W,IF(G19=1,17,IF(G19=2,18,IF(G19=3,19,IF(G19=4,20)))), FALSE))</f>
        <v>0</v>
      </c>
      <c r="I19" s="12" t="str">
        <f>IF(_xlfn.IFNA(VLOOKUP(D19,ctlistM2!A:AI,12,FALSE),"FA 12:0")=0,"FA 12:0", _xlfn.IFNA(VLOOKUP(D19,ctlistM2!A:AI,12,FALSE),"FA 12:0"))</f>
        <v>FA 12:0</v>
      </c>
      <c r="J19" s="12">
        <f>_xlfn.IFNA(VLOOKUP(D19,ctlistM2!A:AO,19,FALSE),0)</f>
        <v>0</v>
      </c>
      <c r="K19" s="2">
        <f>IF(J19=0,0,VLOOKUP(I19,ProbListM2!D:W,IF(J19=1,17,IF(J19=2,18,IF(J19=3,19,IF(J19=4,20)))),FALSE))</f>
        <v>0</v>
      </c>
      <c r="L19" s="12" t="str">
        <f>IF(_xlfn.IFNA(VLOOKUP(D19,ctlistM2!A:AI,20,FALSE),"FA 12:0")=0,"FA 12:0", _xlfn.IFNA(VLOOKUP(D19,ctlistM2!A:AI,20,FALSE),"FA 12:0"))</f>
        <v>FA 12:0</v>
      </c>
      <c r="M19">
        <f>_xlfn.IFNA(VLOOKUP(D19,ctlistM2!A:AR,27,FALSE),0)</f>
        <v>0</v>
      </c>
      <c r="N19" s="2">
        <f>IF(M19=0,0,VLOOKUP(L19,ProbListM2!D:W,IF(M19=1,17,IF(M19=2,18,IF(M19=3,19,IF(M19=4,20)))), FALSE))</f>
        <v>0</v>
      </c>
      <c r="O19" t="str">
        <f>IF(_xlfn.IFNA(VLOOKUP(D19,ctlistM2!A:AI,28,FALSE),"FA 12:0")=0,"FA 12:0", _xlfn.IFNA(VLOOKUP(D19,ctlistM2!A:AI,28,FALSE),"FA 12:0"))</f>
        <v>FA 12:0</v>
      </c>
      <c r="P19">
        <f>_xlfn.IFNA(VLOOKUP(D19,ctlistM2!A:AU,35,FALSE),0)</f>
        <v>0</v>
      </c>
      <c r="Q19" s="2">
        <f>IF(P19=0,0,VLOOKUP(O19,ProbListM2!D:W,IF(P19=1,17,IF(P19=2,18,IF(P19=3,19,IF(P19=4,20)))), FALSE))</f>
        <v>0</v>
      </c>
    </row>
    <row r="20" spans="1:17" x14ac:dyDescent="0.25">
      <c r="A20">
        <v>19</v>
      </c>
      <c r="B20">
        <v>-339.3</v>
      </c>
      <c r="C20">
        <v>339.3</v>
      </c>
      <c r="D20" s="119" t="s">
        <v>1018</v>
      </c>
      <c r="E20">
        <f>VLOOKUP(D20,ProbListM2!D:S,10,FALSE)</f>
        <v>0.77525986270971159</v>
      </c>
      <c r="F20" t="str">
        <f>_xlfn.IFNA(VLOOKUP(D20,ctlistM2!A:AI,4,FALSE),"FA 12:0")</f>
        <v>FA 22:1</v>
      </c>
      <c r="G20">
        <f>_xlfn.IFNA(VLOOKUP(D20,ctlistM2!A:AL,11,FALSE),0)</f>
        <v>1</v>
      </c>
      <c r="H20" s="2">
        <f>IF(G20=0,0,VLOOKUP(F20,ProbListM2!D:W,IF(G20=1,17,IF(G20=2,18,IF(G20=3,19,IF(G20=4,20)))), FALSE))</f>
        <v>2.6599808727831853E-2</v>
      </c>
      <c r="I20" s="12" t="str">
        <f>IF(_xlfn.IFNA(VLOOKUP(D20,ctlistM2!A:AI,12,FALSE),"FA 12:0")=0,"FA 12:0", _xlfn.IFNA(VLOOKUP(D20,ctlistM2!A:AI,12,FALSE),"FA 12:0"))</f>
        <v>FA 12:0</v>
      </c>
      <c r="J20" s="12">
        <f>_xlfn.IFNA(VLOOKUP(D20,ctlistM2!A:AO,19,FALSE),0)</f>
        <v>0</v>
      </c>
      <c r="K20" s="2">
        <f>IF(J20=0,0,VLOOKUP(I20,ProbListM2!D:W,IF(J20=1,17,IF(J20=2,18,IF(J20=3,19,IF(J20=4,20)))),FALSE))</f>
        <v>0</v>
      </c>
      <c r="L20" s="12" t="str">
        <f>IF(_xlfn.IFNA(VLOOKUP(D20,ctlistM2!A:AI,20,FALSE),"FA 12:0")=0,"FA 12:0", _xlfn.IFNA(VLOOKUP(D20,ctlistM2!A:AI,20,FALSE),"FA 12:0"))</f>
        <v>FA 12:0</v>
      </c>
      <c r="M20">
        <f>_xlfn.IFNA(VLOOKUP(D20,ctlistM2!A:AR,27,FALSE),0)</f>
        <v>0</v>
      </c>
      <c r="N20" s="2">
        <f>IF(M20=0,0,VLOOKUP(L20,ProbListM2!D:W,IF(M20=1,17,IF(M20=2,18,IF(M20=3,19,IF(M20=4,20)))), FALSE))</f>
        <v>0</v>
      </c>
      <c r="O20" t="str">
        <f>IF(_xlfn.IFNA(VLOOKUP(D20,ctlistM2!A:AI,28,FALSE),"FA 12:0")=0,"FA 12:0", _xlfn.IFNA(VLOOKUP(D20,ctlistM2!A:AI,28,FALSE),"FA 12:0"))</f>
        <v>FA 12:0</v>
      </c>
      <c r="P20">
        <f>_xlfn.IFNA(VLOOKUP(D20,ctlistM2!A:AU,35,FALSE),0)</f>
        <v>0</v>
      </c>
      <c r="Q20" s="2">
        <f>IF(P20=0,0,VLOOKUP(O20,ProbListM2!D:W,IF(P20=1,17,IF(P20=2,18,IF(P20=3,19,IF(P20=4,20)))), FALSE))</f>
        <v>0</v>
      </c>
    </row>
    <row r="21" spans="1:17" x14ac:dyDescent="0.25">
      <c r="A21">
        <v>20</v>
      </c>
      <c r="B21">
        <v>-337.3</v>
      </c>
      <c r="C21">
        <v>337.3</v>
      </c>
      <c r="D21" s="119" t="s">
        <v>1019</v>
      </c>
      <c r="E21">
        <f>VLOOKUP(D21,ProbListM2!D:S,10,FALSE)</f>
        <v>0.77549249300903322</v>
      </c>
      <c r="F21" t="str">
        <f>_xlfn.IFNA(VLOOKUP(D21,ctlistM2!A:AI,4,FALSE),"FA 12:0")</f>
        <v>FA 22:2</v>
      </c>
      <c r="G21">
        <f>_xlfn.IFNA(VLOOKUP(D21,ctlistM2!A:AL,11,FALSE),0)</f>
        <v>1</v>
      </c>
      <c r="H21" s="2">
        <f>IF(G21=0,0,VLOOKUP(F21,ProbListM2!D:W,IF(G21=1,17,IF(G21=2,18,IF(G21=3,19,IF(G21=4,20)))), FALSE))</f>
        <v>2.6549281310858579E-2</v>
      </c>
      <c r="I21" s="12" t="str">
        <f>IF(_xlfn.IFNA(VLOOKUP(D21,ctlistM2!A:AI,12,FALSE),"FA 12:0")=0,"FA 12:0", _xlfn.IFNA(VLOOKUP(D21,ctlistM2!A:AI,12,FALSE),"FA 12:0"))</f>
        <v>FA 12:0</v>
      </c>
      <c r="J21" s="12">
        <f>_xlfn.IFNA(VLOOKUP(D21,ctlistM2!A:AO,19,FALSE),0)</f>
        <v>0</v>
      </c>
      <c r="K21" s="2">
        <f>IF(J21=0,0,VLOOKUP(I21,ProbListM2!D:W,IF(J21=1,17,IF(J21=2,18,IF(J21=3,19,IF(J21=4,20)))),FALSE))</f>
        <v>0</v>
      </c>
      <c r="L21" s="12" t="str">
        <f>IF(_xlfn.IFNA(VLOOKUP(D21,ctlistM2!A:AI,20,FALSE),"FA 12:0")=0,"FA 12:0", _xlfn.IFNA(VLOOKUP(D21,ctlistM2!A:AI,20,FALSE),"FA 12:0"))</f>
        <v>FA 12:0</v>
      </c>
      <c r="M21">
        <f>_xlfn.IFNA(VLOOKUP(D21,ctlistM2!A:AR,27,FALSE),0)</f>
        <v>0</v>
      </c>
      <c r="N21" s="2">
        <f>IF(M21=0,0,VLOOKUP(L21,ProbListM2!D:W,IF(M21=1,17,IF(M21=2,18,IF(M21=3,19,IF(M21=4,20)))), FALSE))</f>
        <v>0</v>
      </c>
      <c r="O21" t="str">
        <f>IF(_xlfn.IFNA(VLOOKUP(D21,ctlistM2!A:AI,28,FALSE),"FA 12:0")=0,"FA 12:0", _xlfn.IFNA(VLOOKUP(D21,ctlistM2!A:AI,28,FALSE),"FA 12:0"))</f>
        <v>FA 12:0</v>
      </c>
      <c r="P21">
        <f>_xlfn.IFNA(VLOOKUP(D21,ctlistM2!A:AU,35,FALSE),0)</f>
        <v>0</v>
      </c>
      <c r="Q21" s="2">
        <f>IF(P21=0,0,VLOOKUP(O21,ProbListM2!D:W,IF(P21=1,17,IF(P21=2,18,IF(P21=3,19,IF(P21=4,20)))), FALSE))</f>
        <v>0</v>
      </c>
    </row>
    <row r="22" spans="1:17" x14ac:dyDescent="0.25">
      <c r="A22">
        <v>21</v>
      </c>
      <c r="B22">
        <v>-335.3</v>
      </c>
      <c r="C22">
        <v>335.3</v>
      </c>
      <c r="D22" s="119" t="s">
        <v>1020</v>
      </c>
      <c r="E22">
        <f>VLOOKUP(D22,ProbListM2!D:S,10,FALSE)</f>
        <v>0.77572519311315047</v>
      </c>
      <c r="F22" t="str">
        <f>_xlfn.IFNA(VLOOKUP(D22,ctlistM2!A:AI,4,FALSE),"FA 12:0")</f>
        <v>FA 12:0</v>
      </c>
      <c r="G22">
        <f>_xlfn.IFNA(VLOOKUP(D22,ctlistM2!A:AL,11,FALSE),0)</f>
        <v>0</v>
      </c>
      <c r="H22" s="2">
        <f>IF(G22=0,0,VLOOKUP(F22,ProbListM2!D:W,IF(G22=1,17,IF(G22=2,18,IF(G22=3,19,IF(G22=4,20)))), FALSE))</f>
        <v>0</v>
      </c>
      <c r="I22" s="12" t="str">
        <f>IF(_xlfn.IFNA(VLOOKUP(D22,ctlistM2!A:AI,12,FALSE),"FA 12:0")=0,"FA 12:0", _xlfn.IFNA(VLOOKUP(D22,ctlistM2!A:AI,12,FALSE),"FA 12:0"))</f>
        <v>FA 12:0</v>
      </c>
      <c r="J22" s="12">
        <f>_xlfn.IFNA(VLOOKUP(D22,ctlistM2!A:AO,19,FALSE),0)</f>
        <v>0</v>
      </c>
      <c r="K22" s="2">
        <f>IF(J22=0,0,VLOOKUP(I22,ProbListM2!D:W,IF(J22=1,17,IF(J22=2,18,IF(J22=3,19,IF(J22=4,20)))),FALSE))</f>
        <v>0</v>
      </c>
      <c r="L22" s="12" t="str">
        <f>IF(_xlfn.IFNA(VLOOKUP(D22,ctlistM2!A:AI,20,FALSE),"FA 12:0")=0,"FA 12:0", _xlfn.IFNA(VLOOKUP(D22,ctlistM2!A:AI,20,FALSE),"FA 12:0"))</f>
        <v>FA 12:0</v>
      </c>
      <c r="M22">
        <f>_xlfn.IFNA(VLOOKUP(D22,ctlistM2!A:AR,27,FALSE),0)</f>
        <v>0</v>
      </c>
      <c r="N22" s="2">
        <f>IF(M22=0,0,VLOOKUP(L22,ProbListM2!D:W,IF(M22=1,17,IF(M22=2,18,IF(M22=3,19,IF(M22=4,20)))), FALSE))</f>
        <v>0</v>
      </c>
      <c r="O22" t="str">
        <f>IF(_xlfn.IFNA(VLOOKUP(D22,ctlistM2!A:AI,28,FALSE),"FA 12:0")=0,"FA 12:0", _xlfn.IFNA(VLOOKUP(D22,ctlistM2!A:AI,28,FALSE),"FA 12:0"))</f>
        <v>FA 12:0</v>
      </c>
      <c r="P22">
        <f>_xlfn.IFNA(VLOOKUP(D22,ctlistM2!A:AU,35,FALSE),0)</f>
        <v>0</v>
      </c>
      <c r="Q22" s="2">
        <f>IF(P22=0,0,VLOOKUP(O22,ProbListM2!D:W,IF(P22=1,17,IF(P22=2,18,IF(P22=3,19,IF(P22=4,20)))), FALSE))</f>
        <v>0</v>
      </c>
    </row>
    <row r="23" spans="1:17" x14ac:dyDescent="0.25">
      <c r="A23">
        <v>22</v>
      </c>
      <c r="B23">
        <v>-331.3</v>
      </c>
      <c r="C23">
        <v>331.3</v>
      </c>
      <c r="D23" s="119" t="s">
        <v>1021</v>
      </c>
      <c r="E23">
        <f>VLOOKUP(D23,ProbListM2!D:S,10,FALSE)</f>
        <v>0.77619080281956188</v>
      </c>
      <c r="F23" t="str">
        <f>_xlfn.IFNA(VLOOKUP(D23,ctlistM2!A:AI,4,FALSE),"FA 12:0")</f>
        <v>FA 22:5</v>
      </c>
      <c r="G23">
        <f>_xlfn.IFNA(VLOOKUP(D23,ctlistM2!A:AL,11,FALSE),0)</f>
        <v>1</v>
      </c>
      <c r="H23" s="2">
        <f>IF(G23=0,0,VLOOKUP(F23,ProbListM2!D:W,IF(G23=1,17,IF(G23=2,18,IF(G23=3,19,IF(G23=4,20)))), FALSE))</f>
        <v>2.6397922084203714E-2</v>
      </c>
      <c r="I23" s="12" t="str">
        <f>IF(_xlfn.IFNA(VLOOKUP(D23,ctlistM2!A:AI,12,FALSE),"FA 12:0")=0,"FA 12:0", _xlfn.IFNA(VLOOKUP(D23,ctlistM2!A:AI,12,FALSE),"FA 12:0"))</f>
        <v>FA 12:0</v>
      </c>
      <c r="J23" s="12">
        <f>_xlfn.IFNA(VLOOKUP(D23,ctlistM2!A:AO,19,FALSE),0)</f>
        <v>0</v>
      </c>
      <c r="K23" s="2">
        <f>IF(J23=0,0,VLOOKUP(I23,ProbListM2!D:W,IF(J23=1,17,IF(J23=2,18,IF(J23=3,19,IF(J23=4,20)))),FALSE))</f>
        <v>0</v>
      </c>
      <c r="L23" s="12" t="str">
        <f>IF(_xlfn.IFNA(VLOOKUP(D23,ctlistM2!A:AI,20,FALSE),"FA 12:0")=0,"FA 12:0", _xlfn.IFNA(VLOOKUP(D23,ctlistM2!A:AI,20,FALSE),"FA 12:0"))</f>
        <v>FA 12:0</v>
      </c>
      <c r="M23">
        <f>_xlfn.IFNA(VLOOKUP(D23,ctlistM2!A:AR,27,FALSE),0)</f>
        <v>0</v>
      </c>
      <c r="N23" s="2">
        <f>IF(M23=0,0,VLOOKUP(L23,ProbListM2!D:W,IF(M23=1,17,IF(M23=2,18,IF(M23=3,19,IF(M23=4,20)))), FALSE))</f>
        <v>0</v>
      </c>
      <c r="O23" t="str">
        <f>IF(_xlfn.IFNA(VLOOKUP(D23,ctlistM2!A:AI,28,FALSE),"FA 12:0")=0,"FA 12:0", _xlfn.IFNA(VLOOKUP(D23,ctlistM2!A:AI,28,FALSE),"FA 12:0"))</f>
        <v>FA 12:0</v>
      </c>
      <c r="P23">
        <f>_xlfn.IFNA(VLOOKUP(D23,ctlistM2!A:AU,35,FALSE),0)</f>
        <v>0</v>
      </c>
      <c r="Q23" s="2">
        <f>IF(P23=0,0,VLOOKUP(O23,ProbListM2!D:W,IF(P23=1,17,IF(P23=2,18,IF(P23=3,19,IF(P23=4,20)))), FALSE))</f>
        <v>0</v>
      </c>
    </row>
    <row r="24" spans="1:17" x14ac:dyDescent="0.25">
      <c r="A24">
        <v>23</v>
      </c>
      <c r="B24">
        <v>-329.2</v>
      </c>
      <c r="C24">
        <v>329.2</v>
      </c>
      <c r="D24" s="119" t="s">
        <v>1022</v>
      </c>
      <c r="E24">
        <f>VLOOKUP(D24,ProbListM2!D:S,10,FALSE)</f>
        <v>0.77642371246376751</v>
      </c>
      <c r="F24" t="str">
        <f>_xlfn.IFNA(VLOOKUP(D24,ctlistM2!A:AI,4,FALSE),"FA 12:0")</f>
        <v>FA 22:6</v>
      </c>
      <c r="G24">
        <f>_xlfn.IFNA(VLOOKUP(D24,ctlistM2!A:AL,11,FALSE),0)</f>
        <v>1</v>
      </c>
      <c r="H24" s="2">
        <f>IF(G24=0,0,VLOOKUP(F24,ProbListM2!D:W,IF(G24=1,17,IF(G24=2,18,IF(G24=3,19,IF(G24=4,20)))), FALSE))</f>
        <v>2.6347543509511545E-2</v>
      </c>
      <c r="I24" s="12" t="str">
        <f>IF(_xlfn.IFNA(VLOOKUP(D24,ctlistM2!A:AI,12,FALSE),"FA 12:0")=0,"FA 12:0", _xlfn.IFNA(VLOOKUP(D24,ctlistM2!A:AI,12,FALSE),"FA 12:0"))</f>
        <v>FA 12:0</v>
      </c>
      <c r="J24" s="12">
        <f>_xlfn.IFNA(VLOOKUP(D24,ctlistM2!A:AO,19,FALSE),0)</f>
        <v>0</v>
      </c>
      <c r="K24" s="2">
        <f>IF(J24=0,0,VLOOKUP(I24,ProbListM2!D:W,IF(J24=1,17,IF(J24=2,18,IF(J24=3,19,IF(J24=4,20)))),FALSE))</f>
        <v>0</v>
      </c>
      <c r="L24" s="12" t="str">
        <f>IF(_xlfn.IFNA(VLOOKUP(D24,ctlistM2!A:AI,20,FALSE),"FA 12:0")=0,"FA 12:0", _xlfn.IFNA(VLOOKUP(D24,ctlistM2!A:AI,20,FALSE),"FA 12:0"))</f>
        <v>FA 12:0</v>
      </c>
      <c r="M24">
        <f>_xlfn.IFNA(VLOOKUP(D24,ctlistM2!A:AR,27,FALSE),0)</f>
        <v>0</v>
      </c>
      <c r="N24" s="2">
        <f>IF(M24=0,0,VLOOKUP(L24,ProbListM2!D:W,IF(M24=1,17,IF(M24=2,18,IF(M24=3,19,IF(M24=4,20)))), FALSE))</f>
        <v>0</v>
      </c>
      <c r="O24" t="str">
        <f>IF(_xlfn.IFNA(VLOOKUP(D24,ctlistM2!A:AI,28,FALSE),"FA 12:0")=0,"FA 12:0", _xlfn.IFNA(VLOOKUP(D24,ctlistM2!A:AI,28,FALSE),"FA 12:0"))</f>
        <v>FA 12:0</v>
      </c>
      <c r="P24">
        <f>_xlfn.IFNA(VLOOKUP(D24,ctlistM2!A:AU,35,FALSE),0)</f>
        <v>0</v>
      </c>
      <c r="Q24" s="2">
        <f>IF(P24=0,0,VLOOKUP(O24,ProbListM2!D:W,IF(P24=1,17,IF(P24=2,18,IF(P24=3,19,IF(P24=4,20)))), FALSE))</f>
        <v>0</v>
      </c>
    </row>
    <row r="25" spans="1:17" x14ac:dyDescent="0.25">
      <c r="A25">
        <v>24</v>
      </c>
      <c r="B25">
        <v>-327.2</v>
      </c>
      <c r="C25">
        <v>327.2</v>
      </c>
      <c r="D25" s="119" t="s">
        <v>1023</v>
      </c>
      <c r="E25">
        <f>VLOOKUP(D25,ProbListM2!D:S,10,FALSE)</f>
        <v>0.77665669199659093</v>
      </c>
      <c r="F25" t="str">
        <f>_xlfn.IFNA(VLOOKUP(D25,ctlistM2!A:AI,4,FALSE),"FA 12:0")</f>
        <v>FA 12:0</v>
      </c>
      <c r="G25">
        <f>_xlfn.IFNA(VLOOKUP(D25,ctlistM2!A:AL,11,FALSE),0)</f>
        <v>0</v>
      </c>
      <c r="H25" s="2">
        <f>IF(G25=0,0,VLOOKUP(F25,ProbListM2!D:W,IF(G25=1,17,IF(G25=2,18,IF(G25=3,19,IF(G25=4,20)))), FALSE))</f>
        <v>0</v>
      </c>
      <c r="I25" s="12" t="str">
        <f>IF(_xlfn.IFNA(VLOOKUP(D25,ctlistM2!A:AI,12,FALSE),"FA 12:0")=0,"FA 12:0", _xlfn.IFNA(VLOOKUP(D25,ctlistM2!A:AI,12,FALSE),"FA 12:0"))</f>
        <v>FA 12:0</v>
      </c>
      <c r="J25" s="12">
        <f>_xlfn.IFNA(VLOOKUP(D25,ctlistM2!A:AO,19,FALSE),0)</f>
        <v>0</v>
      </c>
      <c r="K25" s="2">
        <f>IF(J25=0,0,VLOOKUP(I25,ProbListM2!D:W,IF(J25=1,17,IF(J25=2,18,IF(J25=3,19,IF(J25=4,20)))),FALSE))</f>
        <v>0</v>
      </c>
      <c r="L25" s="12" t="str">
        <f>IF(_xlfn.IFNA(VLOOKUP(D25,ctlistM2!A:AI,20,FALSE),"FA 12:0")=0,"FA 12:0", _xlfn.IFNA(VLOOKUP(D25,ctlistM2!A:AI,20,FALSE),"FA 12:0"))</f>
        <v>FA 12:0</v>
      </c>
      <c r="M25">
        <f>_xlfn.IFNA(VLOOKUP(D25,ctlistM2!A:AR,27,FALSE),0)</f>
        <v>0</v>
      </c>
      <c r="N25" s="2">
        <f>IF(M25=0,0,VLOOKUP(L25,ProbListM2!D:W,IF(M25=1,17,IF(M25=2,18,IF(M25=3,19,IF(M25=4,20)))), FALSE))</f>
        <v>0</v>
      </c>
      <c r="O25" t="str">
        <f>IF(_xlfn.IFNA(VLOOKUP(D25,ctlistM2!A:AI,28,FALSE),"FA 12:0")=0,"FA 12:0", _xlfn.IFNA(VLOOKUP(D25,ctlistM2!A:AI,28,FALSE),"FA 12:0"))</f>
        <v>FA 12:0</v>
      </c>
      <c r="P25">
        <f>_xlfn.IFNA(VLOOKUP(D25,ctlistM2!A:AU,35,FALSE),0)</f>
        <v>0</v>
      </c>
      <c r="Q25" s="2">
        <f>IF(P25=0,0,VLOOKUP(O25,ProbListM2!D:W,IF(P25=1,17,IF(P25=2,18,IF(P25=3,19,IF(P25=4,20)))), FALSE))</f>
        <v>0</v>
      </c>
    </row>
    <row r="26" spans="1:17" x14ac:dyDescent="0.25">
      <c r="A26">
        <v>25</v>
      </c>
      <c r="B26">
        <v>-367.4</v>
      </c>
      <c r="C26">
        <v>367.4</v>
      </c>
      <c r="D26" s="119" t="s">
        <v>1024</v>
      </c>
      <c r="E26">
        <f>VLOOKUP(D26,ProbListM2!D:S,10,FALSE)</f>
        <v>0.75784307576216869</v>
      </c>
      <c r="F26" t="str">
        <f>_xlfn.IFNA(VLOOKUP(D26,ctlistM2!A:AI,4,FALSE),"FA 12:0")</f>
        <v>FA 24:1</v>
      </c>
      <c r="G26">
        <f>_xlfn.IFNA(VLOOKUP(D26,ctlistM2!A:AL,11,FALSE),0)</f>
        <v>1</v>
      </c>
      <c r="H26" s="2">
        <f>IF(G26=0,0,VLOOKUP(F26,ProbListM2!D:W,IF(G26=1,17,IF(G26=2,18,IF(G26=3,19,IF(G26=4,20)))), FALSE))</f>
        <v>3.0463496932116498E-2</v>
      </c>
      <c r="I26" s="12" t="str">
        <f>IF(_xlfn.IFNA(VLOOKUP(D26,ctlistM2!A:AI,12,FALSE),"FA 12:0")=0,"FA 12:0", _xlfn.IFNA(VLOOKUP(D26,ctlistM2!A:AI,12,FALSE),"FA 12:0"))</f>
        <v>FA 12:0</v>
      </c>
      <c r="J26" s="12">
        <f>_xlfn.IFNA(VLOOKUP(D26,ctlistM2!A:AO,19,FALSE),0)</f>
        <v>0</v>
      </c>
      <c r="K26" s="2">
        <f>IF(J26=0,0,VLOOKUP(I26,ProbListM2!D:W,IF(J26=1,17,IF(J26=2,18,IF(J26=3,19,IF(J26=4,20)))),FALSE))</f>
        <v>0</v>
      </c>
      <c r="L26" s="12" t="str">
        <f>IF(_xlfn.IFNA(VLOOKUP(D26,ctlistM2!A:AI,20,FALSE),"FA 12:0")=0,"FA 12:0", _xlfn.IFNA(VLOOKUP(D26,ctlistM2!A:AI,20,FALSE),"FA 12:0"))</f>
        <v>FA 12:0</v>
      </c>
      <c r="M26">
        <f>_xlfn.IFNA(VLOOKUP(D26,ctlistM2!A:AR,27,FALSE),0)</f>
        <v>0</v>
      </c>
      <c r="N26" s="2">
        <f>IF(M26=0,0,VLOOKUP(L26,ProbListM2!D:W,IF(M26=1,17,IF(M26=2,18,IF(M26=3,19,IF(M26=4,20)))), FALSE))</f>
        <v>0</v>
      </c>
      <c r="O26" t="str">
        <f>IF(_xlfn.IFNA(VLOOKUP(D26,ctlistM2!A:AI,28,FALSE),"FA 12:0")=0,"FA 12:0", _xlfn.IFNA(VLOOKUP(D26,ctlistM2!A:AI,28,FALSE),"FA 12:0"))</f>
        <v>FA 12:0</v>
      </c>
      <c r="P26">
        <f>_xlfn.IFNA(VLOOKUP(D26,ctlistM2!A:AU,35,FALSE),0)</f>
        <v>0</v>
      </c>
      <c r="Q26" s="2">
        <f>IF(P26=0,0,VLOOKUP(O26,ProbListM2!D:W,IF(P26=1,17,IF(P26=2,18,IF(P26=3,19,IF(P26=4,20)))), FALSE))</f>
        <v>0</v>
      </c>
    </row>
    <row r="27" spans="1:17" x14ac:dyDescent="0.25">
      <c r="A27">
        <v>26</v>
      </c>
      <c r="B27">
        <v>-365.3</v>
      </c>
      <c r="C27">
        <v>365.3</v>
      </c>
      <c r="D27" s="119" t="s">
        <v>1025</v>
      </c>
      <c r="E27">
        <f>VLOOKUP(D27,ProbListM2!D:S,10,FALSE)</f>
        <v>0.75807047984953779</v>
      </c>
      <c r="F27" t="str">
        <f>_xlfn.IFNA(VLOOKUP(D27,ctlistM2!A:AI,4,FALSE),"FA 12:0")</f>
        <v>FA 12:0</v>
      </c>
      <c r="G27">
        <f>_xlfn.IFNA(VLOOKUP(D27,ctlistM2!A:AL,11,FALSE),0)</f>
        <v>0</v>
      </c>
      <c r="H27" s="2">
        <f>IF(G27=0,0,VLOOKUP(F27,ProbListM2!D:W,IF(G27=1,17,IF(G27=2,18,IF(G27=3,19,IF(G27=4,20)))), FALSE))</f>
        <v>0</v>
      </c>
      <c r="I27" s="12" t="str">
        <f>IF(_xlfn.IFNA(VLOOKUP(D27,ctlistM2!A:AI,12,FALSE),"FA 12:0")=0,"FA 12:0", _xlfn.IFNA(VLOOKUP(D27,ctlistM2!A:AI,12,FALSE),"FA 12:0"))</f>
        <v>FA 12:0</v>
      </c>
      <c r="J27" s="12">
        <f>_xlfn.IFNA(VLOOKUP(D27,ctlistM2!A:AO,19,FALSE),0)</f>
        <v>0</v>
      </c>
      <c r="K27" s="2">
        <f>IF(J27=0,0,VLOOKUP(I27,ProbListM2!D:W,IF(J27=1,17,IF(J27=2,18,IF(J27=3,19,IF(J27=4,20)))),FALSE))</f>
        <v>0</v>
      </c>
      <c r="L27" s="12" t="str">
        <f>IF(_xlfn.IFNA(VLOOKUP(D27,ctlistM2!A:AI,20,FALSE),"FA 12:0")=0,"FA 12:0", _xlfn.IFNA(VLOOKUP(D27,ctlistM2!A:AI,20,FALSE),"FA 12:0"))</f>
        <v>FA 12:0</v>
      </c>
      <c r="M27">
        <f>_xlfn.IFNA(VLOOKUP(D27,ctlistM2!A:AR,27,FALSE),0)</f>
        <v>0</v>
      </c>
      <c r="N27" s="2">
        <f>IF(M27=0,0,VLOOKUP(L27,ProbListM2!D:W,IF(M27=1,17,IF(M27=2,18,IF(M27=3,19,IF(M27=4,20)))), FALSE))</f>
        <v>0</v>
      </c>
      <c r="O27" t="str">
        <f>IF(_xlfn.IFNA(VLOOKUP(D27,ctlistM2!A:AI,28,FALSE),"FA 12:0")=0,"FA 12:0", _xlfn.IFNA(VLOOKUP(D27,ctlistM2!A:AI,28,FALSE),"FA 12:0"))</f>
        <v>FA 12:0</v>
      </c>
      <c r="P27">
        <f>_xlfn.IFNA(VLOOKUP(D27,ctlistM2!A:AU,35,FALSE),0)</f>
        <v>0</v>
      </c>
      <c r="Q27" s="2">
        <f>IF(P27=0,0,VLOOKUP(O27,ProbListM2!D:W,IF(P27=1,17,IF(P27=2,18,IF(P27=3,19,IF(P27=4,20)))), FALSE))</f>
        <v>0</v>
      </c>
    </row>
    <row r="28" spans="1:17" x14ac:dyDescent="0.25">
      <c r="A28">
        <v>27</v>
      </c>
      <c r="B28" s="120">
        <v>-290.3</v>
      </c>
      <c r="C28" s="120">
        <v>290.3</v>
      </c>
      <c r="D28" s="120" t="s">
        <v>1026</v>
      </c>
      <c r="E28">
        <f>VLOOKUP(D28,ProbListM2!D:S,10,FALSE)</f>
        <v>0.81264331235092635</v>
      </c>
      <c r="F28" t="str">
        <f>_xlfn.IFNA(VLOOKUP(D28,ctlistM2!A:AI,4,FALSE),"FA 12:0")</f>
        <v>FA 12:0</v>
      </c>
      <c r="G28">
        <f>_xlfn.IFNA(VLOOKUP(D28,ctlistM2!A:AL,11,FALSE),0)</f>
        <v>0</v>
      </c>
      <c r="H28" s="2">
        <f>IF(G28=0,0,VLOOKUP(F28,ProbListM2!D:W,IF(G28=1,17,IF(G28=2,18,IF(G28=3,19,IF(G28=4,20)))), FALSE))</f>
        <v>0</v>
      </c>
      <c r="I28" s="12" t="str">
        <f>IF(_xlfn.IFNA(VLOOKUP(D28,ctlistM2!A:AI,12,FALSE),"FA 12:0")=0,"FA 12:0", _xlfn.IFNA(VLOOKUP(D28,ctlistM2!A:AI,12,FALSE),"FA 12:0"))</f>
        <v>FA 12:0</v>
      </c>
      <c r="J28" s="12">
        <f>_xlfn.IFNA(VLOOKUP(D28,ctlistM2!A:AO,19,FALSE),0)</f>
        <v>0</v>
      </c>
      <c r="K28" s="2">
        <f>IF(J28=0,0,VLOOKUP(I28,ProbListM2!D:W,IF(J28=1,17,IF(J28=2,18,IF(J28=3,19,IF(J28=4,20)))),FALSE))</f>
        <v>0</v>
      </c>
      <c r="L28" s="12" t="str">
        <f>IF(_xlfn.IFNA(VLOOKUP(D28,ctlistM2!A:AI,20,FALSE),"FA 12:0")=0,"FA 12:0", _xlfn.IFNA(VLOOKUP(D28,ctlistM2!A:AI,20,FALSE),"FA 12:0"))</f>
        <v>FA 12:0</v>
      </c>
      <c r="M28">
        <f>_xlfn.IFNA(VLOOKUP(D28,ctlistM2!A:AR,27,FALSE),0)</f>
        <v>0</v>
      </c>
      <c r="N28" s="2">
        <f>IF(M28=0,0,VLOOKUP(L28,ProbListM2!D:W,IF(M28=1,17,IF(M28=2,18,IF(M28=3,19,IF(M28=4,20)))), FALSE))</f>
        <v>0</v>
      </c>
      <c r="O28" t="str">
        <f>IF(_xlfn.IFNA(VLOOKUP(D28,ctlistM2!A:AI,28,FALSE),"FA 12:0")=0,"FA 12:0", _xlfn.IFNA(VLOOKUP(D28,ctlistM2!A:AI,28,FALSE),"FA 12:0"))</f>
        <v>FA 12:0</v>
      </c>
      <c r="P28">
        <f>_xlfn.IFNA(VLOOKUP(D28,ctlistM2!A:AU,35,FALSE),0)</f>
        <v>0</v>
      </c>
      <c r="Q28" s="2">
        <f>IF(P28=0,0,VLOOKUP(O28,ProbListM2!D:W,IF(P28=1,17,IF(P28=2,18,IF(P28=3,19,IF(P28=4,20)))), FALSE))</f>
        <v>0</v>
      </c>
    </row>
    <row r="29" spans="1:17" x14ac:dyDescent="0.25">
      <c r="A29">
        <v>28</v>
      </c>
      <c r="B29" s="120">
        <v>-314.3</v>
      </c>
      <c r="C29" s="120">
        <v>314.3</v>
      </c>
      <c r="D29" s="120" t="s">
        <v>1029</v>
      </c>
      <c r="E29">
        <f>VLOOKUP(D29,ProbListM2!D:S,10,FALSE)</f>
        <v>0.79534058631154503</v>
      </c>
      <c r="F29" t="str">
        <f>_xlfn.IFNA(VLOOKUP(D29,ctlistM2!A:AI,4,FALSE),"FA 12:0")</f>
        <v>FA 12:0</v>
      </c>
      <c r="G29">
        <f>_xlfn.IFNA(VLOOKUP(D29,ctlistM2!A:AL,11,FALSE),0)</f>
        <v>0</v>
      </c>
      <c r="H29" s="2">
        <f>IF(G29=0,0,VLOOKUP(F29,ProbListM2!D:W,IF(G29=1,17,IF(G29=2,18,IF(G29=3,19,IF(G29=4,20)))), FALSE))</f>
        <v>0</v>
      </c>
      <c r="I29" s="12" t="str">
        <f>IF(_xlfn.IFNA(VLOOKUP(D29,ctlistM2!A:AI,12,FALSE),"FA 12:0")=0,"FA 12:0", _xlfn.IFNA(VLOOKUP(D29,ctlistM2!A:AI,12,FALSE),"FA 12:0"))</f>
        <v>FA 12:0</v>
      </c>
      <c r="J29" s="12">
        <f>_xlfn.IFNA(VLOOKUP(D29,ctlistM2!A:AO,19,FALSE),0)</f>
        <v>0</v>
      </c>
      <c r="K29" s="2">
        <f>IF(J29=0,0,VLOOKUP(I29,ProbListM2!D:W,IF(J29=1,17,IF(J29=2,18,IF(J29=3,19,IF(J29=4,20)))),FALSE))</f>
        <v>0</v>
      </c>
      <c r="L29" s="12" t="str">
        <f>IF(_xlfn.IFNA(VLOOKUP(D29,ctlistM2!A:AI,20,FALSE),"FA 12:0")=0,"FA 12:0", _xlfn.IFNA(VLOOKUP(D29,ctlistM2!A:AI,20,FALSE),"FA 12:0"))</f>
        <v>FA 12:0</v>
      </c>
      <c r="M29">
        <f>_xlfn.IFNA(VLOOKUP(D29,ctlistM2!A:AR,27,FALSE),0)</f>
        <v>0</v>
      </c>
      <c r="N29" s="2">
        <f>IF(M29=0,0,VLOOKUP(L29,ProbListM2!D:W,IF(M29=1,17,IF(M29=2,18,IF(M29=3,19,IF(M29=4,20)))), FALSE))</f>
        <v>0</v>
      </c>
      <c r="O29" t="str">
        <f>IF(_xlfn.IFNA(VLOOKUP(D29,ctlistM2!A:AI,28,FALSE),"FA 12:0")=0,"FA 12:0", _xlfn.IFNA(VLOOKUP(D29,ctlistM2!A:AI,28,FALSE),"FA 12:0"))</f>
        <v>FA 12:0</v>
      </c>
      <c r="P29">
        <f>_xlfn.IFNA(VLOOKUP(D29,ctlistM2!A:AU,35,FALSE),0)</f>
        <v>0</v>
      </c>
      <c r="Q29" s="2">
        <f>IF(P29=0,0,VLOOKUP(O29,ProbListM2!D:W,IF(P29=1,17,IF(P29=2,18,IF(P29=3,19,IF(P29=4,20)))), FALSE))</f>
        <v>0</v>
      </c>
    </row>
    <row r="30" spans="1:17" x14ac:dyDescent="0.25">
      <c r="A30">
        <v>29</v>
      </c>
      <c r="B30">
        <v>656.6</v>
      </c>
      <c r="C30">
        <v>439.4</v>
      </c>
      <c r="D30" t="s">
        <v>1032</v>
      </c>
      <c r="E30">
        <f>VLOOKUP(D30,ProbListM2!D:S,10,FALSE)</f>
        <v>0.63062646864569594</v>
      </c>
      <c r="F30" t="str">
        <f>_xlfn.IFNA(VLOOKUP(D30,ctlistM2!A:AI,4,FALSE),"FA 12:0")</f>
        <v>FA 12:0</v>
      </c>
      <c r="G30">
        <f>_xlfn.IFNA(VLOOKUP(D30,ctlistM2!A:AL,11,FALSE),0)</f>
        <v>0</v>
      </c>
      <c r="H30" s="2">
        <f>IF(G30=0,0,VLOOKUP(F30,ProbListM2!D:W,IF(G30=1,17,IF(G30=2,18,IF(G30=3,19,IF(G30=4,20)))), FALSE))</f>
        <v>0</v>
      </c>
      <c r="I30" s="12" t="str">
        <f>IF(_xlfn.IFNA(VLOOKUP(D30,ctlistM2!A:AI,12,FALSE),"FA 12:0")=0,"FA 12:0", _xlfn.IFNA(VLOOKUP(D30,ctlistM2!A:AI,12,FALSE),"FA 12:0"))</f>
        <v>FA 12:0</v>
      </c>
      <c r="J30" s="12">
        <f>_xlfn.IFNA(VLOOKUP(D30,ctlistM2!A:AO,19,FALSE),0)</f>
        <v>0</v>
      </c>
      <c r="K30" s="2">
        <f>IF(J30=0,0,VLOOKUP(I30,ProbListM2!D:W,IF(J30=1,17,IF(J30=2,18,IF(J30=3,19,IF(J30=4,20)))),FALSE))</f>
        <v>0</v>
      </c>
      <c r="L30" s="12" t="str">
        <f>IF(_xlfn.IFNA(VLOOKUP(D30,ctlistM2!A:AI,20,FALSE),"FA 12:0")=0,"FA 12:0", _xlfn.IFNA(VLOOKUP(D30,ctlistM2!A:AI,20,FALSE),"FA 12:0"))</f>
        <v>FA 12:0</v>
      </c>
      <c r="M30">
        <f>_xlfn.IFNA(VLOOKUP(D30,ctlistM2!A:AR,27,FALSE),0)</f>
        <v>0</v>
      </c>
      <c r="N30" s="2">
        <f>IF(M30=0,0,VLOOKUP(L30,ProbListM2!D:W,IF(M30=1,17,IF(M30=2,18,IF(M30=3,19,IF(M30=4,20)))), FALSE))</f>
        <v>0</v>
      </c>
      <c r="O30" t="str">
        <f>IF(_xlfn.IFNA(VLOOKUP(D30,ctlistM2!A:AI,28,FALSE),"FA 12:0")=0,"FA 12:0", _xlfn.IFNA(VLOOKUP(D30,ctlistM2!A:AI,28,FALSE),"FA 12:0"))</f>
        <v>FA 12:0</v>
      </c>
      <c r="P30">
        <f>_xlfn.IFNA(VLOOKUP(D30,ctlistM2!A:AU,35,FALSE),0)</f>
        <v>0</v>
      </c>
      <c r="Q30" s="2">
        <f>IF(P30=0,0,VLOOKUP(O30,ProbListM2!D:W,IF(P30=1,17,IF(P30=2,18,IF(P30=3,19,IF(P30=4,20)))), FALSE))</f>
        <v>0</v>
      </c>
    </row>
    <row r="31" spans="1:17" x14ac:dyDescent="0.25">
      <c r="A31">
        <v>30</v>
      </c>
      <c r="B31">
        <v>684.6</v>
      </c>
      <c r="C31">
        <v>467.4</v>
      </c>
      <c r="D31" t="s">
        <v>1033</v>
      </c>
      <c r="E31">
        <f>VLOOKUP(D31,ProbListM2!D:S,10,FALSE)</f>
        <v>0.61645897800650085</v>
      </c>
      <c r="F31" t="str">
        <f>_xlfn.IFNA(VLOOKUP(D31,ctlistM2!A:AI,4,FALSE),"FA 12:0")</f>
        <v>FA 12:0</v>
      </c>
      <c r="G31">
        <f>_xlfn.IFNA(VLOOKUP(D31,ctlistM2!A:AL,11,FALSE),0)</f>
        <v>0</v>
      </c>
      <c r="H31" s="2">
        <f>IF(G31=0,0,VLOOKUP(F31,ProbListM2!D:W,IF(G31=1,17,IF(G31=2,18,IF(G31=3,19,IF(G31=4,20)))), FALSE))</f>
        <v>0</v>
      </c>
      <c r="I31" s="12" t="str">
        <f>IF(_xlfn.IFNA(VLOOKUP(D31,ctlistM2!A:AI,12,FALSE),"FA 12:0")=0,"FA 12:0", _xlfn.IFNA(VLOOKUP(D31,ctlistM2!A:AI,12,FALSE),"FA 12:0"))</f>
        <v>FA 12:0</v>
      </c>
      <c r="J31" s="12">
        <f>_xlfn.IFNA(VLOOKUP(D31,ctlistM2!A:AO,19,FALSE),0)</f>
        <v>0</v>
      </c>
      <c r="K31" s="2">
        <f>IF(J31=0,0,VLOOKUP(I31,ProbListM2!D:W,IF(J31=1,17,IF(J31=2,18,IF(J31=3,19,IF(J31=4,20)))),FALSE))</f>
        <v>0</v>
      </c>
      <c r="L31" s="12" t="str">
        <f>IF(_xlfn.IFNA(VLOOKUP(D31,ctlistM2!A:AI,20,FALSE),"FA 12:0")=0,"FA 12:0", _xlfn.IFNA(VLOOKUP(D31,ctlistM2!A:AI,20,FALSE),"FA 12:0"))</f>
        <v>FA 12:0</v>
      </c>
      <c r="M31">
        <f>_xlfn.IFNA(VLOOKUP(D31,ctlistM2!A:AR,27,FALSE),0)</f>
        <v>0</v>
      </c>
      <c r="N31" s="2">
        <f>IF(M31=0,0,VLOOKUP(L31,ProbListM2!D:W,IF(M31=1,17,IF(M31=2,18,IF(M31=3,19,IF(M31=4,20)))), FALSE))</f>
        <v>0</v>
      </c>
      <c r="O31" t="str">
        <f>IF(_xlfn.IFNA(VLOOKUP(D31,ctlistM2!A:AI,28,FALSE),"FA 12:0")=0,"FA 12:0", _xlfn.IFNA(VLOOKUP(D31,ctlistM2!A:AI,28,FALSE),"FA 12:0"))</f>
        <v>FA 12:0</v>
      </c>
      <c r="P31">
        <f>_xlfn.IFNA(VLOOKUP(D31,ctlistM2!A:AU,35,FALSE),0)</f>
        <v>0</v>
      </c>
      <c r="Q31" s="2">
        <f>IF(P31=0,0,VLOOKUP(O31,ProbListM2!D:W,IF(P31=1,17,IF(P31=2,18,IF(P31=3,19,IF(P31=4,20)))), FALSE))</f>
        <v>0</v>
      </c>
    </row>
    <row r="32" spans="1:17" x14ac:dyDescent="0.25">
      <c r="A32">
        <v>31</v>
      </c>
      <c r="B32">
        <v>712.6</v>
      </c>
      <c r="C32">
        <v>495.4</v>
      </c>
      <c r="D32" t="s">
        <v>1034</v>
      </c>
      <c r="E32">
        <f>VLOOKUP(D32,ProbListM2!D:S,10,FALSE)</f>
        <v>0.60260977053648956</v>
      </c>
      <c r="F32" t="str">
        <f>_xlfn.IFNA(VLOOKUP(D32,ctlistM2!A:AI,4,FALSE),"FA 12:0")</f>
        <v>FA 12:0</v>
      </c>
      <c r="G32">
        <f>_xlfn.IFNA(VLOOKUP(D32,ctlistM2!A:AL,11,FALSE),0)</f>
        <v>0</v>
      </c>
      <c r="H32" s="2">
        <f>IF(G32=0,0,VLOOKUP(F32,ProbListM2!D:W,IF(G32=1,17,IF(G32=2,18,IF(G32=3,19,IF(G32=4,20)))), FALSE))</f>
        <v>0</v>
      </c>
      <c r="I32" s="12" t="str">
        <f>IF(_xlfn.IFNA(VLOOKUP(D32,ctlistM2!A:AI,12,FALSE),"FA 12:0")=0,"FA 12:0", _xlfn.IFNA(VLOOKUP(D32,ctlistM2!A:AI,12,FALSE),"FA 12:0"))</f>
        <v>FA 12:0</v>
      </c>
      <c r="J32" s="12">
        <f>_xlfn.IFNA(VLOOKUP(D32,ctlistM2!A:AO,19,FALSE),0)</f>
        <v>0</v>
      </c>
      <c r="K32" s="2">
        <f>IF(J32=0,0,VLOOKUP(I32,ProbListM2!D:W,IF(J32=1,17,IF(J32=2,18,IF(J32=3,19,IF(J32=4,20)))),FALSE))</f>
        <v>0</v>
      </c>
      <c r="L32" s="12" t="str">
        <f>IF(_xlfn.IFNA(VLOOKUP(D32,ctlistM2!A:AI,20,FALSE),"FA 12:0")=0,"FA 12:0", _xlfn.IFNA(VLOOKUP(D32,ctlistM2!A:AI,20,FALSE),"FA 12:0"))</f>
        <v>FA 12:0</v>
      </c>
      <c r="M32">
        <f>_xlfn.IFNA(VLOOKUP(D32,ctlistM2!A:AR,27,FALSE),0)</f>
        <v>0</v>
      </c>
      <c r="N32" s="2">
        <f>IF(M32=0,0,VLOOKUP(L32,ProbListM2!D:W,IF(M32=1,17,IF(M32=2,18,IF(M32=3,19,IF(M32=4,20)))), FALSE))</f>
        <v>0</v>
      </c>
      <c r="O32" t="str">
        <f>IF(_xlfn.IFNA(VLOOKUP(D32,ctlistM2!A:AI,28,FALSE),"FA 12:0")=0,"FA 12:0", _xlfn.IFNA(VLOOKUP(D32,ctlistM2!A:AI,28,FALSE),"FA 12:0"))</f>
        <v>FA 12:0</v>
      </c>
      <c r="P32">
        <f>_xlfn.IFNA(VLOOKUP(D32,ctlistM2!A:AU,35,FALSE),0)</f>
        <v>0</v>
      </c>
      <c r="Q32" s="2">
        <f>IF(P32=0,0,VLOOKUP(O32,ProbListM2!D:W,IF(P32=1,17,IF(P32=2,18,IF(P32=3,19,IF(P32=4,20)))), FALSE))</f>
        <v>0</v>
      </c>
    </row>
    <row r="33" spans="1:17" x14ac:dyDescent="0.25">
      <c r="A33">
        <v>32</v>
      </c>
      <c r="B33">
        <v>712.6</v>
      </c>
      <c r="C33">
        <v>467.4</v>
      </c>
      <c r="D33" t="s">
        <v>1035</v>
      </c>
      <c r="E33">
        <f>VLOOKUP(D33,ProbListM2!D:S,10,FALSE)</f>
        <v>0.60260977053648956</v>
      </c>
      <c r="F33" t="str">
        <f>_xlfn.IFNA(VLOOKUP(D33,ctlistM2!A:AI,4,FALSE),"FA 12:0")</f>
        <v>FA 12:0</v>
      </c>
      <c r="G33">
        <f>_xlfn.IFNA(VLOOKUP(D33,ctlistM2!A:AL,11,FALSE),0)</f>
        <v>0</v>
      </c>
      <c r="H33" s="2">
        <f>IF(G33=0,0,VLOOKUP(F33,ProbListM2!D:W,IF(G33=1,17,IF(G33=2,18,IF(G33=3,19,IF(G33=4,20)))), FALSE))</f>
        <v>0</v>
      </c>
      <c r="I33" s="12" t="str">
        <f>IF(_xlfn.IFNA(VLOOKUP(D33,ctlistM2!A:AI,12,FALSE),"FA 12:0")=0,"FA 12:0", _xlfn.IFNA(VLOOKUP(D33,ctlistM2!A:AI,12,FALSE),"FA 12:0"))</f>
        <v>FA 12:0</v>
      </c>
      <c r="J33" s="12">
        <f>_xlfn.IFNA(VLOOKUP(D33,ctlistM2!A:AO,19,FALSE),0)</f>
        <v>0</v>
      </c>
      <c r="K33" s="2">
        <f>IF(J33=0,0,VLOOKUP(I33,ProbListM2!D:W,IF(J33=1,17,IF(J33=2,18,IF(J33=3,19,IF(J33=4,20)))),FALSE))</f>
        <v>0</v>
      </c>
      <c r="L33" s="12" t="str">
        <f>IF(_xlfn.IFNA(VLOOKUP(D33,ctlistM2!A:AI,20,FALSE),"FA 12:0")=0,"FA 12:0", _xlfn.IFNA(VLOOKUP(D33,ctlistM2!A:AI,20,FALSE),"FA 12:0"))</f>
        <v>FA 12:0</v>
      </c>
      <c r="M33">
        <f>_xlfn.IFNA(VLOOKUP(D33,ctlistM2!A:AR,27,FALSE),0)</f>
        <v>0</v>
      </c>
      <c r="N33" s="2">
        <f>IF(M33=0,0,VLOOKUP(L33,ProbListM2!D:W,IF(M33=1,17,IF(M33=2,18,IF(M33=3,19,IF(M33=4,20)))), FALSE))</f>
        <v>0</v>
      </c>
      <c r="O33" t="str">
        <f>IF(_xlfn.IFNA(VLOOKUP(D33,ctlistM2!A:AI,28,FALSE),"FA 12:0")=0,"FA 12:0", _xlfn.IFNA(VLOOKUP(D33,ctlistM2!A:AI,28,FALSE),"FA 12:0"))</f>
        <v>FA 12:0</v>
      </c>
      <c r="P33">
        <f>_xlfn.IFNA(VLOOKUP(D33,ctlistM2!A:AU,35,FALSE),0)</f>
        <v>0</v>
      </c>
      <c r="Q33" s="2">
        <f>IF(P33=0,0,VLOOKUP(O33,ProbListM2!D:W,IF(P33=1,17,IF(P33=2,18,IF(P33=3,19,IF(P33=4,20)))), FALSE))</f>
        <v>0</v>
      </c>
    </row>
    <row r="34" spans="1:17" x14ac:dyDescent="0.25">
      <c r="A34">
        <v>33</v>
      </c>
      <c r="B34">
        <v>712.6</v>
      </c>
      <c r="C34">
        <v>439.3</v>
      </c>
      <c r="D34" t="s">
        <v>1036</v>
      </c>
      <c r="E34">
        <f>VLOOKUP(D34,ProbListM2!D:S,10,FALSE)</f>
        <v>0.60260977053648956</v>
      </c>
      <c r="F34" t="str">
        <f>_xlfn.IFNA(VLOOKUP(D34,ctlistM2!A:AI,4,FALSE),"FA 12:0")</f>
        <v>FA 12:0</v>
      </c>
      <c r="G34">
        <f>_xlfn.IFNA(VLOOKUP(D34,ctlistM2!A:AL,11,FALSE),0)</f>
        <v>0</v>
      </c>
      <c r="H34" s="2">
        <f>IF(G34=0,0,VLOOKUP(F34,ProbListM2!D:W,IF(G34=1,17,IF(G34=2,18,IF(G34=3,19,IF(G34=4,20)))), FALSE))</f>
        <v>0</v>
      </c>
      <c r="I34" s="12" t="str">
        <f>IF(_xlfn.IFNA(VLOOKUP(D34,ctlistM2!A:AI,12,FALSE),"FA 12:0")=0,"FA 12:0", _xlfn.IFNA(VLOOKUP(D34,ctlistM2!A:AI,12,FALSE),"FA 12:0"))</f>
        <v>FA 12:0</v>
      </c>
      <c r="J34" s="12">
        <f>_xlfn.IFNA(VLOOKUP(D34,ctlistM2!A:AO,19,FALSE),0)</f>
        <v>0</v>
      </c>
      <c r="K34" s="2">
        <f>IF(J34=0,0,VLOOKUP(I34,ProbListM2!D:W,IF(J34=1,17,IF(J34=2,18,IF(J34=3,19,IF(J34=4,20)))),FALSE))</f>
        <v>0</v>
      </c>
      <c r="L34" s="12" t="str">
        <f>IF(_xlfn.IFNA(VLOOKUP(D34,ctlistM2!A:AI,20,FALSE),"FA 12:0")=0,"FA 12:0", _xlfn.IFNA(VLOOKUP(D34,ctlistM2!A:AI,20,FALSE),"FA 12:0"))</f>
        <v>FA 12:0</v>
      </c>
      <c r="M34">
        <f>_xlfn.IFNA(VLOOKUP(D34,ctlistM2!A:AR,27,FALSE),0)</f>
        <v>0</v>
      </c>
      <c r="N34" s="2">
        <f>IF(M34=0,0,VLOOKUP(L34,ProbListM2!D:W,IF(M34=1,17,IF(M34=2,18,IF(M34=3,19,IF(M34=4,20)))), FALSE))</f>
        <v>0</v>
      </c>
      <c r="O34" t="str">
        <f>IF(_xlfn.IFNA(VLOOKUP(D34,ctlistM2!A:AI,28,FALSE),"FA 12:0")=0,"FA 12:0", _xlfn.IFNA(VLOOKUP(D34,ctlistM2!A:AI,28,FALSE),"FA 12:0"))</f>
        <v>FA 12:0</v>
      </c>
      <c r="P34">
        <f>_xlfn.IFNA(VLOOKUP(D34,ctlistM2!A:AU,35,FALSE),0)</f>
        <v>0</v>
      </c>
      <c r="Q34" s="2">
        <f>IF(P34=0,0,VLOOKUP(O34,ProbListM2!D:W,IF(P34=1,17,IF(P34=2,18,IF(P34=3,19,IF(P34=4,20)))), FALSE))</f>
        <v>0</v>
      </c>
    </row>
    <row r="35" spans="1:17" x14ac:dyDescent="0.25">
      <c r="A35">
        <v>34</v>
      </c>
      <c r="B35">
        <v>740.7</v>
      </c>
      <c r="C35">
        <v>523.5</v>
      </c>
      <c r="D35" t="s">
        <v>1037</v>
      </c>
      <c r="E35">
        <f>VLOOKUP(D35,ProbListM2!D:S,10,FALSE)</f>
        <v>0.58907169576855622</v>
      </c>
      <c r="F35" t="str">
        <f>_xlfn.IFNA(VLOOKUP(D35,ctlistM2!A:AI,4,FALSE),"FA 12:0")</f>
        <v>TG 42:1-FA12:0</v>
      </c>
      <c r="G35">
        <f>_xlfn.IFNA(VLOOKUP(D35,ctlistM2!A:AL,11,FALSE),0)</f>
        <v>1</v>
      </c>
      <c r="H35" s="2">
        <f>IF(G35=0,0,VLOOKUP(F35,ProbListM2!D:W,IF(G35=1,17,IF(G35=2,18,IF(G35=3,19,IF(G35=4,20)))), FALSE))</f>
        <v>4.555496484776312E-2</v>
      </c>
      <c r="I35" s="12" t="str">
        <f>IF(_xlfn.IFNA(VLOOKUP(D35,ctlistM2!A:AI,12,FALSE),"FA 12:0")=0,"FA 12:0", _xlfn.IFNA(VLOOKUP(D35,ctlistM2!A:AI,12,FALSE),"FA 12:0"))</f>
        <v>FA 12:0</v>
      </c>
      <c r="J35" s="12">
        <f>_xlfn.IFNA(VLOOKUP(D35,ctlistM2!A:AO,19,FALSE),0)</f>
        <v>0</v>
      </c>
      <c r="K35" s="2">
        <f>IF(J35=0,0,VLOOKUP(I35,ProbListM2!D:W,IF(J35=1,17,IF(J35=2,18,IF(J35=3,19,IF(J35=4,20)))),FALSE))</f>
        <v>0</v>
      </c>
      <c r="L35" s="12" t="str">
        <f>IF(_xlfn.IFNA(VLOOKUP(D35,ctlistM2!A:AI,20,FALSE),"FA 12:0")=0,"FA 12:0", _xlfn.IFNA(VLOOKUP(D35,ctlistM2!A:AI,20,FALSE),"FA 12:0"))</f>
        <v>FA 12:0</v>
      </c>
      <c r="M35">
        <f>_xlfn.IFNA(VLOOKUP(D35,ctlistM2!A:AR,27,FALSE),0)</f>
        <v>0</v>
      </c>
      <c r="N35" s="2">
        <f>IF(M35=0,0,VLOOKUP(L35,ProbListM2!D:W,IF(M35=1,17,IF(M35=2,18,IF(M35=3,19,IF(M35=4,20)))), FALSE))</f>
        <v>0</v>
      </c>
      <c r="O35" t="str">
        <f>IF(_xlfn.IFNA(VLOOKUP(D35,ctlistM2!A:AI,28,FALSE),"FA 12:0")=0,"FA 12:0", _xlfn.IFNA(VLOOKUP(D35,ctlistM2!A:AI,28,FALSE),"FA 12:0"))</f>
        <v>FA 12:0</v>
      </c>
      <c r="P35">
        <f>_xlfn.IFNA(VLOOKUP(D35,ctlistM2!A:AU,35,FALSE),0)</f>
        <v>0</v>
      </c>
      <c r="Q35" s="2">
        <f>IF(P35=0,0,VLOOKUP(O35,ProbListM2!D:W,IF(P35=1,17,IF(P35=2,18,IF(P35=3,19,IF(P35=4,20)))), FALSE))</f>
        <v>0</v>
      </c>
    </row>
    <row r="36" spans="1:17" x14ac:dyDescent="0.25">
      <c r="A36">
        <v>35</v>
      </c>
      <c r="B36">
        <v>740.7</v>
      </c>
      <c r="C36">
        <v>495.5</v>
      </c>
      <c r="D36" t="s">
        <v>1038</v>
      </c>
      <c r="E36">
        <f>VLOOKUP(D36,ProbListM2!D:S,10,FALSE)</f>
        <v>0.58907169576855622</v>
      </c>
      <c r="F36" t="str">
        <f>_xlfn.IFNA(VLOOKUP(D36,ctlistM2!A:AI,4,FALSE),"FA 12:0")</f>
        <v>TG 42:1-FA14:0</v>
      </c>
      <c r="G36">
        <f>_xlfn.IFNA(VLOOKUP(D36,ctlistM2!A:AL,11,FALSE),0)</f>
        <v>1</v>
      </c>
      <c r="H36" s="2">
        <f>IF(G36=0,0,VLOOKUP(F36,ProbListM2!D:W,IF(G36=1,17,IF(G36=2,18,IF(G36=3,19,IF(G36=4,20)))), FALSE))</f>
        <v>4.0697162903514536E-2</v>
      </c>
      <c r="I36" s="12" t="str">
        <f>IF(_xlfn.IFNA(VLOOKUP(D36,ctlistM2!A:AI,12,FALSE),"FA 12:0")=0,"FA 12:0", _xlfn.IFNA(VLOOKUP(D36,ctlistM2!A:AI,12,FALSE),"FA 12:0"))</f>
        <v>FA 12:0</v>
      </c>
      <c r="J36" s="12">
        <f>_xlfn.IFNA(VLOOKUP(D36,ctlistM2!A:AO,19,FALSE),0)</f>
        <v>0</v>
      </c>
      <c r="K36" s="2">
        <f>IF(J36=0,0,VLOOKUP(I36,ProbListM2!D:W,IF(J36=1,17,IF(J36=2,18,IF(J36=3,19,IF(J36=4,20)))),FALSE))</f>
        <v>0</v>
      </c>
      <c r="L36" s="12" t="str">
        <f>IF(_xlfn.IFNA(VLOOKUP(D36,ctlistM2!A:AI,20,FALSE),"FA 12:0")=0,"FA 12:0", _xlfn.IFNA(VLOOKUP(D36,ctlistM2!A:AI,20,FALSE),"FA 12:0"))</f>
        <v>FA 12:0</v>
      </c>
      <c r="M36">
        <f>_xlfn.IFNA(VLOOKUP(D36,ctlistM2!A:AR,27,FALSE),0)</f>
        <v>0</v>
      </c>
      <c r="N36" s="2">
        <f>IF(M36=0,0,VLOOKUP(L36,ProbListM2!D:W,IF(M36=1,17,IF(M36=2,18,IF(M36=3,19,IF(M36=4,20)))), FALSE))</f>
        <v>0</v>
      </c>
      <c r="O36" t="str">
        <f>IF(_xlfn.IFNA(VLOOKUP(D36,ctlistM2!A:AI,28,FALSE),"FA 12:0")=0,"FA 12:0", _xlfn.IFNA(VLOOKUP(D36,ctlistM2!A:AI,28,FALSE),"FA 12:0"))</f>
        <v>FA 12:0</v>
      </c>
      <c r="P36">
        <f>_xlfn.IFNA(VLOOKUP(D36,ctlistM2!A:AU,35,FALSE),0)</f>
        <v>0</v>
      </c>
      <c r="Q36" s="2">
        <f>IF(P36=0,0,VLOOKUP(O36,ProbListM2!D:W,IF(P36=1,17,IF(P36=2,18,IF(P36=3,19,IF(P36=4,20)))), FALSE))</f>
        <v>0</v>
      </c>
    </row>
    <row r="37" spans="1:17" x14ac:dyDescent="0.25">
      <c r="A37">
        <v>36</v>
      </c>
      <c r="B37">
        <v>740.7</v>
      </c>
      <c r="C37">
        <v>467.4</v>
      </c>
      <c r="D37" t="s">
        <v>1039</v>
      </c>
      <c r="E37">
        <f>VLOOKUP(D37,ProbListM2!D:S,10,FALSE)</f>
        <v>0.58907169576855622</v>
      </c>
      <c r="F37" t="str">
        <f>_xlfn.IFNA(VLOOKUP(D37,ctlistM2!A:AI,4,FALSE),"FA 12:0")</f>
        <v>TG 42:1-FA16:0</v>
      </c>
      <c r="G37">
        <f>_xlfn.IFNA(VLOOKUP(D37,ctlistM2!A:AL,11,FALSE),0)</f>
        <v>1</v>
      </c>
      <c r="H37" s="2">
        <f>IF(G37=0,0,VLOOKUP(F37,ProbListM2!D:W,IF(G37=1,17,IF(G37=2,18,IF(G37=3,19,IF(G37=4,20)))), FALSE))</f>
        <v>3.6146880328906845E-2</v>
      </c>
      <c r="I37" s="12" t="str">
        <f>IF(_xlfn.IFNA(VLOOKUP(D37,ctlistM2!A:AI,12,FALSE),"FA 12:0")=0,"FA 12:0", _xlfn.IFNA(VLOOKUP(D37,ctlistM2!A:AI,12,FALSE),"FA 12:0"))</f>
        <v>TG 42:1-FA16:1</v>
      </c>
      <c r="J37" s="12">
        <f>_xlfn.IFNA(VLOOKUP(D37,ctlistM2!A:AO,19,FALSE),0)</f>
        <v>2</v>
      </c>
      <c r="K37" s="2">
        <f>IF(J37=0,0,VLOOKUP(I37,ProbListM2!D:W,IF(J37=1,17,IF(J37=2,18,IF(J37=3,19,IF(J37=4,20)))),FALSE))</f>
        <v>1.2115788725090443E-2</v>
      </c>
      <c r="L37" s="12" t="str">
        <f>IF(_xlfn.IFNA(VLOOKUP(D37,ctlistM2!A:AI,20,FALSE),"FA 12:0")=0,"FA 12:0", _xlfn.IFNA(VLOOKUP(D37,ctlistM2!A:AI,20,FALSE),"FA 12:0"))</f>
        <v>FA 12:0</v>
      </c>
      <c r="M37">
        <f>_xlfn.IFNA(VLOOKUP(D37,ctlistM2!A:AR,27,FALSE),0)</f>
        <v>0</v>
      </c>
      <c r="N37" s="2">
        <f>IF(M37=0,0,VLOOKUP(L37,ProbListM2!D:W,IF(M37=1,17,IF(M37=2,18,IF(M37=3,19,IF(M37=4,20)))), FALSE))</f>
        <v>0</v>
      </c>
      <c r="O37" t="str">
        <f>IF(_xlfn.IFNA(VLOOKUP(D37,ctlistM2!A:AI,28,FALSE),"FA 12:0")=0,"FA 12:0", _xlfn.IFNA(VLOOKUP(D37,ctlistM2!A:AI,28,FALSE),"FA 12:0"))</f>
        <v>FA 12:0</v>
      </c>
      <c r="P37">
        <f>_xlfn.IFNA(VLOOKUP(D37,ctlistM2!A:AU,35,FALSE),0)</f>
        <v>0</v>
      </c>
      <c r="Q37" s="2">
        <f>IF(P37=0,0,VLOOKUP(O37,ProbListM2!D:W,IF(P37=1,17,IF(P37=2,18,IF(P37=3,19,IF(P37=4,20)))), FALSE))</f>
        <v>0</v>
      </c>
    </row>
    <row r="38" spans="1:17" x14ac:dyDescent="0.25">
      <c r="A38">
        <v>37</v>
      </c>
      <c r="B38">
        <v>738.7</v>
      </c>
      <c r="C38">
        <v>521.5</v>
      </c>
      <c r="D38" t="s">
        <v>1040</v>
      </c>
      <c r="E38">
        <f>VLOOKUP(D38,ProbListM2!D:S,10,FALSE)</f>
        <v>0.58924845704758022</v>
      </c>
      <c r="F38" t="str">
        <f>_xlfn.IFNA(VLOOKUP(D38,ctlistM2!A:AI,4,FALSE),"FA 12:0")</f>
        <v>TG 42:2-FA12:0</v>
      </c>
      <c r="G38">
        <f>_xlfn.IFNA(VLOOKUP(D38,ctlistM2!A:AL,11,FALSE),0)</f>
        <v>1</v>
      </c>
      <c r="H38" s="2">
        <f>IF(G38=0,0,VLOOKUP(F38,ProbListM2!D:W,IF(G38=1,17,IF(G38=2,18,IF(G38=3,19,IF(G38=4,20)))), FALSE))</f>
        <v>4.5501874218927485E-2</v>
      </c>
      <c r="I38" s="12" t="str">
        <f>IF(_xlfn.IFNA(VLOOKUP(D38,ctlistM2!A:AI,12,FALSE),"FA 12:0")=0,"FA 12:0", _xlfn.IFNA(VLOOKUP(D38,ctlistM2!A:AI,12,FALSE),"FA 12:0"))</f>
        <v>FA 12:0</v>
      </c>
      <c r="J38" s="12">
        <f>_xlfn.IFNA(VLOOKUP(D38,ctlistM2!A:AO,19,FALSE),0)</f>
        <v>0</v>
      </c>
      <c r="K38" s="2">
        <f>IF(J38=0,0,VLOOKUP(I38,ProbListM2!D:W,IF(J38=1,17,IF(J38=2,18,IF(J38=3,19,IF(J38=4,20)))),FALSE))</f>
        <v>0</v>
      </c>
      <c r="L38" s="12" t="str">
        <f>IF(_xlfn.IFNA(VLOOKUP(D38,ctlistM2!A:AI,20,FALSE),"FA 12:0")=0,"FA 12:0", _xlfn.IFNA(VLOOKUP(D38,ctlistM2!A:AI,20,FALSE),"FA 12:0"))</f>
        <v>FA 12:0</v>
      </c>
      <c r="M38">
        <f>_xlfn.IFNA(VLOOKUP(D38,ctlistM2!A:AR,27,FALSE),0)</f>
        <v>0</v>
      </c>
      <c r="N38" s="2">
        <f>IF(M38=0,0,VLOOKUP(L38,ProbListM2!D:W,IF(M38=1,17,IF(M38=2,18,IF(M38=3,19,IF(M38=4,20)))), FALSE))</f>
        <v>0</v>
      </c>
      <c r="O38" t="str">
        <f>IF(_xlfn.IFNA(VLOOKUP(D38,ctlistM2!A:AI,28,FALSE),"FA 12:0")=0,"FA 12:0", _xlfn.IFNA(VLOOKUP(D38,ctlistM2!A:AI,28,FALSE),"FA 12:0"))</f>
        <v>FA 12:0</v>
      </c>
      <c r="P38">
        <f>_xlfn.IFNA(VLOOKUP(D38,ctlistM2!A:AU,35,FALSE),0)</f>
        <v>0</v>
      </c>
      <c r="Q38" s="2">
        <f>IF(P38=0,0,VLOOKUP(O38,ProbListM2!D:W,IF(P38=1,17,IF(P38=2,18,IF(P38=3,19,IF(P38=4,20)))), FALSE))</f>
        <v>0</v>
      </c>
    </row>
    <row r="39" spans="1:17" x14ac:dyDescent="0.25">
      <c r="A39">
        <v>38</v>
      </c>
      <c r="B39">
        <v>738.7</v>
      </c>
      <c r="C39">
        <v>493.5</v>
      </c>
      <c r="D39" t="s">
        <v>1041</v>
      </c>
      <c r="E39">
        <f>VLOOKUP(D39,ProbListM2!D:S,10,FALSE)</f>
        <v>0.58924845704758022</v>
      </c>
      <c r="F39" t="str">
        <f>_xlfn.IFNA(VLOOKUP(D39,ctlistM2!A:AI,4,FALSE),"FA 12:0")</f>
        <v>FA 12:0</v>
      </c>
      <c r="G39">
        <f>_xlfn.IFNA(VLOOKUP(D39,ctlistM2!A:AL,11,FALSE),0)</f>
        <v>0</v>
      </c>
      <c r="H39" s="2">
        <f>IF(G39=0,0,VLOOKUP(F39,ProbListM2!D:W,IF(G39=1,17,IF(G39=2,18,IF(G39=3,19,IF(G39=4,20)))), FALSE))</f>
        <v>0</v>
      </c>
      <c r="I39" s="12" t="str">
        <f>IF(_xlfn.IFNA(VLOOKUP(D39,ctlistM2!A:AI,12,FALSE),"FA 12:0")=0,"FA 12:0", _xlfn.IFNA(VLOOKUP(D39,ctlistM2!A:AI,12,FALSE),"FA 12:0"))</f>
        <v>FA 12:0</v>
      </c>
      <c r="J39" s="12">
        <f>_xlfn.IFNA(VLOOKUP(D39,ctlistM2!A:AO,19,FALSE),0)</f>
        <v>0</v>
      </c>
      <c r="K39" s="2">
        <f>IF(J39=0,0,VLOOKUP(I39,ProbListM2!D:W,IF(J39=1,17,IF(J39=2,18,IF(J39=3,19,IF(J39=4,20)))),FALSE))</f>
        <v>0</v>
      </c>
      <c r="L39" s="12" t="str">
        <f>IF(_xlfn.IFNA(VLOOKUP(D39,ctlistM2!A:AI,20,FALSE),"FA 12:0")=0,"FA 12:0", _xlfn.IFNA(VLOOKUP(D39,ctlistM2!A:AI,20,FALSE),"FA 12:0"))</f>
        <v>FA 12:0</v>
      </c>
      <c r="M39">
        <f>_xlfn.IFNA(VLOOKUP(D39,ctlistM2!A:AR,27,FALSE),0)</f>
        <v>0</v>
      </c>
      <c r="N39" s="2">
        <f>IF(M39=0,0,VLOOKUP(L39,ProbListM2!D:W,IF(M39=1,17,IF(M39=2,18,IF(M39=3,19,IF(M39=4,20)))), FALSE))</f>
        <v>0</v>
      </c>
      <c r="O39" t="str">
        <f>IF(_xlfn.IFNA(VLOOKUP(D39,ctlistM2!A:AI,28,FALSE),"FA 12:0")=0,"FA 12:0", _xlfn.IFNA(VLOOKUP(D39,ctlistM2!A:AI,28,FALSE),"FA 12:0"))</f>
        <v>FA 12:0</v>
      </c>
      <c r="P39">
        <f>_xlfn.IFNA(VLOOKUP(D39,ctlistM2!A:AU,35,FALSE),0)</f>
        <v>0</v>
      </c>
      <c r="Q39" s="2">
        <f>IF(P39=0,0,VLOOKUP(O39,ProbListM2!D:W,IF(P39=1,17,IF(P39=2,18,IF(P39=3,19,IF(P39=4,20)))), FALSE))</f>
        <v>0</v>
      </c>
    </row>
    <row r="40" spans="1:17" x14ac:dyDescent="0.25">
      <c r="A40">
        <v>39</v>
      </c>
      <c r="B40">
        <v>738.7</v>
      </c>
      <c r="C40">
        <v>465.4</v>
      </c>
      <c r="D40" t="s">
        <v>1042</v>
      </c>
      <c r="E40">
        <f>VLOOKUP(D40,ProbListM2!D:S,10,FALSE)</f>
        <v>0.58924845704758022</v>
      </c>
      <c r="F40" t="str">
        <f>_xlfn.IFNA(VLOOKUP(D40,ctlistM2!A:AI,4,FALSE),"FA 12:0")</f>
        <v>FA 12:0</v>
      </c>
      <c r="G40">
        <f>_xlfn.IFNA(VLOOKUP(D40,ctlistM2!A:AL,11,FALSE),0)</f>
        <v>0</v>
      </c>
      <c r="H40" s="2">
        <f>IF(G40=0,0,VLOOKUP(F40,ProbListM2!D:W,IF(G40=1,17,IF(G40=2,18,IF(G40=3,19,IF(G40=4,20)))), FALSE))</f>
        <v>0</v>
      </c>
      <c r="I40" s="12" t="str">
        <f>IF(_xlfn.IFNA(VLOOKUP(D40,ctlistM2!A:AI,12,FALSE),"FA 12:0")=0,"FA 12:0", _xlfn.IFNA(VLOOKUP(D40,ctlistM2!A:AI,12,FALSE),"FA 12:0"))</f>
        <v>FA 12:0</v>
      </c>
      <c r="J40" s="12">
        <f>_xlfn.IFNA(VLOOKUP(D40,ctlistM2!A:AO,19,FALSE),0)</f>
        <v>0</v>
      </c>
      <c r="K40" s="2">
        <f>IF(J40=0,0,VLOOKUP(I40,ProbListM2!D:W,IF(J40=1,17,IF(J40=2,18,IF(J40=3,19,IF(J40=4,20)))),FALSE))</f>
        <v>0</v>
      </c>
      <c r="L40" s="12" t="str">
        <f>IF(_xlfn.IFNA(VLOOKUP(D40,ctlistM2!A:AI,20,FALSE),"FA 12:0")=0,"FA 12:0", _xlfn.IFNA(VLOOKUP(D40,ctlistM2!A:AI,20,FALSE),"FA 12:0"))</f>
        <v>FA 12:0</v>
      </c>
      <c r="M40">
        <f>_xlfn.IFNA(VLOOKUP(D40,ctlistM2!A:AR,27,FALSE),0)</f>
        <v>0</v>
      </c>
      <c r="N40" s="2">
        <f>IF(M40=0,0,VLOOKUP(L40,ProbListM2!D:W,IF(M40=1,17,IF(M40=2,18,IF(M40=3,19,IF(M40=4,20)))), FALSE))</f>
        <v>0</v>
      </c>
      <c r="O40" t="str">
        <f>IF(_xlfn.IFNA(VLOOKUP(D40,ctlistM2!A:AI,28,FALSE),"FA 12:0")=0,"FA 12:0", _xlfn.IFNA(VLOOKUP(D40,ctlistM2!A:AI,28,FALSE),"FA 12:0"))</f>
        <v>FA 12:0</v>
      </c>
      <c r="P40">
        <f>_xlfn.IFNA(VLOOKUP(D40,ctlistM2!A:AU,35,FALSE),0)</f>
        <v>0</v>
      </c>
      <c r="Q40" s="2">
        <f>IF(P40=0,0,VLOOKUP(O40,ProbListM2!D:W,IF(P40=1,17,IF(P40=2,18,IF(P40=3,19,IF(P40=4,20)))), FALSE))</f>
        <v>0</v>
      </c>
    </row>
    <row r="41" spans="1:17" x14ac:dyDescent="0.25">
      <c r="A41">
        <v>40</v>
      </c>
      <c r="B41">
        <v>738.7</v>
      </c>
      <c r="C41">
        <v>467.4</v>
      </c>
      <c r="D41" t="s">
        <v>1043</v>
      </c>
      <c r="E41">
        <f>VLOOKUP(D41,ProbListM2!D:S,10,FALSE)</f>
        <v>0.58924845704758022</v>
      </c>
      <c r="F41" t="str">
        <f>_xlfn.IFNA(VLOOKUP(D41,ctlistM2!A:AI,4,FALSE),"FA 12:0")</f>
        <v>FA 12:0</v>
      </c>
      <c r="G41">
        <f>_xlfn.IFNA(VLOOKUP(D41,ctlistM2!A:AL,11,FALSE),0)</f>
        <v>0</v>
      </c>
      <c r="H41" s="2">
        <f>IF(G41=0,0,VLOOKUP(F41,ProbListM2!D:W,IF(G41=1,17,IF(G41=2,18,IF(G41=3,19,IF(G41=4,20)))), FALSE))</f>
        <v>0</v>
      </c>
      <c r="I41" s="12" t="str">
        <f>IF(_xlfn.IFNA(VLOOKUP(D41,ctlistM2!A:AI,12,FALSE),"FA 12:0")=0,"FA 12:0", _xlfn.IFNA(VLOOKUP(D41,ctlistM2!A:AI,12,FALSE),"FA 12:0"))</f>
        <v>FA 12:0</v>
      </c>
      <c r="J41" s="12">
        <f>_xlfn.IFNA(VLOOKUP(D41,ctlistM2!A:AO,19,FALSE),0)</f>
        <v>0</v>
      </c>
      <c r="K41" s="2">
        <f>IF(J41=0,0,VLOOKUP(I41,ProbListM2!D:W,IF(J41=1,17,IF(J41=2,18,IF(J41=3,19,IF(J41=4,20)))),FALSE))</f>
        <v>0</v>
      </c>
      <c r="L41" s="12" t="str">
        <f>IF(_xlfn.IFNA(VLOOKUP(D41,ctlistM2!A:AI,20,FALSE),"FA 12:0")=0,"FA 12:0", _xlfn.IFNA(VLOOKUP(D41,ctlistM2!A:AI,20,FALSE),"FA 12:0"))</f>
        <v>FA 12:0</v>
      </c>
      <c r="M41">
        <f>_xlfn.IFNA(VLOOKUP(D41,ctlistM2!A:AR,27,FALSE),0)</f>
        <v>0</v>
      </c>
      <c r="N41" s="2">
        <f>IF(M41=0,0,VLOOKUP(L41,ProbListM2!D:W,IF(M41=1,17,IF(M41=2,18,IF(M41=3,19,IF(M41=4,20)))), FALSE))</f>
        <v>0</v>
      </c>
      <c r="O41" t="str">
        <f>IF(_xlfn.IFNA(VLOOKUP(D41,ctlistM2!A:AI,28,FALSE),"FA 12:0")=0,"FA 12:0", _xlfn.IFNA(VLOOKUP(D41,ctlistM2!A:AI,28,FALSE),"FA 12:0"))</f>
        <v>FA 12:0</v>
      </c>
      <c r="P41">
        <f>_xlfn.IFNA(VLOOKUP(D41,ctlistM2!A:AU,35,FALSE),0)</f>
        <v>0</v>
      </c>
      <c r="Q41" s="2">
        <f>IF(P41=0,0,VLOOKUP(O41,ProbListM2!D:W,IF(P41=1,17,IF(P41=2,18,IF(P41=3,19,IF(P41=4,20)))), FALSE))</f>
        <v>0</v>
      </c>
    </row>
    <row r="42" spans="1:17" x14ac:dyDescent="0.25">
      <c r="A42">
        <v>41</v>
      </c>
      <c r="B42">
        <v>738.7</v>
      </c>
      <c r="C42">
        <v>439.4</v>
      </c>
      <c r="D42" t="s">
        <v>1044</v>
      </c>
      <c r="E42">
        <f>VLOOKUP(D42,ProbListM2!D:S,10,FALSE)</f>
        <v>0.58924845704758022</v>
      </c>
      <c r="F42" t="str">
        <f>_xlfn.IFNA(VLOOKUP(D42,ctlistM2!A:AI,4,FALSE),"FA 12:0")</f>
        <v>TG 42:2-FA18:2</v>
      </c>
      <c r="G42">
        <f>_xlfn.IFNA(VLOOKUP(D42,ctlistM2!A:AL,11,FALSE),0)</f>
        <v>2</v>
      </c>
      <c r="H42" s="2">
        <f>IF(G42=0,0,VLOOKUP(F42,ProbListM2!D:W,IF(G42=1,17,IF(G42=2,18,IF(G42=3,19,IF(G42=4,20)))), FALSE))</f>
        <v>1.4685790227070915E-2</v>
      </c>
      <c r="I42" s="12" t="str">
        <f>IF(_xlfn.IFNA(VLOOKUP(D42,ctlistM2!A:AI,12,FALSE),"FA 12:0")=0,"FA 12:0", _xlfn.IFNA(VLOOKUP(D42,ctlistM2!A:AI,12,FALSE),"FA 12:0"))</f>
        <v>FA 12:0</v>
      </c>
      <c r="J42" s="12">
        <f>_xlfn.IFNA(VLOOKUP(D42,ctlistM2!A:AO,19,FALSE),0)</f>
        <v>0</v>
      </c>
      <c r="K42" s="2">
        <f>IF(J42=0,0,VLOOKUP(I42,ProbListM2!D:W,IF(J42=1,17,IF(J42=2,18,IF(J42=3,19,IF(J42=4,20)))),FALSE))</f>
        <v>0</v>
      </c>
      <c r="L42" s="12" t="str">
        <f>IF(_xlfn.IFNA(VLOOKUP(D42,ctlistM2!A:AI,20,FALSE),"FA 12:0")=0,"FA 12:0", _xlfn.IFNA(VLOOKUP(D42,ctlistM2!A:AI,20,FALSE),"FA 12:0"))</f>
        <v>FA 12:0</v>
      </c>
      <c r="M42">
        <f>_xlfn.IFNA(VLOOKUP(D42,ctlistM2!A:AR,27,FALSE),0)</f>
        <v>0</v>
      </c>
      <c r="N42" s="2">
        <f>IF(M42=0,0,VLOOKUP(L42,ProbListM2!D:W,IF(M42=1,17,IF(M42=2,18,IF(M42=3,19,IF(M42=4,20)))), FALSE))</f>
        <v>0</v>
      </c>
      <c r="O42" t="str">
        <f>IF(_xlfn.IFNA(VLOOKUP(D42,ctlistM2!A:AI,28,FALSE),"FA 12:0")=0,"FA 12:0", _xlfn.IFNA(VLOOKUP(D42,ctlistM2!A:AI,28,FALSE),"FA 12:0"))</f>
        <v>FA 12:0</v>
      </c>
      <c r="P42">
        <f>_xlfn.IFNA(VLOOKUP(D42,ctlistM2!A:AU,35,FALSE),0)</f>
        <v>0</v>
      </c>
      <c r="Q42" s="2">
        <f>IF(P42=0,0,VLOOKUP(O42,ProbListM2!D:W,IF(P42=1,17,IF(P42=2,18,IF(P42=3,19,IF(P42=4,20)))), FALSE))</f>
        <v>0</v>
      </c>
    </row>
    <row r="43" spans="1:17" x14ac:dyDescent="0.25">
      <c r="A43">
        <v>42</v>
      </c>
      <c r="B43">
        <v>736.6</v>
      </c>
      <c r="C43">
        <v>519.4</v>
      </c>
      <c r="D43" t="s">
        <v>1045</v>
      </c>
      <c r="E43">
        <f>VLOOKUP(D43,ProbListM2!D:S,10,FALSE)</f>
        <v>0.5894252713669218</v>
      </c>
      <c r="F43" t="str">
        <f>_xlfn.IFNA(VLOOKUP(D43,ctlistM2!A:AI,4,FALSE),"FA 12:0")</f>
        <v>FA 12:0</v>
      </c>
      <c r="G43">
        <f>_xlfn.IFNA(VLOOKUP(D43,ctlistM2!A:AL,11,FALSE),0)</f>
        <v>0</v>
      </c>
      <c r="H43" s="2">
        <f>IF(G43=0,0,VLOOKUP(F43,ProbListM2!D:W,IF(G43=1,17,IF(G43=2,18,IF(G43=3,19,IF(G43=4,20)))), FALSE))</f>
        <v>0</v>
      </c>
      <c r="I43" s="12" t="str">
        <f>IF(_xlfn.IFNA(VLOOKUP(D43,ctlistM2!A:AI,12,FALSE),"FA 12:0")=0,"FA 12:0", _xlfn.IFNA(VLOOKUP(D43,ctlistM2!A:AI,12,FALSE),"FA 12:0"))</f>
        <v>FA 12:0</v>
      </c>
      <c r="J43" s="12">
        <f>_xlfn.IFNA(VLOOKUP(D43,ctlistM2!A:AO,19,FALSE),0)</f>
        <v>0</v>
      </c>
      <c r="K43" s="2">
        <f>IF(J43=0,0,VLOOKUP(I43,ProbListM2!D:W,IF(J43=1,17,IF(J43=2,18,IF(J43=3,19,IF(J43=4,20)))),FALSE))</f>
        <v>0</v>
      </c>
      <c r="L43" s="12" t="str">
        <f>IF(_xlfn.IFNA(VLOOKUP(D43,ctlistM2!A:AI,20,FALSE),"FA 12:0")=0,"FA 12:0", _xlfn.IFNA(VLOOKUP(D43,ctlistM2!A:AI,20,FALSE),"FA 12:0"))</f>
        <v>FA 12:0</v>
      </c>
      <c r="M43">
        <f>_xlfn.IFNA(VLOOKUP(D43,ctlistM2!A:AR,27,FALSE),0)</f>
        <v>0</v>
      </c>
      <c r="N43" s="2">
        <f>IF(M43=0,0,VLOOKUP(L43,ProbListM2!D:W,IF(M43=1,17,IF(M43=2,18,IF(M43=3,19,IF(M43=4,20)))), FALSE))</f>
        <v>0</v>
      </c>
      <c r="O43" t="str">
        <f>IF(_xlfn.IFNA(VLOOKUP(D43,ctlistM2!A:AI,28,FALSE),"FA 12:0")=0,"FA 12:0", _xlfn.IFNA(VLOOKUP(D43,ctlistM2!A:AI,28,FALSE),"FA 12:0"))</f>
        <v>FA 12:0</v>
      </c>
      <c r="P43">
        <f>_xlfn.IFNA(VLOOKUP(D43,ctlistM2!A:AU,35,FALSE),0)</f>
        <v>0</v>
      </c>
      <c r="Q43" s="2">
        <f>IF(P43=0,0,VLOOKUP(O43,ProbListM2!D:W,IF(P43=1,17,IF(P43=2,18,IF(P43=3,19,IF(P43=4,20)))), FALSE))</f>
        <v>0</v>
      </c>
    </row>
    <row r="44" spans="1:17" x14ac:dyDescent="0.25">
      <c r="A44">
        <v>43</v>
      </c>
      <c r="B44">
        <v>736.6</v>
      </c>
      <c r="C44">
        <v>439.3</v>
      </c>
      <c r="D44" t="s">
        <v>1046</v>
      </c>
      <c r="E44">
        <f>VLOOKUP(D44,ProbListM2!D:S,10,FALSE)</f>
        <v>0.5894252713669218</v>
      </c>
      <c r="F44" t="str">
        <f>_xlfn.IFNA(VLOOKUP(D44,ctlistM2!A:AI,4,FALSE),"FA 12:0")</f>
        <v>FA 12:0</v>
      </c>
      <c r="G44">
        <f>_xlfn.IFNA(VLOOKUP(D44,ctlistM2!A:AL,11,FALSE),0)</f>
        <v>0</v>
      </c>
      <c r="H44" s="2">
        <f>IF(G44=0,0,VLOOKUP(F44,ProbListM2!D:W,IF(G44=1,17,IF(G44=2,18,IF(G44=3,19,IF(G44=4,20)))), FALSE))</f>
        <v>0</v>
      </c>
      <c r="I44" s="12" t="str">
        <f>IF(_xlfn.IFNA(VLOOKUP(D44,ctlistM2!A:AI,12,FALSE),"FA 12:0")=0,"FA 12:0", _xlfn.IFNA(VLOOKUP(D44,ctlistM2!A:AI,12,FALSE),"FA 12:0"))</f>
        <v>FA 12:0</v>
      </c>
      <c r="J44" s="12">
        <f>_xlfn.IFNA(VLOOKUP(D44,ctlistM2!A:AO,19,FALSE),0)</f>
        <v>0</v>
      </c>
      <c r="K44" s="2">
        <f>IF(J44=0,0,VLOOKUP(I44,ProbListM2!D:W,IF(J44=1,17,IF(J44=2,18,IF(J44=3,19,IF(J44=4,20)))),FALSE))</f>
        <v>0</v>
      </c>
      <c r="L44" s="12" t="str">
        <f>IF(_xlfn.IFNA(VLOOKUP(D44,ctlistM2!A:AI,20,FALSE),"FA 12:0")=0,"FA 12:0", _xlfn.IFNA(VLOOKUP(D44,ctlistM2!A:AI,20,FALSE),"FA 12:0"))</f>
        <v>FA 12:0</v>
      </c>
      <c r="M44">
        <f>_xlfn.IFNA(VLOOKUP(D44,ctlistM2!A:AR,27,FALSE),0)</f>
        <v>0</v>
      </c>
      <c r="N44" s="2">
        <f>IF(M44=0,0,VLOOKUP(L44,ProbListM2!D:W,IF(M44=1,17,IF(M44=2,18,IF(M44=3,19,IF(M44=4,20)))), FALSE))</f>
        <v>0</v>
      </c>
      <c r="O44" t="str">
        <f>IF(_xlfn.IFNA(VLOOKUP(D44,ctlistM2!A:AI,28,FALSE),"FA 12:0")=0,"FA 12:0", _xlfn.IFNA(VLOOKUP(D44,ctlistM2!A:AI,28,FALSE),"FA 12:0"))</f>
        <v>FA 12:0</v>
      </c>
      <c r="P44">
        <f>_xlfn.IFNA(VLOOKUP(D44,ctlistM2!A:AU,35,FALSE),0)</f>
        <v>0</v>
      </c>
      <c r="Q44" s="2">
        <f>IF(P44=0,0,VLOOKUP(O44,ProbListM2!D:W,IF(P44=1,17,IF(P44=2,18,IF(P44=3,19,IF(P44=4,20)))), FALSE))</f>
        <v>0</v>
      </c>
    </row>
    <row r="45" spans="1:17" x14ac:dyDescent="0.25">
      <c r="A45">
        <v>44</v>
      </c>
      <c r="B45">
        <v>768.7</v>
      </c>
      <c r="C45">
        <v>551.5</v>
      </c>
      <c r="D45" t="s">
        <v>1047</v>
      </c>
      <c r="E45">
        <f>VLOOKUP(D45,ProbListM2!D:S,10,FALSE)</f>
        <v>0.57583776387613417</v>
      </c>
      <c r="F45" t="str">
        <f>_xlfn.IFNA(VLOOKUP(D45,ctlistM2!A:AI,4,FALSE),"FA 12:0")</f>
        <v>TG 44:1-FA12:0</v>
      </c>
      <c r="G45">
        <f>_xlfn.IFNA(VLOOKUP(D45,ctlistM2!A:AL,11,FALSE),0)</f>
        <v>1</v>
      </c>
      <c r="H45" s="2">
        <f>IF(G45=0,0,VLOOKUP(F45,ProbListM2!D:W,IF(G45=1,17,IF(G45=2,18,IF(G45=3,19,IF(G45=4,20)))), FALSE))</f>
        <v>4.958081737126753E-2</v>
      </c>
      <c r="I45" s="12" t="str">
        <f>IF(_xlfn.IFNA(VLOOKUP(D45,ctlistM2!A:AI,12,FALSE),"FA 12:0")=0,"FA 12:0", _xlfn.IFNA(VLOOKUP(D45,ctlistM2!A:AI,12,FALSE),"FA 12:0"))</f>
        <v>FA 12:0</v>
      </c>
      <c r="J45" s="12">
        <f>_xlfn.IFNA(VLOOKUP(D45,ctlistM2!A:AO,19,FALSE),0)</f>
        <v>0</v>
      </c>
      <c r="K45" s="2">
        <f>IF(J45=0,0,VLOOKUP(I45,ProbListM2!D:W,IF(J45=1,17,IF(J45=2,18,IF(J45=3,19,IF(J45=4,20)))),FALSE))</f>
        <v>0</v>
      </c>
      <c r="L45" s="12" t="str">
        <f>IF(_xlfn.IFNA(VLOOKUP(D45,ctlistM2!A:AI,20,FALSE),"FA 12:0")=0,"FA 12:0", _xlfn.IFNA(VLOOKUP(D45,ctlistM2!A:AI,20,FALSE),"FA 12:0"))</f>
        <v>FA 12:0</v>
      </c>
      <c r="M45">
        <f>_xlfn.IFNA(VLOOKUP(D45,ctlistM2!A:AR,27,FALSE),0)</f>
        <v>0</v>
      </c>
      <c r="N45" s="2">
        <f>IF(M45=0,0,VLOOKUP(L45,ProbListM2!D:W,IF(M45=1,17,IF(M45=2,18,IF(M45=3,19,IF(M45=4,20)))), FALSE))</f>
        <v>0</v>
      </c>
      <c r="O45" t="str">
        <f>IF(_xlfn.IFNA(VLOOKUP(D45,ctlistM2!A:AI,28,FALSE),"FA 12:0")=0,"FA 12:0", _xlfn.IFNA(VLOOKUP(D45,ctlistM2!A:AI,28,FALSE),"FA 12:0"))</f>
        <v>FA 12:0</v>
      </c>
      <c r="P45">
        <f>_xlfn.IFNA(VLOOKUP(D45,ctlistM2!A:AU,35,FALSE),0)</f>
        <v>0</v>
      </c>
      <c r="Q45" s="2">
        <f>IF(P45=0,0,VLOOKUP(O45,ProbListM2!D:W,IF(P45=1,17,IF(P45=2,18,IF(P45=3,19,IF(P45=4,20)))), FALSE))</f>
        <v>0</v>
      </c>
    </row>
    <row r="46" spans="1:17" x14ac:dyDescent="0.25">
      <c r="A46">
        <v>45</v>
      </c>
      <c r="B46">
        <v>768.7</v>
      </c>
      <c r="C46">
        <v>523.5</v>
      </c>
      <c r="D46" t="s">
        <v>1048</v>
      </c>
      <c r="E46">
        <f>VLOOKUP(D46,ProbListM2!D:S,10,FALSE)</f>
        <v>0.57583776387613417</v>
      </c>
      <c r="F46" t="str">
        <f>_xlfn.IFNA(VLOOKUP(D46,ctlistM2!A:AI,4,FALSE),"FA 12:0")</f>
        <v>TG 44:1-FA14:0</v>
      </c>
      <c r="G46">
        <f>_xlfn.IFNA(VLOOKUP(D46,ctlistM2!A:AL,11,FALSE),0)</f>
        <v>1</v>
      </c>
      <c r="H46" s="2">
        <f>IF(G46=0,0,VLOOKUP(F46,ProbListM2!D:W,IF(G46=1,17,IF(G46=2,18,IF(G46=3,19,IF(G46=4,20)))), FALSE))</f>
        <v>4.4531538825960428E-2</v>
      </c>
      <c r="I46" s="12" t="str">
        <f>IF(_xlfn.IFNA(VLOOKUP(D46,ctlistM2!A:AI,12,FALSE),"FA 12:0")=0,"FA 12:0", _xlfn.IFNA(VLOOKUP(D46,ctlistM2!A:AI,12,FALSE),"FA 12:0"))</f>
        <v>TG 44:1-FA14:1</v>
      </c>
      <c r="J46" s="12">
        <f>_xlfn.IFNA(VLOOKUP(D46,ctlistM2!A:AO,19,FALSE),0)</f>
        <v>2</v>
      </c>
      <c r="K46" s="2">
        <f>IF(J46=0,0,VLOOKUP(I46,ProbListM2!D:W,IF(J46=1,17,IF(J46=2,18,IF(J46=3,19,IF(J46=4,20)))),FALSE))</f>
        <v>9.5999634360700529E-3</v>
      </c>
      <c r="L46" s="12" t="str">
        <f>IF(_xlfn.IFNA(VLOOKUP(D46,ctlistM2!A:AI,20,FALSE),"FA 12:0")=0,"FA 12:0", _xlfn.IFNA(VLOOKUP(D46,ctlistM2!A:AI,20,FALSE),"FA 12:0"))</f>
        <v>FA 12:0</v>
      </c>
      <c r="M46">
        <f>_xlfn.IFNA(VLOOKUP(D46,ctlistM2!A:AR,27,FALSE),0)</f>
        <v>0</v>
      </c>
      <c r="N46" s="2">
        <f>IF(M46=0,0,VLOOKUP(L46,ProbListM2!D:W,IF(M46=1,17,IF(M46=2,18,IF(M46=3,19,IF(M46=4,20)))), FALSE))</f>
        <v>0</v>
      </c>
      <c r="O46" t="str">
        <f>IF(_xlfn.IFNA(VLOOKUP(D46,ctlistM2!A:AI,28,FALSE),"FA 12:0")=0,"FA 12:0", _xlfn.IFNA(VLOOKUP(D46,ctlistM2!A:AI,28,FALSE),"FA 12:0"))</f>
        <v>FA 12:0</v>
      </c>
      <c r="P46">
        <f>_xlfn.IFNA(VLOOKUP(D46,ctlistM2!A:AU,35,FALSE),0)</f>
        <v>0</v>
      </c>
      <c r="Q46" s="2">
        <f>IF(P46=0,0,VLOOKUP(O46,ProbListM2!D:W,IF(P46=1,17,IF(P46=2,18,IF(P46=3,19,IF(P46=4,20)))), FALSE))</f>
        <v>0</v>
      </c>
    </row>
    <row r="47" spans="1:17" x14ac:dyDescent="0.25">
      <c r="A47">
        <v>46</v>
      </c>
      <c r="B47">
        <v>768.7</v>
      </c>
      <c r="C47">
        <v>495.4</v>
      </c>
      <c r="D47" t="s">
        <v>1049</v>
      </c>
      <c r="E47">
        <f>VLOOKUP(D47,ProbListM2!D:S,10,FALSE)</f>
        <v>0.57583776387613417</v>
      </c>
      <c r="F47" t="str">
        <f>_xlfn.IFNA(VLOOKUP(D47,ctlistM2!A:AI,4,FALSE),"FA 12:0")</f>
        <v>TG 44:1-FA16:0</v>
      </c>
      <c r="G47">
        <f>_xlfn.IFNA(VLOOKUP(D47,ctlistM2!A:AL,11,FALSE),0)</f>
        <v>1</v>
      </c>
      <c r="H47" s="2">
        <f>IF(G47=0,0,VLOOKUP(F47,ProbListM2!D:W,IF(G47=1,17,IF(G47=2,18,IF(G47=3,19,IF(G47=4,20)))), FALSE))</f>
        <v>3.9782870999916571E-2</v>
      </c>
      <c r="I47" s="12" t="str">
        <f>IF(_xlfn.IFNA(VLOOKUP(D47,ctlistM2!A:AI,12,FALSE),"FA 12:0")=0,"FA 12:0", _xlfn.IFNA(VLOOKUP(D47,ctlistM2!A:AI,12,FALSE),"FA 12:0"))</f>
        <v>TG 44:1-FA16:1</v>
      </c>
      <c r="J47" s="12">
        <f>_xlfn.IFNA(VLOOKUP(D47,ctlistM2!A:AO,19,FALSE),0)</f>
        <v>2</v>
      </c>
      <c r="K47" s="2">
        <f>IF(J47=0,0,VLOOKUP(I47,ProbListM2!D:W,IF(J47=1,17,IF(J47=2,18,IF(J47=3,19,IF(J47=4,20)))),FALSE))</f>
        <v>1.1843598558829563E-2</v>
      </c>
      <c r="L47" s="12" t="str">
        <f>IF(_xlfn.IFNA(VLOOKUP(D47,ctlistM2!A:AI,20,FALSE),"FA 12:0")=0,"FA 12:0", _xlfn.IFNA(VLOOKUP(D47,ctlistM2!A:AI,20,FALSE),"FA 12:0"))</f>
        <v>FA 12:0</v>
      </c>
      <c r="M47">
        <f>_xlfn.IFNA(VLOOKUP(D47,ctlistM2!A:AR,27,FALSE),0)</f>
        <v>0</v>
      </c>
      <c r="N47" s="2">
        <f>IF(M47=0,0,VLOOKUP(L47,ProbListM2!D:W,IF(M47=1,17,IF(M47=2,18,IF(M47=3,19,IF(M47=4,20)))), FALSE))</f>
        <v>0</v>
      </c>
      <c r="O47" t="str">
        <f>IF(_xlfn.IFNA(VLOOKUP(D47,ctlistM2!A:AI,28,FALSE),"FA 12:0")=0,"FA 12:0", _xlfn.IFNA(VLOOKUP(D47,ctlistM2!A:AI,28,FALSE),"FA 12:0"))</f>
        <v>FA 12:0</v>
      </c>
      <c r="P47">
        <f>_xlfn.IFNA(VLOOKUP(D47,ctlistM2!A:AU,35,FALSE),0)</f>
        <v>0</v>
      </c>
      <c r="Q47" s="2">
        <f>IF(P47=0,0,VLOOKUP(O47,ProbListM2!D:W,IF(P47=1,17,IF(P47=2,18,IF(P47=3,19,IF(P47=4,20)))), FALSE))</f>
        <v>0</v>
      </c>
    </row>
    <row r="48" spans="1:17" x14ac:dyDescent="0.25">
      <c r="A48">
        <v>47</v>
      </c>
      <c r="B48">
        <v>768.7</v>
      </c>
      <c r="C48">
        <v>467.4</v>
      </c>
      <c r="D48" t="s">
        <v>1050</v>
      </c>
      <c r="E48">
        <f>VLOOKUP(D48,ProbListM2!D:S,10,FALSE)</f>
        <v>0.57583776387613417</v>
      </c>
      <c r="F48" t="str">
        <f>_xlfn.IFNA(VLOOKUP(D48,ctlistM2!A:AI,4,FALSE),"FA 12:0")</f>
        <v>TG 44:1-FA18:1</v>
      </c>
      <c r="G48">
        <f>_xlfn.IFNA(VLOOKUP(D48,ctlistM2!A:AL,11,FALSE),0)</f>
        <v>2</v>
      </c>
      <c r="H48" s="2">
        <f>IF(G48=0,0,VLOOKUP(F48,ProbListM2!D:W,IF(G48=1,17,IF(G48=2,18,IF(G48=3,19,IF(G48=4,20)))), FALSE))</f>
        <v>1.4387844400852315E-2</v>
      </c>
      <c r="I48" s="12" t="str">
        <f>IF(_xlfn.IFNA(VLOOKUP(D48,ctlistM2!A:AI,12,FALSE),"FA 12:0")=0,"FA 12:0", _xlfn.IFNA(VLOOKUP(D48,ctlistM2!A:AI,12,FALSE),"FA 12:0"))</f>
        <v>FA 12:0</v>
      </c>
      <c r="J48" s="12">
        <f>_xlfn.IFNA(VLOOKUP(D48,ctlistM2!A:AO,19,FALSE),0)</f>
        <v>0</v>
      </c>
      <c r="K48" s="2">
        <f>IF(J48=0,0,VLOOKUP(I48,ProbListM2!D:W,IF(J48=1,17,IF(J48=2,18,IF(J48=3,19,IF(J48=4,20)))),FALSE))</f>
        <v>0</v>
      </c>
      <c r="L48" s="12" t="str">
        <f>IF(_xlfn.IFNA(VLOOKUP(D48,ctlistM2!A:AI,20,FALSE),"FA 12:0")=0,"FA 12:0", _xlfn.IFNA(VLOOKUP(D48,ctlistM2!A:AI,20,FALSE),"FA 12:0"))</f>
        <v>FA 12:0</v>
      </c>
      <c r="M48">
        <f>_xlfn.IFNA(VLOOKUP(D48,ctlistM2!A:AR,27,FALSE),0)</f>
        <v>0</v>
      </c>
      <c r="N48" s="2">
        <f>IF(M48=0,0,VLOOKUP(L48,ProbListM2!D:W,IF(M48=1,17,IF(M48=2,18,IF(M48=3,19,IF(M48=4,20)))), FALSE))</f>
        <v>0</v>
      </c>
      <c r="O48" t="str">
        <f>IF(_xlfn.IFNA(VLOOKUP(D48,ctlistM2!A:AI,28,FALSE),"FA 12:0")=0,"FA 12:0", _xlfn.IFNA(VLOOKUP(D48,ctlistM2!A:AI,28,FALSE),"FA 12:0"))</f>
        <v>FA 12:0</v>
      </c>
      <c r="P48">
        <f>_xlfn.IFNA(VLOOKUP(D48,ctlistM2!A:AU,35,FALSE),0)</f>
        <v>0</v>
      </c>
      <c r="Q48" s="2">
        <f>IF(P48=0,0,VLOOKUP(O48,ProbListM2!D:W,IF(P48=1,17,IF(P48=2,18,IF(P48=3,19,IF(P48=4,20)))), FALSE))</f>
        <v>0</v>
      </c>
    </row>
    <row r="49" spans="1:17" x14ac:dyDescent="0.25">
      <c r="A49">
        <v>48</v>
      </c>
      <c r="B49">
        <v>766.7</v>
      </c>
      <c r="C49">
        <v>549.5</v>
      </c>
      <c r="D49" t="s">
        <v>1051</v>
      </c>
      <c r="E49">
        <f>VLOOKUP(D49,ProbListM2!D:S,10,FALSE)</f>
        <v>0.57601055408212132</v>
      </c>
      <c r="F49" t="str">
        <f>_xlfn.IFNA(VLOOKUP(D49,ctlistM2!A:AI,4,FALSE),"FA 12:0")</f>
        <v>TG 44:2-FA12:0</v>
      </c>
      <c r="G49">
        <f>_xlfn.IFNA(VLOOKUP(D49,ctlistM2!A:AL,11,FALSE),0)</f>
        <v>1</v>
      </c>
      <c r="H49" s="2">
        <f>IF(G49=0,0,VLOOKUP(F49,ProbListM2!D:W,IF(G49=1,17,IF(G49=2,18,IF(G49=3,19,IF(G49=4,20)))), FALSE))</f>
        <v>4.9526485159612228E-2</v>
      </c>
      <c r="I49" s="12" t="str">
        <f>IF(_xlfn.IFNA(VLOOKUP(D49,ctlistM2!A:AI,12,FALSE),"FA 12:0")=0,"FA 12:0", _xlfn.IFNA(VLOOKUP(D49,ctlistM2!A:AI,12,FALSE),"FA 12:0"))</f>
        <v>FA 12:0</v>
      </c>
      <c r="J49" s="12">
        <f>_xlfn.IFNA(VLOOKUP(D49,ctlistM2!A:AO,19,FALSE),0)</f>
        <v>0</v>
      </c>
      <c r="K49" s="2">
        <f>IF(J49=0,0,VLOOKUP(I49,ProbListM2!D:W,IF(J49=1,17,IF(J49=2,18,IF(J49=3,19,IF(J49=4,20)))),FALSE))</f>
        <v>0</v>
      </c>
      <c r="L49" s="12" t="str">
        <f>IF(_xlfn.IFNA(VLOOKUP(D49,ctlistM2!A:AI,20,FALSE),"FA 12:0")=0,"FA 12:0", _xlfn.IFNA(VLOOKUP(D49,ctlistM2!A:AI,20,FALSE),"FA 12:0"))</f>
        <v>FA 12:0</v>
      </c>
      <c r="M49">
        <f>_xlfn.IFNA(VLOOKUP(D49,ctlistM2!A:AR,27,FALSE),0)</f>
        <v>0</v>
      </c>
      <c r="N49" s="2">
        <f>IF(M49=0,0,VLOOKUP(L49,ProbListM2!D:W,IF(M49=1,17,IF(M49=2,18,IF(M49=3,19,IF(M49=4,20)))), FALSE))</f>
        <v>0</v>
      </c>
      <c r="O49" t="str">
        <f>IF(_xlfn.IFNA(VLOOKUP(D49,ctlistM2!A:AI,28,FALSE),"FA 12:0")=0,"FA 12:0", _xlfn.IFNA(VLOOKUP(D49,ctlistM2!A:AI,28,FALSE),"FA 12:0"))</f>
        <v>FA 12:0</v>
      </c>
      <c r="P49">
        <f>_xlfn.IFNA(VLOOKUP(D49,ctlistM2!A:AU,35,FALSE),0)</f>
        <v>0</v>
      </c>
      <c r="Q49" s="2">
        <f>IF(P49=0,0,VLOOKUP(O49,ProbListM2!D:W,IF(P49=1,17,IF(P49=2,18,IF(P49=3,19,IF(P49=4,20)))), FALSE))</f>
        <v>0</v>
      </c>
    </row>
    <row r="50" spans="1:17" x14ac:dyDescent="0.25">
      <c r="A50">
        <v>49</v>
      </c>
      <c r="B50">
        <v>766.7</v>
      </c>
      <c r="C50">
        <v>521.5</v>
      </c>
      <c r="D50" t="s">
        <v>1052</v>
      </c>
      <c r="E50">
        <f>VLOOKUP(D50,ProbListM2!D:S,10,FALSE)</f>
        <v>0.57601055408212132</v>
      </c>
      <c r="F50" t="str">
        <f>_xlfn.IFNA(VLOOKUP(D50,ctlistM2!A:AI,4,FALSE),"FA 12:0")</f>
        <v>TG 44:2-FA14:0</v>
      </c>
      <c r="G50">
        <f>_xlfn.IFNA(VLOOKUP(D50,ctlistM2!A:AL,11,FALSE),0)</f>
        <v>1</v>
      </c>
      <c r="H50" s="2">
        <f>IF(G50=0,0,VLOOKUP(F50,ProbListM2!D:W,IF(G50=1,17,IF(G50=2,18,IF(G50=3,19,IF(G50=4,20)))), FALSE))</f>
        <v>4.4479640917418732E-2</v>
      </c>
      <c r="I50" s="12" t="str">
        <f>IF(_xlfn.IFNA(VLOOKUP(D50,ctlistM2!A:AI,12,FALSE),"FA 12:0")=0,"FA 12:0", _xlfn.IFNA(VLOOKUP(D50,ctlistM2!A:AI,12,FALSE),"FA 12:0"))</f>
        <v>FA 12:0</v>
      </c>
      <c r="J50" s="12">
        <f>_xlfn.IFNA(VLOOKUP(D50,ctlistM2!A:AO,19,FALSE),0)</f>
        <v>0</v>
      </c>
      <c r="K50" s="2">
        <f>IF(J50=0,0,VLOOKUP(I50,ProbListM2!D:W,IF(J50=1,17,IF(J50=2,18,IF(J50=3,19,IF(J50=4,20)))),FALSE))</f>
        <v>0</v>
      </c>
      <c r="L50" s="12" t="str">
        <f>IF(_xlfn.IFNA(VLOOKUP(D50,ctlistM2!A:AI,20,FALSE),"FA 12:0")=0,"FA 12:0", _xlfn.IFNA(VLOOKUP(D50,ctlistM2!A:AI,20,FALSE),"FA 12:0"))</f>
        <v>FA 12:0</v>
      </c>
      <c r="M50">
        <f>_xlfn.IFNA(VLOOKUP(D50,ctlistM2!A:AR,27,FALSE),0)</f>
        <v>0</v>
      </c>
      <c r="N50" s="2">
        <f>IF(M50=0,0,VLOOKUP(L50,ProbListM2!D:W,IF(M50=1,17,IF(M50=2,18,IF(M50=3,19,IF(M50=4,20)))), FALSE))</f>
        <v>0</v>
      </c>
      <c r="O50" t="str">
        <f>IF(_xlfn.IFNA(VLOOKUP(D50,ctlistM2!A:AI,28,FALSE),"FA 12:0")=0,"FA 12:0", _xlfn.IFNA(VLOOKUP(D50,ctlistM2!A:AI,28,FALSE),"FA 12:0"))</f>
        <v>FA 12:0</v>
      </c>
      <c r="P50">
        <f>_xlfn.IFNA(VLOOKUP(D50,ctlistM2!A:AU,35,FALSE),0)</f>
        <v>0</v>
      </c>
      <c r="Q50" s="2">
        <f>IF(P50=0,0,VLOOKUP(O50,ProbListM2!D:W,IF(P50=1,17,IF(P50=2,18,IF(P50=3,19,IF(P50=4,20)))), FALSE))</f>
        <v>0</v>
      </c>
    </row>
    <row r="51" spans="1:17" x14ac:dyDescent="0.25">
      <c r="A51">
        <v>50</v>
      </c>
      <c r="B51">
        <v>766.7</v>
      </c>
      <c r="C51">
        <v>523.5</v>
      </c>
      <c r="D51" t="s">
        <v>1053</v>
      </c>
      <c r="E51">
        <f>VLOOKUP(D51,ProbListM2!D:S,10,FALSE)</f>
        <v>0.57601055408212132</v>
      </c>
      <c r="F51" t="str">
        <f>_xlfn.IFNA(VLOOKUP(D51,ctlistM2!A:AI,4,FALSE),"FA 12:0")</f>
        <v>FA 12:0</v>
      </c>
      <c r="G51">
        <f>_xlfn.IFNA(VLOOKUP(D51,ctlistM2!A:AL,11,FALSE),0)</f>
        <v>0</v>
      </c>
      <c r="H51" s="2">
        <f>IF(G51=0,0,VLOOKUP(F51,ProbListM2!D:W,IF(G51=1,17,IF(G51=2,18,IF(G51=3,19,IF(G51=4,20)))), FALSE))</f>
        <v>0</v>
      </c>
      <c r="I51" s="12" t="str">
        <f>IF(_xlfn.IFNA(VLOOKUP(D51,ctlistM2!A:AI,12,FALSE),"FA 12:0")=0,"FA 12:0", _xlfn.IFNA(VLOOKUP(D51,ctlistM2!A:AI,12,FALSE),"FA 12:0"))</f>
        <v>FA 12:0</v>
      </c>
      <c r="J51" s="12">
        <f>_xlfn.IFNA(VLOOKUP(D51,ctlistM2!A:AO,19,FALSE),0)</f>
        <v>0</v>
      </c>
      <c r="K51" s="2">
        <f>IF(J51=0,0,VLOOKUP(I51,ProbListM2!D:W,IF(J51=1,17,IF(J51=2,18,IF(J51=3,19,IF(J51=4,20)))),FALSE))</f>
        <v>0</v>
      </c>
      <c r="L51" s="12" t="str">
        <f>IF(_xlfn.IFNA(VLOOKUP(D51,ctlistM2!A:AI,20,FALSE),"FA 12:0")=0,"FA 12:0", _xlfn.IFNA(VLOOKUP(D51,ctlistM2!A:AI,20,FALSE),"FA 12:0"))</f>
        <v>FA 12:0</v>
      </c>
      <c r="M51">
        <f>_xlfn.IFNA(VLOOKUP(D51,ctlistM2!A:AR,27,FALSE),0)</f>
        <v>0</v>
      </c>
      <c r="N51" s="2">
        <f>IF(M51=0,0,VLOOKUP(L51,ProbListM2!D:W,IF(M51=1,17,IF(M51=2,18,IF(M51=3,19,IF(M51=4,20)))), FALSE))</f>
        <v>0</v>
      </c>
      <c r="O51" t="str">
        <f>IF(_xlfn.IFNA(VLOOKUP(D51,ctlistM2!A:AI,28,FALSE),"FA 12:0")=0,"FA 12:0", _xlfn.IFNA(VLOOKUP(D51,ctlistM2!A:AI,28,FALSE),"FA 12:0"))</f>
        <v>FA 12:0</v>
      </c>
      <c r="P51">
        <f>_xlfn.IFNA(VLOOKUP(D51,ctlistM2!A:AU,35,FALSE),0)</f>
        <v>0</v>
      </c>
      <c r="Q51" s="2">
        <f>IF(P51=0,0,VLOOKUP(O51,ProbListM2!D:W,IF(P51=1,17,IF(P51=2,18,IF(P51=3,19,IF(P51=4,20)))), FALSE))</f>
        <v>0</v>
      </c>
    </row>
    <row r="52" spans="1:17" x14ac:dyDescent="0.25">
      <c r="A52">
        <v>51</v>
      </c>
      <c r="B52">
        <v>766.7</v>
      </c>
      <c r="C52">
        <v>493.4</v>
      </c>
      <c r="D52" t="s">
        <v>1054</v>
      </c>
      <c r="E52">
        <f>VLOOKUP(D52,ProbListM2!D:S,10,FALSE)</f>
        <v>0.57601055408212132</v>
      </c>
      <c r="F52" t="str">
        <f>_xlfn.IFNA(VLOOKUP(D52,ctlistM2!A:AI,4,FALSE),"FA 12:0")</f>
        <v>TG 44:2-FA16:0</v>
      </c>
      <c r="G52">
        <f>_xlfn.IFNA(VLOOKUP(D52,ctlistM2!A:AL,11,FALSE),0)</f>
        <v>1</v>
      </c>
      <c r="H52" s="2">
        <f>IF(G52=0,0,VLOOKUP(F52,ProbListM2!D:W,IF(G52=1,17,IF(G52=2,18,IF(G52=3,19,IF(G52=4,20)))), FALSE))</f>
        <v>3.9733497597999552E-2</v>
      </c>
      <c r="I52" s="12" t="str">
        <f>IF(_xlfn.IFNA(VLOOKUP(D52,ctlistM2!A:AI,12,FALSE),"FA 12:0")=0,"FA 12:0", _xlfn.IFNA(VLOOKUP(D52,ctlistM2!A:AI,12,FALSE),"FA 12:0"))</f>
        <v>TG 44:2-FA16:1</v>
      </c>
      <c r="J52" s="12">
        <f>_xlfn.IFNA(VLOOKUP(D52,ctlistM2!A:AO,19,FALSE),0)</f>
        <v>2</v>
      </c>
      <c r="K52" s="2">
        <f>IF(J52=0,0,VLOOKUP(I52,ProbListM2!D:W,IF(J52=1,17,IF(J52=2,18,IF(J52=3,19,IF(J52=4,20)))),FALSE))</f>
        <v>1.1847152438000032E-2</v>
      </c>
      <c r="L52" s="12" t="str">
        <f>IF(_xlfn.IFNA(VLOOKUP(D52,ctlistM2!A:AI,20,FALSE),"FA 12:0")=0,"FA 12:0", _xlfn.IFNA(VLOOKUP(D52,ctlistM2!A:AI,20,FALSE),"FA 12:0"))</f>
        <v>FA 12:0</v>
      </c>
      <c r="M52">
        <f>_xlfn.IFNA(VLOOKUP(D52,ctlistM2!A:AR,27,FALSE),0)</f>
        <v>0</v>
      </c>
      <c r="N52" s="2">
        <f>IF(M52=0,0,VLOOKUP(L52,ProbListM2!D:W,IF(M52=1,17,IF(M52=2,18,IF(M52=3,19,IF(M52=4,20)))), FALSE))</f>
        <v>0</v>
      </c>
      <c r="O52" t="str">
        <f>IF(_xlfn.IFNA(VLOOKUP(D52,ctlistM2!A:AI,28,FALSE),"FA 12:0")=0,"FA 12:0", _xlfn.IFNA(VLOOKUP(D52,ctlistM2!A:AI,28,FALSE),"FA 12:0"))</f>
        <v>FA 12:0</v>
      </c>
      <c r="P52">
        <f>_xlfn.IFNA(VLOOKUP(D52,ctlistM2!A:AU,35,FALSE),0)</f>
        <v>0</v>
      </c>
      <c r="Q52" s="2">
        <f>IF(P52=0,0,VLOOKUP(O52,ProbListM2!D:W,IF(P52=1,17,IF(P52=2,18,IF(P52=3,19,IF(P52=4,20)))), FALSE))</f>
        <v>0</v>
      </c>
    </row>
    <row r="53" spans="1:17" x14ac:dyDescent="0.25">
      <c r="A53">
        <v>52</v>
      </c>
      <c r="B53">
        <v>766.7</v>
      </c>
      <c r="C53">
        <v>495.4</v>
      </c>
      <c r="D53" t="s">
        <v>1055</v>
      </c>
      <c r="E53">
        <f>VLOOKUP(D53,ProbListM2!D:S,10,FALSE)</f>
        <v>0.57601055408212132</v>
      </c>
      <c r="F53" t="str">
        <f>_xlfn.IFNA(VLOOKUP(D53,ctlistM2!A:AI,4,FALSE),"FA 12:0")</f>
        <v>TG 44:2-FA16:1</v>
      </c>
      <c r="G53">
        <f>_xlfn.IFNA(VLOOKUP(D53,ctlistM2!A:AL,11,FALSE),0)</f>
        <v>1</v>
      </c>
      <c r="H53" s="2">
        <f>IF(G53=0,0,VLOOKUP(F53,ProbListM2!D:W,IF(G53=1,17,IF(G53=2,18,IF(G53=3,19,IF(G53=4,20)))), FALSE))</f>
        <v>3.97948085470975E-2</v>
      </c>
      <c r="I53" s="12" t="str">
        <f>IF(_xlfn.IFNA(VLOOKUP(D53,ctlistM2!A:AI,12,FALSE),"FA 12:0")=0,"FA 12:0", _xlfn.IFNA(VLOOKUP(D53,ctlistM2!A:AI,12,FALSE),"FA 12:0"))</f>
        <v>FA 12:0</v>
      </c>
      <c r="J53" s="12">
        <f>_xlfn.IFNA(VLOOKUP(D53,ctlistM2!A:AO,19,FALSE),0)</f>
        <v>0</v>
      </c>
      <c r="K53" s="2">
        <f>IF(J53=0,0,VLOOKUP(I53,ProbListM2!D:W,IF(J53=1,17,IF(J53=2,18,IF(J53=3,19,IF(J53=4,20)))),FALSE))</f>
        <v>0</v>
      </c>
      <c r="L53" s="12" t="str">
        <f>IF(_xlfn.IFNA(VLOOKUP(D53,ctlistM2!A:AI,20,FALSE),"FA 12:0")=0,"FA 12:0", _xlfn.IFNA(VLOOKUP(D53,ctlistM2!A:AI,20,FALSE),"FA 12:0"))</f>
        <v>FA 12:0</v>
      </c>
      <c r="M53">
        <f>_xlfn.IFNA(VLOOKUP(D53,ctlistM2!A:AR,27,FALSE),0)</f>
        <v>0</v>
      </c>
      <c r="N53" s="2">
        <f>IF(M53=0,0,VLOOKUP(L53,ProbListM2!D:W,IF(M53=1,17,IF(M53=2,18,IF(M53=3,19,IF(M53=4,20)))), FALSE))</f>
        <v>0</v>
      </c>
      <c r="O53" t="str">
        <f>IF(_xlfn.IFNA(VLOOKUP(D53,ctlistM2!A:AI,28,FALSE),"FA 12:0")=0,"FA 12:0", _xlfn.IFNA(VLOOKUP(D53,ctlistM2!A:AI,28,FALSE),"FA 12:0"))</f>
        <v>FA 12:0</v>
      </c>
      <c r="P53">
        <f>_xlfn.IFNA(VLOOKUP(D53,ctlistM2!A:AU,35,FALSE),0)</f>
        <v>0</v>
      </c>
      <c r="Q53" s="2">
        <f>IF(P53=0,0,VLOOKUP(O53,ProbListM2!D:W,IF(P53=1,17,IF(P53=2,18,IF(P53=3,19,IF(P53=4,20)))), FALSE))</f>
        <v>0</v>
      </c>
    </row>
    <row r="54" spans="1:17" x14ac:dyDescent="0.25">
      <c r="A54">
        <v>53</v>
      </c>
      <c r="B54">
        <v>766.7</v>
      </c>
      <c r="C54">
        <v>467.4</v>
      </c>
      <c r="D54" t="s">
        <v>1056</v>
      </c>
      <c r="E54">
        <f>VLOOKUP(D54,ProbListM2!D:S,10,FALSE)</f>
        <v>0.57601055408212132</v>
      </c>
      <c r="F54" t="str">
        <f>_xlfn.IFNA(VLOOKUP(D54,ctlistM2!A:AI,4,FALSE),"FA 12:0")</f>
        <v>TG 44:2-FA18:2</v>
      </c>
      <c r="G54">
        <f>_xlfn.IFNA(VLOOKUP(D54,ctlistM2!A:AL,11,FALSE),0)</f>
        <v>2</v>
      </c>
      <c r="H54" s="2">
        <f>IF(G54=0,0,VLOOKUP(F54,ProbListM2!D:W,IF(G54=1,17,IF(G54=2,18,IF(G54=3,19,IF(G54=4,20)))), FALSE))</f>
        <v>1.4355863073810073E-2</v>
      </c>
      <c r="I54" s="12" t="str">
        <f>IF(_xlfn.IFNA(VLOOKUP(D54,ctlistM2!A:AI,12,FALSE),"FA 12:0")=0,"FA 12:0", _xlfn.IFNA(VLOOKUP(D54,ctlistM2!A:AI,12,FALSE),"FA 12:0"))</f>
        <v>TG 44:2-FA18:1</v>
      </c>
      <c r="J54" s="12">
        <f>_xlfn.IFNA(VLOOKUP(D54,ctlistM2!A:AO,19,FALSE),0)</f>
        <v>1</v>
      </c>
      <c r="K54" s="2">
        <f>IF(J54=0,0,VLOOKUP(I54,ProbListM2!D:W,IF(J54=1,17,IF(J54=2,18,IF(J54=3,19,IF(J54=4,20)))),FALSE))</f>
        <v>3.534541672288094E-2</v>
      </c>
      <c r="L54" s="12" t="str">
        <f>IF(_xlfn.IFNA(VLOOKUP(D54,ctlistM2!A:AI,20,FALSE),"FA 12:0")=0,"FA 12:0", _xlfn.IFNA(VLOOKUP(D54,ctlistM2!A:AI,20,FALSE),"FA 12:0"))</f>
        <v>FA 12:0</v>
      </c>
      <c r="M54">
        <f>_xlfn.IFNA(VLOOKUP(D54,ctlistM2!A:AR,27,FALSE),0)</f>
        <v>0</v>
      </c>
      <c r="N54" s="2">
        <f>IF(M54=0,0,VLOOKUP(L54,ProbListM2!D:W,IF(M54=1,17,IF(M54=2,18,IF(M54=3,19,IF(M54=4,20)))), FALSE))</f>
        <v>0</v>
      </c>
      <c r="O54" t="str">
        <f>IF(_xlfn.IFNA(VLOOKUP(D54,ctlistM2!A:AI,28,FALSE),"FA 12:0")=0,"FA 12:0", _xlfn.IFNA(VLOOKUP(D54,ctlistM2!A:AI,28,FALSE),"FA 12:0"))</f>
        <v>FA 12:0</v>
      </c>
      <c r="P54">
        <f>_xlfn.IFNA(VLOOKUP(D54,ctlistM2!A:AU,35,FALSE),0)</f>
        <v>0</v>
      </c>
      <c r="Q54" s="2">
        <f>IF(P54=0,0,VLOOKUP(O54,ProbListM2!D:W,IF(P54=1,17,IF(P54=2,18,IF(P54=3,19,IF(P54=4,20)))), FALSE))</f>
        <v>0</v>
      </c>
    </row>
    <row r="55" spans="1:17" x14ac:dyDescent="0.25">
      <c r="A55">
        <v>54</v>
      </c>
      <c r="B55">
        <v>764.7</v>
      </c>
      <c r="C55">
        <v>547.5</v>
      </c>
      <c r="D55" t="s">
        <v>1057</v>
      </c>
      <c r="E55">
        <f>VLOOKUP(D55,ProbListM2!D:S,10,FALSE)</f>
        <v>0.57618339613683589</v>
      </c>
      <c r="F55" t="str">
        <f>_xlfn.IFNA(VLOOKUP(D55,ctlistM2!A:AI,4,FALSE),"FA 12:0")</f>
        <v>FA 12:0</v>
      </c>
      <c r="G55">
        <f>_xlfn.IFNA(VLOOKUP(D55,ctlistM2!A:AL,11,FALSE),0)</f>
        <v>0</v>
      </c>
      <c r="H55" s="2">
        <f>IF(G55=0,0,VLOOKUP(F55,ProbListM2!D:W,IF(G55=1,17,IF(G55=2,18,IF(G55=3,19,IF(G55=4,20)))), FALSE))</f>
        <v>0</v>
      </c>
      <c r="I55" s="12" t="str">
        <f>IF(_xlfn.IFNA(VLOOKUP(D55,ctlistM2!A:AI,12,FALSE),"FA 12:0")=0,"FA 12:0", _xlfn.IFNA(VLOOKUP(D55,ctlistM2!A:AI,12,FALSE),"FA 12:0"))</f>
        <v>FA 12:0</v>
      </c>
      <c r="J55" s="12">
        <f>_xlfn.IFNA(VLOOKUP(D55,ctlistM2!A:AO,19,FALSE),0)</f>
        <v>0</v>
      </c>
      <c r="K55" s="2">
        <f>IF(J55=0,0,VLOOKUP(I55,ProbListM2!D:W,IF(J55=1,17,IF(J55=2,18,IF(J55=3,19,IF(J55=4,20)))),FALSE))</f>
        <v>0</v>
      </c>
      <c r="L55" s="12" t="str">
        <f>IF(_xlfn.IFNA(VLOOKUP(D55,ctlistM2!A:AI,20,FALSE),"FA 12:0")=0,"FA 12:0", _xlfn.IFNA(VLOOKUP(D55,ctlistM2!A:AI,20,FALSE),"FA 12:0"))</f>
        <v>FA 12:0</v>
      </c>
      <c r="M55">
        <f>_xlfn.IFNA(VLOOKUP(D55,ctlistM2!A:AR,27,FALSE),0)</f>
        <v>0</v>
      </c>
      <c r="N55" s="2">
        <f>IF(M55=0,0,VLOOKUP(L55,ProbListM2!D:W,IF(M55=1,17,IF(M55=2,18,IF(M55=3,19,IF(M55=4,20)))), FALSE))</f>
        <v>0</v>
      </c>
      <c r="O55" t="str">
        <f>IF(_xlfn.IFNA(VLOOKUP(D55,ctlistM2!A:AI,28,FALSE),"FA 12:0")=0,"FA 12:0", _xlfn.IFNA(VLOOKUP(D55,ctlistM2!A:AI,28,FALSE),"FA 12:0"))</f>
        <v>FA 12:0</v>
      </c>
      <c r="P55">
        <f>_xlfn.IFNA(VLOOKUP(D55,ctlistM2!A:AU,35,FALSE),0)</f>
        <v>0</v>
      </c>
      <c r="Q55" s="2">
        <f>IF(P55=0,0,VLOOKUP(O55,ProbListM2!D:W,IF(P55=1,17,IF(P55=2,18,IF(P55=3,19,IF(P55=4,20)))), FALSE))</f>
        <v>0</v>
      </c>
    </row>
    <row r="56" spans="1:17" x14ac:dyDescent="0.25">
      <c r="A56">
        <v>55</v>
      </c>
      <c r="B56">
        <v>764.7</v>
      </c>
      <c r="C56">
        <v>519.5</v>
      </c>
      <c r="D56" t="s">
        <v>1058</v>
      </c>
      <c r="E56">
        <f>VLOOKUP(D56,ProbListM2!D:S,10,FALSE)</f>
        <v>0.57618339613683589</v>
      </c>
      <c r="F56" t="str">
        <f>_xlfn.IFNA(VLOOKUP(D56,ctlistM2!A:AI,4,FALSE),"FA 12:0")</f>
        <v>FA 12:0</v>
      </c>
      <c r="G56">
        <f>_xlfn.IFNA(VLOOKUP(D56,ctlistM2!A:AL,11,FALSE),0)</f>
        <v>0</v>
      </c>
      <c r="H56" s="2">
        <f>IF(G56=0,0,VLOOKUP(F56,ProbListM2!D:W,IF(G56=1,17,IF(G56=2,18,IF(G56=3,19,IF(G56=4,20)))), FALSE))</f>
        <v>0</v>
      </c>
      <c r="I56" s="12" t="str">
        <f>IF(_xlfn.IFNA(VLOOKUP(D56,ctlistM2!A:AI,12,FALSE),"FA 12:0")=0,"FA 12:0", _xlfn.IFNA(VLOOKUP(D56,ctlistM2!A:AI,12,FALSE),"FA 12:0"))</f>
        <v>FA 12:0</v>
      </c>
      <c r="J56" s="12">
        <f>_xlfn.IFNA(VLOOKUP(D56,ctlistM2!A:AO,19,FALSE),0)</f>
        <v>0</v>
      </c>
      <c r="K56" s="2">
        <f>IF(J56=0,0,VLOOKUP(I56,ProbListM2!D:W,IF(J56=1,17,IF(J56=2,18,IF(J56=3,19,IF(J56=4,20)))),FALSE))</f>
        <v>0</v>
      </c>
      <c r="L56" s="12" t="str">
        <f>IF(_xlfn.IFNA(VLOOKUP(D56,ctlistM2!A:AI,20,FALSE),"FA 12:0")=0,"FA 12:0", _xlfn.IFNA(VLOOKUP(D56,ctlistM2!A:AI,20,FALSE),"FA 12:0"))</f>
        <v>FA 12:0</v>
      </c>
      <c r="M56">
        <f>_xlfn.IFNA(VLOOKUP(D56,ctlistM2!A:AR,27,FALSE),0)</f>
        <v>0</v>
      </c>
      <c r="N56" s="2">
        <f>IF(M56=0,0,VLOOKUP(L56,ProbListM2!D:W,IF(M56=1,17,IF(M56=2,18,IF(M56=3,19,IF(M56=4,20)))), FALSE))</f>
        <v>0</v>
      </c>
      <c r="O56" t="str">
        <f>IF(_xlfn.IFNA(VLOOKUP(D56,ctlistM2!A:AI,28,FALSE),"FA 12:0")=0,"FA 12:0", _xlfn.IFNA(VLOOKUP(D56,ctlistM2!A:AI,28,FALSE),"FA 12:0"))</f>
        <v>FA 12:0</v>
      </c>
      <c r="P56">
        <f>_xlfn.IFNA(VLOOKUP(D56,ctlistM2!A:AU,35,FALSE),0)</f>
        <v>0</v>
      </c>
      <c r="Q56" s="2">
        <f>IF(P56=0,0,VLOOKUP(O56,ProbListM2!D:W,IF(P56=1,17,IF(P56=2,18,IF(P56=3,19,IF(P56=4,20)))), FALSE))</f>
        <v>0</v>
      </c>
    </row>
    <row r="57" spans="1:17" x14ac:dyDescent="0.25">
      <c r="A57">
        <v>56</v>
      </c>
      <c r="B57">
        <v>764.7</v>
      </c>
      <c r="C57">
        <v>491.4</v>
      </c>
      <c r="D57" t="s">
        <v>1059</v>
      </c>
      <c r="E57">
        <f>VLOOKUP(D57,ProbListM2!D:S,10,FALSE)</f>
        <v>0.57618339613683589</v>
      </c>
      <c r="F57" t="str">
        <f>_xlfn.IFNA(VLOOKUP(D57,ctlistM2!A:AI,4,FALSE),"FA 12:0")</f>
        <v>FA 12:0</v>
      </c>
      <c r="G57">
        <f>_xlfn.IFNA(VLOOKUP(D57,ctlistM2!A:AL,11,FALSE),0)</f>
        <v>0</v>
      </c>
      <c r="H57" s="2">
        <f>IF(G57=0,0,VLOOKUP(F57,ProbListM2!D:W,IF(G57=1,17,IF(G57=2,18,IF(G57=3,19,IF(G57=4,20)))), FALSE))</f>
        <v>0</v>
      </c>
      <c r="I57" s="12" t="str">
        <f>IF(_xlfn.IFNA(VLOOKUP(D57,ctlistM2!A:AI,12,FALSE),"FA 12:0")=0,"FA 12:0", _xlfn.IFNA(VLOOKUP(D57,ctlistM2!A:AI,12,FALSE),"FA 12:0"))</f>
        <v>FA 12:0</v>
      </c>
      <c r="J57" s="12">
        <f>_xlfn.IFNA(VLOOKUP(D57,ctlistM2!A:AO,19,FALSE),0)</f>
        <v>0</v>
      </c>
      <c r="K57" s="2">
        <f>IF(J57=0,0,VLOOKUP(I57,ProbListM2!D:W,IF(J57=1,17,IF(J57=2,18,IF(J57=3,19,IF(J57=4,20)))),FALSE))</f>
        <v>0</v>
      </c>
      <c r="L57" s="12" t="str">
        <f>IF(_xlfn.IFNA(VLOOKUP(D57,ctlistM2!A:AI,20,FALSE),"FA 12:0")=0,"FA 12:0", _xlfn.IFNA(VLOOKUP(D57,ctlistM2!A:AI,20,FALSE),"FA 12:0"))</f>
        <v>FA 12:0</v>
      </c>
      <c r="M57">
        <f>_xlfn.IFNA(VLOOKUP(D57,ctlistM2!A:AR,27,FALSE),0)</f>
        <v>0</v>
      </c>
      <c r="N57" s="2">
        <f>IF(M57=0,0,VLOOKUP(L57,ProbListM2!D:W,IF(M57=1,17,IF(M57=2,18,IF(M57=3,19,IF(M57=4,20)))), FALSE))</f>
        <v>0</v>
      </c>
      <c r="O57" t="str">
        <f>IF(_xlfn.IFNA(VLOOKUP(D57,ctlistM2!A:AI,28,FALSE),"FA 12:0")=0,"FA 12:0", _xlfn.IFNA(VLOOKUP(D57,ctlistM2!A:AI,28,FALSE),"FA 12:0"))</f>
        <v>FA 12:0</v>
      </c>
      <c r="P57">
        <f>_xlfn.IFNA(VLOOKUP(D57,ctlistM2!A:AU,35,FALSE),0)</f>
        <v>0</v>
      </c>
      <c r="Q57" s="2">
        <f>IF(P57=0,0,VLOOKUP(O57,ProbListM2!D:W,IF(P57=1,17,IF(P57=2,18,IF(P57=3,19,IF(P57=4,20)))), FALSE))</f>
        <v>0</v>
      </c>
    </row>
    <row r="58" spans="1:17" x14ac:dyDescent="0.25">
      <c r="A58">
        <v>57</v>
      </c>
      <c r="B58">
        <v>764.7</v>
      </c>
      <c r="C58">
        <v>493.4</v>
      </c>
      <c r="D58" t="s">
        <v>1060</v>
      </c>
      <c r="E58">
        <f>VLOOKUP(D58,ProbListM2!D:S,10,FALSE)</f>
        <v>0.57618339613683589</v>
      </c>
      <c r="F58" t="str">
        <f>_xlfn.IFNA(VLOOKUP(D58,ctlistM2!A:AI,4,FALSE),"FA 12:0")</f>
        <v>FA 12:0</v>
      </c>
      <c r="G58">
        <f>_xlfn.IFNA(VLOOKUP(D58,ctlistM2!A:AL,11,FALSE),0)</f>
        <v>0</v>
      </c>
      <c r="H58" s="2">
        <f>IF(G58=0,0,VLOOKUP(F58,ProbListM2!D:W,IF(G58=1,17,IF(G58=2,18,IF(G58=3,19,IF(G58=4,20)))), FALSE))</f>
        <v>0</v>
      </c>
      <c r="I58" s="12" t="str">
        <f>IF(_xlfn.IFNA(VLOOKUP(D58,ctlistM2!A:AI,12,FALSE),"FA 12:0")=0,"FA 12:0", _xlfn.IFNA(VLOOKUP(D58,ctlistM2!A:AI,12,FALSE),"FA 12:0"))</f>
        <v>FA 12:0</v>
      </c>
      <c r="J58" s="12">
        <f>_xlfn.IFNA(VLOOKUP(D58,ctlistM2!A:AO,19,FALSE),0)</f>
        <v>0</v>
      </c>
      <c r="K58" s="2">
        <f>IF(J58=0,0,VLOOKUP(I58,ProbListM2!D:W,IF(J58=1,17,IF(J58=2,18,IF(J58=3,19,IF(J58=4,20)))),FALSE))</f>
        <v>0</v>
      </c>
      <c r="L58" s="12" t="str">
        <f>IF(_xlfn.IFNA(VLOOKUP(D58,ctlistM2!A:AI,20,FALSE),"FA 12:0")=0,"FA 12:0", _xlfn.IFNA(VLOOKUP(D58,ctlistM2!A:AI,20,FALSE),"FA 12:0"))</f>
        <v>FA 12:0</v>
      </c>
      <c r="M58">
        <f>_xlfn.IFNA(VLOOKUP(D58,ctlistM2!A:AR,27,FALSE),0)</f>
        <v>0</v>
      </c>
      <c r="N58" s="2">
        <f>IF(M58=0,0,VLOOKUP(L58,ProbListM2!D:W,IF(M58=1,17,IF(M58=2,18,IF(M58=3,19,IF(M58=4,20)))), FALSE))</f>
        <v>0</v>
      </c>
      <c r="O58" t="str">
        <f>IF(_xlfn.IFNA(VLOOKUP(D58,ctlistM2!A:AI,28,FALSE),"FA 12:0")=0,"FA 12:0", _xlfn.IFNA(VLOOKUP(D58,ctlistM2!A:AI,28,FALSE),"FA 12:0"))</f>
        <v>FA 12:0</v>
      </c>
      <c r="P58">
        <f>_xlfn.IFNA(VLOOKUP(D58,ctlistM2!A:AU,35,FALSE),0)</f>
        <v>0</v>
      </c>
      <c r="Q58" s="2">
        <f>IF(P58=0,0,VLOOKUP(O58,ProbListM2!D:W,IF(P58=1,17,IF(P58=2,18,IF(P58=3,19,IF(P58=4,20)))), FALSE))</f>
        <v>0</v>
      </c>
    </row>
    <row r="59" spans="1:17" x14ac:dyDescent="0.25">
      <c r="A59">
        <v>58</v>
      </c>
      <c r="B59">
        <v>764.7</v>
      </c>
      <c r="C59">
        <v>465.4</v>
      </c>
      <c r="D59" t="s">
        <v>1061</v>
      </c>
      <c r="E59">
        <f>VLOOKUP(D59,ProbListM2!D:S,10,FALSE)</f>
        <v>0.57618339613683589</v>
      </c>
      <c r="F59" t="str">
        <f>_xlfn.IFNA(VLOOKUP(D59,ctlistM2!A:AI,4,FALSE),"FA 12:0")</f>
        <v>TG 44:3-FA18:2</v>
      </c>
      <c r="G59">
        <f>_xlfn.IFNA(VLOOKUP(D59,ctlistM2!A:AL,11,FALSE),0)</f>
        <v>2</v>
      </c>
      <c r="H59" s="2">
        <f>IF(G59=0,0,VLOOKUP(F59,ProbListM2!D:W,IF(G59=1,17,IF(G59=2,18,IF(G59=3,19,IF(G59=4,20)))), FALSE))</f>
        <v>1.4360170801946815E-2</v>
      </c>
      <c r="I59" s="12" t="str">
        <f>IF(_xlfn.IFNA(VLOOKUP(D59,ctlistM2!A:AI,12,FALSE),"FA 12:0")=0,"FA 12:0", _xlfn.IFNA(VLOOKUP(D59,ctlistM2!A:AI,12,FALSE),"FA 12:0"))</f>
        <v>FA 12:0</v>
      </c>
      <c r="J59" s="12">
        <f>_xlfn.IFNA(VLOOKUP(D59,ctlistM2!A:AO,19,FALSE),0)</f>
        <v>0</v>
      </c>
      <c r="K59" s="2">
        <f>IF(J59=0,0,VLOOKUP(I59,ProbListM2!D:W,IF(J59=1,17,IF(J59=2,18,IF(J59=3,19,IF(J59=4,20)))),FALSE))</f>
        <v>0</v>
      </c>
      <c r="L59" s="12" t="str">
        <f>IF(_xlfn.IFNA(VLOOKUP(D59,ctlistM2!A:AI,20,FALSE),"FA 12:0")=0,"FA 12:0", _xlfn.IFNA(VLOOKUP(D59,ctlistM2!A:AI,20,FALSE),"FA 12:0"))</f>
        <v>FA 12:0</v>
      </c>
      <c r="M59">
        <f>_xlfn.IFNA(VLOOKUP(D59,ctlistM2!A:AR,27,FALSE),0)</f>
        <v>0</v>
      </c>
      <c r="N59" s="2">
        <f>IF(M59=0,0,VLOOKUP(L59,ProbListM2!D:W,IF(M59=1,17,IF(M59=2,18,IF(M59=3,19,IF(M59=4,20)))), FALSE))</f>
        <v>0</v>
      </c>
      <c r="O59" t="str">
        <f>IF(_xlfn.IFNA(VLOOKUP(D59,ctlistM2!A:AI,28,FALSE),"FA 12:0")=0,"FA 12:0", _xlfn.IFNA(VLOOKUP(D59,ctlistM2!A:AI,28,FALSE),"FA 12:0"))</f>
        <v>FA 12:0</v>
      </c>
      <c r="P59">
        <f>_xlfn.IFNA(VLOOKUP(D59,ctlistM2!A:AU,35,FALSE),0)</f>
        <v>0</v>
      </c>
      <c r="Q59" s="2">
        <f>IF(P59=0,0,VLOOKUP(O59,ProbListM2!D:W,IF(P59=1,17,IF(P59=2,18,IF(P59=3,19,IF(P59=4,20)))), FALSE))</f>
        <v>0</v>
      </c>
    </row>
    <row r="60" spans="1:17" x14ac:dyDescent="0.25">
      <c r="A60">
        <v>59</v>
      </c>
      <c r="B60">
        <v>764.7</v>
      </c>
      <c r="C60">
        <v>467.4</v>
      </c>
      <c r="D60" t="s">
        <v>1062</v>
      </c>
      <c r="E60">
        <f>VLOOKUP(D60,ProbListM2!D:S,10,FALSE)</f>
        <v>0.57618339613683589</v>
      </c>
      <c r="F60" t="str">
        <f>_xlfn.IFNA(VLOOKUP(D60,ctlistM2!A:AI,4,FALSE),"FA 12:0")</f>
        <v>TG 44:3-FA18:2</v>
      </c>
      <c r="G60">
        <f>_xlfn.IFNA(VLOOKUP(D60,ctlistM2!A:AL,11,FALSE),0)</f>
        <v>1</v>
      </c>
      <c r="H60" s="2">
        <f>IF(G60=0,0,VLOOKUP(F60,ProbListM2!D:W,IF(G60=1,17,IF(G60=2,18,IF(G60=3,19,IF(G60=4,20)))), FALSE))</f>
        <v>3.5356022734190688E-2</v>
      </c>
      <c r="I60" s="12" t="str">
        <f>IF(_xlfn.IFNA(VLOOKUP(D60,ctlistM2!A:AI,12,FALSE),"FA 12:0")=0,"FA 12:0", _xlfn.IFNA(VLOOKUP(D60,ctlistM2!A:AI,12,FALSE),"FA 12:0"))</f>
        <v>FA 12:0</v>
      </c>
      <c r="J60" s="12">
        <f>_xlfn.IFNA(VLOOKUP(D60,ctlistM2!A:AO,19,FALSE),0)</f>
        <v>0</v>
      </c>
      <c r="K60" s="2">
        <f>IF(J60=0,0,VLOOKUP(I60,ProbListM2!D:W,IF(J60=1,17,IF(J60=2,18,IF(J60=3,19,IF(J60=4,20)))),FALSE))</f>
        <v>0</v>
      </c>
      <c r="L60" s="12" t="str">
        <f>IF(_xlfn.IFNA(VLOOKUP(D60,ctlistM2!A:AI,20,FALSE),"FA 12:0")=0,"FA 12:0", _xlfn.IFNA(VLOOKUP(D60,ctlistM2!A:AI,20,FALSE),"FA 12:0"))</f>
        <v>FA 12:0</v>
      </c>
      <c r="M60">
        <f>_xlfn.IFNA(VLOOKUP(D60,ctlistM2!A:AR,27,FALSE),0)</f>
        <v>0</v>
      </c>
      <c r="N60" s="2">
        <f>IF(M60=0,0,VLOOKUP(L60,ProbListM2!D:W,IF(M60=1,17,IF(M60=2,18,IF(M60=3,19,IF(M60=4,20)))), FALSE))</f>
        <v>0</v>
      </c>
      <c r="O60" t="str">
        <f>IF(_xlfn.IFNA(VLOOKUP(D60,ctlistM2!A:AI,28,FALSE),"FA 12:0")=0,"FA 12:0", _xlfn.IFNA(VLOOKUP(D60,ctlistM2!A:AI,28,FALSE),"FA 12:0"))</f>
        <v>FA 12:0</v>
      </c>
      <c r="P60">
        <f>_xlfn.IFNA(VLOOKUP(D60,ctlistM2!A:AU,35,FALSE),0)</f>
        <v>0</v>
      </c>
      <c r="Q60" s="2">
        <f>IF(P60=0,0,VLOOKUP(O60,ProbListM2!D:W,IF(P60=1,17,IF(P60=2,18,IF(P60=3,19,IF(P60=4,20)))), FALSE))</f>
        <v>0</v>
      </c>
    </row>
    <row r="61" spans="1:17" x14ac:dyDescent="0.25">
      <c r="A61">
        <v>60</v>
      </c>
      <c r="B61">
        <v>762.7</v>
      </c>
      <c r="C61">
        <v>465.4</v>
      </c>
      <c r="D61" t="s">
        <v>1063</v>
      </c>
      <c r="E61">
        <f>VLOOKUP(D61,ProbListM2!D:S,10,FALSE)</f>
        <v>0.57635629005583622</v>
      </c>
      <c r="F61" t="str">
        <f>_xlfn.IFNA(VLOOKUP(D61,ctlistM2!A:AI,4,FALSE),"FA 12:0")</f>
        <v>FA 12:0</v>
      </c>
      <c r="G61">
        <f>_xlfn.IFNA(VLOOKUP(D61,ctlistM2!A:AL,11,FALSE),0)</f>
        <v>0</v>
      </c>
      <c r="H61" s="2">
        <f>IF(G61=0,0,VLOOKUP(F61,ProbListM2!D:W,IF(G61=1,17,IF(G61=2,18,IF(G61=3,19,IF(G61=4,20)))), FALSE))</f>
        <v>0</v>
      </c>
      <c r="I61" s="12" t="str">
        <f>IF(_xlfn.IFNA(VLOOKUP(D61,ctlistM2!A:AI,12,FALSE),"FA 12:0")=0,"FA 12:0", _xlfn.IFNA(VLOOKUP(D61,ctlistM2!A:AI,12,FALSE),"FA 12:0"))</f>
        <v>FA 12:0</v>
      </c>
      <c r="J61" s="12">
        <f>_xlfn.IFNA(VLOOKUP(D61,ctlistM2!A:AO,19,FALSE),0)</f>
        <v>0</v>
      </c>
      <c r="K61" s="2">
        <f>IF(J61=0,0,VLOOKUP(I61,ProbListM2!D:W,IF(J61=1,17,IF(J61=2,18,IF(J61=3,19,IF(J61=4,20)))),FALSE))</f>
        <v>0</v>
      </c>
      <c r="L61" s="12" t="str">
        <f>IF(_xlfn.IFNA(VLOOKUP(D61,ctlistM2!A:AI,20,FALSE),"FA 12:0")=0,"FA 12:0", _xlfn.IFNA(VLOOKUP(D61,ctlistM2!A:AI,20,FALSE),"FA 12:0"))</f>
        <v>FA 12:0</v>
      </c>
      <c r="M61">
        <f>_xlfn.IFNA(VLOOKUP(D61,ctlistM2!A:AR,27,FALSE),0)</f>
        <v>0</v>
      </c>
      <c r="N61" s="2">
        <f>IF(M61=0,0,VLOOKUP(L61,ProbListM2!D:W,IF(M61=1,17,IF(M61=2,18,IF(M61=3,19,IF(M61=4,20)))), FALSE))</f>
        <v>0</v>
      </c>
      <c r="O61" t="str">
        <f>IF(_xlfn.IFNA(VLOOKUP(D61,ctlistM2!A:AI,28,FALSE),"FA 12:0")=0,"FA 12:0", _xlfn.IFNA(VLOOKUP(D61,ctlistM2!A:AI,28,FALSE),"FA 12:0"))</f>
        <v>FA 12:0</v>
      </c>
      <c r="P61">
        <f>_xlfn.IFNA(VLOOKUP(D61,ctlistM2!A:AU,35,FALSE),0)</f>
        <v>0</v>
      </c>
      <c r="Q61" s="2">
        <f>IF(P61=0,0,VLOOKUP(O61,ProbListM2!D:W,IF(P61=1,17,IF(P61=2,18,IF(P61=3,19,IF(P61=4,20)))), FALSE))</f>
        <v>0</v>
      </c>
    </row>
    <row r="62" spans="1:17" x14ac:dyDescent="0.25">
      <c r="A62">
        <v>61</v>
      </c>
      <c r="B62">
        <v>782.7</v>
      </c>
      <c r="C62">
        <v>537.5</v>
      </c>
      <c r="D62" t="s">
        <v>1064</v>
      </c>
      <c r="E62">
        <f>VLOOKUP(D62,ProbListM2!D:S,10,FALSE)</f>
        <v>0.56933271022278431</v>
      </c>
      <c r="F62" t="str">
        <f>_xlfn.IFNA(VLOOKUP(D62,ctlistM2!A:AI,4,FALSE),"FA 12:0")</f>
        <v>FA 12:0</v>
      </c>
      <c r="G62">
        <f>_xlfn.IFNA(VLOOKUP(D62,ctlistM2!A:AL,11,FALSE),0)</f>
        <v>0</v>
      </c>
      <c r="H62" s="2">
        <f>IF(G62=0,0,VLOOKUP(F62,ProbListM2!D:W,IF(G62=1,17,IF(G62=2,18,IF(G62=3,19,IF(G62=4,20)))), FALSE))</f>
        <v>0</v>
      </c>
      <c r="I62" s="12" t="str">
        <f>IF(_xlfn.IFNA(VLOOKUP(D62,ctlistM2!A:AI,12,FALSE),"FA 12:0")=0,"FA 12:0", _xlfn.IFNA(VLOOKUP(D62,ctlistM2!A:AI,12,FALSE),"FA 12:0"))</f>
        <v>FA 12:0</v>
      </c>
      <c r="J62" s="12">
        <f>_xlfn.IFNA(VLOOKUP(D62,ctlistM2!A:AO,19,FALSE),0)</f>
        <v>0</v>
      </c>
      <c r="K62" s="2">
        <f>IF(J62=0,0,VLOOKUP(I62,ProbListM2!D:W,IF(J62=1,17,IF(J62=2,18,IF(J62=3,19,IF(J62=4,20)))),FALSE))</f>
        <v>0</v>
      </c>
      <c r="L62" s="12" t="str">
        <f>IF(_xlfn.IFNA(VLOOKUP(D62,ctlistM2!A:AI,20,FALSE),"FA 12:0")=0,"FA 12:0", _xlfn.IFNA(VLOOKUP(D62,ctlistM2!A:AI,20,FALSE),"FA 12:0"))</f>
        <v>FA 12:0</v>
      </c>
      <c r="M62">
        <f>_xlfn.IFNA(VLOOKUP(D62,ctlistM2!A:AR,27,FALSE),0)</f>
        <v>0</v>
      </c>
      <c r="N62" s="2">
        <f>IF(M62=0,0,VLOOKUP(L62,ProbListM2!D:W,IF(M62=1,17,IF(M62=2,18,IF(M62=3,19,IF(M62=4,20)))), FALSE))</f>
        <v>0</v>
      </c>
      <c r="O62" t="str">
        <f>IF(_xlfn.IFNA(VLOOKUP(D62,ctlistM2!A:AI,28,FALSE),"FA 12:0")=0,"FA 12:0", _xlfn.IFNA(VLOOKUP(D62,ctlistM2!A:AI,28,FALSE),"FA 12:0"))</f>
        <v>FA 12:0</v>
      </c>
      <c r="P62">
        <f>_xlfn.IFNA(VLOOKUP(D62,ctlistM2!A:AU,35,FALSE),0)</f>
        <v>0</v>
      </c>
      <c r="Q62" s="2">
        <f>IF(P62=0,0,VLOOKUP(O62,ProbListM2!D:W,IF(P62=1,17,IF(P62=2,18,IF(P62=3,19,IF(P62=4,20)))), FALSE))</f>
        <v>0</v>
      </c>
    </row>
    <row r="63" spans="1:17" x14ac:dyDescent="0.25">
      <c r="A63">
        <v>62</v>
      </c>
      <c r="B63">
        <v>782.7</v>
      </c>
      <c r="C63">
        <v>523.4</v>
      </c>
      <c r="D63" t="s">
        <v>1065</v>
      </c>
      <c r="E63">
        <f>VLOOKUP(D63,ProbListM2!D:S,10,FALSE)</f>
        <v>0.56933271022278431</v>
      </c>
      <c r="F63" t="str">
        <f>_xlfn.IFNA(VLOOKUP(D63,ctlistM2!A:AI,4,FALSE),"FA 12:0")</f>
        <v>TG 45:1-FA15:0</v>
      </c>
      <c r="G63">
        <f>_xlfn.IFNA(VLOOKUP(D63,ctlistM2!A:AL,11,FALSE),0)</f>
        <v>1</v>
      </c>
      <c r="H63" s="2">
        <f>IF(G63=0,0,VLOOKUP(F63,ProbListM2!D:W,IF(G63=1,17,IF(G63=2,18,IF(G63=3,19,IF(G63=4,20)))), FALSE))</f>
        <v>4.402848038224326E-2</v>
      </c>
      <c r="I63" s="12" t="str">
        <f>IF(_xlfn.IFNA(VLOOKUP(D63,ctlistM2!A:AI,12,FALSE),"FA 12:0")=0,"FA 12:0", _xlfn.IFNA(VLOOKUP(D63,ctlistM2!A:AI,12,FALSE),"FA 12:0"))</f>
        <v>FA 12:0</v>
      </c>
      <c r="J63" s="12">
        <f>_xlfn.IFNA(VLOOKUP(D63,ctlistM2!A:AO,19,FALSE),0)</f>
        <v>0</v>
      </c>
      <c r="K63" s="2">
        <f>IF(J63=0,0,VLOOKUP(I63,ProbListM2!D:W,IF(J63=1,17,IF(J63=2,18,IF(J63=3,19,IF(J63=4,20)))),FALSE))</f>
        <v>0</v>
      </c>
      <c r="L63" s="12" t="str">
        <f>IF(_xlfn.IFNA(VLOOKUP(D63,ctlistM2!A:AI,20,FALSE),"FA 12:0")=0,"FA 12:0", _xlfn.IFNA(VLOOKUP(D63,ctlistM2!A:AI,20,FALSE),"FA 12:0"))</f>
        <v>FA 12:0</v>
      </c>
      <c r="M63">
        <f>_xlfn.IFNA(VLOOKUP(D63,ctlistM2!A:AR,27,FALSE),0)</f>
        <v>0</v>
      </c>
      <c r="N63" s="2">
        <f>IF(M63=0,0,VLOOKUP(L63,ProbListM2!D:W,IF(M63=1,17,IF(M63=2,18,IF(M63=3,19,IF(M63=4,20)))), FALSE))</f>
        <v>0</v>
      </c>
      <c r="O63" t="str">
        <f>IF(_xlfn.IFNA(VLOOKUP(D63,ctlistM2!A:AI,28,FALSE),"FA 12:0")=0,"FA 12:0", _xlfn.IFNA(VLOOKUP(D63,ctlistM2!A:AI,28,FALSE),"FA 12:0"))</f>
        <v>FA 12:0</v>
      </c>
      <c r="P63">
        <f>_xlfn.IFNA(VLOOKUP(D63,ctlistM2!A:AU,35,FALSE),0)</f>
        <v>0</v>
      </c>
      <c r="Q63" s="2">
        <f>IF(P63=0,0,VLOOKUP(O63,ProbListM2!D:W,IF(P63=1,17,IF(P63=2,18,IF(P63=3,19,IF(P63=4,20)))), FALSE))</f>
        <v>0</v>
      </c>
    </row>
    <row r="64" spans="1:17" x14ac:dyDescent="0.25">
      <c r="A64">
        <v>63</v>
      </c>
      <c r="B64">
        <v>782.7</v>
      </c>
      <c r="C64">
        <v>509.4</v>
      </c>
      <c r="D64" t="s">
        <v>1066</v>
      </c>
      <c r="E64">
        <f>VLOOKUP(D64,ProbListM2!D:S,10,FALSE)</f>
        <v>0.56933271022278431</v>
      </c>
      <c r="F64" t="str">
        <f>_xlfn.IFNA(VLOOKUP(D64,ctlistM2!A:AI,4,FALSE),"FA 12:0")</f>
        <v>TG 45:1-FA16:0</v>
      </c>
      <c r="G64">
        <f>_xlfn.IFNA(VLOOKUP(D64,ctlistM2!A:AL,11,FALSE),0)</f>
        <v>1</v>
      </c>
      <c r="H64" s="2">
        <f>IF(G64=0,0,VLOOKUP(F64,ProbListM2!D:W,IF(G64=1,17,IF(G64=2,18,IF(G64=3,19,IF(G64=4,20)))), FALSE))</f>
        <v>4.1643816702196669E-2</v>
      </c>
      <c r="I64" s="12" t="str">
        <f>IF(_xlfn.IFNA(VLOOKUP(D64,ctlistM2!A:AI,12,FALSE),"FA 12:0")=0,"FA 12:0", _xlfn.IFNA(VLOOKUP(D64,ctlistM2!A:AI,12,FALSE),"FA 12:0"))</f>
        <v>FA 12:0</v>
      </c>
      <c r="J64" s="12">
        <f>_xlfn.IFNA(VLOOKUP(D64,ctlistM2!A:AO,19,FALSE),0)</f>
        <v>0</v>
      </c>
      <c r="K64" s="2">
        <f>IF(J64=0,0,VLOOKUP(I64,ProbListM2!D:W,IF(J64=1,17,IF(J64=2,18,IF(J64=3,19,IF(J64=4,20)))),FALSE))</f>
        <v>0</v>
      </c>
      <c r="L64" s="12" t="str">
        <f>IF(_xlfn.IFNA(VLOOKUP(D64,ctlistM2!A:AI,20,FALSE),"FA 12:0")=0,"FA 12:0", _xlfn.IFNA(VLOOKUP(D64,ctlistM2!A:AI,20,FALSE),"FA 12:0"))</f>
        <v>FA 12:0</v>
      </c>
      <c r="M64">
        <f>_xlfn.IFNA(VLOOKUP(D64,ctlistM2!A:AR,27,FALSE),0)</f>
        <v>0</v>
      </c>
      <c r="N64" s="2">
        <f>IF(M64=0,0,VLOOKUP(L64,ProbListM2!D:W,IF(M64=1,17,IF(M64=2,18,IF(M64=3,19,IF(M64=4,20)))), FALSE))</f>
        <v>0</v>
      </c>
      <c r="O64" t="str">
        <f>IF(_xlfn.IFNA(VLOOKUP(D64,ctlistM2!A:AI,28,FALSE),"FA 12:0")=0,"FA 12:0", _xlfn.IFNA(VLOOKUP(D64,ctlistM2!A:AI,28,FALSE),"FA 12:0"))</f>
        <v>FA 12:0</v>
      </c>
      <c r="P64">
        <f>_xlfn.IFNA(VLOOKUP(D64,ctlistM2!A:AU,35,FALSE),0)</f>
        <v>0</v>
      </c>
      <c r="Q64" s="2">
        <f>IF(P64=0,0,VLOOKUP(O64,ProbListM2!D:W,IF(P64=1,17,IF(P64=2,18,IF(P64=3,19,IF(P64=4,20)))), FALSE))</f>
        <v>0</v>
      </c>
    </row>
    <row r="65" spans="1:17" x14ac:dyDescent="0.25">
      <c r="A65">
        <v>64</v>
      </c>
      <c r="B65">
        <v>780.7</v>
      </c>
      <c r="C65">
        <v>521.4</v>
      </c>
      <c r="D65" t="s">
        <v>1067</v>
      </c>
      <c r="E65">
        <f>VLOOKUP(D65,ProbListM2!D:S,10,FALSE)</f>
        <v>0.5695035484734966</v>
      </c>
      <c r="F65" t="str">
        <f>_xlfn.IFNA(VLOOKUP(D65,ctlistM2!A:AI,4,FALSE),"FA 12:0")</f>
        <v>FA 12:0</v>
      </c>
      <c r="G65">
        <f>_xlfn.IFNA(VLOOKUP(D65,ctlistM2!A:AL,11,FALSE),0)</f>
        <v>0</v>
      </c>
      <c r="H65" s="2">
        <f>IF(G65=0,0,VLOOKUP(F65,ProbListM2!D:W,IF(G65=1,17,IF(G65=2,18,IF(G65=3,19,IF(G65=4,20)))), FALSE))</f>
        <v>0</v>
      </c>
      <c r="I65" s="12" t="str">
        <f>IF(_xlfn.IFNA(VLOOKUP(D65,ctlistM2!A:AI,12,FALSE),"FA 12:0")=0,"FA 12:0", _xlfn.IFNA(VLOOKUP(D65,ctlistM2!A:AI,12,FALSE),"FA 12:0"))</f>
        <v>FA 12:0</v>
      </c>
      <c r="J65" s="12">
        <f>_xlfn.IFNA(VLOOKUP(D65,ctlistM2!A:AO,19,FALSE),0)</f>
        <v>0</v>
      </c>
      <c r="K65" s="2">
        <f>IF(J65=0,0,VLOOKUP(I65,ProbListM2!D:W,IF(J65=1,17,IF(J65=2,18,IF(J65=3,19,IF(J65=4,20)))),FALSE))</f>
        <v>0</v>
      </c>
      <c r="L65" s="12" t="str">
        <f>IF(_xlfn.IFNA(VLOOKUP(D65,ctlistM2!A:AI,20,FALSE),"FA 12:0")=0,"FA 12:0", _xlfn.IFNA(VLOOKUP(D65,ctlistM2!A:AI,20,FALSE),"FA 12:0"))</f>
        <v>FA 12:0</v>
      </c>
      <c r="M65">
        <f>_xlfn.IFNA(VLOOKUP(D65,ctlistM2!A:AR,27,FALSE),0)</f>
        <v>0</v>
      </c>
      <c r="N65" s="2">
        <f>IF(M65=0,0,VLOOKUP(L65,ProbListM2!D:W,IF(M65=1,17,IF(M65=2,18,IF(M65=3,19,IF(M65=4,20)))), FALSE))</f>
        <v>0</v>
      </c>
      <c r="O65" t="str">
        <f>IF(_xlfn.IFNA(VLOOKUP(D65,ctlistM2!A:AI,28,FALSE),"FA 12:0")=0,"FA 12:0", _xlfn.IFNA(VLOOKUP(D65,ctlistM2!A:AI,28,FALSE),"FA 12:0"))</f>
        <v>FA 12:0</v>
      </c>
      <c r="P65">
        <f>_xlfn.IFNA(VLOOKUP(D65,ctlistM2!A:AU,35,FALSE),0)</f>
        <v>0</v>
      </c>
      <c r="Q65" s="2">
        <f>IF(P65=0,0,VLOOKUP(O65,ProbListM2!D:W,IF(P65=1,17,IF(P65=2,18,IF(P65=3,19,IF(P65=4,20)))), FALSE))</f>
        <v>0</v>
      </c>
    </row>
    <row r="66" spans="1:17" x14ac:dyDescent="0.25">
      <c r="A66">
        <v>65</v>
      </c>
      <c r="B66">
        <v>780.7</v>
      </c>
      <c r="C66">
        <v>507.4</v>
      </c>
      <c r="D66" t="s">
        <v>1068</v>
      </c>
      <c r="E66">
        <f>VLOOKUP(D66,ProbListM2!D:S,10,FALSE)</f>
        <v>0.5695035484734966</v>
      </c>
      <c r="F66" t="str">
        <f>_xlfn.IFNA(VLOOKUP(D66,ctlistM2!A:AI,4,FALSE),"FA 12:0")</f>
        <v>FA 12:0</v>
      </c>
      <c r="G66">
        <f>_xlfn.IFNA(VLOOKUP(D66,ctlistM2!A:AL,11,FALSE),0)</f>
        <v>0</v>
      </c>
      <c r="H66" s="2">
        <f>IF(G66=0,0,VLOOKUP(F66,ProbListM2!D:W,IF(G66=1,17,IF(G66=2,18,IF(G66=3,19,IF(G66=4,20)))), FALSE))</f>
        <v>0</v>
      </c>
      <c r="I66" s="12" t="str">
        <f>IF(_xlfn.IFNA(VLOOKUP(D66,ctlistM2!A:AI,12,FALSE),"FA 12:0")=0,"FA 12:0", _xlfn.IFNA(VLOOKUP(D66,ctlistM2!A:AI,12,FALSE),"FA 12:0"))</f>
        <v>FA 12:0</v>
      </c>
      <c r="J66" s="12">
        <f>_xlfn.IFNA(VLOOKUP(D66,ctlistM2!A:AO,19,FALSE),0)</f>
        <v>0</v>
      </c>
      <c r="K66" s="2">
        <f>IF(J66=0,0,VLOOKUP(I66,ProbListM2!D:W,IF(J66=1,17,IF(J66=2,18,IF(J66=3,19,IF(J66=4,20)))),FALSE))</f>
        <v>0</v>
      </c>
      <c r="L66" s="12" t="str">
        <f>IF(_xlfn.IFNA(VLOOKUP(D66,ctlistM2!A:AI,20,FALSE),"FA 12:0")=0,"FA 12:0", _xlfn.IFNA(VLOOKUP(D66,ctlistM2!A:AI,20,FALSE),"FA 12:0"))</f>
        <v>FA 12:0</v>
      </c>
      <c r="M66">
        <f>_xlfn.IFNA(VLOOKUP(D66,ctlistM2!A:AR,27,FALSE),0)</f>
        <v>0</v>
      </c>
      <c r="N66" s="2">
        <f>IF(M66=0,0,VLOOKUP(L66,ProbListM2!D:W,IF(M66=1,17,IF(M66=2,18,IF(M66=3,19,IF(M66=4,20)))), FALSE))</f>
        <v>0</v>
      </c>
      <c r="O66" t="str">
        <f>IF(_xlfn.IFNA(VLOOKUP(D66,ctlistM2!A:AI,28,FALSE),"FA 12:0")=0,"FA 12:0", _xlfn.IFNA(VLOOKUP(D66,ctlistM2!A:AI,28,FALSE),"FA 12:0"))</f>
        <v>FA 12:0</v>
      </c>
      <c r="P66">
        <f>_xlfn.IFNA(VLOOKUP(D66,ctlistM2!A:AU,35,FALSE),0)</f>
        <v>0</v>
      </c>
      <c r="Q66" s="2">
        <f>IF(P66=0,0,VLOOKUP(O66,ProbListM2!D:W,IF(P66=1,17,IF(P66=2,18,IF(P66=3,19,IF(P66=4,20)))), FALSE))</f>
        <v>0</v>
      </c>
    </row>
    <row r="67" spans="1:17" x14ac:dyDescent="0.25">
      <c r="A67">
        <v>66</v>
      </c>
      <c r="B67">
        <v>780.7</v>
      </c>
      <c r="C67">
        <v>481.4</v>
      </c>
      <c r="D67" t="s">
        <v>1069</v>
      </c>
      <c r="E67">
        <f>VLOOKUP(D67,ProbListM2!D:S,10,FALSE)</f>
        <v>0.5695035484734966</v>
      </c>
      <c r="F67" t="str">
        <f>_xlfn.IFNA(VLOOKUP(D67,ctlistM2!A:AI,4,FALSE),"FA 12:0")</f>
        <v>FA 12:0</v>
      </c>
      <c r="G67">
        <f>_xlfn.IFNA(VLOOKUP(D67,ctlistM2!A:AL,11,FALSE),0)</f>
        <v>0</v>
      </c>
      <c r="H67" s="2">
        <f>IF(G67=0,0,VLOOKUP(F67,ProbListM2!D:W,IF(G67=1,17,IF(G67=2,18,IF(G67=3,19,IF(G67=4,20)))), FALSE))</f>
        <v>0</v>
      </c>
      <c r="I67" s="12" t="str">
        <f>IF(_xlfn.IFNA(VLOOKUP(D67,ctlistM2!A:AI,12,FALSE),"FA 12:0")=0,"FA 12:0", _xlfn.IFNA(VLOOKUP(D67,ctlistM2!A:AI,12,FALSE),"FA 12:0"))</f>
        <v>FA 12:0</v>
      </c>
      <c r="J67" s="12">
        <f>_xlfn.IFNA(VLOOKUP(D67,ctlistM2!A:AO,19,FALSE),0)</f>
        <v>0</v>
      </c>
      <c r="K67" s="2">
        <f>IF(J67=0,0,VLOOKUP(I67,ProbListM2!D:W,IF(J67=1,17,IF(J67=2,18,IF(J67=3,19,IF(J67=4,20)))),FALSE))</f>
        <v>0</v>
      </c>
      <c r="L67" s="12" t="str">
        <f>IF(_xlfn.IFNA(VLOOKUP(D67,ctlistM2!A:AI,20,FALSE),"FA 12:0")=0,"FA 12:0", _xlfn.IFNA(VLOOKUP(D67,ctlistM2!A:AI,20,FALSE),"FA 12:0"))</f>
        <v>FA 12:0</v>
      </c>
      <c r="M67">
        <f>_xlfn.IFNA(VLOOKUP(D67,ctlistM2!A:AR,27,FALSE),0)</f>
        <v>0</v>
      </c>
      <c r="N67" s="2">
        <f>IF(M67=0,0,VLOOKUP(L67,ProbListM2!D:W,IF(M67=1,17,IF(M67=2,18,IF(M67=3,19,IF(M67=4,20)))), FALSE))</f>
        <v>0</v>
      </c>
      <c r="O67" t="str">
        <f>IF(_xlfn.IFNA(VLOOKUP(D67,ctlistM2!A:AI,28,FALSE),"FA 12:0")=0,"FA 12:0", _xlfn.IFNA(VLOOKUP(D67,ctlistM2!A:AI,28,FALSE),"FA 12:0"))</f>
        <v>FA 12:0</v>
      </c>
      <c r="P67">
        <f>_xlfn.IFNA(VLOOKUP(D67,ctlistM2!A:AU,35,FALSE),0)</f>
        <v>0</v>
      </c>
      <c r="Q67" s="2">
        <f>IF(P67=0,0,VLOOKUP(O67,ProbListM2!D:W,IF(P67=1,17,IF(P67=2,18,IF(P67=3,19,IF(P67=4,20)))), FALSE))</f>
        <v>0</v>
      </c>
    </row>
    <row r="68" spans="1:17" x14ac:dyDescent="0.25">
      <c r="A68">
        <v>67</v>
      </c>
      <c r="B68">
        <v>796.7</v>
      </c>
      <c r="C68">
        <v>579.5</v>
      </c>
      <c r="D68" t="s">
        <v>1070</v>
      </c>
      <c r="E68">
        <f>VLOOKUP(D68,ProbListM2!D:S,10,FALSE)</f>
        <v>0.56290114206428676</v>
      </c>
      <c r="F68" t="str">
        <f>_xlfn.IFNA(VLOOKUP(D68,ctlistM2!A:AI,4,FALSE),"FA 12:0")</f>
        <v>TG 46:1-FA12:0</v>
      </c>
      <c r="G68">
        <f>_xlfn.IFNA(VLOOKUP(D68,ctlistM2!A:AL,11,FALSE),0)</f>
        <v>1</v>
      </c>
      <c r="H68" s="2">
        <f>IF(G68=0,0,VLOOKUP(F68,ProbListM2!D:W,IF(G68=1,17,IF(G68=2,18,IF(G68=3,19,IF(G68=4,20)))), FALSE))</f>
        <v>5.3696647631402333E-2</v>
      </c>
      <c r="I68" s="12" t="str">
        <f>IF(_xlfn.IFNA(VLOOKUP(D68,ctlistM2!A:AI,12,FALSE),"FA 12:0")=0,"FA 12:0", _xlfn.IFNA(VLOOKUP(D68,ctlistM2!A:AI,12,FALSE),"FA 12:0"))</f>
        <v>FA 12:0</v>
      </c>
      <c r="J68" s="12">
        <f>_xlfn.IFNA(VLOOKUP(D68,ctlistM2!A:AO,19,FALSE),0)</f>
        <v>0</v>
      </c>
      <c r="K68" s="2">
        <f>IF(J68=0,0,VLOOKUP(I68,ProbListM2!D:W,IF(J68=1,17,IF(J68=2,18,IF(J68=3,19,IF(J68=4,20)))),FALSE))</f>
        <v>0</v>
      </c>
      <c r="L68" s="12" t="str">
        <f>IF(_xlfn.IFNA(VLOOKUP(D68,ctlistM2!A:AI,20,FALSE),"FA 12:0")=0,"FA 12:0", _xlfn.IFNA(VLOOKUP(D68,ctlistM2!A:AI,20,FALSE),"FA 12:0"))</f>
        <v>FA 12:0</v>
      </c>
      <c r="M68">
        <f>_xlfn.IFNA(VLOOKUP(D68,ctlistM2!A:AR,27,FALSE),0)</f>
        <v>0</v>
      </c>
      <c r="N68" s="2">
        <f>IF(M68=0,0,VLOOKUP(L68,ProbListM2!D:W,IF(M68=1,17,IF(M68=2,18,IF(M68=3,19,IF(M68=4,20)))), FALSE))</f>
        <v>0</v>
      </c>
      <c r="O68" t="str">
        <f>IF(_xlfn.IFNA(VLOOKUP(D68,ctlistM2!A:AI,28,FALSE),"FA 12:0")=0,"FA 12:0", _xlfn.IFNA(VLOOKUP(D68,ctlistM2!A:AI,28,FALSE),"FA 12:0"))</f>
        <v>FA 12:0</v>
      </c>
      <c r="P68">
        <f>_xlfn.IFNA(VLOOKUP(D68,ctlistM2!A:AU,35,FALSE),0)</f>
        <v>0</v>
      </c>
      <c r="Q68" s="2">
        <f>IF(P68=0,0,VLOOKUP(O68,ProbListM2!D:W,IF(P68=1,17,IF(P68=2,18,IF(P68=3,19,IF(P68=4,20)))), FALSE))</f>
        <v>0</v>
      </c>
    </row>
    <row r="69" spans="1:17" x14ac:dyDescent="0.25">
      <c r="A69">
        <v>68</v>
      </c>
      <c r="B69">
        <v>796.7</v>
      </c>
      <c r="C69">
        <v>551.5</v>
      </c>
      <c r="D69" t="s">
        <v>1071</v>
      </c>
      <c r="E69">
        <f>VLOOKUP(D69,ProbListM2!D:S,10,FALSE)</f>
        <v>0.56290114206428676</v>
      </c>
      <c r="F69" t="str">
        <f>_xlfn.IFNA(VLOOKUP(D69,ctlistM2!A:AI,4,FALSE),"FA 12:0")</f>
        <v>TG 46:1-FA14:1</v>
      </c>
      <c r="G69">
        <f>_xlfn.IFNA(VLOOKUP(D69,ctlistM2!A:AL,11,FALSE),0)</f>
        <v>2</v>
      </c>
      <c r="H69" s="2">
        <f>IF(G69=0,0,VLOOKUP(F69,ProbListM2!D:W,IF(G69=1,17,IF(G69=2,18,IF(G69=3,19,IF(G69=4,20)))), FALSE))</f>
        <v>9.3842931480638721E-3</v>
      </c>
      <c r="I69" s="12" t="str">
        <f>IF(_xlfn.IFNA(VLOOKUP(D69,ctlistM2!A:AI,12,FALSE),"FA 12:0")=0,"FA 12:0", _xlfn.IFNA(VLOOKUP(D69,ctlistM2!A:AI,12,FALSE),"FA 12:0"))</f>
        <v>TG 46:1-FA14:0</v>
      </c>
      <c r="J69" s="12">
        <f>_xlfn.IFNA(VLOOKUP(D69,ctlistM2!A:AO,19,FALSE),0)</f>
        <v>1</v>
      </c>
      <c r="K69" s="2">
        <f>IF(J69=0,0,VLOOKUP(I69,ProbListM2!D:W,IF(J69=1,17,IF(J69=2,18,IF(J69=3,19,IF(J69=4,20)))),FALSE))</f>
        <v>4.8466947591111309E-2</v>
      </c>
      <c r="L69" s="12" t="str">
        <f>IF(_xlfn.IFNA(VLOOKUP(D69,ctlistM2!A:AI,20,FALSE),"FA 12:0")=0,"FA 12:0", _xlfn.IFNA(VLOOKUP(D69,ctlistM2!A:AI,20,FALSE),"FA 12:0"))</f>
        <v>FA 12:0</v>
      </c>
      <c r="M69">
        <f>_xlfn.IFNA(VLOOKUP(D69,ctlistM2!A:AR,27,FALSE),0)</f>
        <v>0</v>
      </c>
      <c r="N69" s="2">
        <f>IF(M69=0,0,VLOOKUP(L69,ProbListM2!D:W,IF(M69=1,17,IF(M69=2,18,IF(M69=3,19,IF(M69=4,20)))), FALSE))</f>
        <v>0</v>
      </c>
      <c r="O69" t="str">
        <f>IF(_xlfn.IFNA(VLOOKUP(D69,ctlistM2!A:AI,28,FALSE),"FA 12:0")=0,"FA 12:0", _xlfn.IFNA(VLOOKUP(D69,ctlistM2!A:AI,28,FALSE),"FA 12:0"))</f>
        <v>FA 12:0</v>
      </c>
      <c r="P69">
        <f>_xlfn.IFNA(VLOOKUP(D69,ctlistM2!A:AU,35,FALSE),0)</f>
        <v>0</v>
      </c>
      <c r="Q69" s="2">
        <f>IF(P69=0,0,VLOOKUP(O69,ProbListM2!D:W,IF(P69=1,17,IF(P69=2,18,IF(P69=3,19,IF(P69=4,20)))), FALSE))</f>
        <v>0</v>
      </c>
    </row>
    <row r="70" spans="1:17" x14ac:dyDescent="0.25">
      <c r="A70">
        <v>69</v>
      </c>
      <c r="B70">
        <v>796.7</v>
      </c>
      <c r="C70">
        <v>523.4</v>
      </c>
      <c r="D70" t="s">
        <v>1072</v>
      </c>
      <c r="E70">
        <f>VLOOKUP(D70,ProbListM2!D:S,10,FALSE)</f>
        <v>0.56290114206428676</v>
      </c>
      <c r="F70" t="str">
        <f>_xlfn.IFNA(VLOOKUP(D70,ctlistM2!A:AI,4,FALSE),"FA 12:0")</f>
        <v>TG 46:1-FA16:0</v>
      </c>
      <c r="G70">
        <f>_xlfn.IFNA(VLOOKUP(D70,ctlistM2!A:AL,11,FALSE),0)</f>
        <v>1</v>
      </c>
      <c r="H70" s="2">
        <f>IF(G70=0,0,VLOOKUP(F70,ProbListM2!D:W,IF(G70=1,17,IF(G70=2,18,IF(G70=3,19,IF(G70=4,20)))), FALSE))</f>
        <v>4.3531104827652933E-2</v>
      </c>
      <c r="I70" s="12" t="str">
        <f>IF(_xlfn.IFNA(VLOOKUP(D70,ctlistM2!A:AI,12,FALSE),"FA 12:0")=0,"FA 12:0", _xlfn.IFNA(VLOOKUP(D70,ctlistM2!A:AI,12,FALSE),"FA 12:0"))</f>
        <v>TG 46:1-FA16:1</v>
      </c>
      <c r="J70" s="12">
        <f>_xlfn.IFNA(VLOOKUP(D70,ctlistM2!A:AO,19,FALSE),0)</f>
        <v>2</v>
      </c>
      <c r="K70" s="2">
        <f>IF(J70=0,0,VLOOKUP(I70,ProbListM2!D:W,IF(J70=1,17,IF(J70=2,18,IF(J70=3,19,IF(J70=4,20)))),FALSE))</f>
        <v>1.1577523346228753E-2</v>
      </c>
      <c r="L70" s="12" t="str">
        <f>IF(_xlfn.IFNA(VLOOKUP(D70,ctlistM2!A:AI,20,FALSE),"FA 12:0")=0,"FA 12:0", _xlfn.IFNA(VLOOKUP(D70,ctlistM2!A:AI,20,FALSE),"FA 12:0"))</f>
        <v>FA 12:0</v>
      </c>
      <c r="M70">
        <f>_xlfn.IFNA(VLOOKUP(D70,ctlistM2!A:AR,27,FALSE),0)</f>
        <v>0</v>
      </c>
      <c r="N70" s="2">
        <f>IF(M70=0,0,VLOOKUP(L70,ProbListM2!D:W,IF(M70=1,17,IF(M70=2,18,IF(M70=3,19,IF(M70=4,20)))), FALSE))</f>
        <v>0</v>
      </c>
      <c r="O70" t="str">
        <f>IF(_xlfn.IFNA(VLOOKUP(D70,ctlistM2!A:AI,28,FALSE),"FA 12:0")=0,"FA 12:0", _xlfn.IFNA(VLOOKUP(D70,ctlistM2!A:AI,28,FALSE),"FA 12:0"))</f>
        <v>FA 12:0</v>
      </c>
      <c r="P70">
        <f>_xlfn.IFNA(VLOOKUP(D70,ctlistM2!A:AU,35,FALSE),0)</f>
        <v>0</v>
      </c>
      <c r="Q70" s="2">
        <f>IF(P70=0,0,VLOOKUP(O70,ProbListM2!D:W,IF(P70=1,17,IF(P70=2,18,IF(P70=3,19,IF(P70=4,20)))), FALSE))</f>
        <v>0</v>
      </c>
    </row>
    <row r="71" spans="1:17" x14ac:dyDescent="0.25">
      <c r="A71">
        <v>70</v>
      </c>
      <c r="B71">
        <v>796.7</v>
      </c>
      <c r="C71">
        <v>495.4</v>
      </c>
      <c r="D71" t="s">
        <v>1073</v>
      </c>
      <c r="E71">
        <f>VLOOKUP(D71,ProbListM2!D:S,10,FALSE)</f>
        <v>0.56290114206428676</v>
      </c>
      <c r="F71" t="str">
        <f>_xlfn.IFNA(VLOOKUP(D71,ctlistM2!A:AI,4,FALSE),"FA 12:0")</f>
        <v>TG 46:1-FA18:1</v>
      </c>
      <c r="G71">
        <f>_xlfn.IFNA(VLOOKUP(D71,ctlistM2!A:AL,11,FALSE),0)</f>
        <v>2</v>
      </c>
      <c r="H71" s="2">
        <f>IF(G71=0,0,VLOOKUP(F71,ProbListM2!D:W,IF(G71=1,17,IF(G71=2,18,IF(G71=3,19,IF(G71=4,20)))), FALSE))</f>
        <v>1.4064610821226285E-2</v>
      </c>
      <c r="I71" s="12" t="str">
        <f>IF(_xlfn.IFNA(VLOOKUP(D71,ctlistM2!A:AI,12,FALSE),"FA 12:0")=0,"FA 12:0", _xlfn.IFNA(VLOOKUP(D71,ctlistM2!A:AI,12,FALSE),"FA 12:0"))</f>
        <v>TG 46:1-FA18:0</v>
      </c>
      <c r="J71" s="12">
        <f>_xlfn.IFNA(VLOOKUP(D71,ctlistM2!A:AO,19,FALSE),0)</f>
        <v>1</v>
      </c>
      <c r="K71" s="2">
        <f>IF(J71=0,0,VLOOKUP(I71,ProbListM2!D:W,IF(J71=1,17,IF(J71=2,18,IF(J71=3,19,IF(J71=4,20)))),FALSE))</f>
        <v>3.888911934102722E-2</v>
      </c>
      <c r="L71" s="12" t="str">
        <f>IF(_xlfn.IFNA(VLOOKUP(D71,ctlistM2!A:AI,20,FALSE),"FA 12:0")=0,"FA 12:0", _xlfn.IFNA(VLOOKUP(D71,ctlistM2!A:AI,20,FALSE),"FA 12:0"))</f>
        <v>FA 12:0</v>
      </c>
      <c r="M71">
        <f>_xlfn.IFNA(VLOOKUP(D71,ctlistM2!A:AR,27,FALSE),0)</f>
        <v>0</v>
      </c>
      <c r="N71" s="2">
        <f>IF(M71=0,0,VLOOKUP(L71,ProbListM2!D:W,IF(M71=1,17,IF(M71=2,18,IF(M71=3,19,IF(M71=4,20)))), FALSE))</f>
        <v>0</v>
      </c>
      <c r="O71" t="str">
        <f>IF(_xlfn.IFNA(VLOOKUP(D71,ctlistM2!A:AI,28,FALSE),"FA 12:0")=0,"FA 12:0", _xlfn.IFNA(VLOOKUP(D71,ctlistM2!A:AI,28,FALSE),"FA 12:0"))</f>
        <v>FA 12:0</v>
      </c>
      <c r="P71">
        <f>_xlfn.IFNA(VLOOKUP(D71,ctlistM2!A:AU,35,FALSE),0)</f>
        <v>0</v>
      </c>
      <c r="Q71" s="2">
        <f>IF(P71=0,0,VLOOKUP(O71,ProbListM2!D:W,IF(P71=1,17,IF(P71=2,18,IF(P71=3,19,IF(P71=4,20)))), FALSE))</f>
        <v>0</v>
      </c>
    </row>
    <row r="72" spans="1:17" x14ac:dyDescent="0.25">
      <c r="A72">
        <v>71</v>
      </c>
      <c r="B72">
        <v>794.7</v>
      </c>
      <c r="C72">
        <v>577.5</v>
      </c>
      <c r="D72" t="s">
        <v>1074</v>
      </c>
      <c r="E72">
        <f>VLOOKUP(D72,ProbListM2!D:S,10,FALSE)</f>
        <v>0.56307005041033376</v>
      </c>
      <c r="F72" t="str">
        <f>_xlfn.IFNA(VLOOKUP(D72,ctlistM2!A:AI,4,FALSE),"FA 12:0")</f>
        <v>TG 46:2-FA12:0</v>
      </c>
      <c r="G72">
        <f>_xlfn.IFNA(VLOOKUP(D72,ctlistM2!A:AL,11,FALSE),0)</f>
        <v>1</v>
      </c>
      <c r="H72" s="2">
        <f>IF(G72=0,0,VLOOKUP(F72,ProbListM2!D:W,IF(G72=1,17,IF(G72=2,18,IF(G72=3,19,IF(G72=4,20)))), FALSE))</f>
        <v>5.3641244595449486E-2</v>
      </c>
      <c r="I72" s="12" t="str">
        <f>IF(_xlfn.IFNA(VLOOKUP(D72,ctlistM2!A:AI,12,FALSE),"FA 12:0")=0,"FA 12:0", _xlfn.IFNA(VLOOKUP(D72,ctlistM2!A:AI,12,FALSE),"FA 12:0"))</f>
        <v>FA 12:0</v>
      </c>
      <c r="J72" s="12">
        <f>_xlfn.IFNA(VLOOKUP(D72,ctlistM2!A:AO,19,FALSE),0)</f>
        <v>0</v>
      </c>
      <c r="K72" s="2">
        <f>IF(J72=0,0,VLOOKUP(I72,ProbListM2!D:W,IF(J72=1,17,IF(J72=2,18,IF(J72=3,19,IF(J72=4,20)))),FALSE))</f>
        <v>0</v>
      </c>
      <c r="L72" s="12" t="str">
        <f>IF(_xlfn.IFNA(VLOOKUP(D72,ctlistM2!A:AI,20,FALSE),"FA 12:0")=0,"FA 12:0", _xlfn.IFNA(VLOOKUP(D72,ctlistM2!A:AI,20,FALSE),"FA 12:0"))</f>
        <v>FA 12:0</v>
      </c>
      <c r="M72">
        <f>_xlfn.IFNA(VLOOKUP(D72,ctlistM2!A:AR,27,FALSE),0)</f>
        <v>0</v>
      </c>
      <c r="N72" s="2">
        <f>IF(M72=0,0,VLOOKUP(L72,ProbListM2!D:W,IF(M72=1,17,IF(M72=2,18,IF(M72=3,19,IF(M72=4,20)))), FALSE))</f>
        <v>0</v>
      </c>
      <c r="O72" t="str">
        <f>IF(_xlfn.IFNA(VLOOKUP(D72,ctlistM2!A:AI,28,FALSE),"FA 12:0")=0,"FA 12:0", _xlfn.IFNA(VLOOKUP(D72,ctlistM2!A:AI,28,FALSE),"FA 12:0"))</f>
        <v>FA 12:0</v>
      </c>
      <c r="P72">
        <f>_xlfn.IFNA(VLOOKUP(D72,ctlistM2!A:AU,35,FALSE),0)</f>
        <v>0</v>
      </c>
      <c r="Q72" s="2">
        <f>IF(P72=0,0,VLOOKUP(O72,ProbListM2!D:W,IF(P72=1,17,IF(P72=2,18,IF(P72=3,19,IF(P72=4,20)))), FALSE))</f>
        <v>0</v>
      </c>
    </row>
    <row r="73" spans="1:17" x14ac:dyDescent="0.25">
      <c r="A73">
        <v>72</v>
      </c>
      <c r="B73">
        <v>794.7</v>
      </c>
      <c r="C73">
        <v>549.5</v>
      </c>
      <c r="D73" t="s">
        <v>1075</v>
      </c>
      <c r="E73">
        <f>VLOOKUP(D73,ProbListM2!D:S,10,FALSE)</f>
        <v>0.56307005041033376</v>
      </c>
      <c r="F73" t="str">
        <f>_xlfn.IFNA(VLOOKUP(D73,ctlistM2!A:AI,4,FALSE),"FA 12:0")</f>
        <v>TG 46:2-FA14:0</v>
      </c>
      <c r="G73">
        <f>_xlfn.IFNA(VLOOKUP(D73,ctlistM2!A:AL,11,FALSE),0)</f>
        <v>1</v>
      </c>
      <c r="H73" s="2">
        <f>IF(G73=0,0,VLOOKUP(F73,ProbListM2!D:W,IF(G73=1,17,IF(G73=2,18,IF(G73=3,19,IF(G73=4,20)))), FALSE))</f>
        <v>4.8413835992827489E-2</v>
      </c>
      <c r="I73" s="12" t="str">
        <f>IF(_xlfn.IFNA(VLOOKUP(D73,ctlistM2!A:AI,12,FALSE),"FA 12:0")=0,"FA 12:0", _xlfn.IFNA(VLOOKUP(D73,ctlistM2!A:AI,12,FALSE),"FA 12:0"))</f>
        <v>TG 46:2-FA14:1</v>
      </c>
      <c r="J73" s="12">
        <f>_xlfn.IFNA(VLOOKUP(D73,ctlistM2!A:AO,19,FALSE),0)</f>
        <v>2</v>
      </c>
      <c r="K73" s="2">
        <f>IF(J73=0,0,VLOOKUP(I73,ProbListM2!D:W,IF(J73=1,17,IF(J73=2,18,IF(J73=3,19,IF(J73=4,20)))),FALSE))</f>
        <v>9.3871090695747898E-3</v>
      </c>
      <c r="L73" s="12" t="str">
        <f>IF(_xlfn.IFNA(VLOOKUP(D73,ctlistM2!A:AI,20,FALSE),"FA 12:0")=0,"FA 12:0", _xlfn.IFNA(VLOOKUP(D73,ctlistM2!A:AI,20,FALSE),"FA 12:0"))</f>
        <v>FA 12:0</v>
      </c>
      <c r="M73">
        <f>_xlfn.IFNA(VLOOKUP(D73,ctlistM2!A:AR,27,FALSE),0)</f>
        <v>0</v>
      </c>
      <c r="N73" s="2">
        <f>IF(M73=0,0,VLOOKUP(L73,ProbListM2!D:W,IF(M73=1,17,IF(M73=2,18,IF(M73=3,19,IF(M73=4,20)))), FALSE))</f>
        <v>0</v>
      </c>
      <c r="O73" t="str">
        <f>IF(_xlfn.IFNA(VLOOKUP(D73,ctlistM2!A:AI,28,FALSE),"FA 12:0")=0,"FA 12:0", _xlfn.IFNA(VLOOKUP(D73,ctlistM2!A:AI,28,FALSE),"FA 12:0"))</f>
        <v>FA 12:0</v>
      </c>
      <c r="P73">
        <f>_xlfn.IFNA(VLOOKUP(D73,ctlistM2!A:AU,35,FALSE),0)</f>
        <v>0</v>
      </c>
      <c r="Q73" s="2">
        <f>IF(P73=0,0,VLOOKUP(O73,ProbListM2!D:W,IF(P73=1,17,IF(P73=2,18,IF(P73=3,19,IF(P73=4,20)))), FALSE))</f>
        <v>0</v>
      </c>
    </row>
    <row r="74" spans="1:17" x14ac:dyDescent="0.25">
      <c r="A74">
        <v>73</v>
      </c>
      <c r="B74">
        <v>794.7</v>
      </c>
      <c r="C74">
        <v>551.5</v>
      </c>
      <c r="D74" t="s">
        <v>1076</v>
      </c>
      <c r="E74">
        <f>VLOOKUP(D74,ProbListM2!D:S,10,FALSE)</f>
        <v>0.56307005041033376</v>
      </c>
      <c r="F74" t="str">
        <f>_xlfn.IFNA(VLOOKUP(D74,ctlistM2!A:AI,4,FALSE),"FA 12:0")</f>
        <v>TG 46:2-FA14:1</v>
      </c>
      <c r="G74">
        <f>_xlfn.IFNA(VLOOKUP(D74,ctlistM2!A:AL,11,FALSE),0)</f>
        <v>1</v>
      </c>
      <c r="H74" s="2">
        <f>IF(G74=0,0,VLOOKUP(F74,ProbListM2!D:W,IF(G74=1,17,IF(G74=2,18,IF(G74=3,19,IF(G74=4,20)))), FALSE))</f>
        <v>4.8481490947562031E-2</v>
      </c>
      <c r="I74" s="12" t="str">
        <f>IF(_xlfn.IFNA(VLOOKUP(D74,ctlistM2!A:AI,12,FALSE),"FA 12:0")=0,"FA 12:0", _xlfn.IFNA(VLOOKUP(D74,ctlistM2!A:AI,12,FALSE),"FA 12:0"))</f>
        <v>FA 12:0</v>
      </c>
      <c r="J74" s="12">
        <f>_xlfn.IFNA(VLOOKUP(D74,ctlistM2!A:AO,19,FALSE),0)</f>
        <v>0</v>
      </c>
      <c r="K74" s="2">
        <f>IF(J74=0,0,VLOOKUP(I74,ProbListM2!D:W,IF(J74=1,17,IF(J74=2,18,IF(J74=3,19,IF(J74=4,20)))),FALSE))</f>
        <v>0</v>
      </c>
      <c r="L74" s="12" t="str">
        <f>IF(_xlfn.IFNA(VLOOKUP(D74,ctlistM2!A:AI,20,FALSE),"FA 12:0")=0,"FA 12:0", _xlfn.IFNA(VLOOKUP(D74,ctlistM2!A:AI,20,FALSE),"FA 12:0"))</f>
        <v>FA 12:0</v>
      </c>
      <c r="M74">
        <f>_xlfn.IFNA(VLOOKUP(D74,ctlistM2!A:AR,27,FALSE),0)</f>
        <v>0</v>
      </c>
      <c r="N74" s="2">
        <f>IF(M74=0,0,VLOOKUP(L74,ProbListM2!D:W,IF(M74=1,17,IF(M74=2,18,IF(M74=3,19,IF(M74=4,20)))), FALSE))</f>
        <v>0</v>
      </c>
      <c r="O74" t="str">
        <f>IF(_xlfn.IFNA(VLOOKUP(D74,ctlistM2!A:AI,28,FALSE),"FA 12:0")=0,"FA 12:0", _xlfn.IFNA(VLOOKUP(D74,ctlistM2!A:AI,28,FALSE),"FA 12:0"))</f>
        <v>FA 12:0</v>
      </c>
      <c r="P74">
        <f>_xlfn.IFNA(VLOOKUP(D74,ctlistM2!A:AU,35,FALSE),0)</f>
        <v>0</v>
      </c>
      <c r="Q74" s="2">
        <f>IF(P74=0,0,VLOOKUP(O74,ProbListM2!D:W,IF(P74=1,17,IF(P74=2,18,IF(P74=3,19,IF(P74=4,20)))), FALSE))</f>
        <v>0</v>
      </c>
    </row>
    <row r="75" spans="1:17" x14ac:dyDescent="0.25">
      <c r="A75">
        <v>74</v>
      </c>
      <c r="B75">
        <v>794.7</v>
      </c>
      <c r="C75">
        <v>521.4</v>
      </c>
      <c r="D75" t="s">
        <v>1077</v>
      </c>
      <c r="E75">
        <f>VLOOKUP(D75,ProbListM2!D:S,10,FALSE)</f>
        <v>0.56307005041033376</v>
      </c>
      <c r="F75" t="str">
        <f>_xlfn.IFNA(VLOOKUP(D75,ctlistM2!A:AI,4,FALSE),"FA 12:0")</f>
        <v>TG 46:2-FA16:0</v>
      </c>
      <c r="G75">
        <f>_xlfn.IFNA(VLOOKUP(D75,ctlistM2!A:AL,11,FALSE),0)</f>
        <v>1</v>
      </c>
      <c r="H75" s="2">
        <f>IF(G75=0,0,VLOOKUP(F75,ProbListM2!D:W,IF(G75=1,17,IF(G75=2,18,IF(G75=3,19,IF(G75=4,20)))), FALSE))</f>
        <v>4.3480372844060505E-2</v>
      </c>
      <c r="I75" s="12" t="str">
        <f>IF(_xlfn.IFNA(VLOOKUP(D75,ctlistM2!A:AI,12,FALSE),"FA 12:0")=0,"FA 12:0", _xlfn.IFNA(VLOOKUP(D75,ctlistM2!A:AI,12,FALSE),"FA 12:0"))</f>
        <v>TG 46:2-FA16:1</v>
      </c>
      <c r="J75" s="12">
        <f>_xlfn.IFNA(VLOOKUP(D75,ctlistM2!A:AO,19,FALSE),0)</f>
        <v>2</v>
      </c>
      <c r="K75" s="2">
        <f>IF(J75=0,0,VLOOKUP(I75,ProbListM2!D:W,IF(J75=1,17,IF(J75=2,18,IF(J75=3,19,IF(J75=4,20)))),FALSE))</f>
        <v>1.1580997384871772E-2</v>
      </c>
      <c r="L75" s="12" t="str">
        <f>IF(_xlfn.IFNA(VLOOKUP(D75,ctlistM2!A:AI,20,FALSE),"FA 12:0")=0,"FA 12:0", _xlfn.IFNA(VLOOKUP(D75,ctlistM2!A:AI,20,FALSE),"FA 12:0"))</f>
        <v>FA 12:0</v>
      </c>
      <c r="M75">
        <f>_xlfn.IFNA(VLOOKUP(D75,ctlistM2!A:AR,27,FALSE),0)</f>
        <v>0</v>
      </c>
      <c r="N75" s="2">
        <f>IF(M75=0,0,VLOOKUP(L75,ProbListM2!D:W,IF(M75=1,17,IF(M75=2,18,IF(M75=3,19,IF(M75=4,20)))), FALSE))</f>
        <v>0</v>
      </c>
      <c r="O75" t="str">
        <f>IF(_xlfn.IFNA(VLOOKUP(D75,ctlistM2!A:AI,28,FALSE),"FA 12:0")=0,"FA 12:0", _xlfn.IFNA(VLOOKUP(D75,ctlistM2!A:AI,28,FALSE),"FA 12:0"))</f>
        <v>FA 12:0</v>
      </c>
      <c r="P75">
        <f>_xlfn.IFNA(VLOOKUP(D75,ctlistM2!A:AU,35,FALSE),0)</f>
        <v>0</v>
      </c>
      <c r="Q75" s="2">
        <f>IF(P75=0,0,VLOOKUP(O75,ProbListM2!D:W,IF(P75=1,17,IF(P75=2,18,IF(P75=3,19,IF(P75=4,20)))), FALSE))</f>
        <v>0</v>
      </c>
    </row>
    <row r="76" spans="1:17" x14ac:dyDescent="0.25">
      <c r="A76">
        <v>75</v>
      </c>
      <c r="B76">
        <v>794.7</v>
      </c>
      <c r="C76">
        <v>523.4</v>
      </c>
      <c r="D76" t="s">
        <v>1078</v>
      </c>
      <c r="E76">
        <f>VLOOKUP(D76,ProbListM2!D:S,10,FALSE)</f>
        <v>0.56307005041033376</v>
      </c>
      <c r="F76" t="str">
        <f>_xlfn.IFNA(VLOOKUP(D76,ctlistM2!A:AI,4,FALSE),"FA 12:0")</f>
        <v>TG 46:2-FA16:1</v>
      </c>
      <c r="G76">
        <f>_xlfn.IFNA(VLOOKUP(D76,ctlistM2!A:AL,11,FALSE),0)</f>
        <v>1</v>
      </c>
      <c r="H76" s="2">
        <f>IF(G76=0,0,VLOOKUP(F76,ProbListM2!D:W,IF(G76=1,17,IF(G76=2,18,IF(G76=3,19,IF(G76=4,20)))), FALSE))</f>
        <v>4.3544167098038586E-2</v>
      </c>
      <c r="I76" s="12" t="str">
        <f>IF(_xlfn.IFNA(VLOOKUP(D76,ctlistM2!A:AI,12,FALSE),"FA 12:0")=0,"FA 12:0", _xlfn.IFNA(VLOOKUP(D76,ctlistM2!A:AI,12,FALSE),"FA 12:0"))</f>
        <v>FA 12:0</v>
      </c>
      <c r="J76" s="12">
        <f>_xlfn.IFNA(VLOOKUP(D76,ctlistM2!A:AO,19,FALSE),0)</f>
        <v>0</v>
      </c>
      <c r="K76" s="2">
        <f>IF(J76=0,0,VLOOKUP(I76,ProbListM2!D:W,IF(J76=1,17,IF(J76=2,18,IF(J76=3,19,IF(J76=4,20)))),FALSE))</f>
        <v>0</v>
      </c>
      <c r="L76" s="12" t="str">
        <f>IF(_xlfn.IFNA(VLOOKUP(D76,ctlistM2!A:AI,20,FALSE),"FA 12:0")=0,"FA 12:0", _xlfn.IFNA(VLOOKUP(D76,ctlistM2!A:AI,20,FALSE),"FA 12:0"))</f>
        <v>FA 12:0</v>
      </c>
      <c r="M76">
        <f>_xlfn.IFNA(VLOOKUP(D76,ctlistM2!A:AR,27,FALSE),0)</f>
        <v>0</v>
      </c>
      <c r="N76" s="2">
        <f>IF(M76=0,0,VLOOKUP(L76,ProbListM2!D:W,IF(M76=1,17,IF(M76=2,18,IF(M76=3,19,IF(M76=4,20)))), FALSE))</f>
        <v>0</v>
      </c>
      <c r="O76" t="str">
        <f>IF(_xlfn.IFNA(VLOOKUP(D76,ctlistM2!A:AI,28,FALSE),"FA 12:0")=0,"FA 12:0", _xlfn.IFNA(VLOOKUP(D76,ctlistM2!A:AI,28,FALSE),"FA 12:0"))</f>
        <v>FA 12:0</v>
      </c>
      <c r="P76">
        <f>_xlfn.IFNA(VLOOKUP(D76,ctlistM2!A:AU,35,FALSE),0)</f>
        <v>0</v>
      </c>
      <c r="Q76" s="2">
        <f>IF(P76=0,0,VLOOKUP(O76,ProbListM2!D:W,IF(P76=1,17,IF(P76=2,18,IF(P76=3,19,IF(P76=4,20)))), FALSE))</f>
        <v>0</v>
      </c>
    </row>
    <row r="77" spans="1:17" x14ac:dyDescent="0.25">
      <c r="A77">
        <v>76</v>
      </c>
      <c r="B77">
        <v>794.7</v>
      </c>
      <c r="C77">
        <v>493.4</v>
      </c>
      <c r="D77" t="s">
        <v>1079</v>
      </c>
      <c r="E77">
        <f>VLOOKUP(D77,ProbListM2!D:S,10,FALSE)</f>
        <v>0.56307005041033376</v>
      </c>
      <c r="F77" t="str">
        <f>_xlfn.IFNA(VLOOKUP(D77,ctlistM2!A:AI,4,FALSE),"FA 12:0")</f>
        <v>TG 46:2-FA18:1</v>
      </c>
      <c r="G77">
        <f>_xlfn.IFNA(VLOOKUP(D77,ctlistM2!A:AL,11,FALSE),0)</f>
        <v>2</v>
      </c>
      <c r="H77" s="2">
        <f>IF(G77=0,0,VLOOKUP(F77,ProbListM2!D:W,IF(G77=1,17,IF(G77=2,18,IF(G77=3,19,IF(G77=4,20)))), FALSE))</f>
        <v>1.4068831154023791E-2</v>
      </c>
      <c r="I77" s="12" t="str">
        <f>IF(_xlfn.IFNA(VLOOKUP(D77,ctlistM2!A:AI,12,FALSE),"FA 12:0")=0,"FA 12:0", _xlfn.IFNA(VLOOKUP(D77,ctlistM2!A:AI,12,FALSE),"FA 12:0"))</f>
        <v>FA 12:0</v>
      </c>
      <c r="J77" s="12">
        <f>_xlfn.IFNA(VLOOKUP(D77,ctlistM2!A:AO,19,FALSE),0)</f>
        <v>0</v>
      </c>
      <c r="K77" s="2">
        <f>IF(J77=0,0,VLOOKUP(I77,ProbListM2!D:W,IF(J77=1,17,IF(J77=2,18,IF(J77=3,19,IF(J77=4,20)))),FALSE))</f>
        <v>0</v>
      </c>
      <c r="L77" s="12" t="str">
        <f>IF(_xlfn.IFNA(VLOOKUP(D77,ctlistM2!A:AI,20,FALSE),"FA 12:0")=0,"FA 12:0", _xlfn.IFNA(VLOOKUP(D77,ctlistM2!A:AI,20,FALSE),"FA 12:0"))</f>
        <v>FA 12:0</v>
      </c>
      <c r="M77">
        <f>_xlfn.IFNA(VLOOKUP(D77,ctlistM2!A:AR,27,FALSE),0)</f>
        <v>0</v>
      </c>
      <c r="N77" s="2">
        <f>IF(M77=0,0,VLOOKUP(L77,ProbListM2!D:W,IF(M77=1,17,IF(M77=2,18,IF(M77=3,19,IF(M77=4,20)))), FALSE))</f>
        <v>0</v>
      </c>
      <c r="O77" t="str">
        <f>IF(_xlfn.IFNA(VLOOKUP(D77,ctlistM2!A:AI,28,FALSE),"FA 12:0")=0,"FA 12:0", _xlfn.IFNA(VLOOKUP(D77,ctlistM2!A:AI,28,FALSE),"FA 12:0"))</f>
        <v>FA 12:0</v>
      </c>
      <c r="P77">
        <f>_xlfn.IFNA(VLOOKUP(D77,ctlistM2!A:AU,35,FALSE),0)</f>
        <v>0</v>
      </c>
      <c r="Q77" s="2">
        <f>IF(P77=0,0,VLOOKUP(O77,ProbListM2!D:W,IF(P77=1,17,IF(P77=2,18,IF(P77=3,19,IF(P77=4,20)))), FALSE))</f>
        <v>0</v>
      </c>
    </row>
    <row r="78" spans="1:17" x14ac:dyDescent="0.25">
      <c r="A78">
        <v>77</v>
      </c>
      <c r="B78">
        <v>794.7</v>
      </c>
      <c r="C78">
        <v>495.4</v>
      </c>
      <c r="D78" t="s">
        <v>1080</v>
      </c>
      <c r="E78">
        <f>VLOOKUP(D78,ProbListM2!D:S,10,FALSE)</f>
        <v>0.56307005041033376</v>
      </c>
      <c r="F78" t="str">
        <f>_xlfn.IFNA(VLOOKUP(D78,ctlistM2!A:AI,4,FALSE),"FA 12:0")</f>
        <v>TG 46:2-FA18:2</v>
      </c>
      <c r="G78">
        <f>_xlfn.IFNA(VLOOKUP(D78,ctlistM2!A:AL,11,FALSE),0)</f>
        <v>2</v>
      </c>
      <c r="H78" s="2">
        <f>IF(G78=0,0,VLOOKUP(F78,ProbListM2!D:W,IF(G78=1,17,IF(G78=2,18,IF(G78=3,19,IF(G78=4,20)))), FALSE))</f>
        <v>1.4033347978380359E-2</v>
      </c>
      <c r="I78" s="12" t="str">
        <f>IF(_xlfn.IFNA(VLOOKUP(D78,ctlistM2!A:AI,12,FALSE),"FA 12:0")=0,"FA 12:0", _xlfn.IFNA(VLOOKUP(D78,ctlistM2!A:AI,12,FALSE),"FA 12:0"))</f>
        <v>TG 46:2-FA18:1</v>
      </c>
      <c r="J78" s="12">
        <f>_xlfn.IFNA(VLOOKUP(D78,ctlistM2!A:AO,19,FALSE),0)</f>
        <v>1</v>
      </c>
      <c r="K78" s="2">
        <f>IF(J78=0,0,VLOOKUP(I78,ProbListM2!D:W,IF(J78=1,17,IF(J78=2,18,IF(J78=3,19,IF(J78=4,20)))),FALSE))</f>
        <v>3.8900788702370188E-2</v>
      </c>
      <c r="L78" s="12" t="str">
        <f>IF(_xlfn.IFNA(VLOOKUP(D78,ctlistM2!A:AI,20,FALSE),"FA 12:0")=0,"FA 12:0", _xlfn.IFNA(VLOOKUP(D78,ctlistM2!A:AI,20,FALSE),"FA 12:0"))</f>
        <v>FA 12:0</v>
      </c>
      <c r="M78">
        <f>_xlfn.IFNA(VLOOKUP(D78,ctlistM2!A:AR,27,FALSE),0)</f>
        <v>0</v>
      </c>
      <c r="N78" s="2">
        <f>IF(M78=0,0,VLOOKUP(L78,ProbListM2!D:W,IF(M78=1,17,IF(M78=2,18,IF(M78=3,19,IF(M78=4,20)))), FALSE))</f>
        <v>0</v>
      </c>
      <c r="O78" t="str">
        <f>IF(_xlfn.IFNA(VLOOKUP(D78,ctlistM2!A:AI,28,FALSE),"FA 12:0")=0,"FA 12:0", _xlfn.IFNA(VLOOKUP(D78,ctlistM2!A:AI,28,FALSE),"FA 12:0"))</f>
        <v>FA 12:0</v>
      </c>
      <c r="P78">
        <f>_xlfn.IFNA(VLOOKUP(D78,ctlistM2!A:AU,35,FALSE),0)</f>
        <v>0</v>
      </c>
      <c r="Q78" s="2">
        <f>IF(P78=0,0,VLOOKUP(O78,ProbListM2!D:W,IF(P78=1,17,IF(P78=2,18,IF(P78=3,19,IF(P78=4,20)))), FALSE))</f>
        <v>0</v>
      </c>
    </row>
    <row r="79" spans="1:17" x14ac:dyDescent="0.25">
      <c r="A79">
        <v>78</v>
      </c>
      <c r="B79">
        <v>792.7</v>
      </c>
      <c r="C79">
        <v>575.5</v>
      </c>
      <c r="D79" t="s">
        <v>1081</v>
      </c>
      <c r="E79">
        <f>VLOOKUP(D79,ProbListM2!D:S,10,FALSE)</f>
        <v>0.56323900944028815</v>
      </c>
      <c r="F79" t="str">
        <f>_xlfn.IFNA(VLOOKUP(D79,ctlistM2!A:AI,4,FALSE),"FA 12:0")</f>
        <v>TG 46:3-FA12:0</v>
      </c>
      <c r="G79">
        <f>_xlfn.IFNA(VLOOKUP(D79,ctlistM2!A:AL,11,FALSE),0)</f>
        <v>1</v>
      </c>
      <c r="H79" s="2">
        <f>IF(G79=0,0,VLOOKUP(F79,ProbListM2!D:W,IF(G79=1,17,IF(G79=2,18,IF(G79=3,19,IF(G79=4,20)))), FALSE))</f>
        <v>5.358585419725765E-2</v>
      </c>
      <c r="I79" s="12" t="str">
        <f>IF(_xlfn.IFNA(VLOOKUP(D79,ctlistM2!A:AI,12,FALSE),"FA 12:0")=0,"FA 12:0", _xlfn.IFNA(VLOOKUP(D79,ctlistM2!A:AI,12,FALSE),"FA 12:0"))</f>
        <v>FA 12:0</v>
      </c>
      <c r="J79" s="12">
        <f>_xlfn.IFNA(VLOOKUP(D79,ctlistM2!A:AO,19,FALSE),0)</f>
        <v>0</v>
      </c>
      <c r="K79" s="2">
        <f>IF(J79=0,0,VLOOKUP(I79,ProbListM2!D:W,IF(J79=1,17,IF(J79=2,18,IF(J79=3,19,IF(J79=4,20)))),FALSE))</f>
        <v>0</v>
      </c>
      <c r="L79" s="12" t="str">
        <f>IF(_xlfn.IFNA(VLOOKUP(D79,ctlistM2!A:AI,20,FALSE),"FA 12:0")=0,"FA 12:0", _xlfn.IFNA(VLOOKUP(D79,ctlistM2!A:AI,20,FALSE),"FA 12:0"))</f>
        <v>FA 12:0</v>
      </c>
      <c r="M79">
        <f>_xlfn.IFNA(VLOOKUP(D79,ctlistM2!A:AR,27,FALSE),0)</f>
        <v>0</v>
      </c>
      <c r="N79" s="2">
        <f>IF(M79=0,0,VLOOKUP(L79,ProbListM2!D:W,IF(M79=1,17,IF(M79=2,18,IF(M79=3,19,IF(M79=4,20)))), FALSE))</f>
        <v>0</v>
      </c>
      <c r="O79" t="str">
        <f>IF(_xlfn.IFNA(VLOOKUP(D79,ctlistM2!A:AI,28,FALSE),"FA 12:0")=0,"FA 12:0", _xlfn.IFNA(VLOOKUP(D79,ctlistM2!A:AI,28,FALSE),"FA 12:0"))</f>
        <v>FA 12:0</v>
      </c>
      <c r="P79">
        <f>_xlfn.IFNA(VLOOKUP(D79,ctlistM2!A:AU,35,FALSE),0)</f>
        <v>0</v>
      </c>
      <c r="Q79" s="2">
        <f>IF(P79=0,0,VLOOKUP(O79,ProbListM2!D:W,IF(P79=1,17,IF(P79=2,18,IF(P79=3,19,IF(P79=4,20)))), FALSE))</f>
        <v>0</v>
      </c>
    </row>
    <row r="80" spans="1:17" x14ac:dyDescent="0.25">
      <c r="A80">
        <v>79</v>
      </c>
      <c r="B80">
        <v>792.7</v>
      </c>
      <c r="C80">
        <v>547.5</v>
      </c>
      <c r="D80" t="s">
        <v>1082</v>
      </c>
      <c r="E80">
        <f>VLOOKUP(D80,ProbListM2!D:S,10,FALSE)</f>
        <v>0.56323900944028815</v>
      </c>
      <c r="F80" t="str">
        <f>_xlfn.IFNA(VLOOKUP(D80,ctlistM2!A:AI,4,FALSE),"FA 12:0")</f>
        <v>TG 46:3-FA14:1</v>
      </c>
      <c r="G80">
        <f>_xlfn.IFNA(VLOOKUP(D80,ctlistM2!A:AL,11,FALSE),0)</f>
        <v>2</v>
      </c>
      <c r="H80" s="2">
        <f>IF(G80=0,0,VLOOKUP(F80,ProbListM2!D:W,IF(G80=1,17,IF(G80=2,18,IF(G80=3,19,IF(G80=4,20)))), FALSE))</f>
        <v>9.3899258360522764E-3</v>
      </c>
      <c r="I80" s="12" t="str">
        <f>IF(_xlfn.IFNA(VLOOKUP(D80,ctlistM2!A:AI,12,FALSE),"FA 12:0")=0,"FA 12:0", _xlfn.IFNA(VLOOKUP(D80,ctlistM2!A:AI,12,FALSE),"FA 12:0"))</f>
        <v>TG 46:3-FA14:0</v>
      </c>
      <c r="J80" s="12">
        <f>_xlfn.IFNA(VLOOKUP(D80,ctlistM2!A:AO,19,FALSE),0)</f>
        <v>1</v>
      </c>
      <c r="K80" s="2">
        <f>IF(J80=0,0,VLOOKUP(I80,ProbListM2!D:W,IF(J80=1,17,IF(J80=2,18,IF(J80=3,19,IF(J80=4,20)))),FALSE))</f>
        <v>4.8360738878361544E-2</v>
      </c>
      <c r="L80" s="12" t="str">
        <f>IF(_xlfn.IFNA(VLOOKUP(D80,ctlistM2!A:AI,20,FALSE),"FA 12:0")=0,"FA 12:0", _xlfn.IFNA(VLOOKUP(D80,ctlistM2!A:AI,20,FALSE),"FA 12:0"))</f>
        <v>FA 12:0</v>
      </c>
      <c r="M80">
        <f>_xlfn.IFNA(VLOOKUP(D80,ctlistM2!A:AR,27,FALSE),0)</f>
        <v>0</v>
      </c>
      <c r="N80" s="2">
        <f>IF(M80=0,0,VLOOKUP(L80,ProbListM2!D:W,IF(M80=1,17,IF(M80=2,18,IF(M80=3,19,IF(M80=4,20)))), FALSE))</f>
        <v>0</v>
      </c>
      <c r="O80" t="str">
        <f>IF(_xlfn.IFNA(VLOOKUP(D80,ctlistM2!A:AI,28,FALSE),"FA 12:0")=0,"FA 12:0", _xlfn.IFNA(VLOOKUP(D80,ctlistM2!A:AI,28,FALSE),"FA 12:0"))</f>
        <v>FA 12:0</v>
      </c>
      <c r="P80">
        <f>_xlfn.IFNA(VLOOKUP(D80,ctlistM2!A:AU,35,FALSE),0)</f>
        <v>0</v>
      </c>
      <c r="Q80" s="2">
        <f>IF(P80=0,0,VLOOKUP(O80,ProbListM2!D:W,IF(P80=1,17,IF(P80=2,18,IF(P80=3,19,IF(P80=4,20)))), FALSE))</f>
        <v>0</v>
      </c>
    </row>
    <row r="81" spans="1:17" x14ac:dyDescent="0.25">
      <c r="A81">
        <v>80</v>
      </c>
      <c r="B81">
        <v>792.7</v>
      </c>
      <c r="C81">
        <v>549.5</v>
      </c>
      <c r="D81" t="s">
        <v>1083</v>
      </c>
      <c r="E81">
        <f>VLOOKUP(D81,ProbListM2!D:S,10,FALSE)</f>
        <v>0.56323900944028815</v>
      </c>
      <c r="F81" t="str">
        <f>_xlfn.IFNA(VLOOKUP(D81,ctlistM2!A:AI,4,FALSE),"FA 12:0")</f>
        <v>TG 46:3-FA14:1</v>
      </c>
      <c r="G81">
        <f>_xlfn.IFNA(VLOOKUP(D81,ctlistM2!A:AL,11,FALSE),0)</f>
        <v>1</v>
      </c>
      <c r="H81" s="2">
        <f>IF(G81=0,0,VLOOKUP(F81,ProbListM2!D:W,IF(G81=1,17,IF(G81=2,18,IF(G81=3,19,IF(G81=4,20)))), FALSE))</f>
        <v>4.8428363412212988E-2</v>
      </c>
      <c r="I81" s="12" t="str">
        <f>IF(_xlfn.IFNA(VLOOKUP(D81,ctlistM2!A:AI,12,FALSE),"FA 12:0")=0,"FA 12:0", _xlfn.IFNA(VLOOKUP(D81,ctlistM2!A:AI,12,FALSE),"FA 12:0"))</f>
        <v>FA 12:0</v>
      </c>
      <c r="J81" s="12">
        <f>_xlfn.IFNA(VLOOKUP(D81,ctlistM2!A:AO,19,FALSE),0)</f>
        <v>0</v>
      </c>
      <c r="K81" s="2">
        <f>IF(J81=0,0,VLOOKUP(I81,ProbListM2!D:W,IF(J81=1,17,IF(J81=2,18,IF(J81=3,19,IF(J81=4,20)))),FALSE))</f>
        <v>0</v>
      </c>
      <c r="L81" s="12" t="str">
        <f>IF(_xlfn.IFNA(VLOOKUP(D81,ctlistM2!A:AI,20,FALSE),"FA 12:0")=0,"FA 12:0", _xlfn.IFNA(VLOOKUP(D81,ctlistM2!A:AI,20,FALSE),"FA 12:0"))</f>
        <v>FA 12:0</v>
      </c>
      <c r="M81">
        <f>_xlfn.IFNA(VLOOKUP(D81,ctlistM2!A:AR,27,FALSE),0)</f>
        <v>0</v>
      </c>
      <c r="N81" s="2">
        <f>IF(M81=0,0,VLOOKUP(L81,ProbListM2!D:W,IF(M81=1,17,IF(M81=2,18,IF(M81=3,19,IF(M81=4,20)))), FALSE))</f>
        <v>0</v>
      </c>
      <c r="O81" t="str">
        <f>IF(_xlfn.IFNA(VLOOKUP(D81,ctlistM2!A:AI,28,FALSE),"FA 12:0")=0,"FA 12:0", _xlfn.IFNA(VLOOKUP(D81,ctlistM2!A:AI,28,FALSE),"FA 12:0"))</f>
        <v>FA 12:0</v>
      </c>
      <c r="P81">
        <f>_xlfn.IFNA(VLOOKUP(D81,ctlistM2!A:AU,35,FALSE),0)</f>
        <v>0</v>
      </c>
      <c r="Q81" s="2">
        <f>IF(P81=0,0,VLOOKUP(O81,ProbListM2!D:W,IF(P81=1,17,IF(P81=2,18,IF(P81=3,19,IF(P81=4,20)))), FALSE))</f>
        <v>0</v>
      </c>
    </row>
    <row r="82" spans="1:17" x14ac:dyDescent="0.25">
      <c r="A82">
        <v>81</v>
      </c>
      <c r="B82">
        <v>792.7</v>
      </c>
      <c r="C82">
        <v>519.4</v>
      </c>
      <c r="D82" t="s">
        <v>1084</v>
      </c>
      <c r="E82">
        <f>VLOOKUP(D82,ProbListM2!D:S,10,FALSE)</f>
        <v>0.56323900944028815</v>
      </c>
      <c r="F82" t="str">
        <f>_xlfn.IFNA(VLOOKUP(D82,ctlistM2!A:AI,4,FALSE),"FA 12:0")</f>
        <v>TG 46:3-FA16:1</v>
      </c>
      <c r="G82">
        <f>_xlfn.IFNA(VLOOKUP(D82,ctlistM2!A:AL,11,FALSE),0)</f>
        <v>2</v>
      </c>
      <c r="H82" s="2">
        <f>IF(G82=0,0,VLOOKUP(F82,ProbListM2!D:W,IF(G82=1,17,IF(G82=2,18,IF(G82=3,19,IF(G82=4,20)))), FALSE))</f>
        <v>1.1584472465960935E-2</v>
      </c>
      <c r="I82" s="12" t="str">
        <f>IF(_xlfn.IFNA(VLOOKUP(D82,ctlistM2!A:AI,12,FALSE),"FA 12:0")=0,"FA 12:0", _xlfn.IFNA(VLOOKUP(D82,ctlistM2!A:AI,12,FALSE),"FA 12:0"))</f>
        <v>TG 46:3-FA16:0</v>
      </c>
      <c r="J82" s="12">
        <f>_xlfn.IFNA(VLOOKUP(D82,ctlistM2!A:AO,19,FALSE),0)</f>
        <v>1</v>
      </c>
      <c r="K82" s="2">
        <f>IF(J82=0,0,VLOOKUP(I82,ProbListM2!D:W,IF(J82=1,17,IF(J82=2,18,IF(J82=3,19,IF(J82=4,20)))),FALSE))</f>
        <v>4.3429657216801913E-2</v>
      </c>
      <c r="L82" s="12" t="str">
        <f>IF(_xlfn.IFNA(VLOOKUP(D82,ctlistM2!A:AI,20,FALSE),"FA 12:0")=0,"FA 12:0", _xlfn.IFNA(VLOOKUP(D82,ctlistM2!A:AI,20,FALSE),"FA 12:0"))</f>
        <v>FA 12:0</v>
      </c>
      <c r="M82">
        <f>_xlfn.IFNA(VLOOKUP(D82,ctlistM2!A:AR,27,FALSE),0)</f>
        <v>0</v>
      </c>
      <c r="N82" s="2">
        <f>IF(M82=0,0,VLOOKUP(L82,ProbListM2!D:W,IF(M82=1,17,IF(M82=2,18,IF(M82=3,19,IF(M82=4,20)))), FALSE))</f>
        <v>0</v>
      </c>
      <c r="O82" t="str">
        <f>IF(_xlfn.IFNA(VLOOKUP(D82,ctlistM2!A:AI,28,FALSE),"FA 12:0")=0,"FA 12:0", _xlfn.IFNA(VLOOKUP(D82,ctlistM2!A:AI,28,FALSE),"FA 12:0"))</f>
        <v>FA 12:0</v>
      </c>
      <c r="P82">
        <f>_xlfn.IFNA(VLOOKUP(D82,ctlistM2!A:AU,35,FALSE),0)</f>
        <v>0</v>
      </c>
      <c r="Q82" s="2">
        <f>IF(P82=0,0,VLOOKUP(O82,ProbListM2!D:W,IF(P82=1,17,IF(P82=2,18,IF(P82=3,19,IF(P82=4,20)))), FALSE))</f>
        <v>0</v>
      </c>
    </row>
    <row r="83" spans="1:17" x14ac:dyDescent="0.25">
      <c r="A83">
        <v>82</v>
      </c>
      <c r="B83">
        <v>792.7</v>
      </c>
      <c r="C83">
        <v>521.4</v>
      </c>
      <c r="D83" t="s">
        <v>1085</v>
      </c>
      <c r="E83">
        <f>VLOOKUP(D83,ProbListM2!D:S,10,FALSE)</f>
        <v>0.56323900944028815</v>
      </c>
      <c r="F83" t="str">
        <f>_xlfn.IFNA(VLOOKUP(D83,ctlistM2!A:AI,4,FALSE),"FA 12:0")</f>
        <v>TG 46:3-FA16:1</v>
      </c>
      <c r="G83">
        <f>_xlfn.IFNA(VLOOKUP(D83,ctlistM2!A:AL,11,FALSE),0)</f>
        <v>1</v>
      </c>
      <c r="H83" s="2">
        <f>IF(G83=0,0,VLOOKUP(F83,ProbListM2!D:W,IF(G83=1,17,IF(G83=2,18,IF(G83=3,19,IF(G83=4,20)))), FALSE))</f>
        <v>4.3493419891426001E-2</v>
      </c>
      <c r="I83" s="12" t="str">
        <f>IF(_xlfn.IFNA(VLOOKUP(D83,ctlistM2!A:AI,12,FALSE),"FA 12:0")=0,"FA 12:0", _xlfn.IFNA(VLOOKUP(D83,ctlistM2!A:AI,12,FALSE),"FA 12:0"))</f>
        <v>FA 12:0</v>
      </c>
      <c r="J83" s="12">
        <f>_xlfn.IFNA(VLOOKUP(D83,ctlistM2!A:AO,19,FALSE),0)</f>
        <v>0</v>
      </c>
      <c r="K83" s="2">
        <f>IF(J83=0,0,VLOOKUP(I83,ProbListM2!D:W,IF(J83=1,17,IF(J83=2,18,IF(J83=3,19,IF(J83=4,20)))),FALSE))</f>
        <v>0</v>
      </c>
      <c r="L83" s="12" t="str">
        <f>IF(_xlfn.IFNA(VLOOKUP(D83,ctlistM2!A:AI,20,FALSE),"FA 12:0")=0,"FA 12:0", _xlfn.IFNA(VLOOKUP(D83,ctlistM2!A:AI,20,FALSE),"FA 12:0"))</f>
        <v>FA 12:0</v>
      </c>
      <c r="M83">
        <f>_xlfn.IFNA(VLOOKUP(D83,ctlistM2!A:AR,27,FALSE),0)</f>
        <v>0</v>
      </c>
      <c r="N83" s="2">
        <f>IF(M83=0,0,VLOOKUP(L83,ProbListM2!D:W,IF(M83=1,17,IF(M83=2,18,IF(M83=3,19,IF(M83=4,20)))), FALSE))</f>
        <v>0</v>
      </c>
      <c r="O83" t="str">
        <f>IF(_xlfn.IFNA(VLOOKUP(D83,ctlistM2!A:AI,28,FALSE),"FA 12:0")=0,"FA 12:0", _xlfn.IFNA(VLOOKUP(D83,ctlistM2!A:AI,28,FALSE),"FA 12:0"))</f>
        <v>FA 12:0</v>
      </c>
      <c r="P83">
        <f>_xlfn.IFNA(VLOOKUP(D83,ctlistM2!A:AU,35,FALSE),0)</f>
        <v>0</v>
      </c>
      <c r="Q83" s="2">
        <f>IF(P83=0,0,VLOOKUP(O83,ProbListM2!D:W,IF(P83=1,17,IF(P83=2,18,IF(P83=3,19,IF(P83=4,20)))), FALSE))</f>
        <v>0</v>
      </c>
    </row>
    <row r="84" spans="1:17" x14ac:dyDescent="0.25">
      <c r="A84">
        <v>83</v>
      </c>
      <c r="B84">
        <v>792.7</v>
      </c>
      <c r="C84">
        <v>493.4</v>
      </c>
      <c r="D84" t="s">
        <v>1086</v>
      </c>
      <c r="E84">
        <f>VLOOKUP(D84,ProbListM2!D:S,10,FALSE)</f>
        <v>0.56323900944028815</v>
      </c>
      <c r="F84" t="str">
        <f>_xlfn.IFNA(VLOOKUP(D84,ctlistM2!A:AI,4,FALSE),"FA 12:0")</f>
        <v>TG 46:3-FA18:2</v>
      </c>
      <c r="G84">
        <f>_xlfn.IFNA(VLOOKUP(D84,ctlistM2!A:AL,11,FALSE),0)</f>
        <v>2</v>
      </c>
      <c r="H84" s="2">
        <f>IF(G84=0,0,VLOOKUP(F84,ProbListM2!D:W,IF(G84=1,17,IF(G84=2,18,IF(G84=3,19,IF(G84=4,20)))), FALSE))</f>
        <v>1.4037558930214349E-2</v>
      </c>
      <c r="I84" s="12" t="str">
        <f>IF(_xlfn.IFNA(VLOOKUP(D84,ctlistM2!A:AI,12,FALSE),"FA 12:0")=0,"FA 12:0", _xlfn.IFNA(VLOOKUP(D84,ctlistM2!A:AI,12,FALSE),"FA 12:0"))</f>
        <v>TG 46:3-FA18:1</v>
      </c>
      <c r="J84" s="12">
        <f>_xlfn.IFNA(VLOOKUP(D84,ctlistM2!A:AO,19,FALSE),0)</f>
        <v>1</v>
      </c>
      <c r="K84" s="2">
        <f>IF(J84=0,0,VLOOKUP(I84,ProbListM2!D:W,IF(J84=1,17,IF(J84=2,18,IF(J84=3,19,IF(J84=4,20)))),FALSE))</f>
        <v>3.8852510027975511E-2</v>
      </c>
      <c r="L84" s="12" t="str">
        <f>IF(_xlfn.IFNA(VLOOKUP(D84,ctlistM2!A:AI,20,FALSE),"FA 12:0")=0,"FA 12:0", _xlfn.IFNA(VLOOKUP(D84,ctlistM2!A:AI,20,FALSE),"FA 12:0"))</f>
        <v>FA 12:0</v>
      </c>
      <c r="M84">
        <f>_xlfn.IFNA(VLOOKUP(D84,ctlistM2!A:AR,27,FALSE),0)</f>
        <v>0</v>
      </c>
      <c r="N84" s="2">
        <f>IF(M84=0,0,VLOOKUP(L84,ProbListM2!D:W,IF(M84=1,17,IF(M84=2,18,IF(M84=3,19,IF(M84=4,20)))), FALSE))</f>
        <v>0</v>
      </c>
      <c r="O84" t="str">
        <f>IF(_xlfn.IFNA(VLOOKUP(D84,ctlistM2!A:AI,28,FALSE),"FA 12:0")=0,"FA 12:0", _xlfn.IFNA(VLOOKUP(D84,ctlistM2!A:AI,28,FALSE),"FA 12:0"))</f>
        <v>FA 12:0</v>
      </c>
      <c r="P84">
        <f>_xlfn.IFNA(VLOOKUP(D84,ctlistM2!A:AU,35,FALSE),0)</f>
        <v>0</v>
      </c>
      <c r="Q84" s="2">
        <f>IF(P84=0,0,VLOOKUP(O84,ProbListM2!D:W,IF(P84=1,17,IF(P84=2,18,IF(P84=3,19,IF(P84=4,20)))), FALSE))</f>
        <v>0</v>
      </c>
    </row>
    <row r="85" spans="1:17" x14ac:dyDescent="0.25">
      <c r="A85">
        <v>84</v>
      </c>
      <c r="B85">
        <v>792.7</v>
      </c>
      <c r="C85">
        <v>495.4</v>
      </c>
      <c r="D85" t="s">
        <v>1087</v>
      </c>
      <c r="E85">
        <f>VLOOKUP(D85,ProbListM2!D:S,10,FALSE)</f>
        <v>0.56323900944028815</v>
      </c>
      <c r="F85" t="str">
        <f>_xlfn.IFNA(VLOOKUP(D85,ctlistM2!A:AI,4,FALSE),"FA 12:0")</f>
        <v>TG 46:3-FA18:3</v>
      </c>
      <c r="G85">
        <f>_xlfn.IFNA(VLOOKUP(D85,ctlistM2!A:AL,11,FALSE),0)</f>
        <v>2</v>
      </c>
      <c r="H85" s="2">
        <f>IF(G85=0,0,VLOOKUP(F85,ProbListM2!D:W,IF(G85=1,17,IF(G85=2,18,IF(G85=3,19,IF(G85=4,20)))), FALSE))</f>
        <v>1.4002115829159795E-2</v>
      </c>
      <c r="I85" s="12" t="str">
        <f>IF(_xlfn.IFNA(VLOOKUP(D85,ctlistM2!A:AI,12,FALSE),"FA 12:0")=0,"FA 12:0", _xlfn.IFNA(VLOOKUP(D85,ctlistM2!A:AI,12,FALSE),"FA 12:0"))</f>
        <v>TG 46:3-FA18:2</v>
      </c>
      <c r="J85" s="12">
        <f>_xlfn.IFNA(VLOOKUP(D85,ctlistM2!A:AO,19,FALSE),0)</f>
        <v>1</v>
      </c>
      <c r="K85" s="2">
        <f>IF(J85=0,0,VLOOKUP(I85,ProbListM2!D:W,IF(J85=1,17,IF(J85=2,18,IF(J85=3,19,IF(J85=4,20)))),FALSE))</f>
        <v>3.8912461565309406E-2</v>
      </c>
      <c r="L85" s="12" t="str">
        <f>IF(_xlfn.IFNA(VLOOKUP(D85,ctlistM2!A:AI,20,FALSE),"FA 12:0")=0,"FA 12:0", _xlfn.IFNA(VLOOKUP(D85,ctlistM2!A:AI,20,FALSE),"FA 12:0"))</f>
        <v>FA 12:0</v>
      </c>
      <c r="M85">
        <f>_xlfn.IFNA(VLOOKUP(D85,ctlistM2!A:AR,27,FALSE),0)</f>
        <v>0</v>
      </c>
      <c r="N85" s="2">
        <f>IF(M85=0,0,VLOOKUP(L85,ProbListM2!D:W,IF(M85=1,17,IF(M85=2,18,IF(M85=3,19,IF(M85=4,20)))), FALSE))</f>
        <v>0</v>
      </c>
      <c r="O85" t="str">
        <f>IF(_xlfn.IFNA(VLOOKUP(D85,ctlistM2!A:AI,28,FALSE),"FA 12:0")=0,"FA 12:0", _xlfn.IFNA(VLOOKUP(D85,ctlistM2!A:AI,28,FALSE),"FA 12:0"))</f>
        <v>FA 12:0</v>
      </c>
      <c r="P85">
        <f>_xlfn.IFNA(VLOOKUP(D85,ctlistM2!A:AU,35,FALSE),0)</f>
        <v>0</v>
      </c>
      <c r="Q85" s="2">
        <f>IF(P85=0,0,VLOOKUP(O85,ProbListM2!D:W,IF(P85=1,17,IF(P85=2,18,IF(P85=3,19,IF(P85=4,20)))), FALSE))</f>
        <v>0</v>
      </c>
    </row>
    <row r="86" spans="1:17" x14ac:dyDescent="0.25">
      <c r="A86">
        <v>85</v>
      </c>
      <c r="B86">
        <v>790.7</v>
      </c>
      <c r="C86">
        <v>573.5</v>
      </c>
      <c r="D86" t="s">
        <v>1088</v>
      </c>
      <c r="E86">
        <f>VLOOKUP(D86,ProbListM2!D:S,10,FALSE)</f>
        <v>0.56340801916935868</v>
      </c>
      <c r="F86" t="str">
        <f>_xlfn.IFNA(VLOOKUP(D86,ctlistM2!A:AI,4,FALSE),"FA 12:0")</f>
        <v>FA 12:0</v>
      </c>
      <c r="G86">
        <f>_xlfn.IFNA(VLOOKUP(D86,ctlistM2!A:AL,11,FALSE),0)</f>
        <v>0</v>
      </c>
      <c r="H86" s="2">
        <f>IF(G86=0,0,VLOOKUP(F86,ProbListM2!D:W,IF(G86=1,17,IF(G86=2,18,IF(G86=3,19,IF(G86=4,20)))), FALSE))</f>
        <v>0</v>
      </c>
      <c r="I86" s="12" t="str">
        <f>IF(_xlfn.IFNA(VLOOKUP(D86,ctlistM2!A:AI,12,FALSE),"FA 12:0")=0,"FA 12:0", _xlfn.IFNA(VLOOKUP(D86,ctlistM2!A:AI,12,FALSE),"FA 12:0"))</f>
        <v>FA 12:0</v>
      </c>
      <c r="J86" s="12">
        <f>_xlfn.IFNA(VLOOKUP(D86,ctlistM2!A:AO,19,FALSE),0)</f>
        <v>0</v>
      </c>
      <c r="K86" s="2">
        <f>IF(J86=0,0,VLOOKUP(I86,ProbListM2!D:W,IF(J86=1,17,IF(J86=2,18,IF(J86=3,19,IF(J86=4,20)))),FALSE))</f>
        <v>0</v>
      </c>
      <c r="L86" s="12" t="str">
        <f>IF(_xlfn.IFNA(VLOOKUP(D86,ctlistM2!A:AI,20,FALSE),"FA 12:0")=0,"FA 12:0", _xlfn.IFNA(VLOOKUP(D86,ctlistM2!A:AI,20,FALSE),"FA 12:0"))</f>
        <v>FA 12:0</v>
      </c>
      <c r="M86">
        <f>_xlfn.IFNA(VLOOKUP(D86,ctlistM2!A:AR,27,FALSE),0)</f>
        <v>0</v>
      </c>
      <c r="N86" s="2">
        <f>IF(M86=0,0,VLOOKUP(L86,ProbListM2!D:W,IF(M86=1,17,IF(M86=2,18,IF(M86=3,19,IF(M86=4,20)))), FALSE))</f>
        <v>0</v>
      </c>
      <c r="O86" t="str">
        <f>IF(_xlfn.IFNA(VLOOKUP(D86,ctlistM2!A:AI,28,FALSE),"FA 12:0")=0,"FA 12:0", _xlfn.IFNA(VLOOKUP(D86,ctlistM2!A:AI,28,FALSE),"FA 12:0"))</f>
        <v>FA 12:0</v>
      </c>
      <c r="P86">
        <f>_xlfn.IFNA(VLOOKUP(D86,ctlistM2!A:AU,35,FALSE),0)</f>
        <v>0</v>
      </c>
      <c r="Q86" s="2">
        <f>IF(P86=0,0,VLOOKUP(O86,ProbListM2!D:W,IF(P86=1,17,IF(P86=2,18,IF(P86=3,19,IF(P86=4,20)))), FALSE))</f>
        <v>0</v>
      </c>
    </row>
    <row r="87" spans="1:17" x14ac:dyDescent="0.25">
      <c r="A87">
        <v>86</v>
      </c>
      <c r="B87">
        <v>790.7</v>
      </c>
      <c r="C87">
        <v>545.5</v>
      </c>
      <c r="D87" t="s">
        <v>1089</v>
      </c>
      <c r="E87">
        <f>VLOOKUP(D87,ProbListM2!D:S,10,FALSE)</f>
        <v>0.56340801916935868</v>
      </c>
      <c r="F87" t="str">
        <f>_xlfn.IFNA(VLOOKUP(D87,ctlistM2!A:AI,4,FALSE),"FA 12:0")</f>
        <v>FA 12:0</v>
      </c>
      <c r="G87">
        <f>_xlfn.IFNA(VLOOKUP(D87,ctlistM2!A:AL,11,FALSE),0)</f>
        <v>0</v>
      </c>
      <c r="H87" s="2">
        <f>IF(G87=0,0,VLOOKUP(F87,ProbListM2!D:W,IF(G87=1,17,IF(G87=2,18,IF(G87=3,19,IF(G87=4,20)))), FALSE))</f>
        <v>0</v>
      </c>
      <c r="I87" s="12" t="str">
        <f>IF(_xlfn.IFNA(VLOOKUP(D87,ctlistM2!A:AI,12,FALSE),"FA 12:0")=0,"FA 12:0", _xlfn.IFNA(VLOOKUP(D87,ctlistM2!A:AI,12,FALSE),"FA 12:0"))</f>
        <v>FA 12:0</v>
      </c>
      <c r="J87" s="12">
        <f>_xlfn.IFNA(VLOOKUP(D87,ctlistM2!A:AO,19,FALSE),0)</f>
        <v>0</v>
      </c>
      <c r="K87" s="2">
        <f>IF(J87=0,0,VLOOKUP(I87,ProbListM2!D:W,IF(J87=1,17,IF(J87=2,18,IF(J87=3,19,IF(J87=4,20)))),FALSE))</f>
        <v>0</v>
      </c>
      <c r="L87" s="12" t="str">
        <f>IF(_xlfn.IFNA(VLOOKUP(D87,ctlistM2!A:AI,20,FALSE),"FA 12:0")=0,"FA 12:0", _xlfn.IFNA(VLOOKUP(D87,ctlistM2!A:AI,20,FALSE),"FA 12:0"))</f>
        <v>FA 12:0</v>
      </c>
      <c r="M87">
        <f>_xlfn.IFNA(VLOOKUP(D87,ctlistM2!A:AR,27,FALSE),0)</f>
        <v>0</v>
      </c>
      <c r="N87" s="2">
        <f>IF(M87=0,0,VLOOKUP(L87,ProbListM2!D:W,IF(M87=1,17,IF(M87=2,18,IF(M87=3,19,IF(M87=4,20)))), FALSE))</f>
        <v>0</v>
      </c>
      <c r="O87" t="str">
        <f>IF(_xlfn.IFNA(VLOOKUP(D87,ctlistM2!A:AI,28,FALSE),"FA 12:0")=0,"FA 12:0", _xlfn.IFNA(VLOOKUP(D87,ctlistM2!A:AI,28,FALSE),"FA 12:0"))</f>
        <v>FA 12:0</v>
      </c>
      <c r="P87">
        <f>_xlfn.IFNA(VLOOKUP(D87,ctlistM2!A:AU,35,FALSE),0)</f>
        <v>0</v>
      </c>
      <c r="Q87" s="2">
        <f>IF(P87=0,0,VLOOKUP(O87,ProbListM2!D:W,IF(P87=1,17,IF(P87=2,18,IF(P87=3,19,IF(P87=4,20)))), FALSE))</f>
        <v>0</v>
      </c>
    </row>
    <row r="88" spans="1:17" x14ac:dyDescent="0.25">
      <c r="A88">
        <v>87</v>
      </c>
      <c r="B88">
        <v>790.7</v>
      </c>
      <c r="C88">
        <v>547.5</v>
      </c>
      <c r="D88" t="s">
        <v>1090</v>
      </c>
      <c r="E88">
        <f>VLOOKUP(D88,ProbListM2!D:S,10,FALSE)</f>
        <v>0.56340801916935868</v>
      </c>
      <c r="F88" t="str">
        <f>_xlfn.IFNA(VLOOKUP(D88,ctlistM2!A:AI,4,FALSE),"FA 12:0")</f>
        <v>FA 12:0</v>
      </c>
      <c r="G88">
        <f>_xlfn.IFNA(VLOOKUP(D88,ctlistM2!A:AL,11,FALSE),0)</f>
        <v>0</v>
      </c>
      <c r="H88" s="2">
        <f>IF(G88=0,0,VLOOKUP(F88,ProbListM2!D:W,IF(G88=1,17,IF(G88=2,18,IF(G88=3,19,IF(G88=4,20)))), FALSE))</f>
        <v>0</v>
      </c>
      <c r="I88" s="12" t="str">
        <f>IF(_xlfn.IFNA(VLOOKUP(D88,ctlistM2!A:AI,12,FALSE),"FA 12:0")=0,"FA 12:0", _xlfn.IFNA(VLOOKUP(D88,ctlistM2!A:AI,12,FALSE),"FA 12:0"))</f>
        <v>FA 12:0</v>
      </c>
      <c r="J88" s="12">
        <f>_xlfn.IFNA(VLOOKUP(D88,ctlistM2!A:AO,19,FALSE),0)</f>
        <v>0</v>
      </c>
      <c r="K88" s="2">
        <f>IF(J88=0,0,VLOOKUP(I88,ProbListM2!D:W,IF(J88=1,17,IF(J88=2,18,IF(J88=3,19,IF(J88=4,20)))),FALSE))</f>
        <v>0</v>
      </c>
      <c r="L88" s="12" t="str">
        <f>IF(_xlfn.IFNA(VLOOKUP(D88,ctlistM2!A:AI,20,FALSE),"FA 12:0")=0,"FA 12:0", _xlfn.IFNA(VLOOKUP(D88,ctlistM2!A:AI,20,FALSE),"FA 12:0"))</f>
        <v>FA 12:0</v>
      </c>
      <c r="M88">
        <f>_xlfn.IFNA(VLOOKUP(D88,ctlistM2!A:AR,27,FALSE),0)</f>
        <v>0</v>
      </c>
      <c r="N88" s="2">
        <f>IF(M88=0,0,VLOOKUP(L88,ProbListM2!D:W,IF(M88=1,17,IF(M88=2,18,IF(M88=3,19,IF(M88=4,20)))), FALSE))</f>
        <v>0</v>
      </c>
      <c r="O88" t="str">
        <f>IF(_xlfn.IFNA(VLOOKUP(D88,ctlistM2!A:AI,28,FALSE),"FA 12:0")=0,"FA 12:0", _xlfn.IFNA(VLOOKUP(D88,ctlistM2!A:AI,28,FALSE),"FA 12:0"))</f>
        <v>FA 12:0</v>
      </c>
      <c r="P88">
        <f>_xlfn.IFNA(VLOOKUP(D88,ctlistM2!A:AU,35,FALSE),0)</f>
        <v>0</v>
      </c>
      <c r="Q88" s="2">
        <f>IF(P88=0,0,VLOOKUP(O88,ProbListM2!D:W,IF(P88=1,17,IF(P88=2,18,IF(P88=3,19,IF(P88=4,20)))), FALSE))</f>
        <v>0</v>
      </c>
    </row>
    <row r="89" spans="1:17" x14ac:dyDescent="0.25">
      <c r="A89">
        <v>88</v>
      </c>
      <c r="B89">
        <v>790.7</v>
      </c>
      <c r="C89">
        <v>517.4</v>
      </c>
      <c r="D89" t="s">
        <v>1091</v>
      </c>
      <c r="E89">
        <f>VLOOKUP(D89,ProbListM2!D:S,10,FALSE)</f>
        <v>0.56340801916935868</v>
      </c>
      <c r="F89" t="str">
        <f>_xlfn.IFNA(VLOOKUP(D89,ctlistM2!A:AI,4,FALSE),"FA 12:0")</f>
        <v>FA 12:0</v>
      </c>
      <c r="G89">
        <f>_xlfn.IFNA(VLOOKUP(D89,ctlistM2!A:AL,11,FALSE),0)</f>
        <v>0</v>
      </c>
      <c r="H89" s="2">
        <f>IF(G89=0,0,VLOOKUP(F89,ProbListM2!D:W,IF(G89=1,17,IF(G89=2,18,IF(G89=3,19,IF(G89=4,20)))), FALSE))</f>
        <v>0</v>
      </c>
      <c r="I89" s="12" t="str">
        <f>IF(_xlfn.IFNA(VLOOKUP(D89,ctlistM2!A:AI,12,FALSE),"FA 12:0")=0,"FA 12:0", _xlfn.IFNA(VLOOKUP(D89,ctlistM2!A:AI,12,FALSE),"FA 12:0"))</f>
        <v>FA 12:0</v>
      </c>
      <c r="J89" s="12">
        <f>_xlfn.IFNA(VLOOKUP(D89,ctlistM2!A:AO,19,FALSE),0)</f>
        <v>0</v>
      </c>
      <c r="K89" s="2">
        <f>IF(J89=0,0,VLOOKUP(I89,ProbListM2!D:W,IF(J89=1,17,IF(J89=2,18,IF(J89=3,19,IF(J89=4,20)))),FALSE))</f>
        <v>0</v>
      </c>
      <c r="L89" s="12" t="str">
        <f>IF(_xlfn.IFNA(VLOOKUP(D89,ctlistM2!A:AI,20,FALSE),"FA 12:0")=0,"FA 12:0", _xlfn.IFNA(VLOOKUP(D89,ctlistM2!A:AI,20,FALSE),"FA 12:0"))</f>
        <v>FA 12:0</v>
      </c>
      <c r="M89">
        <f>_xlfn.IFNA(VLOOKUP(D89,ctlistM2!A:AR,27,FALSE),0)</f>
        <v>0</v>
      </c>
      <c r="N89" s="2">
        <f>IF(M89=0,0,VLOOKUP(L89,ProbListM2!D:W,IF(M89=1,17,IF(M89=2,18,IF(M89=3,19,IF(M89=4,20)))), FALSE))</f>
        <v>0</v>
      </c>
      <c r="O89" t="str">
        <f>IF(_xlfn.IFNA(VLOOKUP(D89,ctlistM2!A:AI,28,FALSE),"FA 12:0")=0,"FA 12:0", _xlfn.IFNA(VLOOKUP(D89,ctlistM2!A:AI,28,FALSE),"FA 12:0"))</f>
        <v>FA 12:0</v>
      </c>
      <c r="P89">
        <f>_xlfn.IFNA(VLOOKUP(D89,ctlistM2!A:AU,35,FALSE),0)</f>
        <v>0</v>
      </c>
      <c r="Q89" s="2">
        <f>IF(P89=0,0,VLOOKUP(O89,ProbListM2!D:W,IF(P89=1,17,IF(P89=2,18,IF(P89=3,19,IF(P89=4,20)))), FALSE))</f>
        <v>0</v>
      </c>
    </row>
    <row r="90" spans="1:17" x14ac:dyDescent="0.25">
      <c r="A90">
        <v>89</v>
      </c>
      <c r="B90">
        <v>790.7</v>
      </c>
      <c r="C90">
        <v>519.4</v>
      </c>
      <c r="D90" t="s">
        <v>1092</v>
      </c>
      <c r="E90">
        <f>VLOOKUP(D90,ProbListM2!D:S,10,FALSE)</f>
        <v>0.56340801916935868</v>
      </c>
      <c r="F90" t="str">
        <f>_xlfn.IFNA(VLOOKUP(D90,ctlistM2!A:AI,4,FALSE),"FA 12:0")</f>
        <v>FA 12:0</v>
      </c>
      <c r="G90">
        <f>_xlfn.IFNA(VLOOKUP(D90,ctlistM2!A:AL,11,FALSE),0)</f>
        <v>0</v>
      </c>
      <c r="H90" s="2">
        <f>IF(G90=0,0,VLOOKUP(F90,ProbListM2!D:W,IF(G90=1,17,IF(G90=2,18,IF(G90=3,19,IF(G90=4,20)))), FALSE))</f>
        <v>0</v>
      </c>
      <c r="I90" s="12" t="str">
        <f>IF(_xlfn.IFNA(VLOOKUP(D90,ctlistM2!A:AI,12,FALSE),"FA 12:0")=0,"FA 12:0", _xlfn.IFNA(VLOOKUP(D90,ctlistM2!A:AI,12,FALSE),"FA 12:0"))</f>
        <v>FA 12:0</v>
      </c>
      <c r="J90" s="12">
        <f>_xlfn.IFNA(VLOOKUP(D90,ctlistM2!A:AO,19,FALSE),0)</f>
        <v>0</v>
      </c>
      <c r="K90" s="2">
        <f>IF(J90=0,0,VLOOKUP(I90,ProbListM2!D:W,IF(J90=1,17,IF(J90=2,18,IF(J90=3,19,IF(J90=4,20)))),FALSE))</f>
        <v>0</v>
      </c>
      <c r="L90" s="12" t="str">
        <f>IF(_xlfn.IFNA(VLOOKUP(D90,ctlistM2!A:AI,20,FALSE),"FA 12:0")=0,"FA 12:0", _xlfn.IFNA(VLOOKUP(D90,ctlistM2!A:AI,20,FALSE),"FA 12:0"))</f>
        <v>FA 12:0</v>
      </c>
      <c r="M90">
        <f>_xlfn.IFNA(VLOOKUP(D90,ctlistM2!A:AR,27,FALSE),0)</f>
        <v>0</v>
      </c>
      <c r="N90" s="2">
        <f>IF(M90=0,0,VLOOKUP(L90,ProbListM2!D:W,IF(M90=1,17,IF(M90=2,18,IF(M90=3,19,IF(M90=4,20)))), FALSE))</f>
        <v>0</v>
      </c>
      <c r="O90" t="str">
        <f>IF(_xlfn.IFNA(VLOOKUP(D90,ctlistM2!A:AI,28,FALSE),"FA 12:0")=0,"FA 12:0", _xlfn.IFNA(VLOOKUP(D90,ctlistM2!A:AI,28,FALSE),"FA 12:0"))</f>
        <v>FA 12:0</v>
      </c>
      <c r="P90">
        <f>_xlfn.IFNA(VLOOKUP(D90,ctlistM2!A:AU,35,FALSE),0)</f>
        <v>0</v>
      </c>
      <c r="Q90" s="2">
        <f>IF(P90=0,0,VLOOKUP(O90,ProbListM2!D:W,IF(P90=1,17,IF(P90=2,18,IF(P90=3,19,IF(P90=4,20)))), FALSE))</f>
        <v>0</v>
      </c>
    </row>
    <row r="91" spans="1:17" x14ac:dyDescent="0.25">
      <c r="A91">
        <v>90</v>
      </c>
      <c r="B91">
        <v>790.7</v>
      </c>
      <c r="C91">
        <v>491.4</v>
      </c>
      <c r="D91" t="s">
        <v>1093</v>
      </c>
      <c r="E91">
        <f>VLOOKUP(D91,ProbListM2!D:S,10,FALSE)</f>
        <v>0.56340801916935868</v>
      </c>
      <c r="F91" t="str">
        <f>_xlfn.IFNA(VLOOKUP(D91,ctlistM2!A:AI,4,FALSE),"FA 12:0")</f>
        <v>TG 46:4-FA18:2</v>
      </c>
      <c r="G91">
        <f>_xlfn.IFNA(VLOOKUP(D91,ctlistM2!A:AL,11,FALSE),0)</f>
        <v>2</v>
      </c>
      <c r="H91" s="2">
        <f>IF(G91=0,0,VLOOKUP(F91,ProbListM2!D:W,IF(G91=1,17,IF(G91=2,18,IF(G91=3,19,IF(G91=4,20)))), FALSE))</f>
        <v>1.4041771145618184E-2</v>
      </c>
      <c r="I91" s="12" t="str">
        <f>IF(_xlfn.IFNA(VLOOKUP(D91,ctlistM2!A:AI,12,FALSE),"FA 12:0")=0,"FA 12:0", _xlfn.IFNA(VLOOKUP(D91,ctlistM2!A:AI,12,FALSE),"FA 12:0"))</f>
        <v>FA 12:0</v>
      </c>
      <c r="J91" s="12">
        <f>_xlfn.IFNA(VLOOKUP(D91,ctlistM2!A:AO,19,FALSE),0)</f>
        <v>0</v>
      </c>
      <c r="K91" s="2">
        <f>IF(J91=0,0,VLOOKUP(I91,ProbListM2!D:W,IF(J91=1,17,IF(J91=2,18,IF(J91=3,19,IF(J91=4,20)))),FALSE))</f>
        <v>0</v>
      </c>
      <c r="L91" s="12" t="str">
        <f>IF(_xlfn.IFNA(VLOOKUP(D91,ctlistM2!A:AI,20,FALSE),"FA 12:0")=0,"FA 12:0", _xlfn.IFNA(VLOOKUP(D91,ctlistM2!A:AI,20,FALSE),"FA 12:0"))</f>
        <v>FA 12:0</v>
      </c>
      <c r="M91">
        <f>_xlfn.IFNA(VLOOKUP(D91,ctlistM2!A:AR,27,FALSE),0)</f>
        <v>0</v>
      </c>
      <c r="N91" s="2">
        <f>IF(M91=0,0,VLOOKUP(L91,ProbListM2!D:W,IF(M91=1,17,IF(M91=2,18,IF(M91=3,19,IF(M91=4,20)))), FALSE))</f>
        <v>0</v>
      </c>
      <c r="O91" t="str">
        <f>IF(_xlfn.IFNA(VLOOKUP(D91,ctlistM2!A:AI,28,FALSE),"FA 12:0")=0,"FA 12:0", _xlfn.IFNA(VLOOKUP(D91,ctlistM2!A:AI,28,FALSE),"FA 12:0"))</f>
        <v>FA 12:0</v>
      </c>
      <c r="P91">
        <f>_xlfn.IFNA(VLOOKUP(D91,ctlistM2!A:AU,35,FALSE),0)</f>
        <v>0</v>
      </c>
      <c r="Q91" s="2">
        <f>IF(P91=0,0,VLOOKUP(O91,ProbListM2!D:W,IF(P91=1,17,IF(P91=2,18,IF(P91=3,19,IF(P91=4,20)))), FALSE))</f>
        <v>0</v>
      </c>
    </row>
    <row r="92" spans="1:17" x14ac:dyDescent="0.25">
      <c r="A92">
        <v>91</v>
      </c>
      <c r="B92">
        <v>790.7</v>
      </c>
      <c r="C92">
        <v>493.4</v>
      </c>
      <c r="D92" t="s">
        <v>1094</v>
      </c>
      <c r="E92">
        <f>VLOOKUP(D92,ProbListM2!D:S,10,FALSE)</f>
        <v>0.56340801916935868</v>
      </c>
      <c r="F92" t="str">
        <f>_xlfn.IFNA(VLOOKUP(D92,ctlistM2!A:AI,4,FALSE),"FA 12:0")</f>
        <v>TG 46:4-FA18:2</v>
      </c>
      <c r="G92">
        <f>_xlfn.IFNA(VLOOKUP(D92,ctlistM2!A:AL,11,FALSE),0)</f>
        <v>1</v>
      </c>
      <c r="H92" s="2">
        <f>IF(G92=0,0,VLOOKUP(F92,ProbListM2!D:W,IF(G92=1,17,IF(G92=2,18,IF(G92=3,19,IF(G92=4,20)))), FALSE))</f>
        <v>3.8864168404052934E-2</v>
      </c>
      <c r="I92" s="12" t="str">
        <f>IF(_xlfn.IFNA(VLOOKUP(D92,ctlistM2!A:AI,12,FALSE),"FA 12:0")=0,"FA 12:0", _xlfn.IFNA(VLOOKUP(D92,ctlistM2!A:AI,12,FALSE),"FA 12:0"))</f>
        <v>FA 12:0</v>
      </c>
      <c r="J92" s="12">
        <f>_xlfn.IFNA(VLOOKUP(D92,ctlistM2!A:AO,19,FALSE),0)</f>
        <v>0</v>
      </c>
      <c r="K92" s="2">
        <f>IF(J92=0,0,VLOOKUP(I92,ProbListM2!D:W,IF(J92=1,17,IF(J92=2,18,IF(J92=3,19,IF(J92=4,20)))),FALSE))</f>
        <v>0</v>
      </c>
      <c r="L92" s="12" t="str">
        <f>IF(_xlfn.IFNA(VLOOKUP(D92,ctlistM2!A:AI,20,FALSE),"FA 12:0")=0,"FA 12:0", _xlfn.IFNA(VLOOKUP(D92,ctlistM2!A:AI,20,FALSE),"FA 12:0"))</f>
        <v>FA 12:0</v>
      </c>
      <c r="M92">
        <f>_xlfn.IFNA(VLOOKUP(D92,ctlistM2!A:AR,27,FALSE),0)</f>
        <v>0</v>
      </c>
      <c r="N92" s="2">
        <f>IF(M92=0,0,VLOOKUP(L92,ProbListM2!D:W,IF(M92=1,17,IF(M92=2,18,IF(M92=3,19,IF(M92=4,20)))), FALSE))</f>
        <v>0</v>
      </c>
      <c r="O92" t="str">
        <f>IF(_xlfn.IFNA(VLOOKUP(D92,ctlistM2!A:AI,28,FALSE),"FA 12:0")=0,"FA 12:0", _xlfn.IFNA(VLOOKUP(D92,ctlistM2!A:AI,28,FALSE),"FA 12:0"))</f>
        <v>FA 12:0</v>
      </c>
      <c r="P92">
        <f>_xlfn.IFNA(VLOOKUP(D92,ctlistM2!A:AU,35,FALSE),0)</f>
        <v>0</v>
      </c>
      <c r="Q92" s="2">
        <f>IF(P92=0,0,VLOOKUP(O92,ProbListM2!D:W,IF(P92=1,17,IF(P92=2,18,IF(P92=3,19,IF(P92=4,20)))), FALSE))</f>
        <v>0</v>
      </c>
    </row>
    <row r="93" spans="1:17" x14ac:dyDescent="0.25">
      <c r="A93">
        <v>92</v>
      </c>
      <c r="B93">
        <v>790.7</v>
      </c>
      <c r="C93">
        <v>495.4</v>
      </c>
      <c r="D93" t="s">
        <v>1095</v>
      </c>
      <c r="E93">
        <f>VLOOKUP(D93,ProbListM2!D:S,10,FALSE)</f>
        <v>0.56340801916935868</v>
      </c>
      <c r="F93" t="str">
        <f>_xlfn.IFNA(VLOOKUP(D93,ctlistM2!A:AI,4,FALSE),"FA 12:0")</f>
        <v>FA 12:0</v>
      </c>
      <c r="G93">
        <f>_xlfn.IFNA(VLOOKUP(D93,ctlistM2!A:AL,11,FALSE),0)</f>
        <v>0</v>
      </c>
      <c r="H93" s="2">
        <f>IF(G93=0,0,VLOOKUP(F93,ProbListM2!D:W,IF(G93=1,17,IF(G93=2,18,IF(G93=3,19,IF(G93=4,20)))), FALSE))</f>
        <v>0</v>
      </c>
      <c r="I93" s="12" t="str">
        <f>IF(_xlfn.IFNA(VLOOKUP(D93,ctlistM2!A:AI,12,FALSE),"FA 12:0")=0,"FA 12:0", _xlfn.IFNA(VLOOKUP(D93,ctlistM2!A:AI,12,FALSE),"FA 12:0"))</f>
        <v>FA 12:0</v>
      </c>
      <c r="J93" s="12">
        <f>_xlfn.IFNA(VLOOKUP(D93,ctlistM2!A:AO,19,FALSE),0)</f>
        <v>0</v>
      </c>
      <c r="K93" s="2">
        <f>IF(J93=0,0,VLOOKUP(I93,ProbListM2!D:W,IF(J93=1,17,IF(J93=2,18,IF(J93=3,19,IF(J93=4,20)))),FALSE))</f>
        <v>0</v>
      </c>
      <c r="L93" s="12" t="str">
        <f>IF(_xlfn.IFNA(VLOOKUP(D93,ctlistM2!A:AI,20,FALSE),"FA 12:0")=0,"FA 12:0", _xlfn.IFNA(VLOOKUP(D93,ctlistM2!A:AI,20,FALSE),"FA 12:0"))</f>
        <v>FA 12:0</v>
      </c>
      <c r="M93">
        <f>_xlfn.IFNA(VLOOKUP(D93,ctlistM2!A:AR,27,FALSE),0)</f>
        <v>0</v>
      </c>
      <c r="N93" s="2">
        <f>IF(M93=0,0,VLOOKUP(L93,ProbListM2!D:W,IF(M93=1,17,IF(M93=2,18,IF(M93=3,19,IF(M93=4,20)))), FALSE))</f>
        <v>0</v>
      </c>
      <c r="O93" t="str">
        <f>IF(_xlfn.IFNA(VLOOKUP(D93,ctlistM2!A:AI,28,FALSE),"FA 12:0")=0,"FA 12:0", _xlfn.IFNA(VLOOKUP(D93,ctlistM2!A:AI,28,FALSE),"FA 12:0"))</f>
        <v>FA 12:0</v>
      </c>
      <c r="P93">
        <f>_xlfn.IFNA(VLOOKUP(D93,ctlistM2!A:AU,35,FALSE),0)</f>
        <v>0</v>
      </c>
      <c r="Q93" s="2">
        <f>IF(P93=0,0,VLOOKUP(O93,ProbListM2!D:W,IF(P93=1,17,IF(P93=2,18,IF(P93=3,19,IF(P93=4,20)))), FALSE))</f>
        <v>0</v>
      </c>
    </row>
    <row r="94" spans="1:17" x14ac:dyDescent="0.25">
      <c r="A94">
        <v>93</v>
      </c>
      <c r="B94">
        <v>788.7</v>
      </c>
      <c r="C94">
        <v>491.4</v>
      </c>
      <c r="D94" t="s">
        <v>1096</v>
      </c>
      <c r="E94">
        <f>VLOOKUP(D94,ProbListM2!D:S,10,FALSE)</f>
        <v>0.56357707961275816</v>
      </c>
      <c r="F94" t="str">
        <f>_xlfn.IFNA(VLOOKUP(D94,ctlistM2!A:AI,4,FALSE),"FA 12:0")</f>
        <v>FA 12:0</v>
      </c>
      <c r="G94">
        <f>_xlfn.IFNA(VLOOKUP(D94,ctlistM2!A:AL,11,FALSE),0)</f>
        <v>0</v>
      </c>
      <c r="H94" s="2">
        <f>IF(G94=0,0,VLOOKUP(F94,ProbListM2!D:W,IF(G94=1,17,IF(G94=2,18,IF(G94=3,19,IF(G94=4,20)))), FALSE))</f>
        <v>0</v>
      </c>
      <c r="I94" s="12" t="str">
        <f>IF(_xlfn.IFNA(VLOOKUP(D94,ctlistM2!A:AI,12,FALSE),"FA 12:0")=0,"FA 12:0", _xlfn.IFNA(VLOOKUP(D94,ctlistM2!A:AI,12,FALSE),"FA 12:0"))</f>
        <v>FA 12:0</v>
      </c>
      <c r="J94" s="12">
        <f>_xlfn.IFNA(VLOOKUP(D94,ctlistM2!A:AO,19,FALSE),0)</f>
        <v>0</v>
      </c>
      <c r="K94" s="2">
        <f>IF(J94=0,0,VLOOKUP(I94,ProbListM2!D:W,IF(J94=1,17,IF(J94=2,18,IF(J94=3,19,IF(J94=4,20)))),FALSE))</f>
        <v>0</v>
      </c>
      <c r="L94" s="12" t="str">
        <f>IF(_xlfn.IFNA(VLOOKUP(D94,ctlistM2!A:AI,20,FALSE),"FA 12:0")=0,"FA 12:0", _xlfn.IFNA(VLOOKUP(D94,ctlistM2!A:AI,20,FALSE),"FA 12:0"))</f>
        <v>FA 12:0</v>
      </c>
      <c r="M94">
        <f>_xlfn.IFNA(VLOOKUP(D94,ctlistM2!A:AR,27,FALSE),0)</f>
        <v>0</v>
      </c>
      <c r="N94" s="2">
        <f>IF(M94=0,0,VLOOKUP(L94,ProbListM2!D:W,IF(M94=1,17,IF(M94=2,18,IF(M94=3,19,IF(M94=4,20)))), FALSE))</f>
        <v>0</v>
      </c>
      <c r="O94" t="str">
        <f>IF(_xlfn.IFNA(VLOOKUP(D94,ctlistM2!A:AI,28,FALSE),"FA 12:0")=0,"FA 12:0", _xlfn.IFNA(VLOOKUP(D94,ctlistM2!A:AI,28,FALSE),"FA 12:0"))</f>
        <v>FA 12:0</v>
      </c>
      <c r="P94">
        <f>_xlfn.IFNA(VLOOKUP(D94,ctlistM2!A:AU,35,FALSE),0)</f>
        <v>0</v>
      </c>
      <c r="Q94" s="2">
        <f>IF(P94=0,0,VLOOKUP(O94,ProbListM2!D:W,IF(P94=1,17,IF(P94=2,18,IF(P94=3,19,IF(P94=4,20)))), FALSE))</f>
        <v>0</v>
      </c>
    </row>
    <row r="95" spans="1:17" x14ac:dyDescent="0.25">
      <c r="A95">
        <v>94</v>
      </c>
      <c r="B95">
        <v>810.7</v>
      </c>
      <c r="C95">
        <v>565.5</v>
      </c>
      <c r="D95" t="s">
        <v>1097</v>
      </c>
      <c r="E95">
        <f>VLOOKUP(D95,ProbListM2!D:S,10,FALSE)</f>
        <v>0.55654222925868679</v>
      </c>
      <c r="F95" t="str">
        <f>_xlfn.IFNA(VLOOKUP(D95,ctlistM2!A:AI,4,FALSE),"FA 12:0")</f>
        <v>TG 47:1-FA14:0</v>
      </c>
      <c r="G95">
        <f>_xlfn.IFNA(VLOOKUP(D95,ctlistM2!A:AL,11,FALSE),0)</f>
        <v>1</v>
      </c>
      <c r="H95" s="2">
        <f>IF(G95=0,0,VLOOKUP(F95,ProbListM2!D:W,IF(G95=1,17,IF(G95=2,18,IF(G95=3,19,IF(G95=4,20)))), FALSE))</f>
        <v>5.0468425796645358E-2</v>
      </c>
      <c r="I95" s="12" t="str">
        <f>IF(_xlfn.IFNA(VLOOKUP(D95,ctlistM2!A:AI,12,FALSE),"FA 12:0")=0,"FA 12:0", _xlfn.IFNA(VLOOKUP(D95,ctlistM2!A:AI,12,FALSE),"FA 12:0"))</f>
        <v>FA 12:0</v>
      </c>
      <c r="J95" s="12">
        <f>_xlfn.IFNA(VLOOKUP(D95,ctlistM2!A:AO,19,FALSE),0)</f>
        <v>0</v>
      </c>
      <c r="K95" s="2">
        <f>IF(J95=0,0,VLOOKUP(I95,ProbListM2!D:W,IF(J95=1,17,IF(J95=2,18,IF(J95=3,19,IF(J95=4,20)))),FALSE))</f>
        <v>0</v>
      </c>
      <c r="L95" s="12" t="str">
        <f>IF(_xlfn.IFNA(VLOOKUP(D95,ctlistM2!A:AI,20,FALSE),"FA 12:0")=0,"FA 12:0", _xlfn.IFNA(VLOOKUP(D95,ctlistM2!A:AI,20,FALSE),"FA 12:0"))</f>
        <v>FA 12:0</v>
      </c>
      <c r="M95">
        <f>_xlfn.IFNA(VLOOKUP(D95,ctlistM2!A:AR,27,FALSE),0)</f>
        <v>0</v>
      </c>
      <c r="N95" s="2">
        <f>IF(M95=0,0,VLOOKUP(L95,ProbListM2!D:W,IF(M95=1,17,IF(M95=2,18,IF(M95=3,19,IF(M95=4,20)))), FALSE))</f>
        <v>0</v>
      </c>
      <c r="O95" t="str">
        <f>IF(_xlfn.IFNA(VLOOKUP(D95,ctlistM2!A:AI,28,FALSE),"FA 12:0")=0,"FA 12:0", _xlfn.IFNA(VLOOKUP(D95,ctlistM2!A:AI,28,FALSE),"FA 12:0"))</f>
        <v>FA 12:0</v>
      </c>
      <c r="P95">
        <f>_xlfn.IFNA(VLOOKUP(D95,ctlistM2!A:AU,35,FALSE),0)</f>
        <v>0</v>
      </c>
      <c r="Q95" s="2">
        <f>IF(P95=0,0,VLOOKUP(O95,ProbListM2!D:W,IF(P95=1,17,IF(P95=2,18,IF(P95=3,19,IF(P95=4,20)))), FALSE))</f>
        <v>0</v>
      </c>
    </row>
    <row r="96" spans="1:17" x14ac:dyDescent="0.25">
      <c r="A96">
        <v>95</v>
      </c>
      <c r="B96">
        <v>810.7</v>
      </c>
      <c r="C96">
        <v>551.4</v>
      </c>
      <c r="D96" t="s">
        <v>1098</v>
      </c>
      <c r="E96">
        <f>VLOOKUP(D96,ProbListM2!D:S,10,FALSE)</f>
        <v>0.55654222925868679</v>
      </c>
      <c r="F96" t="str">
        <f>_xlfn.IFNA(VLOOKUP(D96,ctlistM2!A:AI,4,FALSE),"FA 12:0")</f>
        <v>TG 47:1-FA15:0</v>
      </c>
      <c r="G96">
        <f>_xlfn.IFNA(VLOOKUP(D96,ctlistM2!A:AL,11,FALSE),0)</f>
        <v>1</v>
      </c>
      <c r="H96" s="2">
        <f>IF(G96=0,0,VLOOKUP(F96,ProbListM2!D:W,IF(G96=1,17,IF(G96=2,18,IF(G96=3,19,IF(G96=4,20)))), FALSE))</f>
        <v>4.7919432102769555E-2</v>
      </c>
      <c r="I96" s="12" t="str">
        <f>IF(_xlfn.IFNA(VLOOKUP(D96,ctlistM2!A:AI,12,FALSE),"FA 12:0")=0,"FA 12:0", _xlfn.IFNA(VLOOKUP(D96,ctlistM2!A:AI,12,FALSE),"FA 12:0"))</f>
        <v>FA 12:0</v>
      </c>
      <c r="J96" s="12">
        <f>_xlfn.IFNA(VLOOKUP(D96,ctlistM2!A:AO,19,FALSE),0)</f>
        <v>0</v>
      </c>
      <c r="K96" s="2">
        <f>IF(J96=0,0,VLOOKUP(I96,ProbListM2!D:W,IF(J96=1,17,IF(J96=2,18,IF(J96=3,19,IF(J96=4,20)))),FALSE))</f>
        <v>0</v>
      </c>
      <c r="L96" s="12" t="str">
        <f>IF(_xlfn.IFNA(VLOOKUP(D96,ctlistM2!A:AI,20,FALSE),"FA 12:0")=0,"FA 12:0", _xlfn.IFNA(VLOOKUP(D96,ctlistM2!A:AI,20,FALSE),"FA 12:0"))</f>
        <v>FA 12:0</v>
      </c>
      <c r="M96">
        <f>_xlfn.IFNA(VLOOKUP(D96,ctlistM2!A:AR,27,FALSE),0)</f>
        <v>0</v>
      </c>
      <c r="N96" s="2">
        <f>IF(M96=0,0,VLOOKUP(L96,ProbListM2!D:W,IF(M96=1,17,IF(M96=2,18,IF(M96=3,19,IF(M96=4,20)))), FALSE))</f>
        <v>0</v>
      </c>
      <c r="O96" t="str">
        <f>IF(_xlfn.IFNA(VLOOKUP(D96,ctlistM2!A:AI,28,FALSE),"FA 12:0")=0,"FA 12:0", _xlfn.IFNA(VLOOKUP(D96,ctlistM2!A:AI,28,FALSE),"FA 12:0"))</f>
        <v>FA 12:0</v>
      </c>
      <c r="P96">
        <f>_xlfn.IFNA(VLOOKUP(D96,ctlistM2!A:AU,35,FALSE),0)</f>
        <v>0</v>
      </c>
      <c r="Q96" s="2">
        <f>IF(P96=0,0,VLOOKUP(O96,ProbListM2!D:W,IF(P96=1,17,IF(P96=2,18,IF(P96=3,19,IF(P96=4,20)))), FALSE))</f>
        <v>0</v>
      </c>
    </row>
    <row r="97" spans="1:17" x14ac:dyDescent="0.25">
      <c r="A97">
        <v>96</v>
      </c>
      <c r="B97">
        <v>810.7</v>
      </c>
      <c r="C97">
        <v>537.4</v>
      </c>
      <c r="D97" t="s">
        <v>1099</v>
      </c>
      <c r="E97">
        <f>VLOOKUP(D97,ProbListM2!D:S,10,FALSE)</f>
        <v>0.55654222925868679</v>
      </c>
      <c r="F97" t="str">
        <f>_xlfn.IFNA(VLOOKUP(D97,ctlistM2!A:AI,4,FALSE),"FA 12:0")</f>
        <v>TG 47:1-FA16:1</v>
      </c>
      <c r="G97">
        <f>_xlfn.IFNA(VLOOKUP(D97,ctlistM2!A:AL,11,FALSE),0)</f>
        <v>2</v>
      </c>
      <c r="H97" s="2">
        <f>IF(G97=0,0,VLOOKUP(F97,ProbListM2!D:W,IF(G97=1,17,IF(G97=2,18,IF(G97=3,19,IF(G97=4,20)))), FALSE))</f>
        <v>1.144673579587225E-2</v>
      </c>
      <c r="I97" s="12" t="str">
        <f>IF(_xlfn.IFNA(VLOOKUP(D97,ctlistM2!A:AI,12,FALSE),"FA 12:0")=0,"FA 12:0", _xlfn.IFNA(VLOOKUP(D97,ctlistM2!A:AI,12,FALSE),"FA 12:0"))</f>
        <v>TG 47:1-FA16:0</v>
      </c>
      <c r="J97" s="12">
        <f>_xlfn.IFNA(VLOOKUP(D97,ctlistM2!A:AO,19,FALSE),0)</f>
        <v>1</v>
      </c>
      <c r="K97" s="2">
        <f>IF(J97=0,0,VLOOKUP(I97,ProbListM2!D:W,IF(J97=1,17,IF(J97=2,18,IF(J97=3,19,IF(J97=4,20)))),FALSE))</f>
        <v>4.5443072825361863E-2</v>
      </c>
      <c r="L97" s="12" t="str">
        <f>IF(_xlfn.IFNA(VLOOKUP(D97,ctlistM2!A:AI,20,FALSE),"FA 12:0")=0,"FA 12:0", _xlfn.IFNA(VLOOKUP(D97,ctlistM2!A:AI,20,FALSE),"FA 12:0"))</f>
        <v>FA 12:0</v>
      </c>
      <c r="M97">
        <f>_xlfn.IFNA(VLOOKUP(D97,ctlistM2!A:AR,27,FALSE),0)</f>
        <v>0</v>
      </c>
      <c r="N97" s="2">
        <f>IF(M97=0,0,VLOOKUP(L97,ProbListM2!D:W,IF(M97=1,17,IF(M97=2,18,IF(M97=3,19,IF(M97=4,20)))), FALSE))</f>
        <v>0</v>
      </c>
      <c r="O97" t="str">
        <f>IF(_xlfn.IFNA(VLOOKUP(D97,ctlistM2!A:AI,28,FALSE),"FA 12:0")=0,"FA 12:0", _xlfn.IFNA(VLOOKUP(D97,ctlistM2!A:AI,28,FALSE),"FA 12:0"))</f>
        <v>FA 12:0</v>
      </c>
      <c r="P97">
        <f>_xlfn.IFNA(VLOOKUP(D97,ctlistM2!A:AU,35,FALSE),0)</f>
        <v>0</v>
      </c>
      <c r="Q97" s="2">
        <f>IF(P97=0,0,VLOOKUP(O97,ProbListM2!D:W,IF(P97=1,17,IF(P97=2,18,IF(P97=3,19,IF(P97=4,20)))), FALSE))</f>
        <v>0</v>
      </c>
    </row>
    <row r="98" spans="1:17" x14ac:dyDescent="0.25">
      <c r="A98">
        <v>97</v>
      </c>
      <c r="B98">
        <v>810.7</v>
      </c>
      <c r="C98">
        <v>523.4</v>
      </c>
      <c r="D98" t="s">
        <v>1100</v>
      </c>
      <c r="E98">
        <f>VLOOKUP(D98,ProbListM2!D:S,10,FALSE)</f>
        <v>0.55654222925868679</v>
      </c>
      <c r="F98" t="str">
        <f>_xlfn.IFNA(VLOOKUP(D98,ctlistM2!A:AI,4,FALSE),"FA 12:0")</f>
        <v>TG 47:1-FA17:0</v>
      </c>
      <c r="G98">
        <f>_xlfn.IFNA(VLOOKUP(D98,ctlistM2!A:AL,11,FALSE),0)</f>
        <v>1</v>
      </c>
      <c r="H98" s="2">
        <f>IF(G98=0,0,VLOOKUP(F98,ProbListM2!D:W,IF(G98=1,17,IF(G98=2,18,IF(G98=3,19,IF(G98=4,20)))), FALSE))</f>
        <v>4.3039347964422305E-2</v>
      </c>
      <c r="I98" s="12" t="str">
        <f>IF(_xlfn.IFNA(VLOOKUP(D98,ctlistM2!A:AI,12,FALSE),"FA 12:0")=0,"FA 12:0", _xlfn.IFNA(VLOOKUP(D98,ctlistM2!A:AI,12,FALSE),"FA 12:0"))</f>
        <v>FA 12:0</v>
      </c>
      <c r="J98" s="12">
        <f>_xlfn.IFNA(VLOOKUP(D98,ctlistM2!A:AO,19,FALSE),0)</f>
        <v>0</v>
      </c>
      <c r="K98" s="2">
        <f>IF(J98=0,0,VLOOKUP(I98,ProbListM2!D:W,IF(J98=1,17,IF(J98=2,18,IF(J98=3,19,IF(J98=4,20)))),FALSE))</f>
        <v>0</v>
      </c>
      <c r="L98" s="12" t="str">
        <f>IF(_xlfn.IFNA(VLOOKUP(D98,ctlistM2!A:AI,20,FALSE),"FA 12:0")=0,"FA 12:0", _xlfn.IFNA(VLOOKUP(D98,ctlistM2!A:AI,20,FALSE),"FA 12:0"))</f>
        <v>FA 12:0</v>
      </c>
      <c r="M98">
        <f>_xlfn.IFNA(VLOOKUP(D98,ctlistM2!A:AR,27,FALSE),0)</f>
        <v>0</v>
      </c>
      <c r="N98" s="2">
        <f>IF(M98=0,0,VLOOKUP(L98,ProbListM2!D:W,IF(M98=1,17,IF(M98=2,18,IF(M98=3,19,IF(M98=4,20)))), FALSE))</f>
        <v>0</v>
      </c>
      <c r="O98" t="str">
        <f>IF(_xlfn.IFNA(VLOOKUP(D98,ctlistM2!A:AI,28,FALSE),"FA 12:0")=0,"FA 12:0", _xlfn.IFNA(VLOOKUP(D98,ctlistM2!A:AI,28,FALSE),"FA 12:0"))</f>
        <v>FA 12:0</v>
      </c>
      <c r="P98">
        <f>_xlfn.IFNA(VLOOKUP(D98,ctlistM2!A:AU,35,FALSE),0)</f>
        <v>0</v>
      </c>
      <c r="Q98" s="2">
        <f>IF(P98=0,0,VLOOKUP(O98,ProbListM2!D:W,IF(P98=1,17,IF(P98=2,18,IF(P98=3,19,IF(P98=4,20)))), FALSE))</f>
        <v>0</v>
      </c>
    </row>
    <row r="99" spans="1:17" x14ac:dyDescent="0.25">
      <c r="A99">
        <v>98</v>
      </c>
      <c r="B99">
        <v>808.7</v>
      </c>
      <c r="C99">
        <v>563.5</v>
      </c>
      <c r="D99" t="s">
        <v>1101</v>
      </c>
      <c r="E99">
        <f>VLOOKUP(D99,ProbListM2!D:S,10,FALSE)</f>
        <v>0.55670922950157975</v>
      </c>
      <c r="F99" t="str">
        <f>_xlfn.IFNA(VLOOKUP(D99,ctlistM2!A:AI,4,FALSE),"FA 12:0")</f>
        <v>TG 47:2-FA14:0</v>
      </c>
      <c r="G99">
        <f>_xlfn.IFNA(VLOOKUP(D99,ctlistM2!A:AL,11,FALSE),0)</f>
        <v>1</v>
      </c>
      <c r="H99" s="2">
        <f>IF(G99=0,0,VLOOKUP(F99,ProbListM2!D:W,IF(G99=1,17,IF(G99=2,18,IF(G99=3,19,IF(G99=4,20)))), FALSE))</f>
        <v>5.0414770509339582E-2</v>
      </c>
      <c r="I99" s="12" t="str">
        <f>IF(_xlfn.IFNA(VLOOKUP(D99,ctlistM2!A:AI,12,FALSE),"FA 12:0")=0,"FA 12:0", _xlfn.IFNA(VLOOKUP(D99,ctlistM2!A:AI,12,FALSE),"FA 12:0"))</f>
        <v>FA 12:0</v>
      </c>
      <c r="J99" s="12">
        <f>_xlfn.IFNA(VLOOKUP(D99,ctlistM2!A:AO,19,FALSE),0)</f>
        <v>0</v>
      </c>
      <c r="K99" s="2">
        <f>IF(J99=0,0,VLOOKUP(I99,ProbListM2!D:W,IF(J99=1,17,IF(J99=2,18,IF(J99=3,19,IF(J99=4,20)))),FALSE))</f>
        <v>0</v>
      </c>
      <c r="L99" s="12" t="str">
        <f>IF(_xlfn.IFNA(VLOOKUP(D99,ctlistM2!A:AI,20,FALSE),"FA 12:0")=0,"FA 12:0", _xlfn.IFNA(VLOOKUP(D99,ctlistM2!A:AI,20,FALSE),"FA 12:0"))</f>
        <v>FA 12:0</v>
      </c>
      <c r="M99">
        <f>_xlfn.IFNA(VLOOKUP(D99,ctlistM2!A:AR,27,FALSE),0)</f>
        <v>0</v>
      </c>
      <c r="N99" s="2">
        <f>IF(M99=0,0,VLOOKUP(L99,ProbListM2!D:W,IF(M99=1,17,IF(M99=2,18,IF(M99=3,19,IF(M99=4,20)))), FALSE))</f>
        <v>0</v>
      </c>
      <c r="O99" t="str">
        <f>IF(_xlfn.IFNA(VLOOKUP(D99,ctlistM2!A:AI,28,FALSE),"FA 12:0")=0,"FA 12:0", _xlfn.IFNA(VLOOKUP(D99,ctlistM2!A:AI,28,FALSE),"FA 12:0"))</f>
        <v>FA 12:0</v>
      </c>
      <c r="P99">
        <f>_xlfn.IFNA(VLOOKUP(D99,ctlistM2!A:AU,35,FALSE),0)</f>
        <v>0</v>
      </c>
      <c r="Q99" s="2">
        <f>IF(P99=0,0,VLOOKUP(O99,ProbListM2!D:W,IF(P99=1,17,IF(P99=2,18,IF(P99=3,19,IF(P99=4,20)))), FALSE))</f>
        <v>0</v>
      </c>
    </row>
    <row r="100" spans="1:17" x14ac:dyDescent="0.25">
      <c r="A100">
        <v>99</v>
      </c>
      <c r="B100">
        <v>808.7</v>
      </c>
      <c r="C100">
        <v>549.4</v>
      </c>
      <c r="D100" t="s">
        <v>1102</v>
      </c>
      <c r="E100">
        <f>VLOOKUP(D100,ProbListM2!D:S,10,FALSE)</f>
        <v>0.55670922950157975</v>
      </c>
      <c r="F100" t="str">
        <f>_xlfn.IFNA(VLOOKUP(D100,ctlistM2!A:AI,4,FALSE),"FA 12:0")</f>
        <v>TG 47:2-FA15:0</v>
      </c>
      <c r="G100">
        <f>_xlfn.IFNA(VLOOKUP(D100,ctlistM2!A:AL,11,FALSE),0)</f>
        <v>1</v>
      </c>
      <c r="H100" s="2">
        <f>IF(G100=0,0,VLOOKUP(F100,ProbListM2!D:W,IF(G100=1,17,IF(G100=2,18,IF(G100=3,19,IF(G100=4,20)))), FALSE))</f>
        <v>4.7866920489096194E-2</v>
      </c>
      <c r="I100" s="12" t="str">
        <f>IF(_xlfn.IFNA(VLOOKUP(D100,ctlistM2!A:AI,12,FALSE),"FA 12:0")=0,"FA 12:0", _xlfn.IFNA(VLOOKUP(D100,ctlistM2!A:AI,12,FALSE),"FA 12:0"))</f>
        <v>FA 12:0</v>
      </c>
      <c r="J100" s="12">
        <f>_xlfn.IFNA(VLOOKUP(D100,ctlistM2!A:AO,19,FALSE),0)</f>
        <v>0</v>
      </c>
      <c r="K100" s="2">
        <f>IF(J100=0,0,VLOOKUP(I100,ProbListM2!D:W,IF(J100=1,17,IF(J100=2,18,IF(J100=3,19,IF(J100=4,20)))),FALSE))</f>
        <v>0</v>
      </c>
      <c r="L100" s="12" t="str">
        <f>IF(_xlfn.IFNA(VLOOKUP(D100,ctlistM2!A:AI,20,FALSE),"FA 12:0")=0,"FA 12:0", _xlfn.IFNA(VLOOKUP(D100,ctlistM2!A:AI,20,FALSE),"FA 12:0"))</f>
        <v>FA 12:0</v>
      </c>
      <c r="M100">
        <f>_xlfn.IFNA(VLOOKUP(D100,ctlistM2!A:AR,27,FALSE),0)</f>
        <v>0</v>
      </c>
      <c r="N100" s="2">
        <f>IF(M100=0,0,VLOOKUP(L100,ProbListM2!D:W,IF(M100=1,17,IF(M100=2,18,IF(M100=3,19,IF(M100=4,20)))), FALSE))</f>
        <v>0</v>
      </c>
      <c r="O100" t="str">
        <f>IF(_xlfn.IFNA(VLOOKUP(D100,ctlistM2!A:AI,28,FALSE),"FA 12:0")=0,"FA 12:0", _xlfn.IFNA(VLOOKUP(D100,ctlistM2!A:AI,28,FALSE),"FA 12:0"))</f>
        <v>FA 12:0</v>
      </c>
      <c r="P100">
        <f>_xlfn.IFNA(VLOOKUP(D100,ctlistM2!A:AU,35,FALSE),0)</f>
        <v>0</v>
      </c>
      <c r="Q100" s="2">
        <f>IF(P100=0,0,VLOOKUP(O100,ProbListM2!D:W,IF(P100=1,17,IF(P100=2,18,IF(P100=3,19,IF(P100=4,20)))), FALSE))</f>
        <v>0</v>
      </c>
    </row>
    <row r="101" spans="1:17" x14ac:dyDescent="0.25">
      <c r="A101">
        <v>100</v>
      </c>
      <c r="B101">
        <v>808.7</v>
      </c>
      <c r="C101">
        <v>535.4</v>
      </c>
      <c r="D101" t="s">
        <v>1103</v>
      </c>
      <c r="E101">
        <f>VLOOKUP(D101,ProbListM2!D:S,10,FALSE)</f>
        <v>0.55670922950157975</v>
      </c>
      <c r="F101" t="str">
        <f>_xlfn.IFNA(VLOOKUP(D101,ctlistM2!A:AI,4,FALSE),"FA 12:0")</f>
        <v>TG 47:2-FA16:1</v>
      </c>
      <c r="G101">
        <f>_xlfn.IFNA(VLOOKUP(D101,ctlistM2!A:AL,11,FALSE),0)</f>
        <v>2</v>
      </c>
      <c r="H101" s="2">
        <f>IF(G101=0,0,VLOOKUP(F101,ProbListM2!D:W,IF(G101=1,17,IF(G101=2,18,IF(G101=3,19,IF(G101=4,20)))), FALSE))</f>
        <v>1.1450170589420236E-2</v>
      </c>
      <c r="I101" s="12" t="str">
        <f>IF(_xlfn.IFNA(VLOOKUP(D101,ctlistM2!A:AI,12,FALSE),"FA 12:0")=0,"FA 12:0", _xlfn.IFNA(VLOOKUP(D101,ctlistM2!A:AI,12,FALSE),"FA 12:0"))</f>
        <v>FA 12:0</v>
      </c>
      <c r="J101" s="12">
        <f>_xlfn.IFNA(VLOOKUP(D101,ctlistM2!A:AO,19,FALSE),0)</f>
        <v>0</v>
      </c>
      <c r="K101" s="2">
        <f>IF(J101=0,0,VLOOKUP(I101,ProbListM2!D:W,IF(J101=1,17,IF(J101=2,18,IF(J101=3,19,IF(J101=4,20)))),FALSE))</f>
        <v>0</v>
      </c>
      <c r="L101" s="12" t="str">
        <f>IF(_xlfn.IFNA(VLOOKUP(D101,ctlistM2!A:AI,20,FALSE),"FA 12:0")=0,"FA 12:0", _xlfn.IFNA(VLOOKUP(D101,ctlistM2!A:AI,20,FALSE),"FA 12:0"))</f>
        <v>FA 12:0</v>
      </c>
      <c r="M101">
        <f>_xlfn.IFNA(VLOOKUP(D101,ctlistM2!A:AR,27,FALSE),0)</f>
        <v>0</v>
      </c>
      <c r="N101" s="2">
        <f>IF(M101=0,0,VLOOKUP(L101,ProbListM2!D:W,IF(M101=1,17,IF(M101=2,18,IF(M101=3,19,IF(M101=4,20)))), FALSE))</f>
        <v>0</v>
      </c>
      <c r="O101" t="str">
        <f>IF(_xlfn.IFNA(VLOOKUP(D101,ctlistM2!A:AI,28,FALSE),"FA 12:0")=0,"FA 12:0", _xlfn.IFNA(VLOOKUP(D101,ctlistM2!A:AI,28,FALSE),"FA 12:0"))</f>
        <v>FA 12:0</v>
      </c>
      <c r="P101">
        <f>_xlfn.IFNA(VLOOKUP(D101,ctlistM2!A:AU,35,FALSE),0)</f>
        <v>0</v>
      </c>
      <c r="Q101" s="2">
        <f>IF(P101=0,0,VLOOKUP(O101,ProbListM2!D:W,IF(P101=1,17,IF(P101=2,18,IF(P101=3,19,IF(P101=4,20)))), FALSE))</f>
        <v>0</v>
      </c>
    </row>
    <row r="102" spans="1:17" x14ac:dyDescent="0.25">
      <c r="A102">
        <v>101</v>
      </c>
      <c r="B102">
        <v>808.7</v>
      </c>
      <c r="C102">
        <v>537.4</v>
      </c>
      <c r="D102" t="s">
        <v>1104</v>
      </c>
      <c r="E102">
        <f>VLOOKUP(D102,ProbListM2!D:S,10,FALSE)</f>
        <v>0.55670922950157975</v>
      </c>
      <c r="F102" t="str">
        <f>_xlfn.IFNA(VLOOKUP(D102,ctlistM2!A:AI,4,FALSE),"FA 12:0")</f>
        <v>TG 47:2-FA16:1</v>
      </c>
      <c r="G102">
        <f>_xlfn.IFNA(VLOOKUP(D102,ctlistM2!A:AL,11,FALSE),0)</f>
        <v>1</v>
      </c>
      <c r="H102" s="2">
        <f>IF(G102=0,0,VLOOKUP(F102,ProbListM2!D:W,IF(G102=1,17,IF(G102=2,18,IF(G102=3,19,IF(G102=4,20)))), FALSE))</f>
        <v>4.5456708815230479E-2</v>
      </c>
      <c r="I102" s="12" t="str">
        <f>IF(_xlfn.IFNA(VLOOKUP(D102,ctlistM2!A:AI,12,FALSE),"FA 12:0")=0,"FA 12:0", _xlfn.IFNA(VLOOKUP(D102,ctlistM2!A:AI,12,FALSE),"FA 12:0"))</f>
        <v>FA 12:0</v>
      </c>
      <c r="J102" s="12">
        <f>_xlfn.IFNA(VLOOKUP(D102,ctlistM2!A:AO,19,FALSE),0)</f>
        <v>0</v>
      </c>
      <c r="K102" s="2">
        <f>IF(J102=0,0,VLOOKUP(I102,ProbListM2!D:W,IF(J102=1,17,IF(J102=2,18,IF(J102=3,19,IF(J102=4,20)))),FALSE))</f>
        <v>0</v>
      </c>
      <c r="L102" s="12" t="str">
        <f>IF(_xlfn.IFNA(VLOOKUP(D102,ctlistM2!A:AI,20,FALSE),"FA 12:0")=0,"FA 12:0", _xlfn.IFNA(VLOOKUP(D102,ctlistM2!A:AI,20,FALSE),"FA 12:0"))</f>
        <v>FA 12:0</v>
      </c>
      <c r="M102">
        <f>_xlfn.IFNA(VLOOKUP(D102,ctlistM2!A:AR,27,FALSE),0)</f>
        <v>0</v>
      </c>
      <c r="N102" s="2">
        <f>IF(M102=0,0,VLOOKUP(L102,ProbListM2!D:W,IF(M102=1,17,IF(M102=2,18,IF(M102=3,19,IF(M102=4,20)))), FALSE))</f>
        <v>0</v>
      </c>
      <c r="O102" t="str">
        <f>IF(_xlfn.IFNA(VLOOKUP(D102,ctlistM2!A:AI,28,FALSE),"FA 12:0")=0,"FA 12:0", _xlfn.IFNA(VLOOKUP(D102,ctlistM2!A:AI,28,FALSE),"FA 12:0"))</f>
        <v>FA 12:0</v>
      </c>
      <c r="P102">
        <f>_xlfn.IFNA(VLOOKUP(D102,ctlistM2!A:AU,35,FALSE),0)</f>
        <v>0</v>
      </c>
      <c r="Q102" s="2">
        <f>IF(P102=0,0,VLOOKUP(O102,ProbListM2!D:W,IF(P102=1,17,IF(P102=2,18,IF(P102=3,19,IF(P102=4,20)))), FALSE))</f>
        <v>0</v>
      </c>
    </row>
    <row r="103" spans="1:17" x14ac:dyDescent="0.25">
      <c r="A103">
        <v>102</v>
      </c>
      <c r="B103">
        <v>808.7</v>
      </c>
      <c r="C103">
        <v>521.4</v>
      </c>
      <c r="D103" t="s">
        <v>1105</v>
      </c>
      <c r="E103">
        <f>VLOOKUP(D103,ProbListM2!D:S,10,FALSE)</f>
        <v>0.55670922950157975</v>
      </c>
      <c r="F103" t="str">
        <f>_xlfn.IFNA(VLOOKUP(D103,ctlistM2!A:AI,4,FALSE),"FA 12:0")</f>
        <v>FA 12:0</v>
      </c>
      <c r="G103">
        <f>_xlfn.IFNA(VLOOKUP(D103,ctlistM2!A:AL,11,FALSE),0)</f>
        <v>0</v>
      </c>
      <c r="H103" s="2">
        <f>IF(G103=0,0,VLOOKUP(F103,ProbListM2!D:W,IF(G103=1,17,IF(G103=2,18,IF(G103=3,19,IF(G103=4,20)))), FALSE))</f>
        <v>0</v>
      </c>
      <c r="I103" s="12" t="str">
        <f>IF(_xlfn.IFNA(VLOOKUP(D103,ctlistM2!A:AI,12,FALSE),"FA 12:0")=0,"FA 12:0", _xlfn.IFNA(VLOOKUP(D103,ctlistM2!A:AI,12,FALSE),"FA 12:0"))</f>
        <v>FA 12:0</v>
      </c>
      <c r="J103" s="12">
        <f>_xlfn.IFNA(VLOOKUP(D103,ctlistM2!A:AO,19,FALSE),0)</f>
        <v>0</v>
      </c>
      <c r="K103" s="2">
        <f>IF(J103=0,0,VLOOKUP(I103,ProbListM2!D:W,IF(J103=1,17,IF(J103=2,18,IF(J103=3,19,IF(J103=4,20)))),FALSE))</f>
        <v>0</v>
      </c>
      <c r="L103" s="12" t="str">
        <f>IF(_xlfn.IFNA(VLOOKUP(D103,ctlistM2!A:AI,20,FALSE),"FA 12:0")=0,"FA 12:0", _xlfn.IFNA(VLOOKUP(D103,ctlistM2!A:AI,20,FALSE),"FA 12:0"))</f>
        <v>FA 12:0</v>
      </c>
      <c r="M103">
        <f>_xlfn.IFNA(VLOOKUP(D103,ctlistM2!A:AR,27,FALSE),0)</f>
        <v>0</v>
      </c>
      <c r="N103" s="2">
        <f>IF(M103=0,0,VLOOKUP(L103,ProbListM2!D:W,IF(M103=1,17,IF(M103=2,18,IF(M103=3,19,IF(M103=4,20)))), FALSE))</f>
        <v>0</v>
      </c>
      <c r="O103" t="str">
        <f>IF(_xlfn.IFNA(VLOOKUP(D103,ctlistM2!A:AI,28,FALSE),"FA 12:0")=0,"FA 12:0", _xlfn.IFNA(VLOOKUP(D103,ctlistM2!A:AI,28,FALSE),"FA 12:0"))</f>
        <v>FA 12:0</v>
      </c>
      <c r="P103">
        <f>_xlfn.IFNA(VLOOKUP(D103,ctlistM2!A:AU,35,FALSE),0)</f>
        <v>0</v>
      </c>
      <c r="Q103" s="2">
        <f>IF(P103=0,0,VLOOKUP(O103,ProbListM2!D:W,IF(P103=1,17,IF(P103=2,18,IF(P103=3,19,IF(P103=4,20)))), FALSE))</f>
        <v>0</v>
      </c>
    </row>
    <row r="104" spans="1:17" x14ac:dyDescent="0.25">
      <c r="A104">
        <v>103</v>
      </c>
      <c r="B104">
        <v>808.7</v>
      </c>
      <c r="C104">
        <v>509.4</v>
      </c>
      <c r="D104" t="s">
        <v>1106</v>
      </c>
      <c r="E104">
        <f>VLOOKUP(D104,ProbListM2!D:S,10,FALSE)</f>
        <v>0.55670922950157975</v>
      </c>
      <c r="F104" t="str">
        <f>_xlfn.IFNA(VLOOKUP(D104,ctlistM2!A:AI,4,FALSE),"FA 12:0")</f>
        <v>TG 47:2-FA18:1</v>
      </c>
      <c r="G104">
        <f>_xlfn.IFNA(VLOOKUP(D104,ctlistM2!A:AL,11,FALSE),0)</f>
        <v>1</v>
      </c>
      <c r="H104" s="2">
        <f>IF(G104=0,0,VLOOKUP(F104,ProbListM2!D:W,IF(G104=1,17,IF(G104=2,18,IF(G104=3,19,IF(G104=4,20)))), FALSE))</f>
        <v>4.0720472745563903E-2</v>
      </c>
      <c r="I104" s="12" t="str">
        <f>IF(_xlfn.IFNA(VLOOKUP(D104,ctlistM2!A:AI,12,FALSE),"FA 12:0")=0,"FA 12:0", _xlfn.IFNA(VLOOKUP(D104,ctlistM2!A:AI,12,FALSE),"FA 12:0"))</f>
        <v>TG 47:2-FA18:2</v>
      </c>
      <c r="J104" s="12">
        <f>_xlfn.IFNA(VLOOKUP(D104,ctlistM2!A:AO,19,FALSE),0)</f>
        <v>2</v>
      </c>
      <c r="K104" s="2">
        <f>IF(J104=0,0,VLOOKUP(I104,ProbListM2!D:W,IF(J104=1,17,IF(J104=2,18,IF(J104=3,19,IF(J104=4,20)))),FALSE))</f>
        <v>1.3874817768550063E-2</v>
      </c>
      <c r="L104" s="12" t="str">
        <f>IF(_xlfn.IFNA(VLOOKUP(D104,ctlistM2!A:AI,20,FALSE),"FA 12:0")=0,"FA 12:0", _xlfn.IFNA(VLOOKUP(D104,ctlistM2!A:AI,20,FALSE),"FA 12:0"))</f>
        <v>FA 12:0</v>
      </c>
      <c r="M104">
        <f>_xlfn.IFNA(VLOOKUP(D104,ctlistM2!A:AR,27,FALSE),0)</f>
        <v>0</v>
      </c>
      <c r="N104" s="2">
        <f>IF(M104=0,0,VLOOKUP(L104,ProbListM2!D:W,IF(M104=1,17,IF(M104=2,18,IF(M104=3,19,IF(M104=4,20)))), FALSE))</f>
        <v>0</v>
      </c>
      <c r="O104" t="str">
        <f>IF(_xlfn.IFNA(VLOOKUP(D104,ctlistM2!A:AI,28,FALSE),"FA 12:0")=0,"FA 12:0", _xlfn.IFNA(VLOOKUP(D104,ctlistM2!A:AI,28,FALSE),"FA 12:0"))</f>
        <v>FA 12:0</v>
      </c>
      <c r="P104">
        <f>_xlfn.IFNA(VLOOKUP(D104,ctlistM2!A:AU,35,FALSE),0)</f>
        <v>0</v>
      </c>
      <c r="Q104" s="2">
        <f>IF(P104=0,0,VLOOKUP(O104,ProbListM2!D:W,IF(P104=1,17,IF(P104=2,18,IF(P104=3,19,IF(P104=4,20)))), FALSE))</f>
        <v>0</v>
      </c>
    </row>
    <row r="105" spans="1:17" x14ac:dyDescent="0.25">
      <c r="A105">
        <v>104</v>
      </c>
      <c r="B105">
        <v>806.7</v>
      </c>
      <c r="C105">
        <v>561.5</v>
      </c>
      <c r="D105" t="s">
        <v>1107</v>
      </c>
      <c r="E105">
        <f>VLOOKUP(D105,ProbListM2!D:S,10,FALSE)</f>
        <v>0.55687627985582011</v>
      </c>
      <c r="F105" t="str">
        <f>_xlfn.IFNA(VLOOKUP(D105,ctlistM2!A:AI,4,FALSE),"FA 12:0")</f>
        <v>FA 12:0</v>
      </c>
      <c r="G105">
        <f>_xlfn.IFNA(VLOOKUP(D105,ctlistM2!A:AL,11,FALSE),0)</f>
        <v>0</v>
      </c>
      <c r="H105" s="2">
        <f>IF(G105=0,0,VLOOKUP(F105,ProbListM2!D:W,IF(G105=1,17,IF(G105=2,18,IF(G105=3,19,IF(G105=4,20)))), FALSE))</f>
        <v>0</v>
      </c>
      <c r="I105" s="12" t="str">
        <f>IF(_xlfn.IFNA(VLOOKUP(D105,ctlistM2!A:AI,12,FALSE),"FA 12:0")=0,"FA 12:0", _xlfn.IFNA(VLOOKUP(D105,ctlistM2!A:AI,12,FALSE),"FA 12:0"))</f>
        <v>FA 12:0</v>
      </c>
      <c r="J105" s="12">
        <f>_xlfn.IFNA(VLOOKUP(D105,ctlistM2!A:AO,19,FALSE),0)</f>
        <v>0</v>
      </c>
      <c r="K105" s="2">
        <f>IF(J105=0,0,VLOOKUP(I105,ProbListM2!D:W,IF(J105=1,17,IF(J105=2,18,IF(J105=3,19,IF(J105=4,20)))),FALSE))</f>
        <v>0</v>
      </c>
      <c r="L105" s="12" t="str">
        <f>IF(_xlfn.IFNA(VLOOKUP(D105,ctlistM2!A:AI,20,FALSE),"FA 12:0")=0,"FA 12:0", _xlfn.IFNA(VLOOKUP(D105,ctlistM2!A:AI,20,FALSE),"FA 12:0"))</f>
        <v>FA 12:0</v>
      </c>
      <c r="M105">
        <f>_xlfn.IFNA(VLOOKUP(D105,ctlistM2!A:AR,27,FALSE),0)</f>
        <v>0</v>
      </c>
      <c r="N105" s="2">
        <f>IF(M105=0,0,VLOOKUP(L105,ProbListM2!D:W,IF(M105=1,17,IF(M105=2,18,IF(M105=3,19,IF(M105=4,20)))), FALSE))</f>
        <v>0</v>
      </c>
      <c r="O105" t="str">
        <f>IF(_xlfn.IFNA(VLOOKUP(D105,ctlistM2!A:AI,28,FALSE),"FA 12:0")=0,"FA 12:0", _xlfn.IFNA(VLOOKUP(D105,ctlistM2!A:AI,28,FALSE),"FA 12:0"))</f>
        <v>FA 12:0</v>
      </c>
      <c r="P105">
        <f>_xlfn.IFNA(VLOOKUP(D105,ctlistM2!A:AU,35,FALSE),0)</f>
        <v>0</v>
      </c>
      <c r="Q105" s="2">
        <f>IF(P105=0,0,VLOOKUP(O105,ProbListM2!D:W,IF(P105=1,17,IF(P105=2,18,IF(P105=3,19,IF(P105=4,20)))), FALSE))</f>
        <v>0</v>
      </c>
    </row>
    <row r="106" spans="1:17" x14ac:dyDescent="0.25">
      <c r="A106">
        <v>105</v>
      </c>
      <c r="B106">
        <v>806.7</v>
      </c>
      <c r="C106">
        <v>547.4</v>
      </c>
      <c r="D106" t="s">
        <v>1108</v>
      </c>
      <c r="E106">
        <f>VLOOKUP(D106,ProbListM2!D:S,10,FALSE)</f>
        <v>0.55687627985582011</v>
      </c>
      <c r="F106" t="str">
        <f>_xlfn.IFNA(VLOOKUP(D106,ctlistM2!A:AI,4,FALSE),"FA 12:0")</f>
        <v>FA 12:0</v>
      </c>
      <c r="G106">
        <f>_xlfn.IFNA(VLOOKUP(D106,ctlistM2!A:AL,11,FALSE),0)</f>
        <v>0</v>
      </c>
      <c r="H106" s="2">
        <f>IF(G106=0,0,VLOOKUP(F106,ProbListM2!D:W,IF(G106=1,17,IF(G106=2,18,IF(G106=3,19,IF(G106=4,20)))), FALSE))</f>
        <v>0</v>
      </c>
      <c r="I106" s="12" t="str">
        <f>IF(_xlfn.IFNA(VLOOKUP(D106,ctlistM2!A:AI,12,FALSE),"FA 12:0")=0,"FA 12:0", _xlfn.IFNA(VLOOKUP(D106,ctlistM2!A:AI,12,FALSE),"FA 12:0"))</f>
        <v>FA 12:0</v>
      </c>
      <c r="J106" s="12">
        <f>_xlfn.IFNA(VLOOKUP(D106,ctlistM2!A:AO,19,FALSE),0)</f>
        <v>0</v>
      </c>
      <c r="K106" s="2">
        <f>IF(J106=0,0,VLOOKUP(I106,ProbListM2!D:W,IF(J106=1,17,IF(J106=2,18,IF(J106=3,19,IF(J106=4,20)))),FALSE))</f>
        <v>0</v>
      </c>
      <c r="L106" s="12" t="str">
        <f>IF(_xlfn.IFNA(VLOOKUP(D106,ctlistM2!A:AI,20,FALSE),"FA 12:0")=0,"FA 12:0", _xlfn.IFNA(VLOOKUP(D106,ctlistM2!A:AI,20,FALSE),"FA 12:0"))</f>
        <v>FA 12:0</v>
      </c>
      <c r="M106">
        <f>_xlfn.IFNA(VLOOKUP(D106,ctlistM2!A:AR,27,FALSE),0)</f>
        <v>0</v>
      </c>
      <c r="N106" s="2">
        <f>IF(M106=0,0,VLOOKUP(L106,ProbListM2!D:W,IF(M106=1,17,IF(M106=2,18,IF(M106=3,19,IF(M106=4,20)))), FALSE))</f>
        <v>0</v>
      </c>
      <c r="O106" t="str">
        <f>IF(_xlfn.IFNA(VLOOKUP(D106,ctlistM2!A:AI,28,FALSE),"FA 12:0")=0,"FA 12:0", _xlfn.IFNA(VLOOKUP(D106,ctlistM2!A:AI,28,FALSE),"FA 12:0"))</f>
        <v>FA 12:0</v>
      </c>
      <c r="P106">
        <f>_xlfn.IFNA(VLOOKUP(D106,ctlistM2!A:AU,35,FALSE),0)</f>
        <v>0</v>
      </c>
      <c r="Q106" s="2">
        <f>IF(P106=0,0,VLOOKUP(O106,ProbListM2!D:W,IF(P106=1,17,IF(P106=2,18,IF(P106=3,19,IF(P106=4,20)))), FALSE))</f>
        <v>0</v>
      </c>
    </row>
    <row r="107" spans="1:17" x14ac:dyDescent="0.25">
      <c r="A107">
        <v>106</v>
      </c>
      <c r="B107">
        <v>806.7</v>
      </c>
      <c r="C107">
        <v>535.4</v>
      </c>
      <c r="D107" t="s">
        <v>1109</v>
      </c>
      <c r="E107">
        <f>VLOOKUP(D107,ProbListM2!D:S,10,FALSE)</f>
        <v>0.55687627985582011</v>
      </c>
      <c r="F107" t="str">
        <f>_xlfn.IFNA(VLOOKUP(D107,ctlistM2!A:AI,4,FALSE),"FA 12:0")</f>
        <v>FA 12:0</v>
      </c>
      <c r="G107">
        <f>_xlfn.IFNA(VLOOKUP(D107,ctlistM2!A:AL,11,FALSE),0)</f>
        <v>0</v>
      </c>
      <c r="H107" s="2">
        <f>IF(G107=0,0,VLOOKUP(F107,ProbListM2!D:W,IF(G107=1,17,IF(G107=2,18,IF(G107=3,19,IF(G107=4,20)))), FALSE))</f>
        <v>0</v>
      </c>
      <c r="I107" s="12" t="str">
        <f>IF(_xlfn.IFNA(VLOOKUP(D107,ctlistM2!A:AI,12,FALSE),"FA 12:0")=0,"FA 12:0", _xlfn.IFNA(VLOOKUP(D107,ctlistM2!A:AI,12,FALSE),"FA 12:0"))</f>
        <v>FA 12:0</v>
      </c>
      <c r="J107" s="12">
        <f>_xlfn.IFNA(VLOOKUP(D107,ctlistM2!A:AO,19,FALSE),0)</f>
        <v>0</v>
      </c>
      <c r="K107" s="2">
        <f>IF(J107=0,0,VLOOKUP(I107,ProbListM2!D:W,IF(J107=1,17,IF(J107=2,18,IF(J107=3,19,IF(J107=4,20)))),FALSE))</f>
        <v>0</v>
      </c>
      <c r="L107" s="12" t="str">
        <f>IF(_xlfn.IFNA(VLOOKUP(D107,ctlistM2!A:AI,20,FALSE),"FA 12:0")=0,"FA 12:0", _xlfn.IFNA(VLOOKUP(D107,ctlistM2!A:AI,20,FALSE),"FA 12:0"))</f>
        <v>FA 12:0</v>
      </c>
      <c r="M107">
        <f>_xlfn.IFNA(VLOOKUP(D107,ctlistM2!A:AR,27,FALSE),0)</f>
        <v>0</v>
      </c>
      <c r="N107" s="2">
        <f>IF(M107=0,0,VLOOKUP(L107,ProbListM2!D:W,IF(M107=1,17,IF(M107=2,18,IF(M107=3,19,IF(M107=4,20)))), FALSE))</f>
        <v>0</v>
      </c>
      <c r="O107" t="str">
        <f>IF(_xlfn.IFNA(VLOOKUP(D107,ctlistM2!A:AI,28,FALSE),"FA 12:0")=0,"FA 12:0", _xlfn.IFNA(VLOOKUP(D107,ctlistM2!A:AI,28,FALSE),"FA 12:0"))</f>
        <v>FA 12:0</v>
      </c>
      <c r="P107">
        <f>_xlfn.IFNA(VLOOKUP(D107,ctlistM2!A:AU,35,FALSE),0)</f>
        <v>0</v>
      </c>
      <c r="Q107" s="2">
        <f>IF(P107=0,0,VLOOKUP(O107,ProbListM2!D:W,IF(P107=1,17,IF(P107=2,18,IF(P107=3,19,IF(P107=4,20)))), FALSE))</f>
        <v>0</v>
      </c>
    </row>
    <row r="108" spans="1:17" x14ac:dyDescent="0.25">
      <c r="A108">
        <v>107</v>
      </c>
      <c r="B108">
        <v>806.7</v>
      </c>
      <c r="C108">
        <v>507.4</v>
      </c>
      <c r="D108" t="s">
        <v>1110</v>
      </c>
      <c r="E108">
        <f>VLOOKUP(D108,ProbListM2!D:S,10,FALSE)</f>
        <v>0.55687627985582011</v>
      </c>
      <c r="F108" t="str">
        <f>_xlfn.IFNA(VLOOKUP(D108,ctlistM2!A:AI,4,FALSE),"FA 12:0")</f>
        <v>FA 12:0</v>
      </c>
      <c r="G108">
        <f>_xlfn.IFNA(VLOOKUP(D108,ctlistM2!A:AL,11,FALSE),0)</f>
        <v>0</v>
      </c>
      <c r="H108" s="2">
        <f>IF(G108=0,0,VLOOKUP(F108,ProbListM2!D:W,IF(G108=1,17,IF(G108=2,18,IF(G108=3,19,IF(G108=4,20)))), FALSE))</f>
        <v>0</v>
      </c>
      <c r="I108" s="12" t="str">
        <f>IF(_xlfn.IFNA(VLOOKUP(D108,ctlistM2!A:AI,12,FALSE),"FA 12:0")=0,"FA 12:0", _xlfn.IFNA(VLOOKUP(D108,ctlistM2!A:AI,12,FALSE),"FA 12:0"))</f>
        <v>FA 12:0</v>
      </c>
      <c r="J108" s="12">
        <f>_xlfn.IFNA(VLOOKUP(D108,ctlistM2!A:AO,19,FALSE),0)</f>
        <v>0</v>
      </c>
      <c r="K108" s="2">
        <f>IF(J108=0,0,VLOOKUP(I108,ProbListM2!D:W,IF(J108=1,17,IF(J108=2,18,IF(J108=3,19,IF(J108=4,20)))),FALSE))</f>
        <v>0</v>
      </c>
      <c r="L108" s="12" t="str">
        <f>IF(_xlfn.IFNA(VLOOKUP(D108,ctlistM2!A:AI,20,FALSE),"FA 12:0")=0,"FA 12:0", _xlfn.IFNA(VLOOKUP(D108,ctlistM2!A:AI,20,FALSE),"FA 12:0"))</f>
        <v>FA 12:0</v>
      </c>
      <c r="M108">
        <f>_xlfn.IFNA(VLOOKUP(D108,ctlistM2!A:AR,27,FALSE),0)</f>
        <v>0</v>
      </c>
      <c r="N108" s="2">
        <f>IF(M108=0,0,VLOOKUP(L108,ProbListM2!D:W,IF(M108=1,17,IF(M108=2,18,IF(M108=3,19,IF(M108=4,20)))), FALSE))</f>
        <v>0</v>
      </c>
      <c r="O108" t="str">
        <f>IF(_xlfn.IFNA(VLOOKUP(D108,ctlistM2!A:AI,28,FALSE),"FA 12:0")=0,"FA 12:0", _xlfn.IFNA(VLOOKUP(D108,ctlistM2!A:AI,28,FALSE),"FA 12:0"))</f>
        <v>FA 12:0</v>
      </c>
      <c r="P108">
        <f>_xlfn.IFNA(VLOOKUP(D108,ctlistM2!A:AU,35,FALSE),0)</f>
        <v>0</v>
      </c>
      <c r="Q108" s="2">
        <f>IF(P108=0,0,VLOOKUP(O108,ProbListM2!D:W,IF(P108=1,17,IF(P108=2,18,IF(P108=3,19,IF(P108=4,20)))), FALSE))</f>
        <v>0</v>
      </c>
    </row>
    <row r="109" spans="1:17" x14ac:dyDescent="0.25">
      <c r="A109">
        <v>108</v>
      </c>
      <c r="B109">
        <v>806.7</v>
      </c>
      <c r="C109">
        <v>509.4</v>
      </c>
      <c r="D109" t="s">
        <v>1111</v>
      </c>
      <c r="E109">
        <f>VLOOKUP(D109,ProbListM2!D:S,10,FALSE)</f>
        <v>0.55687627985582011</v>
      </c>
      <c r="F109" t="str">
        <f>_xlfn.IFNA(VLOOKUP(D109,ctlistM2!A:AI,4,FALSE),"FA 12:0")</f>
        <v>FA 12:0</v>
      </c>
      <c r="G109">
        <f>_xlfn.IFNA(VLOOKUP(D109,ctlistM2!A:AL,11,FALSE),0)</f>
        <v>0</v>
      </c>
      <c r="H109" s="2">
        <f>IF(G109=0,0,VLOOKUP(F109,ProbListM2!D:W,IF(G109=1,17,IF(G109=2,18,IF(G109=3,19,IF(G109=4,20)))), FALSE))</f>
        <v>0</v>
      </c>
      <c r="I109" s="12" t="str">
        <f>IF(_xlfn.IFNA(VLOOKUP(D109,ctlistM2!A:AI,12,FALSE),"FA 12:0")=0,"FA 12:0", _xlfn.IFNA(VLOOKUP(D109,ctlistM2!A:AI,12,FALSE),"FA 12:0"))</f>
        <v>FA 12:0</v>
      </c>
      <c r="J109" s="12">
        <f>_xlfn.IFNA(VLOOKUP(D109,ctlistM2!A:AO,19,FALSE),0)</f>
        <v>0</v>
      </c>
      <c r="K109" s="2">
        <f>IF(J109=0,0,VLOOKUP(I109,ProbListM2!D:W,IF(J109=1,17,IF(J109=2,18,IF(J109=3,19,IF(J109=4,20)))),FALSE))</f>
        <v>0</v>
      </c>
      <c r="L109" s="12" t="str">
        <f>IF(_xlfn.IFNA(VLOOKUP(D109,ctlistM2!A:AI,20,FALSE),"FA 12:0")=0,"FA 12:0", _xlfn.IFNA(VLOOKUP(D109,ctlistM2!A:AI,20,FALSE),"FA 12:0"))</f>
        <v>FA 12:0</v>
      </c>
      <c r="M109">
        <f>_xlfn.IFNA(VLOOKUP(D109,ctlistM2!A:AR,27,FALSE),0)</f>
        <v>0</v>
      </c>
      <c r="N109" s="2">
        <f>IF(M109=0,0,VLOOKUP(L109,ProbListM2!D:W,IF(M109=1,17,IF(M109=2,18,IF(M109=3,19,IF(M109=4,20)))), FALSE))</f>
        <v>0</v>
      </c>
      <c r="O109" t="str">
        <f>IF(_xlfn.IFNA(VLOOKUP(D109,ctlistM2!A:AI,28,FALSE),"FA 12:0")=0,"FA 12:0", _xlfn.IFNA(VLOOKUP(D109,ctlistM2!A:AI,28,FALSE),"FA 12:0"))</f>
        <v>FA 12:0</v>
      </c>
      <c r="P109">
        <f>_xlfn.IFNA(VLOOKUP(D109,ctlistM2!A:AU,35,FALSE),0)</f>
        <v>0</v>
      </c>
      <c r="Q109" s="2">
        <f>IF(P109=0,0,VLOOKUP(O109,ProbListM2!D:W,IF(P109=1,17,IF(P109=2,18,IF(P109=3,19,IF(P109=4,20)))), FALSE))</f>
        <v>0</v>
      </c>
    </row>
    <row r="110" spans="1:17" x14ac:dyDescent="0.25">
      <c r="A110">
        <v>109</v>
      </c>
      <c r="B110">
        <v>824.7</v>
      </c>
      <c r="C110">
        <v>579.5</v>
      </c>
      <c r="D110" t="s">
        <v>1112</v>
      </c>
      <c r="E110">
        <f>VLOOKUP(D110,ProbListM2!D:S,10,FALSE)</f>
        <v>0.55025515104187617</v>
      </c>
      <c r="F110" t="str">
        <f>_xlfn.IFNA(VLOOKUP(D110,ctlistM2!A:AI,4,FALSE),"FA 12:0")</f>
        <v>TG 48:1-FA14:1</v>
      </c>
      <c r="G110">
        <f>_xlfn.IFNA(VLOOKUP(D110,ctlistM2!A:AL,11,FALSE),0)</f>
        <v>2</v>
      </c>
      <c r="H110" s="2">
        <f>IF(G110=0,0,VLOOKUP(F110,ProbListM2!D:W,IF(G110=1,17,IF(G110=2,18,IF(G110=3,19,IF(G110=4,20)))), FALSE))</f>
        <v>9.1734680527960199E-3</v>
      </c>
      <c r="I110" s="12" t="str">
        <f>IF(_xlfn.IFNA(VLOOKUP(D110,ctlistM2!A:AI,12,FALSE),"FA 12:0")=0,"FA 12:0", _xlfn.IFNA(VLOOKUP(D110,ctlistM2!A:AI,12,FALSE),"FA 12:0"))</f>
        <v>TG 48:1-FA14:0</v>
      </c>
      <c r="J110" s="12">
        <f>_xlfn.IFNA(VLOOKUP(D110,ctlistM2!A:AO,19,FALSE),0)</f>
        <v>1</v>
      </c>
      <c r="K110" s="2">
        <f>IF(J110=0,0,VLOOKUP(I110,ProbListM2!D:W,IF(J110=1,17,IF(J110=2,18,IF(J110=3,19,IF(J110=4,20)))),FALSE))</f>
        <v>5.2490312676404659E-2</v>
      </c>
      <c r="L110" s="12" t="str">
        <f>IF(_xlfn.IFNA(VLOOKUP(D110,ctlistM2!A:AI,20,FALSE),"FA 12:0")=0,"FA 12:0", _xlfn.IFNA(VLOOKUP(D110,ctlistM2!A:AI,20,FALSE),"FA 12:0"))</f>
        <v>FA 12:0</v>
      </c>
      <c r="M110">
        <f>_xlfn.IFNA(VLOOKUP(D110,ctlistM2!A:AR,27,FALSE),0)</f>
        <v>0</v>
      </c>
      <c r="N110" s="2">
        <f>IF(M110=0,0,VLOOKUP(L110,ProbListM2!D:W,IF(M110=1,17,IF(M110=2,18,IF(M110=3,19,IF(M110=4,20)))), FALSE))</f>
        <v>0</v>
      </c>
      <c r="O110" t="str">
        <f>IF(_xlfn.IFNA(VLOOKUP(D110,ctlistM2!A:AI,28,FALSE),"FA 12:0")=0,"FA 12:0", _xlfn.IFNA(VLOOKUP(D110,ctlistM2!A:AI,28,FALSE),"FA 12:0"))</f>
        <v>FA 12:0</v>
      </c>
      <c r="P110">
        <f>_xlfn.IFNA(VLOOKUP(D110,ctlistM2!A:AU,35,FALSE),0)</f>
        <v>0</v>
      </c>
      <c r="Q110" s="2">
        <f>IF(P110=0,0,VLOOKUP(O110,ProbListM2!D:W,IF(P110=1,17,IF(P110=2,18,IF(P110=3,19,IF(P110=4,20)))), FALSE))</f>
        <v>0</v>
      </c>
    </row>
    <row r="111" spans="1:17" x14ac:dyDescent="0.25">
      <c r="A111">
        <v>110</v>
      </c>
      <c r="B111">
        <v>824.7</v>
      </c>
      <c r="C111">
        <v>551.4</v>
      </c>
      <c r="D111" t="s">
        <v>1113</v>
      </c>
      <c r="E111">
        <f>VLOOKUP(D111,ProbListM2!D:S,10,FALSE)</f>
        <v>0.55025515104187617</v>
      </c>
      <c r="F111" t="str">
        <f>_xlfn.IFNA(VLOOKUP(D111,ctlistM2!A:AI,4,FALSE),"FA 12:0")</f>
        <v>TG 48:1-FA16:1</v>
      </c>
      <c r="G111">
        <f>_xlfn.IFNA(VLOOKUP(D111,ctlistM2!A:AL,11,FALSE),0)</f>
        <v>2</v>
      </c>
      <c r="H111" s="2">
        <f>IF(G111=0,0,VLOOKUP(F111,ProbListM2!D:W,IF(G111=1,17,IF(G111=2,18,IF(G111=3,19,IF(G111=4,20)))), FALSE))</f>
        <v>1.1317425710325504E-2</v>
      </c>
      <c r="I111" s="12" t="str">
        <f>IF(_xlfn.IFNA(VLOOKUP(D111,ctlistM2!A:AI,12,FALSE),"FA 12:0")=0,"FA 12:0", _xlfn.IFNA(VLOOKUP(D111,ctlistM2!A:AI,12,FALSE),"FA 12:0"))</f>
        <v>TG 48:1-FA16:0</v>
      </c>
      <c r="J111" s="12">
        <f>_xlfn.IFNA(VLOOKUP(D111,ctlistM2!A:AO,19,FALSE),0)</f>
        <v>1</v>
      </c>
      <c r="K111" s="2">
        <f>IF(J111=0,0,VLOOKUP(I111,ProbListM2!D:W,IF(J111=1,17,IF(J111=2,18,IF(J111=3,19,IF(J111=4,20)))),FALSE))</f>
        <v>4.7378101720461349E-2</v>
      </c>
      <c r="L111" s="12" t="str">
        <f>IF(_xlfn.IFNA(VLOOKUP(D111,ctlistM2!A:AI,20,FALSE),"FA 12:0")=0,"FA 12:0", _xlfn.IFNA(VLOOKUP(D111,ctlistM2!A:AI,20,FALSE),"FA 12:0"))</f>
        <v>FA 12:0</v>
      </c>
      <c r="M111">
        <f>_xlfn.IFNA(VLOOKUP(D111,ctlistM2!A:AR,27,FALSE),0)</f>
        <v>0</v>
      </c>
      <c r="N111" s="2">
        <f>IF(M111=0,0,VLOOKUP(L111,ProbListM2!D:W,IF(M111=1,17,IF(M111=2,18,IF(M111=3,19,IF(M111=4,20)))), FALSE))</f>
        <v>0</v>
      </c>
      <c r="O111" t="str">
        <f>IF(_xlfn.IFNA(VLOOKUP(D111,ctlistM2!A:AI,28,FALSE),"FA 12:0")=0,"FA 12:0", _xlfn.IFNA(VLOOKUP(D111,ctlistM2!A:AI,28,FALSE),"FA 12:0"))</f>
        <v>FA 12:0</v>
      </c>
      <c r="P111">
        <f>_xlfn.IFNA(VLOOKUP(D111,ctlistM2!A:AU,35,FALSE),0)</f>
        <v>0</v>
      </c>
      <c r="Q111" s="2">
        <f>IF(P111=0,0,VLOOKUP(O111,ProbListM2!D:W,IF(P111=1,17,IF(P111=2,18,IF(P111=3,19,IF(P111=4,20)))), FALSE))</f>
        <v>0</v>
      </c>
    </row>
    <row r="112" spans="1:17" x14ac:dyDescent="0.25">
      <c r="A112">
        <v>111</v>
      </c>
      <c r="B112">
        <v>824.7</v>
      </c>
      <c r="C112">
        <v>523.4</v>
      </c>
      <c r="D112" t="s">
        <v>1114</v>
      </c>
      <c r="E112">
        <f>VLOOKUP(D112,ProbListM2!D:S,10,FALSE)</f>
        <v>0.55025515104187617</v>
      </c>
      <c r="F112" t="str">
        <f>_xlfn.IFNA(VLOOKUP(D112,ctlistM2!A:AI,4,FALSE),"FA 12:0")</f>
        <v>TG 48:1-FA18:1</v>
      </c>
      <c r="G112">
        <f>_xlfn.IFNA(VLOOKUP(D112,ctlistM2!A:AL,11,FALSE),0)</f>
        <v>2</v>
      </c>
      <c r="H112" s="2">
        <f>IF(G112=0,0,VLOOKUP(F112,ProbListM2!D:W,IF(G112=1,17,IF(G112=2,18,IF(G112=3,19,IF(G112=4,20)))), FALSE))</f>
        <v>1.3748638923342634E-2</v>
      </c>
      <c r="I112" s="12" t="str">
        <f>IF(_xlfn.IFNA(VLOOKUP(D112,ctlistM2!A:AI,12,FALSE),"FA 12:0")=0,"FA 12:0", _xlfn.IFNA(VLOOKUP(D112,ctlistM2!A:AI,12,FALSE),"FA 12:0"))</f>
        <v>TG 48:1-FA18:0</v>
      </c>
      <c r="J112" s="12">
        <f>_xlfn.IFNA(VLOOKUP(D112,ctlistM2!A:AO,19,FALSE),0)</f>
        <v>1</v>
      </c>
      <c r="K112" s="2">
        <f>IF(J112=0,0,VLOOKUP(I112,ProbListM2!D:W,IF(J112=1,17,IF(J112=2,18,IF(J112=3,19,IF(J112=4,20)))),FALSE))</f>
        <v>4.2553146320005696E-2</v>
      </c>
      <c r="L112" s="12" t="str">
        <f>IF(_xlfn.IFNA(VLOOKUP(D112,ctlistM2!A:AI,20,FALSE),"FA 12:0")=0,"FA 12:0", _xlfn.IFNA(VLOOKUP(D112,ctlistM2!A:AI,20,FALSE),"FA 12:0"))</f>
        <v>FA 12:0</v>
      </c>
      <c r="M112">
        <f>_xlfn.IFNA(VLOOKUP(D112,ctlistM2!A:AR,27,FALSE),0)</f>
        <v>0</v>
      </c>
      <c r="N112" s="2">
        <f>IF(M112=0,0,VLOOKUP(L112,ProbListM2!D:W,IF(M112=1,17,IF(M112=2,18,IF(M112=3,19,IF(M112=4,20)))), FALSE))</f>
        <v>0</v>
      </c>
      <c r="O112" t="str">
        <f>IF(_xlfn.IFNA(VLOOKUP(D112,ctlistM2!A:AI,28,FALSE),"FA 12:0")=0,"FA 12:0", _xlfn.IFNA(VLOOKUP(D112,ctlistM2!A:AI,28,FALSE),"FA 12:0"))</f>
        <v>FA 12:0</v>
      </c>
      <c r="P112">
        <f>_xlfn.IFNA(VLOOKUP(D112,ctlistM2!A:AU,35,FALSE),0)</f>
        <v>0</v>
      </c>
      <c r="Q112" s="2">
        <f>IF(P112=0,0,VLOOKUP(O112,ProbListM2!D:W,IF(P112=1,17,IF(P112=2,18,IF(P112=3,19,IF(P112=4,20)))), FALSE))</f>
        <v>0</v>
      </c>
    </row>
    <row r="113" spans="1:17" x14ac:dyDescent="0.25">
      <c r="A113">
        <v>112</v>
      </c>
      <c r="B113">
        <v>822.7</v>
      </c>
      <c r="C113">
        <v>605.5</v>
      </c>
      <c r="D113" t="s">
        <v>1115</v>
      </c>
      <c r="E113">
        <f>VLOOKUP(D113,ProbListM2!D:S,10,FALSE)</f>
        <v>0.55042026473684125</v>
      </c>
      <c r="F113" t="str">
        <f>_xlfn.IFNA(VLOOKUP(D113,ctlistM2!A:AI,4,FALSE),"FA 12:0")</f>
        <v>TG 48:2-FA12:0</v>
      </c>
      <c r="G113">
        <f>_xlfn.IFNA(VLOOKUP(D113,ctlistM2!A:AL,11,FALSE),0)</f>
        <v>1</v>
      </c>
      <c r="H113" s="2">
        <f>IF(G113=0,0,VLOOKUP(F113,ProbListM2!D:W,IF(G113=1,17,IF(G113=2,18,IF(G113=3,19,IF(G113=4,20)))), FALSE))</f>
        <v>5.7833467059350559E-2</v>
      </c>
      <c r="I113" s="12" t="str">
        <f>IF(_xlfn.IFNA(VLOOKUP(D113,ctlistM2!A:AI,12,FALSE),"FA 12:0")=0,"FA 12:0", _xlfn.IFNA(VLOOKUP(D113,ctlistM2!A:AI,12,FALSE),"FA 12:0"))</f>
        <v>FA 12:0</v>
      </c>
      <c r="J113" s="12">
        <f>_xlfn.IFNA(VLOOKUP(D113,ctlistM2!A:AO,19,FALSE),0)</f>
        <v>0</v>
      </c>
      <c r="K113" s="2">
        <f>IF(J113=0,0,VLOOKUP(I113,ProbListM2!D:W,IF(J113=1,17,IF(J113=2,18,IF(J113=3,19,IF(J113=4,20)))),FALSE))</f>
        <v>0</v>
      </c>
      <c r="L113" s="12" t="str">
        <f>IF(_xlfn.IFNA(VLOOKUP(D113,ctlistM2!A:AI,20,FALSE),"FA 12:0")=0,"FA 12:0", _xlfn.IFNA(VLOOKUP(D113,ctlistM2!A:AI,20,FALSE),"FA 12:0"))</f>
        <v>FA 12:0</v>
      </c>
      <c r="M113">
        <f>_xlfn.IFNA(VLOOKUP(D113,ctlistM2!A:AR,27,FALSE),0)</f>
        <v>0</v>
      </c>
      <c r="N113" s="2">
        <f>IF(M113=0,0,VLOOKUP(L113,ProbListM2!D:W,IF(M113=1,17,IF(M113=2,18,IF(M113=3,19,IF(M113=4,20)))), FALSE))</f>
        <v>0</v>
      </c>
      <c r="O113" t="str">
        <f>IF(_xlfn.IFNA(VLOOKUP(D113,ctlistM2!A:AI,28,FALSE),"FA 12:0")=0,"FA 12:0", _xlfn.IFNA(VLOOKUP(D113,ctlistM2!A:AI,28,FALSE),"FA 12:0"))</f>
        <v>FA 12:0</v>
      </c>
      <c r="P113">
        <f>_xlfn.IFNA(VLOOKUP(D113,ctlistM2!A:AU,35,FALSE),0)</f>
        <v>0</v>
      </c>
      <c r="Q113" s="2">
        <f>IF(P113=0,0,VLOOKUP(O113,ProbListM2!D:W,IF(P113=1,17,IF(P113=2,18,IF(P113=3,19,IF(P113=4,20)))), FALSE))</f>
        <v>0</v>
      </c>
    </row>
    <row r="114" spans="1:17" x14ac:dyDescent="0.25">
      <c r="A114">
        <v>113</v>
      </c>
      <c r="B114">
        <v>822.7</v>
      </c>
      <c r="C114">
        <v>577.5</v>
      </c>
      <c r="D114" t="s">
        <v>1116</v>
      </c>
      <c r="E114">
        <f>VLOOKUP(D114,ProbListM2!D:S,10,FALSE)</f>
        <v>0.55042026473684125</v>
      </c>
      <c r="F114" t="str">
        <f>_xlfn.IFNA(VLOOKUP(D114,ctlistM2!A:AI,4,FALSE),"FA 12:0")</f>
        <v>TG 48:2-FA14:0</v>
      </c>
      <c r="G114">
        <f>_xlfn.IFNA(VLOOKUP(D114,ctlistM2!A:AL,11,FALSE),0)</f>
        <v>1</v>
      </c>
      <c r="H114" s="2">
        <f>IF(G114=0,0,VLOOKUP(F114,ProbListM2!D:W,IF(G114=1,17,IF(G114=2,18,IF(G114=3,19,IF(G114=4,20)))), FALSE))</f>
        <v>5.2436154310684151E-2</v>
      </c>
      <c r="I114" s="12" t="str">
        <f>IF(_xlfn.IFNA(VLOOKUP(D114,ctlistM2!A:AI,12,FALSE),"FA 12:0")=0,"FA 12:0", _xlfn.IFNA(VLOOKUP(D114,ctlistM2!A:AI,12,FALSE),"FA 12:0"))</f>
        <v>TG 48:2-FA14:1</v>
      </c>
      <c r="J114" s="12">
        <f>_xlfn.IFNA(VLOOKUP(D114,ctlistM2!A:AO,19,FALSE),0)</f>
        <v>2</v>
      </c>
      <c r="K114" s="2">
        <f>IF(J114=0,0,VLOOKUP(I114,ProbListM2!D:W,IF(J114=1,17,IF(J114=2,18,IF(J114=3,19,IF(J114=4,20)))),FALSE))</f>
        <v>9.1762207125448206E-3</v>
      </c>
      <c r="L114" s="12" t="str">
        <f>IF(_xlfn.IFNA(VLOOKUP(D114,ctlistM2!A:AI,20,FALSE),"FA 12:0")=0,"FA 12:0", _xlfn.IFNA(VLOOKUP(D114,ctlistM2!A:AI,20,FALSE),"FA 12:0"))</f>
        <v>FA 12:0</v>
      </c>
      <c r="M114">
        <f>_xlfn.IFNA(VLOOKUP(D114,ctlistM2!A:AR,27,FALSE),0)</f>
        <v>0</v>
      </c>
      <c r="N114" s="2">
        <f>IF(M114=0,0,VLOOKUP(L114,ProbListM2!D:W,IF(M114=1,17,IF(M114=2,18,IF(M114=3,19,IF(M114=4,20)))), FALSE))</f>
        <v>0</v>
      </c>
      <c r="O114" t="str">
        <f>IF(_xlfn.IFNA(VLOOKUP(D114,ctlistM2!A:AI,28,FALSE),"FA 12:0")=0,"FA 12:0", _xlfn.IFNA(VLOOKUP(D114,ctlistM2!A:AI,28,FALSE),"FA 12:0"))</f>
        <v>FA 12:0</v>
      </c>
      <c r="P114">
        <f>_xlfn.IFNA(VLOOKUP(D114,ctlistM2!A:AU,35,FALSE),0)</f>
        <v>0</v>
      </c>
      <c r="Q114" s="2">
        <f>IF(P114=0,0,VLOOKUP(O114,ProbListM2!D:W,IF(P114=1,17,IF(P114=2,18,IF(P114=3,19,IF(P114=4,20)))), FALSE))</f>
        <v>0</v>
      </c>
    </row>
    <row r="115" spans="1:17" x14ac:dyDescent="0.25">
      <c r="A115">
        <v>114</v>
      </c>
      <c r="B115">
        <v>822.7</v>
      </c>
      <c r="C115">
        <v>579.5</v>
      </c>
      <c r="D115" t="s">
        <v>1117</v>
      </c>
      <c r="E115">
        <f>VLOOKUP(D115,ProbListM2!D:S,10,FALSE)</f>
        <v>0.55042026473684125</v>
      </c>
      <c r="F115" t="str">
        <f>_xlfn.IFNA(VLOOKUP(D115,ctlistM2!A:AI,4,FALSE),"FA 12:0")</f>
        <v>TG 48:2-FA14:1</v>
      </c>
      <c r="G115">
        <f>_xlfn.IFNA(VLOOKUP(D115,ctlistM2!A:AL,11,FALSE),0)</f>
        <v>1</v>
      </c>
      <c r="H115" s="2">
        <f>IF(G115=0,0,VLOOKUP(F115,ProbListM2!D:W,IF(G115=1,17,IF(G115=2,18,IF(G115=3,19,IF(G115=4,20)))), FALSE))</f>
        <v>5.2506063314012454E-2</v>
      </c>
      <c r="I115" s="12" t="str">
        <f>IF(_xlfn.IFNA(VLOOKUP(D115,ctlistM2!A:AI,12,FALSE),"FA 12:0")=0,"FA 12:0", _xlfn.IFNA(VLOOKUP(D115,ctlistM2!A:AI,12,FALSE),"FA 12:0"))</f>
        <v>FA 12:0</v>
      </c>
      <c r="J115" s="12">
        <f>_xlfn.IFNA(VLOOKUP(D115,ctlistM2!A:AO,19,FALSE),0)</f>
        <v>0</v>
      </c>
      <c r="K115" s="2">
        <f>IF(J115=0,0,VLOOKUP(I115,ProbListM2!D:W,IF(J115=1,17,IF(J115=2,18,IF(J115=3,19,IF(J115=4,20)))),FALSE))</f>
        <v>0</v>
      </c>
      <c r="L115" s="12" t="str">
        <f>IF(_xlfn.IFNA(VLOOKUP(D115,ctlistM2!A:AI,20,FALSE),"FA 12:0")=0,"FA 12:0", _xlfn.IFNA(VLOOKUP(D115,ctlistM2!A:AI,20,FALSE),"FA 12:0"))</f>
        <v>FA 12:0</v>
      </c>
      <c r="M115">
        <f>_xlfn.IFNA(VLOOKUP(D115,ctlistM2!A:AR,27,FALSE),0)</f>
        <v>0</v>
      </c>
      <c r="N115" s="2">
        <f>IF(M115=0,0,VLOOKUP(L115,ProbListM2!D:W,IF(M115=1,17,IF(M115=2,18,IF(M115=3,19,IF(M115=4,20)))), FALSE))</f>
        <v>0</v>
      </c>
      <c r="O115" t="str">
        <f>IF(_xlfn.IFNA(VLOOKUP(D115,ctlistM2!A:AI,28,FALSE),"FA 12:0")=0,"FA 12:0", _xlfn.IFNA(VLOOKUP(D115,ctlistM2!A:AI,28,FALSE),"FA 12:0"))</f>
        <v>FA 12:0</v>
      </c>
      <c r="P115">
        <f>_xlfn.IFNA(VLOOKUP(D115,ctlistM2!A:AU,35,FALSE),0)</f>
        <v>0</v>
      </c>
      <c r="Q115" s="2">
        <f>IF(P115=0,0,VLOOKUP(O115,ProbListM2!D:W,IF(P115=1,17,IF(P115=2,18,IF(P115=3,19,IF(P115=4,20)))), FALSE))</f>
        <v>0</v>
      </c>
    </row>
    <row r="116" spans="1:17" x14ac:dyDescent="0.25">
      <c r="A116">
        <v>115</v>
      </c>
      <c r="B116">
        <v>822.7</v>
      </c>
      <c r="C116">
        <v>549.4</v>
      </c>
      <c r="D116" t="s">
        <v>1118</v>
      </c>
      <c r="E116">
        <f>VLOOKUP(D116,ProbListM2!D:S,10,FALSE)</f>
        <v>0.55042026473684125</v>
      </c>
      <c r="F116" t="str">
        <f>_xlfn.IFNA(VLOOKUP(D116,ctlistM2!A:AI,4,FALSE),"FA 12:0")</f>
        <v>TG 48:2-FA16:1</v>
      </c>
      <c r="G116">
        <f>_xlfn.IFNA(VLOOKUP(D116,ctlistM2!A:AL,11,FALSE),0)</f>
        <v>2</v>
      </c>
      <c r="H116" s="2">
        <f>IF(G116=0,0,VLOOKUP(F116,ProbListM2!D:W,IF(G116=1,17,IF(G116=2,18,IF(G116=3,19,IF(G116=4,20)))), FALSE))</f>
        <v>1.1320821702117656E-2</v>
      </c>
      <c r="I116" s="12" t="str">
        <f>IF(_xlfn.IFNA(VLOOKUP(D116,ctlistM2!A:AI,12,FALSE),"FA 12:0")=0,"FA 12:0", _xlfn.IFNA(VLOOKUP(D116,ctlistM2!A:AI,12,FALSE),"FA 12:0"))</f>
        <v>TG 48:2-FA16:0</v>
      </c>
      <c r="J116" s="12">
        <f>_xlfn.IFNA(VLOOKUP(D116,ctlistM2!A:AO,19,FALSE),0)</f>
        <v>1</v>
      </c>
      <c r="K116" s="2">
        <f>IF(J116=0,0,VLOOKUP(I116,ProbListM2!D:W,IF(J116=1,17,IF(J116=2,18,IF(J116=3,19,IF(J116=4,20)))),FALSE))</f>
        <v>4.7326183313565681E-2</v>
      </c>
      <c r="L116" s="12" t="str">
        <f>IF(_xlfn.IFNA(VLOOKUP(D116,ctlistM2!A:AI,20,FALSE),"FA 12:0")=0,"FA 12:0", _xlfn.IFNA(VLOOKUP(D116,ctlistM2!A:AI,20,FALSE),"FA 12:0"))</f>
        <v>FA 12:0</v>
      </c>
      <c r="M116">
        <f>_xlfn.IFNA(VLOOKUP(D116,ctlistM2!A:AR,27,FALSE),0)</f>
        <v>0</v>
      </c>
      <c r="N116" s="2">
        <f>IF(M116=0,0,VLOOKUP(L116,ProbListM2!D:W,IF(M116=1,17,IF(M116=2,18,IF(M116=3,19,IF(M116=4,20)))), FALSE))</f>
        <v>0</v>
      </c>
      <c r="O116" t="str">
        <f>IF(_xlfn.IFNA(VLOOKUP(D116,ctlistM2!A:AI,28,FALSE),"FA 12:0")=0,"FA 12:0", _xlfn.IFNA(VLOOKUP(D116,ctlistM2!A:AI,28,FALSE),"FA 12:0"))</f>
        <v>FA 12:0</v>
      </c>
      <c r="P116">
        <f>_xlfn.IFNA(VLOOKUP(D116,ctlistM2!A:AU,35,FALSE),0)</f>
        <v>0</v>
      </c>
      <c r="Q116" s="2">
        <f>IF(P116=0,0,VLOOKUP(O116,ProbListM2!D:W,IF(P116=1,17,IF(P116=2,18,IF(P116=3,19,IF(P116=4,20)))), FALSE))</f>
        <v>0</v>
      </c>
    </row>
    <row r="117" spans="1:17" x14ac:dyDescent="0.25">
      <c r="A117">
        <v>116</v>
      </c>
      <c r="B117">
        <v>822.7</v>
      </c>
      <c r="C117">
        <v>551.4</v>
      </c>
      <c r="D117" t="s">
        <v>1119</v>
      </c>
      <c r="E117">
        <f>VLOOKUP(D117,ProbListM2!D:S,10,FALSE)</f>
        <v>0.55042026473684125</v>
      </c>
      <c r="F117" t="str">
        <f>_xlfn.IFNA(VLOOKUP(D117,ctlistM2!A:AI,4,FALSE),"FA 12:0")</f>
        <v>TG 48:2-FA16:1</v>
      </c>
      <c r="G117">
        <f>_xlfn.IFNA(VLOOKUP(D117,ctlistM2!A:AL,11,FALSE),0)</f>
        <v>1</v>
      </c>
      <c r="H117" s="2">
        <f>IF(G117=0,0,VLOOKUP(F117,ProbListM2!D:W,IF(G117=1,17,IF(G117=2,18,IF(G117=3,19,IF(G117=4,20)))), FALSE))</f>
        <v>4.7392318349639084E-2</v>
      </c>
      <c r="I117" s="12" t="str">
        <f>IF(_xlfn.IFNA(VLOOKUP(D117,ctlistM2!A:AI,12,FALSE),"FA 12:0")=0,"FA 12:0", _xlfn.IFNA(VLOOKUP(D117,ctlistM2!A:AI,12,FALSE),"FA 12:0"))</f>
        <v>FA 12:0</v>
      </c>
      <c r="J117" s="12">
        <f>_xlfn.IFNA(VLOOKUP(D117,ctlistM2!A:AO,19,FALSE),0)</f>
        <v>0</v>
      </c>
      <c r="K117" s="2">
        <f>IF(J117=0,0,VLOOKUP(I117,ProbListM2!D:W,IF(J117=1,17,IF(J117=2,18,IF(J117=3,19,IF(J117=4,20)))),FALSE))</f>
        <v>0</v>
      </c>
      <c r="L117" s="12" t="str">
        <f>IF(_xlfn.IFNA(VLOOKUP(D117,ctlistM2!A:AI,20,FALSE),"FA 12:0")=0,"FA 12:0", _xlfn.IFNA(VLOOKUP(D117,ctlistM2!A:AI,20,FALSE),"FA 12:0"))</f>
        <v>FA 12:0</v>
      </c>
      <c r="M117">
        <f>_xlfn.IFNA(VLOOKUP(D117,ctlistM2!A:AR,27,FALSE),0)</f>
        <v>0</v>
      </c>
      <c r="N117" s="2">
        <f>IF(M117=0,0,VLOOKUP(L117,ProbListM2!D:W,IF(M117=1,17,IF(M117=2,18,IF(M117=3,19,IF(M117=4,20)))), FALSE))</f>
        <v>0</v>
      </c>
      <c r="O117" t="str">
        <f>IF(_xlfn.IFNA(VLOOKUP(D117,ctlistM2!A:AI,28,FALSE),"FA 12:0")=0,"FA 12:0", _xlfn.IFNA(VLOOKUP(D117,ctlistM2!A:AI,28,FALSE),"FA 12:0"))</f>
        <v>FA 12:0</v>
      </c>
      <c r="P117">
        <f>_xlfn.IFNA(VLOOKUP(D117,ctlistM2!A:AU,35,FALSE),0)</f>
        <v>0</v>
      </c>
      <c r="Q117" s="2">
        <f>IF(P117=0,0,VLOOKUP(O117,ProbListM2!D:W,IF(P117=1,17,IF(P117=2,18,IF(P117=3,19,IF(P117=4,20)))), FALSE))</f>
        <v>0</v>
      </c>
    </row>
    <row r="118" spans="1:17" x14ac:dyDescent="0.25">
      <c r="A118">
        <v>117</v>
      </c>
      <c r="B118">
        <v>822.7</v>
      </c>
      <c r="C118">
        <v>521.4</v>
      </c>
      <c r="D118" t="s">
        <v>1120</v>
      </c>
      <c r="E118">
        <f>VLOOKUP(D118,ProbListM2!D:S,10,FALSE)</f>
        <v>0.55042026473684125</v>
      </c>
      <c r="F118" t="str">
        <f>_xlfn.IFNA(VLOOKUP(D118,ctlistM2!A:AI,4,FALSE),"FA 12:0")</f>
        <v>TG 48:2-FA18:1</v>
      </c>
      <c r="G118">
        <f>_xlfn.IFNA(VLOOKUP(D118,ctlistM2!A:AL,11,FALSE),0)</f>
        <v>2</v>
      </c>
      <c r="H118" s="2">
        <f>IF(G118=0,0,VLOOKUP(F118,ProbListM2!D:W,IF(G118=1,17,IF(G118=2,18,IF(G118=3,19,IF(G118=4,20)))), FALSE))</f>
        <v>1.3752764443238408E-2</v>
      </c>
      <c r="I118" s="12" t="str">
        <f>IF(_xlfn.IFNA(VLOOKUP(D118,ctlistM2!A:AI,12,FALSE),"FA 12:0")=0,"FA 12:0", _xlfn.IFNA(VLOOKUP(D118,ctlistM2!A:AI,12,FALSE),"FA 12:0"))</f>
        <v>TG 48:2-FA18:0</v>
      </c>
      <c r="J118" s="12">
        <f>_xlfn.IFNA(VLOOKUP(D118,ctlistM2!A:AO,19,FALSE),0)</f>
        <v>1</v>
      </c>
      <c r="K118" s="2">
        <f>IF(J118=0,0,VLOOKUP(I118,ProbListM2!D:W,IF(J118=1,17,IF(J118=2,18,IF(J118=3,19,IF(J118=4,20)))),FALSE))</f>
        <v>4.2503554067995102E-2</v>
      </c>
      <c r="L118" s="12" t="str">
        <f>IF(_xlfn.IFNA(VLOOKUP(D118,ctlistM2!A:AI,20,FALSE),"FA 12:0")=0,"FA 12:0", _xlfn.IFNA(VLOOKUP(D118,ctlistM2!A:AI,20,FALSE),"FA 12:0"))</f>
        <v>FA 12:0</v>
      </c>
      <c r="M118">
        <f>_xlfn.IFNA(VLOOKUP(D118,ctlistM2!A:AR,27,FALSE),0)</f>
        <v>0</v>
      </c>
      <c r="N118" s="2">
        <f>IF(M118=0,0,VLOOKUP(L118,ProbListM2!D:W,IF(M118=1,17,IF(M118=2,18,IF(M118=3,19,IF(M118=4,20)))), FALSE))</f>
        <v>0</v>
      </c>
      <c r="O118" t="str">
        <f>IF(_xlfn.IFNA(VLOOKUP(D118,ctlistM2!A:AI,28,FALSE),"FA 12:0")=0,"FA 12:0", _xlfn.IFNA(VLOOKUP(D118,ctlistM2!A:AI,28,FALSE),"FA 12:0"))</f>
        <v>FA 12:0</v>
      </c>
      <c r="P118">
        <f>_xlfn.IFNA(VLOOKUP(D118,ctlistM2!A:AU,35,FALSE),0)</f>
        <v>0</v>
      </c>
      <c r="Q118" s="2">
        <f>IF(P118=0,0,VLOOKUP(O118,ProbListM2!D:W,IF(P118=1,17,IF(P118=2,18,IF(P118=3,19,IF(P118=4,20)))), FALSE))</f>
        <v>0</v>
      </c>
    </row>
    <row r="119" spans="1:17" x14ac:dyDescent="0.25">
      <c r="A119">
        <v>118</v>
      </c>
      <c r="B119">
        <v>822.7</v>
      </c>
      <c r="C119">
        <v>523.4</v>
      </c>
      <c r="D119" t="s">
        <v>1121</v>
      </c>
      <c r="E119">
        <f>VLOOKUP(D119,ProbListM2!D:S,10,FALSE)</f>
        <v>0.55042026473684125</v>
      </c>
      <c r="F119" t="str">
        <f>_xlfn.IFNA(VLOOKUP(D119,ctlistM2!A:AI,4,FALSE),"FA 12:0")</f>
        <v>TG 48:2-FA18:2</v>
      </c>
      <c r="G119">
        <f>_xlfn.IFNA(VLOOKUP(D119,ctlistM2!A:AL,11,FALSE),0)</f>
        <v>2</v>
      </c>
      <c r="H119" s="2">
        <f>IF(G119=0,0,VLOOKUP(F119,ProbListM2!D:W,IF(G119=1,17,IF(G119=2,18,IF(G119=3,19,IF(G119=4,20)))), FALSE))</f>
        <v>1.3718078423413469E-2</v>
      </c>
      <c r="I119" s="12" t="str">
        <f>IF(_xlfn.IFNA(VLOOKUP(D119,ctlistM2!A:AI,12,FALSE),"FA 12:0")=0,"FA 12:0", _xlfn.IFNA(VLOOKUP(D119,ctlistM2!A:AI,12,FALSE),"FA 12:0"))</f>
        <v>TG 48:2-FA18:1</v>
      </c>
      <c r="J119" s="12">
        <f>_xlfn.IFNA(VLOOKUP(D119,ctlistM2!A:AO,19,FALSE),0)</f>
        <v>1</v>
      </c>
      <c r="K119" s="2">
        <f>IF(J119=0,0,VLOOKUP(I119,ProbListM2!D:W,IF(J119=1,17,IF(J119=2,18,IF(J119=3,19,IF(J119=4,20)))),FALSE))</f>
        <v>4.2565915136813653E-2</v>
      </c>
      <c r="L119" s="12" t="str">
        <f>IF(_xlfn.IFNA(VLOOKUP(D119,ctlistM2!A:AI,20,FALSE),"FA 12:0")=0,"FA 12:0", _xlfn.IFNA(VLOOKUP(D119,ctlistM2!A:AI,20,FALSE),"FA 12:0"))</f>
        <v>FA 12:0</v>
      </c>
      <c r="M119">
        <f>_xlfn.IFNA(VLOOKUP(D119,ctlistM2!A:AR,27,FALSE),0)</f>
        <v>0</v>
      </c>
      <c r="N119" s="2">
        <f>IF(M119=0,0,VLOOKUP(L119,ProbListM2!D:W,IF(M119=1,17,IF(M119=2,18,IF(M119=3,19,IF(M119=4,20)))), FALSE))</f>
        <v>0</v>
      </c>
      <c r="O119" t="str">
        <f>IF(_xlfn.IFNA(VLOOKUP(D119,ctlistM2!A:AI,28,FALSE),"FA 12:0")=0,"FA 12:0", _xlfn.IFNA(VLOOKUP(D119,ctlistM2!A:AI,28,FALSE),"FA 12:0"))</f>
        <v>FA 12:0</v>
      </c>
      <c r="P119">
        <f>_xlfn.IFNA(VLOOKUP(D119,ctlistM2!A:AU,35,FALSE),0)</f>
        <v>0</v>
      </c>
      <c r="Q119" s="2">
        <f>IF(P119=0,0,VLOOKUP(O119,ProbListM2!D:W,IF(P119=1,17,IF(P119=2,18,IF(P119=3,19,IF(P119=4,20)))), FALSE))</f>
        <v>0</v>
      </c>
    </row>
    <row r="120" spans="1:17" x14ac:dyDescent="0.25">
      <c r="A120">
        <v>119</v>
      </c>
      <c r="B120">
        <v>820.7</v>
      </c>
      <c r="C120">
        <v>603.5</v>
      </c>
      <c r="D120" t="s">
        <v>1122</v>
      </c>
      <c r="E120">
        <f>VLOOKUP(D120,ProbListM2!D:S,10,FALSE)</f>
        <v>0.55058542797706234</v>
      </c>
      <c r="F120" t="str">
        <f>_xlfn.IFNA(VLOOKUP(D120,ctlistM2!A:AI,4,FALSE),"FA 12:0")</f>
        <v>TG 48:3-FA12:0</v>
      </c>
      <c r="G120">
        <f>_xlfn.IFNA(VLOOKUP(D120,ctlistM2!A:AL,11,FALSE),0)</f>
        <v>1</v>
      </c>
      <c r="H120" s="2">
        <f>IF(G120=0,0,VLOOKUP(F120,ProbListM2!D:W,IF(G120=1,17,IF(G120=2,18,IF(G120=3,19,IF(G120=4,20)))), FALSE))</f>
        <v>5.7777165505990623E-2</v>
      </c>
      <c r="I120" s="12" t="str">
        <f>IF(_xlfn.IFNA(VLOOKUP(D120,ctlistM2!A:AI,12,FALSE),"FA 12:0")=0,"FA 12:0", _xlfn.IFNA(VLOOKUP(D120,ctlistM2!A:AI,12,FALSE),"FA 12:0"))</f>
        <v>FA 12:0</v>
      </c>
      <c r="J120" s="12">
        <f>_xlfn.IFNA(VLOOKUP(D120,ctlistM2!A:AO,19,FALSE),0)</f>
        <v>0</v>
      </c>
      <c r="K120" s="2">
        <f>IF(J120=0,0,VLOOKUP(I120,ProbListM2!D:W,IF(J120=1,17,IF(J120=2,18,IF(J120=3,19,IF(J120=4,20)))),FALSE))</f>
        <v>0</v>
      </c>
      <c r="L120" s="12" t="str">
        <f>IF(_xlfn.IFNA(VLOOKUP(D120,ctlistM2!A:AI,20,FALSE),"FA 12:0")=0,"FA 12:0", _xlfn.IFNA(VLOOKUP(D120,ctlistM2!A:AI,20,FALSE),"FA 12:0"))</f>
        <v>FA 12:0</v>
      </c>
      <c r="M120">
        <f>_xlfn.IFNA(VLOOKUP(D120,ctlistM2!A:AR,27,FALSE),0)</f>
        <v>0</v>
      </c>
      <c r="N120" s="2">
        <f>IF(M120=0,0,VLOOKUP(L120,ProbListM2!D:W,IF(M120=1,17,IF(M120=2,18,IF(M120=3,19,IF(M120=4,20)))), FALSE))</f>
        <v>0</v>
      </c>
      <c r="O120" t="str">
        <f>IF(_xlfn.IFNA(VLOOKUP(D120,ctlistM2!A:AI,28,FALSE),"FA 12:0")=0,"FA 12:0", _xlfn.IFNA(VLOOKUP(D120,ctlistM2!A:AI,28,FALSE),"FA 12:0"))</f>
        <v>FA 12:0</v>
      </c>
      <c r="P120">
        <f>_xlfn.IFNA(VLOOKUP(D120,ctlistM2!A:AU,35,FALSE),0)</f>
        <v>0</v>
      </c>
      <c r="Q120" s="2">
        <f>IF(P120=0,0,VLOOKUP(O120,ProbListM2!D:W,IF(P120=1,17,IF(P120=2,18,IF(P120=3,19,IF(P120=4,20)))), FALSE))</f>
        <v>0</v>
      </c>
    </row>
    <row r="121" spans="1:17" x14ac:dyDescent="0.25">
      <c r="A121">
        <v>120</v>
      </c>
      <c r="B121">
        <v>820.7</v>
      </c>
      <c r="C121">
        <v>575.5</v>
      </c>
      <c r="D121" t="s">
        <v>1123</v>
      </c>
      <c r="E121">
        <f>VLOOKUP(D121,ProbListM2!D:S,10,FALSE)</f>
        <v>0.55058542797706234</v>
      </c>
      <c r="F121" t="str">
        <f>_xlfn.IFNA(VLOOKUP(D121,ctlistM2!A:AI,4,FALSE),"FA 12:0")</f>
        <v>TG 48:3-FA14:1</v>
      </c>
      <c r="G121">
        <f>_xlfn.IFNA(VLOOKUP(D121,ctlistM2!A:AL,11,FALSE),0)</f>
        <v>2</v>
      </c>
      <c r="H121" s="2">
        <f>IF(G121=0,0,VLOOKUP(F121,ProbListM2!D:W,IF(G121=1,17,IF(G121=2,18,IF(G121=3,19,IF(G121=4,20)))), FALSE))</f>
        <v>9.1789741982773836E-3</v>
      </c>
      <c r="I121" s="12" t="str">
        <f>IF(_xlfn.IFNA(VLOOKUP(D121,ctlistM2!A:AI,12,FALSE),"FA 12:0")=0,"FA 12:0", _xlfn.IFNA(VLOOKUP(D121,ctlistM2!A:AI,12,FALSE),"FA 12:0"))</f>
        <v>TG 48:3-FA14:0</v>
      </c>
      <c r="J121" s="12">
        <f>_xlfn.IFNA(VLOOKUP(D121,ctlistM2!A:AO,19,FALSE),0)</f>
        <v>1</v>
      </c>
      <c r="K121" s="2">
        <f>IF(J121=0,0,VLOOKUP(I121,ProbListM2!D:W,IF(J121=1,17,IF(J121=2,18,IF(J121=3,19,IF(J121=4,20)))),FALSE))</f>
        <v>5.2382008298807972E-2</v>
      </c>
      <c r="L121" s="12" t="str">
        <f>IF(_xlfn.IFNA(VLOOKUP(D121,ctlistM2!A:AI,20,FALSE),"FA 12:0")=0,"FA 12:0", _xlfn.IFNA(VLOOKUP(D121,ctlistM2!A:AI,20,FALSE),"FA 12:0"))</f>
        <v>FA 12:0</v>
      </c>
      <c r="M121">
        <f>_xlfn.IFNA(VLOOKUP(D121,ctlistM2!A:AR,27,FALSE),0)</f>
        <v>0</v>
      </c>
      <c r="N121" s="2">
        <f>IF(M121=0,0,VLOOKUP(L121,ProbListM2!D:W,IF(M121=1,17,IF(M121=2,18,IF(M121=3,19,IF(M121=4,20)))), FALSE))</f>
        <v>0</v>
      </c>
      <c r="O121" t="str">
        <f>IF(_xlfn.IFNA(VLOOKUP(D121,ctlistM2!A:AI,28,FALSE),"FA 12:0")=0,"FA 12:0", _xlfn.IFNA(VLOOKUP(D121,ctlistM2!A:AI,28,FALSE),"FA 12:0"))</f>
        <v>FA 12:0</v>
      </c>
      <c r="P121">
        <f>_xlfn.IFNA(VLOOKUP(D121,ctlistM2!A:AU,35,FALSE),0)</f>
        <v>0</v>
      </c>
      <c r="Q121" s="2">
        <f>IF(P121=0,0,VLOOKUP(O121,ProbListM2!D:W,IF(P121=1,17,IF(P121=2,18,IF(P121=3,19,IF(P121=4,20)))), FALSE))</f>
        <v>0</v>
      </c>
    </row>
    <row r="122" spans="1:17" x14ac:dyDescent="0.25">
      <c r="A122">
        <v>121</v>
      </c>
      <c r="B122">
        <v>820.7</v>
      </c>
      <c r="C122">
        <v>577.5</v>
      </c>
      <c r="D122" t="s">
        <v>1124</v>
      </c>
      <c r="E122">
        <f>VLOOKUP(D122,ProbListM2!D:S,10,FALSE)</f>
        <v>0.55058542797706234</v>
      </c>
      <c r="F122" t="str">
        <f>_xlfn.IFNA(VLOOKUP(D122,ctlistM2!A:AI,4,FALSE),"FA 12:0")</f>
        <v>TG 48:3-FA14:1</v>
      </c>
      <c r="G122">
        <f>_xlfn.IFNA(VLOOKUP(D122,ctlistM2!A:AL,11,FALSE),0)</f>
        <v>1</v>
      </c>
      <c r="H122" s="2">
        <f>IF(G122=0,0,VLOOKUP(F122,ProbListM2!D:W,IF(G122=1,17,IF(G122=2,18,IF(G122=3,19,IF(G122=4,20)))), FALSE))</f>
        <v>5.245188869712579E-2</v>
      </c>
      <c r="I122" s="12" t="str">
        <f>IF(_xlfn.IFNA(VLOOKUP(D122,ctlistM2!A:AI,12,FALSE),"FA 12:0")=0,"FA 12:0", _xlfn.IFNA(VLOOKUP(D122,ctlistM2!A:AI,12,FALSE),"FA 12:0"))</f>
        <v>FA 12:0</v>
      </c>
      <c r="J122" s="12">
        <f>_xlfn.IFNA(VLOOKUP(D122,ctlistM2!A:AO,19,FALSE),0)</f>
        <v>0</v>
      </c>
      <c r="K122" s="2">
        <f>IF(J122=0,0,VLOOKUP(I122,ProbListM2!D:W,IF(J122=1,17,IF(J122=2,18,IF(J122=3,19,IF(J122=4,20)))),FALSE))</f>
        <v>0</v>
      </c>
      <c r="L122" s="12" t="str">
        <f>IF(_xlfn.IFNA(VLOOKUP(D122,ctlistM2!A:AI,20,FALSE),"FA 12:0")=0,"FA 12:0", _xlfn.IFNA(VLOOKUP(D122,ctlistM2!A:AI,20,FALSE),"FA 12:0"))</f>
        <v>FA 12:0</v>
      </c>
      <c r="M122">
        <f>_xlfn.IFNA(VLOOKUP(D122,ctlistM2!A:AR,27,FALSE),0)</f>
        <v>0</v>
      </c>
      <c r="N122" s="2">
        <f>IF(M122=0,0,VLOOKUP(L122,ProbListM2!D:W,IF(M122=1,17,IF(M122=2,18,IF(M122=3,19,IF(M122=4,20)))), FALSE))</f>
        <v>0</v>
      </c>
      <c r="O122" t="str">
        <f>IF(_xlfn.IFNA(VLOOKUP(D122,ctlistM2!A:AI,28,FALSE),"FA 12:0")=0,"FA 12:0", _xlfn.IFNA(VLOOKUP(D122,ctlistM2!A:AI,28,FALSE),"FA 12:0"))</f>
        <v>FA 12:0</v>
      </c>
      <c r="P122">
        <f>_xlfn.IFNA(VLOOKUP(D122,ctlistM2!A:AU,35,FALSE),0)</f>
        <v>0</v>
      </c>
      <c r="Q122" s="2">
        <f>IF(P122=0,0,VLOOKUP(O122,ProbListM2!D:W,IF(P122=1,17,IF(P122=2,18,IF(P122=3,19,IF(P122=4,20)))), FALSE))</f>
        <v>0</v>
      </c>
    </row>
    <row r="123" spans="1:17" x14ac:dyDescent="0.25">
      <c r="A123">
        <v>122</v>
      </c>
      <c r="B123">
        <v>820.7</v>
      </c>
      <c r="C123">
        <v>547.4</v>
      </c>
      <c r="D123" t="s">
        <v>1125</v>
      </c>
      <c r="E123">
        <f>VLOOKUP(D123,ProbListM2!D:S,10,FALSE)</f>
        <v>0.55058542797706234</v>
      </c>
      <c r="F123" t="str">
        <f>_xlfn.IFNA(VLOOKUP(D123,ctlistM2!A:AI,4,FALSE),"FA 12:0")</f>
        <v>TG 48:3-FA16:1</v>
      </c>
      <c r="G123">
        <f>_xlfn.IFNA(VLOOKUP(D123,ctlistM2!A:AL,11,FALSE),0)</f>
        <v>2</v>
      </c>
      <c r="H123" s="2">
        <f>IF(G123=0,0,VLOOKUP(F123,ProbListM2!D:W,IF(G123=1,17,IF(G123=2,18,IF(G123=3,19,IF(G123=4,20)))), FALSE))</f>
        <v>1.1324218712936615E-2</v>
      </c>
      <c r="I123" s="12" t="str">
        <f>IF(_xlfn.IFNA(VLOOKUP(D123,ctlistM2!A:AI,12,FALSE),"FA 12:0")=0,"FA 12:0", _xlfn.IFNA(VLOOKUP(D123,ctlistM2!A:AI,12,FALSE),"FA 12:0"))</f>
        <v>TG 48:3-FA16:0</v>
      </c>
      <c r="J123" s="12">
        <f>_xlfn.IFNA(VLOOKUP(D123,ctlistM2!A:AO,19,FALSE),0)</f>
        <v>1</v>
      </c>
      <c r="K123" s="2">
        <f>IF(J123=0,0,VLOOKUP(I123,ProbListM2!D:W,IF(J123=1,17,IF(J123=2,18,IF(J123=3,19,IF(J123=4,20)))),FALSE))</f>
        <v>4.7274279065098165E-2</v>
      </c>
      <c r="L123" s="12" t="str">
        <f>IF(_xlfn.IFNA(VLOOKUP(D123,ctlistM2!A:AI,20,FALSE),"FA 12:0")=0,"FA 12:0", _xlfn.IFNA(VLOOKUP(D123,ctlistM2!A:AI,20,FALSE),"FA 12:0"))</f>
        <v>FA 12:0</v>
      </c>
      <c r="M123">
        <f>_xlfn.IFNA(VLOOKUP(D123,ctlistM2!A:AR,27,FALSE),0)</f>
        <v>0</v>
      </c>
      <c r="N123" s="2">
        <f>IF(M123=0,0,VLOOKUP(L123,ProbListM2!D:W,IF(M123=1,17,IF(M123=2,18,IF(M123=3,19,IF(M123=4,20)))), FALSE))</f>
        <v>0</v>
      </c>
      <c r="O123" t="str">
        <f>IF(_xlfn.IFNA(VLOOKUP(D123,ctlistM2!A:AI,28,FALSE),"FA 12:0")=0,"FA 12:0", _xlfn.IFNA(VLOOKUP(D123,ctlistM2!A:AI,28,FALSE),"FA 12:0"))</f>
        <v>FA 12:0</v>
      </c>
      <c r="P123">
        <f>_xlfn.IFNA(VLOOKUP(D123,ctlistM2!A:AU,35,FALSE),0)</f>
        <v>0</v>
      </c>
      <c r="Q123" s="2">
        <f>IF(P123=0,0,VLOOKUP(O123,ProbListM2!D:W,IF(P123=1,17,IF(P123=2,18,IF(P123=3,19,IF(P123=4,20)))), FALSE))</f>
        <v>0</v>
      </c>
    </row>
    <row r="124" spans="1:17" x14ac:dyDescent="0.25">
      <c r="A124">
        <v>123</v>
      </c>
      <c r="B124">
        <v>820.7</v>
      </c>
      <c r="C124">
        <v>549.4</v>
      </c>
      <c r="D124" t="s">
        <v>1126</v>
      </c>
      <c r="E124">
        <f>VLOOKUP(D124,ProbListM2!D:S,10,FALSE)</f>
        <v>0.55058542797706234</v>
      </c>
      <c r="F124" t="str">
        <f>_xlfn.IFNA(VLOOKUP(D124,ctlistM2!A:AI,4,FALSE),"FA 12:0")</f>
        <v>TG 48:3-FA16:1</v>
      </c>
      <c r="G124">
        <f>_xlfn.IFNA(VLOOKUP(D124,ctlistM2!A:AL,11,FALSE),0)</f>
        <v>1</v>
      </c>
      <c r="H124" s="2">
        <f>IF(G124=0,0,VLOOKUP(F124,ProbListM2!D:W,IF(G124=1,17,IF(G124=2,18,IF(G124=3,19,IF(G124=4,20)))), FALSE))</f>
        <v>4.7340384363716133E-2</v>
      </c>
      <c r="I124" s="12" t="str">
        <f>IF(_xlfn.IFNA(VLOOKUP(D124,ctlistM2!A:AI,12,FALSE),"FA 12:0")=0,"FA 12:0", _xlfn.IFNA(VLOOKUP(D124,ctlistM2!A:AI,12,FALSE),"FA 12:0"))</f>
        <v>FA 12:0</v>
      </c>
      <c r="J124" s="12">
        <f>_xlfn.IFNA(VLOOKUP(D124,ctlistM2!A:AO,19,FALSE),0)</f>
        <v>0</v>
      </c>
      <c r="K124" s="2">
        <f>IF(J124=0,0,VLOOKUP(I124,ProbListM2!D:W,IF(J124=1,17,IF(J124=2,18,IF(J124=3,19,IF(J124=4,20)))),FALSE))</f>
        <v>0</v>
      </c>
      <c r="L124" s="12" t="str">
        <f>IF(_xlfn.IFNA(VLOOKUP(D124,ctlistM2!A:AI,20,FALSE),"FA 12:0")=0,"FA 12:0", _xlfn.IFNA(VLOOKUP(D124,ctlistM2!A:AI,20,FALSE),"FA 12:0"))</f>
        <v>FA 12:0</v>
      </c>
      <c r="M124">
        <f>_xlfn.IFNA(VLOOKUP(D124,ctlistM2!A:AR,27,FALSE),0)</f>
        <v>0</v>
      </c>
      <c r="N124" s="2">
        <f>IF(M124=0,0,VLOOKUP(L124,ProbListM2!D:W,IF(M124=1,17,IF(M124=2,18,IF(M124=3,19,IF(M124=4,20)))), FALSE))</f>
        <v>0</v>
      </c>
      <c r="O124" t="str">
        <f>IF(_xlfn.IFNA(VLOOKUP(D124,ctlistM2!A:AI,28,FALSE),"FA 12:0")=0,"FA 12:0", _xlfn.IFNA(VLOOKUP(D124,ctlistM2!A:AI,28,FALSE),"FA 12:0"))</f>
        <v>FA 12:0</v>
      </c>
      <c r="P124">
        <f>_xlfn.IFNA(VLOOKUP(D124,ctlistM2!A:AU,35,FALSE),0)</f>
        <v>0</v>
      </c>
      <c r="Q124" s="2">
        <f>IF(P124=0,0,VLOOKUP(O124,ProbListM2!D:W,IF(P124=1,17,IF(P124=2,18,IF(P124=3,19,IF(P124=4,20)))), FALSE))</f>
        <v>0</v>
      </c>
    </row>
    <row r="125" spans="1:17" x14ac:dyDescent="0.25">
      <c r="A125">
        <v>124</v>
      </c>
      <c r="B125">
        <v>820.7</v>
      </c>
      <c r="C125">
        <v>519.4</v>
      </c>
      <c r="D125" t="s">
        <v>1127</v>
      </c>
      <c r="E125">
        <f>VLOOKUP(D125,ProbListM2!D:S,10,FALSE)</f>
        <v>0.55058542797706234</v>
      </c>
      <c r="F125" t="str">
        <f>_xlfn.IFNA(VLOOKUP(D125,ctlistM2!A:AI,4,FALSE),"FA 12:0")</f>
        <v>TG 48:3-FA18:1</v>
      </c>
      <c r="G125">
        <f>_xlfn.IFNA(VLOOKUP(D125,ctlistM2!A:AL,11,FALSE),0)</f>
        <v>2</v>
      </c>
      <c r="H125" s="2">
        <f>IF(G125=0,0,VLOOKUP(F125,ProbListM2!D:W,IF(G125=1,17,IF(G125=2,18,IF(G125=3,19,IF(G125=4,20)))), FALSE))</f>
        <v>1.3756891201068676E-2</v>
      </c>
      <c r="I125" s="12" t="str">
        <f>IF(_xlfn.IFNA(VLOOKUP(D125,ctlistM2!A:AI,12,FALSE),"FA 12:0")=0,"FA 12:0", _xlfn.IFNA(VLOOKUP(D125,ctlistM2!A:AI,12,FALSE),"FA 12:0"))</f>
        <v>FA 12:0</v>
      </c>
      <c r="J125" s="12">
        <f>_xlfn.IFNA(VLOOKUP(D125,ctlistM2!A:AO,19,FALSE),0)</f>
        <v>0</v>
      </c>
      <c r="K125" s="2">
        <f>IF(J125=0,0,VLOOKUP(I125,ProbListM2!D:W,IF(J125=1,17,IF(J125=2,18,IF(J125=3,19,IF(J125=4,20)))),FALSE))</f>
        <v>0</v>
      </c>
      <c r="L125" s="12" t="str">
        <f>IF(_xlfn.IFNA(VLOOKUP(D125,ctlistM2!A:AI,20,FALSE),"FA 12:0")=0,"FA 12:0", _xlfn.IFNA(VLOOKUP(D125,ctlistM2!A:AI,20,FALSE),"FA 12:0"))</f>
        <v>FA 12:0</v>
      </c>
      <c r="M125">
        <f>_xlfn.IFNA(VLOOKUP(D125,ctlistM2!A:AR,27,FALSE),0)</f>
        <v>0</v>
      </c>
      <c r="N125" s="2">
        <f>IF(M125=0,0,VLOOKUP(L125,ProbListM2!D:W,IF(M125=1,17,IF(M125=2,18,IF(M125=3,19,IF(M125=4,20)))), FALSE))</f>
        <v>0</v>
      </c>
      <c r="O125" t="str">
        <f>IF(_xlfn.IFNA(VLOOKUP(D125,ctlistM2!A:AI,28,FALSE),"FA 12:0")=0,"FA 12:0", _xlfn.IFNA(VLOOKUP(D125,ctlistM2!A:AI,28,FALSE),"FA 12:0"))</f>
        <v>FA 12:0</v>
      </c>
      <c r="P125">
        <f>_xlfn.IFNA(VLOOKUP(D125,ctlistM2!A:AU,35,FALSE),0)</f>
        <v>0</v>
      </c>
      <c r="Q125" s="2">
        <f>IF(P125=0,0,VLOOKUP(O125,ProbListM2!D:W,IF(P125=1,17,IF(P125=2,18,IF(P125=3,19,IF(P125=4,20)))), FALSE))</f>
        <v>0</v>
      </c>
    </row>
    <row r="126" spans="1:17" x14ac:dyDescent="0.25">
      <c r="A126">
        <v>125</v>
      </c>
      <c r="B126">
        <v>820.7</v>
      </c>
      <c r="C126">
        <v>521.4</v>
      </c>
      <c r="D126" t="s">
        <v>1128</v>
      </c>
      <c r="E126">
        <f>VLOOKUP(D126,ProbListM2!D:S,10,FALSE)</f>
        <v>0.55058542797706234</v>
      </c>
      <c r="F126" t="str">
        <f>_xlfn.IFNA(VLOOKUP(D126,ctlistM2!A:AI,4,FALSE),"FA 12:0")</f>
        <v>TG 48:3-FA18:2</v>
      </c>
      <c r="G126">
        <f>_xlfn.IFNA(VLOOKUP(D126,ctlistM2!A:AL,11,FALSE),0)</f>
        <v>2</v>
      </c>
      <c r="H126" s="2">
        <f>IF(G126=0,0,VLOOKUP(F126,ProbListM2!D:W,IF(G126=1,17,IF(G126=2,18,IF(G126=3,19,IF(G126=4,20)))), FALSE))</f>
        <v>1.3722194773096014E-2</v>
      </c>
      <c r="I126" s="12" t="str">
        <f>IF(_xlfn.IFNA(VLOOKUP(D126,ctlistM2!A:AI,12,FALSE),"FA 12:0")=0,"FA 12:0", _xlfn.IFNA(VLOOKUP(D126,ctlistM2!A:AI,12,FALSE),"FA 12:0"))</f>
        <v>TG 48:3-FA18:1</v>
      </c>
      <c r="J126" s="12">
        <f>_xlfn.IFNA(VLOOKUP(D126,ctlistM2!A:AO,19,FALSE),0)</f>
        <v>1</v>
      </c>
      <c r="K126" s="2">
        <f>IF(J126=0,0,VLOOKUP(I126,ProbListM2!D:W,IF(J126=1,17,IF(J126=2,18,IF(J126=3,19,IF(J126=4,20)))),FALSE))</f>
        <v>4.2516308003779306E-2</v>
      </c>
      <c r="L126" s="12" t="str">
        <f>IF(_xlfn.IFNA(VLOOKUP(D126,ctlistM2!A:AI,20,FALSE),"FA 12:0")=0,"FA 12:0", _xlfn.IFNA(VLOOKUP(D126,ctlistM2!A:AI,20,FALSE),"FA 12:0"))</f>
        <v>FA 12:0</v>
      </c>
      <c r="M126">
        <f>_xlfn.IFNA(VLOOKUP(D126,ctlistM2!A:AR,27,FALSE),0)</f>
        <v>0</v>
      </c>
      <c r="N126" s="2">
        <f>IF(M126=0,0,VLOOKUP(L126,ProbListM2!D:W,IF(M126=1,17,IF(M126=2,18,IF(M126=3,19,IF(M126=4,20)))), FALSE))</f>
        <v>0</v>
      </c>
      <c r="O126" t="str">
        <f>IF(_xlfn.IFNA(VLOOKUP(D126,ctlistM2!A:AI,28,FALSE),"FA 12:0")=0,"FA 12:0", _xlfn.IFNA(VLOOKUP(D126,ctlistM2!A:AI,28,FALSE),"FA 12:0"))</f>
        <v>FA 12:0</v>
      </c>
      <c r="P126">
        <f>_xlfn.IFNA(VLOOKUP(D126,ctlistM2!A:AU,35,FALSE),0)</f>
        <v>0</v>
      </c>
      <c r="Q126" s="2">
        <f>IF(P126=0,0,VLOOKUP(O126,ProbListM2!D:W,IF(P126=1,17,IF(P126=2,18,IF(P126=3,19,IF(P126=4,20)))), FALSE))</f>
        <v>0</v>
      </c>
    </row>
    <row r="127" spans="1:17" x14ac:dyDescent="0.25">
      <c r="A127">
        <v>126</v>
      </c>
      <c r="B127">
        <v>820.7</v>
      </c>
      <c r="C127">
        <v>523.4</v>
      </c>
      <c r="D127" t="s">
        <v>1129</v>
      </c>
      <c r="E127">
        <f>VLOOKUP(D127,ProbListM2!D:S,10,FALSE)</f>
        <v>0.55058542797706234</v>
      </c>
      <c r="F127" t="str">
        <f>_xlfn.IFNA(VLOOKUP(D127,ctlistM2!A:AI,4,FALSE),"FA 12:0")</f>
        <v>TG 48:3-FA18:3</v>
      </c>
      <c r="G127">
        <f>_xlfn.IFNA(VLOOKUP(D127,ctlistM2!A:AL,11,FALSE),0)</f>
        <v>2</v>
      </c>
      <c r="H127" s="2">
        <f>IF(G127=0,0,VLOOKUP(F127,ProbListM2!D:W,IF(G127=1,17,IF(G127=2,18,IF(G127=3,19,IF(G127=4,20)))), FALSE))</f>
        <v>1.3687547927554635E-2</v>
      </c>
      <c r="I127" s="12" t="str">
        <f>IF(_xlfn.IFNA(VLOOKUP(D127,ctlistM2!A:AI,12,FALSE),"FA 12:0")=0,"FA 12:0", _xlfn.IFNA(VLOOKUP(D127,ctlistM2!A:AI,12,FALSE),"FA 12:0"))</f>
        <v>TG 48:3-FA18:2</v>
      </c>
      <c r="J127" s="12">
        <f>_xlfn.IFNA(VLOOKUP(D127,ctlistM2!A:AO,19,FALSE),0)</f>
        <v>1</v>
      </c>
      <c r="K127" s="2">
        <f>IF(J127=0,0,VLOOKUP(I127,ProbListM2!D:W,IF(J127=1,17,IF(J127=2,18,IF(J127=3,19,IF(J127=4,20)))),FALSE))</f>
        <v>4.2578687785128716E-2</v>
      </c>
      <c r="L127" s="12" t="str">
        <f>IF(_xlfn.IFNA(VLOOKUP(D127,ctlistM2!A:AI,20,FALSE),"FA 12:0")=0,"FA 12:0", _xlfn.IFNA(VLOOKUP(D127,ctlistM2!A:AI,20,FALSE),"FA 12:0"))</f>
        <v>FA 12:0</v>
      </c>
      <c r="M127">
        <f>_xlfn.IFNA(VLOOKUP(D127,ctlistM2!A:AR,27,FALSE),0)</f>
        <v>0</v>
      </c>
      <c r="N127" s="2">
        <f>IF(M127=0,0,VLOOKUP(L127,ProbListM2!D:W,IF(M127=1,17,IF(M127=2,18,IF(M127=3,19,IF(M127=4,20)))), FALSE))</f>
        <v>0</v>
      </c>
      <c r="O127" t="str">
        <f>IF(_xlfn.IFNA(VLOOKUP(D127,ctlistM2!A:AI,28,FALSE),"FA 12:0")=0,"FA 12:0", _xlfn.IFNA(VLOOKUP(D127,ctlistM2!A:AI,28,FALSE),"FA 12:0"))</f>
        <v>FA 12:0</v>
      </c>
      <c r="P127">
        <f>_xlfn.IFNA(VLOOKUP(D127,ctlistM2!A:AU,35,FALSE),0)</f>
        <v>0</v>
      </c>
      <c r="Q127" s="2">
        <f>IF(P127=0,0,VLOOKUP(O127,ProbListM2!D:W,IF(P127=1,17,IF(P127=2,18,IF(P127=3,19,IF(P127=4,20)))), FALSE))</f>
        <v>0</v>
      </c>
    </row>
    <row r="128" spans="1:17" x14ac:dyDescent="0.25">
      <c r="A128">
        <v>127</v>
      </c>
      <c r="B128">
        <v>818.7</v>
      </c>
      <c r="C128">
        <v>601.5</v>
      </c>
      <c r="D128" t="s">
        <v>1130</v>
      </c>
      <c r="E128">
        <f>VLOOKUP(D128,ProbListM2!D:S,10,FALSE)</f>
        <v>0.5507506407774061</v>
      </c>
      <c r="F128" t="str">
        <f>_xlfn.IFNA(VLOOKUP(D128,ctlistM2!A:AI,4,FALSE),"FA 12:0")</f>
        <v>TG 48:4-FA12:0</v>
      </c>
      <c r="G128">
        <f>_xlfn.IFNA(VLOOKUP(D128,ctlistM2!A:AL,11,FALSE),0)</f>
        <v>1</v>
      </c>
      <c r="H128" s="2">
        <f>IF(G128=0,0,VLOOKUP(F128,ProbListM2!D:W,IF(G128=1,17,IF(G128=2,18,IF(G128=3,19,IF(G128=4,20)))), FALSE))</f>
        <v>5.7720874554050797E-2</v>
      </c>
      <c r="I128" s="12" t="str">
        <f>IF(_xlfn.IFNA(VLOOKUP(D128,ctlistM2!A:AI,12,FALSE),"FA 12:0")=0,"FA 12:0", _xlfn.IFNA(VLOOKUP(D128,ctlistM2!A:AI,12,FALSE),"FA 12:0"))</f>
        <v>FA 12:0</v>
      </c>
      <c r="J128" s="12">
        <f>_xlfn.IFNA(VLOOKUP(D128,ctlistM2!A:AO,19,FALSE),0)</f>
        <v>0</v>
      </c>
      <c r="K128" s="2">
        <f>IF(J128=0,0,VLOOKUP(I128,ProbListM2!D:W,IF(J128=1,17,IF(J128=2,18,IF(J128=3,19,IF(J128=4,20)))),FALSE))</f>
        <v>0</v>
      </c>
      <c r="L128" s="12" t="str">
        <f>IF(_xlfn.IFNA(VLOOKUP(D128,ctlistM2!A:AI,20,FALSE),"FA 12:0")=0,"FA 12:0", _xlfn.IFNA(VLOOKUP(D128,ctlistM2!A:AI,20,FALSE),"FA 12:0"))</f>
        <v>FA 12:0</v>
      </c>
      <c r="M128">
        <f>_xlfn.IFNA(VLOOKUP(D128,ctlistM2!A:AR,27,FALSE),0)</f>
        <v>0</v>
      </c>
      <c r="N128" s="2">
        <f>IF(M128=0,0,VLOOKUP(L128,ProbListM2!D:W,IF(M128=1,17,IF(M128=2,18,IF(M128=3,19,IF(M128=4,20)))), FALSE))</f>
        <v>0</v>
      </c>
      <c r="O128" t="str">
        <f>IF(_xlfn.IFNA(VLOOKUP(D128,ctlistM2!A:AI,28,FALSE),"FA 12:0")=0,"FA 12:0", _xlfn.IFNA(VLOOKUP(D128,ctlistM2!A:AI,28,FALSE),"FA 12:0"))</f>
        <v>FA 12:0</v>
      </c>
      <c r="P128">
        <f>_xlfn.IFNA(VLOOKUP(D128,ctlistM2!A:AU,35,FALSE),0)</f>
        <v>0</v>
      </c>
      <c r="Q128" s="2">
        <f>IF(P128=0,0,VLOOKUP(O128,ProbListM2!D:W,IF(P128=1,17,IF(P128=2,18,IF(P128=3,19,IF(P128=4,20)))), FALSE))</f>
        <v>0</v>
      </c>
    </row>
    <row r="129" spans="1:17" x14ac:dyDescent="0.25">
      <c r="A129">
        <v>128</v>
      </c>
      <c r="B129">
        <v>818.7</v>
      </c>
      <c r="C129">
        <v>573.5</v>
      </c>
      <c r="D129" t="s">
        <v>1131</v>
      </c>
      <c r="E129">
        <f>VLOOKUP(D129,ProbListM2!D:S,10,FALSE)</f>
        <v>0.5507506407774061</v>
      </c>
      <c r="F129" t="str">
        <f>_xlfn.IFNA(VLOOKUP(D129,ctlistM2!A:AI,4,FALSE),"FA 12:0")</f>
        <v>TG 48:4-FA14:1</v>
      </c>
      <c r="G129">
        <f>_xlfn.IFNA(VLOOKUP(D129,ctlistM2!A:AL,11,FALSE),0)</f>
        <v>2</v>
      </c>
      <c r="H129" s="2">
        <f>IF(G129=0,0,VLOOKUP(F129,ProbListM2!D:W,IF(G129=1,17,IF(G129=2,18,IF(G129=3,19,IF(G129=4,20)))), FALSE))</f>
        <v>9.1817285102415661E-3</v>
      </c>
      <c r="I129" s="12" t="str">
        <f>IF(_xlfn.IFNA(VLOOKUP(D129,ctlistM2!A:AI,12,FALSE),"FA 12:0")=0,"FA 12:0", _xlfn.IFNA(VLOOKUP(D129,ctlistM2!A:AI,12,FALSE),"FA 12:0"))</f>
        <v>TG 48:4-FA14:0</v>
      </c>
      <c r="J129" s="12">
        <f>_xlfn.IFNA(VLOOKUP(D129,ctlistM2!A:AO,19,FALSE),0)</f>
        <v>1</v>
      </c>
      <c r="K129" s="2">
        <f>IF(J129=0,0,VLOOKUP(I129,ProbListM2!D:W,IF(J129=1,17,IF(J129=2,18,IF(J129=3,19,IF(J129=4,20)))),FALSE))</f>
        <v>5.2327874667944675E-2</v>
      </c>
      <c r="L129" s="12" t="str">
        <f>IF(_xlfn.IFNA(VLOOKUP(D129,ctlistM2!A:AI,20,FALSE),"FA 12:0")=0,"FA 12:0", _xlfn.IFNA(VLOOKUP(D129,ctlistM2!A:AI,20,FALSE),"FA 12:0"))</f>
        <v>FA 12:0</v>
      </c>
      <c r="M129">
        <f>_xlfn.IFNA(VLOOKUP(D129,ctlistM2!A:AR,27,FALSE),0)</f>
        <v>0</v>
      </c>
      <c r="N129" s="2">
        <f>IF(M129=0,0,VLOOKUP(L129,ProbListM2!D:W,IF(M129=1,17,IF(M129=2,18,IF(M129=3,19,IF(M129=4,20)))), FALSE))</f>
        <v>0</v>
      </c>
      <c r="O129" t="str">
        <f>IF(_xlfn.IFNA(VLOOKUP(D129,ctlistM2!A:AI,28,FALSE),"FA 12:0")=0,"FA 12:0", _xlfn.IFNA(VLOOKUP(D129,ctlistM2!A:AI,28,FALSE),"FA 12:0"))</f>
        <v>FA 12:0</v>
      </c>
      <c r="P129">
        <f>_xlfn.IFNA(VLOOKUP(D129,ctlistM2!A:AU,35,FALSE),0)</f>
        <v>0</v>
      </c>
      <c r="Q129" s="2">
        <f>IF(P129=0,0,VLOOKUP(O129,ProbListM2!D:W,IF(P129=1,17,IF(P129=2,18,IF(P129=3,19,IF(P129=4,20)))), FALSE))</f>
        <v>0</v>
      </c>
    </row>
    <row r="130" spans="1:17" x14ac:dyDescent="0.25">
      <c r="A130">
        <v>129</v>
      </c>
      <c r="B130">
        <v>818.7</v>
      </c>
      <c r="C130">
        <v>575.5</v>
      </c>
      <c r="D130" t="s">
        <v>1132</v>
      </c>
      <c r="E130">
        <f>VLOOKUP(D130,ProbListM2!D:S,10,FALSE)</f>
        <v>0.5507506407774061</v>
      </c>
      <c r="F130" t="str">
        <f>_xlfn.IFNA(VLOOKUP(D130,ctlistM2!A:AI,4,FALSE),"FA 12:0")</f>
        <v>TG 48:4-FA14:1</v>
      </c>
      <c r="G130">
        <f>_xlfn.IFNA(VLOOKUP(D130,ctlistM2!A:AL,11,FALSE),0)</f>
        <v>1</v>
      </c>
      <c r="H130" s="2">
        <f>IF(G130=0,0,VLOOKUP(F130,ProbListM2!D:W,IF(G130=1,17,IF(G130=2,18,IF(G130=3,19,IF(G130=4,20)))), FALSE))</f>
        <v>5.2397726437790483E-2</v>
      </c>
      <c r="I130" s="12" t="str">
        <f>IF(_xlfn.IFNA(VLOOKUP(D130,ctlistM2!A:AI,12,FALSE),"FA 12:0")=0,"FA 12:0", _xlfn.IFNA(VLOOKUP(D130,ctlistM2!A:AI,12,FALSE),"FA 12:0"))</f>
        <v>FA 12:0</v>
      </c>
      <c r="J130" s="12">
        <f>_xlfn.IFNA(VLOOKUP(D130,ctlistM2!A:AO,19,FALSE),0)</f>
        <v>0</v>
      </c>
      <c r="K130" s="2">
        <f>IF(J130=0,0,VLOOKUP(I130,ProbListM2!D:W,IF(J130=1,17,IF(J130=2,18,IF(J130=3,19,IF(J130=4,20)))),FALSE))</f>
        <v>0</v>
      </c>
      <c r="L130" s="12" t="str">
        <f>IF(_xlfn.IFNA(VLOOKUP(D130,ctlistM2!A:AI,20,FALSE),"FA 12:0")=0,"FA 12:0", _xlfn.IFNA(VLOOKUP(D130,ctlistM2!A:AI,20,FALSE),"FA 12:0"))</f>
        <v>FA 12:0</v>
      </c>
      <c r="M130">
        <f>_xlfn.IFNA(VLOOKUP(D130,ctlistM2!A:AR,27,FALSE),0)</f>
        <v>0</v>
      </c>
      <c r="N130" s="2">
        <f>IF(M130=0,0,VLOOKUP(L130,ProbListM2!D:W,IF(M130=1,17,IF(M130=2,18,IF(M130=3,19,IF(M130=4,20)))), FALSE))</f>
        <v>0</v>
      </c>
      <c r="O130" t="str">
        <f>IF(_xlfn.IFNA(VLOOKUP(D130,ctlistM2!A:AI,28,FALSE),"FA 12:0")=0,"FA 12:0", _xlfn.IFNA(VLOOKUP(D130,ctlistM2!A:AI,28,FALSE),"FA 12:0"))</f>
        <v>FA 12:0</v>
      </c>
      <c r="P130">
        <f>_xlfn.IFNA(VLOOKUP(D130,ctlistM2!A:AU,35,FALSE),0)</f>
        <v>0</v>
      </c>
      <c r="Q130" s="2">
        <f>IF(P130=0,0,VLOOKUP(O130,ProbListM2!D:W,IF(P130=1,17,IF(P130=2,18,IF(P130=3,19,IF(P130=4,20)))), FALSE))</f>
        <v>0</v>
      </c>
    </row>
    <row r="131" spans="1:17" x14ac:dyDescent="0.25">
      <c r="A131">
        <v>130</v>
      </c>
      <c r="B131">
        <v>818.7</v>
      </c>
      <c r="C131">
        <v>545.4</v>
      </c>
      <c r="D131" t="s">
        <v>1133</v>
      </c>
      <c r="E131">
        <f>VLOOKUP(D131,ProbListM2!D:S,10,FALSE)</f>
        <v>0.5507506407774061</v>
      </c>
      <c r="F131" t="str">
        <f>_xlfn.IFNA(VLOOKUP(D131,ctlistM2!A:AI,4,FALSE),"FA 12:0")</f>
        <v>TG 48:4-FA16:1</v>
      </c>
      <c r="G131">
        <f>_xlfn.IFNA(VLOOKUP(D131,ctlistM2!A:AL,11,FALSE),0)</f>
        <v>2</v>
      </c>
      <c r="H131" s="2">
        <f>IF(G131=0,0,VLOOKUP(F131,ProbListM2!D:W,IF(G131=1,17,IF(G131=2,18,IF(G131=3,19,IF(G131=4,20)))), FALSE))</f>
        <v>1.1327616743088166E-2</v>
      </c>
      <c r="I131" s="12" t="str">
        <f>IF(_xlfn.IFNA(VLOOKUP(D131,ctlistM2!A:AI,12,FALSE),"FA 12:0")=0,"FA 12:0", _xlfn.IFNA(VLOOKUP(D131,ctlistM2!A:AI,12,FALSE),"FA 12:0"))</f>
        <v>TG 48:4-FA16:0</v>
      </c>
      <c r="J131" s="12">
        <f>_xlfn.IFNA(VLOOKUP(D131,ctlistM2!A:AO,19,FALSE),0)</f>
        <v>1</v>
      </c>
      <c r="K131" s="2">
        <f>IF(J131=0,0,VLOOKUP(I131,ProbListM2!D:W,IF(J131=1,17,IF(J131=2,18,IF(J131=3,19,IF(J131=4,20)))),FALSE))</f>
        <v>4.7222389003108683E-2</v>
      </c>
      <c r="L131" s="12" t="str">
        <f>IF(_xlfn.IFNA(VLOOKUP(D131,ctlistM2!A:AI,20,FALSE),"FA 12:0")=0,"FA 12:0", _xlfn.IFNA(VLOOKUP(D131,ctlistM2!A:AI,20,FALSE),"FA 12:0"))</f>
        <v>FA 12:0</v>
      </c>
      <c r="M131">
        <f>_xlfn.IFNA(VLOOKUP(D131,ctlistM2!A:AR,27,FALSE),0)</f>
        <v>0</v>
      </c>
      <c r="N131" s="2">
        <f>IF(M131=0,0,VLOOKUP(L131,ProbListM2!D:W,IF(M131=1,17,IF(M131=2,18,IF(M131=3,19,IF(M131=4,20)))), FALSE))</f>
        <v>0</v>
      </c>
      <c r="O131" t="str">
        <f>IF(_xlfn.IFNA(VLOOKUP(D131,ctlistM2!A:AI,28,FALSE),"FA 12:0")=0,"FA 12:0", _xlfn.IFNA(VLOOKUP(D131,ctlistM2!A:AI,28,FALSE),"FA 12:0"))</f>
        <v>FA 12:0</v>
      </c>
      <c r="P131">
        <f>_xlfn.IFNA(VLOOKUP(D131,ctlistM2!A:AU,35,FALSE),0)</f>
        <v>0</v>
      </c>
      <c r="Q131" s="2">
        <f>IF(P131=0,0,VLOOKUP(O131,ProbListM2!D:W,IF(P131=1,17,IF(P131=2,18,IF(P131=3,19,IF(P131=4,20)))), FALSE))</f>
        <v>0</v>
      </c>
    </row>
    <row r="132" spans="1:17" x14ac:dyDescent="0.25">
      <c r="A132">
        <v>131</v>
      </c>
      <c r="B132">
        <v>818.7</v>
      </c>
      <c r="C132">
        <v>547.4</v>
      </c>
      <c r="D132" t="s">
        <v>1134</v>
      </c>
      <c r="E132">
        <f>VLOOKUP(D132,ProbListM2!D:S,10,FALSE)</f>
        <v>0.5507506407774061</v>
      </c>
      <c r="F132" t="str">
        <f>_xlfn.IFNA(VLOOKUP(D132,ctlistM2!A:AI,4,FALSE),"FA 12:0")</f>
        <v>TG 48:4-FA16:1</v>
      </c>
      <c r="G132">
        <f>_xlfn.IFNA(VLOOKUP(D132,ctlistM2!A:AL,11,FALSE),0)</f>
        <v>1</v>
      </c>
      <c r="H132" s="2">
        <f>IF(G132=0,0,VLOOKUP(F132,ProbListM2!D:W,IF(G132=1,17,IF(G132=2,18,IF(G132=3,19,IF(G132=4,20)))), FALSE))</f>
        <v>4.7288464540469859E-2</v>
      </c>
      <c r="I132" s="12" t="str">
        <f>IF(_xlfn.IFNA(VLOOKUP(D132,ctlistM2!A:AI,12,FALSE),"FA 12:0")=0,"FA 12:0", _xlfn.IFNA(VLOOKUP(D132,ctlistM2!A:AI,12,FALSE),"FA 12:0"))</f>
        <v>FA 12:0</v>
      </c>
      <c r="J132" s="12">
        <f>_xlfn.IFNA(VLOOKUP(D132,ctlistM2!A:AO,19,FALSE),0)</f>
        <v>0</v>
      </c>
      <c r="K132" s="2">
        <f>IF(J132=0,0,VLOOKUP(I132,ProbListM2!D:W,IF(J132=1,17,IF(J132=2,18,IF(J132=3,19,IF(J132=4,20)))),FALSE))</f>
        <v>0</v>
      </c>
      <c r="L132" s="12" t="str">
        <f>IF(_xlfn.IFNA(VLOOKUP(D132,ctlistM2!A:AI,20,FALSE),"FA 12:0")=0,"FA 12:0", _xlfn.IFNA(VLOOKUP(D132,ctlistM2!A:AI,20,FALSE),"FA 12:0"))</f>
        <v>FA 12:0</v>
      </c>
      <c r="M132">
        <f>_xlfn.IFNA(VLOOKUP(D132,ctlistM2!A:AR,27,FALSE),0)</f>
        <v>0</v>
      </c>
      <c r="N132" s="2">
        <f>IF(M132=0,0,VLOOKUP(L132,ProbListM2!D:W,IF(M132=1,17,IF(M132=2,18,IF(M132=3,19,IF(M132=4,20)))), FALSE))</f>
        <v>0</v>
      </c>
      <c r="O132" t="str">
        <f>IF(_xlfn.IFNA(VLOOKUP(D132,ctlistM2!A:AI,28,FALSE),"FA 12:0")=0,"FA 12:0", _xlfn.IFNA(VLOOKUP(D132,ctlistM2!A:AI,28,FALSE),"FA 12:0"))</f>
        <v>FA 12:0</v>
      </c>
      <c r="P132">
        <f>_xlfn.IFNA(VLOOKUP(D132,ctlistM2!A:AU,35,FALSE),0)</f>
        <v>0</v>
      </c>
      <c r="Q132" s="2">
        <f>IF(P132=0,0,VLOOKUP(O132,ProbListM2!D:W,IF(P132=1,17,IF(P132=2,18,IF(P132=3,19,IF(P132=4,20)))), FALSE))</f>
        <v>0</v>
      </c>
    </row>
    <row r="133" spans="1:17" x14ac:dyDescent="0.25">
      <c r="A133">
        <v>132</v>
      </c>
      <c r="B133">
        <v>818.7</v>
      </c>
      <c r="C133">
        <v>519.4</v>
      </c>
      <c r="D133" t="s">
        <v>1135</v>
      </c>
      <c r="E133">
        <f>VLOOKUP(D133,ProbListM2!D:S,10,FALSE)</f>
        <v>0.5507506407774061</v>
      </c>
      <c r="F133" t="str">
        <f>_xlfn.IFNA(VLOOKUP(D133,ctlistM2!A:AI,4,FALSE),"FA 12:0")</f>
        <v>TG 48:4-FA18:2</v>
      </c>
      <c r="G133">
        <f>_xlfn.IFNA(VLOOKUP(D133,ctlistM2!A:AL,11,FALSE),0)</f>
        <v>2</v>
      </c>
      <c r="H133" s="2">
        <f>IF(G133=0,0,VLOOKUP(F133,ProbListM2!D:W,IF(G133=1,17,IF(G133=2,18,IF(G133=3,19,IF(G133=4,20)))), FALSE))</f>
        <v>1.3726312357961377E-2</v>
      </c>
      <c r="I133" s="12" t="str">
        <f>IF(_xlfn.IFNA(VLOOKUP(D133,ctlistM2!A:AI,12,FALSE),"FA 12:0")=0,"FA 12:0", _xlfn.IFNA(VLOOKUP(D133,ctlistM2!A:AI,12,FALSE),"FA 12:0"))</f>
        <v>TG 48:4-FA18:1</v>
      </c>
      <c r="J133" s="12">
        <f>_xlfn.IFNA(VLOOKUP(D133,ctlistM2!A:AO,19,FALSE),0)</f>
        <v>1</v>
      </c>
      <c r="K133" s="2">
        <f>IF(J133=0,0,VLOOKUP(I133,ProbListM2!D:W,IF(J133=1,17,IF(J133=2,18,IF(J133=3,19,IF(J133=4,20)))),FALSE))</f>
        <v>4.2466716864419378E-2</v>
      </c>
      <c r="L133" s="12" t="str">
        <f>IF(_xlfn.IFNA(VLOOKUP(D133,ctlistM2!A:AI,20,FALSE),"FA 12:0")=0,"FA 12:0", _xlfn.IFNA(VLOOKUP(D133,ctlistM2!A:AI,20,FALSE),"FA 12:0"))</f>
        <v>FA 12:0</v>
      </c>
      <c r="M133">
        <f>_xlfn.IFNA(VLOOKUP(D133,ctlistM2!A:AR,27,FALSE),0)</f>
        <v>0</v>
      </c>
      <c r="N133" s="2">
        <f>IF(M133=0,0,VLOOKUP(L133,ProbListM2!D:W,IF(M133=1,17,IF(M133=2,18,IF(M133=3,19,IF(M133=4,20)))), FALSE))</f>
        <v>0</v>
      </c>
      <c r="O133" t="str">
        <f>IF(_xlfn.IFNA(VLOOKUP(D133,ctlistM2!A:AI,28,FALSE),"FA 12:0")=0,"FA 12:0", _xlfn.IFNA(VLOOKUP(D133,ctlistM2!A:AI,28,FALSE),"FA 12:0"))</f>
        <v>FA 12:0</v>
      </c>
      <c r="P133">
        <f>_xlfn.IFNA(VLOOKUP(D133,ctlistM2!A:AU,35,FALSE),0)</f>
        <v>0</v>
      </c>
      <c r="Q133" s="2">
        <f>IF(P133=0,0,VLOOKUP(O133,ProbListM2!D:W,IF(P133=1,17,IF(P133=2,18,IF(P133=3,19,IF(P133=4,20)))), FALSE))</f>
        <v>0</v>
      </c>
    </row>
    <row r="134" spans="1:17" x14ac:dyDescent="0.25">
      <c r="A134">
        <v>133</v>
      </c>
      <c r="B134">
        <v>818.7</v>
      </c>
      <c r="C134">
        <v>521.4</v>
      </c>
      <c r="D134" t="s">
        <v>1136</v>
      </c>
      <c r="E134">
        <f>VLOOKUP(D134,ProbListM2!D:S,10,FALSE)</f>
        <v>0.5507506407774061</v>
      </c>
      <c r="F134" t="str">
        <f>_xlfn.IFNA(VLOOKUP(D134,ctlistM2!A:AI,4,FALSE),"FA 12:0")</f>
        <v>TG 48:4-FA18:2</v>
      </c>
      <c r="G134">
        <f>_xlfn.IFNA(VLOOKUP(D134,ctlistM2!A:AL,11,FALSE),0)</f>
        <v>1</v>
      </c>
      <c r="H134" s="2">
        <f>IF(G134=0,0,VLOOKUP(F134,ProbListM2!D:W,IF(G134=1,17,IF(G134=2,18,IF(G134=3,19,IF(G134=4,20)))), FALSE))</f>
        <v>4.2529065766605312E-2</v>
      </c>
      <c r="I134" s="12" t="str">
        <f>IF(_xlfn.IFNA(VLOOKUP(D134,ctlistM2!A:AI,12,FALSE),"FA 12:0")=0,"FA 12:0", _xlfn.IFNA(VLOOKUP(D134,ctlistM2!A:AI,12,FALSE),"FA 12:0"))</f>
        <v>TG 48:4-FA18:3</v>
      </c>
      <c r="J134" s="12">
        <f>_xlfn.IFNA(VLOOKUP(D134,ctlistM2!A:AO,19,FALSE),0)</f>
        <v>2</v>
      </c>
      <c r="K134" s="2">
        <f>IF(J134=0,0,VLOOKUP(I134,ProbListM2!D:W,IF(J134=1,17,IF(J134=2,18,IF(J134=3,19,IF(J134=4,20)))),FALSE))</f>
        <v>1.3691655116027204E-2</v>
      </c>
      <c r="L134" s="12" t="str">
        <f>IF(_xlfn.IFNA(VLOOKUP(D134,ctlistM2!A:AI,20,FALSE),"FA 12:0")=0,"FA 12:0", _xlfn.IFNA(VLOOKUP(D134,ctlistM2!A:AI,20,FALSE),"FA 12:0"))</f>
        <v>FA 12:0</v>
      </c>
      <c r="M134">
        <f>_xlfn.IFNA(VLOOKUP(D134,ctlistM2!A:AR,27,FALSE),0)</f>
        <v>0</v>
      </c>
      <c r="N134" s="2">
        <f>IF(M134=0,0,VLOOKUP(L134,ProbListM2!D:W,IF(M134=1,17,IF(M134=2,18,IF(M134=3,19,IF(M134=4,20)))), FALSE))</f>
        <v>0</v>
      </c>
      <c r="O134" t="str">
        <f>IF(_xlfn.IFNA(VLOOKUP(D134,ctlistM2!A:AI,28,FALSE),"FA 12:0")=0,"FA 12:0", _xlfn.IFNA(VLOOKUP(D134,ctlistM2!A:AI,28,FALSE),"FA 12:0"))</f>
        <v>FA 12:0</v>
      </c>
      <c r="P134">
        <f>_xlfn.IFNA(VLOOKUP(D134,ctlistM2!A:AU,35,FALSE),0)</f>
        <v>0</v>
      </c>
      <c r="Q134" s="2">
        <f>IF(P134=0,0,VLOOKUP(O134,ProbListM2!D:W,IF(P134=1,17,IF(P134=2,18,IF(P134=3,19,IF(P134=4,20)))), FALSE))</f>
        <v>0</v>
      </c>
    </row>
    <row r="135" spans="1:17" x14ac:dyDescent="0.25">
      <c r="A135">
        <v>134</v>
      </c>
      <c r="B135">
        <v>818.7</v>
      </c>
      <c r="C135">
        <v>523.4</v>
      </c>
      <c r="D135" t="s">
        <v>1137</v>
      </c>
      <c r="E135">
        <f>VLOOKUP(D135,ProbListM2!D:S,10,FALSE)</f>
        <v>0.5507506407774061</v>
      </c>
      <c r="F135" t="str">
        <f>_xlfn.IFNA(VLOOKUP(D135,ctlistM2!A:AI,4,FALSE),"FA 12:0")</f>
        <v>TG 48:4-FA18:3</v>
      </c>
      <c r="G135">
        <f>_xlfn.IFNA(VLOOKUP(D135,ctlistM2!A:AL,11,FALSE),0)</f>
        <v>1</v>
      </c>
      <c r="H135" s="2">
        <f>IF(G135=0,0,VLOOKUP(F135,ProbListM2!D:W,IF(G135=1,17,IF(G135=2,18,IF(G135=3,19,IF(G135=4,20)))), FALSE))</f>
        <v>4.2591464266100609E-2</v>
      </c>
      <c r="I135" s="12" t="str">
        <f>IF(_xlfn.IFNA(VLOOKUP(D135,ctlistM2!A:AI,12,FALSE),"FA 12:0")=0,"FA 12:0", _xlfn.IFNA(VLOOKUP(D135,ctlistM2!A:AI,12,FALSE),"FA 12:0"))</f>
        <v>FA 12:0</v>
      </c>
      <c r="J135" s="12">
        <f>_xlfn.IFNA(VLOOKUP(D135,ctlistM2!A:AO,19,FALSE),0)</f>
        <v>0</v>
      </c>
      <c r="K135" s="2">
        <f>IF(J135=0,0,VLOOKUP(I135,ProbListM2!D:W,IF(J135=1,17,IF(J135=2,18,IF(J135=3,19,IF(J135=4,20)))),FALSE))</f>
        <v>0</v>
      </c>
      <c r="L135" s="12" t="str">
        <f>IF(_xlfn.IFNA(VLOOKUP(D135,ctlistM2!A:AI,20,FALSE),"FA 12:0")=0,"FA 12:0", _xlfn.IFNA(VLOOKUP(D135,ctlistM2!A:AI,20,FALSE),"FA 12:0"))</f>
        <v>FA 12:0</v>
      </c>
      <c r="M135">
        <f>_xlfn.IFNA(VLOOKUP(D135,ctlistM2!A:AR,27,FALSE),0)</f>
        <v>0</v>
      </c>
      <c r="N135" s="2">
        <f>IF(M135=0,0,VLOOKUP(L135,ProbListM2!D:W,IF(M135=1,17,IF(M135=2,18,IF(M135=3,19,IF(M135=4,20)))), FALSE))</f>
        <v>0</v>
      </c>
      <c r="O135" t="str">
        <f>IF(_xlfn.IFNA(VLOOKUP(D135,ctlistM2!A:AI,28,FALSE),"FA 12:0")=0,"FA 12:0", _xlfn.IFNA(VLOOKUP(D135,ctlistM2!A:AI,28,FALSE),"FA 12:0"))</f>
        <v>FA 12:0</v>
      </c>
      <c r="P135">
        <f>_xlfn.IFNA(VLOOKUP(D135,ctlistM2!A:AU,35,FALSE),0)</f>
        <v>0</v>
      </c>
      <c r="Q135" s="2">
        <f>IF(P135=0,0,VLOOKUP(O135,ProbListM2!D:W,IF(P135=1,17,IF(P135=2,18,IF(P135=3,19,IF(P135=4,20)))), FALSE))</f>
        <v>0</v>
      </c>
    </row>
    <row r="136" spans="1:17" x14ac:dyDescent="0.25">
      <c r="A136">
        <v>135</v>
      </c>
      <c r="B136">
        <v>816.7</v>
      </c>
      <c r="C136">
        <v>599.5</v>
      </c>
      <c r="D136" t="s">
        <v>1138</v>
      </c>
      <c r="E136">
        <f>VLOOKUP(D136,ProbListM2!D:S,10,FALSE)</f>
        <v>0.55091590315274419</v>
      </c>
      <c r="F136" t="str">
        <f>_xlfn.IFNA(VLOOKUP(D136,ctlistM2!A:AI,4,FALSE),"FA 12:0")</f>
        <v>FA 12:0</v>
      </c>
      <c r="G136">
        <f>_xlfn.IFNA(VLOOKUP(D136,ctlistM2!A:AL,11,FALSE),0)</f>
        <v>0</v>
      </c>
      <c r="H136" s="2">
        <f>IF(G136=0,0,VLOOKUP(F136,ProbListM2!D:W,IF(G136=1,17,IF(G136=2,18,IF(G136=3,19,IF(G136=4,20)))), FALSE))</f>
        <v>0</v>
      </c>
      <c r="I136" s="12" t="str">
        <f>IF(_xlfn.IFNA(VLOOKUP(D136,ctlistM2!A:AI,12,FALSE),"FA 12:0")=0,"FA 12:0", _xlfn.IFNA(VLOOKUP(D136,ctlistM2!A:AI,12,FALSE),"FA 12:0"))</f>
        <v>FA 12:0</v>
      </c>
      <c r="J136" s="12">
        <f>_xlfn.IFNA(VLOOKUP(D136,ctlistM2!A:AO,19,FALSE),0)</f>
        <v>0</v>
      </c>
      <c r="K136" s="2">
        <f>IF(J136=0,0,VLOOKUP(I136,ProbListM2!D:W,IF(J136=1,17,IF(J136=2,18,IF(J136=3,19,IF(J136=4,20)))),FALSE))</f>
        <v>0</v>
      </c>
      <c r="L136" s="12" t="str">
        <f>IF(_xlfn.IFNA(VLOOKUP(D136,ctlistM2!A:AI,20,FALSE),"FA 12:0")=0,"FA 12:0", _xlfn.IFNA(VLOOKUP(D136,ctlistM2!A:AI,20,FALSE),"FA 12:0"))</f>
        <v>FA 12:0</v>
      </c>
      <c r="M136">
        <f>_xlfn.IFNA(VLOOKUP(D136,ctlistM2!A:AR,27,FALSE),0)</f>
        <v>0</v>
      </c>
      <c r="N136" s="2">
        <f>IF(M136=0,0,VLOOKUP(L136,ProbListM2!D:W,IF(M136=1,17,IF(M136=2,18,IF(M136=3,19,IF(M136=4,20)))), FALSE))</f>
        <v>0</v>
      </c>
      <c r="O136" t="str">
        <f>IF(_xlfn.IFNA(VLOOKUP(D136,ctlistM2!A:AI,28,FALSE),"FA 12:0")=0,"FA 12:0", _xlfn.IFNA(VLOOKUP(D136,ctlistM2!A:AI,28,FALSE),"FA 12:0"))</f>
        <v>FA 12:0</v>
      </c>
      <c r="P136">
        <f>_xlfn.IFNA(VLOOKUP(D136,ctlistM2!A:AU,35,FALSE),0)</f>
        <v>0</v>
      </c>
      <c r="Q136" s="2">
        <f>IF(P136=0,0,VLOOKUP(O136,ProbListM2!D:W,IF(P136=1,17,IF(P136=2,18,IF(P136=3,19,IF(P136=4,20)))), FALSE))</f>
        <v>0</v>
      </c>
    </row>
    <row r="137" spans="1:17" x14ac:dyDescent="0.25">
      <c r="A137">
        <v>136</v>
      </c>
      <c r="B137">
        <v>816.7</v>
      </c>
      <c r="C137">
        <v>571.5</v>
      </c>
      <c r="D137" t="s">
        <v>1139</v>
      </c>
      <c r="E137">
        <f>VLOOKUP(D137,ProbListM2!D:S,10,FALSE)</f>
        <v>0.55091590315274419</v>
      </c>
      <c r="F137" t="str">
        <f>_xlfn.IFNA(VLOOKUP(D137,ctlistM2!A:AI,4,FALSE),"FA 12:0")</f>
        <v>FA 12:0</v>
      </c>
      <c r="G137">
        <f>_xlfn.IFNA(VLOOKUP(D137,ctlistM2!A:AL,11,FALSE),0)</f>
        <v>0</v>
      </c>
      <c r="H137" s="2">
        <f>IF(G137=0,0,VLOOKUP(F137,ProbListM2!D:W,IF(G137=1,17,IF(G137=2,18,IF(G137=3,19,IF(G137=4,20)))), FALSE))</f>
        <v>0</v>
      </c>
      <c r="I137" s="12" t="str">
        <f>IF(_xlfn.IFNA(VLOOKUP(D137,ctlistM2!A:AI,12,FALSE),"FA 12:0")=0,"FA 12:0", _xlfn.IFNA(VLOOKUP(D137,ctlistM2!A:AI,12,FALSE),"FA 12:0"))</f>
        <v>FA 12:0</v>
      </c>
      <c r="J137" s="12">
        <f>_xlfn.IFNA(VLOOKUP(D137,ctlistM2!A:AO,19,FALSE),0)</f>
        <v>0</v>
      </c>
      <c r="K137" s="2">
        <f>IF(J137=0,0,VLOOKUP(I137,ProbListM2!D:W,IF(J137=1,17,IF(J137=2,18,IF(J137=3,19,IF(J137=4,20)))),FALSE))</f>
        <v>0</v>
      </c>
      <c r="L137" s="12" t="str">
        <f>IF(_xlfn.IFNA(VLOOKUP(D137,ctlistM2!A:AI,20,FALSE),"FA 12:0")=0,"FA 12:0", _xlfn.IFNA(VLOOKUP(D137,ctlistM2!A:AI,20,FALSE),"FA 12:0"))</f>
        <v>FA 12:0</v>
      </c>
      <c r="M137">
        <f>_xlfn.IFNA(VLOOKUP(D137,ctlistM2!A:AR,27,FALSE),0)</f>
        <v>0</v>
      </c>
      <c r="N137" s="2">
        <f>IF(M137=0,0,VLOOKUP(L137,ProbListM2!D:W,IF(M137=1,17,IF(M137=2,18,IF(M137=3,19,IF(M137=4,20)))), FALSE))</f>
        <v>0</v>
      </c>
      <c r="O137" t="str">
        <f>IF(_xlfn.IFNA(VLOOKUP(D137,ctlistM2!A:AI,28,FALSE),"FA 12:0")=0,"FA 12:0", _xlfn.IFNA(VLOOKUP(D137,ctlistM2!A:AI,28,FALSE),"FA 12:0"))</f>
        <v>FA 12:0</v>
      </c>
      <c r="P137">
        <f>_xlfn.IFNA(VLOOKUP(D137,ctlistM2!A:AU,35,FALSE),0)</f>
        <v>0</v>
      </c>
      <c r="Q137" s="2">
        <f>IF(P137=0,0,VLOOKUP(O137,ProbListM2!D:W,IF(P137=1,17,IF(P137=2,18,IF(P137=3,19,IF(P137=4,20)))), FALSE))</f>
        <v>0</v>
      </c>
    </row>
    <row r="138" spans="1:17" x14ac:dyDescent="0.25">
      <c r="A138">
        <v>137</v>
      </c>
      <c r="B138">
        <v>816.7</v>
      </c>
      <c r="C138">
        <v>573.5</v>
      </c>
      <c r="D138" t="s">
        <v>1140</v>
      </c>
      <c r="E138">
        <f>VLOOKUP(D138,ProbListM2!D:S,10,FALSE)</f>
        <v>0.55091590315274419</v>
      </c>
      <c r="F138" t="str">
        <f>_xlfn.IFNA(VLOOKUP(D138,ctlistM2!A:AI,4,FALSE),"FA 12:0")</f>
        <v>FA 12:0</v>
      </c>
      <c r="G138">
        <f>_xlfn.IFNA(VLOOKUP(D138,ctlistM2!A:AL,11,FALSE),0)</f>
        <v>0</v>
      </c>
      <c r="H138" s="2">
        <f>IF(G138=0,0,VLOOKUP(F138,ProbListM2!D:W,IF(G138=1,17,IF(G138=2,18,IF(G138=3,19,IF(G138=4,20)))), FALSE))</f>
        <v>0</v>
      </c>
      <c r="I138" s="12" t="str">
        <f>IF(_xlfn.IFNA(VLOOKUP(D138,ctlistM2!A:AI,12,FALSE),"FA 12:0")=0,"FA 12:0", _xlfn.IFNA(VLOOKUP(D138,ctlistM2!A:AI,12,FALSE),"FA 12:0"))</f>
        <v>FA 12:0</v>
      </c>
      <c r="J138" s="12">
        <f>_xlfn.IFNA(VLOOKUP(D138,ctlistM2!A:AO,19,FALSE),0)</f>
        <v>0</v>
      </c>
      <c r="K138" s="2">
        <f>IF(J138=0,0,VLOOKUP(I138,ProbListM2!D:W,IF(J138=1,17,IF(J138=2,18,IF(J138=3,19,IF(J138=4,20)))),FALSE))</f>
        <v>0</v>
      </c>
      <c r="L138" s="12" t="str">
        <f>IF(_xlfn.IFNA(VLOOKUP(D138,ctlistM2!A:AI,20,FALSE),"FA 12:0")=0,"FA 12:0", _xlfn.IFNA(VLOOKUP(D138,ctlistM2!A:AI,20,FALSE),"FA 12:0"))</f>
        <v>FA 12:0</v>
      </c>
      <c r="M138">
        <f>_xlfn.IFNA(VLOOKUP(D138,ctlistM2!A:AR,27,FALSE),0)</f>
        <v>0</v>
      </c>
      <c r="N138" s="2">
        <f>IF(M138=0,0,VLOOKUP(L138,ProbListM2!D:W,IF(M138=1,17,IF(M138=2,18,IF(M138=3,19,IF(M138=4,20)))), FALSE))</f>
        <v>0</v>
      </c>
      <c r="O138" t="str">
        <f>IF(_xlfn.IFNA(VLOOKUP(D138,ctlistM2!A:AI,28,FALSE),"FA 12:0")=0,"FA 12:0", _xlfn.IFNA(VLOOKUP(D138,ctlistM2!A:AI,28,FALSE),"FA 12:0"))</f>
        <v>FA 12:0</v>
      </c>
      <c r="P138">
        <f>_xlfn.IFNA(VLOOKUP(D138,ctlistM2!A:AU,35,FALSE),0)</f>
        <v>0</v>
      </c>
      <c r="Q138" s="2">
        <f>IF(P138=0,0,VLOOKUP(O138,ProbListM2!D:W,IF(P138=1,17,IF(P138=2,18,IF(P138=3,19,IF(P138=4,20)))), FALSE))</f>
        <v>0</v>
      </c>
    </row>
    <row r="139" spans="1:17" x14ac:dyDescent="0.25">
      <c r="A139">
        <v>138</v>
      </c>
      <c r="B139">
        <v>816.7</v>
      </c>
      <c r="C139">
        <v>543.4</v>
      </c>
      <c r="D139" t="s">
        <v>1141</v>
      </c>
      <c r="E139">
        <f>VLOOKUP(D139,ProbListM2!D:S,10,FALSE)</f>
        <v>0.55091590315274419</v>
      </c>
      <c r="F139" t="str">
        <f>_xlfn.IFNA(VLOOKUP(D139,ctlistM2!A:AI,4,FALSE),"FA 12:0")</f>
        <v>FA 12:0</v>
      </c>
      <c r="G139">
        <f>_xlfn.IFNA(VLOOKUP(D139,ctlistM2!A:AL,11,FALSE),0)</f>
        <v>0</v>
      </c>
      <c r="H139" s="2">
        <f>IF(G139=0,0,VLOOKUP(F139,ProbListM2!D:W,IF(G139=1,17,IF(G139=2,18,IF(G139=3,19,IF(G139=4,20)))), FALSE))</f>
        <v>0</v>
      </c>
      <c r="I139" s="12" t="str">
        <f>IF(_xlfn.IFNA(VLOOKUP(D139,ctlistM2!A:AI,12,FALSE),"FA 12:0")=0,"FA 12:0", _xlfn.IFNA(VLOOKUP(D139,ctlistM2!A:AI,12,FALSE),"FA 12:0"))</f>
        <v>FA 12:0</v>
      </c>
      <c r="J139" s="12">
        <f>_xlfn.IFNA(VLOOKUP(D139,ctlistM2!A:AO,19,FALSE),0)</f>
        <v>0</v>
      </c>
      <c r="K139" s="2">
        <f>IF(J139=0,0,VLOOKUP(I139,ProbListM2!D:W,IF(J139=1,17,IF(J139=2,18,IF(J139=3,19,IF(J139=4,20)))),FALSE))</f>
        <v>0</v>
      </c>
      <c r="L139" s="12" t="str">
        <f>IF(_xlfn.IFNA(VLOOKUP(D139,ctlistM2!A:AI,20,FALSE),"FA 12:0")=0,"FA 12:0", _xlfn.IFNA(VLOOKUP(D139,ctlistM2!A:AI,20,FALSE),"FA 12:0"))</f>
        <v>FA 12:0</v>
      </c>
      <c r="M139">
        <f>_xlfn.IFNA(VLOOKUP(D139,ctlistM2!A:AR,27,FALSE),0)</f>
        <v>0</v>
      </c>
      <c r="N139" s="2">
        <f>IF(M139=0,0,VLOOKUP(L139,ProbListM2!D:W,IF(M139=1,17,IF(M139=2,18,IF(M139=3,19,IF(M139=4,20)))), FALSE))</f>
        <v>0</v>
      </c>
      <c r="O139" t="str">
        <f>IF(_xlfn.IFNA(VLOOKUP(D139,ctlistM2!A:AI,28,FALSE),"FA 12:0")=0,"FA 12:0", _xlfn.IFNA(VLOOKUP(D139,ctlistM2!A:AI,28,FALSE),"FA 12:0"))</f>
        <v>FA 12:0</v>
      </c>
      <c r="P139">
        <f>_xlfn.IFNA(VLOOKUP(D139,ctlistM2!A:AU,35,FALSE),0)</f>
        <v>0</v>
      </c>
      <c r="Q139" s="2">
        <f>IF(P139=0,0,VLOOKUP(O139,ProbListM2!D:W,IF(P139=1,17,IF(P139=2,18,IF(P139=3,19,IF(P139=4,20)))), FALSE))</f>
        <v>0</v>
      </c>
    </row>
    <row r="140" spans="1:17" x14ac:dyDescent="0.25">
      <c r="A140">
        <v>139</v>
      </c>
      <c r="B140">
        <v>816.7</v>
      </c>
      <c r="C140">
        <v>545.4</v>
      </c>
      <c r="D140" t="s">
        <v>1142</v>
      </c>
      <c r="E140">
        <f>VLOOKUP(D140,ProbListM2!D:S,10,FALSE)</f>
        <v>0.55091590315274419</v>
      </c>
      <c r="F140" t="str">
        <f>_xlfn.IFNA(VLOOKUP(D140,ctlistM2!A:AI,4,FALSE),"FA 12:0")</f>
        <v>FA 12:0</v>
      </c>
      <c r="G140">
        <f>_xlfn.IFNA(VLOOKUP(D140,ctlistM2!A:AL,11,FALSE),0)</f>
        <v>0</v>
      </c>
      <c r="H140" s="2">
        <f>IF(G140=0,0,VLOOKUP(F140,ProbListM2!D:W,IF(G140=1,17,IF(G140=2,18,IF(G140=3,19,IF(G140=4,20)))), FALSE))</f>
        <v>0</v>
      </c>
      <c r="I140" s="12" t="str">
        <f>IF(_xlfn.IFNA(VLOOKUP(D140,ctlistM2!A:AI,12,FALSE),"FA 12:0")=0,"FA 12:0", _xlfn.IFNA(VLOOKUP(D140,ctlistM2!A:AI,12,FALSE),"FA 12:0"))</f>
        <v>FA 12:0</v>
      </c>
      <c r="J140" s="12">
        <f>_xlfn.IFNA(VLOOKUP(D140,ctlistM2!A:AO,19,FALSE),0)</f>
        <v>0</v>
      </c>
      <c r="K140" s="2">
        <f>IF(J140=0,0,VLOOKUP(I140,ProbListM2!D:W,IF(J140=1,17,IF(J140=2,18,IF(J140=3,19,IF(J140=4,20)))),FALSE))</f>
        <v>0</v>
      </c>
      <c r="L140" s="12" t="str">
        <f>IF(_xlfn.IFNA(VLOOKUP(D140,ctlistM2!A:AI,20,FALSE),"FA 12:0")=0,"FA 12:0", _xlfn.IFNA(VLOOKUP(D140,ctlistM2!A:AI,20,FALSE),"FA 12:0"))</f>
        <v>FA 12:0</v>
      </c>
      <c r="M140">
        <f>_xlfn.IFNA(VLOOKUP(D140,ctlistM2!A:AR,27,FALSE),0)</f>
        <v>0</v>
      </c>
      <c r="N140" s="2">
        <f>IF(M140=0,0,VLOOKUP(L140,ProbListM2!D:W,IF(M140=1,17,IF(M140=2,18,IF(M140=3,19,IF(M140=4,20)))), FALSE))</f>
        <v>0</v>
      </c>
      <c r="O140" t="str">
        <f>IF(_xlfn.IFNA(VLOOKUP(D140,ctlistM2!A:AI,28,FALSE),"FA 12:0")=0,"FA 12:0", _xlfn.IFNA(VLOOKUP(D140,ctlistM2!A:AI,28,FALSE),"FA 12:0"))</f>
        <v>FA 12:0</v>
      </c>
      <c r="P140">
        <f>_xlfn.IFNA(VLOOKUP(D140,ctlistM2!A:AU,35,FALSE),0)</f>
        <v>0</v>
      </c>
      <c r="Q140" s="2">
        <f>IF(P140=0,0,VLOOKUP(O140,ProbListM2!D:W,IF(P140=1,17,IF(P140=2,18,IF(P140=3,19,IF(P140=4,20)))), FALSE))</f>
        <v>0</v>
      </c>
    </row>
    <row r="141" spans="1:17" x14ac:dyDescent="0.25">
      <c r="A141">
        <v>140</v>
      </c>
      <c r="B141">
        <v>816.7</v>
      </c>
      <c r="C141">
        <v>517.4</v>
      </c>
      <c r="D141" t="s">
        <v>1143</v>
      </c>
      <c r="E141">
        <f>VLOOKUP(D141,ProbListM2!D:S,10,FALSE)</f>
        <v>0.55091590315274419</v>
      </c>
      <c r="F141" t="str">
        <f>_xlfn.IFNA(VLOOKUP(D141,ctlistM2!A:AI,4,FALSE),"FA 12:0")</f>
        <v>TG 48:5-FA18:2</v>
      </c>
      <c r="G141">
        <f>_xlfn.IFNA(VLOOKUP(D141,ctlistM2!A:AL,11,FALSE),0)</f>
        <v>2</v>
      </c>
      <c r="H141" s="2">
        <f>IF(G141=0,0,VLOOKUP(F141,ProbListM2!D:W,IF(G141=1,17,IF(G141=2,18,IF(G141=3,19,IF(G141=4,20)))), FALSE))</f>
        <v>1.3730431178380187E-2</v>
      </c>
      <c r="I141" s="12" t="str">
        <f>IF(_xlfn.IFNA(VLOOKUP(D141,ctlistM2!A:AI,12,FALSE),"FA 12:0")=0,"FA 12:0", _xlfn.IFNA(VLOOKUP(D141,ctlistM2!A:AI,12,FALSE),"FA 12:0"))</f>
        <v>FA 12:0</v>
      </c>
      <c r="J141" s="12">
        <f>_xlfn.IFNA(VLOOKUP(D141,ctlistM2!A:AO,19,FALSE),0)</f>
        <v>0</v>
      </c>
      <c r="K141" s="2">
        <f>IF(J141=0,0,VLOOKUP(I141,ProbListM2!D:W,IF(J141=1,17,IF(J141=2,18,IF(J141=3,19,IF(J141=4,20)))),FALSE))</f>
        <v>0</v>
      </c>
      <c r="L141" s="12" t="str">
        <f>IF(_xlfn.IFNA(VLOOKUP(D141,ctlistM2!A:AI,20,FALSE),"FA 12:0")=0,"FA 12:0", _xlfn.IFNA(VLOOKUP(D141,ctlistM2!A:AI,20,FALSE),"FA 12:0"))</f>
        <v>FA 12:0</v>
      </c>
      <c r="M141">
        <f>_xlfn.IFNA(VLOOKUP(D141,ctlistM2!A:AR,27,FALSE),0)</f>
        <v>0</v>
      </c>
      <c r="N141" s="2">
        <f>IF(M141=0,0,VLOOKUP(L141,ProbListM2!D:W,IF(M141=1,17,IF(M141=2,18,IF(M141=3,19,IF(M141=4,20)))), FALSE))</f>
        <v>0</v>
      </c>
      <c r="O141" t="str">
        <f>IF(_xlfn.IFNA(VLOOKUP(D141,ctlistM2!A:AI,28,FALSE),"FA 12:0")=0,"FA 12:0", _xlfn.IFNA(VLOOKUP(D141,ctlistM2!A:AI,28,FALSE),"FA 12:0"))</f>
        <v>FA 12:0</v>
      </c>
      <c r="P141">
        <f>_xlfn.IFNA(VLOOKUP(D141,ctlistM2!A:AU,35,FALSE),0)</f>
        <v>0</v>
      </c>
      <c r="Q141" s="2">
        <f>IF(P141=0,0,VLOOKUP(O141,ProbListM2!D:W,IF(P141=1,17,IF(P141=2,18,IF(P141=3,19,IF(P141=4,20)))), FALSE))</f>
        <v>0</v>
      </c>
    </row>
    <row r="142" spans="1:17" x14ac:dyDescent="0.25">
      <c r="A142">
        <v>141</v>
      </c>
      <c r="B142">
        <v>816.7</v>
      </c>
      <c r="C142">
        <v>519.4</v>
      </c>
      <c r="D142" t="s">
        <v>1144</v>
      </c>
      <c r="E142">
        <f>VLOOKUP(D142,ProbListM2!D:S,10,FALSE)</f>
        <v>0.55091590315274419</v>
      </c>
      <c r="F142" t="str">
        <f>_xlfn.IFNA(VLOOKUP(D142,ctlistM2!A:AI,4,FALSE),"FA 12:0")</f>
        <v>TG 48:5-FA18:3</v>
      </c>
      <c r="G142">
        <f>_xlfn.IFNA(VLOOKUP(D142,ctlistM2!A:AL,11,FALSE),0)</f>
        <v>2</v>
      </c>
      <c r="H142" s="2">
        <f>IF(G142=0,0,VLOOKUP(F142,ProbListM2!D:W,IF(G142=1,17,IF(G142=2,18,IF(G142=3,19,IF(G142=4,20)))), FALSE))</f>
        <v>1.3695763536933603E-2</v>
      </c>
      <c r="I142" s="12" t="str">
        <f>IF(_xlfn.IFNA(VLOOKUP(D142,ctlistM2!A:AI,12,FALSE),"FA 12:0")=0,"FA 12:0", _xlfn.IFNA(VLOOKUP(D142,ctlistM2!A:AI,12,FALSE),"FA 12:0"))</f>
        <v>TG 48:5-FA18:2</v>
      </c>
      <c r="J142" s="12">
        <f>_xlfn.IFNA(VLOOKUP(D142,ctlistM2!A:AO,19,FALSE),0)</f>
        <v>1</v>
      </c>
      <c r="K142" s="2">
        <f>IF(J142=0,0,VLOOKUP(I142,ProbListM2!D:W,IF(J142=1,17,IF(J142=2,18,IF(J142=3,19,IF(J142=4,20)))),FALSE))</f>
        <v>4.2479459746555502E-2</v>
      </c>
      <c r="L142" s="12" t="str">
        <f>IF(_xlfn.IFNA(VLOOKUP(D142,ctlistM2!A:AI,20,FALSE),"FA 12:0")=0,"FA 12:0", _xlfn.IFNA(VLOOKUP(D142,ctlistM2!A:AI,20,FALSE),"FA 12:0"))</f>
        <v>FA 12:0</v>
      </c>
      <c r="M142">
        <f>_xlfn.IFNA(VLOOKUP(D142,ctlistM2!A:AR,27,FALSE),0)</f>
        <v>0</v>
      </c>
      <c r="N142" s="2">
        <f>IF(M142=0,0,VLOOKUP(L142,ProbListM2!D:W,IF(M142=1,17,IF(M142=2,18,IF(M142=3,19,IF(M142=4,20)))), FALSE))</f>
        <v>0</v>
      </c>
      <c r="O142" t="str">
        <f>IF(_xlfn.IFNA(VLOOKUP(D142,ctlistM2!A:AI,28,FALSE),"FA 12:0")=0,"FA 12:0", _xlfn.IFNA(VLOOKUP(D142,ctlistM2!A:AI,28,FALSE),"FA 12:0"))</f>
        <v>FA 12:0</v>
      </c>
      <c r="P142">
        <f>_xlfn.IFNA(VLOOKUP(D142,ctlistM2!A:AU,35,FALSE),0)</f>
        <v>0</v>
      </c>
      <c r="Q142" s="2">
        <f>IF(P142=0,0,VLOOKUP(O142,ProbListM2!D:W,IF(P142=1,17,IF(P142=2,18,IF(P142=3,19,IF(P142=4,20)))), FALSE))</f>
        <v>0</v>
      </c>
    </row>
    <row r="143" spans="1:17" x14ac:dyDescent="0.25">
      <c r="A143">
        <v>142</v>
      </c>
      <c r="B143">
        <v>816.7</v>
      </c>
      <c r="C143">
        <v>521.4</v>
      </c>
      <c r="D143" t="s">
        <v>1145</v>
      </c>
      <c r="E143">
        <f>VLOOKUP(D143,ProbListM2!D:S,10,FALSE)</f>
        <v>0.55091590315274419</v>
      </c>
      <c r="F143" t="str">
        <f>_xlfn.IFNA(VLOOKUP(D143,ctlistM2!A:AI,4,FALSE),"FA 12:0")</f>
        <v>TG 48:5-FA18:3</v>
      </c>
      <c r="G143">
        <f>_xlfn.IFNA(VLOOKUP(D143,ctlistM2!A:AL,11,FALSE),0)</f>
        <v>1</v>
      </c>
      <c r="H143" s="2">
        <f>IF(G143=0,0,VLOOKUP(F143,ProbListM2!D:W,IF(G143=1,17,IF(G143=2,18,IF(G143=3,19,IF(G143=4,20)))), FALSE))</f>
        <v>4.2541827357621478E-2</v>
      </c>
      <c r="I143" s="12" t="str">
        <f>IF(_xlfn.IFNA(VLOOKUP(D143,ctlistM2!A:AI,12,FALSE),"FA 12:0")=0,"FA 12:0", _xlfn.IFNA(VLOOKUP(D143,ctlistM2!A:AI,12,FALSE),"FA 12:0"))</f>
        <v>FA 12:0</v>
      </c>
      <c r="J143" s="12">
        <f>_xlfn.IFNA(VLOOKUP(D143,ctlistM2!A:AO,19,FALSE),0)</f>
        <v>0</v>
      </c>
      <c r="K143" s="2">
        <f>IF(J143=0,0,VLOOKUP(I143,ProbListM2!D:W,IF(J143=1,17,IF(J143=2,18,IF(J143=3,19,IF(J143=4,20)))),FALSE))</f>
        <v>0</v>
      </c>
      <c r="L143" s="12" t="str">
        <f>IF(_xlfn.IFNA(VLOOKUP(D143,ctlistM2!A:AI,20,FALSE),"FA 12:0")=0,"FA 12:0", _xlfn.IFNA(VLOOKUP(D143,ctlistM2!A:AI,20,FALSE),"FA 12:0"))</f>
        <v>FA 12:0</v>
      </c>
      <c r="M143">
        <f>_xlfn.IFNA(VLOOKUP(D143,ctlistM2!A:AR,27,FALSE),0)</f>
        <v>0</v>
      </c>
      <c r="N143" s="2">
        <f>IF(M143=0,0,VLOOKUP(L143,ProbListM2!D:W,IF(M143=1,17,IF(M143=2,18,IF(M143=3,19,IF(M143=4,20)))), FALSE))</f>
        <v>0</v>
      </c>
      <c r="O143" t="str">
        <f>IF(_xlfn.IFNA(VLOOKUP(D143,ctlistM2!A:AI,28,FALSE),"FA 12:0")=0,"FA 12:0", _xlfn.IFNA(VLOOKUP(D143,ctlistM2!A:AI,28,FALSE),"FA 12:0"))</f>
        <v>FA 12:0</v>
      </c>
      <c r="P143">
        <f>_xlfn.IFNA(VLOOKUP(D143,ctlistM2!A:AU,35,FALSE),0)</f>
        <v>0</v>
      </c>
      <c r="Q143" s="2">
        <f>IF(P143=0,0,VLOOKUP(O143,ProbListM2!D:W,IF(P143=1,17,IF(P143=2,18,IF(P143=3,19,IF(P143=4,20)))), FALSE))</f>
        <v>0</v>
      </c>
    </row>
    <row r="144" spans="1:17" x14ac:dyDescent="0.25">
      <c r="A144">
        <v>143</v>
      </c>
      <c r="B144">
        <v>816.7</v>
      </c>
      <c r="C144">
        <v>495.4</v>
      </c>
      <c r="D144" t="s">
        <v>1146</v>
      </c>
      <c r="E144">
        <f>VLOOKUP(D144,ProbListM2!D:S,10,FALSE)</f>
        <v>0.55091590315274419</v>
      </c>
      <c r="F144" t="str">
        <f>_xlfn.IFNA(VLOOKUP(D144,ctlistM2!A:AI,4,FALSE),"FA 12:0")</f>
        <v>FA 12:0</v>
      </c>
      <c r="G144">
        <f>_xlfn.IFNA(VLOOKUP(D144,ctlistM2!A:AL,11,FALSE),0)</f>
        <v>0</v>
      </c>
      <c r="H144" s="2">
        <f>IF(G144=0,0,VLOOKUP(F144,ProbListM2!D:W,IF(G144=1,17,IF(G144=2,18,IF(G144=3,19,IF(G144=4,20)))), FALSE))</f>
        <v>0</v>
      </c>
      <c r="I144" s="12" t="str">
        <f>IF(_xlfn.IFNA(VLOOKUP(D144,ctlistM2!A:AI,12,FALSE),"FA 12:0")=0,"FA 12:0", _xlfn.IFNA(VLOOKUP(D144,ctlistM2!A:AI,12,FALSE),"FA 12:0"))</f>
        <v>FA 12:0</v>
      </c>
      <c r="J144" s="12">
        <f>_xlfn.IFNA(VLOOKUP(D144,ctlistM2!A:AO,19,FALSE),0)</f>
        <v>0</v>
      </c>
      <c r="K144" s="2">
        <f>IF(J144=0,0,VLOOKUP(I144,ProbListM2!D:W,IF(J144=1,17,IF(J144=2,18,IF(J144=3,19,IF(J144=4,20)))),FALSE))</f>
        <v>0</v>
      </c>
      <c r="L144" s="12" t="str">
        <f>IF(_xlfn.IFNA(VLOOKUP(D144,ctlistM2!A:AI,20,FALSE),"FA 12:0")=0,"FA 12:0", _xlfn.IFNA(VLOOKUP(D144,ctlistM2!A:AI,20,FALSE),"FA 12:0"))</f>
        <v>FA 12:0</v>
      </c>
      <c r="M144">
        <f>_xlfn.IFNA(VLOOKUP(D144,ctlistM2!A:AR,27,FALSE),0)</f>
        <v>0</v>
      </c>
      <c r="N144" s="2">
        <f>IF(M144=0,0,VLOOKUP(L144,ProbListM2!D:W,IF(M144=1,17,IF(M144=2,18,IF(M144=3,19,IF(M144=4,20)))), FALSE))</f>
        <v>0</v>
      </c>
      <c r="O144" t="str">
        <f>IF(_xlfn.IFNA(VLOOKUP(D144,ctlistM2!A:AI,28,FALSE),"FA 12:0")=0,"FA 12:0", _xlfn.IFNA(VLOOKUP(D144,ctlistM2!A:AI,28,FALSE),"FA 12:0"))</f>
        <v>FA 12:0</v>
      </c>
      <c r="P144">
        <f>_xlfn.IFNA(VLOOKUP(D144,ctlistM2!A:AU,35,FALSE),0)</f>
        <v>0</v>
      </c>
      <c r="Q144" s="2">
        <f>IF(P144=0,0,VLOOKUP(O144,ProbListM2!D:W,IF(P144=1,17,IF(P144=2,18,IF(P144=3,19,IF(P144=4,20)))), FALSE))</f>
        <v>0</v>
      </c>
    </row>
    <row r="145" spans="1:17" x14ac:dyDescent="0.25">
      <c r="A145">
        <v>144</v>
      </c>
      <c r="B145">
        <v>814.7</v>
      </c>
      <c r="C145">
        <v>517.4</v>
      </c>
      <c r="D145" t="s">
        <v>1147</v>
      </c>
      <c r="E145">
        <f>VLOOKUP(D145,ProbListM2!D:S,10,FALSE)</f>
        <v>0.55108121511795216</v>
      </c>
      <c r="F145" t="str">
        <f>_xlfn.IFNA(VLOOKUP(D145,ctlistM2!A:AI,4,FALSE),"FA 12:0")</f>
        <v>FA 12:0</v>
      </c>
      <c r="G145">
        <f>_xlfn.IFNA(VLOOKUP(D145,ctlistM2!A:AL,11,FALSE),0)</f>
        <v>0</v>
      </c>
      <c r="H145" s="2">
        <f>IF(G145=0,0,VLOOKUP(F145,ProbListM2!D:W,IF(G145=1,17,IF(G145=2,18,IF(G145=3,19,IF(G145=4,20)))), FALSE))</f>
        <v>0</v>
      </c>
      <c r="I145" s="12" t="str">
        <f>IF(_xlfn.IFNA(VLOOKUP(D145,ctlistM2!A:AI,12,FALSE),"FA 12:0")=0,"FA 12:0", _xlfn.IFNA(VLOOKUP(D145,ctlistM2!A:AI,12,FALSE),"FA 12:0"))</f>
        <v>FA 12:0</v>
      </c>
      <c r="J145" s="12">
        <f>_xlfn.IFNA(VLOOKUP(D145,ctlistM2!A:AO,19,FALSE),0)</f>
        <v>0</v>
      </c>
      <c r="K145" s="2">
        <f>IF(J145=0,0,VLOOKUP(I145,ProbListM2!D:W,IF(J145=1,17,IF(J145=2,18,IF(J145=3,19,IF(J145=4,20)))),FALSE))</f>
        <v>0</v>
      </c>
      <c r="L145" s="12" t="str">
        <f>IF(_xlfn.IFNA(VLOOKUP(D145,ctlistM2!A:AI,20,FALSE),"FA 12:0")=0,"FA 12:0", _xlfn.IFNA(VLOOKUP(D145,ctlistM2!A:AI,20,FALSE),"FA 12:0"))</f>
        <v>FA 12:0</v>
      </c>
      <c r="M145">
        <f>_xlfn.IFNA(VLOOKUP(D145,ctlistM2!A:AR,27,FALSE),0)</f>
        <v>0</v>
      </c>
      <c r="N145" s="2">
        <f>IF(M145=0,0,VLOOKUP(L145,ProbListM2!D:W,IF(M145=1,17,IF(M145=2,18,IF(M145=3,19,IF(M145=4,20)))), FALSE))</f>
        <v>0</v>
      </c>
      <c r="O145" t="str">
        <f>IF(_xlfn.IFNA(VLOOKUP(D145,ctlistM2!A:AI,28,FALSE),"FA 12:0")=0,"FA 12:0", _xlfn.IFNA(VLOOKUP(D145,ctlistM2!A:AI,28,FALSE),"FA 12:0"))</f>
        <v>FA 12:0</v>
      </c>
      <c r="P145">
        <f>_xlfn.IFNA(VLOOKUP(D145,ctlistM2!A:AU,35,FALSE),0)</f>
        <v>0</v>
      </c>
      <c r="Q145" s="2">
        <f>IF(P145=0,0,VLOOKUP(O145,ProbListM2!D:W,IF(P145=1,17,IF(P145=2,18,IF(P145=3,19,IF(P145=4,20)))), FALSE))</f>
        <v>0</v>
      </c>
    </row>
    <row r="146" spans="1:17" x14ac:dyDescent="0.25">
      <c r="A146">
        <v>145</v>
      </c>
      <c r="B146">
        <v>814.7</v>
      </c>
      <c r="C146">
        <v>519.4</v>
      </c>
      <c r="D146" t="s">
        <v>1148</v>
      </c>
      <c r="E146">
        <f>VLOOKUP(D146,ProbListM2!D:S,10,FALSE)</f>
        <v>0.55108121511795216</v>
      </c>
      <c r="F146" t="str">
        <f>_xlfn.IFNA(VLOOKUP(D146,ctlistM2!A:AI,4,FALSE),"FA 12:0")</f>
        <v>FA 12:0</v>
      </c>
      <c r="G146">
        <f>_xlfn.IFNA(VLOOKUP(D146,ctlistM2!A:AL,11,FALSE),0)</f>
        <v>0</v>
      </c>
      <c r="H146" s="2">
        <f>IF(G146=0,0,VLOOKUP(F146,ProbListM2!D:W,IF(G146=1,17,IF(G146=2,18,IF(G146=3,19,IF(G146=4,20)))), FALSE))</f>
        <v>0</v>
      </c>
      <c r="I146" s="12" t="str">
        <f>IF(_xlfn.IFNA(VLOOKUP(D146,ctlistM2!A:AI,12,FALSE),"FA 12:0")=0,"FA 12:0", _xlfn.IFNA(VLOOKUP(D146,ctlistM2!A:AI,12,FALSE),"FA 12:0"))</f>
        <v>FA 12:0</v>
      </c>
      <c r="J146" s="12">
        <f>_xlfn.IFNA(VLOOKUP(D146,ctlistM2!A:AO,19,FALSE),0)</f>
        <v>0</v>
      </c>
      <c r="K146" s="2">
        <f>IF(J146=0,0,VLOOKUP(I146,ProbListM2!D:W,IF(J146=1,17,IF(J146=2,18,IF(J146=3,19,IF(J146=4,20)))),FALSE))</f>
        <v>0</v>
      </c>
      <c r="L146" s="12" t="str">
        <f>IF(_xlfn.IFNA(VLOOKUP(D146,ctlistM2!A:AI,20,FALSE),"FA 12:0")=0,"FA 12:0", _xlfn.IFNA(VLOOKUP(D146,ctlistM2!A:AI,20,FALSE),"FA 12:0"))</f>
        <v>FA 12:0</v>
      </c>
      <c r="M146">
        <f>_xlfn.IFNA(VLOOKUP(D146,ctlistM2!A:AR,27,FALSE),0)</f>
        <v>0</v>
      </c>
      <c r="N146" s="2">
        <f>IF(M146=0,0,VLOOKUP(L146,ProbListM2!D:W,IF(M146=1,17,IF(M146=2,18,IF(M146=3,19,IF(M146=4,20)))), FALSE))</f>
        <v>0</v>
      </c>
      <c r="O146" t="str">
        <f>IF(_xlfn.IFNA(VLOOKUP(D146,ctlistM2!A:AI,28,FALSE),"FA 12:0")=0,"FA 12:0", _xlfn.IFNA(VLOOKUP(D146,ctlistM2!A:AI,28,FALSE),"FA 12:0"))</f>
        <v>FA 12:0</v>
      </c>
      <c r="P146">
        <f>_xlfn.IFNA(VLOOKUP(D146,ctlistM2!A:AU,35,FALSE),0)</f>
        <v>0</v>
      </c>
      <c r="Q146" s="2">
        <f>IF(P146=0,0,VLOOKUP(O146,ProbListM2!D:W,IF(P146=1,17,IF(P146=2,18,IF(P146=3,19,IF(P146=4,20)))), FALSE))</f>
        <v>0</v>
      </c>
    </row>
    <row r="147" spans="1:17" x14ac:dyDescent="0.25">
      <c r="A147">
        <v>146</v>
      </c>
      <c r="B147">
        <v>838.8</v>
      </c>
      <c r="C147">
        <v>579.5</v>
      </c>
      <c r="D147" t="s">
        <v>1149</v>
      </c>
      <c r="E147">
        <f>VLOOKUP(D147,ProbListM2!D:S,10,FALSE)</f>
        <v>0.54403909592165411</v>
      </c>
      <c r="F147" t="str">
        <f>_xlfn.IFNA(VLOOKUP(D147,ctlistM2!A:AI,4,FALSE),"FA 12:0")</f>
        <v>TG 49:1-FA15:0</v>
      </c>
      <c r="G147">
        <f>_xlfn.IFNA(VLOOKUP(D147,ctlistM2!A:AL,11,FALSE),0)</f>
        <v>1</v>
      </c>
      <c r="H147" s="2">
        <f>IF(G147=0,0,VLOOKUP(F147,ProbListM2!D:W,IF(G147=1,17,IF(G147=2,18,IF(G147=3,19,IF(G147=4,20)))), FALSE))</f>
        <v>5.18973465292338E-2</v>
      </c>
      <c r="I147" s="12" t="str">
        <f>IF(_xlfn.IFNA(VLOOKUP(D147,ctlistM2!A:AI,12,FALSE),"FA 12:0")=0,"FA 12:0", _xlfn.IFNA(VLOOKUP(D147,ctlistM2!A:AI,12,FALSE),"FA 12:0"))</f>
        <v>FA 12:0</v>
      </c>
      <c r="J147" s="12">
        <f>_xlfn.IFNA(VLOOKUP(D147,ctlistM2!A:AO,19,FALSE),0)</f>
        <v>0</v>
      </c>
      <c r="K147" s="2">
        <f>IF(J147=0,0,VLOOKUP(I147,ProbListM2!D:W,IF(J147=1,17,IF(J147=2,18,IF(J147=3,19,IF(J147=4,20)))),FALSE))</f>
        <v>0</v>
      </c>
      <c r="L147" s="12" t="str">
        <f>IF(_xlfn.IFNA(VLOOKUP(D147,ctlistM2!A:AI,20,FALSE),"FA 12:0")=0,"FA 12:0", _xlfn.IFNA(VLOOKUP(D147,ctlistM2!A:AI,20,FALSE),"FA 12:0"))</f>
        <v>FA 12:0</v>
      </c>
      <c r="M147">
        <f>_xlfn.IFNA(VLOOKUP(D147,ctlistM2!A:AR,27,FALSE),0)</f>
        <v>0</v>
      </c>
      <c r="N147" s="2">
        <f>IF(M147=0,0,VLOOKUP(L147,ProbListM2!D:W,IF(M147=1,17,IF(M147=2,18,IF(M147=3,19,IF(M147=4,20)))), FALSE))</f>
        <v>0</v>
      </c>
      <c r="O147" t="str">
        <f>IF(_xlfn.IFNA(VLOOKUP(D147,ctlistM2!A:AI,28,FALSE),"FA 12:0")=0,"FA 12:0", _xlfn.IFNA(VLOOKUP(D147,ctlistM2!A:AI,28,FALSE),"FA 12:0"))</f>
        <v>FA 12:0</v>
      </c>
      <c r="P147">
        <f>_xlfn.IFNA(VLOOKUP(D147,ctlistM2!A:AU,35,FALSE),0)</f>
        <v>0</v>
      </c>
      <c r="Q147" s="2">
        <f>IF(P147=0,0,VLOOKUP(O147,ProbListM2!D:W,IF(P147=1,17,IF(P147=2,18,IF(P147=3,19,IF(P147=4,20)))), FALSE))</f>
        <v>0</v>
      </c>
    </row>
    <row r="148" spans="1:17" x14ac:dyDescent="0.25">
      <c r="A148">
        <v>147</v>
      </c>
      <c r="B148">
        <v>838.8</v>
      </c>
      <c r="C148">
        <v>565.5</v>
      </c>
      <c r="D148" t="s">
        <v>1150</v>
      </c>
      <c r="E148">
        <f>VLOOKUP(D148,ProbListM2!D:S,10,FALSE)</f>
        <v>0.54403909592165411</v>
      </c>
      <c r="F148" t="str">
        <f>_xlfn.IFNA(VLOOKUP(D148,ctlistM2!A:AI,4,FALSE),"FA 12:0")</f>
        <v>TG 49:1-FA16:1</v>
      </c>
      <c r="G148">
        <f>_xlfn.IFNA(VLOOKUP(D148,ctlistM2!A:AL,11,FALSE),0)</f>
        <v>2</v>
      </c>
      <c r="H148" s="2">
        <f>IF(G148=0,0,VLOOKUP(F148,ProbListM2!D:W,IF(G148=1,17,IF(G148=2,18,IF(G148=3,19,IF(G148=4,20)))), FALSE))</f>
        <v>1.1189576399144686E-2</v>
      </c>
      <c r="I148" s="12" t="str">
        <f>IF(_xlfn.IFNA(VLOOKUP(D148,ctlistM2!A:AI,12,FALSE),"FA 12:0")=0,"FA 12:0", _xlfn.IFNA(VLOOKUP(D148,ctlistM2!A:AI,12,FALSE),"FA 12:0"))</f>
        <v>TG 49:1-FA16:0</v>
      </c>
      <c r="J148" s="12">
        <f>_xlfn.IFNA(VLOOKUP(D148,ctlistM2!A:AO,19,FALSE),0)</f>
        <v>1</v>
      </c>
      <c r="K148" s="2">
        <f>IF(J148=0,0,VLOOKUP(I148,ProbListM2!D:W,IF(J148=1,17,IF(J148=2,18,IF(J148=3,19,IF(J148=4,20)))),FALSE))</f>
        <v>4.9334615235879627E-2</v>
      </c>
      <c r="L148" s="12" t="str">
        <f>IF(_xlfn.IFNA(VLOOKUP(D148,ctlistM2!A:AI,20,FALSE),"FA 12:0")=0,"FA 12:0", _xlfn.IFNA(VLOOKUP(D148,ctlistM2!A:AI,20,FALSE),"FA 12:0"))</f>
        <v>FA 12:0</v>
      </c>
      <c r="M148">
        <f>_xlfn.IFNA(VLOOKUP(D148,ctlistM2!A:AR,27,FALSE),0)</f>
        <v>0</v>
      </c>
      <c r="N148" s="2">
        <f>IF(M148=0,0,VLOOKUP(L148,ProbListM2!D:W,IF(M148=1,17,IF(M148=2,18,IF(M148=3,19,IF(M148=4,20)))), FALSE))</f>
        <v>0</v>
      </c>
      <c r="O148" t="str">
        <f>IF(_xlfn.IFNA(VLOOKUP(D148,ctlistM2!A:AI,28,FALSE),"FA 12:0")=0,"FA 12:0", _xlfn.IFNA(VLOOKUP(D148,ctlistM2!A:AI,28,FALSE),"FA 12:0"))</f>
        <v>FA 12:0</v>
      </c>
      <c r="P148">
        <f>_xlfn.IFNA(VLOOKUP(D148,ctlistM2!A:AU,35,FALSE),0)</f>
        <v>0</v>
      </c>
      <c r="Q148" s="2">
        <f>IF(P148=0,0,VLOOKUP(O148,ProbListM2!D:W,IF(P148=1,17,IF(P148=2,18,IF(P148=3,19,IF(P148=4,20)))), FALSE))</f>
        <v>0</v>
      </c>
    </row>
    <row r="149" spans="1:17" x14ac:dyDescent="0.25">
      <c r="A149">
        <v>148</v>
      </c>
      <c r="B149">
        <v>838.8</v>
      </c>
      <c r="C149">
        <v>551.5</v>
      </c>
      <c r="D149" t="s">
        <v>1151</v>
      </c>
      <c r="E149">
        <f>VLOOKUP(D149,ProbListM2!D:S,10,FALSE)</f>
        <v>0.54403909592165411</v>
      </c>
      <c r="F149" t="str">
        <f>_xlfn.IFNA(VLOOKUP(D149,ctlistM2!A:AI,4,FALSE),"FA 12:0")</f>
        <v>TG 49:1-FA17:0</v>
      </c>
      <c r="G149">
        <f>_xlfn.IFNA(VLOOKUP(D149,ctlistM2!A:AL,11,FALSE),0)</f>
        <v>1</v>
      </c>
      <c r="H149" s="2">
        <f>IF(G149=0,0,VLOOKUP(F149,ProbListM2!D:W,IF(G149=1,17,IF(G149=2,18,IF(G149=3,19,IF(G149=4,20)))), FALSE))</f>
        <v>4.6842886573037021E-2</v>
      </c>
      <c r="I149" s="12" t="str">
        <f>IF(_xlfn.IFNA(VLOOKUP(D149,ctlistM2!A:AI,12,FALSE),"FA 12:0")=0,"FA 12:0", _xlfn.IFNA(VLOOKUP(D149,ctlistM2!A:AI,12,FALSE),"FA 12:0"))</f>
        <v>FA 12:0</v>
      </c>
      <c r="J149" s="12">
        <f>_xlfn.IFNA(VLOOKUP(D149,ctlistM2!A:AO,19,FALSE),0)</f>
        <v>0</v>
      </c>
      <c r="K149" s="2">
        <f>IF(J149=0,0,VLOOKUP(I149,ProbListM2!D:W,IF(J149=1,17,IF(J149=2,18,IF(J149=3,19,IF(J149=4,20)))),FALSE))</f>
        <v>0</v>
      </c>
      <c r="L149" s="12" t="str">
        <f>IF(_xlfn.IFNA(VLOOKUP(D149,ctlistM2!A:AI,20,FALSE),"FA 12:0")=0,"FA 12:0", _xlfn.IFNA(VLOOKUP(D149,ctlistM2!A:AI,20,FALSE),"FA 12:0"))</f>
        <v>FA 12:0</v>
      </c>
      <c r="M149">
        <f>_xlfn.IFNA(VLOOKUP(D149,ctlistM2!A:AR,27,FALSE),0)</f>
        <v>0</v>
      </c>
      <c r="N149" s="2">
        <f>IF(M149=0,0,VLOOKUP(L149,ProbListM2!D:W,IF(M149=1,17,IF(M149=2,18,IF(M149=3,19,IF(M149=4,20)))), FALSE))</f>
        <v>0</v>
      </c>
      <c r="O149" t="str">
        <f>IF(_xlfn.IFNA(VLOOKUP(D149,ctlistM2!A:AI,28,FALSE),"FA 12:0")=0,"FA 12:0", _xlfn.IFNA(VLOOKUP(D149,ctlistM2!A:AI,28,FALSE),"FA 12:0"))</f>
        <v>FA 12:0</v>
      </c>
      <c r="P149">
        <f>_xlfn.IFNA(VLOOKUP(D149,ctlistM2!A:AU,35,FALSE),0)</f>
        <v>0</v>
      </c>
      <c r="Q149" s="2">
        <f>IF(P149=0,0,VLOOKUP(O149,ProbListM2!D:W,IF(P149=1,17,IF(P149=2,18,IF(P149=3,19,IF(P149=4,20)))), FALSE))</f>
        <v>0</v>
      </c>
    </row>
    <row r="150" spans="1:17" x14ac:dyDescent="0.25">
      <c r="A150">
        <v>149</v>
      </c>
      <c r="B150">
        <v>838.8</v>
      </c>
      <c r="C150">
        <v>537.5</v>
      </c>
      <c r="D150" t="s">
        <v>1152</v>
      </c>
      <c r="E150">
        <f>VLOOKUP(D150,ProbListM2!D:S,10,FALSE)</f>
        <v>0.54403909592165411</v>
      </c>
      <c r="F150" t="str">
        <f>_xlfn.IFNA(VLOOKUP(D150,ctlistM2!A:AI,4,FALSE),"FA 12:0")</f>
        <v>TG 49:1-FA18:1</v>
      </c>
      <c r="G150">
        <f>_xlfn.IFNA(VLOOKUP(D150,ctlistM2!A:AL,11,FALSE),0)</f>
        <v>2</v>
      </c>
      <c r="H150" s="2">
        <f>IF(G150=0,0,VLOOKUP(F150,ProbListM2!D:W,IF(G150=1,17,IF(G150=2,18,IF(G150=3,19,IF(G150=4,20)))), FALSE))</f>
        <v>1.3593324979958896E-2</v>
      </c>
      <c r="I150" s="12" t="str">
        <f>IF(_xlfn.IFNA(VLOOKUP(D150,ctlistM2!A:AI,12,FALSE),"FA 12:0")=0,"FA 12:0", _xlfn.IFNA(VLOOKUP(D150,ctlistM2!A:AI,12,FALSE),"FA 12:0"))</f>
        <v>FA 12:0</v>
      </c>
      <c r="J150" s="12">
        <f>_xlfn.IFNA(VLOOKUP(D150,ctlistM2!A:AO,19,FALSE),0)</f>
        <v>0</v>
      </c>
      <c r="K150" s="2">
        <f>IF(J150=0,0,VLOOKUP(I150,ProbListM2!D:W,IF(J150=1,17,IF(J150=2,18,IF(J150=3,19,IF(J150=4,20)))),FALSE))</f>
        <v>0</v>
      </c>
      <c r="L150" s="12" t="str">
        <f>IF(_xlfn.IFNA(VLOOKUP(D150,ctlistM2!A:AI,20,FALSE),"FA 12:0")=0,"FA 12:0", _xlfn.IFNA(VLOOKUP(D150,ctlistM2!A:AI,20,FALSE),"FA 12:0"))</f>
        <v>FA 12:0</v>
      </c>
      <c r="M150">
        <f>_xlfn.IFNA(VLOOKUP(D150,ctlistM2!A:AR,27,FALSE),0)</f>
        <v>0</v>
      </c>
      <c r="N150" s="2">
        <f>IF(M150=0,0,VLOOKUP(L150,ProbListM2!D:W,IF(M150=1,17,IF(M150=2,18,IF(M150=3,19,IF(M150=4,20)))), FALSE))</f>
        <v>0</v>
      </c>
      <c r="O150" t="str">
        <f>IF(_xlfn.IFNA(VLOOKUP(D150,ctlistM2!A:AI,28,FALSE),"FA 12:0")=0,"FA 12:0", _xlfn.IFNA(VLOOKUP(D150,ctlistM2!A:AI,28,FALSE),"FA 12:0"))</f>
        <v>FA 12:0</v>
      </c>
      <c r="P150">
        <f>_xlfn.IFNA(VLOOKUP(D150,ctlistM2!A:AU,35,FALSE),0)</f>
        <v>0</v>
      </c>
      <c r="Q150" s="2">
        <f>IF(P150=0,0,VLOOKUP(O150,ProbListM2!D:W,IF(P150=1,17,IF(P150=2,18,IF(P150=3,19,IF(P150=4,20)))), FALSE))</f>
        <v>0</v>
      </c>
    </row>
    <row r="151" spans="1:17" x14ac:dyDescent="0.25">
      <c r="A151">
        <v>150</v>
      </c>
      <c r="B151">
        <v>836.8</v>
      </c>
      <c r="C151">
        <v>591.6</v>
      </c>
      <c r="D151" t="s">
        <v>1153</v>
      </c>
      <c r="E151">
        <f>VLOOKUP(D151,ProbListM2!D:S,10,FALSE)</f>
        <v>0.54420234438041548</v>
      </c>
      <c r="F151" t="str">
        <f>_xlfn.IFNA(VLOOKUP(D151,ctlistM2!A:AI,4,FALSE),"FA 12:0")</f>
        <v>TG 49:2-FA14:0</v>
      </c>
      <c r="G151">
        <f>_xlfn.IFNA(VLOOKUP(D151,ctlistM2!A:AL,11,FALSE),0)</f>
        <v>1</v>
      </c>
      <c r="H151" s="2">
        <f>IF(G151=0,0,VLOOKUP(F151,ProbListM2!D:W,IF(G151=1,17,IF(G151=2,18,IF(G151=3,19,IF(G151=4,20)))), FALSE))</f>
        <v>5.4476458527992114E-2</v>
      </c>
      <c r="I151" s="12" t="str">
        <f>IF(_xlfn.IFNA(VLOOKUP(D151,ctlistM2!A:AI,12,FALSE),"FA 12:0")=0,"FA 12:0", _xlfn.IFNA(VLOOKUP(D151,ctlistM2!A:AI,12,FALSE),"FA 12:0"))</f>
        <v>FA 12:0</v>
      </c>
      <c r="J151" s="12">
        <f>_xlfn.IFNA(VLOOKUP(D151,ctlistM2!A:AO,19,FALSE),0)</f>
        <v>0</v>
      </c>
      <c r="K151" s="2">
        <f>IF(J151=0,0,VLOOKUP(I151,ProbListM2!D:W,IF(J151=1,17,IF(J151=2,18,IF(J151=3,19,IF(J151=4,20)))),FALSE))</f>
        <v>0</v>
      </c>
      <c r="L151" s="12" t="str">
        <f>IF(_xlfn.IFNA(VLOOKUP(D151,ctlistM2!A:AI,20,FALSE),"FA 12:0")=0,"FA 12:0", _xlfn.IFNA(VLOOKUP(D151,ctlistM2!A:AI,20,FALSE),"FA 12:0"))</f>
        <v>FA 12:0</v>
      </c>
      <c r="M151">
        <f>_xlfn.IFNA(VLOOKUP(D151,ctlistM2!A:AR,27,FALSE),0)</f>
        <v>0</v>
      </c>
      <c r="N151" s="2">
        <f>IF(M151=0,0,VLOOKUP(L151,ProbListM2!D:W,IF(M151=1,17,IF(M151=2,18,IF(M151=3,19,IF(M151=4,20)))), FALSE))</f>
        <v>0</v>
      </c>
      <c r="O151" t="str">
        <f>IF(_xlfn.IFNA(VLOOKUP(D151,ctlistM2!A:AI,28,FALSE),"FA 12:0")=0,"FA 12:0", _xlfn.IFNA(VLOOKUP(D151,ctlistM2!A:AI,28,FALSE),"FA 12:0"))</f>
        <v>FA 12:0</v>
      </c>
      <c r="P151">
        <f>_xlfn.IFNA(VLOOKUP(D151,ctlistM2!A:AU,35,FALSE),0)</f>
        <v>0</v>
      </c>
      <c r="Q151" s="2">
        <f>IF(P151=0,0,VLOOKUP(O151,ProbListM2!D:W,IF(P151=1,17,IF(P151=2,18,IF(P151=3,19,IF(P151=4,20)))), FALSE))</f>
        <v>0</v>
      </c>
    </row>
    <row r="152" spans="1:17" x14ac:dyDescent="0.25">
      <c r="A152">
        <v>151</v>
      </c>
      <c r="B152">
        <v>836.8</v>
      </c>
      <c r="C152">
        <v>577.5</v>
      </c>
      <c r="D152" t="s">
        <v>1154</v>
      </c>
      <c r="E152">
        <f>VLOOKUP(D152,ProbListM2!D:S,10,FALSE)</f>
        <v>0.54420234438041548</v>
      </c>
      <c r="F152" t="str">
        <f>_xlfn.IFNA(VLOOKUP(D152,ctlistM2!A:AI,4,FALSE),"FA 12:0")</f>
        <v>TG 49:2-FA15:0</v>
      </c>
      <c r="G152">
        <f>_xlfn.IFNA(VLOOKUP(D152,ctlistM2!A:AL,11,FALSE),0)</f>
        <v>1</v>
      </c>
      <c r="H152" s="2">
        <f>IF(G152=0,0,VLOOKUP(F152,ProbListM2!D:W,IF(G152=1,17,IF(G152=2,18,IF(G152=3,19,IF(G152=4,20)))), FALSE))</f>
        <v>5.1843799973118158E-2</v>
      </c>
      <c r="I152" s="12" t="str">
        <f>IF(_xlfn.IFNA(VLOOKUP(D152,ctlistM2!A:AI,12,FALSE),"FA 12:0")=0,"FA 12:0", _xlfn.IFNA(VLOOKUP(D152,ctlistM2!A:AI,12,FALSE),"FA 12:0"))</f>
        <v>FA 12:0</v>
      </c>
      <c r="J152" s="12">
        <f>_xlfn.IFNA(VLOOKUP(D152,ctlistM2!A:AO,19,FALSE),0)</f>
        <v>0</v>
      </c>
      <c r="K152" s="2">
        <f>IF(J152=0,0,VLOOKUP(I152,ProbListM2!D:W,IF(J152=1,17,IF(J152=2,18,IF(J152=3,19,IF(J152=4,20)))),FALSE))</f>
        <v>0</v>
      </c>
      <c r="L152" s="12" t="str">
        <f>IF(_xlfn.IFNA(VLOOKUP(D152,ctlistM2!A:AI,20,FALSE),"FA 12:0")=0,"FA 12:0", _xlfn.IFNA(VLOOKUP(D152,ctlistM2!A:AI,20,FALSE),"FA 12:0"))</f>
        <v>FA 12:0</v>
      </c>
      <c r="M152">
        <f>_xlfn.IFNA(VLOOKUP(D152,ctlistM2!A:AR,27,FALSE),0)</f>
        <v>0</v>
      </c>
      <c r="N152" s="2">
        <f>IF(M152=0,0,VLOOKUP(L152,ProbListM2!D:W,IF(M152=1,17,IF(M152=2,18,IF(M152=3,19,IF(M152=4,20)))), FALSE))</f>
        <v>0</v>
      </c>
      <c r="O152" t="str">
        <f>IF(_xlfn.IFNA(VLOOKUP(D152,ctlistM2!A:AI,28,FALSE),"FA 12:0")=0,"FA 12:0", _xlfn.IFNA(VLOOKUP(D152,ctlistM2!A:AI,28,FALSE),"FA 12:0"))</f>
        <v>FA 12:0</v>
      </c>
      <c r="P152">
        <f>_xlfn.IFNA(VLOOKUP(D152,ctlistM2!A:AU,35,FALSE),0)</f>
        <v>0</v>
      </c>
      <c r="Q152" s="2">
        <f>IF(P152=0,0,VLOOKUP(O152,ProbListM2!D:W,IF(P152=1,17,IF(P152=2,18,IF(P152=3,19,IF(P152=4,20)))), FALSE))</f>
        <v>0</v>
      </c>
    </row>
    <row r="153" spans="1:17" x14ac:dyDescent="0.25">
      <c r="A153">
        <v>152</v>
      </c>
      <c r="B153">
        <v>836.8</v>
      </c>
      <c r="C153">
        <v>563.5</v>
      </c>
      <c r="D153" t="s">
        <v>1155</v>
      </c>
      <c r="E153">
        <f>VLOOKUP(D153,ProbListM2!D:S,10,FALSE)</f>
        <v>0.54420234438041548</v>
      </c>
      <c r="F153" t="str">
        <f>_xlfn.IFNA(VLOOKUP(D153,ctlistM2!A:AI,4,FALSE),"FA 12:0")</f>
        <v>TG 49:2-FA16:0</v>
      </c>
      <c r="G153">
        <f>_xlfn.IFNA(VLOOKUP(D153,ctlistM2!A:AL,11,FALSE),0)</f>
        <v>1</v>
      </c>
      <c r="H153" s="2">
        <f>IF(G153=0,0,VLOOKUP(F153,ProbListM2!D:W,IF(G153=1,17,IF(G153=2,18,IF(G153=3,19,IF(G153=4,20)))), FALSE))</f>
        <v>4.9282165354338506E-2</v>
      </c>
      <c r="I153" s="12" t="str">
        <f>IF(_xlfn.IFNA(VLOOKUP(D153,ctlistM2!A:AI,12,FALSE),"FA 12:0")=0,"FA 12:0", _xlfn.IFNA(VLOOKUP(D153,ctlistM2!A:AI,12,FALSE),"FA 12:0"))</f>
        <v>TG 49:2-FA16:1</v>
      </c>
      <c r="J153" s="12">
        <f>_xlfn.IFNA(VLOOKUP(D153,ctlistM2!A:AO,19,FALSE),0)</f>
        <v>2</v>
      </c>
      <c r="K153" s="2">
        <f>IF(J153=0,0,VLOOKUP(I153,ProbListM2!D:W,IF(J153=1,17,IF(J153=2,18,IF(J153=3,19,IF(J153=4,20)))),FALSE))</f>
        <v>1.1192934027511925E-2</v>
      </c>
      <c r="L153" s="12" t="str">
        <f>IF(_xlfn.IFNA(VLOOKUP(D153,ctlistM2!A:AI,20,FALSE),"FA 12:0")=0,"FA 12:0", _xlfn.IFNA(VLOOKUP(D153,ctlistM2!A:AI,20,FALSE),"FA 12:0"))</f>
        <v>FA 12:0</v>
      </c>
      <c r="M153">
        <f>_xlfn.IFNA(VLOOKUP(D153,ctlistM2!A:AR,27,FALSE),0)</f>
        <v>0</v>
      </c>
      <c r="N153" s="2">
        <f>IF(M153=0,0,VLOOKUP(L153,ProbListM2!D:W,IF(M153=1,17,IF(M153=2,18,IF(M153=3,19,IF(M153=4,20)))), FALSE))</f>
        <v>0</v>
      </c>
      <c r="O153" t="str">
        <f>IF(_xlfn.IFNA(VLOOKUP(D153,ctlistM2!A:AI,28,FALSE),"FA 12:0")=0,"FA 12:0", _xlfn.IFNA(VLOOKUP(D153,ctlistM2!A:AI,28,FALSE),"FA 12:0"))</f>
        <v>FA 12:0</v>
      </c>
      <c r="P153">
        <f>_xlfn.IFNA(VLOOKUP(D153,ctlistM2!A:AU,35,FALSE),0)</f>
        <v>0</v>
      </c>
      <c r="Q153" s="2">
        <f>IF(P153=0,0,VLOOKUP(O153,ProbListM2!D:W,IF(P153=1,17,IF(P153=2,18,IF(P153=3,19,IF(P153=4,20)))), FALSE))</f>
        <v>0</v>
      </c>
    </row>
    <row r="154" spans="1:17" x14ac:dyDescent="0.25">
      <c r="A154">
        <v>153</v>
      </c>
      <c r="B154">
        <v>836.8</v>
      </c>
      <c r="C154">
        <v>565.5</v>
      </c>
      <c r="D154" t="s">
        <v>1156</v>
      </c>
      <c r="E154">
        <f>VLOOKUP(D154,ProbListM2!D:S,10,FALSE)</f>
        <v>0.54420234438041548</v>
      </c>
      <c r="F154" t="str">
        <f>_xlfn.IFNA(VLOOKUP(D154,ctlistM2!A:AI,4,FALSE),"FA 12:0")</f>
        <v>TG 49:2-FA16:1</v>
      </c>
      <c r="G154">
        <f>_xlfn.IFNA(VLOOKUP(D154,ctlistM2!A:AL,11,FALSE),0)</f>
        <v>1</v>
      </c>
      <c r="H154" s="2">
        <f>IF(G154=0,0,VLOOKUP(F154,ProbListM2!D:W,IF(G154=1,17,IF(G154=2,18,IF(G154=3,19,IF(G154=4,20)))), FALSE))</f>
        <v>4.9349418951203074E-2</v>
      </c>
      <c r="I154" s="12" t="str">
        <f>IF(_xlfn.IFNA(VLOOKUP(D154,ctlistM2!A:AI,12,FALSE),"FA 12:0")=0,"FA 12:0", _xlfn.IFNA(VLOOKUP(D154,ctlistM2!A:AI,12,FALSE),"FA 12:0"))</f>
        <v>FA 12:0</v>
      </c>
      <c r="J154" s="12">
        <f>_xlfn.IFNA(VLOOKUP(D154,ctlistM2!A:AO,19,FALSE),0)</f>
        <v>0</v>
      </c>
      <c r="K154" s="2">
        <f>IF(J154=0,0,VLOOKUP(I154,ProbListM2!D:W,IF(J154=1,17,IF(J154=2,18,IF(J154=3,19,IF(J154=4,20)))),FALSE))</f>
        <v>0</v>
      </c>
      <c r="L154" s="12" t="str">
        <f>IF(_xlfn.IFNA(VLOOKUP(D154,ctlistM2!A:AI,20,FALSE),"FA 12:0")=0,"FA 12:0", _xlfn.IFNA(VLOOKUP(D154,ctlistM2!A:AI,20,FALSE),"FA 12:0"))</f>
        <v>FA 12:0</v>
      </c>
      <c r="M154">
        <f>_xlfn.IFNA(VLOOKUP(D154,ctlistM2!A:AR,27,FALSE),0)</f>
        <v>0</v>
      </c>
      <c r="N154" s="2">
        <f>IF(M154=0,0,VLOOKUP(L154,ProbListM2!D:W,IF(M154=1,17,IF(M154=2,18,IF(M154=3,19,IF(M154=4,20)))), FALSE))</f>
        <v>0</v>
      </c>
      <c r="O154" t="str">
        <f>IF(_xlfn.IFNA(VLOOKUP(D154,ctlistM2!A:AI,28,FALSE),"FA 12:0")=0,"FA 12:0", _xlfn.IFNA(VLOOKUP(D154,ctlistM2!A:AI,28,FALSE),"FA 12:0"))</f>
        <v>FA 12:0</v>
      </c>
      <c r="P154">
        <f>_xlfn.IFNA(VLOOKUP(D154,ctlistM2!A:AU,35,FALSE),0)</f>
        <v>0</v>
      </c>
      <c r="Q154" s="2">
        <f>IF(P154=0,0,VLOOKUP(O154,ProbListM2!D:W,IF(P154=1,17,IF(P154=2,18,IF(P154=3,19,IF(P154=4,20)))), FALSE))</f>
        <v>0</v>
      </c>
    </row>
    <row r="155" spans="1:17" x14ac:dyDescent="0.25">
      <c r="A155">
        <v>154</v>
      </c>
      <c r="B155">
        <v>836.8</v>
      </c>
      <c r="C155">
        <v>549.5</v>
      </c>
      <c r="D155" t="s">
        <v>1157</v>
      </c>
      <c r="E155">
        <f>VLOOKUP(D155,ProbListM2!D:S,10,FALSE)</f>
        <v>0.54420234438041548</v>
      </c>
      <c r="F155" t="str">
        <f>_xlfn.IFNA(VLOOKUP(D155,ctlistM2!A:AI,4,FALSE),"FA 12:0")</f>
        <v>TG 49:2-FA17:0</v>
      </c>
      <c r="G155">
        <f>_xlfn.IFNA(VLOOKUP(D155,ctlistM2!A:AL,11,FALSE),0)</f>
        <v>1</v>
      </c>
      <c r="H155" s="2">
        <f>IF(G155=0,0,VLOOKUP(F155,ProbListM2!D:W,IF(G155=1,17,IF(G155=2,18,IF(G155=3,19,IF(G155=4,20)))), FALSE))</f>
        <v>4.6791554671653204E-2</v>
      </c>
      <c r="I155" s="12" t="str">
        <f>IF(_xlfn.IFNA(VLOOKUP(D155,ctlistM2!A:AI,12,FALSE),"FA 12:0")=0,"FA 12:0", _xlfn.IFNA(VLOOKUP(D155,ctlistM2!A:AI,12,FALSE),"FA 12:0"))</f>
        <v>FA 12:0</v>
      </c>
      <c r="J155" s="12">
        <f>_xlfn.IFNA(VLOOKUP(D155,ctlistM2!A:AO,19,FALSE),0)</f>
        <v>0</v>
      </c>
      <c r="K155" s="2">
        <f>IF(J155=0,0,VLOOKUP(I155,ProbListM2!D:W,IF(J155=1,17,IF(J155=2,18,IF(J155=3,19,IF(J155=4,20)))),FALSE))</f>
        <v>0</v>
      </c>
      <c r="L155" s="12" t="str">
        <f>IF(_xlfn.IFNA(VLOOKUP(D155,ctlistM2!A:AI,20,FALSE),"FA 12:0")=0,"FA 12:0", _xlfn.IFNA(VLOOKUP(D155,ctlistM2!A:AI,20,FALSE),"FA 12:0"))</f>
        <v>FA 12:0</v>
      </c>
      <c r="M155">
        <f>_xlfn.IFNA(VLOOKUP(D155,ctlistM2!A:AR,27,FALSE),0)</f>
        <v>0</v>
      </c>
      <c r="N155" s="2">
        <f>IF(M155=0,0,VLOOKUP(L155,ProbListM2!D:W,IF(M155=1,17,IF(M155=2,18,IF(M155=3,19,IF(M155=4,20)))), FALSE))</f>
        <v>0</v>
      </c>
      <c r="O155" t="str">
        <f>IF(_xlfn.IFNA(VLOOKUP(D155,ctlistM2!A:AI,28,FALSE),"FA 12:0")=0,"FA 12:0", _xlfn.IFNA(VLOOKUP(D155,ctlistM2!A:AI,28,FALSE),"FA 12:0"))</f>
        <v>FA 12:0</v>
      </c>
      <c r="P155">
        <f>_xlfn.IFNA(VLOOKUP(D155,ctlistM2!A:AU,35,FALSE),0)</f>
        <v>0</v>
      </c>
      <c r="Q155" s="2">
        <f>IF(P155=0,0,VLOOKUP(O155,ProbListM2!D:W,IF(P155=1,17,IF(P155=2,18,IF(P155=3,19,IF(P155=4,20)))), FALSE))</f>
        <v>0</v>
      </c>
    </row>
    <row r="156" spans="1:17" x14ac:dyDescent="0.25">
      <c r="A156">
        <v>155</v>
      </c>
      <c r="B156">
        <v>836.8</v>
      </c>
      <c r="C156">
        <v>537.5</v>
      </c>
      <c r="D156" t="s">
        <v>1158</v>
      </c>
      <c r="E156">
        <f>VLOOKUP(D156,ProbListM2!D:S,10,FALSE)</f>
        <v>0.54420234438041548</v>
      </c>
      <c r="F156" t="str">
        <f>_xlfn.IFNA(VLOOKUP(D156,ctlistM2!A:AI,4,FALSE),"FA 12:0")</f>
        <v>TG 49:2-FA18:1</v>
      </c>
      <c r="G156">
        <f>_xlfn.IFNA(VLOOKUP(D156,ctlistM2!A:AL,11,FALSE),0)</f>
        <v>1</v>
      </c>
      <c r="H156" s="2">
        <f>IF(G156=0,0,VLOOKUP(F156,ProbListM2!D:W,IF(G156=1,17,IF(G156=2,18,IF(G156=3,19,IF(G156=4,20)))), FALSE))</f>
        <v>4.4435490187963791E-2</v>
      </c>
      <c r="I156" s="12" t="str">
        <f>IF(_xlfn.IFNA(VLOOKUP(D156,ctlistM2!A:AI,12,FALSE),"FA 12:0")=0,"FA 12:0", _xlfn.IFNA(VLOOKUP(D156,ctlistM2!A:AI,12,FALSE),"FA 12:0"))</f>
        <v>TG 49:2-FA18:2</v>
      </c>
      <c r="J156" s="12">
        <f>_xlfn.IFNA(VLOOKUP(D156,ctlistM2!A:AO,19,FALSE),0)</f>
        <v>2</v>
      </c>
      <c r="K156" s="2">
        <f>IF(J156=0,0,VLOOKUP(I156,ProbListM2!D:W,IF(J156=1,17,IF(J156=2,18,IF(J156=3,19,IF(J156=4,20)))),FALSE))</f>
        <v>1.3563109712149232E-2</v>
      </c>
      <c r="L156" s="12" t="str">
        <f>IF(_xlfn.IFNA(VLOOKUP(D156,ctlistM2!A:AI,20,FALSE),"FA 12:0")=0,"FA 12:0", _xlfn.IFNA(VLOOKUP(D156,ctlistM2!A:AI,20,FALSE),"FA 12:0"))</f>
        <v>FA 12:0</v>
      </c>
      <c r="M156">
        <f>_xlfn.IFNA(VLOOKUP(D156,ctlistM2!A:AR,27,FALSE),0)</f>
        <v>0</v>
      </c>
      <c r="N156" s="2">
        <f>IF(M156=0,0,VLOOKUP(L156,ProbListM2!D:W,IF(M156=1,17,IF(M156=2,18,IF(M156=3,19,IF(M156=4,20)))), FALSE))</f>
        <v>0</v>
      </c>
      <c r="O156" t="str">
        <f>IF(_xlfn.IFNA(VLOOKUP(D156,ctlistM2!A:AI,28,FALSE),"FA 12:0")=0,"FA 12:0", _xlfn.IFNA(VLOOKUP(D156,ctlistM2!A:AI,28,FALSE),"FA 12:0"))</f>
        <v>FA 12:0</v>
      </c>
      <c r="P156">
        <f>_xlfn.IFNA(VLOOKUP(D156,ctlistM2!A:AU,35,FALSE),0)</f>
        <v>0</v>
      </c>
      <c r="Q156" s="2">
        <f>IF(P156=0,0,VLOOKUP(O156,ProbListM2!D:W,IF(P156=1,17,IF(P156=2,18,IF(P156=3,19,IF(P156=4,20)))), FALSE))</f>
        <v>0</v>
      </c>
    </row>
    <row r="157" spans="1:17" x14ac:dyDescent="0.25">
      <c r="A157">
        <v>156</v>
      </c>
      <c r="B157">
        <v>834.8</v>
      </c>
      <c r="C157">
        <v>589.6</v>
      </c>
      <c r="D157" t="s">
        <v>1159</v>
      </c>
      <c r="E157">
        <f>VLOOKUP(D157,ProbListM2!D:S,10,FALSE)</f>
        <v>0.54436564182473601</v>
      </c>
      <c r="F157" t="str">
        <f>_xlfn.IFNA(VLOOKUP(D157,ctlistM2!A:AI,4,FALSE),"FA 12:0")</f>
        <v>FA 12:0</v>
      </c>
      <c r="G157">
        <f>_xlfn.IFNA(VLOOKUP(D157,ctlistM2!A:AL,11,FALSE),0)</f>
        <v>0</v>
      </c>
      <c r="H157" s="2">
        <f>IF(G157=0,0,VLOOKUP(F157,ProbListM2!D:W,IF(G157=1,17,IF(G157=2,18,IF(G157=3,19,IF(G157=4,20)))), FALSE))</f>
        <v>0</v>
      </c>
      <c r="I157" s="12" t="str">
        <f>IF(_xlfn.IFNA(VLOOKUP(D157,ctlistM2!A:AI,12,FALSE),"FA 12:0")=0,"FA 12:0", _xlfn.IFNA(VLOOKUP(D157,ctlistM2!A:AI,12,FALSE),"FA 12:0"))</f>
        <v>FA 12:0</v>
      </c>
      <c r="J157" s="12">
        <f>_xlfn.IFNA(VLOOKUP(D157,ctlistM2!A:AO,19,FALSE),0)</f>
        <v>0</v>
      </c>
      <c r="K157" s="2">
        <f>IF(J157=0,0,VLOOKUP(I157,ProbListM2!D:W,IF(J157=1,17,IF(J157=2,18,IF(J157=3,19,IF(J157=4,20)))),FALSE))</f>
        <v>0</v>
      </c>
      <c r="L157" s="12" t="str">
        <f>IF(_xlfn.IFNA(VLOOKUP(D157,ctlistM2!A:AI,20,FALSE),"FA 12:0")=0,"FA 12:0", _xlfn.IFNA(VLOOKUP(D157,ctlistM2!A:AI,20,FALSE),"FA 12:0"))</f>
        <v>FA 12:0</v>
      </c>
      <c r="M157">
        <f>_xlfn.IFNA(VLOOKUP(D157,ctlistM2!A:AR,27,FALSE),0)</f>
        <v>0</v>
      </c>
      <c r="N157" s="2">
        <f>IF(M157=0,0,VLOOKUP(L157,ProbListM2!D:W,IF(M157=1,17,IF(M157=2,18,IF(M157=3,19,IF(M157=4,20)))), FALSE))</f>
        <v>0</v>
      </c>
      <c r="O157" t="str">
        <f>IF(_xlfn.IFNA(VLOOKUP(D157,ctlistM2!A:AI,28,FALSE),"FA 12:0")=0,"FA 12:0", _xlfn.IFNA(VLOOKUP(D157,ctlistM2!A:AI,28,FALSE),"FA 12:0"))</f>
        <v>FA 12:0</v>
      </c>
      <c r="P157">
        <f>_xlfn.IFNA(VLOOKUP(D157,ctlistM2!A:AU,35,FALSE),0)</f>
        <v>0</v>
      </c>
      <c r="Q157" s="2">
        <f>IF(P157=0,0,VLOOKUP(O157,ProbListM2!D:W,IF(P157=1,17,IF(P157=2,18,IF(P157=3,19,IF(P157=4,20)))), FALSE))</f>
        <v>0</v>
      </c>
    </row>
    <row r="158" spans="1:17" x14ac:dyDescent="0.25">
      <c r="A158">
        <v>157</v>
      </c>
      <c r="B158">
        <v>834.8</v>
      </c>
      <c r="C158">
        <v>575.5</v>
      </c>
      <c r="D158" t="s">
        <v>1160</v>
      </c>
      <c r="E158">
        <f>VLOOKUP(D158,ProbListM2!D:S,10,FALSE)</f>
        <v>0.54436564182473601</v>
      </c>
      <c r="F158" t="str">
        <f>_xlfn.IFNA(VLOOKUP(D158,ctlistM2!A:AI,4,FALSE),"FA 12:0")</f>
        <v>TG 49:3-FA15:0</v>
      </c>
      <c r="G158">
        <f>_xlfn.IFNA(VLOOKUP(D158,ctlistM2!A:AL,11,FALSE),0)</f>
        <v>1</v>
      </c>
      <c r="H158" s="2">
        <f>IF(G158=0,0,VLOOKUP(F158,ProbListM2!D:W,IF(G158=1,17,IF(G158=2,18,IF(G158=3,19,IF(G158=4,20)))), FALSE))</f>
        <v>5.1790265631289467E-2</v>
      </c>
      <c r="I158" s="12" t="str">
        <f>IF(_xlfn.IFNA(VLOOKUP(D158,ctlistM2!A:AI,12,FALSE),"FA 12:0")=0,"FA 12:0", _xlfn.IFNA(VLOOKUP(D158,ctlistM2!A:AI,12,FALSE),"FA 12:0"))</f>
        <v>FA 12:0</v>
      </c>
      <c r="J158" s="12">
        <f>_xlfn.IFNA(VLOOKUP(D158,ctlistM2!A:AO,19,FALSE),0)</f>
        <v>0</v>
      </c>
      <c r="K158" s="2">
        <f>IF(J158=0,0,VLOOKUP(I158,ProbListM2!D:W,IF(J158=1,17,IF(J158=2,18,IF(J158=3,19,IF(J158=4,20)))),FALSE))</f>
        <v>0</v>
      </c>
      <c r="L158" s="12" t="str">
        <f>IF(_xlfn.IFNA(VLOOKUP(D158,ctlistM2!A:AI,20,FALSE),"FA 12:0")=0,"FA 12:0", _xlfn.IFNA(VLOOKUP(D158,ctlistM2!A:AI,20,FALSE),"FA 12:0"))</f>
        <v>FA 12:0</v>
      </c>
      <c r="M158">
        <f>_xlfn.IFNA(VLOOKUP(D158,ctlistM2!A:AR,27,FALSE),0)</f>
        <v>0</v>
      </c>
      <c r="N158" s="2">
        <f>IF(M158=0,0,VLOOKUP(L158,ProbListM2!D:W,IF(M158=1,17,IF(M158=2,18,IF(M158=3,19,IF(M158=4,20)))), FALSE))</f>
        <v>0</v>
      </c>
      <c r="O158" t="str">
        <f>IF(_xlfn.IFNA(VLOOKUP(D158,ctlistM2!A:AI,28,FALSE),"FA 12:0")=0,"FA 12:0", _xlfn.IFNA(VLOOKUP(D158,ctlistM2!A:AI,28,FALSE),"FA 12:0"))</f>
        <v>FA 12:0</v>
      </c>
      <c r="P158">
        <f>_xlfn.IFNA(VLOOKUP(D158,ctlistM2!A:AU,35,FALSE),0)</f>
        <v>0</v>
      </c>
      <c r="Q158" s="2">
        <f>IF(P158=0,0,VLOOKUP(O158,ProbListM2!D:W,IF(P158=1,17,IF(P158=2,18,IF(P158=3,19,IF(P158=4,20)))), FALSE))</f>
        <v>0</v>
      </c>
    </row>
    <row r="159" spans="1:17" x14ac:dyDescent="0.25">
      <c r="A159">
        <v>158</v>
      </c>
      <c r="B159">
        <v>834.8</v>
      </c>
      <c r="C159">
        <v>561.5</v>
      </c>
      <c r="D159" t="s">
        <v>1161</v>
      </c>
      <c r="E159">
        <f>VLOOKUP(D159,ProbListM2!D:S,10,FALSE)</f>
        <v>0.54436564182473601</v>
      </c>
      <c r="F159" t="str">
        <f>_xlfn.IFNA(VLOOKUP(D159,ctlistM2!A:AI,4,FALSE),"FA 12:0")</f>
        <v>TG 49:3-FA16:0</v>
      </c>
      <c r="G159">
        <f>_xlfn.IFNA(VLOOKUP(D159,ctlistM2!A:AL,11,FALSE),0)</f>
        <v>1</v>
      </c>
      <c r="H159" s="2">
        <f>IF(G159=0,0,VLOOKUP(F159,ProbListM2!D:W,IF(G159=1,17,IF(G159=2,18,IF(G159=3,19,IF(G159=4,20)))), FALSE))</f>
        <v>4.9229728575986807E-2</v>
      </c>
      <c r="I159" s="12" t="str">
        <f>IF(_xlfn.IFNA(VLOOKUP(D159,ctlistM2!A:AI,12,FALSE),"FA 12:0")=0,"FA 12:0", _xlfn.IFNA(VLOOKUP(D159,ctlistM2!A:AI,12,FALSE),"FA 12:0"))</f>
        <v>TG 49:3-FA16:1</v>
      </c>
      <c r="J159" s="12">
        <f>_xlfn.IFNA(VLOOKUP(D159,ctlistM2!A:AO,19,FALSE),0)</f>
        <v>2</v>
      </c>
      <c r="K159" s="2">
        <f>IF(J159=0,0,VLOOKUP(I159,ProbListM2!D:W,IF(J159=1,17,IF(J159=2,18,IF(J159=3,19,IF(J159=4,20)))),FALSE))</f>
        <v>1.1196292663394359E-2</v>
      </c>
      <c r="L159" s="12" t="str">
        <f>IF(_xlfn.IFNA(VLOOKUP(D159,ctlistM2!A:AI,20,FALSE),"FA 12:0")=0,"FA 12:0", _xlfn.IFNA(VLOOKUP(D159,ctlistM2!A:AI,20,FALSE),"FA 12:0"))</f>
        <v>FA 12:0</v>
      </c>
      <c r="M159">
        <f>_xlfn.IFNA(VLOOKUP(D159,ctlistM2!A:AR,27,FALSE),0)</f>
        <v>0</v>
      </c>
      <c r="N159" s="2">
        <f>IF(M159=0,0,VLOOKUP(L159,ProbListM2!D:W,IF(M159=1,17,IF(M159=2,18,IF(M159=3,19,IF(M159=4,20)))), FALSE))</f>
        <v>0</v>
      </c>
      <c r="O159" t="str">
        <f>IF(_xlfn.IFNA(VLOOKUP(D159,ctlistM2!A:AI,28,FALSE),"FA 12:0")=0,"FA 12:0", _xlfn.IFNA(VLOOKUP(D159,ctlistM2!A:AI,28,FALSE),"FA 12:0"))</f>
        <v>FA 12:0</v>
      </c>
      <c r="P159">
        <f>_xlfn.IFNA(VLOOKUP(D159,ctlistM2!A:AU,35,FALSE),0)</f>
        <v>0</v>
      </c>
      <c r="Q159" s="2">
        <f>IF(P159=0,0,VLOOKUP(O159,ProbListM2!D:W,IF(P159=1,17,IF(P159=2,18,IF(P159=3,19,IF(P159=4,20)))), FALSE))</f>
        <v>0</v>
      </c>
    </row>
    <row r="160" spans="1:17" x14ac:dyDescent="0.25">
      <c r="A160">
        <v>159</v>
      </c>
      <c r="B160">
        <v>834.8</v>
      </c>
      <c r="C160">
        <v>563.5</v>
      </c>
      <c r="D160" t="s">
        <v>1162</v>
      </c>
      <c r="E160">
        <f>VLOOKUP(D160,ProbListM2!D:S,10,FALSE)</f>
        <v>0.54436564182473601</v>
      </c>
      <c r="F160" t="str">
        <f>_xlfn.IFNA(VLOOKUP(D160,ctlistM2!A:AI,4,FALSE),"FA 12:0")</f>
        <v>TG 49:3-FA16:1</v>
      </c>
      <c r="G160">
        <f>_xlfn.IFNA(VLOOKUP(D160,ctlistM2!A:AL,11,FALSE),0)</f>
        <v>1</v>
      </c>
      <c r="H160" s="2">
        <f>IF(G160=0,0,VLOOKUP(F160,ProbListM2!D:W,IF(G160=1,17,IF(G160=2,18,IF(G160=3,19,IF(G160=4,20)))), FALSE))</f>
        <v>4.9296953331156412E-2</v>
      </c>
      <c r="I160" s="12" t="str">
        <f>IF(_xlfn.IFNA(VLOOKUP(D160,ctlistM2!A:AI,12,FALSE),"FA 12:0")=0,"FA 12:0", _xlfn.IFNA(VLOOKUP(D160,ctlistM2!A:AI,12,FALSE),"FA 12:0"))</f>
        <v>FA 12:0</v>
      </c>
      <c r="J160" s="12">
        <f>_xlfn.IFNA(VLOOKUP(D160,ctlistM2!A:AO,19,FALSE),0)</f>
        <v>0</v>
      </c>
      <c r="K160" s="2">
        <f>IF(J160=0,0,VLOOKUP(I160,ProbListM2!D:W,IF(J160=1,17,IF(J160=2,18,IF(J160=3,19,IF(J160=4,20)))),FALSE))</f>
        <v>0</v>
      </c>
      <c r="L160" s="12" t="str">
        <f>IF(_xlfn.IFNA(VLOOKUP(D160,ctlistM2!A:AI,20,FALSE),"FA 12:0")=0,"FA 12:0", _xlfn.IFNA(VLOOKUP(D160,ctlistM2!A:AI,20,FALSE),"FA 12:0"))</f>
        <v>FA 12:0</v>
      </c>
      <c r="M160">
        <f>_xlfn.IFNA(VLOOKUP(D160,ctlistM2!A:AR,27,FALSE),0)</f>
        <v>0</v>
      </c>
      <c r="N160" s="2">
        <f>IF(M160=0,0,VLOOKUP(L160,ProbListM2!D:W,IF(M160=1,17,IF(M160=2,18,IF(M160=3,19,IF(M160=4,20)))), FALSE))</f>
        <v>0</v>
      </c>
      <c r="O160" t="str">
        <f>IF(_xlfn.IFNA(VLOOKUP(D160,ctlistM2!A:AI,28,FALSE),"FA 12:0")=0,"FA 12:0", _xlfn.IFNA(VLOOKUP(D160,ctlistM2!A:AI,28,FALSE),"FA 12:0"))</f>
        <v>FA 12:0</v>
      </c>
      <c r="P160">
        <f>_xlfn.IFNA(VLOOKUP(D160,ctlistM2!A:AU,35,FALSE),0)</f>
        <v>0</v>
      </c>
      <c r="Q160" s="2">
        <f>IF(P160=0,0,VLOOKUP(O160,ProbListM2!D:W,IF(P160=1,17,IF(P160=2,18,IF(P160=3,19,IF(P160=4,20)))), FALSE))</f>
        <v>0</v>
      </c>
    </row>
    <row r="161" spans="1:17" x14ac:dyDescent="0.25">
      <c r="A161">
        <v>160</v>
      </c>
      <c r="B161">
        <v>834.8</v>
      </c>
      <c r="C161">
        <v>547.5</v>
      </c>
      <c r="D161" t="s">
        <v>1163</v>
      </c>
      <c r="E161">
        <f>VLOOKUP(D161,ProbListM2!D:S,10,FALSE)</f>
        <v>0.54436564182473601</v>
      </c>
      <c r="F161" t="str">
        <f>_xlfn.IFNA(VLOOKUP(D161,ctlistM2!A:AI,4,FALSE),"FA 12:0")</f>
        <v>FA 12:0</v>
      </c>
      <c r="G161">
        <f>_xlfn.IFNA(VLOOKUP(D161,ctlistM2!A:AL,11,FALSE),0)</f>
        <v>0</v>
      </c>
      <c r="H161" s="2">
        <f>IF(G161=0,0,VLOOKUP(F161,ProbListM2!D:W,IF(G161=1,17,IF(G161=2,18,IF(G161=3,19,IF(G161=4,20)))), FALSE))</f>
        <v>0</v>
      </c>
      <c r="I161" s="12" t="str">
        <f>IF(_xlfn.IFNA(VLOOKUP(D161,ctlistM2!A:AI,12,FALSE),"FA 12:0")=0,"FA 12:0", _xlfn.IFNA(VLOOKUP(D161,ctlistM2!A:AI,12,FALSE),"FA 12:0"))</f>
        <v>FA 12:0</v>
      </c>
      <c r="J161" s="12">
        <f>_xlfn.IFNA(VLOOKUP(D161,ctlistM2!A:AO,19,FALSE),0)</f>
        <v>0</v>
      </c>
      <c r="K161" s="2">
        <f>IF(J161=0,0,VLOOKUP(I161,ProbListM2!D:W,IF(J161=1,17,IF(J161=2,18,IF(J161=3,19,IF(J161=4,20)))),FALSE))</f>
        <v>0</v>
      </c>
      <c r="L161" s="12" t="str">
        <f>IF(_xlfn.IFNA(VLOOKUP(D161,ctlistM2!A:AI,20,FALSE),"FA 12:0")=0,"FA 12:0", _xlfn.IFNA(VLOOKUP(D161,ctlistM2!A:AI,20,FALSE),"FA 12:0"))</f>
        <v>FA 12:0</v>
      </c>
      <c r="M161">
        <f>_xlfn.IFNA(VLOOKUP(D161,ctlistM2!A:AR,27,FALSE),0)</f>
        <v>0</v>
      </c>
      <c r="N161" s="2">
        <f>IF(M161=0,0,VLOOKUP(L161,ProbListM2!D:W,IF(M161=1,17,IF(M161=2,18,IF(M161=3,19,IF(M161=4,20)))), FALSE))</f>
        <v>0</v>
      </c>
      <c r="O161" t="str">
        <f>IF(_xlfn.IFNA(VLOOKUP(D161,ctlistM2!A:AI,28,FALSE),"FA 12:0")=0,"FA 12:0", _xlfn.IFNA(VLOOKUP(D161,ctlistM2!A:AI,28,FALSE),"FA 12:0"))</f>
        <v>FA 12:0</v>
      </c>
      <c r="P161">
        <f>_xlfn.IFNA(VLOOKUP(D161,ctlistM2!A:AU,35,FALSE),0)</f>
        <v>0</v>
      </c>
      <c r="Q161" s="2">
        <f>IF(P161=0,0,VLOOKUP(O161,ProbListM2!D:W,IF(P161=1,17,IF(P161=2,18,IF(P161=3,19,IF(P161=4,20)))), FALSE))</f>
        <v>0</v>
      </c>
    </row>
    <row r="162" spans="1:17" x14ac:dyDescent="0.25">
      <c r="A162">
        <v>161</v>
      </c>
      <c r="B162">
        <v>834.8</v>
      </c>
      <c r="C162">
        <v>535.5</v>
      </c>
      <c r="D162" t="s">
        <v>1164</v>
      </c>
      <c r="E162">
        <f>VLOOKUP(D162,ProbListM2!D:S,10,FALSE)</f>
        <v>0.54436564182473601</v>
      </c>
      <c r="F162" t="str">
        <f>_xlfn.IFNA(VLOOKUP(D162,ctlistM2!A:AI,4,FALSE),"FA 12:0")</f>
        <v>TG 49:3-FA18:2</v>
      </c>
      <c r="G162">
        <f>_xlfn.IFNA(VLOOKUP(D162,ctlistM2!A:AL,11,FALSE),0)</f>
        <v>2</v>
      </c>
      <c r="H162" s="2">
        <f>IF(G162=0,0,VLOOKUP(F162,ProbListM2!D:W,IF(G162=1,17,IF(G162=2,18,IF(G162=3,19,IF(G162=4,20)))), FALSE))</f>
        <v>1.3567179560755921E-2</v>
      </c>
      <c r="I162" s="12" t="str">
        <f>IF(_xlfn.IFNA(VLOOKUP(D162,ctlistM2!A:AI,12,FALSE),"FA 12:0")=0,"FA 12:0", _xlfn.IFNA(VLOOKUP(D162,ctlistM2!A:AI,12,FALSE),"FA 12:0"))</f>
        <v>FA 12:0</v>
      </c>
      <c r="J162" s="12">
        <f>_xlfn.IFNA(VLOOKUP(D162,ctlistM2!A:AO,19,FALSE),0)</f>
        <v>0</v>
      </c>
      <c r="K162" s="2">
        <f>IF(J162=0,0,VLOOKUP(I162,ProbListM2!D:W,IF(J162=1,17,IF(J162=2,18,IF(J162=3,19,IF(J162=4,20)))),FALSE))</f>
        <v>0</v>
      </c>
      <c r="L162" s="12" t="str">
        <f>IF(_xlfn.IFNA(VLOOKUP(D162,ctlistM2!A:AI,20,FALSE),"FA 12:0")=0,"FA 12:0", _xlfn.IFNA(VLOOKUP(D162,ctlistM2!A:AI,20,FALSE),"FA 12:0"))</f>
        <v>FA 12:0</v>
      </c>
      <c r="M162">
        <f>_xlfn.IFNA(VLOOKUP(D162,ctlistM2!A:AR,27,FALSE),0)</f>
        <v>0</v>
      </c>
      <c r="N162" s="2">
        <f>IF(M162=0,0,VLOOKUP(L162,ProbListM2!D:W,IF(M162=1,17,IF(M162=2,18,IF(M162=3,19,IF(M162=4,20)))), FALSE))</f>
        <v>0</v>
      </c>
      <c r="O162" t="str">
        <f>IF(_xlfn.IFNA(VLOOKUP(D162,ctlistM2!A:AI,28,FALSE),"FA 12:0")=0,"FA 12:0", _xlfn.IFNA(VLOOKUP(D162,ctlistM2!A:AI,28,FALSE),"FA 12:0"))</f>
        <v>FA 12:0</v>
      </c>
      <c r="P162">
        <f>_xlfn.IFNA(VLOOKUP(D162,ctlistM2!A:AU,35,FALSE),0)</f>
        <v>0</v>
      </c>
      <c r="Q162" s="2">
        <f>IF(P162=0,0,VLOOKUP(O162,ProbListM2!D:W,IF(P162=1,17,IF(P162=2,18,IF(P162=3,19,IF(P162=4,20)))), FALSE))</f>
        <v>0</v>
      </c>
    </row>
    <row r="163" spans="1:17" x14ac:dyDescent="0.25">
      <c r="A163">
        <v>162</v>
      </c>
      <c r="B163">
        <v>834.8</v>
      </c>
      <c r="C163">
        <v>537.5</v>
      </c>
      <c r="D163" t="s">
        <v>1165</v>
      </c>
      <c r="E163">
        <f>VLOOKUP(D163,ProbListM2!D:S,10,FALSE)</f>
        <v>0.54436564182473601</v>
      </c>
      <c r="F163" t="str">
        <f>_xlfn.IFNA(VLOOKUP(D163,ctlistM2!A:AI,4,FALSE),"FA 12:0")</f>
        <v>TG 49:3-FA18:3</v>
      </c>
      <c r="G163">
        <f>_xlfn.IFNA(VLOOKUP(D163,ctlistM2!A:AL,11,FALSE),0)</f>
        <v>2</v>
      </c>
      <c r="H163" s="2">
        <f>IF(G163=0,0,VLOOKUP(F163,ProbListM2!D:W,IF(G163=1,17,IF(G163=2,18,IF(G163=3,19,IF(G163=4,20)))), FALSE))</f>
        <v>1.3532924109463589E-2</v>
      </c>
      <c r="I163" s="12" t="str">
        <f>IF(_xlfn.IFNA(VLOOKUP(D163,ctlistM2!A:AI,12,FALSE),"FA 12:0")=0,"FA 12:0", _xlfn.IFNA(VLOOKUP(D163,ctlistM2!A:AI,12,FALSE),"FA 12:0"))</f>
        <v>TG 49:3-FA18:2</v>
      </c>
      <c r="J163" s="12">
        <f>_xlfn.IFNA(VLOOKUP(D163,ctlistM2!A:AO,19,FALSE),0)</f>
        <v>1</v>
      </c>
      <c r="K163" s="2">
        <f>IF(J163=0,0,VLOOKUP(I163,ProbListM2!D:W,IF(J163=1,17,IF(J163=2,18,IF(J163=3,19,IF(J163=4,20)))),FALSE))</f>
        <v>4.444882383501577E-2</v>
      </c>
      <c r="L163" s="12" t="str">
        <f>IF(_xlfn.IFNA(VLOOKUP(D163,ctlistM2!A:AI,20,FALSE),"FA 12:0")=0,"FA 12:0", _xlfn.IFNA(VLOOKUP(D163,ctlistM2!A:AI,20,FALSE),"FA 12:0"))</f>
        <v>FA 12:0</v>
      </c>
      <c r="M163">
        <f>_xlfn.IFNA(VLOOKUP(D163,ctlistM2!A:AR,27,FALSE),0)</f>
        <v>0</v>
      </c>
      <c r="N163" s="2">
        <f>IF(M163=0,0,VLOOKUP(L163,ProbListM2!D:W,IF(M163=1,17,IF(M163=2,18,IF(M163=3,19,IF(M163=4,20)))), FALSE))</f>
        <v>0</v>
      </c>
      <c r="O163" t="str">
        <f>IF(_xlfn.IFNA(VLOOKUP(D163,ctlistM2!A:AI,28,FALSE),"FA 12:0")=0,"FA 12:0", _xlfn.IFNA(VLOOKUP(D163,ctlistM2!A:AI,28,FALSE),"FA 12:0"))</f>
        <v>FA 12:0</v>
      </c>
      <c r="P163">
        <f>_xlfn.IFNA(VLOOKUP(D163,ctlistM2!A:AU,35,FALSE),0)</f>
        <v>0</v>
      </c>
      <c r="Q163" s="2">
        <f>IF(P163=0,0,VLOOKUP(O163,ProbListM2!D:W,IF(P163=1,17,IF(P163=2,18,IF(P163=3,19,IF(P163=4,20)))), FALSE))</f>
        <v>0</v>
      </c>
    </row>
    <row r="164" spans="1:17" x14ac:dyDescent="0.25">
      <c r="A164">
        <v>163</v>
      </c>
      <c r="B164">
        <v>832.8</v>
      </c>
      <c r="C164">
        <v>573.5</v>
      </c>
      <c r="D164" t="s">
        <v>1166</v>
      </c>
      <c r="E164">
        <f>VLOOKUP(D164,ProbListM2!D:S,10,FALSE)</f>
        <v>0.54452898826931462</v>
      </c>
      <c r="F164" t="str">
        <f>_xlfn.IFNA(VLOOKUP(D164,ctlistM2!A:AI,4,FALSE),"FA 12:0")</f>
        <v>FA 12:0</v>
      </c>
      <c r="G164">
        <f>_xlfn.IFNA(VLOOKUP(D164,ctlistM2!A:AL,11,FALSE),0)</f>
        <v>0</v>
      </c>
      <c r="H164" s="2">
        <f>IF(G164=0,0,VLOOKUP(F164,ProbListM2!D:W,IF(G164=1,17,IF(G164=2,18,IF(G164=3,19,IF(G164=4,20)))), FALSE))</f>
        <v>0</v>
      </c>
      <c r="I164" s="12" t="str">
        <f>IF(_xlfn.IFNA(VLOOKUP(D164,ctlistM2!A:AI,12,FALSE),"FA 12:0")=0,"FA 12:0", _xlfn.IFNA(VLOOKUP(D164,ctlistM2!A:AI,12,FALSE),"FA 12:0"))</f>
        <v>FA 12:0</v>
      </c>
      <c r="J164" s="12">
        <f>_xlfn.IFNA(VLOOKUP(D164,ctlistM2!A:AO,19,FALSE),0)</f>
        <v>0</v>
      </c>
      <c r="K164" s="2">
        <f>IF(J164=0,0,VLOOKUP(I164,ProbListM2!D:W,IF(J164=1,17,IF(J164=2,18,IF(J164=3,19,IF(J164=4,20)))),FALSE))</f>
        <v>0</v>
      </c>
      <c r="L164" s="12" t="str">
        <f>IF(_xlfn.IFNA(VLOOKUP(D164,ctlistM2!A:AI,20,FALSE),"FA 12:0")=0,"FA 12:0", _xlfn.IFNA(VLOOKUP(D164,ctlistM2!A:AI,20,FALSE),"FA 12:0"))</f>
        <v>FA 12:0</v>
      </c>
      <c r="M164">
        <f>_xlfn.IFNA(VLOOKUP(D164,ctlistM2!A:AR,27,FALSE),0)</f>
        <v>0</v>
      </c>
      <c r="N164" s="2">
        <f>IF(M164=0,0,VLOOKUP(L164,ProbListM2!D:W,IF(M164=1,17,IF(M164=2,18,IF(M164=3,19,IF(M164=4,20)))), FALSE))</f>
        <v>0</v>
      </c>
      <c r="O164" t="str">
        <f>IF(_xlfn.IFNA(VLOOKUP(D164,ctlistM2!A:AI,28,FALSE),"FA 12:0")=0,"FA 12:0", _xlfn.IFNA(VLOOKUP(D164,ctlistM2!A:AI,28,FALSE),"FA 12:0"))</f>
        <v>FA 12:0</v>
      </c>
      <c r="P164">
        <f>_xlfn.IFNA(VLOOKUP(D164,ctlistM2!A:AU,35,FALSE),0)</f>
        <v>0</v>
      </c>
      <c r="Q164" s="2">
        <f>IF(P164=0,0,VLOOKUP(O164,ProbListM2!D:W,IF(P164=1,17,IF(P164=2,18,IF(P164=3,19,IF(P164=4,20)))), FALSE))</f>
        <v>0</v>
      </c>
    </row>
    <row r="165" spans="1:17" x14ac:dyDescent="0.25">
      <c r="A165">
        <v>164</v>
      </c>
      <c r="B165">
        <v>832.8</v>
      </c>
      <c r="C165">
        <v>559.5</v>
      </c>
      <c r="D165" t="s">
        <v>1167</v>
      </c>
      <c r="E165">
        <f>VLOOKUP(D165,ProbListM2!D:S,10,FALSE)</f>
        <v>0.54452898826931462</v>
      </c>
      <c r="F165" t="str">
        <f>_xlfn.IFNA(VLOOKUP(D165,ctlistM2!A:AI,4,FALSE),"FA 12:0")</f>
        <v>FA 12:0</v>
      </c>
      <c r="G165">
        <f>_xlfn.IFNA(VLOOKUP(D165,ctlistM2!A:AL,11,FALSE),0)</f>
        <v>0</v>
      </c>
      <c r="H165" s="2">
        <f>IF(G165=0,0,VLOOKUP(F165,ProbListM2!D:W,IF(G165=1,17,IF(G165=2,18,IF(G165=3,19,IF(G165=4,20)))), FALSE))</f>
        <v>0</v>
      </c>
      <c r="I165" s="12" t="str">
        <f>IF(_xlfn.IFNA(VLOOKUP(D165,ctlistM2!A:AI,12,FALSE),"FA 12:0")=0,"FA 12:0", _xlfn.IFNA(VLOOKUP(D165,ctlistM2!A:AI,12,FALSE),"FA 12:0"))</f>
        <v>FA 12:0</v>
      </c>
      <c r="J165" s="12">
        <f>_xlfn.IFNA(VLOOKUP(D165,ctlistM2!A:AO,19,FALSE),0)</f>
        <v>0</v>
      </c>
      <c r="K165" s="2">
        <f>IF(J165=0,0,VLOOKUP(I165,ProbListM2!D:W,IF(J165=1,17,IF(J165=2,18,IF(J165=3,19,IF(J165=4,20)))),FALSE))</f>
        <v>0</v>
      </c>
      <c r="L165" s="12" t="str">
        <f>IF(_xlfn.IFNA(VLOOKUP(D165,ctlistM2!A:AI,20,FALSE),"FA 12:0")=0,"FA 12:0", _xlfn.IFNA(VLOOKUP(D165,ctlistM2!A:AI,20,FALSE),"FA 12:0"))</f>
        <v>FA 12:0</v>
      </c>
      <c r="M165">
        <f>_xlfn.IFNA(VLOOKUP(D165,ctlistM2!A:AR,27,FALSE),0)</f>
        <v>0</v>
      </c>
      <c r="N165" s="2">
        <f>IF(M165=0,0,VLOOKUP(L165,ProbListM2!D:W,IF(M165=1,17,IF(M165=2,18,IF(M165=3,19,IF(M165=4,20)))), FALSE))</f>
        <v>0</v>
      </c>
      <c r="O165" t="str">
        <f>IF(_xlfn.IFNA(VLOOKUP(D165,ctlistM2!A:AI,28,FALSE),"FA 12:0")=0,"FA 12:0", _xlfn.IFNA(VLOOKUP(D165,ctlistM2!A:AI,28,FALSE),"FA 12:0"))</f>
        <v>FA 12:0</v>
      </c>
      <c r="P165">
        <f>_xlfn.IFNA(VLOOKUP(D165,ctlistM2!A:AU,35,FALSE),0)</f>
        <v>0</v>
      </c>
      <c r="Q165" s="2">
        <f>IF(P165=0,0,VLOOKUP(O165,ProbListM2!D:W,IF(P165=1,17,IF(P165=2,18,IF(P165=3,19,IF(P165=4,20)))), FALSE))</f>
        <v>0</v>
      </c>
    </row>
    <row r="166" spans="1:17" x14ac:dyDescent="0.25">
      <c r="A166">
        <v>165</v>
      </c>
      <c r="B166">
        <v>832.8</v>
      </c>
      <c r="C166">
        <v>561.5</v>
      </c>
      <c r="D166" t="s">
        <v>1168</v>
      </c>
      <c r="E166">
        <f>VLOOKUP(D166,ProbListM2!D:S,10,FALSE)</f>
        <v>0.54452898826931462</v>
      </c>
      <c r="F166" t="str">
        <f>_xlfn.IFNA(VLOOKUP(D166,ctlistM2!A:AI,4,FALSE),"FA 12:0")</f>
        <v>FA 12:0</v>
      </c>
      <c r="G166">
        <f>_xlfn.IFNA(VLOOKUP(D166,ctlistM2!A:AL,11,FALSE),0)</f>
        <v>0</v>
      </c>
      <c r="H166" s="2">
        <f>IF(G166=0,0,VLOOKUP(F166,ProbListM2!D:W,IF(G166=1,17,IF(G166=2,18,IF(G166=3,19,IF(G166=4,20)))), FALSE))</f>
        <v>0</v>
      </c>
      <c r="I166" s="12" t="str">
        <f>IF(_xlfn.IFNA(VLOOKUP(D166,ctlistM2!A:AI,12,FALSE),"FA 12:0")=0,"FA 12:0", _xlfn.IFNA(VLOOKUP(D166,ctlistM2!A:AI,12,FALSE),"FA 12:0"))</f>
        <v>FA 12:0</v>
      </c>
      <c r="J166" s="12">
        <f>_xlfn.IFNA(VLOOKUP(D166,ctlistM2!A:AO,19,FALSE),0)</f>
        <v>0</v>
      </c>
      <c r="K166" s="2">
        <f>IF(J166=0,0,VLOOKUP(I166,ProbListM2!D:W,IF(J166=1,17,IF(J166=2,18,IF(J166=3,19,IF(J166=4,20)))),FALSE))</f>
        <v>0</v>
      </c>
      <c r="L166" s="12" t="str">
        <f>IF(_xlfn.IFNA(VLOOKUP(D166,ctlistM2!A:AI,20,FALSE),"FA 12:0")=0,"FA 12:0", _xlfn.IFNA(VLOOKUP(D166,ctlistM2!A:AI,20,FALSE),"FA 12:0"))</f>
        <v>FA 12:0</v>
      </c>
      <c r="M166">
        <f>_xlfn.IFNA(VLOOKUP(D166,ctlistM2!A:AR,27,FALSE),0)</f>
        <v>0</v>
      </c>
      <c r="N166" s="2">
        <f>IF(M166=0,0,VLOOKUP(L166,ProbListM2!D:W,IF(M166=1,17,IF(M166=2,18,IF(M166=3,19,IF(M166=4,20)))), FALSE))</f>
        <v>0</v>
      </c>
      <c r="O166" t="str">
        <f>IF(_xlfn.IFNA(VLOOKUP(D166,ctlistM2!A:AI,28,FALSE),"FA 12:0")=0,"FA 12:0", _xlfn.IFNA(VLOOKUP(D166,ctlistM2!A:AI,28,FALSE),"FA 12:0"))</f>
        <v>FA 12:0</v>
      </c>
      <c r="P166">
        <f>_xlfn.IFNA(VLOOKUP(D166,ctlistM2!A:AU,35,FALSE),0)</f>
        <v>0</v>
      </c>
      <c r="Q166" s="2">
        <f>IF(P166=0,0,VLOOKUP(O166,ProbListM2!D:W,IF(P166=1,17,IF(P166=2,18,IF(P166=3,19,IF(P166=4,20)))), FALSE))</f>
        <v>0</v>
      </c>
    </row>
    <row r="167" spans="1:17" x14ac:dyDescent="0.25">
      <c r="A167">
        <v>166</v>
      </c>
      <c r="B167">
        <v>832.8</v>
      </c>
      <c r="C167">
        <v>535.5</v>
      </c>
      <c r="D167" t="s">
        <v>1169</v>
      </c>
      <c r="E167">
        <f>VLOOKUP(D167,ProbListM2!D:S,10,FALSE)</f>
        <v>0.54452898826931462</v>
      </c>
      <c r="F167" t="str">
        <f>_xlfn.IFNA(VLOOKUP(D167,ctlistM2!A:AI,4,FALSE),"FA 12:0")</f>
        <v>FA 12:0</v>
      </c>
      <c r="G167">
        <f>_xlfn.IFNA(VLOOKUP(D167,ctlistM2!A:AL,11,FALSE),0)</f>
        <v>0</v>
      </c>
      <c r="H167" s="2">
        <f>IF(G167=0,0,VLOOKUP(F167,ProbListM2!D:W,IF(G167=1,17,IF(G167=2,18,IF(G167=3,19,IF(G167=4,20)))), FALSE))</f>
        <v>0</v>
      </c>
      <c r="I167" s="12" t="str">
        <f>IF(_xlfn.IFNA(VLOOKUP(D167,ctlistM2!A:AI,12,FALSE),"FA 12:0")=0,"FA 12:0", _xlfn.IFNA(VLOOKUP(D167,ctlistM2!A:AI,12,FALSE),"FA 12:0"))</f>
        <v>FA 12:0</v>
      </c>
      <c r="J167" s="12">
        <f>_xlfn.IFNA(VLOOKUP(D167,ctlistM2!A:AO,19,FALSE),0)</f>
        <v>0</v>
      </c>
      <c r="K167" s="2">
        <f>IF(J167=0,0,VLOOKUP(I167,ProbListM2!D:W,IF(J167=1,17,IF(J167=2,18,IF(J167=3,19,IF(J167=4,20)))),FALSE))</f>
        <v>0</v>
      </c>
      <c r="L167" s="12" t="str">
        <f>IF(_xlfn.IFNA(VLOOKUP(D167,ctlistM2!A:AI,20,FALSE),"FA 12:0")=0,"FA 12:0", _xlfn.IFNA(VLOOKUP(D167,ctlistM2!A:AI,20,FALSE),"FA 12:0"))</f>
        <v>FA 12:0</v>
      </c>
      <c r="M167">
        <f>_xlfn.IFNA(VLOOKUP(D167,ctlistM2!A:AR,27,FALSE),0)</f>
        <v>0</v>
      </c>
      <c r="N167" s="2">
        <f>IF(M167=0,0,VLOOKUP(L167,ProbListM2!D:W,IF(M167=1,17,IF(M167=2,18,IF(M167=3,19,IF(M167=4,20)))), FALSE))</f>
        <v>0</v>
      </c>
      <c r="O167" t="str">
        <f>IF(_xlfn.IFNA(VLOOKUP(D167,ctlistM2!A:AI,28,FALSE),"FA 12:0")=0,"FA 12:0", _xlfn.IFNA(VLOOKUP(D167,ctlistM2!A:AI,28,FALSE),"FA 12:0"))</f>
        <v>FA 12:0</v>
      </c>
      <c r="P167">
        <f>_xlfn.IFNA(VLOOKUP(D167,ctlistM2!A:AU,35,FALSE),0)</f>
        <v>0</v>
      </c>
      <c r="Q167" s="2">
        <f>IF(P167=0,0,VLOOKUP(O167,ProbListM2!D:W,IF(P167=1,17,IF(P167=2,18,IF(P167=3,19,IF(P167=4,20)))), FALSE))</f>
        <v>0</v>
      </c>
    </row>
    <row r="168" spans="1:17" x14ac:dyDescent="0.25">
      <c r="A168">
        <v>167</v>
      </c>
      <c r="B168">
        <v>832.8</v>
      </c>
      <c r="C168">
        <v>537.5</v>
      </c>
      <c r="D168" t="s">
        <v>1170</v>
      </c>
      <c r="E168">
        <f>VLOOKUP(D168,ProbListM2!D:S,10,FALSE)</f>
        <v>0.54452898826931462</v>
      </c>
      <c r="F168" t="str">
        <f>_xlfn.IFNA(VLOOKUP(D168,ctlistM2!A:AI,4,FALSE),"FA 12:0")</f>
        <v>FA 12:0</v>
      </c>
      <c r="G168">
        <f>_xlfn.IFNA(VLOOKUP(D168,ctlistM2!A:AL,11,FALSE),0)</f>
        <v>0</v>
      </c>
      <c r="H168" s="2">
        <f>IF(G168=0,0,VLOOKUP(F168,ProbListM2!D:W,IF(G168=1,17,IF(G168=2,18,IF(G168=3,19,IF(G168=4,20)))), FALSE))</f>
        <v>0</v>
      </c>
      <c r="I168" s="12" t="str">
        <f>IF(_xlfn.IFNA(VLOOKUP(D168,ctlistM2!A:AI,12,FALSE),"FA 12:0")=0,"FA 12:0", _xlfn.IFNA(VLOOKUP(D168,ctlistM2!A:AI,12,FALSE),"FA 12:0"))</f>
        <v>FA 12:0</v>
      </c>
      <c r="J168" s="12">
        <f>_xlfn.IFNA(VLOOKUP(D168,ctlistM2!A:AO,19,FALSE),0)</f>
        <v>0</v>
      </c>
      <c r="K168" s="2">
        <f>IF(J168=0,0,VLOOKUP(I168,ProbListM2!D:W,IF(J168=1,17,IF(J168=2,18,IF(J168=3,19,IF(J168=4,20)))),FALSE))</f>
        <v>0</v>
      </c>
      <c r="L168" s="12" t="str">
        <f>IF(_xlfn.IFNA(VLOOKUP(D168,ctlistM2!A:AI,20,FALSE),"FA 12:0")=0,"FA 12:0", _xlfn.IFNA(VLOOKUP(D168,ctlistM2!A:AI,20,FALSE),"FA 12:0"))</f>
        <v>FA 12:0</v>
      </c>
      <c r="M168">
        <f>_xlfn.IFNA(VLOOKUP(D168,ctlistM2!A:AR,27,FALSE),0)</f>
        <v>0</v>
      </c>
      <c r="N168" s="2">
        <f>IF(M168=0,0,VLOOKUP(L168,ProbListM2!D:W,IF(M168=1,17,IF(M168=2,18,IF(M168=3,19,IF(M168=4,20)))), FALSE))</f>
        <v>0</v>
      </c>
      <c r="O168" t="str">
        <f>IF(_xlfn.IFNA(VLOOKUP(D168,ctlistM2!A:AI,28,FALSE),"FA 12:0")=0,"FA 12:0", _xlfn.IFNA(VLOOKUP(D168,ctlistM2!A:AI,28,FALSE),"FA 12:0"))</f>
        <v>FA 12:0</v>
      </c>
      <c r="P168">
        <f>_xlfn.IFNA(VLOOKUP(D168,ctlistM2!A:AU,35,FALSE),0)</f>
        <v>0</v>
      </c>
      <c r="Q168" s="2">
        <f>IF(P168=0,0,VLOOKUP(O168,ProbListM2!D:W,IF(P168=1,17,IF(P168=2,18,IF(P168=3,19,IF(P168=4,20)))), FALSE))</f>
        <v>0</v>
      </c>
    </row>
    <row r="169" spans="1:17" x14ac:dyDescent="0.25">
      <c r="A169">
        <v>168</v>
      </c>
      <c r="B169">
        <v>852.8</v>
      </c>
      <c r="C169">
        <v>607.6</v>
      </c>
      <c r="D169" t="s">
        <v>1171</v>
      </c>
      <c r="E169">
        <f>VLOOKUP(D169,ProbListM2!D:S,10,FALSE)</f>
        <v>0.537893261572986</v>
      </c>
      <c r="F169" t="str">
        <f>_xlfn.IFNA(VLOOKUP(D169,ctlistM2!A:AI,4,FALSE),"FA 12:0")</f>
        <v>TG 50:1-FA14:0</v>
      </c>
      <c r="G169">
        <f>_xlfn.IFNA(VLOOKUP(D169,ctlistM2!A:AL,11,FALSE),0)</f>
        <v>1</v>
      </c>
      <c r="H169" s="2">
        <f>IF(G169=0,0,VLOOKUP(F169,ProbListM2!D:W,IF(G169=1,17,IF(G169=2,18,IF(G169=3,19,IF(G169=4,20)))), FALSE))</f>
        <v>5.6589242427128345E-2</v>
      </c>
      <c r="I169" s="12" t="str">
        <f>IF(_xlfn.IFNA(VLOOKUP(D169,ctlistM2!A:AI,12,FALSE),"FA 12:0")=0,"FA 12:0", _xlfn.IFNA(VLOOKUP(D169,ctlistM2!A:AI,12,FALSE),"FA 12:0"))</f>
        <v>FA 12:0</v>
      </c>
      <c r="J169" s="12">
        <f>_xlfn.IFNA(VLOOKUP(D169,ctlistM2!A:AO,19,FALSE),0)</f>
        <v>0</v>
      </c>
      <c r="K169" s="2">
        <f>IF(J169=0,0,VLOOKUP(I169,ProbListM2!D:W,IF(J169=1,17,IF(J169=2,18,IF(J169=3,19,IF(J169=4,20)))),FALSE))</f>
        <v>0</v>
      </c>
      <c r="L169" s="12" t="str">
        <f>IF(_xlfn.IFNA(VLOOKUP(D169,ctlistM2!A:AI,20,FALSE),"FA 12:0")=0,"FA 12:0", _xlfn.IFNA(VLOOKUP(D169,ctlistM2!A:AI,20,FALSE),"FA 12:0"))</f>
        <v>FA 12:0</v>
      </c>
      <c r="M169">
        <f>_xlfn.IFNA(VLOOKUP(D169,ctlistM2!A:AR,27,FALSE),0)</f>
        <v>0</v>
      </c>
      <c r="N169" s="2">
        <f>IF(M169=0,0,VLOOKUP(L169,ProbListM2!D:W,IF(M169=1,17,IF(M169=2,18,IF(M169=3,19,IF(M169=4,20)))), FALSE))</f>
        <v>0</v>
      </c>
      <c r="O169" t="str">
        <f>IF(_xlfn.IFNA(VLOOKUP(D169,ctlistM2!A:AI,28,FALSE),"FA 12:0")=0,"FA 12:0", _xlfn.IFNA(VLOOKUP(D169,ctlistM2!A:AI,28,FALSE),"FA 12:0"))</f>
        <v>FA 12:0</v>
      </c>
      <c r="P169">
        <f>_xlfn.IFNA(VLOOKUP(D169,ctlistM2!A:AU,35,FALSE),0)</f>
        <v>0</v>
      </c>
      <c r="Q169" s="2">
        <f>IF(P169=0,0,VLOOKUP(O169,ProbListM2!D:W,IF(P169=1,17,IF(P169=2,18,IF(P169=3,19,IF(P169=4,20)))), FALSE))</f>
        <v>0</v>
      </c>
    </row>
    <row r="170" spans="1:17" x14ac:dyDescent="0.25">
      <c r="A170">
        <v>169</v>
      </c>
      <c r="B170">
        <v>852.8</v>
      </c>
      <c r="C170">
        <v>579.5</v>
      </c>
      <c r="D170" t="s">
        <v>1172</v>
      </c>
      <c r="E170">
        <f>VLOOKUP(D170,ProbListM2!D:S,10,FALSE)</f>
        <v>0.537893261572986</v>
      </c>
      <c r="F170" t="str">
        <f>_xlfn.IFNA(VLOOKUP(D170,ctlistM2!A:AI,4,FALSE),"FA 12:0")</f>
        <v>TG 50:1-FA16:0</v>
      </c>
      <c r="G170">
        <f>_xlfn.IFNA(VLOOKUP(D170,ctlistM2!A:AL,11,FALSE),0)</f>
        <v>1</v>
      </c>
      <c r="H170" s="2">
        <f>IF(G170=0,0,VLOOKUP(F170,ProbListM2!D:W,IF(G170=1,17,IF(G170=2,18,IF(G170=3,19,IF(G170=4,20)))), FALSE))</f>
        <v>5.1311078929542717E-2</v>
      </c>
      <c r="I170" s="12" t="str">
        <f>IF(_xlfn.IFNA(VLOOKUP(D170,ctlistM2!A:AI,12,FALSE),"FA 12:0")=0,"FA 12:0", _xlfn.IFNA(VLOOKUP(D170,ctlistM2!A:AI,12,FALSE),"FA 12:0"))</f>
        <v>TG 50:1-FA16:1</v>
      </c>
      <c r="J170" s="12">
        <f>_xlfn.IFNA(VLOOKUP(D170,ctlistM2!A:AO,19,FALSE),0)</f>
        <v>2</v>
      </c>
      <c r="K170" s="2">
        <f>IF(J170=0,0,VLOOKUP(I170,ProbListM2!D:W,IF(J170=1,17,IF(J170=2,18,IF(J170=3,19,IF(J170=4,20)))),FALSE))</f>
        <v>1.1063171360432521E-2</v>
      </c>
      <c r="L170" s="12" t="str">
        <f>IF(_xlfn.IFNA(VLOOKUP(D170,ctlistM2!A:AI,20,FALSE),"FA 12:0")=0,"FA 12:0", _xlfn.IFNA(VLOOKUP(D170,ctlistM2!A:AI,20,FALSE),"FA 12:0"))</f>
        <v>FA 12:0</v>
      </c>
      <c r="M170">
        <f>_xlfn.IFNA(VLOOKUP(D170,ctlistM2!A:AR,27,FALSE),0)</f>
        <v>0</v>
      </c>
      <c r="N170" s="2">
        <f>IF(M170=0,0,VLOOKUP(L170,ProbListM2!D:W,IF(M170=1,17,IF(M170=2,18,IF(M170=3,19,IF(M170=4,20)))), FALSE))</f>
        <v>0</v>
      </c>
      <c r="O170" t="str">
        <f>IF(_xlfn.IFNA(VLOOKUP(D170,ctlistM2!A:AI,28,FALSE),"FA 12:0")=0,"FA 12:0", _xlfn.IFNA(VLOOKUP(D170,ctlistM2!A:AI,28,FALSE),"FA 12:0"))</f>
        <v>FA 12:0</v>
      </c>
      <c r="P170">
        <f>_xlfn.IFNA(VLOOKUP(D170,ctlistM2!A:AU,35,FALSE),0)</f>
        <v>0</v>
      </c>
      <c r="Q170" s="2">
        <f>IF(P170=0,0,VLOOKUP(O170,ProbListM2!D:W,IF(P170=1,17,IF(P170=2,18,IF(P170=3,19,IF(P170=4,20)))), FALSE))</f>
        <v>0</v>
      </c>
    </row>
    <row r="171" spans="1:17" x14ac:dyDescent="0.25">
      <c r="A171">
        <v>170</v>
      </c>
      <c r="B171">
        <v>852.8</v>
      </c>
      <c r="C171">
        <v>551.5</v>
      </c>
      <c r="D171" t="s">
        <v>1173</v>
      </c>
      <c r="E171">
        <f>VLOOKUP(D171,ProbListM2!D:S,10,FALSE)</f>
        <v>0.537893261572986</v>
      </c>
      <c r="F171" t="str">
        <f>_xlfn.IFNA(VLOOKUP(D171,ctlistM2!A:AI,4,FALSE),"FA 12:0")</f>
        <v>TG 50:1-FA18:0</v>
      </c>
      <c r="G171">
        <f>_xlfn.IFNA(VLOOKUP(D171,ctlistM2!A:AL,11,FALSE),0)</f>
        <v>1</v>
      </c>
      <c r="H171" s="2">
        <f>IF(G171=0,0,VLOOKUP(F171,ProbListM2!D:W,IF(G171=1,17,IF(G171=2,18,IF(G171=3,19,IF(G171=4,20)))), FALSE))</f>
        <v>4.6313717578658743E-2</v>
      </c>
      <c r="I171" s="12" t="str">
        <f>IF(_xlfn.IFNA(VLOOKUP(D171,ctlistM2!A:AI,12,FALSE),"FA 12:0")=0,"FA 12:0", _xlfn.IFNA(VLOOKUP(D171,ctlistM2!A:AI,12,FALSE),"FA 12:0"))</f>
        <v>TG 50:1-FA18:1</v>
      </c>
      <c r="J171" s="12">
        <f>_xlfn.IFNA(VLOOKUP(D171,ctlistM2!A:AO,19,FALSE),0)</f>
        <v>2</v>
      </c>
      <c r="K171" s="2">
        <f>IF(J171=0,0,VLOOKUP(I171,ProbListM2!D:W,IF(J171=1,17,IF(J171=2,18,IF(J171=3,19,IF(J171=4,20)))),FALSE))</f>
        <v>1.3439765568143263E-2</v>
      </c>
      <c r="L171" s="12" t="str">
        <f>IF(_xlfn.IFNA(VLOOKUP(D171,ctlistM2!A:AI,20,FALSE),"FA 12:0")=0,"FA 12:0", _xlfn.IFNA(VLOOKUP(D171,ctlistM2!A:AI,20,FALSE),"FA 12:0"))</f>
        <v>FA 12:0</v>
      </c>
      <c r="M171">
        <f>_xlfn.IFNA(VLOOKUP(D171,ctlistM2!A:AR,27,FALSE),0)</f>
        <v>0</v>
      </c>
      <c r="N171" s="2">
        <f>IF(M171=0,0,VLOOKUP(L171,ProbListM2!D:W,IF(M171=1,17,IF(M171=2,18,IF(M171=3,19,IF(M171=4,20)))), FALSE))</f>
        <v>0</v>
      </c>
      <c r="O171" t="str">
        <f>IF(_xlfn.IFNA(VLOOKUP(D171,ctlistM2!A:AI,28,FALSE),"FA 12:0")=0,"FA 12:0", _xlfn.IFNA(VLOOKUP(D171,ctlistM2!A:AI,28,FALSE),"FA 12:0"))</f>
        <v>FA 12:0</v>
      </c>
      <c r="P171">
        <f>_xlfn.IFNA(VLOOKUP(D171,ctlistM2!A:AU,35,FALSE),0)</f>
        <v>0</v>
      </c>
      <c r="Q171" s="2">
        <f>IF(P171=0,0,VLOOKUP(O171,ProbListM2!D:W,IF(P171=1,17,IF(P171=2,18,IF(P171=3,19,IF(P171=4,20)))), FALSE))</f>
        <v>0</v>
      </c>
    </row>
    <row r="172" spans="1:17" x14ac:dyDescent="0.25">
      <c r="A172">
        <v>171</v>
      </c>
      <c r="B172">
        <v>850.8</v>
      </c>
      <c r="C172">
        <v>605.6</v>
      </c>
      <c r="D172" t="s">
        <v>1174</v>
      </c>
      <c r="E172">
        <f>VLOOKUP(D172,ProbListM2!D:S,10,FALSE)</f>
        <v>0.53805466586651607</v>
      </c>
      <c r="F172" t="str">
        <f>_xlfn.IFNA(VLOOKUP(D172,ctlistM2!A:AI,4,FALSE),"FA 12:0")</f>
        <v>TG 50:2-FA14:1</v>
      </c>
      <c r="G172">
        <f>_xlfn.IFNA(VLOOKUP(D172,ctlistM2!A:AL,11,FALSE),0)</f>
        <v>2</v>
      </c>
      <c r="H172" s="2">
        <f>IF(G172=0,0,VLOOKUP(F172,ProbListM2!D:W,IF(G172=1,17,IF(G172=2,18,IF(G172=3,19,IF(G172=4,20)))), FALSE))</f>
        <v>8.9700701186324564E-3</v>
      </c>
      <c r="I172" s="12" t="str">
        <f>IF(_xlfn.IFNA(VLOOKUP(D172,ctlistM2!A:AI,12,FALSE),"FA 12:0")=0,"FA 12:0", _xlfn.IFNA(VLOOKUP(D172,ctlistM2!A:AI,12,FALSE),"FA 12:0"))</f>
        <v>TG 50:2-FA14:0</v>
      </c>
      <c r="J172" s="12">
        <f>_xlfn.IFNA(VLOOKUP(D172,ctlistM2!A:AO,19,FALSE),0)</f>
        <v>1</v>
      </c>
      <c r="K172" s="2">
        <f>IF(J172=0,0,VLOOKUP(I172,ProbListM2!D:W,IF(J172=1,17,IF(J172=2,18,IF(J172=3,19,IF(J172=4,20)))),FALSE))</f>
        <v>5.6534195392312608E-2</v>
      </c>
      <c r="L172" s="12" t="str">
        <f>IF(_xlfn.IFNA(VLOOKUP(D172,ctlistM2!A:AI,20,FALSE),"FA 12:0")=0,"FA 12:0", _xlfn.IFNA(VLOOKUP(D172,ctlistM2!A:AI,20,FALSE),"FA 12:0"))</f>
        <v>FA 12:0</v>
      </c>
      <c r="M172">
        <f>_xlfn.IFNA(VLOOKUP(D172,ctlistM2!A:AR,27,FALSE),0)</f>
        <v>0</v>
      </c>
      <c r="N172" s="2">
        <f>IF(M172=0,0,VLOOKUP(L172,ProbListM2!D:W,IF(M172=1,17,IF(M172=2,18,IF(M172=3,19,IF(M172=4,20)))), FALSE))</f>
        <v>0</v>
      </c>
      <c r="O172" t="str">
        <f>IF(_xlfn.IFNA(VLOOKUP(D172,ctlistM2!A:AI,28,FALSE),"FA 12:0")=0,"FA 12:0", _xlfn.IFNA(VLOOKUP(D172,ctlistM2!A:AI,28,FALSE),"FA 12:0"))</f>
        <v>FA 12:0</v>
      </c>
      <c r="P172">
        <f>_xlfn.IFNA(VLOOKUP(D172,ctlistM2!A:AU,35,FALSE),0)</f>
        <v>0</v>
      </c>
      <c r="Q172" s="2">
        <f>IF(P172=0,0,VLOOKUP(O172,ProbListM2!D:W,IF(P172=1,17,IF(P172=2,18,IF(P172=3,19,IF(P172=4,20)))), FALSE))</f>
        <v>0</v>
      </c>
    </row>
    <row r="173" spans="1:17" x14ac:dyDescent="0.25">
      <c r="A173">
        <v>172</v>
      </c>
      <c r="B173">
        <v>850.8</v>
      </c>
      <c r="C173">
        <v>577.5</v>
      </c>
      <c r="D173" t="s">
        <v>1175</v>
      </c>
      <c r="E173">
        <f>VLOOKUP(D173,ProbListM2!D:S,10,FALSE)</f>
        <v>0.53805466586651607</v>
      </c>
      <c r="F173" t="str">
        <f>_xlfn.IFNA(VLOOKUP(D173,ctlistM2!A:AI,4,FALSE),"FA 12:0")</f>
        <v>TG 50:2-FA16:1</v>
      </c>
      <c r="G173">
        <f>_xlfn.IFNA(VLOOKUP(D173,ctlistM2!A:AL,11,FALSE),0)</f>
        <v>2</v>
      </c>
      <c r="H173" s="2">
        <f>IF(G173=0,0,VLOOKUP(F173,ProbListM2!D:W,IF(G173=1,17,IF(G173=2,18,IF(G173=3,19,IF(G173=4,20)))), FALSE))</f>
        <v>1.1066491058754095E-2</v>
      </c>
      <c r="I173" s="12" t="str">
        <f>IF(_xlfn.IFNA(VLOOKUP(D173,ctlistM2!A:AI,12,FALSE),"FA 12:0")=0,"FA 12:0", _xlfn.IFNA(VLOOKUP(D173,ctlistM2!A:AI,12,FALSE),"FA 12:0"))</f>
        <v>TG 50:2-FA16:0</v>
      </c>
      <c r="J173" s="12">
        <f>_xlfn.IFNA(VLOOKUP(D173,ctlistM2!A:AO,19,FALSE),0)</f>
        <v>1</v>
      </c>
      <c r="K173" s="2">
        <f>IF(J173=0,0,VLOOKUP(I173,ProbListM2!D:W,IF(J173=1,17,IF(J173=2,18,IF(J173=3,19,IF(J173=4,20)))),FALSE))</f>
        <v>5.1258137271615996E-2</v>
      </c>
      <c r="L173" s="12" t="str">
        <f>IF(_xlfn.IFNA(VLOOKUP(D173,ctlistM2!A:AI,20,FALSE),"FA 12:0")=0,"FA 12:0", _xlfn.IFNA(VLOOKUP(D173,ctlistM2!A:AI,20,FALSE),"FA 12:0"))</f>
        <v>FA 12:0</v>
      </c>
      <c r="M173">
        <f>_xlfn.IFNA(VLOOKUP(D173,ctlistM2!A:AR,27,FALSE),0)</f>
        <v>0</v>
      </c>
      <c r="N173" s="2">
        <f>IF(M173=0,0,VLOOKUP(L173,ProbListM2!D:W,IF(M173=1,17,IF(M173=2,18,IF(M173=3,19,IF(M173=4,20)))), FALSE))</f>
        <v>0</v>
      </c>
      <c r="O173" t="str">
        <f>IF(_xlfn.IFNA(VLOOKUP(D173,ctlistM2!A:AI,28,FALSE),"FA 12:0")=0,"FA 12:0", _xlfn.IFNA(VLOOKUP(D173,ctlistM2!A:AI,28,FALSE),"FA 12:0"))</f>
        <v>FA 12:0</v>
      </c>
      <c r="P173">
        <f>_xlfn.IFNA(VLOOKUP(D173,ctlistM2!A:AU,35,FALSE),0)</f>
        <v>0</v>
      </c>
      <c r="Q173" s="2">
        <f>IF(P173=0,0,VLOOKUP(O173,ProbListM2!D:W,IF(P173=1,17,IF(P173=2,18,IF(P173=3,19,IF(P173=4,20)))), FALSE))</f>
        <v>0</v>
      </c>
    </row>
    <row r="174" spans="1:17" x14ac:dyDescent="0.25">
      <c r="A174">
        <v>173</v>
      </c>
      <c r="B174">
        <v>850.8</v>
      </c>
      <c r="C174">
        <v>579.5</v>
      </c>
      <c r="D174" t="s">
        <v>1176</v>
      </c>
      <c r="E174">
        <f>VLOOKUP(D174,ProbListM2!D:S,10,FALSE)</f>
        <v>0.53805466586651607</v>
      </c>
      <c r="F174" t="str">
        <f>_xlfn.IFNA(VLOOKUP(D174,ctlistM2!A:AI,4,FALSE),"FA 12:0")</f>
        <v>TG 50:2-FA16:1</v>
      </c>
      <c r="G174">
        <f>_xlfn.IFNA(VLOOKUP(D174,ctlistM2!A:AL,11,FALSE),0)</f>
        <v>1</v>
      </c>
      <c r="H174" s="2">
        <f>IF(G174=0,0,VLOOKUP(F174,ProbListM2!D:W,IF(G174=1,17,IF(G174=2,18,IF(G174=3,19,IF(G174=4,20)))), FALSE))</f>
        <v>5.132647571741223E-2</v>
      </c>
      <c r="I174" s="12" t="str">
        <f>IF(_xlfn.IFNA(VLOOKUP(D174,ctlistM2!A:AI,12,FALSE),"FA 12:0")=0,"FA 12:0", _xlfn.IFNA(VLOOKUP(D174,ctlistM2!A:AI,12,FALSE),"FA 12:0"))</f>
        <v>FA 12:0</v>
      </c>
      <c r="J174" s="12">
        <f>_xlfn.IFNA(VLOOKUP(D174,ctlistM2!A:AO,19,FALSE),0)</f>
        <v>0</v>
      </c>
      <c r="K174" s="2">
        <f>IF(J174=0,0,VLOOKUP(I174,ProbListM2!D:W,IF(J174=1,17,IF(J174=2,18,IF(J174=3,19,IF(J174=4,20)))),FALSE))</f>
        <v>0</v>
      </c>
      <c r="L174" s="12" t="str">
        <f>IF(_xlfn.IFNA(VLOOKUP(D174,ctlistM2!A:AI,20,FALSE),"FA 12:0")=0,"FA 12:0", _xlfn.IFNA(VLOOKUP(D174,ctlistM2!A:AI,20,FALSE),"FA 12:0"))</f>
        <v>FA 12:0</v>
      </c>
      <c r="M174">
        <f>_xlfn.IFNA(VLOOKUP(D174,ctlistM2!A:AR,27,FALSE),0)</f>
        <v>0</v>
      </c>
      <c r="N174" s="2">
        <f>IF(M174=0,0,VLOOKUP(L174,ProbListM2!D:W,IF(M174=1,17,IF(M174=2,18,IF(M174=3,19,IF(M174=4,20)))), FALSE))</f>
        <v>0</v>
      </c>
      <c r="O174" t="str">
        <f>IF(_xlfn.IFNA(VLOOKUP(D174,ctlistM2!A:AI,28,FALSE),"FA 12:0")=0,"FA 12:0", _xlfn.IFNA(VLOOKUP(D174,ctlistM2!A:AI,28,FALSE),"FA 12:0"))</f>
        <v>FA 12:0</v>
      </c>
      <c r="P174">
        <f>_xlfn.IFNA(VLOOKUP(D174,ctlistM2!A:AU,35,FALSE),0)</f>
        <v>0</v>
      </c>
      <c r="Q174" s="2">
        <f>IF(P174=0,0,VLOOKUP(O174,ProbListM2!D:W,IF(P174=1,17,IF(P174=2,18,IF(P174=3,19,IF(P174=4,20)))), FALSE))</f>
        <v>0</v>
      </c>
    </row>
    <row r="175" spans="1:17" x14ac:dyDescent="0.25">
      <c r="A175">
        <v>174</v>
      </c>
      <c r="B175">
        <v>850.8</v>
      </c>
      <c r="C175">
        <v>549.5</v>
      </c>
      <c r="D175" t="s">
        <v>1177</v>
      </c>
      <c r="E175">
        <f>VLOOKUP(D175,ProbListM2!D:S,10,FALSE)</f>
        <v>0.53805466586651607</v>
      </c>
      <c r="F175" t="str">
        <f>_xlfn.IFNA(VLOOKUP(D175,ctlistM2!A:AI,4,FALSE),"FA 12:0")</f>
        <v>TG 50:2-FA18:1</v>
      </c>
      <c r="G175">
        <f>_xlfn.IFNA(VLOOKUP(D175,ctlistM2!A:AL,11,FALSE),0)</f>
        <v>2</v>
      </c>
      <c r="H175" s="2">
        <f>IF(G175=0,0,VLOOKUP(F175,ProbListM2!D:W,IF(G175=1,17,IF(G175=2,18,IF(G175=3,19,IF(G175=4,20)))), FALSE))</f>
        <v>1.344379840517935E-2</v>
      </c>
      <c r="I175" s="12" t="str">
        <f>IF(_xlfn.IFNA(VLOOKUP(D175,ctlistM2!A:AI,12,FALSE),"FA 12:0")=0,"FA 12:0", _xlfn.IFNA(VLOOKUP(D175,ctlistM2!A:AI,12,FALSE),"FA 12:0"))</f>
        <v>TG 50:2-FA18:0</v>
      </c>
      <c r="J175" s="12">
        <f>_xlfn.IFNA(VLOOKUP(D175,ctlistM2!A:AO,19,FALSE),0)</f>
        <v>1</v>
      </c>
      <c r="K175" s="2">
        <f>IF(J175=0,0,VLOOKUP(I175,ProbListM2!D:W,IF(J175=1,17,IF(J175=2,18,IF(J175=3,19,IF(J175=4,20)))),FALSE))</f>
        <v>4.6262965557223007E-2</v>
      </c>
      <c r="L175" s="12" t="str">
        <f>IF(_xlfn.IFNA(VLOOKUP(D175,ctlistM2!A:AI,20,FALSE),"FA 12:0")=0,"FA 12:0", _xlfn.IFNA(VLOOKUP(D175,ctlistM2!A:AI,20,FALSE),"FA 12:0"))</f>
        <v>FA 12:0</v>
      </c>
      <c r="M175">
        <f>_xlfn.IFNA(VLOOKUP(D175,ctlistM2!A:AR,27,FALSE),0)</f>
        <v>0</v>
      </c>
      <c r="N175" s="2">
        <f>IF(M175=0,0,VLOOKUP(L175,ProbListM2!D:W,IF(M175=1,17,IF(M175=2,18,IF(M175=3,19,IF(M175=4,20)))), FALSE))</f>
        <v>0</v>
      </c>
      <c r="O175" t="str">
        <f>IF(_xlfn.IFNA(VLOOKUP(D175,ctlistM2!A:AI,28,FALSE),"FA 12:0")=0,"FA 12:0", _xlfn.IFNA(VLOOKUP(D175,ctlistM2!A:AI,28,FALSE),"FA 12:0"))</f>
        <v>FA 12:0</v>
      </c>
      <c r="P175">
        <f>_xlfn.IFNA(VLOOKUP(D175,ctlistM2!A:AU,35,FALSE),0)</f>
        <v>0</v>
      </c>
      <c r="Q175" s="2">
        <f>IF(P175=0,0,VLOOKUP(O175,ProbListM2!D:W,IF(P175=1,17,IF(P175=2,18,IF(P175=3,19,IF(P175=4,20)))), FALSE))</f>
        <v>0</v>
      </c>
    </row>
    <row r="176" spans="1:17" x14ac:dyDescent="0.25">
      <c r="A176">
        <v>175</v>
      </c>
      <c r="B176">
        <v>850.8</v>
      </c>
      <c r="C176">
        <v>551.5</v>
      </c>
      <c r="D176" t="s">
        <v>1178</v>
      </c>
      <c r="E176">
        <f>VLOOKUP(D176,ProbListM2!D:S,10,FALSE)</f>
        <v>0.53805466586651607</v>
      </c>
      <c r="F176" t="str">
        <f>_xlfn.IFNA(VLOOKUP(D176,ctlistM2!A:AI,4,FALSE),"FA 12:0")</f>
        <v>TG 50:2-FA18:2</v>
      </c>
      <c r="G176">
        <f>_xlfn.IFNA(VLOOKUP(D176,ctlistM2!A:AL,11,FALSE),0)</f>
        <v>2</v>
      </c>
      <c r="H176" s="2">
        <f>IF(G176=0,0,VLOOKUP(F176,ProbListM2!D:W,IF(G176=1,17,IF(G176=2,18,IF(G176=3,19,IF(G176=4,20)))), FALSE))</f>
        <v>1.3409891632477093E-2</v>
      </c>
      <c r="I176" s="12" t="str">
        <f>IF(_xlfn.IFNA(VLOOKUP(D176,ctlistM2!A:AI,12,FALSE),"FA 12:0")=0,"FA 12:0", _xlfn.IFNA(VLOOKUP(D176,ctlistM2!A:AI,12,FALSE),"FA 12:0"))</f>
        <v>TG 50:2-FA18:1</v>
      </c>
      <c r="J176" s="12">
        <f>_xlfn.IFNA(VLOOKUP(D176,ctlistM2!A:AO,19,FALSE),0)</f>
        <v>1</v>
      </c>
      <c r="K176" s="2">
        <f>IF(J176=0,0,VLOOKUP(I176,ProbListM2!D:W,IF(J176=1,17,IF(J176=2,18,IF(J176=3,19,IF(J176=4,20)))),FALSE))</f>
        <v>4.6327614820733616E-2</v>
      </c>
      <c r="L176" s="12" t="str">
        <f>IF(_xlfn.IFNA(VLOOKUP(D176,ctlistM2!A:AI,20,FALSE),"FA 12:0")=0,"FA 12:0", _xlfn.IFNA(VLOOKUP(D176,ctlistM2!A:AI,20,FALSE),"FA 12:0"))</f>
        <v>FA 12:0</v>
      </c>
      <c r="M176">
        <f>_xlfn.IFNA(VLOOKUP(D176,ctlistM2!A:AR,27,FALSE),0)</f>
        <v>0</v>
      </c>
      <c r="N176" s="2">
        <f>IF(M176=0,0,VLOOKUP(L176,ProbListM2!D:W,IF(M176=1,17,IF(M176=2,18,IF(M176=3,19,IF(M176=4,20)))), FALSE))</f>
        <v>0</v>
      </c>
      <c r="O176" t="str">
        <f>IF(_xlfn.IFNA(VLOOKUP(D176,ctlistM2!A:AI,28,FALSE),"FA 12:0")=0,"FA 12:0", _xlfn.IFNA(VLOOKUP(D176,ctlistM2!A:AI,28,FALSE),"FA 12:0"))</f>
        <v>FA 12:0</v>
      </c>
      <c r="P176">
        <f>_xlfn.IFNA(VLOOKUP(D176,ctlistM2!A:AU,35,FALSE),0)</f>
        <v>0</v>
      </c>
      <c r="Q176" s="2">
        <f>IF(P176=0,0,VLOOKUP(O176,ProbListM2!D:W,IF(P176=1,17,IF(P176=2,18,IF(P176=3,19,IF(P176=4,20)))), FALSE))</f>
        <v>0</v>
      </c>
    </row>
    <row r="177" spans="1:17" x14ac:dyDescent="0.25">
      <c r="A177">
        <v>176</v>
      </c>
      <c r="B177">
        <v>850.8</v>
      </c>
      <c r="C177">
        <v>523.5</v>
      </c>
      <c r="D177" t="s">
        <v>1179</v>
      </c>
      <c r="E177">
        <f>VLOOKUP(D177,ProbListM2!D:S,10,FALSE)</f>
        <v>0.53805466586651607</v>
      </c>
      <c r="F177" t="str">
        <f>_xlfn.IFNA(VLOOKUP(D177,ctlistM2!A:AI,4,FALSE),"FA 12:0")</f>
        <v>TG 50:2-FA20:2</v>
      </c>
      <c r="G177">
        <f>_xlfn.IFNA(VLOOKUP(D177,ctlistM2!A:AL,11,FALSE),0)</f>
        <v>2</v>
      </c>
      <c r="H177" s="2">
        <f>IF(G177=0,0,VLOOKUP(F177,ProbListM2!D:W,IF(G177=1,17,IF(G177=2,18,IF(G177=3,19,IF(G177=4,20)))), FALSE))</f>
        <v>1.6064396202920342E-2</v>
      </c>
      <c r="I177" s="12" t="str">
        <f>IF(_xlfn.IFNA(VLOOKUP(D177,ctlistM2!A:AI,12,FALSE),"FA 12:0")=0,"FA 12:0", _xlfn.IFNA(VLOOKUP(D177,ctlistM2!A:AI,12,FALSE),"FA 12:0"))</f>
        <v>FA 12:0</v>
      </c>
      <c r="J177" s="12">
        <f>_xlfn.IFNA(VLOOKUP(D177,ctlistM2!A:AO,19,FALSE),0)</f>
        <v>0</v>
      </c>
      <c r="K177" s="2">
        <f>IF(J177=0,0,VLOOKUP(I177,ProbListM2!D:W,IF(J177=1,17,IF(J177=2,18,IF(J177=3,19,IF(J177=4,20)))),FALSE))</f>
        <v>0</v>
      </c>
      <c r="L177" s="12" t="str">
        <f>IF(_xlfn.IFNA(VLOOKUP(D177,ctlistM2!A:AI,20,FALSE),"FA 12:0")=0,"FA 12:0", _xlfn.IFNA(VLOOKUP(D177,ctlistM2!A:AI,20,FALSE),"FA 12:0"))</f>
        <v>FA 12:0</v>
      </c>
      <c r="M177">
        <f>_xlfn.IFNA(VLOOKUP(D177,ctlistM2!A:AR,27,FALSE),0)</f>
        <v>0</v>
      </c>
      <c r="N177" s="2">
        <f>IF(M177=0,0,VLOOKUP(L177,ProbListM2!D:W,IF(M177=1,17,IF(M177=2,18,IF(M177=3,19,IF(M177=4,20)))), FALSE))</f>
        <v>0</v>
      </c>
      <c r="O177" t="str">
        <f>IF(_xlfn.IFNA(VLOOKUP(D177,ctlistM2!A:AI,28,FALSE),"FA 12:0")=0,"FA 12:0", _xlfn.IFNA(VLOOKUP(D177,ctlistM2!A:AI,28,FALSE),"FA 12:0"))</f>
        <v>FA 12:0</v>
      </c>
      <c r="P177">
        <f>_xlfn.IFNA(VLOOKUP(D177,ctlistM2!A:AU,35,FALSE),0)</f>
        <v>0</v>
      </c>
      <c r="Q177" s="2">
        <f>IF(P177=0,0,VLOOKUP(O177,ProbListM2!D:W,IF(P177=1,17,IF(P177=2,18,IF(P177=3,19,IF(P177=4,20)))), FALSE))</f>
        <v>0</v>
      </c>
    </row>
    <row r="178" spans="1:17" x14ac:dyDescent="0.25">
      <c r="A178">
        <v>177</v>
      </c>
      <c r="B178">
        <v>848.8</v>
      </c>
      <c r="C178">
        <v>603.6</v>
      </c>
      <c r="D178" t="s">
        <v>1180</v>
      </c>
      <c r="E178">
        <f>VLOOKUP(D178,ProbListM2!D:S,10,FALSE)</f>
        <v>0.53821611859223095</v>
      </c>
      <c r="F178" t="str">
        <f>_xlfn.IFNA(VLOOKUP(D178,ctlistM2!A:AI,4,FALSE),"FA 12:0")</f>
        <v>TG 50:3-FA14:0</v>
      </c>
      <c r="G178">
        <f>_xlfn.IFNA(VLOOKUP(D178,ctlistM2!A:AL,11,FALSE),0)</f>
        <v>1</v>
      </c>
      <c r="H178" s="2">
        <f>IF(G178=0,0,VLOOKUP(F178,ProbListM2!D:W,IF(G178=1,17,IF(G178=2,18,IF(G178=3,19,IF(G178=4,20)))), FALSE))</f>
        <v>5.6479158695043982E-2</v>
      </c>
      <c r="I178" s="12" t="str">
        <f>IF(_xlfn.IFNA(VLOOKUP(D178,ctlistM2!A:AI,12,FALSE),"FA 12:0")=0,"FA 12:0", _xlfn.IFNA(VLOOKUP(D178,ctlistM2!A:AI,12,FALSE),"FA 12:0"))</f>
        <v>TG 50:3-FA14:1</v>
      </c>
      <c r="J178" s="12">
        <f>_xlfn.IFNA(VLOOKUP(D178,ctlistM2!A:AO,19,FALSE),0)</f>
        <v>2</v>
      </c>
      <c r="K178" s="2">
        <f>IF(J178=0,0,VLOOKUP(I178,ProbListM2!D:W,IF(J178=1,17,IF(J178=2,18,IF(J178=3,19,IF(J178=4,20)))),FALSE))</f>
        <v>8.9727617452688996E-3</v>
      </c>
      <c r="L178" s="12" t="str">
        <f>IF(_xlfn.IFNA(VLOOKUP(D178,ctlistM2!A:AI,20,FALSE),"FA 12:0")=0,"FA 12:0", _xlfn.IFNA(VLOOKUP(D178,ctlistM2!A:AI,20,FALSE),"FA 12:0"))</f>
        <v>FA 12:0</v>
      </c>
      <c r="M178">
        <f>_xlfn.IFNA(VLOOKUP(D178,ctlistM2!A:AR,27,FALSE),0)</f>
        <v>0</v>
      </c>
      <c r="N178" s="2">
        <f>IF(M178=0,0,VLOOKUP(L178,ProbListM2!D:W,IF(M178=1,17,IF(M178=2,18,IF(M178=3,19,IF(M178=4,20)))), FALSE))</f>
        <v>0</v>
      </c>
      <c r="O178" t="str">
        <f>IF(_xlfn.IFNA(VLOOKUP(D178,ctlistM2!A:AI,28,FALSE),"FA 12:0")=0,"FA 12:0", _xlfn.IFNA(VLOOKUP(D178,ctlistM2!A:AI,28,FALSE),"FA 12:0"))</f>
        <v>FA 12:0</v>
      </c>
      <c r="P178">
        <f>_xlfn.IFNA(VLOOKUP(D178,ctlistM2!A:AU,35,FALSE),0)</f>
        <v>0</v>
      </c>
      <c r="Q178" s="2">
        <f>IF(P178=0,0,VLOOKUP(O178,ProbListM2!D:W,IF(P178=1,17,IF(P178=2,18,IF(P178=3,19,IF(P178=4,20)))), FALSE))</f>
        <v>0</v>
      </c>
    </row>
    <row r="179" spans="1:17" x14ac:dyDescent="0.25">
      <c r="A179">
        <v>178</v>
      </c>
      <c r="B179">
        <v>848.8</v>
      </c>
      <c r="C179">
        <v>605.6</v>
      </c>
      <c r="D179" t="s">
        <v>1181</v>
      </c>
      <c r="E179">
        <f>VLOOKUP(D179,ProbListM2!D:S,10,FALSE)</f>
        <v>0.53821611859223095</v>
      </c>
      <c r="F179" t="str">
        <f>_xlfn.IFNA(VLOOKUP(D179,ctlistM2!A:AI,4,FALSE),"FA 12:0")</f>
        <v>TG 50:3-FA14:1</v>
      </c>
      <c r="G179">
        <f>_xlfn.IFNA(VLOOKUP(D179,ctlistM2!A:AL,11,FALSE),0)</f>
        <v>1</v>
      </c>
      <c r="H179" s="2">
        <f>IF(G179=0,0,VLOOKUP(F179,ProbListM2!D:W,IF(G179=1,17,IF(G179=2,18,IF(G179=3,19,IF(G179=4,20)))), FALSE))</f>
        <v>5.6551159467751862E-2</v>
      </c>
      <c r="I179" s="12" t="str">
        <f>IF(_xlfn.IFNA(VLOOKUP(D179,ctlistM2!A:AI,12,FALSE),"FA 12:0")=0,"FA 12:0", _xlfn.IFNA(VLOOKUP(D179,ctlistM2!A:AI,12,FALSE),"FA 12:0"))</f>
        <v>FA 12:0</v>
      </c>
      <c r="J179" s="12">
        <f>_xlfn.IFNA(VLOOKUP(D179,ctlistM2!A:AO,19,FALSE),0)</f>
        <v>0</v>
      </c>
      <c r="K179" s="2">
        <f>IF(J179=0,0,VLOOKUP(I179,ProbListM2!D:W,IF(J179=1,17,IF(J179=2,18,IF(J179=3,19,IF(J179=4,20)))),FALSE))</f>
        <v>0</v>
      </c>
      <c r="L179" s="12" t="str">
        <f>IF(_xlfn.IFNA(VLOOKUP(D179,ctlistM2!A:AI,20,FALSE),"FA 12:0")=0,"FA 12:0", _xlfn.IFNA(VLOOKUP(D179,ctlistM2!A:AI,20,FALSE),"FA 12:0"))</f>
        <v>FA 12:0</v>
      </c>
      <c r="M179">
        <f>_xlfn.IFNA(VLOOKUP(D179,ctlistM2!A:AR,27,FALSE),0)</f>
        <v>0</v>
      </c>
      <c r="N179" s="2">
        <f>IF(M179=0,0,VLOOKUP(L179,ProbListM2!D:W,IF(M179=1,17,IF(M179=2,18,IF(M179=3,19,IF(M179=4,20)))), FALSE))</f>
        <v>0</v>
      </c>
      <c r="O179" t="str">
        <f>IF(_xlfn.IFNA(VLOOKUP(D179,ctlistM2!A:AI,28,FALSE),"FA 12:0")=0,"FA 12:0", _xlfn.IFNA(VLOOKUP(D179,ctlistM2!A:AI,28,FALSE),"FA 12:0"))</f>
        <v>FA 12:0</v>
      </c>
      <c r="P179">
        <f>_xlfn.IFNA(VLOOKUP(D179,ctlistM2!A:AU,35,FALSE),0)</f>
        <v>0</v>
      </c>
      <c r="Q179" s="2">
        <f>IF(P179=0,0,VLOOKUP(O179,ProbListM2!D:W,IF(P179=1,17,IF(P179=2,18,IF(P179=3,19,IF(P179=4,20)))), FALSE))</f>
        <v>0</v>
      </c>
    </row>
    <row r="180" spans="1:17" x14ac:dyDescent="0.25">
      <c r="A180">
        <v>179</v>
      </c>
      <c r="B180">
        <v>848.8</v>
      </c>
      <c r="C180">
        <v>575.5</v>
      </c>
      <c r="D180" t="s">
        <v>1182</v>
      </c>
      <c r="E180">
        <f>VLOOKUP(D180,ProbListM2!D:S,10,FALSE)</f>
        <v>0.53821611859223095</v>
      </c>
      <c r="F180" t="str">
        <f>_xlfn.IFNA(VLOOKUP(D180,ctlistM2!A:AI,4,FALSE),"FA 12:0")</f>
        <v>TG 50:3-FA16:0</v>
      </c>
      <c r="G180">
        <f>_xlfn.IFNA(VLOOKUP(D180,ctlistM2!A:AL,11,FALSE),0)</f>
        <v>1</v>
      </c>
      <c r="H180" s="2">
        <f>IF(G180=0,0,VLOOKUP(F180,ProbListM2!D:W,IF(G180=1,17,IF(G180=2,18,IF(G180=3,19,IF(G180=4,20)))), FALSE))</f>
        <v>5.1205207689995376E-2</v>
      </c>
      <c r="I180" s="12" t="str">
        <f>IF(_xlfn.IFNA(VLOOKUP(D180,ctlistM2!A:AI,12,FALSE),"FA 12:0")=0,"FA 12:0", _xlfn.IFNA(VLOOKUP(D180,ctlistM2!A:AI,12,FALSE),"FA 12:0"))</f>
        <v>TG 50:3-FA16:1</v>
      </c>
      <c r="J180" s="12">
        <f>_xlfn.IFNA(VLOOKUP(D180,ctlistM2!A:AO,19,FALSE),0)</f>
        <v>2</v>
      </c>
      <c r="K180" s="2">
        <f>IF(J180=0,0,VLOOKUP(I180,ProbListM2!D:W,IF(J180=1,17,IF(J180=2,18,IF(J180=3,19,IF(J180=4,20)))),FALSE))</f>
        <v>1.1069811753209298E-2</v>
      </c>
      <c r="L180" s="12" t="str">
        <f>IF(_xlfn.IFNA(VLOOKUP(D180,ctlistM2!A:AI,20,FALSE),"FA 12:0")=0,"FA 12:0", _xlfn.IFNA(VLOOKUP(D180,ctlistM2!A:AI,20,FALSE),"FA 12:0"))</f>
        <v>FA 12:0</v>
      </c>
      <c r="M180">
        <f>_xlfn.IFNA(VLOOKUP(D180,ctlistM2!A:AR,27,FALSE),0)</f>
        <v>0</v>
      </c>
      <c r="N180" s="2">
        <f>IF(M180=0,0,VLOOKUP(L180,ProbListM2!D:W,IF(M180=1,17,IF(M180=2,18,IF(M180=3,19,IF(M180=4,20)))), FALSE))</f>
        <v>0</v>
      </c>
      <c r="O180" t="str">
        <f>IF(_xlfn.IFNA(VLOOKUP(D180,ctlistM2!A:AI,28,FALSE),"FA 12:0")=0,"FA 12:0", _xlfn.IFNA(VLOOKUP(D180,ctlistM2!A:AI,28,FALSE),"FA 12:0"))</f>
        <v>FA 12:0</v>
      </c>
      <c r="P180">
        <f>_xlfn.IFNA(VLOOKUP(D180,ctlistM2!A:AU,35,FALSE),0)</f>
        <v>0</v>
      </c>
      <c r="Q180" s="2">
        <f>IF(P180=0,0,VLOOKUP(O180,ProbListM2!D:W,IF(P180=1,17,IF(P180=2,18,IF(P180=3,19,IF(P180=4,20)))), FALSE))</f>
        <v>0</v>
      </c>
    </row>
    <row r="181" spans="1:17" x14ac:dyDescent="0.25">
      <c r="A181">
        <v>180</v>
      </c>
      <c r="B181">
        <v>848.8</v>
      </c>
      <c r="C181">
        <v>577.5</v>
      </c>
      <c r="D181" t="s">
        <v>1183</v>
      </c>
      <c r="E181">
        <f>VLOOKUP(D181,ProbListM2!D:S,10,FALSE)</f>
        <v>0.53821611859223095</v>
      </c>
      <c r="F181" t="str">
        <f>_xlfn.IFNA(VLOOKUP(D181,ctlistM2!A:AI,4,FALSE),"FA 12:0")</f>
        <v>TG 50:3-FA16:1</v>
      </c>
      <c r="G181">
        <f>_xlfn.IFNA(VLOOKUP(D181,ctlistM2!A:AL,11,FALSE),0)</f>
        <v>1</v>
      </c>
      <c r="H181" s="2">
        <f>IF(G181=0,0,VLOOKUP(F181,ProbListM2!D:W,IF(G181=1,17,IF(G181=2,18,IF(G181=3,19,IF(G181=4,20)))), FALSE))</f>
        <v>5.1273518173413871E-2</v>
      </c>
      <c r="I181" s="12" t="str">
        <f>IF(_xlfn.IFNA(VLOOKUP(D181,ctlistM2!A:AI,12,FALSE),"FA 12:0")=0,"FA 12:0", _xlfn.IFNA(VLOOKUP(D181,ctlistM2!A:AI,12,FALSE),"FA 12:0"))</f>
        <v>FA 12:0</v>
      </c>
      <c r="J181" s="12">
        <f>_xlfn.IFNA(VLOOKUP(D181,ctlistM2!A:AO,19,FALSE),0)</f>
        <v>0</v>
      </c>
      <c r="K181" s="2">
        <f>IF(J181=0,0,VLOOKUP(I181,ProbListM2!D:W,IF(J181=1,17,IF(J181=2,18,IF(J181=3,19,IF(J181=4,20)))),FALSE))</f>
        <v>0</v>
      </c>
      <c r="L181" s="12" t="str">
        <f>IF(_xlfn.IFNA(VLOOKUP(D181,ctlistM2!A:AI,20,FALSE),"FA 12:0")=0,"FA 12:0", _xlfn.IFNA(VLOOKUP(D181,ctlistM2!A:AI,20,FALSE),"FA 12:0"))</f>
        <v>FA 12:0</v>
      </c>
      <c r="M181">
        <f>_xlfn.IFNA(VLOOKUP(D181,ctlistM2!A:AR,27,FALSE),0)</f>
        <v>0</v>
      </c>
      <c r="N181" s="2">
        <f>IF(M181=0,0,VLOOKUP(L181,ProbListM2!D:W,IF(M181=1,17,IF(M181=2,18,IF(M181=3,19,IF(M181=4,20)))), FALSE))</f>
        <v>0</v>
      </c>
      <c r="O181" t="str">
        <f>IF(_xlfn.IFNA(VLOOKUP(D181,ctlistM2!A:AI,28,FALSE),"FA 12:0")=0,"FA 12:0", _xlfn.IFNA(VLOOKUP(D181,ctlistM2!A:AI,28,FALSE),"FA 12:0"))</f>
        <v>FA 12:0</v>
      </c>
      <c r="P181">
        <f>_xlfn.IFNA(VLOOKUP(D181,ctlistM2!A:AU,35,FALSE),0)</f>
        <v>0</v>
      </c>
      <c r="Q181" s="2">
        <f>IF(P181=0,0,VLOOKUP(O181,ProbListM2!D:W,IF(P181=1,17,IF(P181=2,18,IF(P181=3,19,IF(P181=4,20)))), FALSE))</f>
        <v>0</v>
      </c>
    </row>
    <row r="182" spans="1:17" x14ac:dyDescent="0.25">
      <c r="A182">
        <v>181</v>
      </c>
      <c r="B182">
        <v>848.8</v>
      </c>
      <c r="C182">
        <v>547.5</v>
      </c>
      <c r="D182" t="s">
        <v>1184</v>
      </c>
      <c r="E182">
        <f>VLOOKUP(D182,ProbListM2!D:S,10,FALSE)</f>
        <v>0.53821611859223095</v>
      </c>
      <c r="F182" t="str">
        <f>_xlfn.IFNA(VLOOKUP(D182,ctlistM2!A:AI,4,FALSE),"FA 12:0")</f>
        <v>TG 50:3-FA18:0</v>
      </c>
      <c r="G182">
        <f>_xlfn.IFNA(VLOOKUP(D182,ctlistM2!A:AL,11,FALSE),0)</f>
        <v>1</v>
      </c>
      <c r="H182" s="2">
        <f>IF(G182=0,0,VLOOKUP(F182,ProbListM2!D:W,IF(G182=1,17,IF(G182=2,18,IF(G182=3,19,IF(G182=4,20)))), FALSE))</f>
        <v>4.6212227376135902E-2</v>
      </c>
      <c r="I182" s="12" t="str">
        <f>IF(_xlfn.IFNA(VLOOKUP(D182,ctlistM2!A:AI,12,FALSE),"FA 12:0")=0,"FA 12:0", _xlfn.IFNA(VLOOKUP(D182,ctlistM2!A:AI,12,FALSE),"FA 12:0"))</f>
        <v>TG 50:3-FA18:1</v>
      </c>
      <c r="J182" s="12">
        <f>_xlfn.IFNA(VLOOKUP(D182,ctlistM2!A:AO,19,FALSE),0)</f>
        <v>2</v>
      </c>
      <c r="K182" s="2">
        <f>IF(J182=0,0,VLOOKUP(I182,ProbListM2!D:W,IF(J182=1,17,IF(J182=2,18,IF(J182=3,19,IF(J182=4,20)))),FALSE))</f>
        <v>1.3447832452338822E-2</v>
      </c>
      <c r="L182" s="12" t="str">
        <f>IF(_xlfn.IFNA(VLOOKUP(D182,ctlistM2!A:AI,20,FALSE),"FA 12:0")=0,"FA 12:0", _xlfn.IFNA(VLOOKUP(D182,ctlistM2!A:AI,20,FALSE),"FA 12:0"))</f>
        <v>FA 12:0</v>
      </c>
      <c r="M182">
        <f>_xlfn.IFNA(VLOOKUP(D182,ctlistM2!A:AR,27,FALSE),0)</f>
        <v>0</v>
      </c>
      <c r="N182" s="2">
        <f>IF(M182=0,0,VLOOKUP(L182,ProbListM2!D:W,IF(M182=1,17,IF(M182=2,18,IF(M182=3,19,IF(M182=4,20)))), FALSE))</f>
        <v>0</v>
      </c>
      <c r="O182" t="str">
        <f>IF(_xlfn.IFNA(VLOOKUP(D182,ctlistM2!A:AI,28,FALSE),"FA 12:0")=0,"FA 12:0", _xlfn.IFNA(VLOOKUP(D182,ctlistM2!A:AI,28,FALSE),"FA 12:0"))</f>
        <v>FA 12:0</v>
      </c>
      <c r="P182">
        <f>_xlfn.IFNA(VLOOKUP(D182,ctlistM2!A:AU,35,FALSE),0)</f>
        <v>0</v>
      </c>
      <c r="Q182" s="2">
        <f>IF(P182=0,0,VLOOKUP(O182,ProbListM2!D:W,IF(P182=1,17,IF(P182=2,18,IF(P182=3,19,IF(P182=4,20)))), FALSE))</f>
        <v>0</v>
      </c>
    </row>
    <row r="183" spans="1:17" x14ac:dyDescent="0.25">
      <c r="A183">
        <v>182</v>
      </c>
      <c r="B183">
        <v>848.8</v>
      </c>
      <c r="C183">
        <v>549.5</v>
      </c>
      <c r="D183" t="s">
        <v>1185</v>
      </c>
      <c r="E183">
        <f>VLOOKUP(D183,ProbListM2!D:S,10,FALSE)</f>
        <v>0.53821611859223095</v>
      </c>
      <c r="F183" t="str">
        <f>_xlfn.IFNA(VLOOKUP(D183,ctlistM2!A:AI,4,FALSE),"FA 12:0")</f>
        <v>TG 50:3-FA18:1</v>
      </c>
      <c r="G183">
        <f>_xlfn.IFNA(VLOOKUP(D183,ctlistM2!A:AL,11,FALSE),0)</f>
        <v>1</v>
      </c>
      <c r="H183" s="2">
        <f>IF(G183=0,0,VLOOKUP(F183,ProbListM2!D:W,IF(G183=1,17,IF(G183=2,18,IF(G183=3,19,IF(G183=4,20)))), FALSE))</f>
        <v>4.6276847570265033E-2</v>
      </c>
      <c r="I183" s="12" t="str">
        <f>IF(_xlfn.IFNA(VLOOKUP(D183,ctlistM2!A:AI,12,FALSE),"FA 12:0")=0,"FA 12:0", _xlfn.IFNA(VLOOKUP(D183,ctlistM2!A:AI,12,FALSE),"FA 12:0"))</f>
        <v>TG 50:3-FA18:2</v>
      </c>
      <c r="J183" s="12">
        <f>_xlfn.IFNA(VLOOKUP(D183,ctlistM2!A:AO,19,FALSE),0)</f>
        <v>2</v>
      </c>
      <c r="K183" s="2">
        <f>IF(J183=0,0,VLOOKUP(I183,ProbListM2!D:W,IF(J183=1,17,IF(J183=2,18,IF(J183=3,19,IF(J183=4,20)))),FALSE))</f>
        <v>1.3413915505315593E-2</v>
      </c>
      <c r="L183" s="12" t="str">
        <f>IF(_xlfn.IFNA(VLOOKUP(D183,ctlistM2!A:AI,20,FALSE),"FA 12:0")=0,"FA 12:0", _xlfn.IFNA(VLOOKUP(D183,ctlistM2!A:AI,20,FALSE),"FA 12:0"))</f>
        <v>FA 12:0</v>
      </c>
      <c r="M183">
        <f>_xlfn.IFNA(VLOOKUP(D183,ctlistM2!A:AR,27,FALSE),0)</f>
        <v>0</v>
      </c>
      <c r="N183" s="2">
        <f>IF(M183=0,0,VLOOKUP(L183,ProbListM2!D:W,IF(M183=1,17,IF(M183=2,18,IF(M183=3,19,IF(M183=4,20)))), FALSE))</f>
        <v>0</v>
      </c>
      <c r="O183" t="str">
        <f>IF(_xlfn.IFNA(VLOOKUP(D183,ctlistM2!A:AI,28,FALSE),"FA 12:0")=0,"FA 12:0", _xlfn.IFNA(VLOOKUP(D183,ctlistM2!A:AI,28,FALSE),"FA 12:0"))</f>
        <v>FA 12:0</v>
      </c>
      <c r="P183">
        <f>_xlfn.IFNA(VLOOKUP(D183,ctlistM2!A:AU,35,FALSE),0)</f>
        <v>0</v>
      </c>
      <c r="Q183" s="2">
        <f>IF(P183=0,0,VLOOKUP(O183,ProbListM2!D:W,IF(P183=1,17,IF(P183=2,18,IF(P183=3,19,IF(P183=4,20)))), FALSE))</f>
        <v>0</v>
      </c>
    </row>
    <row r="184" spans="1:17" x14ac:dyDescent="0.25">
      <c r="A184">
        <v>183</v>
      </c>
      <c r="B184">
        <v>848.8</v>
      </c>
      <c r="C184">
        <v>551.5</v>
      </c>
      <c r="D184" t="s">
        <v>1186</v>
      </c>
      <c r="E184">
        <f>VLOOKUP(D184,ProbListM2!D:S,10,FALSE)</f>
        <v>0.53821611859223095</v>
      </c>
      <c r="F184" t="str">
        <f>_xlfn.IFNA(VLOOKUP(D184,ctlistM2!A:AI,4,FALSE),"FA 12:0")</f>
        <v>TG 50:3-FA18:2</v>
      </c>
      <c r="G184">
        <f>_xlfn.IFNA(VLOOKUP(D184,ctlistM2!A:AL,11,FALSE),0)</f>
        <v>1</v>
      </c>
      <c r="H184" s="2">
        <f>IF(G184=0,0,VLOOKUP(F184,ProbListM2!D:W,IF(G184=1,17,IF(G184=2,18,IF(G184=3,19,IF(G184=4,20)))), FALSE))</f>
        <v>4.6341516232919391E-2</v>
      </c>
      <c r="I184" s="12" t="str">
        <f>IF(_xlfn.IFNA(VLOOKUP(D184,ctlistM2!A:AI,12,FALSE),"FA 12:0")=0,"FA 12:0", _xlfn.IFNA(VLOOKUP(D184,ctlistM2!A:AI,12,FALSE),"FA 12:0"))</f>
        <v>TG 50:3-FA18:3</v>
      </c>
      <c r="J184" s="12">
        <f>_xlfn.IFNA(VLOOKUP(D184,ctlistM2!A:AO,19,FALSE),0)</f>
        <v>2</v>
      </c>
      <c r="K184" s="2">
        <f>IF(J184=0,0,VLOOKUP(I184,ProbListM2!D:W,IF(J184=1,17,IF(J184=2,18,IF(J184=3,19,IF(J184=4,20)))),FALSE))</f>
        <v>1.3380047026817606E-2</v>
      </c>
      <c r="L184" s="12" t="str">
        <f>IF(_xlfn.IFNA(VLOOKUP(D184,ctlistM2!A:AI,20,FALSE),"FA 12:0")=0,"FA 12:0", _xlfn.IFNA(VLOOKUP(D184,ctlistM2!A:AI,20,FALSE),"FA 12:0"))</f>
        <v>FA 12:0</v>
      </c>
      <c r="M184">
        <f>_xlfn.IFNA(VLOOKUP(D184,ctlistM2!A:AR,27,FALSE),0)</f>
        <v>0</v>
      </c>
      <c r="N184" s="2">
        <f>IF(M184=0,0,VLOOKUP(L184,ProbListM2!D:W,IF(M184=1,17,IF(M184=2,18,IF(M184=3,19,IF(M184=4,20)))), FALSE))</f>
        <v>0</v>
      </c>
      <c r="O184" t="str">
        <f>IF(_xlfn.IFNA(VLOOKUP(D184,ctlistM2!A:AI,28,FALSE),"FA 12:0")=0,"FA 12:0", _xlfn.IFNA(VLOOKUP(D184,ctlistM2!A:AI,28,FALSE),"FA 12:0"))</f>
        <v>FA 12:0</v>
      </c>
      <c r="P184">
        <f>_xlfn.IFNA(VLOOKUP(D184,ctlistM2!A:AU,35,FALSE),0)</f>
        <v>0</v>
      </c>
      <c r="Q184" s="2">
        <f>IF(P184=0,0,VLOOKUP(O184,ProbListM2!D:W,IF(P184=1,17,IF(P184=2,18,IF(P184=3,19,IF(P184=4,20)))), FALSE))</f>
        <v>0</v>
      </c>
    </row>
    <row r="185" spans="1:17" x14ac:dyDescent="0.25">
      <c r="A185">
        <v>184</v>
      </c>
      <c r="B185">
        <v>848.8</v>
      </c>
      <c r="C185">
        <v>523.5</v>
      </c>
      <c r="D185" t="s">
        <v>1187</v>
      </c>
      <c r="E185">
        <f>VLOOKUP(D185,ProbListM2!D:S,10,FALSE)</f>
        <v>0.53821611859223095</v>
      </c>
      <c r="F185" t="str">
        <f>_xlfn.IFNA(VLOOKUP(D185,ctlistM2!A:AI,4,FALSE),"FA 12:0")</f>
        <v>TG 50:3-FA20:3</v>
      </c>
      <c r="G185">
        <f>_xlfn.IFNA(VLOOKUP(D185,ctlistM2!A:AL,11,FALSE),0)</f>
        <v>2</v>
      </c>
      <c r="H185" s="2">
        <f>IF(G185=0,0,VLOOKUP(F185,ProbListM2!D:W,IF(G185=1,17,IF(G185=2,18,IF(G185=3,19,IF(G185=4,20)))), FALSE))</f>
        <v>1.603165783855752E-2</v>
      </c>
      <c r="I185" s="12" t="str">
        <f>IF(_xlfn.IFNA(VLOOKUP(D185,ctlistM2!A:AI,12,FALSE),"FA 12:0")=0,"FA 12:0", _xlfn.IFNA(VLOOKUP(D185,ctlistM2!A:AI,12,FALSE),"FA 12:0"))</f>
        <v>FA 12:0</v>
      </c>
      <c r="J185" s="12">
        <f>_xlfn.IFNA(VLOOKUP(D185,ctlistM2!A:AO,19,FALSE),0)</f>
        <v>0</v>
      </c>
      <c r="K185" s="2">
        <f>IF(J185=0,0,VLOOKUP(I185,ProbListM2!D:W,IF(J185=1,17,IF(J185=2,18,IF(J185=3,19,IF(J185=4,20)))),FALSE))</f>
        <v>0</v>
      </c>
      <c r="L185" s="12" t="str">
        <f>IF(_xlfn.IFNA(VLOOKUP(D185,ctlistM2!A:AI,20,FALSE),"FA 12:0")=0,"FA 12:0", _xlfn.IFNA(VLOOKUP(D185,ctlistM2!A:AI,20,FALSE),"FA 12:0"))</f>
        <v>FA 12:0</v>
      </c>
      <c r="M185">
        <f>_xlfn.IFNA(VLOOKUP(D185,ctlistM2!A:AR,27,FALSE),0)</f>
        <v>0</v>
      </c>
      <c r="N185" s="2">
        <f>IF(M185=0,0,VLOOKUP(L185,ProbListM2!D:W,IF(M185=1,17,IF(M185=2,18,IF(M185=3,19,IF(M185=4,20)))), FALSE))</f>
        <v>0</v>
      </c>
      <c r="O185" t="str">
        <f>IF(_xlfn.IFNA(VLOOKUP(D185,ctlistM2!A:AI,28,FALSE),"FA 12:0")=0,"FA 12:0", _xlfn.IFNA(VLOOKUP(D185,ctlistM2!A:AI,28,FALSE),"FA 12:0"))</f>
        <v>FA 12:0</v>
      </c>
      <c r="P185">
        <f>_xlfn.IFNA(VLOOKUP(D185,ctlistM2!A:AU,35,FALSE),0)</f>
        <v>0</v>
      </c>
      <c r="Q185" s="2">
        <f>IF(P185=0,0,VLOOKUP(O185,ProbListM2!D:W,IF(P185=1,17,IF(P185=2,18,IF(P185=3,19,IF(P185=4,20)))), FALSE))</f>
        <v>0</v>
      </c>
    </row>
    <row r="186" spans="1:17" x14ac:dyDescent="0.25">
      <c r="A186">
        <v>185</v>
      </c>
      <c r="B186">
        <v>846.8</v>
      </c>
      <c r="C186">
        <v>601.6</v>
      </c>
      <c r="D186" t="s">
        <v>1188</v>
      </c>
      <c r="E186">
        <f>VLOOKUP(D186,ProbListM2!D:S,10,FALSE)</f>
        <v>0.53837761976466403</v>
      </c>
      <c r="F186" t="str">
        <f>_xlfn.IFNA(VLOOKUP(D186,ctlistM2!A:AI,4,FALSE),"FA 12:0")</f>
        <v>TG 50:4-FA14:0</v>
      </c>
      <c r="G186">
        <f>_xlfn.IFNA(VLOOKUP(D186,ctlistM2!A:AL,11,FALSE),0)</f>
        <v>1</v>
      </c>
      <c r="H186" s="2">
        <f>IF(G186=0,0,VLOOKUP(F186,ProbListM2!D:W,IF(G186=1,17,IF(G186=2,18,IF(G186=3,19,IF(G186=4,20)))), FALSE))</f>
        <v>5.6424132361026703E-2</v>
      </c>
      <c r="I186" s="12" t="str">
        <f>IF(_xlfn.IFNA(VLOOKUP(D186,ctlistM2!A:AI,12,FALSE),"FA 12:0")=0,"FA 12:0", _xlfn.IFNA(VLOOKUP(D186,ctlistM2!A:AI,12,FALSE),"FA 12:0"))</f>
        <v>TG 50:4-FA14:1</v>
      </c>
      <c r="J186" s="12">
        <f>_xlfn.IFNA(VLOOKUP(D186,ctlistM2!A:AO,19,FALSE),0)</f>
        <v>2</v>
      </c>
      <c r="K186" s="2">
        <f>IF(J186=0,0,VLOOKUP(I186,ProbListM2!D:W,IF(J186=1,17,IF(J186=2,18,IF(J186=3,19,IF(J186=4,20)))),FALSE))</f>
        <v>8.9754541795750552E-3</v>
      </c>
      <c r="L186" s="12" t="str">
        <f>IF(_xlfn.IFNA(VLOOKUP(D186,ctlistM2!A:AI,20,FALSE),"FA 12:0")=0,"FA 12:0", _xlfn.IFNA(VLOOKUP(D186,ctlistM2!A:AI,20,FALSE),"FA 12:0"))</f>
        <v>FA 12:0</v>
      </c>
      <c r="M186">
        <f>_xlfn.IFNA(VLOOKUP(D186,ctlistM2!A:AR,27,FALSE),0)</f>
        <v>0</v>
      </c>
      <c r="N186" s="2">
        <f>IF(M186=0,0,VLOOKUP(L186,ProbListM2!D:W,IF(M186=1,17,IF(M186=2,18,IF(M186=3,19,IF(M186=4,20)))), FALSE))</f>
        <v>0</v>
      </c>
      <c r="O186" t="str">
        <f>IF(_xlfn.IFNA(VLOOKUP(D186,ctlistM2!A:AI,28,FALSE),"FA 12:0")=0,"FA 12:0", _xlfn.IFNA(VLOOKUP(D186,ctlistM2!A:AI,28,FALSE),"FA 12:0"))</f>
        <v>FA 12:0</v>
      </c>
      <c r="P186">
        <f>_xlfn.IFNA(VLOOKUP(D186,ctlistM2!A:AU,35,FALSE),0)</f>
        <v>0</v>
      </c>
      <c r="Q186" s="2">
        <f>IF(P186=0,0,VLOOKUP(O186,ProbListM2!D:W,IF(P186=1,17,IF(P186=2,18,IF(P186=3,19,IF(P186=4,20)))), FALSE))</f>
        <v>0</v>
      </c>
    </row>
    <row r="187" spans="1:17" x14ac:dyDescent="0.25">
      <c r="A187">
        <v>186</v>
      </c>
      <c r="B187">
        <v>846.8</v>
      </c>
      <c r="C187">
        <v>603.6</v>
      </c>
      <c r="D187" t="s">
        <v>1189</v>
      </c>
      <c r="E187">
        <f>VLOOKUP(D187,ProbListM2!D:S,10,FALSE)</f>
        <v>0.53837761976466403</v>
      </c>
      <c r="F187" t="str">
        <f>_xlfn.IFNA(VLOOKUP(D187,ctlistM2!A:AI,4,FALSE),"FA 12:0")</f>
        <v>TG 50:4-FA14:1</v>
      </c>
      <c r="G187">
        <f>_xlfn.IFNA(VLOOKUP(D187,ctlistM2!A:AL,11,FALSE),0)</f>
        <v>1</v>
      </c>
      <c r="H187" s="2">
        <f>IF(G187=0,0,VLOOKUP(F187,ProbListM2!D:W,IF(G187=1,17,IF(G187=2,18,IF(G187=3,19,IF(G187=4,20)))), FALSE))</f>
        <v>5.6496106255758335E-2</v>
      </c>
      <c r="I187" s="12" t="str">
        <f>IF(_xlfn.IFNA(VLOOKUP(D187,ctlistM2!A:AI,12,FALSE),"FA 12:0")=0,"FA 12:0", _xlfn.IFNA(VLOOKUP(D187,ctlistM2!A:AI,12,FALSE),"FA 12:0"))</f>
        <v>FA 12:0</v>
      </c>
      <c r="J187" s="12">
        <f>_xlfn.IFNA(VLOOKUP(D187,ctlistM2!A:AO,19,FALSE),0)</f>
        <v>0</v>
      </c>
      <c r="K187" s="2">
        <f>IF(J187=0,0,VLOOKUP(I187,ProbListM2!D:W,IF(J187=1,17,IF(J187=2,18,IF(J187=3,19,IF(J187=4,20)))),FALSE))</f>
        <v>0</v>
      </c>
      <c r="L187" s="12" t="str">
        <f>IF(_xlfn.IFNA(VLOOKUP(D187,ctlistM2!A:AI,20,FALSE),"FA 12:0")=0,"FA 12:0", _xlfn.IFNA(VLOOKUP(D187,ctlistM2!A:AI,20,FALSE),"FA 12:0"))</f>
        <v>FA 12:0</v>
      </c>
      <c r="M187">
        <f>_xlfn.IFNA(VLOOKUP(D187,ctlistM2!A:AR,27,FALSE),0)</f>
        <v>0</v>
      </c>
      <c r="N187" s="2">
        <f>IF(M187=0,0,VLOOKUP(L187,ProbListM2!D:W,IF(M187=1,17,IF(M187=2,18,IF(M187=3,19,IF(M187=4,20)))), FALSE))</f>
        <v>0</v>
      </c>
      <c r="O187" t="str">
        <f>IF(_xlfn.IFNA(VLOOKUP(D187,ctlistM2!A:AI,28,FALSE),"FA 12:0")=0,"FA 12:0", _xlfn.IFNA(VLOOKUP(D187,ctlistM2!A:AI,28,FALSE),"FA 12:0"))</f>
        <v>FA 12:0</v>
      </c>
      <c r="P187">
        <f>_xlfn.IFNA(VLOOKUP(D187,ctlistM2!A:AU,35,FALSE),0)</f>
        <v>0</v>
      </c>
      <c r="Q187" s="2">
        <f>IF(P187=0,0,VLOOKUP(O187,ProbListM2!D:W,IF(P187=1,17,IF(P187=2,18,IF(P187=3,19,IF(P187=4,20)))), FALSE))</f>
        <v>0</v>
      </c>
    </row>
    <row r="188" spans="1:17" x14ac:dyDescent="0.25">
      <c r="A188">
        <v>187</v>
      </c>
      <c r="B188">
        <v>846.8</v>
      </c>
      <c r="C188">
        <v>573.5</v>
      </c>
      <c r="D188" t="s">
        <v>1190</v>
      </c>
      <c r="E188">
        <f>VLOOKUP(D188,ProbListM2!D:S,10,FALSE)</f>
        <v>0.53837761976466403</v>
      </c>
      <c r="F188" t="str">
        <f>_xlfn.IFNA(VLOOKUP(D188,ctlistM2!A:AI,4,FALSE),"FA 12:0")</f>
        <v>TG 50:4-FA16:1</v>
      </c>
      <c r="G188">
        <f>_xlfn.IFNA(VLOOKUP(D188,ctlistM2!A:AL,11,FALSE),0)</f>
        <v>2</v>
      </c>
      <c r="H188" s="2">
        <f>IF(G188=0,0,VLOOKUP(F188,ProbListM2!D:W,IF(G188=1,17,IF(G188=2,18,IF(G188=3,19,IF(G188=4,20)))), FALSE))</f>
        <v>1.1073133444097025E-2</v>
      </c>
      <c r="I188" s="12" t="str">
        <f>IF(_xlfn.IFNA(VLOOKUP(D188,ctlistM2!A:AI,12,FALSE),"FA 12:0")=0,"FA 12:0", _xlfn.IFNA(VLOOKUP(D188,ctlistM2!A:AI,12,FALSE),"FA 12:0"))</f>
        <v>TG 50:4-FA16:0</v>
      </c>
      <c r="J188" s="12">
        <f>_xlfn.IFNA(VLOOKUP(D188,ctlistM2!A:AO,19,FALSE),0)</f>
        <v>1</v>
      </c>
      <c r="K188" s="2">
        <f>IF(J188=0,0,VLOOKUP(I188,ProbListM2!D:W,IF(J188=1,17,IF(J188=2,18,IF(J188=3,19,IF(J188=4,20)))),FALSE))</f>
        <v>5.1152290211239002E-2</v>
      </c>
      <c r="L188" s="12" t="str">
        <f>IF(_xlfn.IFNA(VLOOKUP(D188,ctlistM2!A:AI,20,FALSE),"FA 12:0")=0,"FA 12:0", _xlfn.IFNA(VLOOKUP(D188,ctlistM2!A:AI,20,FALSE),"FA 12:0"))</f>
        <v>FA 12:0</v>
      </c>
      <c r="M188">
        <f>_xlfn.IFNA(VLOOKUP(D188,ctlistM2!A:AR,27,FALSE),0)</f>
        <v>0</v>
      </c>
      <c r="N188" s="2">
        <f>IF(M188=0,0,VLOOKUP(L188,ProbListM2!D:W,IF(M188=1,17,IF(M188=2,18,IF(M188=3,19,IF(M188=4,20)))), FALSE))</f>
        <v>0</v>
      </c>
      <c r="O188" t="str">
        <f>IF(_xlfn.IFNA(VLOOKUP(D188,ctlistM2!A:AI,28,FALSE),"FA 12:0")=0,"FA 12:0", _xlfn.IFNA(VLOOKUP(D188,ctlistM2!A:AI,28,FALSE),"FA 12:0"))</f>
        <v>FA 12:0</v>
      </c>
      <c r="P188">
        <f>_xlfn.IFNA(VLOOKUP(D188,ctlistM2!A:AU,35,FALSE),0)</f>
        <v>0</v>
      </c>
      <c r="Q188" s="2">
        <f>IF(P188=0,0,VLOOKUP(O188,ProbListM2!D:W,IF(P188=1,17,IF(P188=2,18,IF(P188=3,19,IF(P188=4,20)))), FALSE))</f>
        <v>0</v>
      </c>
    </row>
    <row r="189" spans="1:17" x14ac:dyDescent="0.25">
      <c r="A189">
        <v>188</v>
      </c>
      <c r="B189">
        <v>846.8</v>
      </c>
      <c r="C189">
        <v>575.5</v>
      </c>
      <c r="D189" t="s">
        <v>1191</v>
      </c>
      <c r="E189">
        <f>VLOOKUP(D189,ProbListM2!D:S,10,FALSE)</f>
        <v>0.53837761976466403</v>
      </c>
      <c r="F189" t="str">
        <f>_xlfn.IFNA(VLOOKUP(D189,ctlistM2!A:AI,4,FALSE),"FA 12:0")</f>
        <v>TG 50:4-FA16:1</v>
      </c>
      <c r="G189">
        <f>_xlfn.IFNA(VLOOKUP(D189,ctlistM2!A:AL,11,FALSE),0)</f>
        <v>1</v>
      </c>
      <c r="H189" s="2">
        <f>IF(G189=0,0,VLOOKUP(F189,ProbListM2!D:W,IF(G189=1,17,IF(G189=2,18,IF(G189=3,19,IF(G189=4,20)))), FALSE))</f>
        <v>5.1220572709345304E-2</v>
      </c>
      <c r="I189" s="12" t="str">
        <f>IF(_xlfn.IFNA(VLOOKUP(D189,ctlistM2!A:AI,12,FALSE),"FA 12:0")=0,"FA 12:0", _xlfn.IFNA(VLOOKUP(D189,ctlistM2!A:AI,12,FALSE),"FA 12:0"))</f>
        <v>FA 12:0</v>
      </c>
      <c r="J189" s="12">
        <f>_xlfn.IFNA(VLOOKUP(D189,ctlistM2!A:AO,19,FALSE),0)</f>
        <v>0</v>
      </c>
      <c r="K189" s="2">
        <f>IF(J189=0,0,VLOOKUP(I189,ProbListM2!D:W,IF(J189=1,17,IF(J189=2,18,IF(J189=3,19,IF(J189=4,20)))),FALSE))</f>
        <v>0</v>
      </c>
      <c r="L189" s="12" t="str">
        <f>IF(_xlfn.IFNA(VLOOKUP(D189,ctlistM2!A:AI,20,FALSE),"FA 12:0")=0,"FA 12:0", _xlfn.IFNA(VLOOKUP(D189,ctlistM2!A:AI,20,FALSE),"FA 12:0"))</f>
        <v>FA 12:0</v>
      </c>
      <c r="M189">
        <f>_xlfn.IFNA(VLOOKUP(D189,ctlistM2!A:AR,27,FALSE),0)</f>
        <v>0</v>
      </c>
      <c r="N189" s="2">
        <f>IF(M189=0,0,VLOOKUP(L189,ProbListM2!D:W,IF(M189=1,17,IF(M189=2,18,IF(M189=3,19,IF(M189=4,20)))), FALSE))</f>
        <v>0</v>
      </c>
      <c r="O189" t="str">
        <f>IF(_xlfn.IFNA(VLOOKUP(D189,ctlistM2!A:AI,28,FALSE),"FA 12:0")=0,"FA 12:0", _xlfn.IFNA(VLOOKUP(D189,ctlistM2!A:AI,28,FALSE),"FA 12:0"))</f>
        <v>FA 12:0</v>
      </c>
      <c r="P189">
        <f>_xlfn.IFNA(VLOOKUP(D189,ctlistM2!A:AU,35,FALSE),0)</f>
        <v>0</v>
      </c>
      <c r="Q189" s="2">
        <f>IF(P189=0,0,VLOOKUP(O189,ProbListM2!D:W,IF(P189=1,17,IF(P189=2,18,IF(P189=3,19,IF(P189=4,20)))), FALSE))</f>
        <v>0</v>
      </c>
    </row>
    <row r="190" spans="1:17" x14ac:dyDescent="0.25">
      <c r="A190">
        <v>189</v>
      </c>
      <c r="B190">
        <v>846.8</v>
      </c>
      <c r="C190">
        <v>545.5</v>
      </c>
      <c r="D190" t="s">
        <v>1192</v>
      </c>
      <c r="E190">
        <f>VLOOKUP(D190,ProbListM2!D:S,10,FALSE)</f>
        <v>0.53837761976466403</v>
      </c>
      <c r="F190" t="str">
        <f>_xlfn.IFNA(VLOOKUP(D190,ctlistM2!A:AI,4,FALSE),"FA 12:0")</f>
        <v>TG 50:4-FA18:1</v>
      </c>
      <c r="G190">
        <f>_xlfn.IFNA(VLOOKUP(D190,ctlistM2!A:AL,11,FALSE),0)</f>
        <v>2</v>
      </c>
      <c r="H190" s="2">
        <f>IF(G190=0,0,VLOOKUP(F190,ProbListM2!D:W,IF(G190=1,17,IF(G190=2,18,IF(G190=3,19,IF(G190=4,20)))), FALSE))</f>
        <v>1.3451867709984798E-2</v>
      </c>
      <c r="I190" s="12" t="str">
        <f>IF(_xlfn.IFNA(VLOOKUP(D190,ctlistM2!A:AI,12,FALSE),"FA 12:0")=0,"FA 12:0", _xlfn.IFNA(VLOOKUP(D190,ctlistM2!A:AI,12,FALSE),"FA 12:0"))</f>
        <v>FA 12:0</v>
      </c>
      <c r="J190" s="12">
        <f>_xlfn.IFNA(VLOOKUP(D190,ctlistM2!A:AO,19,FALSE),0)</f>
        <v>0</v>
      </c>
      <c r="K190" s="2">
        <f>IF(J190=0,0,VLOOKUP(I190,ProbListM2!D:W,IF(J190=1,17,IF(J190=2,18,IF(J190=3,19,IF(J190=4,20)))),FALSE))</f>
        <v>0</v>
      </c>
      <c r="L190" s="12" t="str">
        <f>IF(_xlfn.IFNA(VLOOKUP(D190,ctlistM2!A:AI,20,FALSE),"FA 12:0")=0,"FA 12:0", _xlfn.IFNA(VLOOKUP(D190,ctlistM2!A:AI,20,FALSE),"FA 12:0"))</f>
        <v>FA 12:0</v>
      </c>
      <c r="M190">
        <f>_xlfn.IFNA(VLOOKUP(D190,ctlistM2!A:AR,27,FALSE),0)</f>
        <v>0</v>
      </c>
      <c r="N190" s="2">
        <f>IF(M190=0,0,VLOOKUP(L190,ProbListM2!D:W,IF(M190=1,17,IF(M190=2,18,IF(M190=3,19,IF(M190=4,20)))), FALSE))</f>
        <v>0</v>
      </c>
      <c r="O190" t="str">
        <f>IF(_xlfn.IFNA(VLOOKUP(D190,ctlistM2!A:AI,28,FALSE),"FA 12:0")=0,"FA 12:0", _xlfn.IFNA(VLOOKUP(D190,ctlistM2!A:AI,28,FALSE),"FA 12:0"))</f>
        <v>FA 12:0</v>
      </c>
      <c r="P190">
        <f>_xlfn.IFNA(VLOOKUP(D190,ctlistM2!A:AU,35,FALSE),0)</f>
        <v>0</v>
      </c>
      <c r="Q190" s="2">
        <f>IF(P190=0,0,VLOOKUP(O190,ProbListM2!D:W,IF(P190=1,17,IF(P190=2,18,IF(P190=3,19,IF(P190=4,20)))), FALSE))</f>
        <v>0</v>
      </c>
    </row>
    <row r="191" spans="1:17" x14ac:dyDescent="0.25">
      <c r="A191">
        <v>190</v>
      </c>
      <c r="B191">
        <v>846.8</v>
      </c>
      <c r="C191">
        <v>547.5</v>
      </c>
      <c r="D191" t="s">
        <v>1193</v>
      </c>
      <c r="E191">
        <f>VLOOKUP(D191,ProbListM2!D:S,10,FALSE)</f>
        <v>0.53837761976466403</v>
      </c>
      <c r="F191" t="str">
        <f>_xlfn.IFNA(VLOOKUP(D191,ctlistM2!A:AI,4,FALSE),"FA 12:0")</f>
        <v>TG 50:4-FA18:2</v>
      </c>
      <c r="G191">
        <f>_xlfn.IFNA(VLOOKUP(D191,ctlistM2!A:AL,11,FALSE),0)</f>
        <v>2</v>
      </c>
      <c r="H191" s="2">
        <f>IF(G191=0,0,VLOOKUP(F191,ProbListM2!D:W,IF(G191=1,17,IF(G191=2,18,IF(G191=3,19,IF(G191=4,20)))), FALSE))</f>
        <v>1.3417940585587609E-2</v>
      </c>
      <c r="I191" s="12" t="str">
        <f>IF(_xlfn.IFNA(VLOOKUP(D191,ctlistM2!A:AI,12,FALSE),"FA 12:0")=0,"FA 12:0", _xlfn.IFNA(VLOOKUP(D191,ctlistM2!A:AI,12,FALSE),"FA 12:0"))</f>
        <v>TG 50:4-FA18:1</v>
      </c>
      <c r="J191" s="12">
        <f>_xlfn.IFNA(VLOOKUP(D191,ctlistM2!A:AO,19,FALSE),0)</f>
        <v>1</v>
      </c>
      <c r="K191" s="2">
        <f>IF(J191=0,0,VLOOKUP(I191,ProbListM2!D:W,IF(J191=1,17,IF(J191=2,18,IF(J191=3,19,IF(J191=4,20)))),FALSE))</f>
        <v>4.6226094164298077E-2</v>
      </c>
      <c r="L191" s="12" t="str">
        <f>IF(_xlfn.IFNA(VLOOKUP(D191,ctlistM2!A:AI,20,FALSE),"FA 12:0")=0,"FA 12:0", _xlfn.IFNA(VLOOKUP(D191,ctlistM2!A:AI,20,FALSE),"FA 12:0"))</f>
        <v>FA 12:0</v>
      </c>
      <c r="M191">
        <f>_xlfn.IFNA(VLOOKUP(D191,ctlistM2!A:AR,27,FALSE),0)</f>
        <v>0</v>
      </c>
      <c r="N191" s="2">
        <f>IF(M191=0,0,VLOOKUP(L191,ProbListM2!D:W,IF(M191=1,17,IF(M191=2,18,IF(M191=3,19,IF(M191=4,20)))), FALSE))</f>
        <v>0</v>
      </c>
      <c r="O191" t="str">
        <f>IF(_xlfn.IFNA(VLOOKUP(D191,ctlistM2!A:AI,28,FALSE),"FA 12:0")=0,"FA 12:0", _xlfn.IFNA(VLOOKUP(D191,ctlistM2!A:AI,28,FALSE),"FA 12:0"))</f>
        <v>FA 12:0</v>
      </c>
      <c r="P191">
        <f>_xlfn.IFNA(VLOOKUP(D191,ctlistM2!A:AU,35,FALSE),0)</f>
        <v>0</v>
      </c>
      <c r="Q191" s="2">
        <f>IF(P191=0,0,VLOOKUP(O191,ProbListM2!D:W,IF(P191=1,17,IF(P191=2,18,IF(P191=3,19,IF(P191=4,20)))), FALSE))</f>
        <v>0</v>
      </c>
    </row>
    <row r="192" spans="1:17" x14ac:dyDescent="0.25">
      <c r="A192">
        <v>191</v>
      </c>
      <c r="B192">
        <v>846.8</v>
      </c>
      <c r="C192">
        <v>549.5</v>
      </c>
      <c r="D192" t="s">
        <v>1194</v>
      </c>
      <c r="E192">
        <f>VLOOKUP(D192,ProbListM2!D:S,10,FALSE)</f>
        <v>0.53837761976466403</v>
      </c>
      <c r="F192" t="str">
        <f>_xlfn.IFNA(VLOOKUP(D192,ctlistM2!A:AI,4,FALSE),"FA 12:0")</f>
        <v>TG 50:4-FA18:3</v>
      </c>
      <c r="G192">
        <f>_xlfn.IFNA(VLOOKUP(D192,ctlistM2!A:AL,11,FALSE),0)</f>
        <v>2</v>
      </c>
      <c r="H192" s="2">
        <f>IF(G192=0,0,VLOOKUP(F192,ProbListM2!D:W,IF(G192=1,17,IF(G192=2,18,IF(G192=3,19,IF(G192=4,20)))), FALSE))</f>
        <v>1.3384061944259493E-2</v>
      </c>
      <c r="I192" s="12" t="str">
        <f>IF(_xlfn.IFNA(VLOOKUP(D192,ctlistM2!A:AI,12,FALSE),"FA 12:0")=0,"FA 12:0", _xlfn.IFNA(VLOOKUP(D192,ctlistM2!A:AI,12,FALSE),"FA 12:0"))</f>
        <v>TG 50:4-FA18:2</v>
      </c>
      <c r="J192" s="12">
        <f>_xlfn.IFNA(VLOOKUP(D192,ctlistM2!A:AO,19,FALSE),0)</f>
        <v>1</v>
      </c>
      <c r="K192" s="2">
        <f>IF(J192=0,0,VLOOKUP(I192,ProbListM2!D:W,IF(J192=1,17,IF(J192=2,18,IF(J192=3,19,IF(J192=4,20)))),FALSE))</f>
        <v>4.6290733748848185E-2</v>
      </c>
      <c r="L192" s="12" t="str">
        <f>IF(_xlfn.IFNA(VLOOKUP(D192,ctlistM2!A:AI,20,FALSE),"FA 12:0")=0,"FA 12:0", _xlfn.IFNA(VLOOKUP(D192,ctlistM2!A:AI,20,FALSE),"FA 12:0"))</f>
        <v>FA 12:0</v>
      </c>
      <c r="M192">
        <f>_xlfn.IFNA(VLOOKUP(D192,ctlistM2!A:AR,27,FALSE),0)</f>
        <v>0</v>
      </c>
      <c r="N192" s="2">
        <f>IF(M192=0,0,VLOOKUP(L192,ProbListM2!D:W,IF(M192=1,17,IF(M192=2,18,IF(M192=3,19,IF(M192=4,20)))), FALSE))</f>
        <v>0</v>
      </c>
      <c r="O192" t="str">
        <f>IF(_xlfn.IFNA(VLOOKUP(D192,ctlistM2!A:AI,28,FALSE),"FA 12:0")=0,"FA 12:0", _xlfn.IFNA(VLOOKUP(D192,ctlistM2!A:AI,28,FALSE),"FA 12:0"))</f>
        <v>FA 12:0</v>
      </c>
      <c r="P192">
        <f>_xlfn.IFNA(VLOOKUP(D192,ctlistM2!A:AU,35,FALSE),0)</f>
        <v>0</v>
      </c>
      <c r="Q192" s="2">
        <f>IF(P192=0,0,VLOOKUP(O192,ProbListM2!D:W,IF(P192=1,17,IF(P192=2,18,IF(P192=3,19,IF(P192=4,20)))), FALSE))</f>
        <v>0</v>
      </c>
    </row>
    <row r="193" spans="1:17" x14ac:dyDescent="0.25">
      <c r="A193">
        <v>192</v>
      </c>
      <c r="B193">
        <v>846.8</v>
      </c>
      <c r="C193">
        <v>551.5</v>
      </c>
      <c r="D193" t="s">
        <v>1195</v>
      </c>
      <c r="E193">
        <f>VLOOKUP(D193,ProbListM2!D:S,10,FALSE)</f>
        <v>0.53837761976466403</v>
      </c>
      <c r="F193" t="str">
        <f>_xlfn.IFNA(VLOOKUP(D193,ctlistM2!A:AI,4,FALSE),"FA 12:0")</f>
        <v>TG 50:4-FA18:3</v>
      </c>
      <c r="G193">
        <f>_xlfn.IFNA(VLOOKUP(D193,ctlistM2!A:AL,11,FALSE),0)</f>
        <v>1</v>
      </c>
      <c r="H193" s="2">
        <f>IF(G193=0,0,VLOOKUP(F193,ProbListM2!D:W,IF(G193=1,17,IF(G193=2,18,IF(G193=3,19,IF(G193=4,20)))), FALSE))</f>
        <v>4.6355421816467346E-2</v>
      </c>
      <c r="I193" s="12" t="str">
        <f>IF(_xlfn.IFNA(VLOOKUP(D193,ctlistM2!A:AI,12,FALSE),"FA 12:0")=0,"FA 12:0", _xlfn.IFNA(VLOOKUP(D193,ctlistM2!A:AI,12,FALSE),"FA 12:0"))</f>
        <v>FA 12:0</v>
      </c>
      <c r="J193" s="12">
        <f>_xlfn.IFNA(VLOOKUP(D193,ctlistM2!A:AO,19,FALSE),0)</f>
        <v>0</v>
      </c>
      <c r="K193" s="2">
        <f>IF(J193=0,0,VLOOKUP(I193,ProbListM2!D:W,IF(J193=1,17,IF(J193=2,18,IF(J193=3,19,IF(J193=4,20)))),FALSE))</f>
        <v>0</v>
      </c>
      <c r="L193" s="12" t="str">
        <f>IF(_xlfn.IFNA(VLOOKUP(D193,ctlistM2!A:AI,20,FALSE),"FA 12:0")=0,"FA 12:0", _xlfn.IFNA(VLOOKUP(D193,ctlistM2!A:AI,20,FALSE),"FA 12:0"))</f>
        <v>FA 12:0</v>
      </c>
      <c r="M193">
        <f>_xlfn.IFNA(VLOOKUP(D193,ctlistM2!A:AR,27,FALSE),0)</f>
        <v>0</v>
      </c>
      <c r="N193" s="2">
        <f>IF(M193=0,0,VLOOKUP(L193,ProbListM2!D:W,IF(M193=1,17,IF(M193=2,18,IF(M193=3,19,IF(M193=4,20)))), FALSE))</f>
        <v>0</v>
      </c>
      <c r="O193" t="str">
        <f>IF(_xlfn.IFNA(VLOOKUP(D193,ctlistM2!A:AI,28,FALSE),"FA 12:0")=0,"FA 12:0", _xlfn.IFNA(VLOOKUP(D193,ctlistM2!A:AI,28,FALSE),"FA 12:0"))</f>
        <v>FA 12:0</v>
      </c>
      <c r="P193">
        <f>_xlfn.IFNA(VLOOKUP(D193,ctlistM2!A:AU,35,FALSE),0)</f>
        <v>0</v>
      </c>
      <c r="Q193" s="2">
        <f>IF(P193=0,0,VLOOKUP(O193,ProbListM2!D:W,IF(P193=1,17,IF(P193=2,18,IF(P193=3,19,IF(P193=4,20)))), FALSE))</f>
        <v>0</v>
      </c>
    </row>
    <row r="194" spans="1:17" x14ac:dyDescent="0.25">
      <c r="A194">
        <v>193</v>
      </c>
      <c r="B194">
        <v>846.8</v>
      </c>
      <c r="C194">
        <v>523.5</v>
      </c>
      <c r="D194" t="s">
        <v>1196</v>
      </c>
      <c r="E194">
        <f>VLOOKUP(D194,ProbListM2!D:S,10,FALSE)</f>
        <v>0.53837761976466403</v>
      </c>
      <c r="F194" t="str">
        <f>_xlfn.IFNA(VLOOKUP(D194,ctlistM2!A:AI,4,FALSE),"FA 12:0")</f>
        <v>TG 50:4-FA20:4</v>
      </c>
      <c r="G194">
        <f>_xlfn.IFNA(VLOOKUP(D194,ctlistM2!A:AL,11,FALSE),0)</f>
        <v>2</v>
      </c>
      <c r="H194" s="2">
        <f>IF(G194=0,0,VLOOKUP(F194,ProbListM2!D:W,IF(G194=1,17,IF(G194=2,18,IF(G194=3,19,IF(G194=4,20)))), FALSE))</f>
        <v>1.5998946863378126E-2</v>
      </c>
      <c r="I194" s="12" t="str">
        <f>IF(_xlfn.IFNA(VLOOKUP(D194,ctlistM2!A:AI,12,FALSE),"FA 12:0")=0,"FA 12:0", _xlfn.IFNA(VLOOKUP(D194,ctlistM2!A:AI,12,FALSE),"FA 12:0"))</f>
        <v>TG 50:4-FA20:3</v>
      </c>
      <c r="J194" s="12">
        <f>_xlfn.IFNA(VLOOKUP(D194,ctlistM2!A:AO,19,FALSE),0)</f>
        <v>1</v>
      </c>
      <c r="K194" s="2">
        <f>IF(J194=0,0,VLOOKUP(I194,ProbListM2!D:W,IF(J194=1,17,IF(J194=2,18,IF(J194=3,19,IF(J194=4,20)))),FALSE))</f>
        <v>4.1634615479535314E-2</v>
      </c>
      <c r="L194" s="12" t="str">
        <f>IF(_xlfn.IFNA(VLOOKUP(D194,ctlistM2!A:AI,20,FALSE),"FA 12:0")=0,"FA 12:0", _xlfn.IFNA(VLOOKUP(D194,ctlistM2!A:AI,20,FALSE),"FA 12:0"))</f>
        <v>FA 12:0</v>
      </c>
      <c r="M194">
        <f>_xlfn.IFNA(VLOOKUP(D194,ctlistM2!A:AR,27,FALSE),0)</f>
        <v>0</v>
      </c>
      <c r="N194" s="2">
        <f>IF(M194=0,0,VLOOKUP(L194,ProbListM2!D:W,IF(M194=1,17,IF(M194=2,18,IF(M194=3,19,IF(M194=4,20)))), FALSE))</f>
        <v>0</v>
      </c>
      <c r="O194" t="str">
        <f>IF(_xlfn.IFNA(VLOOKUP(D194,ctlistM2!A:AI,28,FALSE),"FA 12:0")=0,"FA 12:0", _xlfn.IFNA(VLOOKUP(D194,ctlistM2!A:AI,28,FALSE),"FA 12:0"))</f>
        <v>FA 12:0</v>
      </c>
      <c r="P194">
        <f>_xlfn.IFNA(VLOOKUP(D194,ctlistM2!A:AU,35,FALSE),0)</f>
        <v>0</v>
      </c>
      <c r="Q194" s="2">
        <f>IF(P194=0,0,VLOOKUP(O194,ProbListM2!D:W,IF(P194=1,17,IF(P194=2,18,IF(P194=3,19,IF(P194=4,20)))), FALSE))</f>
        <v>0</v>
      </c>
    </row>
    <row r="195" spans="1:17" x14ac:dyDescent="0.25">
      <c r="A195">
        <v>194</v>
      </c>
      <c r="B195">
        <v>844.6</v>
      </c>
      <c r="C195">
        <v>599.4</v>
      </c>
      <c r="D195" t="s">
        <v>1197</v>
      </c>
      <c r="E195">
        <f>VLOOKUP(D195,ProbListM2!D:S,10,FALSE)</f>
        <v>0.53853916939835234</v>
      </c>
      <c r="F195" t="str">
        <f>_xlfn.IFNA(VLOOKUP(D195,ctlistM2!A:AI,4,FALSE),"FA 12:0")</f>
        <v>TG 50:5-FA14:0</v>
      </c>
      <c r="G195">
        <f>_xlfn.IFNA(VLOOKUP(D195,ctlistM2!A:AL,11,FALSE),0)</f>
        <v>1</v>
      </c>
      <c r="H195" s="2">
        <f>IF(G195=0,0,VLOOKUP(F195,ProbListM2!D:W,IF(G195=1,17,IF(G195=2,18,IF(G195=3,19,IF(G195=4,20)))), FALSE))</f>
        <v>5.6369116415983828E-2</v>
      </c>
      <c r="I195" s="12" t="str">
        <f>IF(_xlfn.IFNA(VLOOKUP(D195,ctlistM2!A:AI,12,FALSE),"FA 12:0")=0,"FA 12:0", _xlfn.IFNA(VLOOKUP(D195,ctlistM2!A:AI,12,FALSE),"FA 12:0"))</f>
        <v>FA 12:0</v>
      </c>
      <c r="J195" s="12">
        <f>_xlfn.IFNA(VLOOKUP(D195,ctlistM2!A:AO,19,FALSE),0)</f>
        <v>0</v>
      </c>
      <c r="K195" s="2">
        <f>IF(J195=0,0,VLOOKUP(I195,ProbListM2!D:W,IF(J195=1,17,IF(J195=2,18,IF(J195=3,19,IF(J195=4,20)))),FALSE))</f>
        <v>0</v>
      </c>
      <c r="L195" s="12" t="str">
        <f>IF(_xlfn.IFNA(VLOOKUP(D195,ctlistM2!A:AI,20,FALSE),"FA 12:0")=0,"FA 12:0", _xlfn.IFNA(VLOOKUP(D195,ctlistM2!A:AI,20,FALSE),"FA 12:0"))</f>
        <v>FA 12:0</v>
      </c>
      <c r="M195">
        <f>_xlfn.IFNA(VLOOKUP(D195,ctlistM2!A:AR,27,FALSE),0)</f>
        <v>0</v>
      </c>
      <c r="N195" s="2">
        <f>IF(M195=0,0,VLOOKUP(L195,ProbListM2!D:W,IF(M195=1,17,IF(M195=2,18,IF(M195=3,19,IF(M195=4,20)))), FALSE))</f>
        <v>0</v>
      </c>
      <c r="O195" t="str">
        <f>IF(_xlfn.IFNA(VLOOKUP(D195,ctlistM2!A:AI,28,FALSE),"FA 12:0")=0,"FA 12:0", _xlfn.IFNA(VLOOKUP(D195,ctlistM2!A:AI,28,FALSE),"FA 12:0"))</f>
        <v>FA 12:0</v>
      </c>
      <c r="P195">
        <f>_xlfn.IFNA(VLOOKUP(D195,ctlistM2!A:AU,35,FALSE),0)</f>
        <v>0</v>
      </c>
      <c r="Q195" s="2">
        <f>IF(P195=0,0,VLOOKUP(O195,ProbListM2!D:W,IF(P195=1,17,IF(P195=2,18,IF(P195=3,19,IF(P195=4,20)))), FALSE))</f>
        <v>0</v>
      </c>
    </row>
    <row r="196" spans="1:17" x14ac:dyDescent="0.25">
      <c r="A196">
        <v>195</v>
      </c>
      <c r="B196">
        <v>844.6</v>
      </c>
      <c r="C196">
        <v>601.4</v>
      </c>
      <c r="D196" t="s">
        <v>1198</v>
      </c>
      <c r="E196">
        <f>VLOOKUP(D196,ProbListM2!D:S,10,FALSE)</f>
        <v>0.53853916939835234</v>
      </c>
      <c r="F196" t="str">
        <f>_xlfn.IFNA(VLOOKUP(D196,ctlistM2!A:AI,4,FALSE),"FA 12:0")</f>
        <v>FA 12:0</v>
      </c>
      <c r="G196">
        <f>_xlfn.IFNA(VLOOKUP(D196,ctlistM2!A:AL,11,FALSE),0)</f>
        <v>0</v>
      </c>
      <c r="H196" s="2">
        <f>IF(G196=0,0,VLOOKUP(F196,ProbListM2!D:W,IF(G196=1,17,IF(G196=2,18,IF(G196=3,19,IF(G196=4,20)))), FALSE))</f>
        <v>0</v>
      </c>
      <c r="I196" s="12" t="str">
        <f>IF(_xlfn.IFNA(VLOOKUP(D196,ctlistM2!A:AI,12,FALSE),"FA 12:0")=0,"FA 12:0", _xlfn.IFNA(VLOOKUP(D196,ctlistM2!A:AI,12,FALSE),"FA 12:0"))</f>
        <v>FA 12:0</v>
      </c>
      <c r="J196" s="12">
        <f>_xlfn.IFNA(VLOOKUP(D196,ctlistM2!A:AO,19,FALSE),0)</f>
        <v>0</v>
      </c>
      <c r="K196" s="2">
        <f>IF(J196=0,0,VLOOKUP(I196,ProbListM2!D:W,IF(J196=1,17,IF(J196=2,18,IF(J196=3,19,IF(J196=4,20)))),FALSE))</f>
        <v>0</v>
      </c>
      <c r="L196" s="12" t="str">
        <f>IF(_xlfn.IFNA(VLOOKUP(D196,ctlistM2!A:AI,20,FALSE),"FA 12:0")=0,"FA 12:0", _xlfn.IFNA(VLOOKUP(D196,ctlistM2!A:AI,20,FALSE),"FA 12:0"))</f>
        <v>FA 12:0</v>
      </c>
      <c r="M196">
        <f>_xlfn.IFNA(VLOOKUP(D196,ctlistM2!A:AR,27,FALSE),0)</f>
        <v>0</v>
      </c>
      <c r="N196" s="2">
        <f>IF(M196=0,0,VLOOKUP(L196,ProbListM2!D:W,IF(M196=1,17,IF(M196=2,18,IF(M196=3,19,IF(M196=4,20)))), FALSE))</f>
        <v>0</v>
      </c>
      <c r="O196" t="str">
        <f>IF(_xlfn.IFNA(VLOOKUP(D196,ctlistM2!A:AI,28,FALSE),"FA 12:0")=0,"FA 12:0", _xlfn.IFNA(VLOOKUP(D196,ctlistM2!A:AI,28,FALSE),"FA 12:0"))</f>
        <v>FA 12:0</v>
      </c>
      <c r="P196">
        <f>_xlfn.IFNA(VLOOKUP(D196,ctlistM2!A:AU,35,FALSE),0)</f>
        <v>0</v>
      </c>
      <c r="Q196" s="2">
        <f>IF(P196=0,0,VLOOKUP(O196,ProbListM2!D:W,IF(P196=1,17,IF(P196=2,18,IF(P196=3,19,IF(P196=4,20)))), FALSE))</f>
        <v>0</v>
      </c>
    </row>
    <row r="197" spans="1:17" x14ac:dyDescent="0.25">
      <c r="A197">
        <v>196</v>
      </c>
      <c r="B197">
        <v>844.6</v>
      </c>
      <c r="C197">
        <v>571.29999999999995</v>
      </c>
      <c r="D197" t="s">
        <v>1199</v>
      </c>
      <c r="E197">
        <f>VLOOKUP(D197,ProbListM2!D:S,10,FALSE)</f>
        <v>0.53853916939835234</v>
      </c>
      <c r="F197" t="str">
        <f>_xlfn.IFNA(VLOOKUP(D197,ctlistM2!A:AI,4,FALSE),"FA 12:0")</f>
        <v>TG 50:5-FA16:1</v>
      </c>
      <c r="G197">
        <f>_xlfn.IFNA(VLOOKUP(D197,ctlistM2!A:AL,11,FALSE),0)</f>
        <v>2</v>
      </c>
      <c r="H197" s="2">
        <f>IF(G197=0,0,VLOOKUP(F197,ProbListM2!D:W,IF(G197=1,17,IF(G197=2,18,IF(G197=3,19,IF(G197=4,20)))), FALSE))</f>
        <v>1.1076456131716273E-2</v>
      </c>
      <c r="I197" s="12" t="str">
        <f>IF(_xlfn.IFNA(VLOOKUP(D197,ctlistM2!A:AI,12,FALSE),"FA 12:0")=0,"FA 12:0", _xlfn.IFNA(VLOOKUP(D197,ctlistM2!A:AI,12,FALSE),"FA 12:0"))</f>
        <v>TG 50:5-FA16:0</v>
      </c>
      <c r="J197" s="12">
        <f>_xlfn.IFNA(VLOOKUP(D197,ctlistM2!A:AO,19,FALSE),0)</f>
        <v>1</v>
      </c>
      <c r="K197" s="2">
        <f>IF(J197=0,0,VLOOKUP(I197,ProbListM2!D:W,IF(J197=1,17,IF(J197=2,18,IF(J197=3,19,IF(J197=4,20)))),FALSE))</f>
        <v>5.1099384861924162E-2</v>
      </c>
      <c r="L197" s="12" t="str">
        <f>IF(_xlfn.IFNA(VLOOKUP(D197,ctlistM2!A:AI,20,FALSE),"FA 12:0")=0,"FA 12:0", _xlfn.IFNA(VLOOKUP(D197,ctlistM2!A:AI,20,FALSE),"FA 12:0"))</f>
        <v>FA 12:0</v>
      </c>
      <c r="M197">
        <f>_xlfn.IFNA(VLOOKUP(D197,ctlistM2!A:AR,27,FALSE),0)</f>
        <v>0</v>
      </c>
      <c r="N197" s="2">
        <f>IF(M197=0,0,VLOOKUP(L197,ProbListM2!D:W,IF(M197=1,17,IF(M197=2,18,IF(M197=3,19,IF(M197=4,20)))), FALSE))</f>
        <v>0</v>
      </c>
      <c r="O197" t="str">
        <f>IF(_xlfn.IFNA(VLOOKUP(D197,ctlistM2!A:AI,28,FALSE),"FA 12:0")=0,"FA 12:0", _xlfn.IFNA(VLOOKUP(D197,ctlistM2!A:AI,28,FALSE),"FA 12:0"))</f>
        <v>FA 12:0</v>
      </c>
      <c r="P197">
        <f>_xlfn.IFNA(VLOOKUP(D197,ctlistM2!A:AU,35,FALSE),0)</f>
        <v>0</v>
      </c>
      <c r="Q197" s="2">
        <f>IF(P197=0,0,VLOOKUP(O197,ProbListM2!D:W,IF(P197=1,17,IF(P197=2,18,IF(P197=3,19,IF(P197=4,20)))), FALSE))</f>
        <v>0</v>
      </c>
    </row>
    <row r="198" spans="1:17" x14ac:dyDescent="0.25">
      <c r="A198">
        <v>197</v>
      </c>
      <c r="B198">
        <v>844.6</v>
      </c>
      <c r="C198">
        <v>573.29999999999995</v>
      </c>
      <c r="D198" t="s">
        <v>1200</v>
      </c>
      <c r="E198">
        <f>VLOOKUP(D198,ProbListM2!D:S,10,FALSE)</f>
        <v>0.53853916939835234</v>
      </c>
      <c r="F198" t="str">
        <f>_xlfn.IFNA(VLOOKUP(D198,ctlistM2!A:AI,4,FALSE),"FA 12:0")</f>
        <v>TG 50:5-FA16:1</v>
      </c>
      <c r="G198">
        <f>_xlfn.IFNA(VLOOKUP(D198,ctlistM2!A:AL,11,FALSE),0)</f>
        <v>1</v>
      </c>
      <c r="H198" s="2">
        <f>IF(G198=0,0,VLOOKUP(F198,ProbListM2!D:W,IF(G198=1,17,IF(G198=2,18,IF(G198=3,19,IF(G198=4,20)))), FALSE))</f>
        <v>5.1167639351772626E-2</v>
      </c>
      <c r="I198" s="12" t="str">
        <f>IF(_xlfn.IFNA(VLOOKUP(D198,ctlistM2!A:AI,12,FALSE),"FA 12:0")=0,"FA 12:0", _xlfn.IFNA(VLOOKUP(D198,ctlistM2!A:AI,12,FALSE),"FA 12:0"))</f>
        <v>FA 12:0</v>
      </c>
      <c r="J198" s="12">
        <f>_xlfn.IFNA(VLOOKUP(D198,ctlistM2!A:AO,19,FALSE),0)</f>
        <v>0</v>
      </c>
      <c r="K198" s="2">
        <f>IF(J198=0,0,VLOOKUP(I198,ProbListM2!D:W,IF(J198=1,17,IF(J198=2,18,IF(J198=3,19,IF(J198=4,20)))),FALSE))</f>
        <v>0</v>
      </c>
      <c r="L198" s="12" t="str">
        <f>IF(_xlfn.IFNA(VLOOKUP(D198,ctlistM2!A:AI,20,FALSE),"FA 12:0")=0,"FA 12:0", _xlfn.IFNA(VLOOKUP(D198,ctlistM2!A:AI,20,FALSE),"FA 12:0"))</f>
        <v>FA 12:0</v>
      </c>
      <c r="M198">
        <f>_xlfn.IFNA(VLOOKUP(D198,ctlistM2!A:AR,27,FALSE),0)</f>
        <v>0</v>
      </c>
      <c r="N198" s="2">
        <f>IF(M198=0,0,VLOOKUP(L198,ProbListM2!D:W,IF(M198=1,17,IF(M198=2,18,IF(M198=3,19,IF(M198=4,20)))), FALSE))</f>
        <v>0</v>
      </c>
      <c r="O198" t="str">
        <f>IF(_xlfn.IFNA(VLOOKUP(D198,ctlistM2!A:AI,28,FALSE),"FA 12:0")=0,"FA 12:0", _xlfn.IFNA(VLOOKUP(D198,ctlistM2!A:AI,28,FALSE),"FA 12:0"))</f>
        <v>FA 12:0</v>
      </c>
      <c r="P198">
        <f>_xlfn.IFNA(VLOOKUP(D198,ctlistM2!A:AU,35,FALSE),0)</f>
        <v>0</v>
      </c>
      <c r="Q198" s="2">
        <f>IF(P198=0,0,VLOOKUP(O198,ProbListM2!D:W,IF(P198=1,17,IF(P198=2,18,IF(P198=3,19,IF(P198=4,20)))), FALSE))</f>
        <v>0</v>
      </c>
    </row>
    <row r="199" spans="1:17" x14ac:dyDescent="0.25">
      <c r="A199">
        <v>198</v>
      </c>
      <c r="B199">
        <v>844.6</v>
      </c>
      <c r="C199">
        <v>545.29999999999995</v>
      </c>
      <c r="D199" t="s">
        <v>1201</v>
      </c>
      <c r="E199">
        <f>VLOOKUP(D199,ProbListM2!D:S,10,FALSE)</f>
        <v>0.53853916939835234</v>
      </c>
      <c r="F199" t="str">
        <f>_xlfn.IFNA(VLOOKUP(D199,ctlistM2!A:AI,4,FALSE),"FA 12:0")</f>
        <v>TG 50:5-FA18:2</v>
      </c>
      <c r="G199">
        <f>_xlfn.IFNA(VLOOKUP(D199,ctlistM2!A:AL,11,FALSE),0)</f>
        <v>2</v>
      </c>
      <c r="H199" s="2">
        <f>IF(G199=0,0,VLOOKUP(F199,ProbListM2!D:W,IF(G199=1,17,IF(G199=2,18,IF(G199=3,19,IF(G199=4,20)))), FALSE))</f>
        <v>1.3421966873655447E-2</v>
      </c>
      <c r="I199" s="12" t="str">
        <f>IF(_xlfn.IFNA(VLOOKUP(D199,ctlistM2!A:AI,12,FALSE),"FA 12:0")=0,"FA 12:0", _xlfn.IFNA(VLOOKUP(D199,ctlistM2!A:AI,12,FALSE),"FA 12:0"))</f>
        <v>TG 50:5-FA18:1</v>
      </c>
      <c r="J199" s="12">
        <f>_xlfn.IFNA(VLOOKUP(D199,ctlistM2!A:AO,19,FALSE),0)</f>
        <v>1</v>
      </c>
      <c r="K199" s="2">
        <f>IF(J199=0,0,VLOOKUP(I199,ProbListM2!D:W,IF(J199=1,17,IF(J199=2,18,IF(J199=3,19,IF(J199=4,20)))),FALSE))</f>
        <v>4.6175354630260665E-2</v>
      </c>
      <c r="L199" s="12" t="str">
        <f>IF(_xlfn.IFNA(VLOOKUP(D199,ctlistM2!A:AI,20,FALSE),"FA 12:0")=0,"FA 12:0", _xlfn.IFNA(VLOOKUP(D199,ctlistM2!A:AI,20,FALSE),"FA 12:0"))</f>
        <v>FA 12:0</v>
      </c>
      <c r="M199">
        <f>_xlfn.IFNA(VLOOKUP(D199,ctlistM2!A:AR,27,FALSE),0)</f>
        <v>0</v>
      </c>
      <c r="N199" s="2">
        <f>IF(M199=0,0,VLOOKUP(L199,ProbListM2!D:W,IF(M199=1,17,IF(M199=2,18,IF(M199=3,19,IF(M199=4,20)))), FALSE))</f>
        <v>0</v>
      </c>
      <c r="O199" t="str">
        <f>IF(_xlfn.IFNA(VLOOKUP(D199,ctlistM2!A:AI,28,FALSE),"FA 12:0")=0,"FA 12:0", _xlfn.IFNA(VLOOKUP(D199,ctlistM2!A:AI,28,FALSE),"FA 12:0"))</f>
        <v>FA 12:0</v>
      </c>
      <c r="P199">
        <f>_xlfn.IFNA(VLOOKUP(D199,ctlistM2!A:AU,35,FALSE),0)</f>
        <v>0</v>
      </c>
      <c r="Q199" s="2">
        <f>IF(P199=0,0,VLOOKUP(O199,ProbListM2!D:W,IF(P199=1,17,IF(P199=2,18,IF(P199=3,19,IF(P199=4,20)))), FALSE))</f>
        <v>0</v>
      </c>
    </row>
    <row r="200" spans="1:17" x14ac:dyDescent="0.25">
      <c r="A200">
        <v>199</v>
      </c>
      <c r="B200">
        <v>844.6</v>
      </c>
      <c r="C200">
        <v>547.29999999999995</v>
      </c>
      <c r="D200" t="s">
        <v>1202</v>
      </c>
      <c r="E200">
        <f>VLOOKUP(D200,ProbListM2!D:S,10,FALSE)</f>
        <v>0.53853916939835234</v>
      </c>
      <c r="F200" t="str">
        <f>_xlfn.IFNA(VLOOKUP(D200,ctlistM2!A:AI,4,FALSE),"FA 12:0")</f>
        <v>TG 50:5-FA18:2</v>
      </c>
      <c r="G200">
        <f>_xlfn.IFNA(VLOOKUP(D200,ctlistM2!A:AL,11,FALSE),0)</f>
        <v>1</v>
      </c>
      <c r="H200" s="2">
        <f>IF(G200=0,0,VLOOKUP(F200,ProbListM2!D:W,IF(G200=1,17,IF(G200=2,18,IF(G200=3,19,IF(G200=4,20)))), FALSE))</f>
        <v>4.6239965113432882E-2</v>
      </c>
      <c r="I200" s="12" t="str">
        <f>IF(_xlfn.IFNA(VLOOKUP(D200,ctlistM2!A:AI,12,FALSE),"FA 12:0")=0,"FA 12:0", _xlfn.IFNA(VLOOKUP(D200,ctlistM2!A:AI,12,FALSE),"FA 12:0"))</f>
        <v>TG 50:5-FA18:3</v>
      </c>
      <c r="J200" s="12">
        <f>_xlfn.IFNA(VLOOKUP(D200,ctlistM2!A:AO,19,FALSE),0)</f>
        <v>2</v>
      </c>
      <c r="K200" s="2">
        <f>IF(J200=0,0,VLOOKUP(I200,ProbListM2!D:W,IF(J200=1,17,IF(J200=2,18,IF(J200=3,19,IF(J200=4,20)))),FALSE))</f>
        <v>1.3388078066447666E-2</v>
      </c>
      <c r="L200" s="12" t="str">
        <f>IF(_xlfn.IFNA(VLOOKUP(D200,ctlistM2!A:AI,20,FALSE),"FA 12:0")=0,"FA 12:0", _xlfn.IFNA(VLOOKUP(D200,ctlistM2!A:AI,20,FALSE),"FA 12:0"))</f>
        <v>FA 12:0</v>
      </c>
      <c r="M200">
        <f>_xlfn.IFNA(VLOOKUP(D200,ctlistM2!A:AR,27,FALSE),0)</f>
        <v>0</v>
      </c>
      <c r="N200" s="2">
        <f>IF(M200=0,0,VLOOKUP(L200,ProbListM2!D:W,IF(M200=1,17,IF(M200=2,18,IF(M200=3,19,IF(M200=4,20)))), FALSE))</f>
        <v>0</v>
      </c>
      <c r="O200" t="str">
        <f>IF(_xlfn.IFNA(VLOOKUP(D200,ctlistM2!A:AI,28,FALSE),"FA 12:0")=0,"FA 12:0", _xlfn.IFNA(VLOOKUP(D200,ctlistM2!A:AI,28,FALSE),"FA 12:0"))</f>
        <v>FA 12:0</v>
      </c>
      <c r="P200">
        <f>_xlfn.IFNA(VLOOKUP(D200,ctlistM2!A:AU,35,FALSE),0)</f>
        <v>0</v>
      </c>
      <c r="Q200" s="2">
        <f>IF(P200=0,0,VLOOKUP(O200,ProbListM2!D:W,IF(P200=1,17,IF(P200=2,18,IF(P200=3,19,IF(P200=4,20)))), FALSE))</f>
        <v>0</v>
      </c>
    </row>
    <row r="201" spans="1:17" x14ac:dyDescent="0.25">
      <c r="A201">
        <v>200</v>
      </c>
      <c r="B201">
        <v>844.6</v>
      </c>
      <c r="C201">
        <v>549.29999999999995</v>
      </c>
      <c r="D201" t="s">
        <v>1203</v>
      </c>
      <c r="E201">
        <f>VLOOKUP(D201,ProbListM2!D:S,10,FALSE)</f>
        <v>0.53853916939835234</v>
      </c>
      <c r="F201" t="str">
        <f>_xlfn.IFNA(VLOOKUP(D201,ctlistM2!A:AI,4,FALSE),"FA 12:0")</f>
        <v>TG 50:5-FA18:3</v>
      </c>
      <c r="G201">
        <f>_xlfn.IFNA(VLOOKUP(D201,ctlistM2!A:AL,11,FALSE),0)</f>
        <v>1</v>
      </c>
      <c r="H201" s="2">
        <f>IF(G201=0,0,VLOOKUP(F201,ProbListM2!D:W,IF(G201=1,17,IF(G201=2,18,IF(G201=3,19,IF(G201=4,20)))), FALSE))</f>
        <v>4.6304624094222396E-2</v>
      </c>
      <c r="I201" s="12" t="str">
        <f>IF(_xlfn.IFNA(VLOOKUP(D201,ctlistM2!A:AI,12,FALSE),"FA 12:0")=0,"FA 12:0", _xlfn.IFNA(VLOOKUP(D201,ctlistM2!A:AI,12,FALSE),"FA 12:0"))</f>
        <v>FA 12:0</v>
      </c>
      <c r="J201" s="12">
        <f>_xlfn.IFNA(VLOOKUP(D201,ctlistM2!A:AO,19,FALSE),0)</f>
        <v>0</v>
      </c>
      <c r="K201" s="2">
        <f>IF(J201=0,0,VLOOKUP(I201,ProbListM2!D:W,IF(J201=1,17,IF(J201=2,18,IF(J201=3,19,IF(J201=4,20)))),FALSE))</f>
        <v>0</v>
      </c>
      <c r="L201" s="12" t="str">
        <f>IF(_xlfn.IFNA(VLOOKUP(D201,ctlistM2!A:AI,20,FALSE),"FA 12:0")=0,"FA 12:0", _xlfn.IFNA(VLOOKUP(D201,ctlistM2!A:AI,20,FALSE),"FA 12:0"))</f>
        <v>FA 12:0</v>
      </c>
      <c r="M201">
        <f>_xlfn.IFNA(VLOOKUP(D201,ctlistM2!A:AR,27,FALSE),0)</f>
        <v>0</v>
      </c>
      <c r="N201" s="2">
        <f>IF(M201=0,0,VLOOKUP(L201,ProbListM2!D:W,IF(M201=1,17,IF(M201=2,18,IF(M201=3,19,IF(M201=4,20)))), FALSE))</f>
        <v>0</v>
      </c>
      <c r="O201" t="str">
        <f>IF(_xlfn.IFNA(VLOOKUP(D201,ctlistM2!A:AI,28,FALSE),"FA 12:0")=0,"FA 12:0", _xlfn.IFNA(VLOOKUP(D201,ctlistM2!A:AI,28,FALSE),"FA 12:0"))</f>
        <v>FA 12:0</v>
      </c>
      <c r="P201">
        <f>_xlfn.IFNA(VLOOKUP(D201,ctlistM2!A:AU,35,FALSE),0)</f>
        <v>0</v>
      </c>
      <c r="Q201" s="2">
        <f>IF(P201=0,0,VLOOKUP(O201,ProbListM2!D:W,IF(P201=1,17,IF(P201=2,18,IF(P201=3,19,IF(P201=4,20)))), FALSE))</f>
        <v>0</v>
      </c>
    </row>
    <row r="202" spans="1:17" x14ac:dyDescent="0.25">
      <c r="A202">
        <v>201</v>
      </c>
      <c r="B202">
        <v>844.6</v>
      </c>
      <c r="C202">
        <v>521.29999999999995</v>
      </c>
      <c r="D202" t="s">
        <v>1204</v>
      </c>
      <c r="E202">
        <f>VLOOKUP(D202,ProbListM2!D:S,10,FALSE)</f>
        <v>0.53853916939835234</v>
      </c>
      <c r="F202" t="str">
        <f>_xlfn.IFNA(VLOOKUP(D202,ctlistM2!A:AI,4,FALSE),"FA 12:0")</f>
        <v>TG 50:5-FA20:4</v>
      </c>
      <c r="G202">
        <f>_xlfn.IFNA(VLOOKUP(D202,ctlistM2!A:AL,11,FALSE),0)</f>
        <v>2</v>
      </c>
      <c r="H202" s="2">
        <f>IF(G202=0,0,VLOOKUP(F202,ProbListM2!D:W,IF(G202=1,17,IF(G202=2,18,IF(G202=3,19,IF(G202=4,20)))), FALSE))</f>
        <v>1.6003747627582075E-2</v>
      </c>
      <c r="I202" s="12" t="str">
        <f>IF(_xlfn.IFNA(VLOOKUP(D202,ctlistM2!A:AI,12,FALSE),"FA 12:0")=0,"FA 12:0", _xlfn.IFNA(VLOOKUP(D202,ctlistM2!A:AI,12,FALSE),"FA 12:0"))</f>
        <v>FA 12:0</v>
      </c>
      <c r="J202" s="12">
        <f>_xlfn.IFNA(VLOOKUP(D202,ctlistM2!A:AO,19,FALSE),0)</f>
        <v>0</v>
      </c>
      <c r="K202" s="2">
        <f>IF(J202=0,0,VLOOKUP(I202,ProbListM2!D:W,IF(J202=1,17,IF(J202=2,18,IF(J202=3,19,IF(J202=4,20)))),FALSE))</f>
        <v>0</v>
      </c>
      <c r="L202" s="12" t="str">
        <f>IF(_xlfn.IFNA(VLOOKUP(D202,ctlistM2!A:AI,20,FALSE),"FA 12:0")=0,"FA 12:0", _xlfn.IFNA(VLOOKUP(D202,ctlistM2!A:AI,20,FALSE),"FA 12:0"))</f>
        <v>FA 12:0</v>
      </c>
      <c r="M202">
        <f>_xlfn.IFNA(VLOOKUP(D202,ctlistM2!A:AR,27,FALSE),0)</f>
        <v>0</v>
      </c>
      <c r="N202" s="2">
        <f>IF(M202=0,0,VLOOKUP(L202,ProbListM2!D:W,IF(M202=1,17,IF(M202=2,18,IF(M202=3,19,IF(M202=4,20)))), FALSE))</f>
        <v>0</v>
      </c>
      <c r="O202" t="str">
        <f>IF(_xlfn.IFNA(VLOOKUP(D202,ctlistM2!A:AI,28,FALSE),"FA 12:0")=0,"FA 12:0", _xlfn.IFNA(VLOOKUP(D202,ctlistM2!A:AI,28,FALSE),"FA 12:0"))</f>
        <v>FA 12:0</v>
      </c>
      <c r="P202">
        <f>_xlfn.IFNA(VLOOKUP(D202,ctlistM2!A:AU,35,FALSE),0)</f>
        <v>0</v>
      </c>
      <c r="Q202" s="2">
        <f>IF(P202=0,0,VLOOKUP(O202,ProbListM2!D:W,IF(P202=1,17,IF(P202=2,18,IF(P202=3,19,IF(P202=4,20)))), FALSE))</f>
        <v>0</v>
      </c>
    </row>
    <row r="203" spans="1:17" x14ac:dyDescent="0.25">
      <c r="A203">
        <v>202</v>
      </c>
      <c r="B203">
        <v>844.6</v>
      </c>
      <c r="C203">
        <v>523.29999999999995</v>
      </c>
      <c r="D203" t="s">
        <v>1205</v>
      </c>
      <c r="E203">
        <f>VLOOKUP(D203,ProbListM2!D:S,10,FALSE)</f>
        <v>0.53853916939835234</v>
      </c>
      <c r="F203" t="str">
        <f>_xlfn.IFNA(VLOOKUP(D203,ctlistM2!A:AI,4,FALSE),"FA 12:0")</f>
        <v>TG 50:5-FA20:4</v>
      </c>
      <c r="G203">
        <f>_xlfn.IFNA(VLOOKUP(D203,ctlistM2!A:AL,11,FALSE),0)</f>
        <v>1</v>
      </c>
      <c r="H203" s="2">
        <f>IF(G203=0,0,VLOOKUP(F203,ProbListM2!D:W,IF(G203=1,17,IF(G203=2,18,IF(G203=3,19,IF(G203=4,20)))), FALSE))</f>
        <v>4.1647108675077885E-2</v>
      </c>
      <c r="I203" s="12" t="str">
        <f>IF(_xlfn.IFNA(VLOOKUP(D203,ctlistM2!A:AI,12,FALSE),"FA 12:0")=0,"FA 12:0", _xlfn.IFNA(VLOOKUP(D203,ctlistM2!A:AI,12,FALSE),"FA 12:0"))</f>
        <v>TG 50:5-FA20:5</v>
      </c>
      <c r="J203" s="12">
        <f>_xlfn.IFNA(VLOOKUP(D203,ctlistM2!A:AO,19,FALSE),0)</f>
        <v>2</v>
      </c>
      <c r="K203" s="2">
        <f>IF(J203=0,0,VLOOKUP(I203,ProbListM2!D:W,IF(J203=1,17,IF(J203=2,18,IF(J203=3,19,IF(J203=4,20)))),FALSE))</f>
        <v>1.5966263311315329E-2</v>
      </c>
      <c r="L203" s="12" t="str">
        <f>IF(_xlfn.IFNA(VLOOKUP(D203,ctlistM2!A:AI,20,FALSE),"FA 12:0")=0,"FA 12:0", _xlfn.IFNA(VLOOKUP(D203,ctlistM2!A:AI,20,FALSE),"FA 12:0"))</f>
        <v>FA 12:0</v>
      </c>
      <c r="M203">
        <f>_xlfn.IFNA(VLOOKUP(D203,ctlistM2!A:AR,27,FALSE),0)</f>
        <v>0</v>
      </c>
      <c r="N203" s="2">
        <f>IF(M203=0,0,VLOOKUP(L203,ProbListM2!D:W,IF(M203=1,17,IF(M203=2,18,IF(M203=3,19,IF(M203=4,20)))), FALSE))</f>
        <v>0</v>
      </c>
      <c r="O203" t="str">
        <f>IF(_xlfn.IFNA(VLOOKUP(D203,ctlistM2!A:AI,28,FALSE),"FA 12:0")=0,"FA 12:0", _xlfn.IFNA(VLOOKUP(D203,ctlistM2!A:AI,28,FALSE),"FA 12:0"))</f>
        <v>FA 12:0</v>
      </c>
      <c r="P203">
        <f>_xlfn.IFNA(VLOOKUP(D203,ctlistM2!A:AU,35,FALSE),0)</f>
        <v>0</v>
      </c>
      <c r="Q203" s="2">
        <f>IF(P203=0,0,VLOOKUP(O203,ProbListM2!D:W,IF(P203=1,17,IF(P203=2,18,IF(P203=3,19,IF(P203=4,20)))), FALSE))</f>
        <v>0</v>
      </c>
    </row>
    <row r="204" spans="1:17" x14ac:dyDescent="0.25">
      <c r="A204">
        <v>203</v>
      </c>
      <c r="B204">
        <v>842.6</v>
      </c>
      <c r="C204">
        <v>597.4</v>
      </c>
      <c r="D204" t="s">
        <v>1206</v>
      </c>
      <c r="E204">
        <f>VLOOKUP(D204,ProbListM2!D:S,10,FALSE)</f>
        <v>0.53870076750783724</v>
      </c>
      <c r="F204" t="str">
        <f>_xlfn.IFNA(VLOOKUP(D204,ctlistM2!A:AI,4,FALSE),"FA 12:0")</f>
        <v>FA 12:0</v>
      </c>
      <c r="G204">
        <f>_xlfn.IFNA(VLOOKUP(D204,ctlistM2!A:AL,11,FALSE),0)</f>
        <v>0</v>
      </c>
      <c r="H204" s="2">
        <f>IF(G204=0,0,VLOOKUP(F204,ProbListM2!D:W,IF(G204=1,17,IF(G204=2,18,IF(G204=3,19,IF(G204=4,20)))), FALSE))</f>
        <v>0</v>
      </c>
      <c r="I204" s="12" t="str">
        <f>IF(_xlfn.IFNA(VLOOKUP(D204,ctlistM2!A:AI,12,FALSE),"FA 12:0")=0,"FA 12:0", _xlfn.IFNA(VLOOKUP(D204,ctlistM2!A:AI,12,FALSE),"FA 12:0"))</f>
        <v>FA 12:0</v>
      </c>
      <c r="J204" s="12">
        <f>_xlfn.IFNA(VLOOKUP(D204,ctlistM2!A:AO,19,FALSE),0)</f>
        <v>0</v>
      </c>
      <c r="K204" s="2">
        <f>IF(J204=0,0,VLOOKUP(I204,ProbListM2!D:W,IF(J204=1,17,IF(J204=2,18,IF(J204=3,19,IF(J204=4,20)))),FALSE))</f>
        <v>0</v>
      </c>
      <c r="L204" s="12" t="str">
        <f>IF(_xlfn.IFNA(VLOOKUP(D204,ctlistM2!A:AI,20,FALSE),"FA 12:0")=0,"FA 12:0", _xlfn.IFNA(VLOOKUP(D204,ctlistM2!A:AI,20,FALSE),"FA 12:0"))</f>
        <v>FA 12:0</v>
      </c>
      <c r="M204">
        <f>_xlfn.IFNA(VLOOKUP(D204,ctlistM2!A:AR,27,FALSE),0)</f>
        <v>0</v>
      </c>
      <c r="N204" s="2">
        <f>IF(M204=0,0,VLOOKUP(L204,ProbListM2!D:W,IF(M204=1,17,IF(M204=2,18,IF(M204=3,19,IF(M204=4,20)))), FALSE))</f>
        <v>0</v>
      </c>
      <c r="O204" t="str">
        <f>IF(_xlfn.IFNA(VLOOKUP(D204,ctlistM2!A:AI,28,FALSE),"FA 12:0")=0,"FA 12:0", _xlfn.IFNA(VLOOKUP(D204,ctlistM2!A:AI,28,FALSE),"FA 12:0"))</f>
        <v>FA 12:0</v>
      </c>
      <c r="P204">
        <f>_xlfn.IFNA(VLOOKUP(D204,ctlistM2!A:AU,35,FALSE),0)</f>
        <v>0</v>
      </c>
      <c r="Q204" s="2">
        <f>IF(P204=0,0,VLOOKUP(O204,ProbListM2!D:W,IF(P204=1,17,IF(P204=2,18,IF(P204=3,19,IF(P204=4,20)))), FALSE))</f>
        <v>0</v>
      </c>
    </row>
    <row r="205" spans="1:17" x14ac:dyDescent="0.25">
      <c r="A205">
        <v>204</v>
      </c>
      <c r="B205">
        <v>842.6</v>
      </c>
      <c r="C205">
        <v>569.29999999999995</v>
      </c>
      <c r="D205" t="s">
        <v>1207</v>
      </c>
      <c r="E205">
        <f>VLOOKUP(D205,ProbListM2!D:S,10,FALSE)</f>
        <v>0.53870076750783724</v>
      </c>
      <c r="F205" t="str">
        <f>_xlfn.IFNA(VLOOKUP(D205,ctlistM2!A:AI,4,FALSE),"FA 12:0")</f>
        <v>dTG 49:1-FA16:0</v>
      </c>
      <c r="G205">
        <f>_xlfn.IFNA(VLOOKUP(D205,ctlistM2!A:AL,11,FALSE),0)</f>
        <v>3</v>
      </c>
      <c r="H205" s="2">
        <f>IF(G205=0,0,VLOOKUP(F205,ProbListM2!D:W,IF(G205=1,17,IF(G205=2,18,IF(G205=3,19,IF(G205=4,20)))), FALSE))</f>
        <v>0.22395996144569225</v>
      </c>
      <c r="I205" s="12" t="str">
        <f>IF(_xlfn.IFNA(VLOOKUP(D205,ctlistM2!A:AI,12,FALSE),"FA 12:0")=0,"FA 12:0", _xlfn.IFNA(VLOOKUP(D205,ctlistM2!A:AI,12,FALSE),"FA 12:0"))</f>
        <v>FA 12:0</v>
      </c>
      <c r="J205" s="12">
        <f>_xlfn.IFNA(VLOOKUP(D205,ctlistM2!A:AO,19,FALSE),0)</f>
        <v>0</v>
      </c>
      <c r="K205" s="2">
        <f>IF(J205=0,0,VLOOKUP(I205,ProbListM2!D:W,IF(J205=1,17,IF(J205=2,18,IF(J205=3,19,IF(J205=4,20)))),FALSE))</f>
        <v>0</v>
      </c>
      <c r="L205" s="12" t="str">
        <f>IF(_xlfn.IFNA(VLOOKUP(D205,ctlistM2!A:AI,20,FALSE),"FA 12:0")=0,"FA 12:0", _xlfn.IFNA(VLOOKUP(D205,ctlistM2!A:AI,20,FALSE),"FA 12:0"))</f>
        <v>FA 12:0</v>
      </c>
      <c r="M205">
        <f>_xlfn.IFNA(VLOOKUP(D205,ctlistM2!A:AR,27,FALSE),0)</f>
        <v>0</v>
      </c>
      <c r="N205" s="2">
        <f>IF(M205=0,0,VLOOKUP(L205,ProbListM2!D:W,IF(M205=1,17,IF(M205=2,18,IF(M205=3,19,IF(M205=4,20)))), FALSE))</f>
        <v>0</v>
      </c>
      <c r="O205" t="str">
        <f>IF(_xlfn.IFNA(VLOOKUP(D205,ctlistM2!A:AI,28,FALSE),"FA 12:0")=0,"FA 12:0", _xlfn.IFNA(VLOOKUP(D205,ctlistM2!A:AI,28,FALSE),"FA 12:0"))</f>
        <v>FA 12:0</v>
      </c>
      <c r="P205">
        <f>_xlfn.IFNA(VLOOKUP(D205,ctlistM2!A:AU,35,FALSE),0)</f>
        <v>0</v>
      </c>
      <c r="Q205" s="2">
        <f>IF(P205=0,0,VLOOKUP(O205,ProbListM2!D:W,IF(P205=1,17,IF(P205=2,18,IF(P205=3,19,IF(P205=4,20)))), FALSE))</f>
        <v>0</v>
      </c>
    </row>
    <row r="206" spans="1:17" x14ac:dyDescent="0.25">
      <c r="A206">
        <v>205</v>
      </c>
      <c r="B206">
        <v>842.6</v>
      </c>
      <c r="C206">
        <v>571.29999999999995</v>
      </c>
      <c r="D206" t="s">
        <v>1208</v>
      </c>
      <c r="E206">
        <f>VLOOKUP(D206,ProbListM2!D:S,10,FALSE)</f>
        <v>0.53870076750783724</v>
      </c>
      <c r="F206" t="str">
        <f>_xlfn.IFNA(VLOOKUP(D206,ctlistM2!A:AI,4,FALSE),"FA 12:0")</f>
        <v>FA 12:0</v>
      </c>
      <c r="G206">
        <f>_xlfn.IFNA(VLOOKUP(D206,ctlistM2!A:AL,11,FALSE),0)</f>
        <v>0</v>
      </c>
      <c r="H206" s="2">
        <f>IF(G206=0,0,VLOOKUP(F206,ProbListM2!D:W,IF(G206=1,17,IF(G206=2,18,IF(G206=3,19,IF(G206=4,20)))), FALSE))</f>
        <v>0</v>
      </c>
      <c r="I206" s="12" t="str">
        <f>IF(_xlfn.IFNA(VLOOKUP(D206,ctlistM2!A:AI,12,FALSE),"FA 12:0")=0,"FA 12:0", _xlfn.IFNA(VLOOKUP(D206,ctlistM2!A:AI,12,FALSE),"FA 12:0"))</f>
        <v>FA 12:0</v>
      </c>
      <c r="J206" s="12">
        <f>_xlfn.IFNA(VLOOKUP(D206,ctlistM2!A:AO,19,FALSE),0)</f>
        <v>0</v>
      </c>
      <c r="K206" s="2">
        <f>IF(J206=0,0,VLOOKUP(I206,ProbListM2!D:W,IF(J206=1,17,IF(J206=2,18,IF(J206=3,19,IF(J206=4,20)))),FALSE))</f>
        <v>0</v>
      </c>
      <c r="L206" s="12" t="str">
        <f>IF(_xlfn.IFNA(VLOOKUP(D206,ctlistM2!A:AI,20,FALSE),"FA 12:0")=0,"FA 12:0", _xlfn.IFNA(VLOOKUP(D206,ctlistM2!A:AI,20,FALSE),"FA 12:0"))</f>
        <v>FA 12:0</v>
      </c>
      <c r="M206">
        <f>_xlfn.IFNA(VLOOKUP(D206,ctlistM2!A:AR,27,FALSE),0)</f>
        <v>0</v>
      </c>
      <c r="N206" s="2">
        <f>IF(M206=0,0,VLOOKUP(L206,ProbListM2!D:W,IF(M206=1,17,IF(M206=2,18,IF(M206=3,19,IF(M206=4,20)))), FALSE))</f>
        <v>0</v>
      </c>
      <c r="O206" t="str">
        <f>IF(_xlfn.IFNA(VLOOKUP(D206,ctlistM2!A:AI,28,FALSE),"FA 12:0")=0,"FA 12:0", _xlfn.IFNA(VLOOKUP(D206,ctlistM2!A:AI,28,FALSE),"FA 12:0"))</f>
        <v>FA 12:0</v>
      </c>
      <c r="P206">
        <f>_xlfn.IFNA(VLOOKUP(D206,ctlistM2!A:AU,35,FALSE),0)</f>
        <v>0</v>
      </c>
      <c r="Q206" s="2">
        <f>IF(P206=0,0,VLOOKUP(O206,ProbListM2!D:W,IF(P206=1,17,IF(P206=2,18,IF(P206=3,19,IF(P206=4,20)))), FALSE))</f>
        <v>0</v>
      </c>
    </row>
    <row r="207" spans="1:17" x14ac:dyDescent="0.25">
      <c r="A207">
        <v>206</v>
      </c>
      <c r="B207">
        <v>842.6</v>
      </c>
      <c r="C207">
        <v>543.29999999999995</v>
      </c>
      <c r="D207" t="s">
        <v>1209</v>
      </c>
      <c r="E207">
        <f>VLOOKUP(D207,ProbListM2!D:S,10,FALSE)</f>
        <v>0.53870076750783724</v>
      </c>
      <c r="F207" t="str">
        <f>_xlfn.IFNA(VLOOKUP(D207,ctlistM2!A:AI,4,FALSE),"FA 12:0")</f>
        <v>FA 12:0</v>
      </c>
      <c r="G207">
        <f>_xlfn.IFNA(VLOOKUP(D207,ctlistM2!A:AL,11,FALSE),0)</f>
        <v>0</v>
      </c>
      <c r="H207" s="2">
        <f>IF(G207=0,0,VLOOKUP(F207,ProbListM2!D:W,IF(G207=1,17,IF(G207=2,18,IF(G207=3,19,IF(G207=4,20)))), FALSE))</f>
        <v>0</v>
      </c>
      <c r="I207" s="12" t="str">
        <f>IF(_xlfn.IFNA(VLOOKUP(D207,ctlistM2!A:AI,12,FALSE),"FA 12:0")=0,"FA 12:0", _xlfn.IFNA(VLOOKUP(D207,ctlistM2!A:AI,12,FALSE),"FA 12:0"))</f>
        <v>FA 12:0</v>
      </c>
      <c r="J207" s="12">
        <f>_xlfn.IFNA(VLOOKUP(D207,ctlistM2!A:AO,19,FALSE),0)</f>
        <v>0</v>
      </c>
      <c r="K207" s="2">
        <f>IF(J207=0,0,VLOOKUP(I207,ProbListM2!D:W,IF(J207=1,17,IF(J207=2,18,IF(J207=3,19,IF(J207=4,20)))),FALSE))</f>
        <v>0</v>
      </c>
      <c r="L207" s="12" t="str">
        <f>IF(_xlfn.IFNA(VLOOKUP(D207,ctlistM2!A:AI,20,FALSE),"FA 12:0")=0,"FA 12:0", _xlfn.IFNA(VLOOKUP(D207,ctlistM2!A:AI,20,FALSE),"FA 12:0"))</f>
        <v>FA 12:0</v>
      </c>
      <c r="M207">
        <f>_xlfn.IFNA(VLOOKUP(D207,ctlistM2!A:AR,27,FALSE),0)</f>
        <v>0</v>
      </c>
      <c r="N207" s="2">
        <f>IF(M207=0,0,VLOOKUP(L207,ProbListM2!D:W,IF(M207=1,17,IF(M207=2,18,IF(M207=3,19,IF(M207=4,20)))), FALSE))</f>
        <v>0</v>
      </c>
      <c r="O207" t="str">
        <f>IF(_xlfn.IFNA(VLOOKUP(D207,ctlistM2!A:AI,28,FALSE),"FA 12:0")=0,"FA 12:0", _xlfn.IFNA(VLOOKUP(D207,ctlistM2!A:AI,28,FALSE),"FA 12:0"))</f>
        <v>FA 12:0</v>
      </c>
      <c r="P207">
        <f>_xlfn.IFNA(VLOOKUP(D207,ctlistM2!A:AU,35,FALSE),0)</f>
        <v>0</v>
      </c>
      <c r="Q207" s="2">
        <f>IF(P207=0,0,VLOOKUP(O207,ProbListM2!D:W,IF(P207=1,17,IF(P207=2,18,IF(P207=3,19,IF(P207=4,20)))), FALSE))</f>
        <v>0</v>
      </c>
    </row>
    <row r="208" spans="1:17" x14ac:dyDescent="0.25">
      <c r="A208">
        <v>207</v>
      </c>
      <c r="B208">
        <v>842.6</v>
      </c>
      <c r="C208">
        <v>545.29999999999995</v>
      </c>
      <c r="D208" t="s">
        <v>1210</v>
      </c>
      <c r="E208">
        <f>VLOOKUP(D208,ProbListM2!D:S,10,FALSE)</f>
        <v>0.53870076750783724</v>
      </c>
      <c r="F208" t="str">
        <f>_xlfn.IFNA(VLOOKUP(D208,ctlistM2!A:AI,4,FALSE),"FA 12:0")</f>
        <v>FA 12:0</v>
      </c>
      <c r="G208">
        <f>_xlfn.IFNA(VLOOKUP(D208,ctlistM2!A:AL,11,FALSE),0)</f>
        <v>0</v>
      </c>
      <c r="H208" s="2">
        <f>IF(G208=0,0,VLOOKUP(F208,ProbListM2!D:W,IF(G208=1,17,IF(G208=2,18,IF(G208=3,19,IF(G208=4,20)))), FALSE))</f>
        <v>0</v>
      </c>
      <c r="I208" s="12" t="str">
        <f>IF(_xlfn.IFNA(VLOOKUP(D208,ctlistM2!A:AI,12,FALSE),"FA 12:0")=0,"FA 12:0", _xlfn.IFNA(VLOOKUP(D208,ctlistM2!A:AI,12,FALSE),"FA 12:0"))</f>
        <v>FA 12:0</v>
      </c>
      <c r="J208" s="12">
        <f>_xlfn.IFNA(VLOOKUP(D208,ctlistM2!A:AO,19,FALSE),0)</f>
        <v>0</v>
      </c>
      <c r="K208" s="2">
        <f>IF(J208=0,0,VLOOKUP(I208,ProbListM2!D:W,IF(J208=1,17,IF(J208=2,18,IF(J208=3,19,IF(J208=4,20)))),FALSE))</f>
        <v>0</v>
      </c>
      <c r="L208" s="12" t="str">
        <f>IF(_xlfn.IFNA(VLOOKUP(D208,ctlistM2!A:AI,20,FALSE),"FA 12:0")=0,"FA 12:0", _xlfn.IFNA(VLOOKUP(D208,ctlistM2!A:AI,20,FALSE),"FA 12:0"))</f>
        <v>FA 12:0</v>
      </c>
      <c r="M208">
        <f>_xlfn.IFNA(VLOOKUP(D208,ctlistM2!A:AR,27,FALSE),0)</f>
        <v>0</v>
      </c>
      <c r="N208" s="2">
        <f>IF(M208=0,0,VLOOKUP(L208,ProbListM2!D:W,IF(M208=1,17,IF(M208=2,18,IF(M208=3,19,IF(M208=4,20)))), FALSE))</f>
        <v>0</v>
      </c>
      <c r="O208" t="str">
        <f>IF(_xlfn.IFNA(VLOOKUP(D208,ctlistM2!A:AI,28,FALSE),"FA 12:0")=0,"FA 12:0", _xlfn.IFNA(VLOOKUP(D208,ctlistM2!A:AI,28,FALSE),"FA 12:0"))</f>
        <v>FA 12:0</v>
      </c>
      <c r="P208">
        <f>_xlfn.IFNA(VLOOKUP(D208,ctlistM2!A:AU,35,FALSE),0)</f>
        <v>0</v>
      </c>
      <c r="Q208" s="2">
        <f>IF(P208=0,0,VLOOKUP(O208,ProbListM2!D:W,IF(P208=1,17,IF(P208=2,18,IF(P208=3,19,IF(P208=4,20)))), FALSE))</f>
        <v>0</v>
      </c>
    </row>
    <row r="209" spans="1:17" x14ac:dyDescent="0.25">
      <c r="A209">
        <v>208</v>
      </c>
      <c r="B209">
        <v>842.6</v>
      </c>
      <c r="C209">
        <v>547.29999999999995</v>
      </c>
      <c r="D209" t="s">
        <v>1211</v>
      </c>
      <c r="E209">
        <f>VLOOKUP(D209,ProbListM2!D:S,10,FALSE)</f>
        <v>0.53870076750783724</v>
      </c>
      <c r="F209" t="str">
        <f>_xlfn.IFNA(VLOOKUP(D209,ctlistM2!A:AI,4,FALSE),"FA 12:0")</f>
        <v>FA 12:0</v>
      </c>
      <c r="G209">
        <f>_xlfn.IFNA(VLOOKUP(D209,ctlistM2!A:AL,11,FALSE),0)</f>
        <v>0</v>
      </c>
      <c r="H209" s="2">
        <f>IF(G209=0,0,VLOOKUP(F209,ProbListM2!D:W,IF(G209=1,17,IF(G209=2,18,IF(G209=3,19,IF(G209=4,20)))), FALSE))</f>
        <v>0</v>
      </c>
      <c r="I209" s="12" t="str">
        <f>IF(_xlfn.IFNA(VLOOKUP(D209,ctlistM2!A:AI,12,FALSE),"FA 12:0")=0,"FA 12:0", _xlfn.IFNA(VLOOKUP(D209,ctlistM2!A:AI,12,FALSE),"FA 12:0"))</f>
        <v>FA 12:0</v>
      </c>
      <c r="J209" s="12">
        <f>_xlfn.IFNA(VLOOKUP(D209,ctlistM2!A:AO,19,FALSE),0)</f>
        <v>0</v>
      </c>
      <c r="K209" s="2">
        <f>IF(J209=0,0,VLOOKUP(I209,ProbListM2!D:W,IF(J209=1,17,IF(J209=2,18,IF(J209=3,19,IF(J209=4,20)))),FALSE))</f>
        <v>0</v>
      </c>
      <c r="L209" s="12" t="str">
        <f>IF(_xlfn.IFNA(VLOOKUP(D209,ctlistM2!A:AI,20,FALSE),"FA 12:0")=0,"FA 12:0", _xlfn.IFNA(VLOOKUP(D209,ctlistM2!A:AI,20,FALSE),"FA 12:0"))</f>
        <v>FA 12:0</v>
      </c>
      <c r="M209">
        <f>_xlfn.IFNA(VLOOKUP(D209,ctlistM2!A:AR,27,FALSE),0)</f>
        <v>0</v>
      </c>
      <c r="N209" s="2">
        <f>IF(M209=0,0,VLOOKUP(L209,ProbListM2!D:W,IF(M209=1,17,IF(M209=2,18,IF(M209=3,19,IF(M209=4,20)))), FALSE))</f>
        <v>0</v>
      </c>
      <c r="O209" t="str">
        <f>IF(_xlfn.IFNA(VLOOKUP(D209,ctlistM2!A:AI,28,FALSE),"FA 12:0")=0,"FA 12:0", _xlfn.IFNA(VLOOKUP(D209,ctlistM2!A:AI,28,FALSE),"FA 12:0"))</f>
        <v>FA 12:0</v>
      </c>
      <c r="P209">
        <f>_xlfn.IFNA(VLOOKUP(D209,ctlistM2!A:AU,35,FALSE),0)</f>
        <v>0</v>
      </c>
      <c r="Q209" s="2">
        <f>IF(P209=0,0,VLOOKUP(O209,ProbListM2!D:W,IF(P209=1,17,IF(P209=2,18,IF(P209=3,19,IF(P209=4,20)))), FALSE))</f>
        <v>0</v>
      </c>
    </row>
    <row r="210" spans="1:17" x14ac:dyDescent="0.25">
      <c r="A210">
        <v>209</v>
      </c>
      <c r="B210">
        <v>842.6</v>
      </c>
      <c r="C210">
        <v>521.29999999999995</v>
      </c>
      <c r="D210" t="s">
        <v>1212</v>
      </c>
      <c r="E210">
        <f>VLOOKUP(D210,ProbListM2!D:S,10,FALSE)</f>
        <v>0.53870076750783724</v>
      </c>
      <c r="F210" t="str">
        <f>_xlfn.IFNA(VLOOKUP(D210,ctlistM2!A:AI,4,FALSE),"FA 12:0")</f>
        <v>TG 50:6-FA20:4</v>
      </c>
      <c r="G210">
        <f>_xlfn.IFNA(VLOOKUP(D210,ctlistM2!A:AL,11,FALSE),0)</f>
        <v>1</v>
      </c>
      <c r="H210" s="2">
        <f>IF(G210=0,0,VLOOKUP(F210,ProbListM2!D:W,IF(G210=1,17,IF(G210=2,18,IF(G210=3,19,IF(G210=4,20)))), FALSE))</f>
        <v>4.159857233669776E-2</v>
      </c>
      <c r="I210" s="12" t="str">
        <f>IF(_xlfn.IFNA(VLOOKUP(D210,ctlistM2!A:AI,12,FALSE),"FA 12:0")=0,"FA 12:0", _xlfn.IFNA(VLOOKUP(D210,ctlistM2!A:AI,12,FALSE),"FA 12:0"))</f>
        <v>FA 12:0</v>
      </c>
      <c r="J210" s="12">
        <f>_xlfn.IFNA(VLOOKUP(D210,ctlistM2!A:AO,19,FALSE),0)</f>
        <v>0</v>
      </c>
      <c r="K210" s="2">
        <f>IF(J210=0,0,VLOOKUP(I210,ProbListM2!D:W,IF(J210=1,17,IF(J210=2,18,IF(J210=3,19,IF(J210=4,20)))),FALSE))</f>
        <v>0</v>
      </c>
      <c r="L210" s="12" t="str">
        <f>IF(_xlfn.IFNA(VLOOKUP(D210,ctlistM2!A:AI,20,FALSE),"FA 12:0")=0,"FA 12:0", _xlfn.IFNA(VLOOKUP(D210,ctlistM2!A:AI,20,FALSE),"FA 12:0"))</f>
        <v>FA 12:0</v>
      </c>
      <c r="M210">
        <f>_xlfn.IFNA(VLOOKUP(D210,ctlistM2!A:AR,27,FALSE),0)</f>
        <v>0</v>
      </c>
      <c r="N210" s="2">
        <f>IF(M210=0,0,VLOOKUP(L210,ProbListM2!D:W,IF(M210=1,17,IF(M210=2,18,IF(M210=3,19,IF(M210=4,20)))), FALSE))</f>
        <v>0</v>
      </c>
      <c r="O210" t="str">
        <f>IF(_xlfn.IFNA(VLOOKUP(D210,ctlistM2!A:AI,28,FALSE),"FA 12:0")=0,"FA 12:0", _xlfn.IFNA(VLOOKUP(D210,ctlistM2!A:AI,28,FALSE),"FA 12:0"))</f>
        <v>FA 12:0</v>
      </c>
      <c r="P210">
        <f>_xlfn.IFNA(VLOOKUP(D210,ctlistM2!A:AU,35,FALSE),0)</f>
        <v>0</v>
      </c>
      <c r="Q210" s="2">
        <f>IF(P210=0,0,VLOOKUP(O210,ProbListM2!D:W,IF(P210=1,17,IF(P210=2,18,IF(P210=3,19,IF(P210=4,20)))), FALSE))</f>
        <v>0</v>
      </c>
    </row>
    <row r="211" spans="1:17" x14ac:dyDescent="0.25">
      <c r="A211">
        <v>210</v>
      </c>
      <c r="B211">
        <v>842.6</v>
      </c>
      <c r="C211">
        <v>523.29999999999995</v>
      </c>
      <c r="D211" t="s">
        <v>1213</v>
      </c>
      <c r="E211">
        <f>VLOOKUP(D211,ProbListM2!D:S,10,FALSE)</f>
        <v>0.53870076750783724</v>
      </c>
      <c r="F211" t="str">
        <f>_xlfn.IFNA(VLOOKUP(D211,ctlistM2!A:AI,4,FALSE),"FA 12:0")</f>
        <v>FA 12:0</v>
      </c>
      <c r="G211">
        <f>_xlfn.IFNA(VLOOKUP(D211,ctlistM2!A:AL,11,FALSE),0)</f>
        <v>0</v>
      </c>
      <c r="H211" s="2">
        <f>IF(G211=0,0,VLOOKUP(F211,ProbListM2!D:W,IF(G211=1,17,IF(G211=2,18,IF(G211=3,19,IF(G211=4,20)))), FALSE))</f>
        <v>0</v>
      </c>
      <c r="I211" s="12" t="str">
        <f>IF(_xlfn.IFNA(VLOOKUP(D211,ctlistM2!A:AI,12,FALSE),"FA 12:0")=0,"FA 12:0", _xlfn.IFNA(VLOOKUP(D211,ctlistM2!A:AI,12,FALSE),"FA 12:0"))</f>
        <v>FA 12:0</v>
      </c>
      <c r="J211" s="12">
        <f>_xlfn.IFNA(VLOOKUP(D211,ctlistM2!A:AO,19,FALSE),0)</f>
        <v>0</v>
      </c>
      <c r="K211" s="2">
        <f>IF(J211=0,0,VLOOKUP(I211,ProbListM2!D:W,IF(J211=1,17,IF(J211=2,18,IF(J211=3,19,IF(J211=4,20)))),FALSE))</f>
        <v>0</v>
      </c>
      <c r="L211" s="12" t="str">
        <f>IF(_xlfn.IFNA(VLOOKUP(D211,ctlistM2!A:AI,20,FALSE),"FA 12:0")=0,"FA 12:0", _xlfn.IFNA(VLOOKUP(D211,ctlistM2!A:AI,20,FALSE),"FA 12:0"))</f>
        <v>FA 12:0</v>
      </c>
      <c r="M211">
        <f>_xlfn.IFNA(VLOOKUP(D211,ctlistM2!A:AR,27,FALSE),0)</f>
        <v>0</v>
      </c>
      <c r="N211" s="2">
        <f>IF(M211=0,0,VLOOKUP(L211,ProbListM2!D:W,IF(M211=1,17,IF(M211=2,18,IF(M211=3,19,IF(M211=4,20)))), FALSE))</f>
        <v>0</v>
      </c>
      <c r="O211" t="str">
        <f>IF(_xlfn.IFNA(VLOOKUP(D211,ctlistM2!A:AI,28,FALSE),"FA 12:0")=0,"FA 12:0", _xlfn.IFNA(VLOOKUP(D211,ctlistM2!A:AI,28,FALSE),"FA 12:0"))</f>
        <v>FA 12:0</v>
      </c>
      <c r="P211">
        <f>_xlfn.IFNA(VLOOKUP(D211,ctlistM2!A:AU,35,FALSE),0)</f>
        <v>0</v>
      </c>
      <c r="Q211" s="2">
        <f>IF(P211=0,0,VLOOKUP(O211,ProbListM2!D:W,IF(P211=1,17,IF(P211=2,18,IF(P211=3,19,IF(P211=4,20)))), FALSE))</f>
        <v>0</v>
      </c>
    </row>
    <row r="212" spans="1:17" x14ac:dyDescent="0.25">
      <c r="A212">
        <v>211</v>
      </c>
      <c r="B212">
        <v>840.7</v>
      </c>
      <c r="C212">
        <v>519.4</v>
      </c>
      <c r="D212" t="s">
        <v>1214</v>
      </c>
      <c r="E212">
        <f>VLOOKUP(D212,ProbListM2!D:S,10,FALSE)</f>
        <v>0.53886241410766533</v>
      </c>
      <c r="F212" t="str">
        <f>_xlfn.IFNA(VLOOKUP(D212,ctlistM2!A:AI,4,FALSE),"FA 12:0")</f>
        <v>FA 12:0</v>
      </c>
      <c r="G212">
        <f>_xlfn.IFNA(VLOOKUP(D212,ctlistM2!A:AL,11,FALSE),0)</f>
        <v>0</v>
      </c>
      <c r="H212" s="2">
        <f>IF(G212=0,0,VLOOKUP(F212,ProbListM2!D:W,IF(G212=1,17,IF(G212=2,18,IF(G212=3,19,IF(G212=4,20)))), FALSE))</f>
        <v>0</v>
      </c>
      <c r="I212" s="12" t="str">
        <f>IF(_xlfn.IFNA(VLOOKUP(D212,ctlistM2!A:AI,12,FALSE),"FA 12:0")=0,"FA 12:0", _xlfn.IFNA(VLOOKUP(D212,ctlistM2!A:AI,12,FALSE),"FA 12:0"))</f>
        <v>FA 12:0</v>
      </c>
      <c r="J212" s="12">
        <f>_xlfn.IFNA(VLOOKUP(D212,ctlistM2!A:AO,19,FALSE),0)</f>
        <v>0</v>
      </c>
      <c r="K212" s="2">
        <f>IF(J212=0,0,VLOOKUP(I212,ProbListM2!D:W,IF(J212=1,17,IF(J212=2,18,IF(J212=3,19,IF(J212=4,20)))),FALSE))</f>
        <v>0</v>
      </c>
      <c r="L212" s="12" t="str">
        <f>IF(_xlfn.IFNA(VLOOKUP(D212,ctlistM2!A:AI,20,FALSE),"FA 12:0")=0,"FA 12:0", _xlfn.IFNA(VLOOKUP(D212,ctlistM2!A:AI,20,FALSE),"FA 12:0"))</f>
        <v>FA 12:0</v>
      </c>
      <c r="M212">
        <f>_xlfn.IFNA(VLOOKUP(D212,ctlistM2!A:AR,27,FALSE),0)</f>
        <v>0</v>
      </c>
      <c r="N212" s="2">
        <f>IF(M212=0,0,VLOOKUP(L212,ProbListM2!D:W,IF(M212=1,17,IF(M212=2,18,IF(M212=3,19,IF(M212=4,20)))), FALSE))</f>
        <v>0</v>
      </c>
      <c r="O212" t="str">
        <f>IF(_xlfn.IFNA(VLOOKUP(D212,ctlistM2!A:AI,28,FALSE),"FA 12:0")=0,"FA 12:0", _xlfn.IFNA(VLOOKUP(D212,ctlistM2!A:AI,28,FALSE),"FA 12:0"))</f>
        <v>FA 12:0</v>
      </c>
      <c r="P212">
        <f>_xlfn.IFNA(VLOOKUP(D212,ctlistM2!A:AU,35,FALSE),0)</f>
        <v>0</v>
      </c>
      <c r="Q212" s="2">
        <f>IF(P212=0,0,VLOOKUP(O212,ProbListM2!D:W,IF(P212=1,17,IF(P212=2,18,IF(P212=3,19,IF(P212=4,20)))), FALSE))</f>
        <v>0</v>
      </c>
    </row>
    <row r="213" spans="1:17" x14ac:dyDescent="0.25">
      <c r="A213">
        <v>212</v>
      </c>
      <c r="B213">
        <v>866.8</v>
      </c>
      <c r="C213">
        <v>593.5</v>
      </c>
      <c r="D213" t="s">
        <v>1215</v>
      </c>
      <c r="E213">
        <f>VLOOKUP(D213,ProbListM2!D:S,10,FALSE)</f>
        <v>0.53181685473444407</v>
      </c>
      <c r="F213" t="str">
        <f>_xlfn.IFNA(VLOOKUP(D213,ctlistM2!A:AI,4,FALSE),"FA 12:0")</f>
        <v>TG 51:1-FA16:0</v>
      </c>
      <c r="G213">
        <f>_xlfn.IFNA(VLOOKUP(D213,ctlistM2!A:AL,11,FALSE),0)</f>
        <v>1</v>
      </c>
      <c r="H213" s="2">
        <f>IF(G213=0,0,VLOOKUP(F213,ProbListM2!D:W,IF(G213=1,17,IF(G213=2,18,IF(G213=3,19,IF(G213=4,20)))), FALSE))</f>
        <v>5.3305999346809081E-2</v>
      </c>
      <c r="I213" s="12" t="str">
        <f>IF(_xlfn.IFNA(VLOOKUP(D213,ctlistM2!A:AI,12,FALSE),"FA 12:0")=0,"FA 12:0", _xlfn.IFNA(VLOOKUP(D213,ctlistM2!A:AI,12,FALSE),"FA 12:0"))</f>
        <v>TG 52:8-FA16:1</v>
      </c>
      <c r="J213" s="12">
        <f>_xlfn.IFNA(VLOOKUP(D213,ctlistM2!A:AO,19,FALSE),0)</f>
        <v>2</v>
      </c>
      <c r="K213" s="2">
        <f>IF(J213=0,0,VLOOKUP(I213,ProbListM2!D:W,IF(J213=1,17,IF(J213=2,18,IF(J213=3,19,IF(J213=4,20)))),FALSE))</f>
        <v>1.0837365313763862E-2</v>
      </c>
      <c r="L213" s="12" t="str">
        <f>IF(_xlfn.IFNA(VLOOKUP(D213,ctlistM2!A:AI,20,FALSE),"FA 12:0")=0,"FA 12:0", _xlfn.IFNA(VLOOKUP(D213,ctlistM2!A:AI,20,FALSE),"FA 12:0"))</f>
        <v>FA 12:0</v>
      </c>
      <c r="M213">
        <f>_xlfn.IFNA(VLOOKUP(D213,ctlistM2!A:AR,27,FALSE),0)</f>
        <v>0</v>
      </c>
      <c r="N213" s="2">
        <f>IF(M213=0,0,VLOOKUP(L213,ProbListM2!D:W,IF(M213=1,17,IF(M213=2,18,IF(M213=3,19,IF(M213=4,20)))), FALSE))</f>
        <v>0</v>
      </c>
      <c r="O213" t="str">
        <f>IF(_xlfn.IFNA(VLOOKUP(D213,ctlistM2!A:AI,28,FALSE),"FA 12:0")=0,"FA 12:0", _xlfn.IFNA(VLOOKUP(D213,ctlistM2!A:AI,28,FALSE),"FA 12:0"))</f>
        <v>FA 12:0</v>
      </c>
      <c r="P213">
        <f>_xlfn.IFNA(VLOOKUP(D213,ctlistM2!A:AU,35,FALSE),0)</f>
        <v>0</v>
      </c>
      <c r="Q213" s="2">
        <f>IF(P213=0,0,VLOOKUP(O213,ProbListM2!D:W,IF(P213=1,17,IF(P213=2,18,IF(P213=3,19,IF(P213=4,20)))), FALSE))</f>
        <v>0</v>
      </c>
    </row>
    <row r="214" spans="1:17" x14ac:dyDescent="0.25">
      <c r="A214">
        <v>213</v>
      </c>
      <c r="B214">
        <v>866.8</v>
      </c>
      <c r="C214">
        <v>579.5</v>
      </c>
      <c r="D214" t="s">
        <v>1216</v>
      </c>
      <c r="E214">
        <f>VLOOKUP(D214,ProbListM2!D:S,10,FALSE)</f>
        <v>0.53181685473444407</v>
      </c>
      <c r="F214" t="str">
        <f>_xlfn.IFNA(VLOOKUP(D214,ctlistM2!A:AI,4,FALSE),"FA 12:0")</f>
        <v>TG 51:1-FA17:0</v>
      </c>
      <c r="G214">
        <f>_xlfn.IFNA(VLOOKUP(D214,ctlistM2!A:AL,11,FALSE),0)</f>
        <v>1</v>
      </c>
      <c r="H214" s="2">
        <f>IF(G214=0,0,VLOOKUP(F214,ProbListM2!D:W,IF(G214=1,17,IF(G214=2,18,IF(G214=3,19,IF(G214=4,20)))), FALSE))</f>
        <v>5.0731434205999126E-2</v>
      </c>
      <c r="I214" s="12" t="str">
        <f>IF(_xlfn.IFNA(VLOOKUP(D214,ctlistM2!A:AI,12,FALSE),"FA 12:0")=0,"FA 12:0", _xlfn.IFNA(VLOOKUP(D214,ctlistM2!A:AI,12,FALSE),"FA 12:0"))</f>
        <v>FA 12:0</v>
      </c>
      <c r="J214" s="12">
        <f>_xlfn.IFNA(VLOOKUP(D214,ctlistM2!A:AO,19,FALSE),0)</f>
        <v>0</v>
      </c>
      <c r="K214" s="2">
        <f>IF(J214=0,0,VLOOKUP(I214,ProbListM2!D:W,IF(J214=1,17,IF(J214=2,18,IF(J214=3,19,IF(J214=4,20)))),FALSE))</f>
        <v>0</v>
      </c>
      <c r="L214" s="12" t="str">
        <f>IF(_xlfn.IFNA(VLOOKUP(D214,ctlistM2!A:AI,20,FALSE),"FA 12:0")=0,"FA 12:0", _xlfn.IFNA(VLOOKUP(D214,ctlistM2!A:AI,20,FALSE),"FA 12:0"))</f>
        <v>FA 12:0</v>
      </c>
      <c r="M214">
        <f>_xlfn.IFNA(VLOOKUP(D214,ctlistM2!A:AR,27,FALSE),0)</f>
        <v>0</v>
      </c>
      <c r="N214" s="2">
        <f>IF(M214=0,0,VLOOKUP(L214,ProbListM2!D:W,IF(M214=1,17,IF(M214=2,18,IF(M214=3,19,IF(M214=4,20)))), FALSE))</f>
        <v>0</v>
      </c>
      <c r="O214" t="str">
        <f>IF(_xlfn.IFNA(VLOOKUP(D214,ctlistM2!A:AI,28,FALSE),"FA 12:0")=0,"FA 12:0", _xlfn.IFNA(VLOOKUP(D214,ctlistM2!A:AI,28,FALSE),"FA 12:0"))</f>
        <v>FA 12:0</v>
      </c>
      <c r="P214">
        <f>_xlfn.IFNA(VLOOKUP(D214,ctlistM2!A:AU,35,FALSE),0)</f>
        <v>0</v>
      </c>
      <c r="Q214" s="2">
        <f>IF(P214=0,0,VLOOKUP(O214,ProbListM2!D:W,IF(P214=1,17,IF(P214=2,18,IF(P214=3,19,IF(P214=4,20)))), FALSE))</f>
        <v>0</v>
      </c>
    </row>
    <row r="215" spans="1:17" x14ac:dyDescent="0.25">
      <c r="A215">
        <v>214</v>
      </c>
      <c r="B215">
        <v>866.8</v>
      </c>
      <c r="C215">
        <v>565.5</v>
      </c>
      <c r="D215" t="s">
        <v>1217</v>
      </c>
      <c r="E215">
        <f>VLOOKUP(D215,ProbListM2!D:S,10,FALSE)</f>
        <v>0.53181685473444407</v>
      </c>
      <c r="F215" t="str">
        <f>_xlfn.IFNA(VLOOKUP(D215,ctlistM2!A:AI,4,FALSE),"FA 12:0")</f>
        <v>TG 51:1-FA18:0</v>
      </c>
      <c r="G215">
        <f>_xlfn.IFNA(VLOOKUP(D215,ctlistM2!A:AL,11,FALSE),0)</f>
        <v>1</v>
      </c>
      <c r="H215" s="2">
        <f>IF(G215=0,0,VLOOKUP(F215,ProbListM2!D:W,IF(G215=1,17,IF(G215=2,18,IF(G215=3,19,IF(G215=4,20)))), FALSE))</f>
        <v>4.8226276569024062E-2</v>
      </c>
      <c r="I215" s="12" t="str">
        <f>IF(_xlfn.IFNA(VLOOKUP(D215,ctlistM2!A:AI,12,FALSE),"FA 12:0")=0,"FA 12:0", _xlfn.IFNA(VLOOKUP(D215,ctlistM2!A:AI,12,FALSE),"FA 12:0"))</f>
        <v>TG 51:1-FA18:1</v>
      </c>
      <c r="J215" s="12">
        <f>_xlfn.IFNA(VLOOKUP(D215,ctlistM2!A:AO,19,FALSE),0)</f>
        <v>2</v>
      </c>
      <c r="K215" s="2">
        <f>IF(J215=0,0,VLOOKUP(I215,ProbListM2!D:W,IF(J215=1,17,IF(J215=2,18,IF(J215=3,19,IF(J215=4,20)))),FALSE))</f>
        <v>1.3287940867518002E-2</v>
      </c>
      <c r="L215" s="12" t="str">
        <f>IF(_xlfn.IFNA(VLOOKUP(D215,ctlistM2!A:AI,20,FALSE),"FA 12:0")=0,"FA 12:0", _xlfn.IFNA(VLOOKUP(D215,ctlistM2!A:AI,20,FALSE),"FA 12:0"))</f>
        <v>FA 12:0</v>
      </c>
      <c r="M215">
        <f>_xlfn.IFNA(VLOOKUP(D215,ctlistM2!A:AR,27,FALSE),0)</f>
        <v>0</v>
      </c>
      <c r="N215" s="2">
        <f>IF(M215=0,0,VLOOKUP(L215,ProbListM2!D:W,IF(M215=1,17,IF(M215=2,18,IF(M215=3,19,IF(M215=4,20)))), FALSE))</f>
        <v>0</v>
      </c>
      <c r="O215" t="str">
        <f>IF(_xlfn.IFNA(VLOOKUP(D215,ctlistM2!A:AI,28,FALSE),"FA 12:0")=0,"FA 12:0", _xlfn.IFNA(VLOOKUP(D215,ctlistM2!A:AI,28,FALSE),"FA 12:0"))</f>
        <v>FA 12:0</v>
      </c>
      <c r="P215">
        <f>_xlfn.IFNA(VLOOKUP(D215,ctlistM2!A:AU,35,FALSE),0)</f>
        <v>0</v>
      </c>
      <c r="Q215" s="2">
        <f>IF(P215=0,0,VLOOKUP(O215,ProbListM2!D:W,IF(P215=1,17,IF(P215=2,18,IF(P215=3,19,IF(P215=4,20)))), FALSE))</f>
        <v>0</v>
      </c>
    </row>
    <row r="216" spans="1:17" x14ac:dyDescent="0.25">
      <c r="A216">
        <v>215</v>
      </c>
      <c r="B216">
        <v>864.8</v>
      </c>
      <c r="C216">
        <v>605.5</v>
      </c>
      <c r="D216" t="s">
        <v>1218</v>
      </c>
      <c r="E216">
        <f>VLOOKUP(D216,ProbListM2!D:S,10,FALSE)</f>
        <v>0.5319764356956832</v>
      </c>
      <c r="F216" t="str">
        <f>_xlfn.IFNA(VLOOKUP(D216,ctlistM2!A:AI,4,FALSE),"FA 12:0")</f>
        <v>TG 51:2-FA15:0</v>
      </c>
      <c r="G216">
        <f>_xlfn.IFNA(VLOOKUP(D216,ctlistM2!A:AL,11,FALSE),0)</f>
        <v>1</v>
      </c>
      <c r="H216" s="2">
        <f>IF(G216=0,0,VLOOKUP(F216,ProbListM2!D:W,IF(G216=1,17,IF(G216=2,18,IF(G216=3,19,IF(G216=4,20)))), FALSE))</f>
        <v>5.5895546805251439E-2</v>
      </c>
      <c r="I216" s="12" t="str">
        <f>IF(_xlfn.IFNA(VLOOKUP(D216,ctlistM2!A:AI,12,FALSE),"FA 12:0")=0,"FA 12:0", _xlfn.IFNA(VLOOKUP(D216,ctlistM2!A:AI,12,FALSE),"FA 12:0"))</f>
        <v>FA 12:0</v>
      </c>
      <c r="J216" s="12">
        <f>_xlfn.IFNA(VLOOKUP(D216,ctlistM2!A:AO,19,FALSE),0)</f>
        <v>0</v>
      </c>
      <c r="K216" s="2">
        <f>IF(J216=0,0,VLOOKUP(I216,ProbListM2!D:W,IF(J216=1,17,IF(J216=2,18,IF(J216=3,19,IF(J216=4,20)))),FALSE))</f>
        <v>0</v>
      </c>
      <c r="L216" s="12" t="str">
        <f>IF(_xlfn.IFNA(VLOOKUP(D216,ctlistM2!A:AI,20,FALSE),"FA 12:0")=0,"FA 12:0", _xlfn.IFNA(VLOOKUP(D216,ctlistM2!A:AI,20,FALSE),"FA 12:0"))</f>
        <v>FA 12:0</v>
      </c>
      <c r="M216">
        <f>_xlfn.IFNA(VLOOKUP(D216,ctlistM2!A:AR,27,FALSE),0)</f>
        <v>0</v>
      </c>
      <c r="N216" s="2">
        <f>IF(M216=0,0,VLOOKUP(L216,ProbListM2!D:W,IF(M216=1,17,IF(M216=2,18,IF(M216=3,19,IF(M216=4,20)))), FALSE))</f>
        <v>0</v>
      </c>
      <c r="O216" t="str">
        <f>IF(_xlfn.IFNA(VLOOKUP(D216,ctlistM2!A:AI,28,FALSE),"FA 12:0")=0,"FA 12:0", _xlfn.IFNA(VLOOKUP(D216,ctlistM2!A:AI,28,FALSE),"FA 12:0"))</f>
        <v>FA 12:0</v>
      </c>
      <c r="P216">
        <f>_xlfn.IFNA(VLOOKUP(D216,ctlistM2!A:AU,35,FALSE),0)</f>
        <v>0</v>
      </c>
      <c r="Q216" s="2">
        <f>IF(P216=0,0,VLOOKUP(O216,ProbListM2!D:W,IF(P216=1,17,IF(P216=2,18,IF(P216=3,19,IF(P216=4,20)))), FALSE))</f>
        <v>0</v>
      </c>
    </row>
    <row r="217" spans="1:17" x14ac:dyDescent="0.25">
      <c r="A217">
        <v>216</v>
      </c>
      <c r="B217">
        <v>864.8</v>
      </c>
      <c r="C217">
        <v>591.5</v>
      </c>
      <c r="D217" t="s">
        <v>1219</v>
      </c>
      <c r="E217">
        <f>VLOOKUP(D217,ProbListM2!D:S,10,FALSE)</f>
        <v>0.5319764356956832</v>
      </c>
      <c r="F217" t="str">
        <f>_xlfn.IFNA(VLOOKUP(D217,ctlistM2!A:AI,4,FALSE),"FA 12:0")</f>
        <v>TG 51:2-FA16:0</v>
      </c>
      <c r="G217">
        <f>_xlfn.IFNA(VLOOKUP(D217,ctlistM2!A:AL,11,FALSE),0)</f>
        <v>1</v>
      </c>
      <c r="H217" s="2">
        <f>IF(G217=0,0,VLOOKUP(F217,ProbListM2!D:W,IF(G217=1,17,IF(G217=2,18,IF(G217=3,19,IF(G217=4,20)))), FALSE))</f>
        <v>5.325260454370042E-2</v>
      </c>
      <c r="I217" s="12" t="str">
        <f>IF(_xlfn.IFNA(VLOOKUP(D217,ctlistM2!A:AI,12,FALSE),"FA 12:0")=0,"FA 12:0", _xlfn.IFNA(VLOOKUP(D217,ctlistM2!A:AI,12,FALSE),"FA 12:0"))</f>
        <v>TG 51:2-FA16:1</v>
      </c>
      <c r="J217" s="12">
        <f>_xlfn.IFNA(VLOOKUP(D217,ctlistM2!A:AO,19,FALSE),0)</f>
        <v>2</v>
      </c>
      <c r="K217" s="2">
        <f>IF(J217=0,0,VLOOKUP(I217,ProbListM2!D:W,IF(J217=1,17,IF(J217=2,18,IF(J217=3,19,IF(J217=4,20)))),FALSE))</f>
        <v>1.0941476475467758E-2</v>
      </c>
      <c r="L217" s="12" t="str">
        <f>IF(_xlfn.IFNA(VLOOKUP(D217,ctlistM2!A:AI,20,FALSE),"FA 12:0")=0,"FA 12:0", _xlfn.IFNA(VLOOKUP(D217,ctlistM2!A:AI,20,FALSE),"FA 12:0"))</f>
        <v>FA 12:0</v>
      </c>
      <c r="M217">
        <f>_xlfn.IFNA(VLOOKUP(D217,ctlistM2!A:AR,27,FALSE),0)</f>
        <v>0</v>
      </c>
      <c r="N217" s="2">
        <f>IF(M217=0,0,VLOOKUP(L217,ProbListM2!D:W,IF(M217=1,17,IF(M217=2,18,IF(M217=3,19,IF(M217=4,20)))), FALSE))</f>
        <v>0</v>
      </c>
      <c r="O217" t="str">
        <f>IF(_xlfn.IFNA(VLOOKUP(D217,ctlistM2!A:AI,28,FALSE),"FA 12:0")=0,"FA 12:0", _xlfn.IFNA(VLOOKUP(D217,ctlistM2!A:AI,28,FALSE),"FA 12:0"))</f>
        <v>FA 12:0</v>
      </c>
      <c r="P217">
        <f>_xlfn.IFNA(VLOOKUP(D217,ctlistM2!A:AU,35,FALSE),0)</f>
        <v>0</v>
      </c>
      <c r="Q217" s="2">
        <f>IF(P217=0,0,VLOOKUP(O217,ProbListM2!D:W,IF(P217=1,17,IF(P217=2,18,IF(P217=3,19,IF(P217=4,20)))), FALSE))</f>
        <v>0</v>
      </c>
    </row>
    <row r="218" spans="1:17" x14ac:dyDescent="0.25">
      <c r="A218">
        <v>217</v>
      </c>
      <c r="B218">
        <v>864.8</v>
      </c>
      <c r="C218">
        <v>577.5</v>
      </c>
      <c r="D218" t="s">
        <v>1220</v>
      </c>
      <c r="E218">
        <f>VLOOKUP(D218,ProbListM2!D:S,10,FALSE)</f>
        <v>0.5319764356956832</v>
      </c>
      <c r="F218" t="str">
        <f>_xlfn.IFNA(VLOOKUP(D218,ctlistM2!A:AI,4,FALSE),"FA 12:0")</f>
        <v>TG 51:2-FA17:0</v>
      </c>
      <c r="G218">
        <f>_xlfn.IFNA(VLOOKUP(D218,ctlistM2!A:AL,11,FALSE),0)</f>
        <v>1</v>
      </c>
      <c r="H218" s="2">
        <f>IF(G218=0,0,VLOOKUP(F218,ProbListM2!D:W,IF(G218=1,17,IF(G218=2,18,IF(G218=3,19,IF(G218=4,20)))), FALSE))</f>
        <v>5.0679090612921425E-2</v>
      </c>
      <c r="I218" s="12" t="str">
        <f>IF(_xlfn.IFNA(VLOOKUP(D218,ctlistM2!A:AI,12,FALSE),"FA 12:0")=0,"FA 12:0", _xlfn.IFNA(VLOOKUP(D218,ctlistM2!A:AI,12,FALSE),"FA 12:0"))</f>
        <v>FA 12:0</v>
      </c>
      <c r="J218" s="12">
        <f>_xlfn.IFNA(VLOOKUP(D218,ctlistM2!A:AO,19,FALSE),0)</f>
        <v>0</v>
      </c>
      <c r="K218" s="2">
        <f>IF(J218=0,0,VLOOKUP(I218,ProbListM2!D:W,IF(J218=1,17,IF(J218=2,18,IF(J218=3,19,IF(J218=4,20)))),FALSE))</f>
        <v>0</v>
      </c>
      <c r="L218" s="12" t="str">
        <f>IF(_xlfn.IFNA(VLOOKUP(D218,ctlistM2!A:AI,20,FALSE),"FA 12:0")=0,"FA 12:0", _xlfn.IFNA(VLOOKUP(D218,ctlistM2!A:AI,20,FALSE),"FA 12:0"))</f>
        <v>FA 12:0</v>
      </c>
      <c r="M218">
        <f>_xlfn.IFNA(VLOOKUP(D218,ctlistM2!A:AR,27,FALSE),0)</f>
        <v>0</v>
      </c>
      <c r="N218" s="2">
        <f>IF(M218=0,0,VLOOKUP(L218,ProbListM2!D:W,IF(M218=1,17,IF(M218=2,18,IF(M218=3,19,IF(M218=4,20)))), FALSE))</f>
        <v>0</v>
      </c>
      <c r="O218" t="str">
        <f>IF(_xlfn.IFNA(VLOOKUP(D218,ctlistM2!A:AI,28,FALSE),"FA 12:0")=0,"FA 12:0", _xlfn.IFNA(VLOOKUP(D218,ctlistM2!A:AI,28,FALSE),"FA 12:0"))</f>
        <v>FA 12:0</v>
      </c>
      <c r="P218">
        <f>_xlfn.IFNA(VLOOKUP(D218,ctlistM2!A:AU,35,FALSE),0)</f>
        <v>0</v>
      </c>
      <c r="Q218" s="2">
        <f>IF(P218=0,0,VLOOKUP(O218,ProbListM2!D:W,IF(P218=1,17,IF(P218=2,18,IF(P218=3,19,IF(P218=4,20)))), FALSE))</f>
        <v>0</v>
      </c>
    </row>
    <row r="219" spans="1:17" x14ac:dyDescent="0.25">
      <c r="A219">
        <v>218</v>
      </c>
      <c r="B219">
        <v>864.8</v>
      </c>
      <c r="C219">
        <v>563.5</v>
      </c>
      <c r="D219" t="s">
        <v>1221</v>
      </c>
      <c r="E219">
        <f>VLOOKUP(D219,ProbListM2!D:S,10,FALSE)</f>
        <v>0.5319764356956832</v>
      </c>
      <c r="F219" t="str">
        <f>_xlfn.IFNA(VLOOKUP(D219,ctlistM2!A:AI,4,FALSE),"FA 12:0")</f>
        <v>TG 51:2-FA18:1</v>
      </c>
      <c r="G219">
        <f>_xlfn.IFNA(VLOOKUP(D219,ctlistM2!A:AL,11,FALSE),0)</f>
        <v>2</v>
      </c>
      <c r="H219" s="2">
        <f>IF(G219=0,0,VLOOKUP(F219,ProbListM2!D:W,IF(G219=1,17,IF(G219=2,18,IF(G219=3,19,IF(G219=4,20)))), FALSE))</f>
        <v>1.3291928146893679E-2</v>
      </c>
      <c r="I219" s="12" t="str">
        <f>IF(_xlfn.IFNA(VLOOKUP(D219,ctlistM2!A:AI,12,FALSE),"FA 12:0")=0,"FA 12:0", _xlfn.IFNA(VLOOKUP(D219,ctlistM2!A:AI,12,FALSE),"FA 12:0"))</f>
        <v>FA 12:0</v>
      </c>
      <c r="J219" s="12">
        <f>_xlfn.IFNA(VLOOKUP(D219,ctlistM2!A:AO,19,FALSE),0)</f>
        <v>0</v>
      </c>
      <c r="K219" s="2">
        <f>IF(J219=0,0,VLOOKUP(I219,ProbListM2!D:W,IF(J219=1,17,IF(J219=2,18,IF(J219=3,19,IF(J219=4,20)))),FALSE))</f>
        <v>0</v>
      </c>
      <c r="L219" s="12" t="str">
        <f>IF(_xlfn.IFNA(VLOOKUP(D219,ctlistM2!A:AI,20,FALSE),"FA 12:0")=0,"FA 12:0", _xlfn.IFNA(VLOOKUP(D219,ctlistM2!A:AI,20,FALSE),"FA 12:0"))</f>
        <v>FA 12:0</v>
      </c>
      <c r="M219">
        <f>_xlfn.IFNA(VLOOKUP(D219,ctlistM2!A:AR,27,FALSE),0)</f>
        <v>0</v>
      </c>
      <c r="N219" s="2">
        <f>IF(M219=0,0,VLOOKUP(L219,ProbListM2!D:W,IF(M219=1,17,IF(M219=2,18,IF(M219=3,19,IF(M219=4,20)))), FALSE))</f>
        <v>0</v>
      </c>
      <c r="O219" t="str">
        <f>IF(_xlfn.IFNA(VLOOKUP(D219,ctlistM2!A:AI,28,FALSE),"FA 12:0")=0,"FA 12:0", _xlfn.IFNA(VLOOKUP(D219,ctlistM2!A:AI,28,FALSE),"FA 12:0"))</f>
        <v>FA 12:0</v>
      </c>
      <c r="P219">
        <f>_xlfn.IFNA(VLOOKUP(D219,ctlistM2!A:AU,35,FALSE),0)</f>
        <v>0</v>
      </c>
      <c r="Q219" s="2">
        <f>IF(P219=0,0,VLOOKUP(O219,ProbListM2!D:W,IF(P219=1,17,IF(P219=2,18,IF(P219=3,19,IF(P219=4,20)))), FALSE))</f>
        <v>0</v>
      </c>
    </row>
    <row r="220" spans="1:17" x14ac:dyDescent="0.25">
      <c r="A220">
        <v>219</v>
      </c>
      <c r="B220">
        <v>864.8</v>
      </c>
      <c r="C220">
        <v>565.5</v>
      </c>
      <c r="D220" t="s">
        <v>1222</v>
      </c>
      <c r="E220">
        <f>VLOOKUP(D220,ProbListM2!D:S,10,FALSE)</f>
        <v>0.5319764356956832</v>
      </c>
      <c r="F220" t="str">
        <f>_xlfn.IFNA(VLOOKUP(D220,ctlistM2!A:AI,4,FALSE),"FA 12:0")</f>
        <v>TG 51:2-FA18:2</v>
      </c>
      <c r="G220">
        <f>_xlfn.IFNA(VLOOKUP(D220,ctlistM2!A:AL,11,FALSE),0)</f>
        <v>2</v>
      </c>
      <c r="H220" s="2">
        <f>IF(G220=0,0,VLOOKUP(F220,ProbListM2!D:W,IF(G220=1,17,IF(G220=2,18,IF(G220=3,19,IF(G220=4,20)))), FALSE))</f>
        <v>1.32584044080761E-2</v>
      </c>
      <c r="I220" s="12" t="str">
        <f>IF(_xlfn.IFNA(VLOOKUP(D220,ctlistM2!A:AI,12,FALSE),"FA 12:0")=0,"FA 12:0", _xlfn.IFNA(VLOOKUP(D220,ctlistM2!A:AI,12,FALSE),"FA 12:0"))</f>
        <v>TG 51:2-FA18:1</v>
      </c>
      <c r="J220" s="12">
        <f>_xlfn.IFNA(VLOOKUP(D220,ctlistM2!A:AO,19,FALSE),0)</f>
        <v>1</v>
      </c>
      <c r="K220" s="2">
        <f>IF(J220=0,0,VLOOKUP(I220,ProbListM2!D:W,IF(J220=1,17,IF(J220=2,18,IF(J220=3,19,IF(J220=4,20)))),FALSE))</f>
        <v>4.8240747707919591E-2</v>
      </c>
      <c r="L220" s="12" t="str">
        <f>IF(_xlfn.IFNA(VLOOKUP(D220,ctlistM2!A:AI,20,FALSE),"FA 12:0")=0,"FA 12:0", _xlfn.IFNA(VLOOKUP(D220,ctlistM2!A:AI,20,FALSE),"FA 12:0"))</f>
        <v>FA 12:0</v>
      </c>
      <c r="M220">
        <f>_xlfn.IFNA(VLOOKUP(D220,ctlistM2!A:AR,27,FALSE),0)</f>
        <v>0</v>
      </c>
      <c r="N220" s="2">
        <f>IF(M220=0,0,VLOOKUP(L220,ProbListM2!D:W,IF(M220=1,17,IF(M220=2,18,IF(M220=3,19,IF(M220=4,20)))), FALSE))</f>
        <v>0</v>
      </c>
      <c r="O220" t="str">
        <f>IF(_xlfn.IFNA(VLOOKUP(D220,ctlistM2!A:AI,28,FALSE),"FA 12:0")=0,"FA 12:0", _xlfn.IFNA(VLOOKUP(D220,ctlistM2!A:AI,28,FALSE),"FA 12:0"))</f>
        <v>FA 12:0</v>
      </c>
      <c r="P220">
        <f>_xlfn.IFNA(VLOOKUP(D220,ctlistM2!A:AU,35,FALSE),0)</f>
        <v>0</v>
      </c>
      <c r="Q220" s="2">
        <f>IF(P220=0,0,VLOOKUP(O220,ProbListM2!D:W,IF(P220=1,17,IF(P220=2,18,IF(P220=3,19,IF(P220=4,20)))), FALSE))</f>
        <v>0</v>
      </c>
    </row>
    <row r="221" spans="1:17" x14ac:dyDescent="0.25">
      <c r="A221">
        <v>220</v>
      </c>
      <c r="B221">
        <v>862.8</v>
      </c>
      <c r="C221">
        <v>603.5</v>
      </c>
      <c r="D221" t="s">
        <v>1223</v>
      </c>
      <c r="E221">
        <f>VLOOKUP(D221,ProbListM2!D:S,10,FALSE)</f>
        <v>0.53213606454198414</v>
      </c>
      <c r="F221" t="str">
        <f>_xlfn.IFNA(VLOOKUP(D221,ctlistM2!A:AI,4,FALSE),"FA 12:0")</f>
        <v>TG 51:3-FA15:0</v>
      </c>
      <c r="G221">
        <f>_xlfn.IFNA(VLOOKUP(D221,ctlistM2!A:AL,11,FALSE),0)</f>
        <v>1</v>
      </c>
      <c r="H221" s="2">
        <f>IF(G221=0,0,VLOOKUP(F221,ProbListM2!D:W,IF(G221=1,17,IF(G221=2,18,IF(G221=3,19,IF(G221=4,20)))), FALSE))</f>
        <v>5.5841131839816142E-2</v>
      </c>
      <c r="I221" s="12" t="str">
        <f>IF(_xlfn.IFNA(VLOOKUP(D221,ctlistM2!A:AI,12,FALSE),"FA 12:0")=0,"FA 12:0", _xlfn.IFNA(VLOOKUP(D221,ctlistM2!A:AI,12,FALSE),"FA 12:0"))</f>
        <v>FA 12:0</v>
      </c>
      <c r="J221" s="12">
        <f>_xlfn.IFNA(VLOOKUP(D221,ctlistM2!A:AO,19,FALSE),0)</f>
        <v>0</v>
      </c>
      <c r="K221" s="2">
        <f>IF(J221=0,0,VLOOKUP(I221,ProbListM2!D:W,IF(J221=1,17,IF(J221=2,18,IF(J221=3,19,IF(J221=4,20)))),FALSE))</f>
        <v>0</v>
      </c>
      <c r="L221" s="12" t="str">
        <f>IF(_xlfn.IFNA(VLOOKUP(D221,ctlistM2!A:AI,20,FALSE),"FA 12:0")=0,"FA 12:0", _xlfn.IFNA(VLOOKUP(D221,ctlistM2!A:AI,20,FALSE),"FA 12:0"))</f>
        <v>FA 12:0</v>
      </c>
      <c r="M221">
        <f>_xlfn.IFNA(VLOOKUP(D221,ctlistM2!A:AR,27,FALSE),0)</f>
        <v>0</v>
      </c>
      <c r="N221" s="2">
        <f>IF(M221=0,0,VLOOKUP(L221,ProbListM2!D:W,IF(M221=1,17,IF(M221=2,18,IF(M221=3,19,IF(M221=4,20)))), FALSE))</f>
        <v>0</v>
      </c>
      <c r="O221" t="str">
        <f>IF(_xlfn.IFNA(VLOOKUP(D221,ctlistM2!A:AI,28,FALSE),"FA 12:0")=0,"FA 12:0", _xlfn.IFNA(VLOOKUP(D221,ctlistM2!A:AI,28,FALSE),"FA 12:0"))</f>
        <v>FA 12:0</v>
      </c>
      <c r="P221">
        <f>_xlfn.IFNA(VLOOKUP(D221,ctlistM2!A:AU,35,FALSE),0)</f>
        <v>0</v>
      </c>
      <c r="Q221" s="2">
        <f>IF(P221=0,0,VLOOKUP(O221,ProbListM2!D:W,IF(P221=1,17,IF(P221=2,18,IF(P221=3,19,IF(P221=4,20)))), FALSE))</f>
        <v>0</v>
      </c>
    </row>
    <row r="222" spans="1:17" x14ac:dyDescent="0.25">
      <c r="A222">
        <v>221</v>
      </c>
      <c r="B222">
        <v>862.8</v>
      </c>
      <c r="C222">
        <v>589.5</v>
      </c>
      <c r="D222" t="s">
        <v>1224</v>
      </c>
      <c r="E222">
        <f>VLOOKUP(D222,ProbListM2!D:S,10,FALSE)</f>
        <v>0.53213606454198414</v>
      </c>
      <c r="F222" t="str">
        <f>_xlfn.IFNA(VLOOKUP(D222,ctlistM2!A:AI,4,FALSE),"FA 12:0")</f>
        <v>TG 51:3-FA16:1</v>
      </c>
      <c r="G222">
        <f>_xlfn.IFNA(VLOOKUP(D222,ctlistM2!A:AL,11,FALSE),0)</f>
        <v>2</v>
      </c>
      <c r="H222" s="2">
        <f>IF(G222=0,0,VLOOKUP(F222,ProbListM2!D:W,IF(G222=1,17,IF(G222=2,18,IF(G222=3,19,IF(G222=4,20)))), FALSE))</f>
        <v>1.0944759657107799E-2</v>
      </c>
      <c r="I222" s="12" t="str">
        <f>IF(_xlfn.IFNA(VLOOKUP(D222,ctlistM2!A:AI,12,FALSE),"FA 12:0")=0,"FA 12:0", _xlfn.IFNA(VLOOKUP(D222,ctlistM2!A:AI,12,FALSE),"FA 12:0"))</f>
        <v>FA 12:0</v>
      </c>
      <c r="J222" s="12">
        <f>_xlfn.IFNA(VLOOKUP(D222,ctlistM2!A:AO,19,FALSE),0)</f>
        <v>0</v>
      </c>
      <c r="K222" s="2">
        <f>IF(J222=0,0,VLOOKUP(I222,ProbListM2!D:W,IF(J222=1,17,IF(J222=2,18,IF(J222=3,19,IF(J222=4,20)))),FALSE))</f>
        <v>0</v>
      </c>
      <c r="L222" s="12" t="str">
        <f>IF(_xlfn.IFNA(VLOOKUP(D222,ctlistM2!A:AI,20,FALSE),"FA 12:0")=0,"FA 12:0", _xlfn.IFNA(VLOOKUP(D222,ctlistM2!A:AI,20,FALSE),"FA 12:0"))</f>
        <v>FA 12:0</v>
      </c>
      <c r="M222">
        <f>_xlfn.IFNA(VLOOKUP(D222,ctlistM2!A:AR,27,FALSE),0)</f>
        <v>0</v>
      </c>
      <c r="N222" s="2">
        <f>IF(M222=0,0,VLOOKUP(L222,ProbListM2!D:W,IF(M222=1,17,IF(M222=2,18,IF(M222=3,19,IF(M222=4,20)))), FALSE))</f>
        <v>0</v>
      </c>
      <c r="O222" t="str">
        <f>IF(_xlfn.IFNA(VLOOKUP(D222,ctlistM2!A:AI,28,FALSE),"FA 12:0")=0,"FA 12:0", _xlfn.IFNA(VLOOKUP(D222,ctlistM2!A:AI,28,FALSE),"FA 12:0"))</f>
        <v>FA 12:0</v>
      </c>
      <c r="P222">
        <f>_xlfn.IFNA(VLOOKUP(D222,ctlistM2!A:AU,35,FALSE),0)</f>
        <v>0</v>
      </c>
      <c r="Q222" s="2">
        <f>IF(P222=0,0,VLOOKUP(O222,ProbListM2!D:W,IF(P222=1,17,IF(P222=2,18,IF(P222=3,19,IF(P222=4,20)))), FALSE))</f>
        <v>0</v>
      </c>
    </row>
    <row r="223" spans="1:17" x14ac:dyDescent="0.25">
      <c r="A223">
        <v>222</v>
      </c>
      <c r="B223">
        <v>862.8</v>
      </c>
      <c r="C223">
        <v>591.5</v>
      </c>
      <c r="D223" t="s">
        <v>1225</v>
      </c>
      <c r="E223">
        <f>VLOOKUP(D223,ProbListM2!D:S,10,FALSE)</f>
        <v>0.53213606454198414</v>
      </c>
      <c r="F223" t="str">
        <f>_xlfn.IFNA(VLOOKUP(D223,ctlistM2!A:AI,4,FALSE),"FA 12:0")</f>
        <v>TG 51:3-FA16:1</v>
      </c>
      <c r="G223">
        <f>_xlfn.IFNA(VLOOKUP(D223,ctlistM2!A:AL,11,FALSE),0)</f>
        <v>1</v>
      </c>
      <c r="H223" s="2">
        <f>IF(G223=0,0,VLOOKUP(F223,ProbListM2!D:W,IF(G223=1,17,IF(G223=2,18,IF(G223=3,19,IF(G223=4,20)))), FALSE))</f>
        <v>5.3268583920333408E-2</v>
      </c>
      <c r="I223" s="12" t="str">
        <f>IF(_xlfn.IFNA(VLOOKUP(D223,ctlistM2!A:AI,12,FALSE),"FA 12:0")=0,"FA 12:0", _xlfn.IFNA(VLOOKUP(D223,ctlistM2!A:AI,12,FALSE),"FA 12:0"))</f>
        <v>FA 12:0</v>
      </c>
      <c r="J223" s="12">
        <f>_xlfn.IFNA(VLOOKUP(D223,ctlistM2!A:AO,19,FALSE),0)</f>
        <v>0</v>
      </c>
      <c r="K223" s="2">
        <f>IF(J223=0,0,VLOOKUP(I223,ProbListM2!D:W,IF(J223=1,17,IF(J223=2,18,IF(J223=3,19,IF(J223=4,20)))),FALSE))</f>
        <v>0</v>
      </c>
      <c r="L223" s="12" t="str">
        <f>IF(_xlfn.IFNA(VLOOKUP(D223,ctlistM2!A:AI,20,FALSE),"FA 12:0")=0,"FA 12:0", _xlfn.IFNA(VLOOKUP(D223,ctlistM2!A:AI,20,FALSE),"FA 12:0"))</f>
        <v>FA 12:0</v>
      </c>
      <c r="M223">
        <f>_xlfn.IFNA(VLOOKUP(D223,ctlistM2!A:AR,27,FALSE),0)</f>
        <v>0</v>
      </c>
      <c r="N223" s="2">
        <f>IF(M223=0,0,VLOOKUP(L223,ProbListM2!D:W,IF(M223=1,17,IF(M223=2,18,IF(M223=3,19,IF(M223=4,20)))), FALSE))</f>
        <v>0</v>
      </c>
      <c r="O223" t="str">
        <f>IF(_xlfn.IFNA(VLOOKUP(D223,ctlistM2!A:AI,28,FALSE),"FA 12:0")=0,"FA 12:0", _xlfn.IFNA(VLOOKUP(D223,ctlistM2!A:AI,28,FALSE),"FA 12:0"))</f>
        <v>FA 12:0</v>
      </c>
      <c r="P223">
        <f>_xlfn.IFNA(VLOOKUP(D223,ctlistM2!A:AU,35,FALSE),0)</f>
        <v>0</v>
      </c>
      <c r="Q223" s="2">
        <f>IF(P223=0,0,VLOOKUP(O223,ProbListM2!D:W,IF(P223=1,17,IF(P223=2,18,IF(P223=3,19,IF(P223=4,20)))), FALSE))</f>
        <v>0</v>
      </c>
    </row>
    <row r="224" spans="1:17" x14ac:dyDescent="0.25">
      <c r="A224">
        <v>223</v>
      </c>
      <c r="B224">
        <v>862.8</v>
      </c>
      <c r="C224">
        <v>575.5</v>
      </c>
      <c r="D224" t="s">
        <v>1226</v>
      </c>
      <c r="E224">
        <f>VLOOKUP(D224,ProbListM2!D:S,10,FALSE)</f>
        <v>0.53213606454198414</v>
      </c>
      <c r="F224" t="str">
        <f>_xlfn.IFNA(VLOOKUP(D224,ctlistM2!A:AI,4,FALSE),"FA 12:0")</f>
        <v>TG 51:3-FA17:0</v>
      </c>
      <c r="G224">
        <f>_xlfn.IFNA(VLOOKUP(D224,ctlistM2!A:AL,11,FALSE),0)</f>
        <v>1</v>
      </c>
      <c r="H224" s="2">
        <f>IF(G224=0,0,VLOOKUP(F224,ProbListM2!D:W,IF(G224=1,17,IF(G224=2,18,IF(G224=3,19,IF(G224=4,20)))), FALSE))</f>
        <v>5.0626758959727673E-2</v>
      </c>
      <c r="I224" s="12" t="str">
        <f>IF(_xlfn.IFNA(VLOOKUP(D224,ctlistM2!A:AI,12,FALSE),"FA 12:0")=0,"FA 12:0", _xlfn.IFNA(VLOOKUP(D224,ctlistM2!A:AI,12,FALSE),"FA 12:0"))</f>
        <v>FA 12:0</v>
      </c>
      <c r="J224" s="12">
        <f>_xlfn.IFNA(VLOOKUP(D224,ctlistM2!A:AO,19,FALSE),0)</f>
        <v>0</v>
      </c>
      <c r="K224" s="2">
        <f>IF(J224=0,0,VLOOKUP(I224,ProbListM2!D:W,IF(J224=1,17,IF(J224=2,18,IF(J224=3,19,IF(J224=4,20)))),FALSE))</f>
        <v>0</v>
      </c>
      <c r="L224" s="12" t="str">
        <f>IF(_xlfn.IFNA(VLOOKUP(D224,ctlistM2!A:AI,20,FALSE),"FA 12:0")=0,"FA 12:0", _xlfn.IFNA(VLOOKUP(D224,ctlistM2!A:AI,20,FALSE),"FA 12:0"))</f>
        <v>FA 12:0</v>
      </c>
      <c r="M224">
        <f>_xlfn.IFNA(VLOOKUP(D224,ctlistM2!A:AR,27,FALSE),0)</f>
        <v>0</v>
      </c>
      <c r="N224" s="2">
        <f>IF(M224=0,0,VLOOKUP(L224,ProbListM2!D:W,IF(M224=1,17,IF(M224=2,18,IF(M224=3,19,IF(M224=4,20)))), FALSE))</f>
        <v>0</v>
      </c>
      <c r="O224" t="str">
        <f>IF(_xlfn.IFNA(VLOOKUP(D224,ctlistM2!A:AI,28,FALSE),"FA 12:0")=0,"FA 12:0", _xlfn.IFNA(VLOOKUP(D224,ctlistM2!A:AI,28,FALSE),"FA 12:0"))</f>
        <v>FA 12:0</v>
      </c>
      <c r="P224">
        <f>_xlfn.IFNA(VLOOKUP(D224,ctlistM2!A:AU,35,FALSE),0)</f>
        <v>0</v>
      </c>
      <c r="Q224" s="2">
        <f>IF(P224=0,0,VLOOKUP(O224,ProbListM2!D:W,IF(P224=1,17,IF(P224=2,18,IF(P224=3,19,IF(P224=4,20)))), FALSE))</f>
        <v>0</v>
      </c>
    </row>
    <row r="225" spans="1:17" x14ac:dyDescent="0.25">
      <c r="A225">
        <v>224</v>
      </c>
      <c r="B225">
        <v>862.8</v>
      </c>
      <c r="C225">
        <v>563.5</v>
      </c>
      <c r="D225" t="s">
        <v>1227</v>
      </c>
      <c r="E225">
        <f>VLOOKUP(D225,ProbListM2!D:S,10,FALSE)</f>
        <v>0.53213606454198414</v>
      </c>
      <c r="F225" t="str">
        <f>_xlfn.IFNA(VLOOKUP(D225,ctlistM2!A:AI,4,FALSE),"FA 12:0")</f>
        <v>TG 51:3-FA18:2</v>
      </c>
      <c r="G225">
        <f>_xlfn.IFNA(VLOOKUP(D225,ctlistM2!A:AL,11,FALSE),0)</f>
        <v>2</v>
      </c>
      <c r="H225" s="2">
        <f>IF(G225=0,0,VLOOKUP(F225,ProbListM2!D:W,IF(G225=1,17,IF(G225=2,18,IF(G225=3,19,IF(G225=4,20)))), FALSE))</f>
        <v>1.3262382824519846E-2</v>
      </c>
      <c r="I225" s="12" t="str">
        <f>IF(_xlfn.IFNA(VLOOKUP(D225,ctlistM2!A:AI,12,FALSE),"FA 12:0")=0,"FA 12:0", _xlfn.IFNA(VLOOKUP(D225,ctlistM2!A:AI,12,FALSE),"FA 12:0"))</f>
        <v>FA 12:0</v>
      </c>
      <c r="J225" s="12">
        <f>_xlfn.IFNA(VLOOKUP(D225,ctlistM2!A:AO,19,FALSE),0)</f>
        <v>0</v>
      </c>
      <c r="K225" s="2">
        <f>IF(J225=0,0,VLOOKUP(I225,ProbListM2!D:W,IF(J225=1,17,IF(J225=2,18,IF(J225=3,19,IF(J225=4,20)))),FALSE))</f>
        <v>0</v>
      </c>
      <c r="L225" s="12" t="str">
        <f>IF(_xlfn.IFNA(VLOOKUP(D225,ctlistM2!A:AI,20,FALSE),"FA 12:0")=0,"FA 12:0", _xlfn.IFNA(VLOOKUP(D225,ctlistM2!A:AI,20,FALSE),"FA 12:0"))</f>
        <v>FA 12:0</v>
      </c>
      <c r="M225">
        <f>_xlfn.IFNA(VLOOKUP(D225,ctlistM2!A:AR,27,FALSE),0)</f>
        <v>0</v>
      </c>
      <c r="N225" s="2">
        <f>IF(M225=0,0,VLOOKUP(L225,ProbListM2!D:W,IF(M225=1,17,IF(M225=2,18,IF(M225=3,19,IF(M225=4,20)))), FALSE))</f>
        <v>0</v>
      </c>
      <c r="O225" t="str">
        <f>IF(_xlfn.IFNA(VLOOKUP(D225,ctlistM2!A:AI,28,FALSE),"FA 12:0")=0,"FA 12:0", _xlfn.IFNA(VLOOKUP(D225,ctlistM2!A:AI,28,FALSE),"FA 12:0"))</f>
        <v>FA 12:0</v>
      </c>
      <c r="P225">
        <f>_xlfn.IFNA(VLOOKUP(D225,ctlistM2!A:AU,35,FALSE),0)</f>
        <v>0</v>
      </c>
      <c r="Q225" s="2">
        <f>IF(P225=0,0,VLOOKUP(O225,ProbListM2!D:W,IF(P225=1,17,IF(P225=2,18,IF(P225=3,19,IF(P225=4,20)))), FALSE))</f>
        <v>0</v>
      </c>
    </row>
    <row r="226" spans="1:17" x14ac:dyDescent="0.25">
      <c r="A226">
        <v>225</v>
      </c>
      <c r="B226">
        <v>862.8</v>
      </c>
      <c r="C226">
        <v>565.5</v>
      </c>
      <c r="D226" t="s">
        <v>1228</v>
      </c>
      <c r="E226">
        <f>VLOOKUP(D226,ProbListM2!D:S,10,FALSE)</f>
        <v>0.53213606454198414</v>
      </c>
      <c r="F226" t="str">
        <f>_xlfn.IFNA(VLOOKUP(D226,ctlistM2!A:AI,4,FALSE),"FA 12:0")</f>
        <v>TG 51:3-FA18:3</v>
      </c>
      <c r="G226">
        <f>_xlfn.IFNA(VLOOKUP(D226,ctlistM2!A:AL,11,FALSE),0)</f>
        <v>2</v>
      </c>
      <c r="H226" s="2">
        <f>IF(G226=0,0,VLOOKUP(F226,ProbListM2!D:W,IF(G226=1,17,IF(G226=2,18,IF(G226=3,19,IF(G226=4,20)))), FALSE))</f>
        <v>1.3228896947309251E-2</v>
      </c>
      <c r="I226" s="12" t="str">
        <f>IF(_xlfn.IFNA(VLOOKUP(D226,ctlistM2!A:AI,12,FALSE),"FA 12:0")=0,"FA 12:0", _xlfn.IFNA(VLOOKUP(D226,ctlistM2!A:AI,12,FALSE),"FA 12:0"))</f>
        <v>TG 51:3-FA18:2</v>
      </c>
      <c r="J226" s="12">
        <f>_xlfn.IFNA(VLOOKUP(D226,ctlistM2!A:AO,19,FALSE),0)</f>
        <v>1</v>
      </c>
      <c r="K226" s="2">
        <f>IF(J226=0,0,VLOOKUP(I226,ProbListM2!D:W,IF(J226=1,17,IF(J226=2,18,IF(J226=3,19,IF(J226=4,20)))),FALSE))</f>
        <v>4.8255223189133827E-2</v>
      </c>
      <c r="L226" s="12" t="str">
        <f>IF(_xlfn.IFNA(VLOOKUP(D226,ctlistM2!A:AI,20,FALSE),"FA 12:0")=0,"FA 12:0", _xlfn.IFNA(VLOOKUP(D226,ctlistM2!A:AI,20,FALSE),"FA 12:0"))</f>
        <v>FA 12:0</v>
      </c>
      <c r="M226">
        <f>_xlfn.IFNA(VLOOKUP(D226,ctlistM2!A:AR,27,FALSE),0)</f>
        <v>0</v>
      </c>
      <c r="N226" s="2">
        <f>IF(M226=0,0,VLOOKUP(L226,ProbListM2!D:W,IF(M226=1,17,IF(M226=2,18,IF(M226=3,19,IF(M226=4,20)))), FALSE))</f>
        <v>0</v>
      </c>
      <c r="O226" t="str">
        <f>IF(_xlfn.IFNA(VLOOKUP(D226,ctlistM2!A:AI,28,FALSE),"FA 12:0")=0,"FA 12:0", _xlfn.IFNA(VLOOKUP(D226,ctlistM2!A:AI,28,FALSE),"FA 12:0"))</f>
        <v>FA 12:0</v>
      </c>
      <c r="P226">
        <f>_xlfn.IFNA(VLOOKUP(D226,ctlistM2!A:AU,35,FALSE),0)</f>
        <v>0</v>
      </c>
      <c r="Q226" s="2">
        <f>IF(P226=0,0,VLOOKUP(O226,ProbListM2!D:W,IF(P226=1,17,IF(P226=2,18,IF(P226=3,19,IF(P226=4,20)))), FALSE))</f>
        <v>0</v>
      </c>
    </row>
    <row r="227" spans="1:17" x14ac:dyDescent="0.25">
      <c r="A227">
        <v>226</v>
      </c>
      <c r="B227">
        <v>860.8</v>
      </c>
      <c r="C227">
        <v>601.5</v>
      </c>
      <c r="D227" t="s">
        <v>1229</v>
      </c>
      <c r="E227">
        <f>VLOOKUP(D227,ProbListM2!D:S,10,FALSE)</f>
        <v>0.5322957412877164</v>
      </c>
      <c r="F227" t="str">
        <f>_xlfn.IFNA(VLOOKUP(D227,ctlistM2!A:AI,4,FALSE),"FA 12:0")</f>
        <v>TG 51:4-FA15:0</v>
      </c>
      <c r="G227">
        <f>_xlfn.IFNA(VLOOKUP(D227,ctlistM2!A:AL,11,FALSE),0)</f>
        <v>1</v>
      </c>
      <c r="H227" s="2">
        <f>IF(G227=0,0,VLOOKUP(F227,ProbListM2!D:W,IF(G227=1,17,IF(G227=2,18,IF(G227=3,19,IF(G227=4,20)))), FALSE))</f>
        <v>5.5786727120561888E-2</v>
      </c>
      <c r="I227" s="12" t="str">
        <f>IF(_xlfn.IFNA(VLOOKUP(D227,ctlistM2!A:AI,12,FALSE),"FA 12:0")=0,"FA 12:0", _xlfn.IFNA(VLOOKUP(D227,ctlistM2!A:AI,12,FALSE),"FA 12:0"))</f>
        <v>FA 12:0</v>
      </c>
      <c r="J227" s="12">
        <f>_xlfn.IFNA(VLOOKUP(D227,ctlistM2!A:AO,19,FALSE),0)</f>
        <v>0</v>
      </c>
      <c r="K227" s="2">
        <f>IF(J227=0,0,VLOOKUP(I227,ProbListM2!D:W,IF(J227=1,17,IF(J227=2,18,IF(J227=3,19,IF(J227=4,20)))),FALSE))</f>
        <v>0</v>
      </c>
      <c r="L227" s="12" t="str">
        <f>IF(_xlfn.IFNA(VLOOKUP(D227,ctlistM2!A:AI,20,FALSE),"FA 12:0")=0,"FA 12:0", _xlfn.IFNA(VLOOKUP(D227,ctlistM2!A:AI,20,FALSE),"FA 12:0"))</f>
        <v>FA 12:0</v>
      </c>
      <c r="M227">
        <f>_xlfn.IFNA(VLOOKUP(D227,ctlistM2!A:AR,27,FALSE),0)</f>
        <v>0</v>
      </c>
      <c r="N227" s="2">
        <f>IF(M227=0,0,VLOOKUP(L227,ProbListM2!D:W,IF(M227=1,17,IF(M227=2,18,IF(M227=3,19,IF(M227=4,20)))), FALSE))</f>
        <v>0</v>
      </c>
      <c r="O227" t="str">
        <f>IF(_xlfn.IFNA(VLOOKUP(D227,ctlistM2!A:AI,28,FALSE),"FA 12:0")=0,"FA 12:0", _xlfn.IFNA(VLOOKUP(D227,ctlistM2!A:AI,28,FALSE),"FA 12:0"))</f>
        <v>FA 12:0</v>
      </c>
      <c r="P227">
        <f>_xlfn.IFNA(VLOOKUP(D227,ctlistM2!A:AU,35,FALSE),0)</f>
        <v>0</v>
      </c>
      <c r="Q227" s="2">
        <f>IF(P227=0,0,VLOOKUP(O227,ProbListM2!D:W,IF(P227=1,17,IF(P227=2,18,IF(P227=3,19,IF(P227=4,20)))), FALSE))</f>
        <v>0</v>
      </c>
    </row>
    <row r="228" spans="1:17" x14ac:dyDescent="0.25">
      <c r="A228">
        <v>227</v>
      </c>
      <c r="B228">
        <v>860.8</v>
      </c>
      <c r="C228">
        <v>589.5</v>
      </c>
      <c r="D228" t="s">
        <v>1230</v>
      </c>
      <c r="E228">
        <f>VLOOKUP(D228,ProbListM2!D:S,10,FALSE)</f>
        <v>0.5322957412877164</v>
      </c>
      <c r="F228" t="str">
        <f>_xlfn.IFNA(VLOOKUP(D228,ctlistM2!A:AI,4,FALSE),"FA 12:0")</f>
        <v>TG 51:4-FA16:1</v>
      </c>
      <c r="G228">
        <f>_xlfn.IFNA(VLOOKUP(D228,ctlistM2!A:AL,11,FALSE),0)</f>
        <v>1</v>
      </c>
      <c r="H228" s="2">
        <f>IF(G228=0,0,VLOOKUP(F228,ProbListM2!D:W,IF(G228=1,17,IF(G228=2,18,IF(G228=3,19,IF(G228=4,20)))), FALSE))</f>
        <v>5.3215184175703714E-2</v>
      </c>
      <c r="I228" s="12" t="str">
        <f>IF(_xlfn.IFNA(VLOOKUP(D228,ctlistM2!A:AI,12,FALSE),"FA 12:0")=0,"FA 12:0", _xlfn.IFNA(VLOOKUP(D228,ctlistM2!A:AI,12,FALSE),"FA 12:0"))</f>
        <v>FA 12:0</v>
      </c>
      <c r="J228" s="12">
        <f>_xlfn.IFNA(VLOOKUP(D228,ctlistM2!A:AO,19,FALSE),0)</f>
        <v>0</v>
      </c>
      <c r="K228" s="2">
        <f>IF(J228=0,0,VLOOKUP(I228,ProbListM2!D:W,IF(J228=1,17,IF(J228=2,18,IF(J228=3,19,IF(J228=4,20)))),FALSE))</f>
        <v>0</v>
      </c>
      <c r="L228" s="12" t="str">
        <f>IF(_xlfn.IFNA(VLOOKUP(D228,ctlistM2!A:AI,20,FALSE),"FA 12:0")=0,"FA 12:0", _xlfn.IFNA(VLOOKUP(D228,ctlistM2!A:AI,20,FALSE),"FA 12:0"))</f>
        <v>FA 12:0</v>
      </c>
      <c r="M228">
        <f>_xlfn.IFNA(VLOOKUP(D228,ctlistM2!A:AR,27,FALSE),0)</f>
        <v>0</v>
      </c>
      <c r="N228" s="2">
        <f>IF(M228=0,0,VLOOKUP(L228,ProbListM2!D:W,IF(M228=1,17,IF(M228=2,18,IF(M228=3,19,IF(M228=4,20)))), FALSE))</f>
        <v>0</v>
      </c>
      <c r="O228" t="str">
        <f>IF(_xlfn.IFNA(VLOOKUP(D228,ctlistM2!A:AI,28,FALSE),"FA 12:0")=0,"FA 12:0", _xlfn.IFNA(VLOOKUP(D228,ctlistM2!A:AI,28,FALSE),"FA 12:0"))</f>
        <v>FA 12:0</v>
      </c>
      <c r="P228">
        <f>_xlfn.IFNA(VLOOKUP(D228,ctlistM2!A:AU,35,FALSE),0)</f>
        <v>0</v>
      </c>
      <c r="Q228" s="2">
        <f>IF(P228=0,0,VLOOKUP(O228,ProbListM2!D:W,IF(P228=1,17,IF(P228=2,18,IF(P228=3,19,IF(P228=4,20)))), FALSE))</f>
        <v>0</v>
      </c>
    </row>
    <row r="229" spans="1:17" x14ac:dyDescent="0.25">
      <c r="A229">
        <v>228</v>
      </c>
      <c r="B229">
        <v>860.8</v>
      </c>
      <c r="C229">
        <v>573.5</v>
      </c>
      <c r="D229" t="s">
        <v>1231</v>
      </c>
      <c r="E229">
        <f>VLOOKUP(D229,ProbListM2!D:S,10,FALSE)</f>
        <v>0.5322957412877164</v>
      </c>
      <c r="F229" t="str">
        <f>_xlfn.IFNA(VLOOKUP(D229,ctlistM2!A:AI,4,FALSE),"FA 12:0")</f>
        <v>FA 12:0</v>
      </c>
      <c r="G229">
        <f>_xlfn.IFNA(VLOOKUP(D229,ctlistM2!A:AL,11,FALSE),0)</f>
        <v>0</v>
      </c>
      <c r="H229" s="2">
        <f>IF(G229=0,0,VLOOKUP(F229,ProbListM2!D:W,IF(G229=1,17,IF(G229=2,18,IF(G229=3,19,IF(G229=4,20)))), FALSE))</f>
        <v>0</v>
      </c>
      <c r="I229" s="12" t="str">
        <f>IF(_xlfn.IFNA(VLOOKUP(D229,ctlistM2!A:AI,12,FALSE),"FA 12:0")=0,"FA 12:0", _xlfn.IFNA(VLOOKUP(D229,ctlistM2!A:AI,12,FALSE),"FA 12:0"))</f>
        <v>FA 12:0</v>
      </c>
      <c r="J229" s="12">
        <f>_xlfn.IFNA(VLOOKUP(D229,ctlistM2!A:AO,19,FALSE),0)</f>
        <v>0</v>
      </c>
      <c r="K229" s="2">
        <f>IF(J229=0,0,VLOOKUP(I229,ProbListM2!D:W,IF(J229=1,17,IF(J229=2,18,IF(J229=3,19,IF(J229=4,20)))),FALSE))</f>
        <v>0</v>
      </c>
      <c r="L229" s="12" t="str">
        <f>IF(_xlfn.IFNA(VLOOKUP(D229,ctlistM2!A:AI,20,FALSE),"FA 12:0")=0,"FA 12:0", _xlfn.IFNA(VLOOKUP(D229,ctlistM2!A:AI,20,FALSE),"FA 12:0"))</f>
        <v>FA 12:0</v>
      </c>
      <c r="M229">
        <f>_xlfn.IFNA(VLOOKUP(D229,ctlistM2!A:AR,27,FALSE),0)</f>
        <v>0</v>
      </c>
      <c r="N229" s="2">
        <f>IF(M229=0,0,VLOOKUP(L229,ProbListM2!D:W,IF(M229=1,17,IF(M229=2,18,IF(M229=3,19,IF(M229=4,20)))), FALSE))</f>
        <v>0</v>
      </c>
      <c r="O229" t="str">
        <f>IF(_xlfn.IFNA(VLOOKUP(D229,ctlistM2!A:AI,28,FALSE),"FA 12:0")=0,"FA 12:0", _xlfn.IFNA(VLOOKUP(D229,ctlistM2!A:AI,28,FALSE),"FA 12:0"))</f>
        <v>FA 12:0</v>
      </c>
      <c r="P229">
        <f>_xlfn.IFNA(VLOOKUP(D229,ctlistM2!A:AU,35,FALSE),0)</f>
        <v>0</v>
      </c>
      <c r="Q229" s="2">
        <f>IF(P229=0,0,VLOOKUP(O229,ProbListM2!D:W,IF(P229=1,17,IF(P229=2,18,IF(P229=3,19,IF(P229=4,20)))), FALSE))</f>
        <v>0</v>
      </c>
    </row>
    <row r="230" spans="1:17" x14ac:dyDescent="0.25">
      <c r="A230">
        <v>229</v>
      </c>
      <c r="B230">
        <v>860.8</v>
      </c>
      <c r="C230">
        <v>563.5</v>
      </c>
      <c r="D230" t="s">
        <v>1232</v>
      </c>
      <c r="E230">
        <f>VLOOKUP(D230,ProbListM2!D:S,10,FALSE)</f>
        <v>0.5322957412877164</v>
      </c>
      <c r="F230" t="str">
        <f>_xlfn.IFNA(VLOOKUP(D230,ctlistM2!A:AI,4,FALSE),"FA 12:0")</f>
        <v>TG 51:4-FA18:3</v>
      </c>
      <c r="G230">
        <f>_xlfn.IFNA(VLOOKUP(D230,ctlistM2!A:AL,11,FALSE),0)</f>
        <v>2</v>
      </c>
      <c r="H230" s="2">
        <f>IF(G230=0,0,VLOOKUP(F230,ProbListM2!D:W,IF(G230=1,17,IF(G230=2,18,IF(G230=3,19,IF(G230=4,20)))), FALSE))</f>
        <v>1.3232866509522613E-2</v>
      </c>
      <c r="I230" s="12" t="str">
        <f>IF(_xlfn.IFNA(VLOOKUP(D230,ctlistM2!A:AI,12,FALSE),"FA 12:0")=0,"FA 12:0", _xlfn.IFNA(VLOOKUP(D230,ctlistM2!A:AI,12,FALSE),"FA 12:0"))</f>
        <v>TG 51:4-FA18:2</v>
      </c>
      <c r="J230" s="12">
        <f>_xlfn.IFNA(VLOOKUP(D230,ctlistM2!A:AO,19,FALSE),0)</f>
        <v>1</v>
      </c>
      <c r="K230" s="2">
        <f>IF(J230=0,0,VLOOKUP(I230,ProbListM2!D:W,IF(J230=1,17,IF(J230=2,18,IF(J230=3,19,IF(J230=4,20)))),FALSE))</f>
        <v>4.8203920858550936E-2</v>
      </c>
      <c r="L230" s="12" t="str">
        <f>IF(_xlfn.IFNA(VLOOKUP(D230,ctlistM2!A:AI,20,FALSE),"FA 12:0")=0,"FA 12:0", _xlfn.IFNA(VLOOKUP(D230,ctlistM2!A:AI,20,FALSE),"FA 12:0"))</f>
        <v>FA 12:0</v>
      </c>
      <c r="M230">
        <f>_xlfn.IFNA(VLOOKUP(D230,ctlistM2!A:AR,27,FALSE),0)</f>
        <v>0</v>
      </c>
      <c r="N230" s="2">
        <f>IF(M230=0,0,VLOOKUP(L230,ProbListM2!D:W,IF(M230=1,17,IF(M230=2,18,IF(M230=3,19,IF(M230=4,20)))), FALSE))</f>
        <v>0</v>
      </c>
      <c r="O230" t="str">
        <f>IF(_xlfn.IFNA(VLOOKUP(D230,ctlistM2!A:AI,28,FALSE),"FA 12:0")=0,"FA 12:0", _xlfn.IFNA(VLOOKUP(D230,ctlistM2!A:AI,28,FALSE),"FA 12:0"))</f>
        <v>FA 12:0</v>
      </c>
      <c r="P230">
        <f>_xlfn.IFNA(VLOOKUP(D230,ctlistM2!A:AU,35,FALSE),0)</f>
        <v>0</v>
      </c>
      <c r="Q230" s="2">
        <f>IF(P230=0,0,VLOOKUP(O230,ProbListM2!D:W,IF(P230=1,17,IF(P230=2,18,IF(P230=3,19,IF(P230=4,20)))), FALSE))</f>
        <v>0</v>
      </c>
    </row>
    <row r="231" spans="1:17" x14ac:dyDescent="0.25">
      <c r="A231">
        <v>230</v>
      </c>
      <c r="B231">
        <v>860.8</v>
      </c>
      <c r="C231">
        <v>565.5</v>
      </c>
      <c r="D231" t="s">
        <v>1233</v>
      </c>
      <c r="E231">
        <f>VLOOKUP(D231,ProbListM2!D:S,10,FALSE)</f>
        <v>0.5322957412877164</v>
      </c>
      <c r="F231" t="str">
        <f>_xlfn.IFNA(VLOOKUP(D231,ctlistM2!A:AI,4,FALSE),"FA 12:0")</f>
        <v>TG 51:4-FA18:3</v>
      </c>
      <c r="G231">
        <f>_xlfn.IFNA(VLOOKUP(D231,ctlistM2!A:AL,11,FALSE),0)</f>
        <v>1</v>
      </c>
      <c r="H231" s="2">
        <f>IF(G231=0,0,VLOOKUP(F231,ProbListM2!D:W,IF(G231=1,17,IF(G231=2,18,IF(G231=3,19,IF(G231=4,20)))), FALSE))</f>
        <v>4.8269703013969698E-2</v>
      </c>
      <c r="I231" s="12" t="str">
        <f>IF(_xlfn.IFNA(VLOOKUP(D231,ctlistM2!A:AI,12,FALSE),"FA 12:0")=0,"FA 12:0", _xlfn.IFNA(VLOOKUP(D231,ctlistM2!A:AI,12,FALSE),"FA 12:0"))</f>
        <v>FA 12:0</v>
      </c>
      <c r="J231" s="12">
        <f>_xlfn.IFNA(VLOOKUP(D231,ctlistM2!A:AO,19,FALSE),0)</f>
        <v>0</v>
      </c>
      <c r="K231" s="2">
        <f>IF(J231=0,0,VLOOKUP(I231,ProbListM2!D:W,IF(J231=1,17,IF(J231=2,18,IF(J231=3,19,IF(J231=4,20)))),FALSE))</f>
        <v>0</v>
      </c>
      <c r="L231" s="12" t="str">
        <f>IF(_xlfn.IFNA(VLOOKUP(D231,ctlistM2!A:AI,20,FALSE),"FA 12:0")=0,"FA 12:0", _xlfn.IFNA(VLOOKUP(D231,ctlistM2!A:AI,20,FALSE),"FA 12:0"))</f>
        <v>FA 12:0</v>
      </c>
      <c r="M231">
        <f>_xlfn.IFNA(VLOOKUP(D231,ctlistM2!A:AR,27,FALSE),0)</f>
        <v>0</v>
      </c>
      <c r="N231" s="2">
        <f>IF(M231=0,0,VLOOKUP(L231,ProbListM2!D:W,IF(M231=1,17,IF(M231=2,18,IF(M231=3,19,IF(M231=4,20)))), FALSE))</f>
        <v>0</v>
      </c>
      <c r="O231" t="str">
        <f>IF(_xlfn.IFNA(VLOOKUP(D231,ctlistM2!A:AI,28,FALSE),"FA 12:0")=0,"FA 12:0", _xlfn.IFNA(VLOOKUP(D231,ctlistM2!A:AI,28,FALSE),"FA 12:0"))</f>
        <v>FA 12:0</v>
      </c>
      <c r="P231">
        <f>_xlfn.IFNA(VLOOKUP(D231,ctlistM2!A:AU,35,FALSE),0)</f>
        <v>0</v>
      </c>
      <c r="Q231" s="2">
        <f>IF(P231=0,0,VLOOKUP(O231,ProbListM2!D:W,IF(P231=1,17,IF(P231=2,18,IF(P231=3,19,IF(P231=4,20)))), FALSE))</f>
        <v>0</v>
      </c>
    </row>
    <row r="232" spans="1:17" x14ac:dyDescent="0.25">
      <c r="A232">
        <v>231</v>
      </c>
      <c r="B232">
        <v>858.8</v>
      </c>
      <c r="C232">
        <v>599.5</v>
      </c>
      <c r="D232" t="s">
        <v>1234</v>
      </c>
      <c r="E232">
        <f>VLOOKUP(D232,ProbListM2!D:S,10,FALSE)</f>
        <v>0.53245546594725268</v>
      </c>
      <c r="F232" t="str">
        <f>_xlfn.IFNA(VLOOKUP(D232,ctlistM2!A:AI,4,FALSE),"FA 12:0")</f>
        <v>FA 12:0</v>
      </c>
      <c r="G232">
        <f>_xlfn.IFNA(VLOOKUP(D232,ctlistM2!A:AL,11,FALSE),0)</f>
        <v>0</v>
      </c>
      <c r="H232" s="2">
        <f>IF(G232=0,0,VLOOKUP(F232,ProbListM2!D:W,IF(G232=1,17,IF(G232=2,18,IF(G232=3,19,IF(G232=4,20)))), FALSE))</f>
        <v>0</v>
      </c>
      <c r="I232" s="12" t="str">
        <f>IF(_xlfn.IFNA(VLOOKUP(D232,ctlistM2!A:AI,12,FALSE),"FA 12:0")=0,"FA 12:0", _xlfn.IFNA(VLOOKUP(D232,ctlistM2!A:AI,12,FALSE),"FA 12:0"))</f>
        <v>FA 12:0</v>
      </c>
      <c r="J232" s="12">
        <f>_xlfn.IFNA(VLOOKUP(D232,ctlistM2!A:AO,19,FALSE),0)</f>
        <v>0</v>
      </c>
      <c r="K232" s="2">
        <f>IF(J232=0,0,VLOOKUP(I232,ProbListM2!D:W,IF(J232=1,17,IF(J232=2,18,IF(J232=3,19,IF(J232=4,20)))),FALSE))</f>
        <v>0</v>
      </c>
      <c r="L232" s="12" t="str">
        <f>IF(_xlfn.IFNA(VLOOKUP(D232,ctlistM2!A:AI,20,FALSE),"FA 12:0")=0,"FA 12:0", _xlfn.IFNA(VLOOKUP(D232,ctlistM2!A:AI,20,FALSE),"FA 12:0"))</f>
        <v>FA 12:0</v>
      </c>
      <c r="M232">
        <f>_xlfn.IFNA(VLOOKUP(D232,ctlistM2!A:AR,27,FALSE),0)</f>
        <v>0</v>
      </c>
      <c r="N232" s="2">
        <f>IF(M232=0,0,VLOOKUP(L232,ProbListM2!D:W,IF(M232=1,17,IF(M232=2,18,IF(M232=3,19,IF(M232=4,20)))), FALSE))</f>
        <v>0</v>
      </c>
      <c r="O232" t="str">
        <f>IF(_xlfn.IFNA(VLOOKUP(D232,ctlistM2!A:AI,28,FALSE),"FA 12:0")=0,"FA 12:0", _xlfn.IFNA(VLOOKUP(D232,ctlistM2!A:AI,28,FALSE),"FA 12:0"))</f>
        <v>FA 12:0</v>
      </c>
      <c r="P232">
        <f>_xlfn.IFNA(VLOOKUP(D232,ctlistM2!A:AU,35,FALSE),0)</f>
        <v>0</v>
      </c>
      <c r="Q232" s="2">
        <f>IF(P232=0,0,VLOOKUP(O232,ProbListM2!D:W,IF(P232=1,17,IF(P232=2,18,IF(P232=3,19,IF(P232=4,20)))), FALSE))</f>
        <v>0</v>
      </c>
    </row>
    <row r="233" spans="1:17" x14ac:dyDescent="0.25">
      <c r="A233">
        <v>232</v>
      </c>
      <c r="B233">
        <v>858.8</v>
      </c>
      <c r="C233">
        <v>587.5</v>
      </c>
      <c r="D233" t="s">
        <v>1235</v>
      </c>
      <c r="E233">
        <f>VLOOKUP(D233,ProbListM2!D:S,10,FALSE)</f>
        <v>0.53245546594725268</v>
      </c>
      <c r="F233" t="str">
        <f>_xlfn.IFNA(VLOOKUP(D233,ctlistM2!A:AI,4,FALSE),"FA 12:0")</f>
        <v>FA 12:0</v>
      </c>
      <c r="G233">
        <f>_xlfn.IFNA(VLOOKUP(D233,ctlistM2!A:AL,11,FALSE),0)</f>
        <v>0</v>
      </c>
      <c r="H233" s="2">
        <f>IF(G233=0,0,VLOOKUP(F233,ProbListM2!D:W,IF(G233=1,17,IF(G233=2,18,IF(G233=3,19,IF(G233=4,20)))), FALSE))</f>
        <v>0</v>
      </c>
      <c r="I233" s="12" t="str">
        <f>IF(_xlfn.IFNA(VLOOKUP(D233,ctlistM2!A:AI,12,FALSE),"FA 12:0")=0,"FA 12:0", _xlfn.IFNA(VLOOKUP(D233,ctlistM2!A:AI,12,FALSE),"FA 12:0"))</f>
        <v>FA 12:0</v>
      </c>
      <c r="J233" s="12">
        <f>_xlfn.IFNA(VLOOKUP(D233,ctlistM2!A:AO,19,FALSE),0)</f>
        <v>0</v>
      </c>
      <c r="K233" s="2">
        <f>IF(J233=0,0,VLOOKUP(I233,ProbListM2!D:W,IF(J233=1,17,IF(J233=2,18,IF(J233=3,19,IF(J233=4,20)))),FALSE))</f>
        <v>0</v>
      </c>
      <c r="L233" s="12" t="str">
        <f>IF(_xlfn.IFNA(VLOOKUP(D233,ctlistM2!A:AI,20,FALSE),"FA 12:0")=0,"FA 12:0", _xlfn.IFNA(VLOOKUP(D233,ctlistM2!A:AI,20,FALSE),"FA 12:0"))</f>
        <v>FA 12:0</v>
      </c>
      <c r="M233">
        <f>_xlfn.IFNA(VLOOKUP(D233,ctlistM2!A:AR,27,FALSE),0)</f>
        <v>0</v>
      </c>
      <c r="N233" s="2">
        <f>IF(M233=0,0,VLOOKUP(L233,ProbListM2!D:W,IF(M233=1,17,IF(M233=2,18,IF(M233=3,19,IF(M233=4,20)))), FALSE))</f>
        <v>0</v>
      </c>
      <c r="O233" t="str">
        <f>IF(_xlfn.IFNA(VLOOKUP(D233,ctlistM2!A:AI,28,FALSE),"FA 12:0")=0,"FA 12:0", _xlfn.IFNA(VLOOKUP(D233,ctlistM2!A:AI,28,FALSE),"FA 12:0"))</f>
        <v>FA 12:0</v>
      </c>
      <c r="P233">
        <f>_xlfn.IFNA(VLOOKUP(D233,ctlistM2!A:AU,35,FALSE),0)</f>
        <v>0</v>
      </c>
      <c r="Q233" s="2">
        <f>IF(P233=0,0,VLOOKUP(O233,ProbListM2!D:W,IF(P233=1,17,IF(P233=2,18,IF(P233=3,19,IF(P233=4,20)))), FALSE))</f>
        <v>0</v>
      </c>
    </row>
    <row r="234" spans="1:17" x14ac:dyDescent="0.25">
      <c r="A234">
        <v>233</v>
      </c>
      <c r="B234">
        <v>858.8</v>
      </c>
      <c r="C234">
        <v>561.5</v>
      </c>
      <c r="D234" t="s">
        <v>1236</v>
      </c>
      <c r="E234">
        <f>VLOOKUP(D234,ProbListM2!D:S,10,FALSE)</f>
        <v>0.53245546594725268</v>
      </c>
      <c r="F234" t="str">
        <f>_xlfn.IFNA(VLOOKUP(D234,ctlistM2!A:AI,4,FALSE),"FA 12:0")</f>
        <v>TG 51:5-FA18:3</v>
      </c>
      <c r="G234">
        <f>_xlfn.IFNA(VLOOKUP(D234,ctlistM2!A:AL,11,FALSE),0)</f>
        <v>2</v>
      </c>
      <c r="H234" s="2">
        <f>IF(G234=0,0,VLOOKUP(F234,ProbListM2!D:W,IF(G234=1,17,IF(G234=2,18,IF(G234=3,19,IF(G234=4,20)))), FALSE))</f>
        <v>1.3236837262872635E-2</v>
      </c>
      <c r="I234" s="12" t="str">
        <f>IF(_xlfn.IFNA(VLOOKUP(D234,ctlistM2!A:AI,12,FALSE),"FA 12:0")=0,"FA 12:0", _xlfn.IFNA(VLOOKUP(D234,ctlistM2!A:AI,12,FALSE),"FA 12:0"))</f>
        <v>TG 51:5-FA18:2</v>
      </c>
      <c r="J234" s="12">
        <f>_xlfn.IFNA(VLOOKUP(D234,ctlistM2!A:AO,19,FALSE),0)</f>
        <v>1</v>
      </c>
      <c r="K234" s="2">
        <f>IF(J234=0,0,VLOOKUP(I234,ProbListM2!D:W,IF(J234=1,17,IF(J234=2,18,IF(J234=3,19,IF(J234=4,20)))),FALSE))</f>
        <v>4.8152631344472792E-2</v>
      </c>
      <c r="L234" s="12" t="str">
        <f>IF(_xlfn.IFNA(VLOOKUP(D234,ctlistM2!A:AI,20,FALSE),"FA 12:0")=0,"FA 12:0", _xlfn.IFNA(VLOOKUP(D234,ctlistM2!A:AI,20,FALSE),"FA 12:0"))</f>
        <v>FA 12:0</v>
      </c>
      <c r="M234">
        <f>_xlfn.IFNA(VLOOKUP(D234,ctlistM2!A:AR,27,FALSE),0)</f>
        <v>0</v>
      </c>
      <c r="N234" s="2">
        <f>IF(M234=0,0,VLOOKUP(L234,ProbListM2!D:W,IF(M234=1,17,IF(M234=2,18,IF(M234=3,19,IF(M234=4,20)))), FALSE))</f>
        <v>0</v>
      </c>
      <c r="O234" t="str">
        <f>IF(_xlfn.IFNA(VLOOKUP(D234,ctlistM2!A:AI,28,FALSE),"FA 12:0")=0,"FA 12:0", _xlfn.IFNA(VLOOKUP(D234,ctlistM2!A:AI,28,FALSE),"FA 12:0"))</f>
        <v>FA 12:0</v>
      </c>
      <c r="P234">
        <f>_xlfn.IFNA(VLOOKUP(D234,ctlistM2!A:AU,35,FALSE),0)</f>
        <v>0</v>
      </c>
      <c r="Q234" s="2">
        <f>IF(P234=0,0,VLOOKUP(O234,ProbListM2!D:W,IF(P234=1,17,IF(P234=2,18,IF(P234=3,19,IF(P234=4,20)))), FALSE))</f>
        <v>0</v>
      </c>
    </row>
    <row r="235" spans="1:17" x14ac:dyDescent="0.25">
      <c r="A235">
        <v>234</v>
      </c>
      <c r="B235">
        <v>858.8</v>
      </c>
      <c r="C235">
        <v>563.5</v>
      </c>
      <c r="D235" t="s">
        <v>1237</v>
      </c>
      <c r="E235">
        <f>VLOOKUP(D235,ProbListM2!D:S,10,FALSE)</f>
        <v>0.53245546594725268</v>
      </c>
      <c r="F235" t="str">
        <f>_xlfn.IFNA(VLOOKUP(D235,ctlistM2!A:AI,4,FALSE),"FA 12:0")</f>
        <v>TG 51:5-FA18:3</v>
      </c>
      <c r="G235">
        <f>_xlfn.IFNA(VLOOKUP(D235,ctlistM2!A:AL,11,FALSE),0)</f>
        <v>1</v>
      </c>
      <c r="H235" s="2">
        <f>IF(G235=0,0,VLOOKUP(F235,ProbListM2!D:W,IF(G235=1,17,IF(G235=2,18,IF(G235=3,19,IF(G235=4,20)))), FALSE))</f>
        <v>4.8218385289224043E-2</v>
      </c>
      <c r="I235" s="12" t="str">
        <f>IF(_xlfn.IFNA(VLOOKUP(D235,ctlistM2!A:AI,12,FALSE),"FA 12:0")=0,"FA 12:0", _xlfn.IFNA(VLOOKUP(D235,ctlistM2!A:AI,12,FALSE),"FA 12:0"))</f>
        <v>FA 12:0</v>
      </c>
      <c r="J235" s="12">
        <f>_xlfn.IFNA(VLOOKUP(D235,ctlistM2!A:AO,19,FALSE),0)</f>
        <v>0</v>
      </c>
      <c r="K235" s="2">
        <f>IF(J235=0,0,VLOOKUP(I235,ProbListM2!D:W,IF(J235=1,17,IF(J235=2,18,IF(J235=3,19,IF(J235=4,20)))),FALSE))</f>
        <v>0</v>
      </c>
      <c r="L235" s="12" t="str">
        <f>IF(_xlfn.IFNA(VLOOKUP(D235,ctlistM2!A:AI,20,FALSE),"FA 12:0")=0,"FA 12:0", _xlfn.IFNA(VLOOKUP(D235,ctlistM2!A:AI,20,FALSE),"FA 12:0"))</f>
        <v>FA 12:0</v>
      </c>
      <c r="M235">
        <f>_xlfn.IFNA(VLOOKUP(D235,ctlistM2!A:AR,27,FALSE),0)</f>
        <v>0</v>
      </c>
      <c r="N235" s="2">
        <f>IF(M235=0,0,VLOOKUP(L235,ProbListM2!D:W,IF(M235=1,17,IF(M235=2,18,IF(M235=3,19,IF(M235=4,20)))), FALSE))</f>
        <v>0</v>
      </c>
      <c r="O235" t="str">
        <f>IF(_xlfn.IFNA(VLOOKUP(D235,ctlistM2!A:AI,28,FALSE),"FA 12:0")=0,"FA 12:0", _xlfn.IFNA(VLOOKUP(D235,ctlistM2!A:AI,28,FALSE),"FA 12:0"))</f>
        <v>FA 12:0</v>
      </c>
      <c r="P235">
        <f>_xlfn.IFNA(VLOOKUP(D235,ctlistM2!A:AU,35,FALSE),0)</f>
        <v>0</v>
      </c>
      <c r="Q235" s="2">
        <f>IF(P235=0,0,VLOOKUP(O235,ProbListM2!D:W,IF(P235=1,17,IF(P235=2,18,IF(P235=3,19,IF(P235=4,20)))), FALSE))</f>
        <v>0</v>
      </c>
    </row>
    <row r="236" spans="1:17" x14ac:dyDescent="0.25">
      <c r="A236">
        <v>235</v>
      </c>
      <c r="B236">
        <v>858.8</v>
      </c>
      <c r="C236">
        <v>537.5</v>
      </c>
      <c r="D236" t="s">
        <v>1238</v>
      </c>
      <c r="E236">
        <f>VLOOKUP(D236,ProbListM2!D:S,10,FALSE)</f>
        <v>0.53245546594725268</v>
      </c>
      <c r="F236" t="str">
        <f>_xlfn.IFNA(VLOOKUP(D236,ctlistM2!A:AI,4,FALSE),"FA 12:0")</f>
        <v>FA 12:0</v>
      </c>
      <c r="G236">
        <f>_xlfn.IFNA(VLOOKUP(D236,ctlistM2!A:AL,11,FALSE),0)</f>
        <v>0</v>
      </c>
      <c r="H236" s="2">
        <f>IF(G236=0,0,VLOOKUP(F236,ProbListM2!D:W,IF(G236=1,17,IF(G236=2,18,IF(G236=3,19,IF(G236=4,20)))), FALSE))</f>
        <v>0</v>
      </c>
      <c r="I236" s="12" t="str">
        <f>IF(_xlfn.IFNA(VLOOKUP(D236,ctlistM2!A:AI,12,FALSE),"FA 12:0")=0,"FA 12:0", _xlfn.IFNA(VLOOKUP(D236,ctlistM2!A:AI,12,FALSE),"FA 12:0"))</f>
        <v>FA 12:0</v>
      </c>
      <c r="J236" s="12">
        <f>_xlfn.IFNA(VLOOKUP(D236,ctlistM2!A:AO,19,FALSE),0)</f>
        <v>0</v>
      </c>
      <c r="K236" s="2">
        <f>IF(J236=0,0,VLOOKUP(I236,ProbListM2!D:W,IF(J236=1,17,IF(J236=2,18,IF(J236=3,19,IF(J236=4,20)))),FALSE))</f>
        <v>0</v>
      </c>
      <c r="L236" s="12" t="str">
        <f>IF(_xlfn.IFNA(VLOOKUP(D236,ctlistM2!A:AI,20,FALSE),"FA 12:0")=0,"FA 12:0", _xlfn.IFNA(VLOOKUP(D236,ctlistM2!A:AI,20,FALSE),"FA 12:0"))</f>
        <v>FA 12:0</v>
      </c>
      <c r="M236">
        <f>_xlfn.IFNA(VLOOKUP(D236,ctlistM2!A:AR,27,FALSE),0)</f>
        <v>0</v>
      </c>
      <c r="N236" s="2">
        <f>IF(M236=0,0,VLOOKUP(L236,ProbListM2!D:W,IF(M236=1,17,IF(M236=2,18,IF(M236=3,19,IF(M236=4,20)))), FALSE))</f>
        <v>0</v>
      </c>
      <c r="O236" t="str">
        <f>IF(_xlfn.IFNA(VLOOKUP(D236,ctlistM2!A:AI,28,FALSE),"FA 12:0")=0,"FA 12:0", _xlfn.IFNA(VLOOKUP(D236,ctlistM2!A:AI,28,FALSE),"FA 12:0"))</f>
        <v>FA 12:0</v>
      </c>
      <c r="P236">
        <f>_xlfn.IFNA(VLOOKUP(D236,ctlistM2!A:AU,35,FALSE),0)</f>
        <v>0</v>
      </c>
      <c r="Q236" s="2">
        <f>IF(P236=0,0,VLOOKUP(O236,ProbListM2!D:W,IF(P236=1,17,IF(P236=2,18,IF(P236=3,19,IF(P236=4,20)))), FALSE))</f>
        <v>0</v>
      </c>
    </row>
    <row r="237" spans="1:17" x14ac:dyDescent="0.25">
      <c r="A237">
        <v>236</v>
      </c>
      <c r="B237">
        <v>856.8</v>
      </c>
      <c r="C237">
        <v>559.5</v>
      </c>
      <c r="D237" t="s">
        <v>1239</v>
      </c>
      <c r="E237">
        <f>VLOOKUP(D237,ProbListM2!D:S,10,FALSE)</f>
        <v>0.53261523853497028</v>
      </c>
      <c r="F237" t="str">
        <f>_xlfn.IFNA(VLOOKUP(D237,ctlistM2!A:AI,4,FALSE),"FA 12:0")</f>
        <v>FA 12:0</v>
      </c>
      <c r="G237">
        <f>_xlfn.IFNA(VLOOKUP(D237,ctlistM2!A:AL,11,FALSE),0)</f>
        <v>0</v>
      </c>
      <c r="H237" s="2">
        <f>IF(G237=0,0,VLOOKUP(F237,ProbListM2!D:W,IF(G237=1,17,IF(G237=2,18,IF(G237=3,19,IF(G237=4,20)))), FALSE))</f>
        <v>0</v>
      </c>
      <c r="I237" s="12" t="str">
        <f>IF(_xlfn.IFNA(VLOOKUP(D237,ctlistM2!A:AI,12,FALSE),"FA 12:0")=0,"FA 12:0", _xlfn.IFNA(VLOOKUP(D237,ctlistM2!A:AI,12,FALSE),"FA 12:0"))</f>
        <v>FA 12:0</v>
      </c>
      <c r="J237" s="12">
        <f>_xlfn.IFNA(VLOOKUP(D237,ctlistM2!A:AO,19,FALSE),0)</f>
        <v>0</v>
      </c>
      <c r="K237" s="2">
        <f>IF(J237=0,0,VLOOKUP(I237,ProbListM2!D:W,IF(J237=1,17,IF(J237=2,18,IF(J237=3,19,IF(J237=4,20)))),FALSE))</f>
        <v>0</v>
      </c>
      <c r="L237" s="12" t="str">
        <f>IF(_xlfn.IFNA(VLOOKUP(D237,ctlistM2!A:AI,20,FALSE),"FA 12:0")=0,"FA 12:0", _xlfn.IFNA(VLOOKUP(D237,ctlistM2!A:AI,20,FALSE),"FA 12:0"))</f>
        <v>FA 12:0</v>
      </c>
      <c r="M237">
        <f>_xlfn.IFNA(VLOOKUP(D237,ctlistM2!A:AR,27,FALSE),0)</f>
        <v>0</v>
      </c>
      <c r="N237" s="2">
        <f>IF(M237=0,0,VLOOKUP(L237,ProbListM2!D:W,IF(M237=1,17,IF(M237=2,18,IF(M237=3,19,IF(M237=4,20)))), FALSE))</f>
        <v>0</v>
      </c>
      <c r="O237" t="str">
        <f>IF(_xlfn.IFNA(VLOOKUP(D237,ctlistM2!A:AI,28,FALSE),"FA 12:0")=0,"FA 12:0", _xlfn.IFNA(VLOOKUP(D237,ctlistM2!A:AI,28,FALSE),"FA 12:0"))</f>
        <v>FA 12:0</v>
      </c>
      <c r="P237">
        <f>_xlfn.IFNA(VLOOKUP(D237,ctlistM2!A:AU,35,FALSE),0)</f>
        <v>0</v>
      </c>
      <c r="Q237" s="2">
        <f>IF(P237=0,0,VLOOKUP(O237,ProbListM2!D:W,IF(P237=1,17,IF(P237=2,18,IF(P237=3,19,IF(P237=4,20)))), FALSE))</f>
        <v>0</v>
      </c>
    </row>
    <row r="238" spans="1:17" x14ac:dyDescent="0.25">
      <c r="A238">
        <v>237</v>
      </c>
      <c r="B238">
        <v>856.8</v>
      </c>
      <c r="C238">
        <v>561.5</v>
      </c>
      <c r="D238" t="s">
        <v>1240</v>
      </c>
      <c r="E238">
        <f>VLOOKUP(D238,ProbListM2!D:S,10,FALSE)</f>
        <v>0.53261523853497028</v>
      </c>
      <c r="F238" t="str">
        <f>_xlfn.IFNA(VLOOKUP(D238,ctlistM2!A:AI,4,FALSE),"FA 12:0")</f>
        <v>FA 12:0</v>
      </c>
      <c r="G238">
        <f>_xlfn.IFNA(VLOOKUP(D238,ctlistM2!A:AL,11,FALSE),0)</f>
        <v>0</v>
      </c>
      <c r="H238" s="2">
        <f>IF(G238=0,0,VLOOKUP(F238,ProbListM2!D:W,IF(G238=1,17,IF(G238=2,18,IF(G238=3,19,IF(G238=4,20)))), FALSE))</f>
        <v>0</v>
      </c>
      <c r="I238" s="12" t="str">
        <f>IF(_xlfn.IFNA(VLOOKUP(D238,ctlistM2!A:AI,12,FALSE),"FA 12:0")=0,"FA 12:0", _xlfn.IFNA(VLOOKUP(D238,ctlistM2!A:AI,12,FALSE),"FA 12:0"))</f>
        <v>FA 12:0</v>
      </c>
      <c r="J238" s="12">
        <f>_xlfn.IFNA(VLOOKUP(D238,ctlistM2!A:AO,19,FALSE),0)</f>
        <v>0</v>
      </c>
      <c r="K238" s="2">
        <f>IF(J238=0,0,VLOOKUP(I238,ProbListM2!D:W,IF(J238=1,17,IF(J238=2,18,IF(J238=3,19,IF(J238=4,20)))),FALSE))</f>
        <v>0</v>
      </c>
      <c r="L238" s="12" t="str">
        <f>IF(_xlfn.IFNA(VLOOKUP(D238,ctlistM2!A:AI,20,FALSE),"FA 12:0")=0,"FA 12:0", _xlfn.IFNA(VLOOKUP(D238,ctlistM2!A:AI,20,FALSE),"FA 12:0"))</f>
        <v>FA 12:0</v>
      </c>
      <c r="M238">
        <f>_xlfn.IFNA(VLOOKUP(D238,ctlistM2!A:AR,27,FALSE),0)</f>
        <v>0</v>
      </c>
      <c r="N238" s="2">
        <f>IF(M238=0,0,VLOOKUP(L238,ProbListM2!D:W,IF(M238=1,17,IF(M238=2,18,IF(M238=3,19,IF(M238=4,20)))), FALSE))</f>
        <v>0</v>
      </c>
      <c r="O238" t="str">
        <f>IF(_xlfn.IFNA(VLOOKUP(D238,ctlistM2!A:AI,28,FALSE),"FA 12:0")=0,"FA 12:0", _xlfn.IFNA(VLOOKUP(D238,ctlistM2!A:AI,28,FALSE),"FA 12:0"))</f>
        <v>FA 12:0</v>
      </c>
      <c r="P238">
        <f>_xlfn.IFNA(VLOOKUP(D238,ctlistM2!A:AU,35,FALSE),0)</f>
        <v>0</v>
      </c>
      <c r="Q238" s="2">
        <f>IF(P238=0,0,VLOOKUP(O238,ProbListM2!D:W,IF(P238=1,17,IF(P238=2,18,IF(P238=3,19,IF(P238=4,20)))), FALSE))</f>
        <v>0</v>
      </c>
    </row>
    <row r="239" spans="1:17" x14ac:dyDescent="0.25">
      <c r="A239">
        <v>238</v>
      </c>
      <c r="B239">
        <v>880.8</v>
      </c>
      <c r="C239">
        <v>607.5</v>
      </c>
      <c r="D239" t="s">
        <v>1241</v>
      </c>
      <c r="E239">
        <f>VLOOKUP(D239,ProbListM2!D:S,10,FALSE)</f>
        <v>0.52580909110582019</v>
      </c>
      <c r="F239" t="str">
        <f>_xlfn.IFNA(VLOOKUP(D239,ctlistM2!A:AI,4,FALSE),"FA 12:0")</f>
        <v>TG 52:1-FA16:0</v>
      </c>
      <c r="G239">
        <f>_xlfn.IFNA(VLOOKUP(D239,ctlistM2!A:AL,11,FALSE),0)</f>
        <v>1</v>
      </c>
      <c r="H239" s="2">
        <f>IF(G239=0,0,VLOOKUP(F239,ProbListM2!D:W,IF(G239=1,17,IF(G239=2,18,IF(G239=3,19,IF(G239=4,20)))), FALSE))</f>
        <v>5.5317923187884789E-2</v>
      </c>
      <c r="I239" s="12" t="str">
        <f>IF(_xlfn.IFNA(VLOOKUP(D239,ctlistM2!A:AI,12,FALSE),"FA 12:0")=0,"FA 12:0", _xlfn.IFNA(VLOOKUP(D239,ctlistM2!A:AI,12,FALSE),"FA 12:0"))</f>
        <v>TG 52:1-FA16:1</v>
      </c>
      <c r="J239" s="12">
        <f>_xlfn.IFNA(VLOOKUP(D239,ctlistM2!A:AO,19,FALSE),0)</f>
        <v>2</v>
      </c>
      <c r="K239" s="2">
        <f>IF(J239=0,0,VLOOKUP(I239,ProbListM2!D:W,IF(J239=1,17,IF(J239=2,18,IF(J239=3,19,IF(J239=4,20)))),FALSE))</f>
        <v>1.0814629022802223E-2</v>
      </c>
      <c r="L239" s="12" t="str">
        <f>IF(_xlfn.IFNA(VLOOKUP(D239,ctlistM2!A:AI,20,FALSE),"FA 12:0")=0,"FA 12:0", _xlfn.IFNA(VLOOKUP(D239,ctlistM2!A:AI,20,FALSE),"FA 12:0"))</f>
        <v>FA 12:0</v>
      </c>
      <c r="M239">
        <f>_xlfn.IFNA(VLOOKUP(D239,ctlistM2!A:AR,27,FALSE),0)</f>
        <v>0</v>
      </c>
      <c r="N239" s="2">
        <f>IF(M239=0,0,VLOOKUP(L239,ProbListM2!D:W,IF(M239=1,17,IF(M239=2,18,IF(M239=3,19,IF(M239=4,20)))), FALSE))</f>
        <v>0</v>
      </c>
      <c r="O239" t="str">
        <f>IF(_xlfn.IFNA(VLOOKUP(D239,ctlistM2!A:AI,28,FALSE),"FA 12:0")=0,"FA 12:0", _xlfn.IFNA(VLOOKUP(D239,ctlistM2!A:AI,28,FALSE),"FA 12:0"))</f>
        <v>FA 12:0</v>
      </c>
      <c r="P239">
        <f>_xlfn.IFNA(VLOOKUP(D239,ctlistM2!A:AU,35,FALSE),0)</f>
        <v>0</v>
      </c>
      <c r="Q239" s="2">
        <f>IF(P239=0,0,VLOOKUP(O239,ProbListM2!D:W,IF(P239=1,17,IF(P239=2,18,IF(P239=3,19,IF(P239=4,20)))), FALSE))</f>
        <v>0</v>
      </c>
    </row>
    <row r="240" spans="1:17" x14ac:dyDescent="0.25">
      <c r="A240">
        <v>239</v>
      </c>
      <c r="B240">
        <v>880.8</v>
      </c>
      <c r="C240">
        <v>579.5</v>
      </c>
      <c r="D240" t="s">
        <v>1242</v>
      </c>
      <c r="E240">
        <f>VLOOKUP(D240,ProbListM2!D:S,10,FALSE)</f>
        <v>0.52580909110582019</v>
      </c>
      <c r="F240" t="str">
        <f>_xlfn.IFNA(VLOOKUP(D240,ctlistM2!A:AI,4,FALSE),"FA 12:0")</f>
        <v>TG 52:1-FA18:0</v>
      </c>
      <c r="G240">
        <f>_xlfn.IFNA(VLOOKUP(D240,ctlistM2!A:AL,11,FALSE),0)</f>
        <v>1</v>
      </c>
      <c r="H240" s="2">
        <f>IF(G240=0,0,VLOOKUP(F240,ProbListM2!D:W,IF(G240=1,17,IF(G240=2,18,IF(G240=3,19,IF(G240=4,20)))), FALSE))</f>
        <v>5.0158337542105455E-2</v>
      </c>
      <c r="I240" s="12" t="str">
        <f>IF(_xlfn.IFNA(VLOOKUP(D240,ctlistM2!A:AI,12,FALSE),"FA 12:0")=0,"FA 12:0", _xlfn.IFNA(VLOOKUP(D240,ctlistM2!A:AI,12,FALSE),"FA 12:0"))</f>
        <v>TG 52:1-FA18:1</v>
      </c>
      <c r="J240" s="12">
        <f>_xlfn.IFNA(VLOOKUP(D240,ctlistM2!A:AO,19,FALSE),0)</f>
        <v>2</v>
      </c>
      <c r="K240" s="2">
        <f>IF(J240=0,0,VLOOKUP(I240,ProbListM2!D:W,IF(J240=1,17,IF(J240=2,18,IF(J240=3,19,IF(J240=4,20)))),FALSE))</f>
        <v>1.3137831281609811E-2</v>
      </c>
      <c r="L240" s="12" t="str">
        <f>IF(_xlfn.IFNA(VLOOKUP(D240,ctlistM2!A:AI,20,FALSE),"FA 12:0")=0,"FA 12:0", _xlfn.IFNA(VLOOKUP(D240,ctlistM2!A:AI,20,FALSE),"FA 12:0"))</f>
        <v>FA 12:0</v>
      </c>
      <c r="M240">
        <f>_xlfn.IFNA(VLOOKUP(D240,ctlistM2!A:AR,27,FALSE),0)</f>
        <v>0</v>
      </c>
      <c r="N240" s="2">
        <f>IF(M240=0,0,VLOOKUP(L240,ProbListM2!D:W,IF(M240=1,17,IF(M240=2,18,IF(M240=3,19,IF(M240=4,20)))), FALSE))</f>
        <v>0</v>
      </c>
      <c r="O240" t="str">
        <f>IF(_xlfn.IFNA(VLOOKUP(D240,ctlistM2!A:AI,28,FALSE),"FA 12:0")=0,"FA 12:0", _xlfn.IFNA(VLOOKUP(D240,ctlistM2!A:AI,28,FALSE),"FA 12:0"))</f>
        <v>FA 12:0</v>
      </c>
      <c r="P240">
        <f>_xlfn.IFNA(VLOOKUP(D240,ctlistM2!A:AU,35,FALSE),0)</f>
        <v>0</v>
      </c>
      <c r="Q240" s="2">
        <f>IF(P240=0,0,VLOOKUP(O240,ProbListM2!D:W,IF(P240=1,17,IF(P240=2,18,IF(P240=3,19,IF(P240=4,20)))), FALSE))</f>
        <v>0</v>
      </c>
    </row>
    <row r="241" spans="1:17" x14ac:dyDescent="0.25">
      <c r="A241">
        <v>240</v>
      </c>
      <c r="B241">
        <v>880.8</v>
      </c>
      <c r="C241">
        <v>551.5</v>
      </c>
      <c r="D241" t="s">
        <v>1243</v>
      </c>
      <c r="E241">
        <f>VLOOKUP(D241,ProbListM2!D:S,10,FALSE)</f>
        <v>0.52580909110582019</v>
      </c>
      <c r="F241" t="str">
        <f>_xlfn.IFNA(VLOOKUP(D241,ctlistM2!A:AI,4,FALSE),"FA 12:0")</f>
        <v>TG 52:1-FA20:0</v>
      </c>
      <c r="G241">
        <f>_xlfn.IFNA(VLOOKUP(D241,ctlistM2!A:AL,11,FALSE),0)</f>
        <v>1</v>
      </c>
      <c r="H241" s="2">
        <f>IF(G241=0,0,VLOOKUP(F241,ProbListM2!D:W,IF(G241=1,17,IF(G241=2,18,IF(G241=3,19,IF(G241=4,20)))), FALSE))</f>
        <v>4.5273245614849328E-2</v>
      </c>
      <c r="I241" s="12" t="str">
        <f>IF(_xlfn.IFNA(VLOOKUP(D241,ctlistM2!A:AI,12,FALSE),"FA 12:0")=0,"FA 12:0", _xlfn.IFNA(VLOOKUP(D241,ctlistM2!A:AI,12,FALSE),"FA 12:0"))</f>
        <v>TG 52:1-FA20:1</v>
      </c>
      <c r="J241" s="12">
        <f>_xlfn.IFNA(VLOOKUP(D241,ctlistM2!A:AO,19,FALSE),0)</f>
        <v>2</v>
      </c>
      <c r="K241" s="2">
        <f>IF(J241=0,0,VLOOKUP(I241,ProbListM2!D:W,IF(J241=1,17,IF(J241=2,18,IF(J241=3,19,IF(J241=4,20)))),FALSE))</f>
        <v>1.5735527258940642E-2</v>
      </c>
      <c r="L241" s="12" t="str">
        <f>IF(_xlfn.IFNA(VLOOKUP(D241,ctlistM2!A:AI,20,FALSE),"FA 12:0")=0,"FA 12:0", _xlfn.IFNA(VLOOKUP(D241,ctlistM2!A:AI,20,FALSE),"FA 12:0"))</f>
        <v>FA 12:0</v>
      </c>
      <c r="M241">
        <f>_xlfn.IFNA(VLOOKUP(D241,ctlistM2!A:AR,27,FALSE),0)</f>
        <v>0</v>
      </c>
      <c r="N241" s="2">
        <f>IF(M241=0,0,VLOOKUP(L241,ProbListM2!D:W,IF(M241=1,17,IF(M241=2,18,IF(M241=3,19,IF(M241=4,20)))), FALSE))</f>
        <v>0</v>
      </c>
      <c r="O241" t="str">
        <f>IF(_xlfn.IFNA(VLOOKUP(D241,ctlistM2!A:AI,28,FALSE),"FA 12:0")=0,"FA 12:0", _xlfn.IFNA(VLOOKUP(D241,ctlistM2!A:AI,28,FALSE),"FA 12:0"))</f>
        <v>FA 12:0</v>
      </c>
      <c r="P241">
        <f>_xlfn.IFNA(VLOOKUP(D241,ctlistM2!A:AU,35,FALSE),0)</f>
        <v>0</v>
      </c>
      <c r="Q241" s="2">
        <f>IF(P241=0,0,VLOOKUP(O241,ProbListM2!D:W,IF(P241=1,17,IF(P241=2,18,IF(P241=3,19,IF(P241=4,20)))), FALSE))</f>
        <v>0</v>
      </c>
    </row>
    <row r="242" spans="1:17" x14ac:dyDescent="0.25">
      <c r="A242">
        <v>241</v>
      </c>
      <c r="B242">
        <v>878.8</v>
      </c>
      <c r="C242">
        <v>605.5</v>
      </c>
      <c r="D242" t="s">
        <v>1244</v>
      </c>
      <c r="E242">
        <f>VLOOKUP(D242,ProbListM2!D:S,10,FALSE)</f>
        <v>0.52596686933236525</v>
      </c>
      <c r="F242" t="str">
        <f>_xlfn.IFNA(VLOOKUP(D242,ctlistM2!A:AI,4,FALSE),"FA 12:0")</f>
        <v>TG 52:2-FA16:0</v>
      </c>
      <c r="G242">
        <f>_xlfn.IFNA(VLOOKUP(D242,ctlistM2!A:AL,11,FALSE),0)</f>
        <v>1</v>
      </c>
      <c r="H242" s="2">
        <f>IF(G242=0,0,VLOOKUP(F242,ProbListM2!D:W,IF(G242=1,17,IF(G242=2,18,IF(G242=3,19,IF(G242=4,20)))), FALSE))</f>
        <v>5.5264112825472229E-2</v>
      </c>
      <c r="I242" s="12" t="str">
        <f>IF(_xlfn.IFNA(VLOOKUP(D242,ctlistM2!A:AI,12,FALSE),"FA 12:0")=0,"FA 12:0", _xlfn.IFNA(VLOOKUP(D242,ctlistM2!A:AI,12,FALSE),"FA 12:0"))</f>
        <v>TG 52:2-FA16:1</v>
      </c>
      <c r="J242" s="12">
        <f>_xlfn.IFNA(VLOOKUP(D242,ctlistM2!A:AO,19,FALSE),0)</f>
        <v>2</v>
      </c>
      <c r="K242" s="2">
        <f>IF(J242=0,0,VLOOKUP(I242,ProbListM2!D:W,IF(J242=1,17,IF(J242=2,18,IF(J242=3,19,IF(J242=4,20)))),FALSE))</f>
        <v>1.0817874141642548E-2</v>
      </c>
      <c r="L242" s="12" t="str">
        <f>IF(_xlfn.IFNA(VLOOKUP(D242,ctlistM2!A:AI,20,FALSE),"FA 12:0")=0,"FA 12:0", _xlfn.IFNA(VLOOKUP(D242,ctlistM2!A:AI,20,FALSE),"FA 12:0"))</f>
        <v>FA 12:0</v>
      </c>
      <c r="M242">
        <f>_xlfn.IFNA(VLOOKUP(D242,ctlistM2!A:AR,27,FALSE),0)</f>
        <v>0</v>
      </c>
      <c r="N242" s="2">
        <f>IF(M242=0,0,VLOOKUP(L242,ProbListM2!D:W,IF(M242=1,17,IF(M242=2,18,IF(M242=3,19,IF(M242=4,20)))), FALSE))</f>
        <v>0</v>
      </c>
      <c r="O242" t="str">
        <f>IF(_xlfn.IFNA(VLOOKUP(D242,ctlistM2!A:AI,28,FALSE),"FA 12:0")=0,"FA 12:0", _xlfn.IFNA(VLOOKUP(D242,ctlistM2!A:AI,28,FALSE),"FA 12:0"))</f>
        <v>FA 12:0</v>
      </c>
      <c r="P242">
        <f>_xlfn.IFNA(VLOOKUP(D242,ctlistM2!A:AU,35,FALSE),0)</f>
        <v>0</v>
      </c>
      <c r="Q242" s="2">
        <f>IF(P242=0,0,VLOOKUP(O242,ProbListM2!D:W,IF(P242=1,17,IF(P242=2,18,IF(P242=3,19,IF(P242=4,20)))), FALSE))</f>
        <v>0</v>
      </c>
    </row>
    <row r="243" spans="1:17" x14ac:dyDescent="0.25">
      <c r="A243">
        <v>242</v>
      </c>
      <c r="B243">
        <v>878.8</v>
      </c>
      <c r="C243">
        <v>607.5</v>
      </c>
      <c r="D243" t="s">
        <v>1245</v>
      </c>
      <c r="E243">
        <f>VLOOKUP(D243,ProbListM2!D:S,10,FALSE)</f>
        <v>0.52596686933236525</v>
      </c>
      <c r="F243" t="str">
        <f>_xlfn.IFNA(VLOOKUP(D243,ctlistM2!A:AI,4,FALSE),"FA 12:0")</f>
        <v>TG 52:2-FA16:1</v>
      </c>
      <c r="G243">
        <f>_xlfn.IFNA(VLOOKUP(D243,ctlistM2!A:AL,11,FALSE),0)</f>
        <v>1</v>
      </c>
      <c r="H243" s="2">
        <f>IF(G243=0,0,VLOOKUP(F243,ProbListM2!D:W,IF(G243=1,17,IF(G243=2,18,IF(G243=3,19,IF(G243=4,20)))), FALSE))</f>
        <v>5.5334522299547911E-2</v>
      </c>
      <c r="I243" s="12" t="str">
        <f>IF(_xlfn.IFNA(VLOOKUP(D243,ctlistM2!A:AI,12,FALSE),"FA 12:0")=0,"FA 12:0", _xlfn.IFNA(VLOOKUP(D243,ctlistM2!A:AI,12,FALSE),"FA 12:0"))</f>
        <v>FA 12:0</v>
      </c>
      <c r="J243" s="12">
        <f>_xlfn.IFNA(VLOOKUP(D243,ctlistM2!A:AO,19,FALSE),0)</f>
        <v>0</v>
      </c>
      <c r="K243" s="2">
        <f>IF(J243=0,0,VLOOKUP(I243,ProbListM2!D:W,IF(J243=1,17,IF(J243=2,18,IF(J243=3,19,IF(J243=4,20)))),FALSE))</f>
        <v>0</v>
      </c>
      <c r="L243" s="12" t="str">
        <f>IF(_xlfn.IFNA(VLOOKUP(D243,ctlistM2!A:AI,20,FALSE),"FA 12:0")=0,"FA 12:0", _xlfn.IFNA(VLOOKUP(D243,ctlistM2!A:AI,20,FALSE),"FA 12:0"))</f>
        <v>FA 12:0</v>
      </c>
      <c r="M243">
        <f>_xlfn.IFNA(VLOOKUP(D243,ctlistM2!A:AR,27,FALSE),0)</f>
        <v>0</v>
      </c>
      <c r="N243" s="2">
        <f>IF(M243=0,0,VLOOKUP(L243,ProbListM2!D:W,IF(M243=1,17,IF(M243=2,18,IF(M243=3,19,IF(M243=4,20)))), FALSE))</f>
        <v>0</v>
      </c>
      <c r="O243" t="str">
        <f>IF(_xlfn.IFNA(VLOOKUP(D243,ctlistM2!A:AI,28,FALSE),"FA 12:0")=0,"FA 12:0", _xlfn.IFNA(VLOOKUP(D243,ctlistM2!A:AI,28,FALSE),"FA 12:0"))</f>
        <v>FA 12:0</v>
      </c>
      <c r="P243">
        <f>_xlfn.IFNA(VLOOKUP(D243,ctlistM2!A:AU,35,FALSE),0)</f>
        <v>0</v>
      </c>
      <c r="Q243" s="2">
        <f>IF(P243=0,0,VLOOKUP(O243,ProbListM2!D:W,IF(P243=1,17,IF(P243=2,18,IF(P243=3,19,IF(P243=4,20)))), FALSE))</f>
        <v>0</v>
      </c>
    </row>
    <row r="244" spans="1:17" x14ac:dyDescent="0.25">
      <c r="A244">
        <v>243</v>
      </c>
      <c r="B244">
        <v>878.8</v>
      </c>
      <c r="C244">
        <v>577.5</v>
      </c>
      <c r="D244" t="s">
        <v>1246</v>
      </c>
      <c r="E244">
        <f>VLOOKUP(D244,ProbListM2!D:S,10,FALSE)</f>
        <v>0.52596686933236525</v>
      </c>
      <c r="F244" t="str">
        <f>_xlfn.IFNA(VLOOKUP(D244,ctlistM2!A:AI,4,FALSE),"FA 12:0")</f>
        <v>TG 52:2-FA18:0</v>
      </c>
      <c r="G244">
        <f>_xlfn.IFNA(VLOOKUP(D244,ctlistM2!A:AL,11,FALSE),0)</f>
        <v>1</v>
      </c>
      <c r="H244" s="2">
        <f>IF(G244=0,0,VLOOKUP(F244,ProbListM2!D:W,IF(G244=1,17,IF(G244=2,18,IF(G244=3,19,IF(G244=4,20)))), FALSE))</f>
        <v>5.0106585257730908E-2</v>
      </c>
      <c r="I244" s="12" t="str">
        <f>IF(_xlfn.IFNA(VLOOKUP(D244,ctlistM2!A:AI,12,FALSE),"FA 12:0")=0,"FA 12:0", _xlfn.IFNA(VLOOKUP(D244,ctlistM2!A:AI,12,FALSE),"FA 12:0"))</f>
        <v>TG 52:2-FA18:1</v>
      </c>
      <c r="J244" s="12">
        <f>_xlfn.IFNA(VLOOKUP(D244,ctlistM2!A:AO,19,FALSE),0)</f>
        <v>2</v>
      </c>
      <c r="K244" s="2">
        <f>IF(J244=0,0,VLOOKUP(I244,ProbListM2!D:W,IF(J244=1,17,IF(J244=2,18,IF(J244=3,19,IF(J244=4,20)))),FALSE))</f>
        <v>1.31417735179753E-2</v>
      </c>
      <c r="L244" s="12" t="str">
        <f>IF(_xlfn.IFNA(VLOOKUP(D244,ctlistM2!A:AI,20,FALSE),"FA 12:0")=0,"FA 12:0", _xlfn.IFNA(VLOOKUP(D244,ctlistM2!A:AI,20,FALSE),"FA 12:0"))</f>
        <v>FA 12:0</v>
      </c>
      <c r="M244">
        <f>_xlfn.IFNA(VLOOKUP(D244,ctlistM2!A:AR,27,FALSE),0)</f>
        <v>0</v>
      </c>
      <c r="N244" s="2">
        <f>IF(M244=0,0,VLOOKUP(L244,ProbListM2!D:W,IF(M244=1,17,IF(M244=2,18,IF(M244=3,19,IF(M244=4,20)))), FALSE))</f>
        <v>0</v>
      </c>
      <c r="O244" t="str">
        <f>IF(_xlfn.IFNA(VLOOKUP(D244,ctlistM2!A:AI,28,FALSE),"FA 12:0")=0,"FA 12:0", _xlfn.IFNA(VLOOKUP(D244,ctlistM2!A:AI,28,FALSE),"FA 12:0"))</f>
        <v>FA 12:0</v>
      </c>
      <c r="P244">
        <f>_xlfn.IFNA(VLOOKUP(D244,ctlistM2!A:AU,35,FALSE),0)</f>
        <v>0</v>
      </c>
      <c r="Q244" s="2">
        <f>IF(P244=0,0,VLOOKUP(O244,ProbListM2!D:W,IF(P244=1,17,IF(P244=2,18,IF(P244=3,19,IF(P244=4,20)))), FALSE))</f>
        <v>0</v>
      </c>
    </row>
    <row r="245" spans="1:17" x14ac:dyDescent="0.25">
      <c r="A245">
        <v>244</v>
      </c>
      <c r="B245">
        <v>878.8</v>
      </c>
      <c r="C245">
        <v>579.5</v>
      </c>
      <c r="D245" t="s">
        <v>1247</v>
      </c>
      <c r="E245">
        <f>VLOOKUP(D245,ProbListM2!D:S,10,FALSE)</f>
        <v>0.52596686933236525</v>
      </c>
      <c r="F245" t="str">
        <f>_xlfn.IFNA(VLOOKUP(D245,ctlistM2!A:AI,4,FALSE),"FA 12:0")</f>
        <v>TG 52:2-FA18:1</v>
      </c>
      <c r="G245">
        <f>_xlfn.IFNA(VLOOKUP(D245,ctlistM2!A:AL,11,FALSE),0)</f>
        <v>1</v>
      </c>
      <c r="H245" s="2">
        <f>IF(G245=0,0,VLOOKUP(F245,ProbListM2!D:W,IF(G245=1,17,IF(G245=2,18,IF(G245=3,19,IF(G245=4,20)))), FALSE))</f>
        <v>5.017338842973313E-2</v>
      </c>
      <c r="I245" s="12" t="str">
        <f>IF(_xlfn.IFNA(VLOOKUP(D245,ctlistM2!A:AI,12,FALSE),"FA 12:0")=0,"FA 12:0", _xlfn.IFNA(VLOOKUP(D245,ctlistM2!A:AI,12,FALSE),"FA 12:0"))</f>
        <v>TG 52:2-FA18:2</v>
      </c>
      <c r="J245" s="12">
        <f>_xlfn.IFNA(VLOOKUP(D245,ctlistM2!A:AO,19,FALSE),0)</f>
        <v>2</v>
      </c>
      <c r="K245" s="2">
        <f>IF(J245=0,0,VLOOKUP(I245,ProbListM2!D:W,IF(J245=1,17,IF(J245=2,18,IF(J245=3,19,IF(J245=4,20)))),FALSE))</f>
        <v>1.3108628486032035E-2</v>
      </c>
      <c r="L245" s="12" t="str">
        <f>IF(_xlfn.IFNA(VLOOKUP(D245,ctlistM2!A:AI,20,FALSE),"FA 12:0")=0,"FA 12:0", _xlfn.IFNA(VLOOKUP(D245,ctlistM2!A:AI,20,FALSE),"FA 12:0"))</f>
        <v>FA 12:0</v>
      </c>
      <c r="M245">
        <f>_xlfn.IFNA(VLOOKUP(D245,ctlistM2!A:AR,27,FALSE),0)</f>
        <v>0</v>
      </c>
      <c r="N245" s="2">
        <f>IF(M245=0,0,VLOOKUP(L245,ProbListM2!D:W,IF(M245=1,17,IF(M245=2,18,IF(M245=3,19,IF(M245=4,20)))), FALSE))</f>
        <v>0</v>
      </c>
      <c r="O245" t="str">
        <f>IF(_xlfn.IFNA(VLOOKUP(D245,ctlistM2!A:AI,28,FALSE),"FA 12:0")=0,"FA 12:0", _xlfn.IFNA(VLOOKUP(D245,ctlistM2!A:AI,28,FALSE),"FA 12:0"))</f>
        <v>FA 12:0</v>
      </c>
      <c r="P245">
        <f>_xlfn.IFNA(VLOOKUP(D245,ctlistM2!A:AU,35,FALSE),0)</f>
        <v>0</v>
      </c>
      <c r="Q245" s="2">
        <f>IF(P245=0,0,VLOOKUP(O245,ProbListM2!D:W,IF(P245=1,17,IF(P245=2,18,IF(P245=3,19,IF(P245=4,20)))), FALSE))</f>
        <v>0</v>
      </c>
    </row>
    <row r="246" spans="1:17" x14ac:dyDescent="0.25">
      <c r="A246">
        <v>245</v>
      </c>
      <c r="B246">
        <v>878.8</v>
      </c>
      <c r="C246">
        <v>549.5</v>
      </c>
      <c r="D246" t="s">
        <v>1248</v>
      </c>
      <c r="E246">
        <f>VLOOKUP(D246,ProbListM2!D:S,10,FALSE)</f>
        <v>0.52596686933236525</v>
      </c>
      <c r="F246" t="str">
        <f>_xlfn.IFNA(VLOOKUP(D246,ctlistM2!A:AI,4,FALSE),"FA 12:0")</f>
        <v>TG 52:2-FA20:0</v>
      </c>
      <c r="G246">
        <f>_xlfn.IFNA(VLOOKUP(D246,ctlistM2!A:AL,11,FALSE),0)</f>
        <v>1</v>
      </c>
      <c r="H246" s="2">
        <f>IF(G246=0,0,VLOOKUP(F246,ProbListM2!D:W,IF(G246=1,17,IF(G246=2,18,IF(G246=3,19,IF(G246=4,20)))), FALSE))</f>
        <v>4.5223633775160435E-2</v>
      </c>
      <c r="I246" s="12" t="str">
        <f>IF(_xlfn.IFNA(VLOOKUP(D246,ctlistM2!A:AI,12,FALSE),"FA 12:0")=0,"FA 12:0", _xlfn.IFNA(VLOOKUP(D246,ctlistM2!A:AI,12,FALSE),"FA 12:0"))</f>
        <v>TG 52:2-FA20:1</v>
      </c>
      <c r="J246" s="12">
        <f>_xlfn.IFNA(VLOOKUP(D246,ctlistM2!A:AO,19,FALSE),0)</f>
        <v>2</v>
      </c>
      <c r="K246" s="2">
        <f>IF(J246=0,0,VLOOKUP(I246,ProbListM2!D:W,IF(J246=1,17,IF(J246=2,18,IF(J246=3,19,IF(J246=4,20)))),FALSE))</f>
        <v>1.5740248979478885E-2</v>
      </c>
      <c r="L246" s="12" t="str">
        <f>IF(_xlfn.IFNA(VLOOKUP(D246,ctlistM2!A:AI,20,FALSE),"FA 12:0")=0,"FA 12:0", _xlfn.IFNA(VLOOKUP(D246,ctlistM2!A:AI,20,FALSE),"FA 12:0"))</f>
        <v>FA 12:0</v>
      </c>
      <c r="M246">
        <f>_xlfn.IFNA(VLOOKUP(D246,ctlistM2!A:AR,27,FALSE),0)</f>
        <v>0</v>
      </c>
      <c r="N246" s="2">
        <f>IF(M246=0,0,VLOOKUP(L246,ProbListM2!D:W,IF(M246=1,17,IF(M246=2,18,IF(M246=3,19,IF(M246=4,20)))), FALSE))</f>
        <v>0</v>
      </c>
      <c r="O246" t="str">
        <f>IF(_xlfn.IFNA(VLOOKUP(D246,ctlistM2!A:AI,28,FALSE),"FA 12:0")=0,"FA 12:0", _xlfn.IFNA(VLOOKUP(D246,ctlistM2!A:AI,28,FALSE),"FA 12:0"))</f>
        <v>FA 12:0</v>
      </c>
      <c r="P246">
        <f>_xlfn.IFNA(VLOOKUP(D246,ctlistM2!A:AU,35,FALSE),0)</f>
        <v>0</v>
      </c>
      <c r="Q246" s="2">
        <f>IF(P246=0,0,VLOOKUP(O246,ProbListM2!D:W,IF(P246=1,17,IF(P246=2,18,IF(P246=3,19,IF(P246=4,20)))), FALSE))</f>
        <v>0</v>
      </c>
    </row>
    <row r="247" spans="1:17" x14ac:dyDescent="0.25">
      <c r="A247">
        <v>246</v>
      </c>
      <c r="B247">
        <v>878.8</v>
      </c>
      <c r="C247">
        <v>551.5</v>
      </c>
      <c r="D247" t="s">
        <v>1249</v>
      </c>
      <c r="E247">
        <f>VLOOKUP(D247,ProbListM2!D:S,10,FALSE)</f>
        <v>0.52596686933236525</v>
      </c>
      <c r="F247" t="str">
        <f>_xlfn.IFNA(VLOOKUP(D247,ctlistM2!A:AI,4,FALSE),"FA 12:0")</f>
        <v>TG 52:2-FA20:2</v>
      </c>
      <c r="G247">
        <f>_xlfn.IFNA(VLOOKUP(D247,ctlistM2!A:AL,11,FALSE),0)</f>
        <v>2</v>
      </c>
      <c r="H247" s="2">
        <f>IF(G247=0,0,VLOOKUP(F247,ProbListM2!D:W,IF(G247=1,17,IF(G247=2,18,IF(G247=3,19,IF(G247=4,20)))), FALSE))</f>
        <v>1.5703497645462139E-2</v>
      </c>
      <c r="I247" s="12" t="str">
        <f>IF(_xlfn.IFNA(VLOOKUP(D247,ctlistM2!A:AI,12,FALSE),"FA 12:0")=0,"FA 12:0", _xlfn.IFNA(VLOOKUP(D247,ctlistM2!A:AI,12,FALSE),"FA 12:0"))</f>
        <v>TG 52:2-FA20:1</v>
      </c>
      <c r="J247" s="12">
        <f>_xlfn.IFNA(VLOOKUP(D247,ctlistM2!A:AO,19,FALSE),0)</f>
        <v>1</v>
      </c>
      <c r="K247" s="2">
        <f>IF(J247=0,0,VLOOKUP(I247,ProbListM2!D:W,IF(J247=1,17,IF(J247=2,18,IF(J247=3,19,IF(J247=4,20)))),FALSE))</f>
        <v>4.5286830645089177E-2</v>
      </c>
      <c r="L247" s="12" t="str">
        <f>IF(_xlfn.IFNA(VLOOKUP(D247,ctlistM2!A:AI,20,FALSE),"FA 12:0")=0,"FA 12:0", _xlfn.IFNA(VLOOKUP(D247,ctlistM2!A:AI,20,FALSE),"FA 12:0"))</f>
        <v>FA 12:0</v>
      </c>
      <c r="M247">
        <f>_xlfn.IFNA(VLOOKUP(D247,ctlistM2!A:AR,27,FALSE),0)</f>
        <v>0</v>
      </c>
      <c r="N247" s="2">
        <f>IF(M247=0,0,VLOOKUP(L247,ProbListM2!D:W,IF(M247=1,17,IF(M247=2,18,IF(M247=3,19,IF(M247=4,20)))), FALSE))</f>
        <v>0</v>
      </c>
      <c r="O247" t="str">
        <f>IF(_xlfn.IFNA(VLOOKUP(D247,ctlistM2!A:AI,28,FALSE),"FA 12:0")=0,"FA 12:0", _xlfn.IFNA(VLOOKUP(D247,ctlistM2!A:AI,28,FALSE),"FA 12:0"))</f>
        <v>FA 12:0</v>
      </c>
      <c r="P247">
        <f>_xlfn.IFNA(VLOOKUP(D247,ctlistM2!A:AU,35,FALSE),0)</f>
        <v>0</v>
      </c>
      <c r="Q247" s="2">
        <f>IF(P247=0,0,VLOOKUP(O247,ProbListM2!D:W,IF(P247=1,17,IF(P247=2,18,IF(P247=3,19,IF(P247=4,20)))), FALSE))</f>
        <v>0</v>
      </c>
    </row>
    <row r="248" spans="1:17" x14ac:dyDescent="0.25">
      <c r="A248">
        <v>247</v>
      </c>
      <c r="B248">
        <v>876.8</v>
      </c>
      <c r="C248">
        <v>631.6</v>
      </c>
      <c r="D248" t="s">
        <v>1250</v>
      </c>
      <c r="E248">
        <f>VLOOKUP(D248,ProbListM2!D:S,10,FALSE)</f>
        <v>0.5261246949030306</v>
      </c>
      <c r="F248" t="str">
        <f>_xlfn.IFNA(VLOOKUP(D248,ctlistM2!A:AI,4,FALSE),"FA 12:0")</f>
        <v>TG 52:3-FA14:0</v>
      </c>
      <c r="G248">
        <f>_xlfn.IFNA(VLOOKUP(D248,ctlistM2!A:AL,11,FALSE),0)</f>
        <v>1</v>
      </c>
      <c r="H248" s="2">
        <f>IF(G248=0,0,VLOOKUP(F248,ProbListM2!D:W,IF(G248=1,17,IF(G248=2,18,IF(G248=3,19,IF(G248=4,20)))), FALSE))</f>
        <v>6.0640438834906892E-2</v>
      </c>
      <c r="I248" s="12" t="str">
        <f>IF(_xlfn.IFNA(VLOOKUP(D248,ctlistM2!A:AI,12,FALSE),"FA 12:0")=0,"FA 12:0", _xlfn.IFNA(VLOOKUP(D248,ctlistM2!A:AI,12,FALSE),"FA 12:0"))</f>
        <v>FA 12:0</v>
      </c>
      <c r="J248" s="12">
        <f>_xlfn.IFNA(VLOOKUP(D248,ctlistM2!A:AO,19,FALSE),0)</f>
        <v>0</v>
      </c>
      <c r="K248" s="2">
        <f>IF(J248=0,0,VLOOKUP(I248,ProbListM2!D:W,IF(J248=1,17,IF(J248=2,18,IF(J248=3,19,IF(J248=4,20)))),FALSE))</f>
        <v>0</v>
      </c>
      <c r="L248" s="12" t="str">
        <f>IF(_xlfn.IFNA(VLOOKUP(D248,ctlistM2!A:AI,20,FALSE),"FA 12:0")=0,"FA 12:0", _xlfn.IFNA(VLOOKUP(D248,ctlistM2!A:AI,20,FALSE),"FA 12:0"))</f>
        <v>FA 12:0</v>
      </c>
      <c r="M248">
        <f>_xlfn.IFNA(VLOOKUP(D248,ctlistM2!A:AR,27,FALSE),0)</f>
        <v>0</v>
      </c>
      <c r="N248" s="2">
        <f>IF(M248=0,0,VLOOKUP(L248,ProbListM2!D:W,IF(M248=1,17,IF(M248=2,18,IF(M248=3,19,IF(M248=4,20)))), FALSE))</f>
        <v>0</v>
      </c>
      <c r="O248" t="str">
        <f>IF(_xlfn.IFNA(VLOOKUP(D248,ctlistM2!A:AI,28,FALSE),"FA 12:0")=0,"FA 12:0", _xlfn.IFNA(VLOOKUP(D248,ctlistM2!A:AI,28,FALSE),"FA 12:0"))</f>
        <v>FA 12:0</v>
      </c>
      <c r="P248">
        <f>_xlfn.IFNA(VLOOKUP(D248,ctlistM2!A:AU,35,FALSE),0)</f>
        <v>0</v>
      </c>
      <c r="Q248" s="2">
        <f>IF(P248=0,0,VLOOKUP(O248,ProbListM2!D:W,IF(P248=1,17,IF(P248=2,18,IF(P248=3,19,IF(P248=4,20)))), FALSE))</f>
        <v>0</v>
      </c>
    </row>
    <row r="249" spans="1:17" x14ac:dyDescent="0.25">
      <c r="A249">
        <v>248</v>
      </c>
      <c r="B249">
        <v>876.8</v>
      </c>
      <c r="C249">
        <v>603.5</v>
      </c>
      <c r="D249" t="s">
        <v>1251</v>
      </c>
      <c r="E249">
        <f>VLOOKUP(D249,ProbListM2!D:S,10,FALSE)</f>
        <v>0.5261246949030306</v>
      </c>
      <c r="F249" t="str">
        <f>_xlfn.IFNA(VLOOKUP(D249,ctlistM2!A:AI,4,FALSE),"FA 12:0")</f>
        <v>TG 52:3-FA16:1</v>
      </c>
      <c r="G249">
        <f>_xlfn.IFNA(VLOOKUP(D249,ctlistM2!A:AL,11,FALSE),0)</f>
        <v>2</v>
      </c>
      <c r="H249" s="2">
        <f>IF(G249=0,0,VLOOKUP(F249,ProbListM2!D:W,IF(G249=1,17,IF(G249=2,18,IF(G249=3,19,IF(G249=4,20)))), FALSE))</f>
        <v>1.0821120234237617E-2</v>
      </c>
      <c r="I249" s="12" t="str">
        <f>IF(_xlfn.IFNA(VLOOKUP(D249,ctlistM2!A:AI,12,FALSE),"FA 12:0")=0,"FA 12:0", _xlfn.IFNA(VLOOKUP(D249,ctlistM2!A:AI,12,FALSE),"FA 12:0"))</f>
        <v>TG 52:3-FA16:0</v>
      </c>
      <c r="J249" s="12">
        <f>_xlfn.IFNA(VLOOKUP(D249,ctlistM2!A:AO,19,FALSE),0)</f>
        <v>1</v>
      </c>
      <c r="K249" s="2">
        <f>IF(J249=0,0,VLOOKUP(I249,ProbListM2!D:W,IF(J249=1,17,IF(J249=2,18,IF(J249=3,19,IF(J249=4,20)))),FALSE))</f>
        <v>5.5210312568366095E-2</v>
      </c>
      <c r="L249" s="12" t="str">
        <f>IF(_xlfn.IFNA(VLOOKUP(D249,ctlistM2!A:AI,20,FALSE),"FA 12:0")=0,"FA 12:0", _xlfn.IFNA(VLOOKUP(D249,ctlistM2!A:AI,20,FALSE),"FA 12:0"))</f>
        <v>FA 12:0</v>
      </c>
      <c r="M249">
        <f>_xlfn.IFNA(VLOOKUP(D249,ctlistM2!A:AR,27,FALSE),0)</f>
        <v>0</v>
      </c>
      <c r="N249" s="2">
        <f>IF(M249=0,0,VLOOKUP(L249,ProbListM2!D:W,IF(M249=1,17,IF(M249=2,18,IF(M249=3,19,IF(M249=4,20)))), FALSE))</f>
        <v>0</v>
      </c>
      <c r="O249" t="str">
        <f>IF(_xlfn.IFNA(VLOOKUP(D249,ctlistM2!A:AI,28,FALSE),"FA 12:0")=0,"FA 12:0", _xlfn.IFNA(VLOOKUP(D249,ctlistM2!A:AI,28,FALSE),"FA 12:0"))</f>
        <v>FA 12:0</v>
      </c>
      <c r="P249">
        <f>_xlfn.IFNA(VLOOKUP(D249,ctlistM2!A:AU,35,FALSE),0)</f>
        <v>0</v>
      </c>
      <c r="Q249" s="2">
        <f>IF(P249=0,0,VLOOKUP(O249,ProbListM2!D:W,IF(P249=1,17,IF(P249=2,18,IF(P249=3,19,IF(P249=4,20)))), FALSE))</f>
        <v>0</v>
      </c>
    </row>
    <row r="250" spans="1:17" x14ac:dyDescent="0.25">
      <c r="A250">
        <v>249</v>
      </c>
      <c r="B250">
        <v>876.8</v>
      </c>
      <c r="C250">
        <v>605.5</v>
      </c>
      <c r="D250" t="s">
        <v>1252</v>
      </c>
      <c r="E250">
        <f>VLOOKUP(D250,ProbListM2!D:S,10,FALSE)</f>
        <v>0.5261246949030306</v>
      </c>
      <c r="F250" t="str">
        <f>_xlfn.IFNA(VLOOKUP(D250,ctlistM2!A:AI,4,FALSE),"FA 12:0")</f>
        <v>TG 52:3-FA16:1</v>
      </c>
      <c r="G250">
        <f>_xlfn.IFNA(VLOOKUP(D250,ctlistM2!A:AL,11,FALSE),0)</f>
        <v>1</v>
      </c>
      <c r="H250" s="2">
        <f>IF(G250=0,0,VLOOKUP(F250,ProbListM2!D:W,IF(G250=1,17,IF(G250=2,18,IF(G250=3,19,IF(G250=4,20)))), FALSE))</f>
        <v>5.5280695790393707E-2</v>
      </c>
      <c r="I250" s="12" t="str">
        <f>IF(_xlfn.IFNA(VLOOKUP(D250,ctlistM2!A:AI,12,FALSE),"FA 12:0")=0,"FA 12:0", _xlfn.IFNA(VLOOKUP(D250,ctlistM2!A:AI,12,FALSE),"FA 12:0"))</f>
        <v>FA 12:0</v>
      </c>
      <c r="J250" s="12">
        <f>_xlfn.IFNA(VLOOKUP(D250,ctlistM2!A:AO,19,FALSE),0)</f>
        <v>0</v>
      </c>
      <c r="K250" s="2">
        <f>IF(J250=0,0,VLOOKUP(I250,ProbListM2!D:W,IF(J250=1,17,IF(J250=2,18,IF(J250=3,19,IF(J250=4,20)))),FALSE))</f>
        <v>0</v>
      </c>
      <c r="L250" s="12" t="str">
        <f>IF(_xlfn.IFNA(VLOOKUP(D250,ctlistM2!A:AI,20,FALSE),"FA 12:0")=0,"FA 12:0", _xlfn.IFNA(VLOOKUP(D250,ctlistM2!A:AI,20,FALSE),"FA 12:0"))</f>
        <v>FA 12:0</v>
      </c>
      <c r="M250">
        <f>_xlfn.IFNA(VLOOKUP(D250,ctlistM2!A:AR,27,FALSE),0)</f>
        <v>0</v>
      </c>
      <c r="N250" s="2">
        <f>IF(M250=0,0,VLOOKUP(L250,ProbListM2!D:W,IF(M250=1,17,IF(M250=2,18,IF(M250=3,19,IF(M250=4,20)))), FALSE))</f>
        <v>0</v>
      </c>
      <c r="O250" t="str">
        <f>IF(_xlfn.IFNA(VLOOKUP(D250,ctlistM2!A:AI,28,FALSE),"FA 12:0")=0,"FA 12:0", _xlfn.IFNA(VLOOKUP(D250,ctlistM2!A:AI,28,FALSE),"FA 12:0"))</f>
        <v>FA 12:0</v>
      </c>
      <c r="P250">
        <f>_xlfn.IFNA(VLOOKUP(D250,ctlistM2!A:AU,35,FALSE),0)</f>
        <v>0</v>
      </c>
      <c r="Q250" s="2">
        <f>IF(P250=0,0,VLOOKUP(O250,ProbListM2!D:W,IF(P250=1,17,IF(P250=2,18,IF(P250=3,19,IF(P250=4,20)))), FALSE))</f>
        <v>0</v>
      </c>
    </row>
    <row r="251" spans="1:17" x14ac:dyDescent="0.25">
      <c r="A251">
        <v>250</v>
      </c>
      <c r="B251">
        <v>876.8</v>
      </c>
      <c r="C251">
        <v>575.5</v>
      </c>
      <c r="D251" t="s">
        <v>1253</v>
      </c>
      <c r="E251">
        <f>VLOOKUP(D251,ProbListM2!D:S,10,FALSE)</f>
        <v>0.5261246949030306</v>
      </c>
      <c r="F251" t="str">
        <f>_xlfn.IFNA(VLOOKUP(D251,ctlistM2!A:AI,4,FALSE),"FA 12:0")</f>
        <v>TG 52:3-FA18:0</v>
      </c>
      <c r="G251">
        <f>_xlfn.IFNA(VLOOKUP(D251,ctlistM2!A:AL,11,FALSE),0)</f>
        <v>1</v>
      </c>
      <c r="H251" s="2">
        <f>IF(G251=0,0,VLOOKUP(F251,ProbListM2!D:W,IF(G251=1,17,IF(G251=2,18,IF(G251=3,19,IF(G251=4,20)))), FALSE))</f>
        <v>5.0054844778359288E-2</v>
      </c>
      <c r="I251" s="12" t="str">
        <f>IF(_xlfn.IFNA(VLOOKUP(D251,ctlistM2!A:AI,12,FALSE),"FA 12:0")=0,"FA 12:0", _xlfn.IFNA(VLOOKUP(D251,ctlistM2!A:AI,12,FALSE),"FA 12:0"))</f>
        <v>TG 52:3-FA18:1</v>
      </c>
      <c r="J251" s="12">
        <f>_xlfn.IFNA(VLOOKUP(D251,ctlistM2!A:AO,19,FALSE),0)</f>
        <v>2</v>
      </c>
      <c r="K251" s="2">
        <f>IF(J251=0,0,VLOOKUP(I251,ProbListM2!D:W,IF(J251=1,17,IF(J251=2,18,IF(J251=3,19,IF(J251=4,20)))),FALSE))</f>
        <v>1.3145716937277854E-2</v>
      </c>
      <c r="L251" s="12" t="str">
        <f>IF(_xlfn.IFNA(VLOOKUP(D251,ctlistM2!A:AI,20,FALSE),"FA 12:0")=0,"FA 12:0", _xlfn.IFNA(VLOOKUP(D251,ctlistM2!A:AI,20,FALSE),"FA 12:0"))</f>
        <v>FA 12:0</v>
      </c>
      <c r="M251">
        <f>_xlfn.IFNA(VLOOKUP(D251,ctlistM2!A:AR,27,FALSE),0)</f>
        <v>0</v>
      </c>
      <c r="N251" s="2">
        <f>IF(M251=0,0,VLOOKUP(L251,ProbListM2!D:W,IF(M251=1,17,IF(M251=2,18,IF(M251=3,19,IF(M251=4,20)))), FALSE))</f>
        <v>0</v>
      </c>
      <c r="O251" t="str">
        <f>IF(_xlfn.IFNA(VLOOKUP(D251,ctlistM2!A:AI,28,FALSE),"FA 12:0")=0,"FA 12:0", _xlfn.IFNA(VLOOKUP(D251,ctlistM2!A:AI,28,FALSE),"FA 12:0"))</f>
        <v>FA 12:0</v>
      </c>
      <c r="P251">
        <f>_xlfn.IFNA(VLOOKUP(D251,ctlistM2!A:AU,35,FALSE),0)</f>
        <v>0</v>
      </c>
      <c r="Q251" s="2">
        <f>IF(P251=0,0,VLOOKUP(O251,ProbListM2!D:W,IF(P251=1,17,IF(P251=2,18,IF(P251=3,19,IF(P251=4,20)))), FALSE))</f>
        <v>0</v>
      </c>
    </row>
    <row r="252" spans="1:17" x14ac:dyDescent="0.25">
      <c r="A252">
        <v>251</v>
      </c>
      <c r="B252">
        <v>876.8</v>
      </c>
      <c r="C252">
        <v>577.5</v>
      </c>
      <c r="D252" t="s">
        <v>1254</v>
      </c>
      <c r="E252">
        <f>VLOOKUP(D252,ProbListM2!D:S,10,FALSE)</f>
        <v>0.5261246949030306</v>
      </c>
      <c r="F252" t="str">
        <f>_xlfn.IFNA(VLOOKUP(D252,ctlistM2!A:AI,4,FALSE),"FA 12:0")</f>
        <v>TG 52:3-FA18:1</v>
      </c>
      <c r="G252">
        <f>_xlfn.IFNA(VLOOKUP(D252,ctlistM2!A:AL,11,FALSE),0)</f>
        <v>1</v>
      </c>
      <c r="H252" s="2">
        <f>IF(G252=0,0,VLOOKUP(F252,ProbListM2!D:W,IF(G252=1,17,IF(G252=2,18,IF(G252=3,19,IF(G252=4,20)))), FALSE))</f>
        <v>5.0121620616179308E-2</v>
      </c>
      <c r="I252" s="12" t="str">
        <f>IF(_xlfn.IFNA(VLOOKUP(D252,ctlistM2!A:AI,12,FALSE),"FA 12:0")=0,"FA 12:0", _xlfn.IFNA(VLOOKUP(D252,ctlistM2!A:AI,12,FALSE),"FA 12:0"))</f>
        <v>TG 52:3-FA18:2</v>
      </c>
      <c r="J252" s="12">
        <f>_xlfn.IFNA(VLOOKUP(D252,ctlistM2!A:AO,19,FALSE),0)</f>
        <v>2</v>
      </c>
      <c r="K252" s="2">
        <f>IF(J252=0,0,VLOOKUP(I252,ProbListM2!D:W,IF(J252=1,17,IF(J252=2,18,IF(J252=3,19,IF(J252=4,20)))),FALSE))</f>
        <v>1.3112561959587269E-2</v>
      </c>
      <c r="L252" s="12" t="str">
        <f>IF(_xlfn.IFNA(VLOOKUP(D252,ctlistM2!A:AI,20,FALSE),"FA 12:0")=0,"FA 12:0", _xlfn.IFNA(VLOOKUP(D252,ctlistM2!A:AI,20,FALSE),"FA 12:0"))</f>
        <v>FA 12:0</v>
      </c>
      <c r="M252">
        <f>_xlfn.IFNA(VLOOKUP(D252,ctlistM2!A:AR,27,FALSE),0)</f>
        <v>0</v>
      </c>
      <c r="N252" s="2">
        <f>IF(M252=0,0,VLOOKUP(L252,ProbListM2!D:W,IF(M252=1,17,IF(M252=2,18,IF(M252=3,19,IF(M252=4,20)))), FALSE))</f>
        <v>0</v>
      </c>
      <c r="O252" t="str">
        <f>IF(_xlfn.IFNA(VLOOKUP(D252,ctlistM2!A:AI,28,FALSE),"FA 12:0")=0,"FA 12:0", _xlfn.IFNA(VLOOKUP(D252,ctlistM2!A:AI,28,FALSE),"FA 12:0"))</f>
        <v>FA 12:0</v>
      </c>
      <c r="P252">
        <f>_xlfn.IFNA(VLOOKUP(D252,ctlistM2!A:AU,35,FALSE),0)</f>
        <v>0</v>
      </c>
      <c r="Q252" s="2">
        <f>IF(P252=0,0,VLOOKUP(O252,ProbListM2!D:W,IF(P252=1,17,IF(P252=2,18,IF(P252=3,19,IF(P252=4,20)))), FALSE))</f>
        <v>0</v>
      </c>
    </row>
    <row r="253" spans="1:17" x14ac:dyDescent="0.25">
      <c r="A253">
        <v>252</v>
      </c>
      <c r="B253">
        <v>876.8</v>
      </c>
      <c r="C253">
        <v>579.5</v>
      </c>
      <c r="D253" t="s">
        <v>1255</v>
      </c>
      <c r="E253">
        <f>VLOOKUP(D253,ProbListM2!D:S,10,FALSE)</f>
        <v>0.5261246949030306</v>
      </c>
      <c r="F253" t="str">
        <f>_xlfn.IFNA(VLOOKUP(D253,ctlistM2!A:AI,4,FALSE),"FA 12:0")</f>
        <v>TG 52:3-FA18:2</v>
      </c>
      <c r="G253">
        <f>_xlfn.IFNA(VLOOKUP(D253,ctlistM2!A:AL,11,FALSE),0)</f>
        <v>1</v>
      </c>
      <c r="H253" s="2">
        <f>IF(G253=0,0,VLOOKUP(F253,ProbListM2!D:W,IF(G253=1,17,IF(G253=2,18,IF(G253=3,19,IF(G253=4,20)))), FALSE))</f>
        <v>5.0188443833643258E-2</v>
      </c>
      <c r="I253" s="12" t="str">
        <f>IF(_xlfn.IFNA(VLOOKUP(D253,ctlistM2!A:AI,12,FALSE),"FA 12:0")=0,"FA 12:0", _xlfn.IFNA(VLOOKUP(D253,ctlistM2!A:AI,12,FALSE),"FA 12:0"))</f>
        <v>TG 52:3-FA18:3</v>
      </c>
      <c r="J253" s="12">
        <f>_xlfn.IFNA(VLOOKUP(D253,ctlistM2!A:AO,19,FALSE),0)</f>
        <v>2</v>
      </c>
      <c r="K253" s="2">
        <f>IF(J253=0,0,VLOOKUP(I253,ProbListM2!D:W,IF(J253=1,17,IF(J253=2,18,IF(J253=3,19,IF(J253=4,20)))),FALSE))</f>
        <v>1.3079454361540612E-2</v>
      </c>
      <c r="L253" s="12" t="str">
        <f>IF(_xlfn.IFNA(VLOOKUP(D253,ctlistM2!A:AI,20,FALSE),"FA 12:0")=0,"FA 12:0", _xlfn.IFNA(VLOOKUP(D253,ctlistM2!A:AI,20,FALSE),"FA 12:0"))</f>
        <v>FA 12:0</v>
      </c>
      <c r="M253">
        <f>_xlfn.IFNA(VLOOKUP(D253,ctlistM2!A:AR,27,FALSE),0)</f>
        <v>0</v>
      </c>
      <c r="N253" s="2">
        <f>IF(M253=0,0,VLOOKUP(L253,ProbListM2!D:W,IF(M253=1,17,IF(M253=2,18,IF(M253=3,19,IF(M253=4,20)))), FALSE))</f>
        <v>0</v>
      </c>
      <c r="O253" t="str">
        <f>IF(_xlfn.IFNA(VLOOKUP(D253,ctlistM2!A:AI,28,FALSE),"FA 12:0")=0,"FA 12:0", _xlfn.IFNA(VLOOKUP(D253,ctlistM2!A:AI,28,FALSE),"FA 12:0"))</f>
        <v>FA 12:0</v>
      </c>
      <c r="P253">
        <f>_xlfn.IFNA(VLOOKUP(D253,ctlistM2!A:AU,35,FALSE),0)</f>
        <v>0</v>
      </c>
      <c r="Q253" s="2">
        <f>IF(P253=0,0,VLOOKUP(O253,ProbListM2!D:W,IF(P253=1,17,IF(P253=2,18,IF(P253=3,19,IF(P253=4,20)))), FALSE))</f>
        <v>0</v>
      </c>
    </row>
    <row r="254" spans="1:17" x14ac:dyDescent="0.25">
      <c r="A254">
        <v>253</v>
      </c>
      <c r="B254">
        <v>876.8</v>
      </c>
      <c r="C254">
        <v>547.5</v>
      </c>
      <c r="D254" t="s">
        <v>1256</v>
      </c>
      <c r="E254">
        <f>VLOOKUP(D254,ProbListM2!D:S,10,FALSE)</f>
        <v>0.5261246949030306</v>
      </c>
      <c r="F254" t="str">
        <f>_xlfn.IFNA(VLOOKUP(D254,ctlistM2!A:AI,4,FALSE),"FA 12:0")</f>
        <v>TG 52:3-FA20:0</v>
      </c>
      <c r="G254">
        <f>_xlfn.IFNA(VLOOKUP(D254,ctlistM2!A:AL,11,FALSE),0)</f>
        <v>1</v>
      </c>
      <c r="H254" s="2">
        <f>IF(G254=0,0,VLOOKUP(F254,ProbListM2!D:W,IF(G254=1,17,IF(G254=2,18,IF(G254=3,19,IF(G254=4,20)))), FALSE))</f>
        <v>4.5174035464886464E-2</v>
      </c>
      <c r="I254" s="12" t="str">
        <f>IF(_xlfn.IFNA(VLOOKUP(D254,ctlistM2!A:AI,12,FALSE),"FA 12:0")=0,"FA 12:0", _xlfn.IFNA(VLOOKUP(D254,ctlistM2!A:AI,12,FALSE),"FA 12:0"))</f>
        <v>TG 52:3-FA20:1</v>
      </c>
      <c r="J254" s="12">
        <f>_xlfn.IFNA(VLOOKUP(D254,ctlistM2!A:AO,19,FALSE),0)</f>
        <v>2</v>
      </c>
      <c r="K254" s="2">
        <f>IF(J254=0,0,VLOOKUP(I254,ProbListM2!D:W,IF(J254=1,17,IF(J254=2,18,IF(J254=3,19,IF(J254=4,20)))),FALSE))</f>
        <v>1.5744972116852076E-2</v>
      </c>
      <c r="L254" s="12" t="str">
        <f>IF(_xlfn.IFNA(VLOOKUP(D254,ctlistM2!A:AI,20,FALSE),"FA 12:0")=0,"FA 12:0", _xlfn.IFNA(VLOOKUP(D254,ctlistM2!A:AI,20,FALSE),"FA 12:0"))</f>
        <v>FA 12:0</v>
      </c>
      <c r="M254">
        <f>_xlfn.IFNA(VLOOKUP(D254,ctlistM2!A:AR,27,FALSE),0)</f>
        <v>0</v>
      </c>
      <c r="N254" s="2">
        <f>IF(M254=0,0,VLOOKUP(L254,ProbListM2!D:W,IF(M254=1,17,IF(M254=2,18,IF(M254=3,19,IF(M254=4,20)))), FALSE))</f>
        <v>0</v>
      </c>
      <c r="O254" t="str">
        <f>IF(_xlfn.IFNA(VLOOKUP(D254,ctlistM2!A:AI,28,FALSE),"FA 12:0")=0,"FA 12:0", _xlfn.IFNA(VLOOKUP(D254,ctlistM2!A:AI,28,FALSE),"FA 12:0"))</f>
        <v>FA 12:0</v>
      </c>
      <c r="P254">
        <f>_xlfn.IFNA(VLOOKUP(D254,ctlistM2!A:AU,35,FALSE),0)</f>
        <v>0</v>
      </c>
      <c r="Q254" s="2">
        <f>IF(P254=0,0,VLOOKUP(O254,ProbListM2!D:W,IF(P254=1,17,IF(P254=2,18,IF(P254=3,19,IF(P254=4,20)))), FALSE))</f>
        <v>0</v>
      </c>
    </row>
    <row r="255" spans="1:17" x14ac:dyDescent="0.25">
      <c r="A255">
        <v>254</v>
      </c>
      <c r="B255">
        <v>876.8</v>
      </c>
      <c r="C255">
        <v>549.5</v>
      </c>
      <c r="D255" t="s">
        <v>1257</v>
      </c>
      <c r="E255">
        <f>VLOOKUP(D255,ProbListM2!D:S,10,FALSE)</f>
        <v>0.5261246949030306</v>
      </c>
      <c r="F255" t="str">
        <f>_xlfn.IFNA(VLOOKUP(D255,ctlistM2!A:AI,4,FALSE),"FA 12:0")</f>
        <v>TG 52:3-FA20:1</v>
      </c>
      <c r="G255">
        <f>_xlfn.IFNA(VLOOKUP(D255,ctlistM2!A:AL,11,FALSE),0)</f>
        <v>1</v>
      </c>
      <c r="H255" s="2">
        <f>IF(G255=0,0,VLOOKUP(F255,ProbListM2!D:W,IF(G255=1,17,IF(G255=2,18,IF(G255=3,19,IF(G255=4,20)))), FALSE))</f>
        <v>4.5237203918498906E-2</v>
      </c>
      <c r="I255" s="12" t="str">
        <f>IF(_xlfn.IFNA(VLOOKUP(D255,ctlistM2!A:AI,12,FALSE),"FA 12:0")=0,"FA 12:0", _xlfn.IFNA(VLOOKUP(D255,ctlistM2!A:AI,12,FALSE),"FA 12:0"))</f>
        <v>TG 52:3-FA20:2</v>
      </c>
      <c r="J255" s="12">
        <f>_xlfn.IFNA(VLOOKUP(D255,ctlistM2!A:AO,19,FALSE),0)</f>
        <v>2</v>
      </c>
      <c r="K255" s="2">
        <f>IF(J255=0,0,VLOOKUP(I255,ProbListM2!D:W,IF(J255=1,17,IF(J255=2,18,IF(J255=3,19,IF(J255=4,20)))),FALSE))</f>
        <v>1.5708209754953909E-2</v>
      </c>
      <c r="L255" s="12" t="str">
        <f>IF(_xlfn.IFNA(VLOOKUP(D255,ctlistM2!A:AI,20,FALSE),"FA 12:0")=0,"FA 12:0", _xlfn.IFNA(VLOOKUP(D255,ctlistM2!A:AI,20,FALSE),"FA 12:0"))</f>
        <v>FA 12:0</v>
      </c>
      <c r="M255">
        <f>_xlfn.IFNA(VLOOKUP(D255,ctlistM2!A:AR,27,FALSE),0)</f>
        <v>0</v>
      </c>
      <c r="N255" s="2">
        <f>IF(M255=0,0,VLOOKUP(L255,ProbListM2!D:W,IF(M255=1,17,IF(M255=2,18,IF(M255=3,19,IF(M255=4,20)))), FALSE))</f>
        <v>0</v>
      </c>
      <c r="O255" t="str">
        <f>IF(_xlfn.IFNA(VLOOKUP(D255,ctlistM2!A:AI,28,FALSE),"FA 12:0")=0,"FA 12:0", _xlfn.IFNA(VLOOKUP(D255,ctlistM2!A:AI,28,FALSE),"FA 12:0"))</f>
        <v>FA 12:0</v>
      </c>
      <c r="P255">
        <f>_xlfn.IFNA(VLOOKUP(D255,ctlistM2!A:AU,35,FALSE),0)</f>
        <v>0</v>
      </c>
      <c r="Q255" s="2">
        <f>IF(P255=0,0,VLOOKUP(O255,ProbListM2!D:W,IF(P255=1,17,IF(P255=2,18,IF(P255=3,19,IF(P255=4,20)))), FALSE))</f>
        <v>0</v>
      </c>
    </row>
    <row r="256" spans="1:17" x14ac:dyDescent="0.25">
      <c r="A256">
        <v>255</v>
      </c>
      <c r="B256">
        <v>876.8</v>
      </c>
      <c r="C256">
        <v>551.5</v>
      </c>
      <c r="D256" t="s">
        <v>1258</v>
      </c>
      <c r="E256">
        <f>VLOOKUP(D256,ProbListM2!D:S,10,FALSE)</f>
        <v>0.5261246949030306</v>
      </c>
      <c r="F256" t="str">
        <f>_xlfn.IFNA(VLOOKUP(D256,ctlistM2!A:AI,4,FALSE),"FA 12:0")</f>
        <v>TG 52:3-FA20:3</v>
      </c>
      <c r="G256">
        <f>_xlfn.IFNA(VLOOKUP(D256,ctlistM2!A:AL,11,FALSE),0)</f>
        <v>2</v>
      </c>
      <c r="H256" s="2">
        <f>IF(G256=0,0,VLOOKUP(F256,ProbListM2!D:W,IF(G256=1,17,IF(G256=2,18,IF(G256=3,19,IF(G256=4,20)))), FALSE))</f>
        <v>1.5671494772699669E-2</v>
      </c>
      <c r="I256" s="12" t="str">
        <f>IF(_xlfn.IFNA(VLOOKUP(D256,ctlistM2!A:AI,12,FALSE),"FA 12:0")=0,"FA 12:0", _xlfn.IFNA(VLOOKUP(D256,ctlistM2!A:AI,12,FALSE),"FA 12:0"))</f>
        <v>TG 52:3-FA20:2</v>
      </c>
      <c r="J256" s="12">
        <f>_xlfn.IFNA(VLOOKUP(D256,ctlistM2!A:AO,19,FALSE),0)</f>
        <v>1</v>
      </c>
      <c r="K256" s="2">
        <f>IF(J256=0,0,VLOOKUP(I256,ProbListM2!D:W,IF(J256=1,17,IF(J256=2,18,IF(J256=3,19,IF(J256=4,20)))),FALSE))</f>
        <v>4.5300419751755264E-2</v>
      </c>
      <c r="L256" s="12" t="str">
        <f>IF(_xlfn.IFNA(VLOOKUP(D256,ctlistM2!A:AI,20,FALSE),"FA 12:0")=0,"FA 12:0", _xlfn.IFNA(VLOOKUP(D256,ctlistM2!A:AI,20,FALSE),"FA 12:0"))</f>
        <v>FA 12:0</v>
      </c>
      <c r="M256">
        <f>_xlfn.IFNA(VLOOKUP(D256,ctlistM2!A:AR,27,FALSE),0)</f>
        <v>0</v>
      </c>
      <c r="N256" s="2">
        <f>IF(M256=0,0,VLOOKUP(L256,ProbListM2!D:W,IF(M256=1,17,IF(M256=2,18,IF(M256=3,19,IF(M256=4,20)))), FALSE))</f>
        <v>0</v>
      </c>
      <c r="O256" t="str">
        <f>IF(_xlfn.IFNA(VLOOKUP(D256,ctlistM2!A:AI,28,FALSE),"FA 12:0")=0,"FA 12:0", _xlfn.IFNA(VLOOKUP(D256,ctlistM2!A:AI,28,FALSE),"FA 12:0"))</f>
        <v>FA 12:0</v>
      </c>
      <c r="P256">
        <f>_xlfn.IFNA(VLOOKUP(D256,ctlistM2!A:AU,35,FALSE),0)</f>
        <v>0</v>
      </c>
      <c r="Q256" s="2">
        <f>IF(P256=0,0,VLOOKUP(O256,ProbListM2!D:W,IF(P256=1,17,IF(P256=2,18,IF(P256=3,19,IF(P256=4,20)))), FALSE))</f>
        <v>0</v>
      </c>
    </row>
    <row r="257" spans="1:17" x14ac:dyDescent="0.25">
      <c r="A257">
        <v>256</v>
      </c>
      <c r="B257">
        <v>874.8</v>
      </c>
      <c r="C257">
        <v>629.6</v>
      </c>
      <c r="D257" t="s">
        <v>1259</v>
      </c>
      <c r="E257">
        <f>VLOOKUP(D257,ProbListM2!D:S,10,FALSE)</f>
        <v>0.52628256783202254</v>
      </c>
      <c r="F257" t="str">
        <f>_xlfn.IFNA(VLOOKUP(D257,ctlistM2!A:AI,4,FALSE),"FA 12:0")</f>
        <v>TG 52:4-FA14:0</v>
      </c>
      <c r="G257">
        <f>_xlfn.IFNA(VLOOKUP(D257,ctlistM2!A:AL,11,FALSE),0)</f>
        <v>1</v>
      </c>
      <c r="H257" s="2">
        <f>IF(G257=0,0,VLOOKUP(F257,ProbListM2!D:W,IF(G257=1,17,IF(G257=2,18,IF(G257=3,19,IF(G257=4,20)))), FALSE))</f>
        <v>6.0584669646054412E-2</v>
      </c>
      <c r="I257" s="12" t="str">
        <f>IF(_xlfn.IFNA(VLOOKUP(D257,ctlistM2!A:AI,12,FALSE),"FA 12:0")=0,"FA 12:0", _xlfn.IFNA(VLOOKUP(D257,ctlistM2!A:AI,12,FALSE),"FA 12:0"))</f>
        <v>FA 12:0</v>
      </c>
      <c r="J257" s="12">
        <f>_xlfn.IFNA(VLOOKUP(D257,ctlistM2!A:AO,19,FALSE),0)</f>
        <v>0</v>
      </c>
      <c r="K257" s="2">
        <f>IF(J257=0,0,VLOOKUP(I257,ProbListM2!D:W,IF(J257=1,17,IF(J257=2,18,IF(J257=3,19,IF(J257=4,20)))),FALSE))</f>
        <v>0</v>
      </c>
      <c r="L257" s="12" t="str">
        <f>IF(_xlfn.IFNA(VLOOKUP(D257,ctlistM2!A:AI,20,FALSE),"FA 12:0")=0,"FA 12:0", _xlfn.IFNA(VLOOKUP(D257,ctlistM2!A:AI,20,FALSE),"FA 12:0"))</f>
        <v>FA 12:0</v>
      </c>
      <c r="M257">
        <f>_xlfn.IFNA(VLOOKUP(D257,ctlistM2!A:AR,27,FALSE),0)</f>
        <v>0</v>
      </c>
      <c r="N257" s="2">
        <f>IF(M257=0,0,VLOOKUP(L257,ProbListM2!D:W,IF(M257=1,17,IF(M257=2,18,IF(M257=3,19,IF(M257=4,20)))), FALSE))</f>
        <v>0</v>
      </c>
      <c r="O257" t="str">
        <f>IF(_xlfn.IFNA(VLOOKUP(D257,ctlistM2!A:AI,28,FALSE),"FA 12:0")=0,"FA 12:0", _xlfn.IFNA(VLOOKUP(D257,ctlistM2!A:AI,28,FALSE),"FA 12:0"))</f>
        <v>FA 12:0</v>
      </c>
      <c r="P257">
        <f>_xlfn.IFNA(VLOOKUP(D257,ctlistM2!A:AU,35,FALSE),0)</f>
        <v>0</v>
      </c>
      <c r="Q257" s="2">
        <f>IF(P257=0,0,VLOOKUP(O257,ProbListM2!D:W,IF(P257=1,17,IF(P257=2,18,IF(P257=3,19,IF(P257=4,20)))), FALSE))</f>
        <v>0</v>
      </c>
    </row>
    <row r="258" spans="1:17" x14ac:dyDescent="0.25">
      <c r="A258">
        <v>257</v>
      </c>
      <c r="B258">
        <v>874.8</v>
      </c>
      <c r="C258">
        <v>601.5</v>
      </c>
      <c r="D258" t="s">
        <v>1260</v>
      </c>
      <c r="E258">
        <f>VLOOKUP(D258,ProbListM2!D:S,10,FALSE)</f>
        <v>0.52628256783202254</v>
      </c>
      <c r="F258" t="str">
        <f>_xlfn.IFNA(VLOOKUP(D258,ctlistM2!A:AI,4,FALSE),"FA 12:0")</f>
        <v>TG 52:4-FA16:1</v>
      </c>
      <c r="G258">
        <f>_xlfn.IFNA(VLOOKUP(D258,ctlistM2!A:AL,11,FALSE),0)</f>
        <v>2</v>
      </c>
      <c r="H258" s="2">
        <f>IF(G258=0,0,VLOOKUP(F258,ProbListM2!D:W,IF(G258=1,17,IF(G258=2,18,IF(G258=3,19,IF(G258=4,20)))), FALSE))</f>
        <v>1.0824367300879616E-2</v>
      </c>
      <c r="I258" s="12" t="str">
        <f>IF(_xlfn.IFNA(VLOOKUP(D258,ctlistM2!A:AI,12,FALSE),"FA 12:0")=0,"FA 12:0", _xlfn.IFNA(VLOOKUP(D258,ctlistM2!A:AI,12,FALSE),"FA 12:0"))</f>
        <v>TG 52:4-FA16:0</v>
      </c>
      <c r="J258" s="12">
        <f>_xlfn.IFNA(VLOOKUP(D258,ctlistM2!A:AO,19,FALSE),0)</f>
        <v>1</v>
      </c>
      <c r="K258" s="2">
        <f>IF(J258=0,0,VLOOKUP(I258,ProbListM2!D:W,IF(J258=1,17,IF(J258=2,18,IF(J258=3,19,IF(J258=4,20)))),FALSE))</f>
        <v>5.5156522441693175E-2</v>
      </c>
      <c r="L258" s="12" t="str">
        <f>IF(_xlfn.IFNA(VLOOKUP(D258,ctlistM2!A:AI,20,FALSE),"FA 12:0")=0,"FA 12:0", _xlfn.IFNA(VLOOKUP(D258,ctlistM2!A:AI,20,FALSE),"FA 12:0"))</f>
        <v>FA 12:0</v>
      </c>
      <c r="M258">
        <f>_xlfn.IFNA(VLOOKUP(D258,ctlistM2!A:AR,27,FALSE),0)</f>
        <v>0</v>
      </c>
      <c r="N258" s="2">
        <f>IF(M258=0,0,VLOOKUP(L258,ProbListM2!D:W,IF(M258=1,17,IF(M258=2,18,IF(M258=3,19,IF(M258=4,20)))), FALSE))</f>
        <v>0</v>
      </c>
      <c r="O258" t="str">
        <f>IF(_xlfn.IFNA(VLOOKUP(D258,ctlistM2!A:AI,28,FALSE),"FA 12:0")=0,"FA 12:0", _xlfn.IFNA(VLOOKUP(D258,ctlistM2!A:AI,28,FALSE),"FA 12:0"))</f>
        <v>FA 12:0</v>
      </c>
      <c r="P258">
        <f>_xlfn.IFNA(VLOOKUP(D258,ctlistM2!A:AU,35,FALSE),0)</f>
        <v>0</v>
      </c>
      <c r="Q258" s="2">
        <f>IF(P258=0,0,VLOOKUP(O258,ProbListM2!D:W,IF(P258=1,17,IF(P258=2,18,IF(P258=3,19,IF(P258=4,20)))), FALSE))</f>
        <v>0</v>
      </c>
    </row>
    <row r="259" spans="1:17" x14ac:dyDescent="0.25">
      <c r="A259">
        <v>258</v>
      </c>
      <c r="B259">
        <v>874.8</v>
      </c>
      <c r="C259">
        <v>603.5</v>
      </c>
      <c r="D259" t="s">
        <v>1261</v>
      </c>
      <c r="E259">
        <f>VLOOKUP(D259,ProbListM2!D:S,10,FALSE)</f>
        <v>0.52628256783202254</v>
      </c>
      <c r="F259" t="str">
        <f>_xlfn.IFNA(VLOOKUP(D259,ctlistM2!A:AI,4,FALSE),"FA 12:0")</f>
        <v>TG 52:4-FA16:1</v>
      </c>
      <c r="G259">
        <f>_xlfn.IFNA(VLOOKUP(D259,ctlistM2!A:AL,11,FALSE),0)</f>
        <v>1</v>
      </c>
      <c r="H259" s="2">
        <f>IF(G259=0,0,VLOOKUP(F259,ProbListM2!D:W,IF(G259=1,17,IF(G259=2,18,IF(G259=3,19,IF(G259=4,20)))), FALSE))</f>
        <v>5.5226879389578168E-2</v>
      </c>
      <c r="I259" s="12" t="str">
        <f>IF(_xlfn.IFNA(VLOOKUP(D259,ctlistM2!A:AI,12,FALSE),"FA 12:0")=0,"FA 12:0", _xlfn.IFNA(VLOOKUP(D259,ctlistM2!A:AI,12,FALSE),"FA 12:0"))</f>
        <v>FA 12:0</v>
      </c>
      <c r="J259" s="12">
        <f>_xlfn.IFNA(VLOOKUP(D259,ctlistM2!A:AO,19,FALSE),0)</f>
        <v>0</v>
      </c>
      <c r="K259" s="2">
        <f>IF(J259=0,0,VLOOKUP(I259,ProbListM2!D:W,IF(J259=1,17,IF(J259=2,18,IF(J259=3,19,IF(J259=4,20)))),FALSE))</f>
        <v>0</v>
      </c>
      <c r="L259" s="12" t="str">
        <f>IF(_xlfn.IFNA(VLOOKUP(D259,ctlistM2!A:AI,20,FALSE),"FA 12:0")=0,"FA 12:0", _xlfn.IFNA(VLOOKUP(D259,ctlistM2!A:AI,20,FALSE),"FA 12:0"))</f>
        <v>FA 12:0</v>
      </c>
      <c r="M259">
        <f>_xlfn.IFNA(VLOOKUP(D259,ctlistM2!A:AR,27,FALSE),0)</f>
        <v>0</v>
      </c>
      <c r="N259" s="2">
        <f>IF(M259=0,0,VLOOKUP(L259,ProbListM2!D:W,IF(M259=1,17,IF(M259=2,18,IF(M259=3,19,IF(M259=4,20)))), FALSE))</f>
        <v>0</v>
      </c>
      <c r="O259" t="str">
        <f>IF(_xlfn.IFNA(VLOOKUP(D259,ctlistM2!A:AI,28,FALSE),"FA 12:0")=0,"FA 12:0", _xlfn.IFNA(VLOOKUP(D259,ctlistM2!A:AI,28,FALSE),"FA 12:0"))</f>
        <v>FA 12:0</v>
      </c>
      <c r="P259">
        <f>_xlfn.IFNA(VLOOKUP(D259,ctlistM2!A:AU,35,FALSE),0)</f>
        <v>0</v>
      </c>
      <c r="Q259" s="2">
        <f>IF(P259=0,0,VLOOKUP(O259,ProbListM2!D:W,IF(P259=1,17,IF(P259=2,18,IF(P259=3,19,IF(P259=4,20)))), FALSE))</f>
        <v>0</v>
      </c>
    </row>
    <row r="260" spans="1:17" x14ac:dyDescent="0.25">
      <c r="A260">
        <v>259</v>
      </c>
      <c r="B260">
        <v>874.8</v>
      </c>
      <c r="C260">
        <v>573.5</v>
      </c>
      <c r="D260" t="s">
        <v>1262</v>
      </c>
      <c r="E260">
        <f>VLOOKUP(D260,ProbListM2!D:S,10,FALSE)</f>
        <v>0.52628256783202254</v>
      </c>
      <c r="F260" t="str">
        <f>_xlfn.IFNA(VLOOKUP(D260,ctlistM2!A:AI,4,FALSE),"FA 12:0")</f>
        <v>TG 52:4-FA18:1</v>
      </c>
      <c r="G260">
        <f>_xlfn.IFNA(VLOOKUP(D260,ctlistM2!A:AL,11,FALSE),0)</f>
        <v>2</v>
      </c>
      <c r="H260" s="2">
        <f>IF(G260=0,0,VLOOKUP(F260,ProbListM2!D:W,IF(G260=1,17,IF(G260=2,18,IF(G260=3,19,IF(G260=4,20)))), FALSE))</f>
        <v>1.3149661539872433E-2</v>
      </c>
      <c r="I260" s="12" t="str">
        <f>IF(_xlfn.IFNA(VLOOKUP(D260,ctlistM2!A:AI,12,FALSE),"FA 12:0")=0,"FA 12:0", _xlfn.IFNA(VLOOKUP(D260,ctlistM2!A:AI,12,FALSE),"FA 12:0"))</f>
        <v>TG 52:4-FA18:0</v>
      </c>
      <c r="J260" s="12">
        <f>_xlfn.IFNA(VLOOKUP(D260,ctlistM2!A:AO,19,FALSE),0)</f>
        <v>1</v>
      </c>
      <c r="K260" s="2">
        <f>IF(J260=0,0,VLOOKUP(I260,ProbListM2!D:W,IF(J260=1,17,IF(J260=2,18,IF(J260=3,19,IF(J260=4,20)))),FALSE))</f>
        <v>5.0003116129952091E-2</v>
      </c>
      <c r="L260" s="12" t="str">
        <f>IF(_xlfn.IFNA(VLOOKUP(D260,ctlistM2!A:AI,20,FALSE),"FA 12:0")=0,"FA 12:0", _xlfn.IFNA(VLOOKUP(D260,ctlistM2!A:AI,20,FALSE),"FA 12:0"))</f>
        <v>FA 12:0</v>
      </c>
      <c r="M260">
        <f>_xlfn.IFNA(VLOOKUP(D260,ctlistM2!A:AR,27,FALSE),0)</f>
        <v>0</v>
      </c>
      <c r="N260" s="2">
        <f>IF(M260=0,0,VLOOKUP(L260,ProbListM2!D:W,IF(M260=1,17,IF(M260=2,18,IF(M260=3,19,IF(M260=4,20)))), FALSE))</f>
        <v>0</v>
      </c>
      <c r="O260" t="str">
        <f>IF(_xlfn.IFNA(VLOOKUP(D260,ctlistM2!A:AI,28,FALSE),"FA 12:0")=0,"FA 12:0", _xlfn.IFNA(VLOOKUP(D260,ctlistM2!A:AI,28,FALSE),"FA 12:0"))</f>
        <v>FA 12:0</v>
      </c>
      <c r="P260">
        <f>_xlfn.IFNA(VLOOKUP(D260,ctlistM2!A:AU,35,FALSE),0)</f>
        <v>0</v>
      </c>
      <c r="Q260" s="2">
        <f>IF(P260=0,0,VLOOKUP(O260,ProbListM2!D:W,IF(P260=1,17,IF(P260=2,18,IF(P260=3,19,IF(P260=4,20)))), FALSE))</f>
        <v>0</v>
      </c>
    </row>
    <row r="261" spans="1:17" x14ac:dyDescent="0.25">
      <c r="A261">
        <v>260</v>
      </c>
      <c r="B261">
        <v>874.8</v>
      </c>
      <c r="C261">
        <v>575.5</v>
      </c>
      <c r="D261" t="s">
        <v>1263</v>
      </c>
      <c r="E261">
        <f>VLOOKUP(D261,ProbListM2!D:S,10,FALSE)</f>
        <v>0.52628256783202254</v>
      </c>
      <c r="F261" t="str">
        <f>_xlfn.IFNA(VLOOKUP(D261,ctlistM2!A:AI,4,FALSE),"FA 12:0")</f>
        <v>TG 52:4-FA18:2</v>
      </c>
      <c r="G261">
        <f>_xlfn.IFNA(VLOOKUP(D261,ctlistM2!A:AL,11,FALSE),0)</f>
        <v>2</v>
      </c>
      <c r="H261" s="2">
        <f>IF(G261=0,0,VLOOKUP(F261,ProbListM2!D:W,IF(G261=1,17,IF(G261=2,18,IF(G261=3,19,IF(G261=4,20)))), FALSE))</f>
        <v>1.3116496613450131E-2</v>
      </c>
      <c r="I261" s="12" t="str">
        <f>IF(_xlfn.IFNA(VLOOKUP(D261,ctlistM2!A:AI,12,FALSE),"FA 12:0")=0,"FA 12:0", _xlfn.IFNA(VLOOKUP(D261,ctlistM2!A:AI,12,FALSE),"FA 12:0"))</f>
        <v>TG 52:4-FA18:1</v>
      </c>
      <c r="J261" s="12">
        <f>_xlfn.IFNA(VLOOKUP(D261,ctlistM2!A:AO,19,FALSE),0)</f>
        <v>1</v>
      </c>
      <c r="K261" s="2">
        <f>IF(J261=0,0,VLOOKUP(I261,ProbListM2!D:W,IF(J261=1,17,IF(J261=2,18,IF(J261=3,19,IF(J261=4,20)))),FALSE))</f>
        <v>5.0069864611170682E-2</v>
      </c>
      <c r="L261" s="12" t="str">
        <f>IF(_xlfn.IFNA(VLOOKUP(D261,ctlistM2!A:AI,20,FALSE),"FA 12:0")=0,"FA 12:0", _xlfn.IFNA(VLOOKUP(D261,ctlistM2!A:AI,20,FALSE),"FA 12:0"))</f>
        <v>FA 12:0</v>
      </c>
      <c r="M261">
        <f>_xlfn.IFNA(VLOOKUP(D261,ctlistM2!A:AR,27,FALSE),0)</f>
        <v>0</v>
      </c>
      <c r="N261" s="2">
        <f>IF(M261=0,0,VLOOKUP(L261,ProbListM2!D:W,IF(M261=1,17,IF(M261=2,18,IF(M261=3,19,IF(M261=4,20)))), FALSE))</f>
        <v>0</v>
      </c>
      <c r="O261" t="str">
        <f>IF(_xlfn.IFNA(VLOOKUP(D261,ctlistM2!A:AI,28,FALSE),"FA 12:0")=0,"FA 12:0", _xlfn.IFNA(VLOOKUP(D261,ctlistM2!A:AI,28,FALSE),"FA 12:0"))</f>
        <v>FA 12:0</v>
      </c>
      <c r="P261">
        <f>_xlfn.IFNA(VLOOKUP(D261,ctlistM2!A:AU,35,FALSE),0)</f>
        <v>0</v>
      </c>
      <c r="Q261" s="2">
        <f>IF(P261=0,0,VLOOKUP(O261,ProbListM2!D:W,IF(P261=1,17,IF(P261=2,18,IF(P261=3,19,IF(P261=4,20)))), FALSE))</f>
        <v>0</v>
      </c>
    </row>
    <row r="262" spans="1:17" x14ac:dyDescent="0.25">
      <c r="A262">
        <v>261</v>
      </c>
      <c r="B262">
        <v>874.8</v>
      </c>
      <c r="C262">
        <v>577.5</v>
      </c>
      <c r="D262" t="s">
        <v>1264</v>
      </c>
      <c r="E262">
        <f>VLOOKUP(D262,ProbListM2!D:S,10,FALSE)</f>
        <v>0.52628256783202254</v>
      </c>
      <c r="F262" t="str">
        <f>_xlfn.IFNA(VLOOKUP(D262,ctlistM2!A:AI,4,FALSE),"FA 12:0")</f>
        <v>TG 52:4-FA18:2</v>
      </c>
      <c r="G262">
        <f>_xlfn.IFNA(VLOOKUP(D262,ctlistM2!A:AL,11,FALSE),0)</f>
        <v>1</v>
      </c>
      <c r="H262" s="2">
        <f>IF(G262=0,0,VLOOKUP(F262,ProbListM2!D:W,IF(G262=1,17,IF(G262=2,18,IF(G262=3,19,IF(G262=4,20)))), FALSE))</f>
        <v>5.013666048625031E-2</v>
      </c>
      <c r="I262" s="12" t="str">
        <f>IF(_xlfn.IFNA(VLOOKUP(D262,ctlistM2!A:AI,12,FALSE),"FA 12:0")=0,"FA 12:0", _xlfn.IFNA(VLOOKUP(D262,ctlistM2!A:AI,12,FALSE),"FA 12:0"))</f>
        <v>TG 52:4-FA18:3</v>
      </c>
      <c r="J262" s="12">
        <f>_xlfn.IFNA(VLOOKUP(D262,ctlistM2!A:AO,19,FALSE),0)</f>
        <v>2</v>
      </c>
      <c r="K262" s="2">
        <f>IF(J262=0,0,VLOOKUP(I262,ProbListM2!D:W,IF(J262=1,17,IF(J262=2,18,IF(J262=3,19,IF(J262=4,20)))),FALSE))</f>
        <v>1.3083379080888849E-2</v>
      </c>
      <c r="L262" s="12" t="str">
        <f>IF(_xlfn.IFNA(VLOOKUP(D262,ctlistM2!A:AI,20,FALSE),"FA 12:0")=0,"FA 12:0", _xlfn.IFNA(VLOOKUP(D262,ctlistM2!A:AI,20,FALSE),"FA 12:0"))</f>
        <v>FA 12:0</v>
      </c>
      <c r="M262">
        <f>_xlfn.IFNA(VLOOKUP(D262,ctlistM2!A:AR,27,FALSE),0)</f>
        <v>0</v>
      </c>
      <c r="N262" s="2">
        <f>IF(M262=0,0,VLOOKUP(L262,ProbListM2!D:W,IF(M262=1,17,IF(M262=2,18,IF(M262=3,19,IF(M262=4,20)))), FALSE))</f>
        <v>0</v>
      </c>
      <c r="O262" t="str">
        <f>IF(_xlfn.IFNA(VLOOKUP(D262,ctlistM2!A:AI,28,FALSE),"FA 12:0")=0,"FA 12:0", _xlfn.IFNA(VLOOKUP(D262,ctlistM2!A:AI,28,FALSE),"FA 12:0"))</f>
        <v>FA 12:0</v>
      </c>
      <c r="P262">
        <f>_xlfn.IFNA(VLOOKUP(D262,ctlistM2!A:AU,35,FALSE),0)</f>
        <v>0</v>
      </c>
      <c r="Q262" s="2">
        <f>IF(P262=0,0,VLOOKUP(O262,ProbListM2!D:W,IF(P262=1,17,IF(P262=2,18,IF(P262=3,19,IF(P262=4,20)))), FALSE))</f>
        <v>0</v>
      </c>
    </row>
    <row r="263" spans="1:17" x14ac:dyDescent="0.25">
      <c r="A263">
        <v>262</v>
      </c>
      <c r="B263">
        <v>874.8</v>
      </c>
      <c r="C263">
        <v>579.5</v>
      </c>
      <c r="D263" t="s">
        <v>1265</v>
      </c>
      <c r="E263">
        <f>VLOOKUP(D263,ProbListM2!D:S,10,FALSE)</f>
        <v>0.52628256783202254</v>
      </c>
      <c r="F263" t="str">
        <f>_xlfn.IFNA(VLOOKUP(D263,ctlistM2!A:AI,4,FALSE),"FA 12:0")</f>
        <v>TG 52:4-FA18:3</v>
      </c>
      <c r="G263">
        <f>_xlfn.IFNA(VLOOKUP(D263,ctlistM2!A:AL,11,FALSE),0)</f>
        <v>1</v>
      </c>
      <c r="H263" s="2">
        <f>IF(G263=0,0,VLOOKUP(F263,ProbListM2!D:W,IF(G263=1,17,IF(G263=2,18,IF(G263=3,19,IF(G263=4,20)))), FALSE))</f>
        <v>5.0203503755190969E-2</v>
      </c>
      <c r="I263" s="12" t="str">
        <f>IF(_xlfn.IFNA(VLOOKUP(D263,ctlistM2!A:AI,12,FALSE),"FA 12:0")=0,"FA 12:0", _xlfn.IFNA(VLOOKUP(D263,ctlistM2!A:AI,12,FALSE),"FA 12:0"))</f>
        <v>FA 12:0</v>
      </c>
      <c r="J263" s="12">
        <f>_xlfn.IFNA(VLOOKUP(D263,ctlistM2!A:AO,19,FALSE),0)</f>
        <v>0</v>
      </c>
      <c r="K263" s="2">
        <f>IF(J263=0,0,VLOOKUP(I263,ProbListM2!D:W,IF(J263=1,17,IF(J263=2,18,IF(J263=3,19,IF(J263=4,20)))),FALSE))</f>
        <v>0</v>
      </c>
      <c r="L263" s="12" t="str">
        <f>IF(_xlfn.IFNA(VLOOKUP(D263,ctlistM2!A:AI,20,FALSE),"FA 12:0")=0,"FA 12:0", _xlfn.IFNA(VLOOKUP(D263,ctlistM2!A:AI,20,FALSE),"FA 12:0"))</f>
        <v>FA 12:0</v>
      </c>
      <c r="M263">
        <f>_xlfn.IFNA(VLOOKUP(D263,ctlistM2!A:AR,27,FALSE),0)</f>
        <v>0</v>
      </c>
      <c r="N263" s="2">
        <f>IF(M263=0,0,VLOOKUP(L263,ProbListM2!D:W,IF(M263=1,17,IF(M263=2,18,IF(M263=3,19,IF(M263=4,20)))), FALSE))</f>
        <v>0</v>
      </c>
      <c r="O263" t="str">
        <f>IF(_xlfn.IFNA(VLOOKUP(D263,ctlistM2!A:AI,28,FALSE),"FA 12:0")=0,"FA 12:0", _xlfn.IFNA(VLOOKUP(D263,ctlistM2!A:AI,28,FALSE),"FA 12:0"))</f>
        <v>FA 12:0</v>
      </c>
      <c r="P263">
        <f>_xlfn.IFNA(VLOOKUP(D263,ctlistM2!A:AU,35,FALSE),0)</f>
        <v>0</v>
      </c>
      <c r="Q263" s="2">
        <f>IF(P263=0,0,VLOOKUP(O263,ProbListM2!D:W,IF(P263=1,17,IF(P263=2,18,IF(P263=3,19,IF(P263=4,20)))), FALSE))</f>
        <v>0</v>
      </c>
    </row>
    <row r="264" spans="1:17" x14ac:dyDescent="0.25">
      <c r="A264">
        <v>263</v>
      </c>
      <c r="B264">
        <v>874.8</v>
      </c>
      <c r="C264">
        <v>545.5</v>
      </c>
      <c r="D264" t="s">
        <v>1266</v>
      </c>
      <c r="E264">
        <f>VLOOKUP(D264,ProbListM2!D:S,10,FALSE)</f>
        <v>0.52628256783202254</v>
      </c>
      <c r="F264" t="str">
        <f>_xlfn.IFNA(VLOOKUP(D264,ctlistM2!A:AI,4,FALSE),"FA 12:0")</f>
        <v>TG 52:4-FA20:0</v>
      </c>
      <c r="G264">
        <f>_xlfn.IFNA(VLOOKUP(D264,ctlistM2!A:AL,11,FALSE),0)</f>
        <v>1</v>
      </c>
      <c r="H264" s="2">
        <f>IF(G264=0,0,VLOOKUP(F264,ProbListM2!D:W,IF(G264=1,17,IF(G264=2,18,IF(G264=3,19,IF(G264=4,20)))), FALSE))</f>
        <v>4.5124450710831085E-2</v>
      </c>
      <c r="I264" s="12" t="str">
        <f>IF(_xlfn.IFNA(VLOOKUP(D264,ctlistM2!A:AI,12,FALSE),"FA 12:0")=0,"FA 12:0", _xlfn.IFNA(VLOOKUP(D264,ctlistM2!A:AI,12,FALSE),"FA 12:0"))</f>
        <v>FA 12:0</v>
      </c>
      <c r="J264" s="12">
        <f>_xlfn.IFNA(VLOOKUP(D264,ctlistM2!A:AO,19,FALSE),0)</f>
        <v>0</v>
      </c>
      <c r="K264" s="2">
        <f>IF(J264=0,0,VLOOKUP(I264,ProbListM2!D:W,IF(J264=1,17,IF(J264=2,18,IF(J264=3,19,IF(J264=4,20)))),FALSE))</f>
        <v>0</v>
      </c>
      <c r="L264" s="12" t="str">
        <f>IF(_xlfn.IFNA(VLOOKUP(D264,ctlistM2!A:AI,20,FALSE),"FA 12:0")=0,"FA 12:0", _xlfn.IFNA(VLOOKUP(D264,ctlistM2!A:AI,20,FALSE),"FA 12:0"))</f>
        <v>FA 12:0</v>
      </c>
      <c r="M264">
        <f>_xlfn.IFNA(VLOOKUP(D264,ctlistM2!A:AR,27,FALSE),0)</f>
        <v>0</v>
      </c>
      <c r="N264" s="2">
        <f>IF(M264=0,0,VLOOKUP(L264,ProbListM2!D:W,IF(M264=1,17,IF(M264=2,18,IF(M264=3,19,IF(M264=4,20)))), FALSE))</f>
        <v>0</v>
      </c>
      <c r="O264" t="str">
        <f>IF(_xlfn.IFNA(VLOOKUP(D264,ctlistM2!A:AI,28,FALSE),"FA 12:0")=0,"FA 12:0", _xlfn.IFNA(VLOOKUP(D264,ctlistM2!A:AI,28,FALSE),"FA 12:0"))</f>
        <v>FA 12:0</v>
      </c>
      <c r="P264">
        <f>_xlfn.IFNA(VLOOKUP(D264,ctlistM2!A:AU,35,FALSE),0)</f>
        <v>0</v>
      </c>
      <c r="Q264" s="2">
        <f>IF(P264=0,0,VLOOKUP(O264,ProbListM2!D:W,IF(P264=1,17,IF(P264=2,18,IF(P264=3,19,IF(P264=4,20)))), FALSE))</f>
        <v>0</v>
      </c>
    </row>
    <row r="265" spans="1:17" x14ac:dyDescent="0.25">
      <c r="A265">
        <v>264</v>
      </c>
      <c r="B265">
        <v>874.8</v>
      </c>
      <c r="C265">
        <v>547.5</v>
      </c>
      <c r="D265" t="s">
        <v>1267</v>
      </c>
      <c r="E265">
        <f>VLOOKUP(D265,ProbListM2!D:S,10,FALSE)</f>
        <v>0.52628256783202254</v>
      </c>
      <c r="F265" t="str">
        <f>_xlfn.IFNA(VLOOKUP(D265,ctlistM2!A:AI,4,FALSE),"FA 12:0")</f>
        <v>TG 52:4-FA20:2</v>
      </c>
      <c r="G265">
        <f>_xlfn.IFNA(VLOOKUP(D265,ctlistM2!A:AL,11,FALSE),0)</f>
        <v>2</v>
      </c>
      <c r="H265" s="2">
        <f>IF(G265=0,0,VLOOKUP(F265,ProbListM2!D:W,IF(G265=1,17,IF(G265=2,18,IF(G265=3,19,IF(G265=4,20)))), FALSE))</f>
        <v>1.571292327839665E-2</v>
      </c>
      <c r="I265" s="12" t="str">
        <f>IF(_xlfn.IFNA(VLOOKUP(D265,ctlistM2!A:AI,12,FALSE),"FA 12:0")=0,"FA 12:0", _xlfn.IFNA(VLOOKUP(D265,ctlistM2!A:AI,12,FALSE),"FA 12:0"))</f>
        <v>FA 12:0</v>
      </c>
      <c r="J265" s="12">
        <f>_xlfn.IFNA(VLOOKUP(D265,ctlistM2!A:AO,19,FALSE),0)</f>
        <v>0</v>
      </c>
      <c r="K265" s="2">
        <f>IF(J265=0,0,VLOOKUP(I265,ProbListM2!D:W,IF(J265=1,17,IF(J265=2,18,IF(J265=3,19,IF(J265=4,20)))),FALSE))</f>
        <v>0</v>
      </c>
      <c r="L265" s="12" t="str">
        <f>IF(_xlfn.IFNA(VLOOKUP(D265,ctlistM2!A:AI,20,FALSE),"FA 12:0")=0,"FA 12:0", _xlfn.IFNA(VLOOKUP(D265,ctlistM2!A:AI,20,FALSE),"FA 12:0"))</f>
        <v>FA 12:0</v>
      </c>
      <c r="M265">
        <f>_xlfn.IFNA(VLOOKUP(D265,ctlistM2!A:AR,27,FALSE),0)</f>
        <v>0</v>
      </c>
      <c r="N265" s="2">
        <f>IF(M265=0,0,VLOOKUP(L265,ProbListM2!D:W,IF(M265=1,17,IF(M265=2,18,IF(M265=3,19,IF(M265=4,20)))), FALSE))</f>
        <v>0</v>
      </c>
      <c r="O265" t="str">
        <f>IF(_xlfn.IFNA(VLOOKUP(D265,ctlistM2!A:AI,28,FALSE),"FA 12:0")=0,"FA 12:0", _xlfn.IFNA(VLOOKUP(D265,ctlistM2!A:AI,28,FALSE),"FA 12:0"))</f>
        <v>FA 12:0</v>
      </c>
      <c r="P265">
        <f>_xlfn.IFNA(VLOOKUP(D265,ctlistM2!A:AU,35,FALSE),0)</f>
        <v>0</v>
      </c>
      <c r="Q265" s="2">
        <f>IF(P265=0,0,VLOOKUP(O265,ProbListM2!D:W,IF(P265=1,17,IF(P265=2,18,IF(P265=3,19,IF(P265=4,20)))), FALSE))</f>
        <v>0</v>
      </c>
    </row>
    <row r="266" spans="1:17" x14ac:dyDescent="0.25">
      <c r="A266">
        <v>265</v>
      </c>
      <c r="B266">
        <v>874.8</v>
      </c>
      <c r="C266">
        <v>549.5</v>
      </c>
      <c r="D266" t="s">
        <v>1268</v>
      </c>
      <c r="E266">
        <f>VLOOKUP(D266,ProbListM2!D:S,10,FALSE)</f>
        <v>0.52628256783202254</v>
      </c>
      <c r="F266" t="str">
        <f>_xlfn.IFNA(VLOOKUP(D266,ctlistM2!A:AI,4,FALSE),"FA 12:0")</f>
        <v>TG 52:4-FA20:2</v>
      </c>
      <c r="G266">
        <f>_xlfn.IFNA(VLOOKUP(D266,ctlistM2!A:AL,11,FALSE),0)</f>
        <v>1</v>
      </c>
      <c r="H266" s="2">
        <f>IF(G266=0,0,VLOOKUP(F266,ProbListM2!D:W,IF(G266=1,17,IF(G266=2,18,IF(G266=3,19,IF(G266=4,20)))), FALSE))</f>
        <v>4.5250778133796535E-2</v>
      </c>
      <c r="I266" s="12" t="str">
        <f>IF(_xlfn.IFNA(VLOOKUP(D266,ctlistM2!A:AI,12,FALSE),"FA 12:0")=0,"FA 12:0", _xlfn.IFNA(VLOOKUP(D266,ctlistM2!A:AI,12,FALSE),"FA 12:0"))</f>
        <v>TG 52:4-FA20:3</v>
      </c>
      <c r="J266" s="12">
        <f>_xlfn.IFNA(VLOOKUP(D266,ctlistM2!A:AO,19,FALSE),0)</f>
        <v>2</v>
      </c>
      <c r="K266" s="2">
        <f>IF(J266=0,0,VLOOKUP(I266,ProbListM2!D:W,IF(J266=1,17,IF(J266=2,18,IF(J266=3,19,IF(J266=4,20)))),FALSE))</f>
        <v>1.5676197279168982E-2</v>
      </c>
      <c r="L266" s="12" t="str">
        <f>IF(_xlfn.IFNA(VLOOKUP(D266,ctlistM2!A:AI,20,FALSE),"FA 12:0")=0,"FA 12:0", _xlfn.IFNA(VLOOKUP(D266,ctlistM2!A:AI,20,FALSE),"FA 12:0"))</f>
        <v>FA 12:0</v>
      </c>
      <c r="M266">
        <f>_xlfn.IFNA(VLOOKUP(D266,ctlistM2!A:AR,27,FALSE),0)</f>
        <v>0</v>
      </c>
      <c r="N266" s="2">
        <f>IF(M266=0,0,VLOOKUP(L266,ProbListM2!D:W,IF(M266=1,17,IF(M266=2,18,IF(M266=3,19,IF(M266=4,20)))), FALSE))</f>
        <v>0</v>
      </c>
      <c r="O266" t="str">
        <f>IF(_xlfn.IFNA(VLOOKUP(D266,ctlistM2!A:AI,28,FALSE),"FA 12:0")=0,"FA 12:0", _xlfn.IFNA(VLOOKUP(D266,ctlistM2!A:AI,28,FALSE),"FA 12:0"))</f>
        <v>FA 12:0</v>
      </c>
      <c r="P266">
        <f>_xlfn.IFNA(VLOOKUP(D266,ctlistM2!A:AU,35,FALSE),0)</f>
        <v>0</v>
      </c>
      <c r="Q266" s="2">
        <f>IF(P266=0,0,VLOOKUP(O266,ProbListM2!D:W,IF(P266=1,17,IF(P266=2,18,IF(P266=3,19,IF(P266=4,20)))), FALSE))</f>
        <v>0</v>
      </c>
    </row>
    <row r="267" spans="1:17" x14ac:dyDescent="0.25">
      <c r="A267">
        <v>266</v>
      </c>
      <c r="B267">
        <v>874.8</v>
      </c>
      <c r="C267">
        <v>551.5</v>
      </c>
      <c r="D267" t="s">
        <v>1269</v>
      </c>
      <c r="E267">
        <f>VLOOKUP(D267,ProbListM2!D:S,10,FALSE)</f>
        <v>0.52628256783202254</v>
      </c>
      <c r="F267" t="str">
        <f>_xlfn.IFNA(VLOOKUP(D267,ctlistM2!A:AI,4,FALSE),"FA 12:0")</f>
        <v>TG 52:4-FA20:4</v>
      </c>
      <c r="G267">
        <f>_xlfn.IFNA(VLOOKUP(D267,ctlistM2!A:AL,11,FALSE),0)</f>
        <v>2</v>
      </c>
      <c r="H267" s="2">
        <f>IF(G267=0,0,VLOOKUP(F267,ProbListM2!D:W,IF(G267=1,17,IF(G267=2,18,IF(G267=3,19,IF(G267=4,20)))), FALSE))</f>
        <v>1.5639518673802345E-2</v>
      </c>
      <c r="I267" s="12" t="str">
        <f>IF(_xlfn.IFNA(VLOOKUP(D267,ctlistM2!A:AI,12,FALSE),"FA 12:0")=0,"FA 12:0", _xlfn.IFNA(VLOOKUP(D267,ctlistM2!A:AI,12,FALSE),"FA 12:0"))</f>
        <v>TG 52:4-FA20:3</v>
      </c>
      <c r="J267" s="12">
        <f>_xlfn.IFNA(VLOOKUP(D267,ctlistM2!A:AO,19,FALSE),0)</f>
        <v>1</v>
      </c>
      <c r="K267" s="2">
        <f>IF(J267=0,0,VLOOKUP(I267,ProbListM2!D:W,IF(J267=1,17,IF(J267=2,18,IF(J267=3,19,IF(J267=4,20)))),FALSE))</f>
        <v>4.5314012936070798E-2</v>
      </c>
      <c r="L267" s="12" t="str">
        <f>IF(_xlfn.IFNA(VLOOKUP(D267,ctlistM2!A:AI,20,FALSE),"FA 12:0")=0,"FA 12:0", _xlfn.IFNA(VLOOKUP(D267,ctlistM2!A:AI,20,FALSE),"FA 12:0"))</f>
        <v>FA 12:0</v>
      </c>
      <c r="M267">
        <f>_xlfn.IFNA(VLOOKUP(D267,ctlistM2!A:AR,27,FALSE),0)</f>
        <v>0</v>
      </c>
      <c r="N267" s="2">
        <f>IF(M267=0,0,VLOOKUP(L267,ProbListM2!D:W,IF(M267=1,17,IF(M267=2,18,IF(M267=3,19,IF(M267=4,20)))), FALSE))</f>
        <v>0</v>
      </c>
      <c r="O267" t="str">
        <f>IF(_xlfn.IFNA(VLOOKUP(D267,ctlistM2!A:AI,28,FALSE),"FA 12:0")=0,"FA 12:0", _xlfn.IFNA(VLOOKUP(D267,ctlistM2!A:AI,28,FALSE),"FA 12:0"))</f>
        <v>FA 12:0</v>
      </c>
      <c r="P267">
        <f>_xlfn.IFNA(VLOOKUP(D267,ctlistM2!A:AU,35,FALSE),0)</f>
        <v>0</v>
      </c>
      <c r="Q267" s="2">
        <f>IF(P267=0,0,VLOOKUP(O267,ProbListM2!D:W,IF(P267=1,17,IF(P267=2,18,IF(P267=3,19,IF(P267=4,20)))), FALSE))</f>
        <v>0</v>
      </c>
    </row>
    <row r="268" spans="1:17" x14ac:dyDescent="0.25">
      <c r="A268">
        <v>267</v>
      </c>
      <c r="B268">
        <v>874.8</v>
      </c>
      <c r="C268">
        <v>519.5</v>
      </c>
      <c r="D268" t="s">
        <v>1270</v>
      </c>
      <c r="E268">
        <f>VLOOKUP(D268,ProbListM2!D:S,10,FALSE)</f>
        <v>0.52628256783202254</v>
      </c>
      <c r="F268" t="str">
        <f>_xlfn.IFNA(VLOOKUP(D268,ctlistM2!A:AI,4,FALSE),"FA 12:0")</f>
        <v>TG 52:4-FA22:1</v>
      </c>
      <c r="G268">
        <f>_xlfn.IFNA(VLOOKUP(D268,ctlistM2!A:AL,11,FALSE),0)</f>
        <v>1</v>
      </c>
      <c r="H268" s="2">
        <f>IF(G268=0,0,VLOOKUP(F268,ProbListM2!D:W,IF(G268=1,17,IF(G268=2,18,IF(G268=3,19,IF(G268=4,20)))), FALSE))</f>
        <v>4.0580057732215985E-2</v>
      </c>
      <c r="I268" s="12" t="str">
        <f>IF(_xlfn.IFNA(VLOOKUP(D268,ctlistM2!A:AI,12,FALSE),"FA 12:0")=0,"FA 12:0", _xlfn.IFNA(VLOOKUP(D268,ctlistM2!A:AI,12,FALSE),"FA 12:0"))</f>
        <v>FA 12:0</v>
      </c>
      <c r="J268" s="12">
        <f>_xlfn.IFNA(VLOOKUP(D268,ctlistM2!A:AO,19,FALSE),0)</f>
        <v>0</v>
      </c>
      <c r="K268" s="2">
        <f>IF(J268=0,0,VLOOKUP(I268,ProbListM2!D:W,IF(J268=1,17,IF(J268=2,18,IF(J268=3,19,IF(J268=4,20)))),FALSE))</f>
        <v>0</v>
      </c>
      <c r="L268" s="12" t="str">
        <f>IF(_xlfn.IFNA(VLOOKUP(D268,ctlistM2!A:AI,20,FALSE),"FA 12:0")=0,"FA 12:0", _xlfn.IFNA(VLOOKUP(D268,ctlistM2!A:AI,20,FALSE),"FA 12:0"))</f>
        <v>FA 12:0</v>
      </c>
      <c r="M268">
        <f>_xlfn.IFNA(VLOOKUP(D268,ctlistM2!A:AR,27,FALSE),0)</f>
        <v>0</v>
      </c>
      <c r="N268" s="2">
        <f>IF(M268=0,0,VLOOKUP(L268,ProbListM2!D:W,IF(M268=1,17,IF(M268=2,18,IF(M268=3,19,IF(M268=4,20)))), FALSE))</f>
        <v>0</v>
      </c>
      <c r="O268" t="str">
        <f>IF(_xlfn.IFNA(VLOOKUP(D268,ctlistM2!A:AI,28,FALSE),"FA 12:0")=0,"FA 12:0", _xlfn.IFNA(VLOOKUP(D268,ctlistM2!A:AI,28,FALSE),"FA 12:0"))</f>
        <v>FA 12:0</v>
      </c>
      <c r="P268">
        <f>_xlfn.IFNA(VLOOKUP(D268,ctlistM2!A:AU,35,FALSE),0)</f>
        <v>0</v>
      </c>
      <c r="Q268" s="2">
        <f>IF(P268=0,0,VLOOKUP(O268,ProbListM2!D:W,IF(P268=1,17,IF(P268=2,18,IF(P268=3,19,IF(P268=4,20)))), FALSE))</f>
        <v>0</v>
      </c>
    </row>
    <row r="269" spans="1:17" x14ac:dyDescent="0.25">
      <c r="A269">
        <v>268</v>
      </c>
      <c r="B269">
        <v>872.8</v>
      </c>
      <c r="C269">
        <v>627.6</v>
      </c>
      <c r="D269" t="s">
        <v>1271</v>
      </c>
      <c r="E269">
        <f>VLOOKUP(D269,ProbListM2!D:S,10,FALSE)</f>
        <v>0.5264404881335516</v>
      </c>
      <c r="F269" t="str">
        <f>_xlfn.IFNA(VLOOKUP(D269,ctlistM2!A:AI,4,FALSE),"FA 12:0")</f>
        <v>TG 52:5-FA14:0</v>
      </c>
      <c r="G269">
        <f>_xlfn.IFNA(VLOOKUP(D269,ctlistM2!A:AL,11,FALSE),0)</f>
        <v>1</v>
      </c>
      <c r="H269" s="2">
        <f>IF(G269=0,0,VLOOKUP(F269,ProbListM2!D:W,IF(G269=1,17,IF(G269=2,18,IF(G269=3,19,IF(G269=4,20)))), FALSE))</f>
        <v>6.0528908936144432E-2</v>
      </c>
      <c r="I269" s="12" t="str">
        <f>IF(_xlfn.IFNA(VLOOKUP(D269,ctlistM2!A:AI,12,FALSE),"FA 12:0")=0,"FA 12:0", _xlfn.IFNA(VLOOKUP(D269,ctlistM2!A:AI,12,FALSE),"FA 12:0"))</f>
        <v>FA 12:0</v>
      </c>
      <c r="J269" s="12">
        <f>_xlfn.IFNA(VLOOKUP(D269,ctlistM2!A:AO,19,FALSE),0)</f>
        <v>0</v>
      </c>
      <c r="K269" s="2">
        <f>IF(J269=0,0,VLOOKUP(I269,ProbListM2!D:W,IF(J269=1,17,IF(J269=2,18,IF(J269=3,19,IF(J269=4,20)))),FALSE))</f>
        <v>0</v>
      </c>
      <c r="L269" s="12" t="str">
        <f>IF(_xlfn.IFNA(VLOOKUP(D269,ctlistM2!A:AI,20,FALSE),"FA 12:0")=0,"FA 12:0", _xlfn.IFNA(VLOOKUP(D269,ctlistM2!A:AI,20,FALSE),"FA 12:0"))</f>
        <v>FA 12:0</v>
      </c>
      <c r="M269">
        <f>_xlfn.IFNA(VLOOKUP(D269,ctlistM2!A:AR,27,FALSE),0)</f>
        <v>0</v>
      </c>
      <c r="N269" s="2">
        <f>IF(M269=0,0,VLOOKUP(L269,ProbListM2!D:W,IF(M269=1,17,IF(M269=2,18,IF(M269=3,19,IF(M269=4,20)))), FALSE))</f>
        <v>0</v>
      </c>
      <c r="O269" t="str">
        <f>IF(_xlfn.IFNA(VLOOKUP(D269,ctlistM2!A:AI,28,FALSE),"FA 12:0")=0,"FA 12:0", _xlfn.IFNA(VLOOKUP(D269,ctlistM2!A:AI,28,FALSE),"FA 12:0"))</f>
        <v>FA 12:0</v>
      </c>
      <c r="P269">
        <f>_xlfn.IFNA(VLOOKUP(D269,ctlistM2!A:AU,35,FALSE),0)</f>
        <v>0</v>
      </c>
      <c r="Q269" s="2">
        <f>IF(P269=0,0,VLOOKUP(O269,ProbListM2!D:W,IF(P269=1,17,IF(P269=2,18,IF(P269=3,19,IF(P269=4,20)))), FALSE))</f>
        <v>0</v>
      </c>
    </row>
    <row r="270" spans="1:17" x14ac:dyDescent="0.25">
      <c r="A270">
        <v>269</v>
      </c>
      <c r="B270">
        <v>872.8</v>
      </c>
      <c r="C270">
        <v>599.5</v>
      </c>
      <c r="D270" t="s">
        <v>1272</v>
      </c>
      <c r="E270">
        <f>VLOOKUP(D270,ProbListM2!D:S,10,FALSE)</f>
        <v>0.5264404881335516</v>
      </c>
      <c r="F270" t="str">
        <f>_xlfn.IFNA(VLOOKUP(D270,ctlistM2!A:AI,4,FALSE),"FA 12:0")</f>
        <v>TG 52:5-FA16:1</v>
      </c>
      <c r="G270">
        <f>_xlfn.IFNA(VLOOKUP(D270,ctlistM2!A:AL,11,FALSE),0)</f>
        <v>2</v>
      </c>
      <c r="H270" s="2">
        <f>IF(G270=0,0,VLOOKUP(F270,ProbListM2!D:W,IF(G270=1,17,IF(G270=2,18,IF(G270=3,19,IF(G270=4,20)))), FALSE))</f>
        <v>1.0827615341860828E-2</v>
      </c>
      <c r="I270" s="12" t="str">
        <f>IF(_xlfn.IFNA(VLOOKUP(D270,ctlistM2!A:AI,12,FALSE),"FA 12:0")=0,"FA 12:0", _xlfn.IFNA(VLOOKUP(D270,ctlistM2!A:AI,12,FALSE),"FA 12:0"))</f>
        <v>TG 52:5-FA16:0</v>
      </c>
      <c r="J270" s="12">
        <f>_xlfn.IFNA(VLOOKUP(D270,ctlistM2!A:AO,19,FALSE),0)</f>
        <v>1</v>
      </c>
      <c r="K270" s="2">
        <f>IF(J270=0,0,VLOOKUP(I270,ProbListM2!D:W,IF(J270=1,17,IF(J270=2,18,IF(J270=3,19,IF(J270=4,20)))),FALSE))</f>
        <v>5.5102742470598688E-2</v>
      </c>
      <c r="L270" s="12" t="str">
        <f>IF(_xlfn.IFNA(VLOOKUP(D270,ctlistM2!A:AI,20,FALSE),"FA 12:0")=0,"FA 12:0", _xlfn.IFNA(VLOOKUP(D270,ctlistM2!A:AI,20,FALSE),"FA 12:0"))</f>
        <v>FA 12:0</v>
      </c>
      <c r="M270">
        <f>_xlfn.IFNA(VLOOKUP(D270,ctlistM2!A:AR,27,FALSE),0)</f>
        <v>0</v>
      </c>
      <c r="N270" s="2">
        <f>IF(M270=0,0,VLOOKUP(L270,ProbListM2!D:W,IF(M270=1,17,IF(M270=2,18,IF(M270=3,19,IF(M270=4,20)))), FALSE))</f>
        <v>0</v>
      </c>
      <c r="O270" t="str">
        <f>IF(_xlfn.IFNA(VLOOKUP(D270,ctlistM2!A:AI,28,FALSE),"FA 12:0")=0,"FA 12:0", _xlfn.IFNA(VLOOKUP(D270,ctlistM2!A:AI,28,FALSE),"FA 12:0"))</f>
        <v>FA 12:0</v>
      </c>
      <c r="P270">
        <f>_xlfn.IFNA(VLOOKUP(D270,ctlistM2!A:AU,35,FALSE),0)</f>
        <v>0</v>
      </c>
      <c r="Q270" s="2">
        <f>IF(P270=0,0,VLOOKUP(O270,ProbListM2!D:W,IF(P270=1,17,IF(P270=2,18,IF(P270=3,19,IF(P270=4,20)))), FALSE))</f>
        <v>0</v>
      </c>
    </row>
    <row r="271" spans="1:17" x14ac:dyDescent="0.25">
      <c r="A271">
        <v>270</v>
      </c>
      <c r="B271">
        <v>872.8</v>
      </c>
      <c r="C271">
        <v>601.5</v>
      </c>
      <c r="D271" t="s">
        <v>1273</v>
      </c>
      <c r="E271">
        <f>VLOOKUP(D271,ProbListM2!D:S,10,FALSE)</f>
        <v>0.5264404881335516</v>
      </c>
      <c r="F271" t="str">
        <f>_xlfn.IFNA(VLOOKUP(D271,ctlistM2!A:AI,4,FALSE),"FA 12:0")</f>
        <v>TG 52:5-FA16:1</v>
      </c>
      <c r="G271">
        <f>_xlfn.IFNA(VLOOKUP(D271,ctlistM2!A:AL,11,FALSE),0)</f>
        <v>1</v>
      </c>
      <c r="H271" s="2">
        <f>IF(G271=0,0,VLOOKUP(F271,ProbListM2!D:W,IF(G271=1,17,IF(G271=2,18,IF(G271=3,19,IF(G271=4,20)))), FALSE))</f>
        <v>5.5173073122235704E-2</v>
      </c>
      <c r="I271" s="12" t="str">
        <f>IF(_xlfn.IFNA(VLOOKUP(D271,ctlistM2!A:AI,12,FALSE),"FA 12:0")=0,"FA 12:0", _xlfn.IFNA(VLOOKUP(D271,ctlistM2!A:AI,12,FALSE),"FA 12:0"))</f>
        <v>FA 12:0</v>
      </c>
      <c r="J271" s="12">
        <f>_xlfn.IFNA(VLOOKUP(D271,ctlistM2!A:AO,19,FALSE),0)</f>
        <v>0</v>
      </c>
      <c r="K271" s="2">
        <f>IF(J271=0,0,VLOOKUP(I271,ProbListM2!D:W,IF(J271=1,17,IF(J271=2,18,IF(J271=3,19,IF(J271=4,20)))),FALSE))</f>
        <v>0</v>
      </c>
      <c r="L271" s="12" t="str">
        <f>IF(_xlfn.IFNA(VLOOKUP(D271,ctlistM2!A:AI,20,FALSE),"FA 12:0")=0,"FA 12:0", _xlfn.IFNA(VLOOKUP(D271,ctlistM2!A:AI,20,FALSE),"FA 12:0"))</f>
        <v>FA 12:0</v>
      </c>
      <c r="M271">
        <f>_xlfn.IFNA(VLOOKUP(D271,ctlistM2!A:AR,27,FALSE),0)</f>
        <v>0</v>
      </c>
      <c r="N271" s="2">
        <f>IF(M271=0,0,VLOOKUP(L271,ProbListM2!D:W,IF(M271=1,17,IF(M271=2,18,IF(M271=3,19,IF(M271=4,20)))), FALSE))</f>
        <v>0</v>
      </c>
      <c r="O271" t="str">
        <f>IF(_xlfn.IFNA(VLOOKUP(D271,ctlistM2!A:AI,28,FALSE),"FA 12:0")=0,"FA 12:0", _xlfn.IFNA(VLOOKUP(D271,ctlistM2!A:AI,28,FALSE),"FA 12:0"))</f>
        <v>FA 12:0</v>
      </c>
      <c r="P271">
        <f>_xlfn.IFNA(VLOOKUP(D271,ctlistM2!A:AU,35,FALSE),0)</f>
        <v>0</v>
      </c>
      <c r="Q271" s="2">
        <f>IF(P271=0,0,VLOOKUP(O271,ProbListM2!D:W,IF(P271=1,17,IF(P271=2,18,IF(P271=3,19,IF(P271=4,20)))), FALSE))</f>
        <v>0</v>
      </c>
    </row>
    <row r="272" spans="1:17" x14ac:dyDescent="0.25">
      <c r="A272">
        <v>271</v>
      </c>
      <c r="B272">
        <v>872.8</v>
      </c>
      <c r="C272">
        <v>571.5</v>
      </c>
      <c r="D272" t="s">
        <v>1274</v>
      </c>
      <c r="E272">
        <f>VLOOKUP(D272,ProbListM2!D:S,10,FALSE)</f>
        <v>0.5264404881335516</v>
      </c>
      <c r="F272" t="str">
        <f>_xlfn.IFNA(VLOOKUP(D272,ctlistM2!A:AI,4,FALSE),"FA 12:0")</f>
        <v>TG 52:5-FA18:1</v>
      </c>
      <c r="G272">
        <f>_xlfn.IFNA(VLOOKUP(D272,ctlistM2!A:AL,11,FALSE),0)</f>
        <v>2</v>
      </c>
      <c r="H272" s="2">
        <f>IF(G272=0,0,VLOOKUP(F272,ProbListM2!D:W,IF(G272=1,17,IF(G272=2,18,IF(G272=3,19,IF(G272=4,20)))), FALSE))</f>
        <v>1.31536073261141E-2</v>
      </c>
      <c r="I272" s="12" t="str">
        <f>IF(_xlfn.IFNA(VLOOKUP(D272,ctlistM2!A:AI,12,FALSE),"FA 12:0")=0,"FA 12:0", _xlfn.IFNA(VLOOKUP(D272,ctlistM2!A:AI,12,FALSE),"FA 12:0"))</f>
        <v>FA 12:0</v>
      </c>
      <c r="J272" s="12">
        <f>_xlfn.IFNA(VLOOKUP(D272,ctlistM2!A:AO,19,FALSE),0)</f>
        <v>0</v>
      </c>
      <c r="K272" s="2">
        <f>IF(J272=0,0,VLOOKUP(I272,ProbListM2!D:W,IF(J272=1,17,IF(J272=2,18,IF(J272=3,19,IF(J272=4,20)))),FALSE))</f>
        <v>0</v>
      </c>
      <c r="L272" s="12" t="str">
        <f>IF(_xlfn.IFNA(VLOOKUP(D272,ctlistM2!A:AI,20,FALSE),"FA 12:0")=0,"FA 12:0", _xlfn.IFNA(VLOOKUP(D272,ctlistM2!A:AI,20,FALSE),"FA 12:0"))</f>
        <v>FA 12:0</v>
      </c>
      <c r="M272">
        <f>_xlfn.IFNA(VLOOKUP(D272,ctlistM2!A:AR,27,FALSE),0)</f>
        <v>0</v>
      </c>
      <c r="N272" s="2">
        <f>IF(M272=0,0,VLOOKUP(L272,ProbListM2!D:W,IF(M272=1,17,IF(M272=2,18,IF(M272=3,19,IF(M272=4,20)))), FALSE))</f>
        <v>0</v>
      </c>
      <c r="O272" t="str">
        <f>IF(_xlfn.IFNA(VLOOKUP(D272,ctlistM2!A:AI,28,FALSE),"FA 12:0")=0,"FA 12:0", _xlfn.IFNA(VLOOKUP(D272,ctlistM2!A:AI,28,FALSE),"FA 12:0"))</f>
        <v>FA 12:0</v>
      </c>
      <c r="P272">
        <f>_xlfn.IFNA(VLOOKUP(D272,ctlistM2!A:AU,35,FALSE),0)</f>
        <v>0</v>
      </c>
      <c r="Q272" s="2">
        <f>IF(P272=0,0,VLOOKUP(O272,ProbListM2!D:W,IF(P272=1,17,IF(P272=2,18,IF(P272=3,19,IF(P272=4,20)))), FALSE))</f>
        <v>0</v>
      </c>
    </row>
    <row r="273" spans="1:17" x14ac:dyDescent="0.25">
      <c r="A273">
        <v>272</v>
      </c>
      <c r="B273">
        <v>872.8</v>
      </c>
      <c r="C273">
        <v>573.5</v>
      </c>
      <c r="D273" t="s">
        <v>1275</v>
      </c>
      <c r="E273">
        <f>VLOOKUP(D273,ProbListM2!D:S,10,FALSE)</f>
        <v>0.5264404881335516</v>
      </c>
      <c r="F273" t="str">
        <f>_xlfn.IFNA(VLOOKUP(D273,ctlistM2!A:AI,4,FALSE),"FA 12:0")</f>
        <v>TG 52:5-FA18:2</v>
      </c>
      <c r="G273">
        <f>_xlfn.IFNA(VLOOKUP(D273,ctlistM2!A:AL,11,FALSE),0)</f>
        <v>2</v>
      </c>
      <c r="H273" s="2">
        <f>IF(G273=0,0,VLOOKUP(F273,ProbListM2!D:W,IF(G273=1,17,IF(G273=2,18,IF(G273=3,19,IF(G273=4,20)))), FALSE))</f>
        <v>1.3120432447974791E-2</v>
      </c>
      <c r="I273" s="12" t="str">
        <f>IF(_xlfn.IFNA(VLOOKUP(D273,ctlistM2!A:AI,12,FALSE),"FA 12:0")=0,"FA 12:0", _xlfn.IFNA(VLOOKUP(D273,ctlistM2!A:AI,12,FALSE),"FA 12:0"))</f>
        <v>TG 52:5-FA18:1</v>
      </c>
      <c r="J273" s="12">
        <f>_xlfn.IFNA(VLOOKUP(D273,ctlistM2!A:AO,19,FALSE),0)</f>
        <v>1</v>
      </c>
      <c r="K273" s="2">
        <f>IF(J273=0,0,VLOOKUP(I273,ProbListM2!D:W,IF(J273=1,17,IF(J273=2,18,IF(J273=3,19,IF(J273=4,20)))),FALSE))</f>
        <v>5.0018120440676578E-2</v>
      </c>
      <c r="L273" s="12" t="str">
        <f>IF(_xlfn.IFNA(VLOOKUP(D273,ctlistM2!A:AI,20,FALSE),"FA 12:0")=0,"FA 12:0", _xlfn.IFNA(VLOOKUP(D273,ctlistM2!A:AI,20,FALSE),"FA 12:0"))</f>
        <v>FA 12:0</v>
      </c>
      <c r="M273">
        <f>_xlfn.IFNA(VLOOKUP(D273,ctlistM2!A:AR,27,FALSE),0)</f>
        <v>0</v>
      </c>
      <c r="N273" s="2">
        <f>IF(M273=0,0,VLOOKUP(L273,ProbListM2!D:W,IF(M273=1,17,IF(M273=2,18,IF(M273=3,19,IF(M273=4,20)))), FALSE))</f>
        <v>0</v>
      </c>
      <c r="O273" t="str">
        <f>IF(_xlfn.IFNA(VLOOKUP(D273,ctlistM2!A:AI,28,FALSE),"FA 12:0")=0,"FA 12:0", _xlfn.IFNA(VLOOKUP(D273,ctlistM2!A:AI,28,FALSE),"FA 12:0"))</f>
        <v>FA 12:0</v>
      </c>
      <c r="P273">
        <f>_xlfn.IFNA(VLOOKUP(D273,ctlistM2!A:AU,35,FALSE),0)</f>
        <v>0</v>
      </c>
      <c r="Q273" s="2">
        <f>IF(P273=0,0,VLOOKUP(O273,ProbListM2!D:W,IF(P273=1,17,IF(P273=2,18,IF(P273=3,19,IF(P273=4,20)))), FALSE))</f>
        <v>0</v>
      </c>
    </row>
    <row r="274" spans="1:17" x14ac:dyDescent="0.25">
      <c r="A274">
        <v>273</v>
      </c>
      <c r="B274">
        <v>872.8</v>
      </c>
      <c r="C274">
        <v>575.5</v>
      </c>
      <c r="D274" t="s">
        <v>1276</v>
      </c>
      <c r="E274">
        <f>VLOOKUP(D274,ProbListM2!D:S,10,FALSE)</f>
        <v>0.5264404881335516</v>
      </c>
      <c r="F274" t="str">
        <f>_xlfn.IFNA(VLOOKUP(D274,ctlistM2!A:AI,4,FALSE),"FA 12:0")</f>
        <v>TG 52:5-FA18:2</v>
      </c>
      <c r="G274">
        <f>_xlfn.IFNA(VLOOKUP(D274,ctlistM2!A:AL,11,FALSE),0)</f>
        <v>1</v>
      </c>
      <c r="H274" s="2">
        <f>IF(G274=0,0,VLOOKUP(F274,ProbListM2!D:W,IF(G274=1,17,IF(G274=2,18,IF(G274=3,19,IF(G274=4,20)))), FALSE))</f>
        <v>5.0084888950945955E-2</v>
      </c>
      <c r="I274" s="12" t="str">
        <f>IF(_xlfn.IFNA(VLOOKUP(D274,ctlistM2!A:AI,12,FALSE),"FA 12:0")=0,"FA 12:0", _xlfn.IFNA(VLOOKUP(D274,ctlistM2!A:AI,12,FALSE),"FA 12:0"))</f>
        <v>TG 52:5-FA18:3</v>
      </c>
      <c r="J274" s="12">
        <f>_xlfn.IFNA(VLOOKUP(D274,ctlistM2!A:AO,19,FALSE),0)</f>
        <v>2</v>
      </c>
      <c r="K274" s="2">
        <f>IF(J274=0,0,VLOOKUP(I274,ProbListM2!D:W,IF(J274=1,17,IF(J274=2,18,IF(J274=3,19,IF(J274=4,20)))),FALSE))</f>
        <v>1.3087304977917861E-2</v>
      </c>
      <c r="L274" s="12" t="str">
        <f>IF(_xlfn.IFNA(VLOOKUP(D274,ctlistM2!A:AI,20,FALSE),"FA 12:0")=0,"FA 12:0", _xlfn.IFNA(VLOOKUP(D274,ctlistM2!A:AI,20,FALSE),"FA 12:0"))</f>
        <v>FA 12:0</v>
      </c>
      <c r="M274">
        <f>_xlfn.IFNA(VLOOKUP(D274,ctlistM2!A:AR,27,FALSE),0)</f>
        <v>0</v>
      </c>
      <c r="N274" s="2">
        <f>IF(M274=0,0,VLOOKUP(L274,ProbListM2!D:W,IF(M274=1,17,IF(M274=2,18,IF(M274=3,19,IF(M274=4,20)))), FALSE))</f>
        <v>0</v>
      </c>
      <c r="O274" t="str">
        <f>IF(_xlfn.IFNA(VLOOKUP(D274,ctlistM2!A:AI,28,FALSE),"FA 12:0")=0,"FA 12:0", _xlfn.IFNA(VLOOKUP(D274,ctlistM2!A:AI,28,FALSE),"FA 12:0"))</f>
        <v>FA 12:0</v>
      </c>
      <c r="P274">
        <f>_xlfn.IFNA(VLOOKUP(D274,ctlistM2!A:AU,35,FALSE),0)</f>
        <v>0</v>
      </c>
      <c r="Q274" s="2">
        <f>IF(P274=0,0,VLOOKUP(O274,ProbListM2!D:W,IF(P274=1,17,IF(P274=2,18,IF(P274=3,19,IF(P274=4,20)))), FALSE))</f>
        <v>0</v>
      </c>
    </row>
    <row r="275" spans="1:17" x14ac:dyDescent="0.25">
      <c r="A275">
        <v>274</v>
      </c>
      <c r="B275">
        <v>872.8</v>
      </c>
      <c r="C275">
        <v>577.5</v>
      </c>
      <c r="D275" t="s">
        <v>1277</v>
      </c>
      <c r="E275">
        <f>VLOOKUP(D275,ProbListM2!D:S,10,FALSE)</f>
        <v>0.5264404881335516</v>
      </c>
      <c r="F275" t="str">
        <f>_xlfn.IFNA(VLOOKUP(D275,ctlistM2!A:AI,4,FALSE),"FA 12:0")</f>
        <v>TG 52:5-FA18:3</v>
      </c>
      <c r="G275">
        <f>_xlfn.IFNA(VLOOKUP(D275,ctlistM2!A:AL,11,FALSE),0)</f>
        <v>1</v>
      </c>
      <c r="H275" s="2">
        <f>IF(G275=0,0,VLOOKUP(F275,ProbListM2!D:W,IF(G275=1,17,IF(G275=2,18,IF(G275=3,19,IF(G275=4,20)))), FALSE))</f>
        <v>5.0151704869297743E-2</v>
      </c>
      <c r="I275" s="12" t="str">
        <f>IF(_xlfn.IFNA(VLOOKUP(D275,ctlistM2!A:AI,12,FALSE),"FA 12:0")=0,"FA 12:0", _xlfn.IFNA(VLOOKUP(D275,ctlistM2!A:AI,12,FALSE),"FA 12:0"))</f>
        <v>FA 12:0</v>
      </c>
      <c r="J275" s="12">
        <f>_xlfn.IFNA(VLOOKUP(D275,ctlistM2!A:AO,19,FALSE),0)</f>
        <v>0</v>
      </c>
      <c r="K275" s="2">
        <f>IF(J275=0,0,VLOOKUP(I275,ProbListM2!D:W,IF(J275=1,17,IF(J275=2,18,IF(J275=3,19,IF(J275=4,20)))),FALSE))</f>
        <v>0</v>
      </c>
      <c r="L275" s="12" t="str">
        <f>IF(_xlfn.IFNA(VLOOKUP(D275,ctlistM2!A:AI,20,FALSE),"FA 12:0")=0,"FA 12:0", _xlfn.IFNA(VLOOKUP(D275,ctlistM2!A:AI,20,FALSE),"FA 12:0"))</f>
        <v>FA 12:0</v>
      </c>
      <c r="M275">
        <f>_xlfn.IFNA(VLOOKUP(D275,ctlistM2!A:AR,27,FALSE),0)</f>
        <v>0</v>
      </c>
      <c r="N275" s="2">
        <f>IF(M275=0,0,VLOOKUP(L275,ProbListM2!D:W,IF(M275=1,17,IF(M275=2,18,IF(M275=3,19,IF(M275=4,20)))), FALSE))</f>
        <v>0</v>
      </c>
      <c r="O275" t="str">
        <f>IF(_xlfn.IFNA(VLOOKUP(D275,ctlistM2!A:AI,28,FALSE),"FA 12:0")=0,"FA 12:0", _xlfn.IFNA(VLOOKUP(D275,ctlistM2!A:AI,28,FALSE),"FA 12:0"))</f>
        <v>FA 12:0</v>
      </c>
      <c r="P275">
        <f>_xlfn.IFNA(VLOOKUP(D275,ctlistM2!A:AU,35,FALSE),0)</f>
        <v>0</v>
      </c>
      <c r="Q275" s="2">
        <f>IF(P275=0,0,VLOOKUP(O275,ProbListM2!D:W,IF(P275=1,17,IF(P275=2,18,IF(P275=3,19,IF(P275=4,20)))), FALSE))</f>
        <v>0</v>
      </c>
    </row>
    <row r="276" spans="1:17" x14ac:dyDescent="0.25">
      <c r="A276">
        <v>275</v>
      </c>
      <c r="B276">
        <v>872.8</v>
      </c>
      <c r="C276">
        <v>543.5</v>
      </c>
      <c r="D276" t="s">
        <v>1278</v>
      </c>
      <c r="E276">
        <f>VLOOKUP(D276,ProbListM2!D:S,10,FALSE)</f>
        <v>0.5264404881335516</v>
      </c>
      <c r="F276" t="str">
        <f>_xlfn.IFNA(VLOOKUP(D276,ctlistM2!A:AI,4,FALSE),"FA 12:0")</f>
        <v>FA 12:0</v>
      </c>
      <c r="G276">
        <f>_xlfn.IFNA(VLOOKUP(D276,ctlistM2!A:AL,11,FALSE),0)</f>
        <v>0</v>
      </c>
      <c r="H276" s="2">
        <f>IF(G276=0,0,VLOOKUP(F276,ProbListM2!D:W,IF(G276=1,17,IF(G276=2,18,IF(G276=3,19,IF(G276=4,20)))), FALSE))</f>
        <v>0</v>
      </c>
      <c r="I276" s="12" t="str">
        <f>IF(_xlfn.IFNA(VLOOKUP(D276,ctlistM2!A:AI,12,FALSE),"FA 12:0")=0,"FA 12:0", _xlfn.IFNA(VLOOKUP(D276,ctlistM2!A:AI,12,FALSE),"FA 12:0"))</f>
        <v>FA 12:0</v>
      </c>
      <c r="J276" s="12">
        <f>_xlfn.IFNA(VLOOKUP(D276,ctlistM2!A:AO,19,FALSE),0)</f>
        <v>0</v>
      </c>
      <c r="K276" s="2">
        <f>IF(J276=0,0,VLOOKUP(I276,ProbListM2!D:W,IF(J276=1,17,IF(J276=2,18,IF(J276=3,19,IF(J276=4,20)))),FALSE))</f>
        <v>0</v>
      </c>
      <c r="L276" s="12" t="str">
        <f>IF(_xlfn.IFNA(VLOOKUP(D276,ctlistM2!A:AI,20,FALSE),"FA 12:0")=0,"FA 12:0", _xlfn.IFNA(VLOOKUP(D276,ctlistM2!A:AI,20,FALSE),"FA 12:0"))</f>
        <v>FA 12:0</v>
      </c>
      <c r="M276">
        <f>_xlfn.IFNA(VLOOKUP(D276,ctlistM2!A:AR,27,FALSE),0)</f>
        <v>0</v>
      </c>
      <c r="N276" s="2">
        <f>IF(M276=0,0,VLOOKUP(L276,ProbListM2!D:W,IF(M276=1,17,IF(M276=2,18,IF(M276=3,19,IF(M276=4,20)))), FALSE))</f>
        <v>0</v>
      </c>
      <c r="O276" t="str">
        <f>IF(_xlfn.IFNA(VLOOKUP(D276,ctlistM2!A:AI,28,FALSE),"FA 12:0")=0,"FA 12:0", _xlfn.IFNA(VLOOKUP(D276,ctlistM2!A:AI,28,FALSE),"FA 12:0"))</f>
        <v>FA 12:0</v>
      </c>
      <c r="P276">
        <f>_xlfn.IFNA(VLOOKUP(D276,ctlistM2!A:AU,35,FALSE),0)</f>
        <v>0</v>
      </c>
      <c r="Q276" s="2">
        <f>IF(P276=0,0,VLOOKUP(O276,ProbListM2!D:W,IF(P276=1,17,IF(P276=2,18,IF(P276=3,19,IF(P276=4,20)))), FALSE))</f>
        <v>0</v>
      </c>
    </row>
    <row r="277" spans="1:17" x14ac:dyDescent="0.25">
      <c r="A277">
        <v>276</v>
      </c>
      <c r="B277">
        <v>872.8</v>
      </c>
      <c r="C277">
        <v>547.5</v>
      </c>
      <c r="D277" t="s">
        <v>1279</v>
      </c>
      <c r="E277">
        <f>VLOOKUP(D277,ProbListM2!D:S,10,FALSE)</f>
        <v>0.5264404881335516</v>
      </c>
      <c r="F277" t="str">
        <f>_xlfn.IFNA(VLOOKUP(D277,ctlistM2!A:AI,4,FALSE),"FA 12:0")</f>
        <v>TG 52:5-FA20:3</v>
      </c>
      <c r="G277">
        <f>_xlfn.IFNA(VLOOKUP(D277,ctlistM2!A:AL,11,FALSE),0)</f>
        <v>2</v>
      </c>
      <c r="H277" s="2">
        <f>IF(G277=0,0,VLOOKUP(F277,ProbListM2!D:W,IF(G277=1,17,IF(G277=2,18,IF(G277=3,19,IF(G277=4,20)))), FALSE))</f>
        <v>1.5680901196707717E-2</v>
      </c>
      <c r="I277" s="12" t="str">
        <f>IF(_xlfn.IFNA(VLOOKUP(D277,ctlistM2!A:AI,12,FALSE),"FA 12:0")=0,"FA 12:0", _xlfn.IFNA(VLOOKUP(D277,ctlistM2!A:AI,12,FALSE),"FA 12:0"))</f>
        <v>FA 12:0</v>
      </c>
      <c r="J277" s="12">
        <f>_xlfn.IFNA(VLOOKUP(D277,ctlistM2!A:AO,19,FALSE),0)</f>
        <v>0</v>
      </c>
      <c r="K277" s="2">
        <f>IF(J277=0,0,VLOOKUP(I277,ProbListM2!D:W,IF(J277=1,17,IF(J277=2,18,IF(J277=3,19,IF(J277=4,20)))),FALSE))</f>
        <v>0</v>
      </c>
      <c r="L277" s="12" t="str">
        <f>IF(_xlfn.IFNA(VLOOKUP(D277,ctlistM2!A:AI,20,FALSE),"FA 12:0")=0,"FA 12:0", _xlfn.IFNA(VLOOKUP(D277,ctlistM2!A:AI,20,FALSE),"FA 12:0"))</f>
        <v>FA 12:0</v>
      </c>
      <c r="M277">
        <f>_xlfn.IFNA(VLOOKUP(D277,ctlistM2!A:AR,27,FALSE),0)</f>
        <v>0</v>
      </c>
      <c r="N277" s="2">
        <f>IF(M277=0,0,VLOOKUP(L277,ProbListM2!D:W,IF(M277=1,17,IF(M277=2,18,IF(M277=3,19,IF(M277=4,20)))), FALSE))</f>
        <v>0</v>
      </c>
      <c r="O277" t="str">
        <f>IF(_xlfn.IFNA(VLOOKUP(D277,ctlistM2!A:AI,28,FALSE),"FA 12:0")=0,"FA 12:0", _xlfn.IFNA(VLOOKUP(D277,ctlistM2!A:AI,28,FALSE),"FA 12:0"))</f>
        <v>FA 12:0</v>
      </c>
      <c r="P277">
        <f>_xlfn.IFNA(VLOOKUP(D277,ctlistM2!A:AU,35,FALSE),0)</f>
        <v>0</v>
      </c>
      <c r="Q277" s="2">
        <f>IF(P277=0,0,VLOOKUP(O277,ProbListM2!D:W,IF(P277=1,17,IF(P277=2,18,IF(P277=3,19,IF(P277=4,20)))), FALSE))</f>
        <v>0</v>
      </c>
    </row>
    <row r="278" spans="1:17" x14ac:dyDescent="0.25">
      <c r="A278">
        <v>277</v>
      </c>
      <c r="B278">
        <v>872.8</v>
      </c>
      <c r="C278">
        <v>549.5</v>
      </c>
      <c r="D278" t="s">
        <v>1280</v>
      </c>
      <c r="E278">
        <f>VLOOKUP(D278,ProbListM2!D:S,10,FALSE)</f>
        <v>0.5264404881335516</v>
      </c>
      <c r="F278" t="str">
        <f>_xlfn.IFNA(VLOOKUP(D278,ctlistM2!A:AI,4,FALSE),"FA 12:0")</f>
        <v>TG 52:5-FA20:4</v>
      </c>
      <c r="G278">
        <f>_xlfn.IFNA(VLOOKUP(D278,ctlistM2!A:AL,11,FALSE),0)</f>
        <v>2</v>
      </c>
      <c r="H278" s="2">
        <f>IF(G278=0,0,VLOOKUP(F278,ProbListM2!D:W,IF(G278=1,17,IF(G278=2,18,IF(G278=3,19,IF(G278=4,20)))), FALSE))</f>
        <v>1.5644211585283167E-2</v>
      </c>
      <c r="I278" s="12" t="str">
        <f>IF(_xlfn.IFNA(VLOOKUP(D278,ctlistM2!A:AI,12,FALSE),"FA 12:0")=0,"FA 12:0", _xlfn.IFNA(VLOOKUP(D278,ctlistM2!A:AI,12,FALSE),"FA 12:0"))</f>
        <v>TG 52:5-FA20:3</v>
      </c>
      <c r="J278" s="12">
        <f>_xlfn.IFNA(VLOOKUP(D278,ctlistM2!A:AO,19,FALSE),0)</f>
        <v>1</v>
      </c>
      <c r="K278" s="2">
        <f>IF(J278=0,0,VLOOKUP(I278,ProbListM2!D:W,IF(J278=1,17,IF(J278=2,18,IF(J278=3,19,IF(J278=4,20)))),FALSE))</f>
        <v>4.5264356422275193E-2</v>
      </c>
      <c r="L278" s="12" t="str">
        <f>IF(_xlfn.IFNA(VLOOKUP(D278,ctlistM2!A:AI,20,FALSE),"FA 12:0")=0,"FA 12:0", _xlfn.IFNA(VLOOKUP(D278,ctlistM2!A:AI,20,FALSE),"FA 12:0"))</f>
        <v>FA 12:0</v>
      </c>
      <c r="M278">
        <f>_xlfn.IFNA(VLOOKUP(D278,ctlistM2!A:AR,27,FALSE),0)</f>
        <v>0</v>
      </c>
      <c r="N278" s="2">
        <f>IF(M278=0,0,VLOOKUP(L278,ProbListM2!D:W,IF(M278=1,17,IF(M278=2,18,IF(M278=3,19,IF(M278=4,20)))), FALSE))</f>
        <v>0</v>
      </c>
      <c r="O278" t="str">
        <f>IF(_xlfn.IFNA(VLOOKUP(D278,ctlistM2!A:AI,28,FALSE),"FA 12:0")=0,"FA 12:0", _xlfn.IFNA(VLOOKUP(D278,ctlistM2!A:AI,28,FALSE),"FA 12:0"))</f>
        <v>FA 12:0</v>
      </c>
      <c r="P278">
        <f>_xlfn.IFNA(VLOOKUP(D278,ctlistM2!A:AU,35,FALSE),0)</f>
        <v>0</v>
      </c>
      <c r="Q278" s="2">
        <f>IF(P278=0,0,VLOOKUP(O278,ProbListM2!D:W,IF(P278=1,17,IF(P278=2,18,IF(P278=3,19,IF(P278=4,20)))), FALSE))</f>
        <v>0</v>
      </c>
    </row>
    <row r="279" spans="1:17" x14ac:dyDescent="0.25">
      <c r="A279">
        <v>278</v>
      </c>
      <c r="B279">
        <v>872.8</v>
      </c>
      <c r="C279">
        <v>551.5</v>
      </c>
      <c r="D279" t="s">
        <v>1281</v>
      </c>
      <c r="E279">
        <f>VLOOKUP(D279,ProbListM2!D:S,10,FALSE)</f>
        <v>0.5264404881335516</v>
      </c>
      <c r="F279" t="str">
        <f>_xlfn.IFNA(VLOOKUP(D279,ctlistM2!A:AI,4,FALSE),"FA 12:0")</f>
        <v>TG 52:5-FA20:4</v>
      </c>
      <c r="G279">
        <f>_xlfn.IFNA(VLOOKUP(D279,ctlistM2!A:AL,11,FALSE),0)</f>
        <v>1</v>
      </c>
      <c r="H279" s="2">
        <f>IF(G279=0,0,VLOOKUP(F279,ProbListM2!D:W,IF(G279=1,17,IF(G279=2,18,IF(G279=3,19,IF(G279=4,20)))), FALSE))</f>
        <v>4.5327610199259336E-2</v>
      </c>
      <c r="I279" s="12" t="str">
        <f>IF(_xlfn.IFNA(VLOOKUP(D279,ctlistM2!A:AI,12,FALSE),"FA 12:0")=0,"FA 12:0", _xlfn.IFNA(VLOOKUP(D279,ctlistM2!A:AI,12,FALSE),"FA 12:0"))</f>
        <v>TG 52:5-FA20:5</v>
      </c>
      <c r="J279" s="12">
        <f>_xlfn.IFNA(VLOOKUP(D279,ctlistM2!A:AO,19,FALSE),0)</f>
        <v>2</v>
      </c>
      <c r="K279" s="2">
        <f>IF(J279=0,0,VLOOKUP(I279,ProbListM2!D:W,IF(J279=1,17,IF(J279=2,18,IF(J279=3,19,IF(J279=4,20)))),FALSE))</f>
        <v>1.5607569381940994E-2</v>
      </c>
      <c r="L279" s="12" t="str">
        <f>IF(_xlfn.IFNA(VLOOKUP(D279,ctlistM2!A:AI,20,FALSE),"FA 12:0")=0,"FA 12:0", _xlfn.IFNA(VLOOKUP(D279,ctlistM2!A:AI,20,FALSE),"FA 12:0"))</f>
        <v>FA 12:0</v>
      </c>
      <c r="M279">
        <f>_xlfn.IFNA(VLOOKUP(D279,ctlistM2!A:AR,27,FALSE),0)</f>
        <v>0</v>
      </c>
      <c r="N279" s="2">
        <f>IF(M279=0,0,VLOOKUP(L279,ProbListM2!D:W,IF(M279=1,17,IF(M279=2,18,IF(M279=3,19,IF(M279=4,20)))), FALSE))</f>
        <v>0</v>
      </c>
      <c r="O279" t="str">
        <f>IF(_xlfn.IFNA(VLOOKUP(D279,ctlistM2!A:AI,28,FALSE),"FA 12:0")=0,"FA 12:0", _xlfn.IFNA(VLOOKUP(D279,ctlistM2!A:AI,28,FALSE),"FA 12:0"))</f>
        <v>FA 12:0</v>
      </c>
      <c r="P279">
        <f>_xlfn.IFNA(VLOOKUP(D279,ctlistM2!A:AU,35,FALSE),0)</f>
        <v>0</v>
      </c>
      <c r="Q279" s="2">
        <f>IF(P279=0,0,VLOOKUP(O279,ProbListM2!D:W,IF(P279=1,17,IF(P279=2,18,IF(P279=3,19,IF(P279=4,20)))), FALSE))</f>
        <v>0</v>
      </c>
    </row>
    <row r="280" spans="1:17" x14ac:dyDescent="0.25">
      <c r="A280">
        <v>279</v>
      </c>
      <c r="B280">
        <v>872.8</v>
      </c>
      <c r="C280">
        <v>517.5</v>
      </c>
      <c r="D280" t="s">
        <v>1282</v>
      </c>
      <c r="E280">
        <f>VLOOKUP(D280,ProbListM2!D:S,10,FALSE)</f>
        <v>0.5264404881335516</v>
      </c>
      <c r="F280" t="str">
        <f>_xlfn.IFNA(VLOOKUP(D280,ctlistM2!A:AI,4,FALSE),"FA 12:0")</f>
        <v>FA 12:0</v>
      </c>
      <c r="G280">
        <f>_xlfn.IFNA(VLOOKUP(D280,ctlistM2!A:AL,11,FALSE),0)</f>
        <v>0</v>
      </c>
      <c r="H280" s="2">
        <f>IF(G280=0,0,VLOOKUP(F280,ProbListM2!D:W,IF(G280=1,17,IF(G280=2,18,IF(G280=3,19,IF(G280=4,20)))), FALSE))</f>
        <v>0</v>
      </c>
      <c r="I280" s="12" t="str">
        <f>IF(_xlfn.IFNA(VLOOKUP(D280,ctlistM2!A:AI,12,FALSE),"FA 12:0")=0,"FA 12:0", _xlfn.IFNA(VLOOKUP(D280,ctlistM2!A:AI,12,FALSE),"FA 12:0"))</f>
        <v>FA 12:0</v>
      </c>
      <c r="J280" s="12">
        <f>_xlfn.IFNA(VLOOKUP(D280,ctlistM2!A:AO,19,FALSE),0)</f>
        <v>0</v>
      </c>
      <c r="K280" s="2">
        <f>IF(J280=0,0,VLOOKUP(I280,ProbListM2!D:W,IF(J280=1,17,IF(J280=2,18,IF(J280=3,19,IF(J280=4,20)))),FALSE))</f>
        <v>0</v>
      </c>
      <c r="L280" s="12" t="str">
        <f>IF(_xlfn.IFNA(VLOOKUP(D280,ctlistM2!A:AI,20,FALSE),"FA 12:0")=0,"FA 12:0", _xlfn.IFNA(VLOOKUP(D280,ctlistM2!A:AI,20,FALSE),"FA 12:0"))</f>
        <v>FA 12:0</v>
      </c>
      <c r="M280">
        <f>_xlfn.IFNA(VLOOKUP(D280,ctlistM2!A:AR,27,FALSE),0)</f>
        <v>0</v>
      </c>
      <c r="N280" s="2">
        <f>IF(M280=0,0,VLOOKUP(L280,ProbListM2!D:W,IF(M280=1,17,IF(M280=2,18,IF(M280=3,19,IF(M280=4,20)))), FALSE))</f>
        <v>0</v>
      </c>
      <c r="O280" t="str">
        <f>IF(_xlfn.IFNA(VLOOKUP(D280,ctlistM2!A:AI,28,FALSE),"FA 12:0")=0,"FA 12:0", _xlfn.IFNA(VLOOKUP(D280,ctlistM2!A:AI,28,FALSE),"FA 12:0"))</f>
        <v>FA 12:0</v>
      </c>
      <c r="P280">
        <f>_xlfn.IFNA(VLOOKUP(D280,ctlistM2!A:AU,35,FALSE),0)</f>
        <v>0</v>
      </c>
      <c r="Q280" s="2">
        <f>IF(P280=0,0,VLOOKUP(O280,ProbListM2!D:W,IF(P280=1,17,IF(P280=2,18,IF(P280=3,19,IF(P280=4,20)))), FALSE))</f>
        <v>0</v>
      </c>
    </row>
    <row r="281" spans="1:17" x14ac:dyDescent="0.25">
      <c r="A281">
        <v>280</v>
      </c>
      <c r="B281">
        <v>872.8</v>
      </c>
      <c r="C281">
        <v>523.5</v>
      </c>
      <c r="D281" t="s">
        <v>1283</v>
      </c>
      <c r="E281">
        <f>VLOOKUP(D281,ProbListM2!D:S,10,FALSE)</f>
        <v>0.5264404881335516</v>
      </c>
      <c r="F281" t="str">
        <f>_xlfn.IFNA(VLOOKUP(D281,ctlistM2!A:AI,4,FALSE),"FA 12:0")</f>
        <v>TG 52:5-FA22:5</v>
      </c>
      <c r="G281">
        <f>_xlfn.IFNA(VLOOKUP(D281,ctlistM2!A:AL,11,FALSE),0)</f>
        <v>2</v>
      </c>
      <c r="H281" s="2">
        <f>IF(G281=0,0,VLOOKUP(F281,ProbListM2!D:W,IF(G281=1,17,IF(G281=2,18,IF(G281=3,19,IF(G281=4,20)))), FALSE))</f>
        <v>1.8468769835267445E-2</v>
      </c>
      <c r="I281" s="12" t="str">
        <f>IF(_xlfn.IFNA(VLOOKUP(D281,ctlistM2!A:AI,12,FALSE),"FA 12:0")=0,"FA 12:0", _xlfn.IFNA(VLOOKUP(D281,ctlistM2!A:AI,12,FALSE),"FA 12:0"))</f>
        <v>FA 12:0</v>
      </c>
      <c r="J281" s="12">
        <f>_xlfn.IFNA(VLOOKUP(D281,ctlistM2!A:AO,19,FALSE),0)</f>
        <v>0</v>
      </c>
      <c r="K281" s="2">
        <f>IF(J281=0,0,VLOOKUP(I281,ProbListM2!D:W,IF(J281=1,17,IF(J281=2,18,IF(J281=3,19,IF(J281=4,20)))),FALSE))</f>
        <v>0</v>
      </c>
      <c r="L281" s="12" t="str">
        <f>IF(_xlfn.IFNA(VLOOKUP(D281,ctlistM2!A:AI,20,FALSE),"FA 12:0")=0,"FA 12:0", _xlfn.IFNA(VLOOKUP(D281,ctlistM2!A:AI,20,FALSE),"FA 12:0"))</f>
        <v>FA 12:0</v>
      </c>
      <c r="M281">
        <f>_xlfn.IFNA(VLOOKUP(D281,ctlistM2!A:AR,27,FALSE),0)</f>
        <v>0</v>
      </c>
      <c r="N281" s="2">
        <f>IF(M281=0,0,VLOOKUP(L281,ProbListM2!D:W,IF(M281=1,17,IF(M281=2,18,IF(M281=3,19,IF(M281=4,20)))), FALSE))</f>
        <v>0</v>
      </c>
      <c r="O281" t="str">
        <f>IF(_xlfn.IFNA(VLOOKUP(D281,ctlistM2!A:AI,28,FALSE),"FA 12:0")=0,"FA 12:0", _xlfn.IFNA(VLOOKUP(D281,ctlistM2!A:AI,28,FALSE),"FA 12:0"))</f>
        <v>FA 12:0</v>
      </c>
      <c r="P281">
        <f>_xlfn.IFNA(VLOOKUP(D281,ctlistM2!A:AU,35,FALSE),0)</f>
        <v>0</v>
      </c>
      <c r="Q281" s="2">
        <f>IF(P281=0,0,VLOOKUP(O281,ProbListM2!D:W,IF(P281=1,17,IF(P281=2,18,IF(P281=3,19,IF(P281=4,20)))), FALSE))</f>
        <v>0</v>
      </c>
    </row>
    <row r="282" spans="1:17" x14ac:dyDescent="0.25">
      <c r="A282">
        <v>281</v>
      </c>
      <c r="B282">
        <v>870.8</v>
      </c>
      <c r="C282">
        <v>625.6</v>
      </c>
      <c r="D282" t="s">
        <v>1284</v>
      </c>
      <c r="E282">
        <f>VLOOKUP(D282,ProbListM2!D:S,10,FALSE)</f>
        <v>0.52659845582183284</v>
      </c>
      <c r="F282" t="str">
        <f>_xlfn.IFNA(VLOOKUP(D282,ctlistM2!A:AI,4,FALSE),"FA 12:0")</f>
        <v>TG 52:6-FA14:0</v>
      </c>
      <c r="G282">
        <f>_xlfn.IFNA(VLOOKUP(D282,ctlistM2!A:AL,11,FALSE),0)</f>
        <v>1</v>
      </c>
      <c r="H282" s="2">
        <f>IF(G282=0,0,VLOOKUP(F282,ProbListM2!D:W,IF(G282=1,17,IF(G282=2,18,IF(G282=3,19,IF(G282=4,20)))), FALSE))</f>
        <v>6.047315672951261E-2</v>
      </c>
      <c r="I282" s="12" t="str">
        <f>IF(_xlfn.IFNA(VLOOKUP(D282,ctlistM2!A:AI,12,FALSE),"FA 12:0")=0,"FA 12:0", _xlfn.IFNA(VLOOKUP(D282,ctlistM2!A:AI,12,FALSE),"FA 12:0"))</f>
        <v>FA 12:0</v>
      </c>
      <c r="J282" s="12">
        <f>_xlfn.IFNA(VLOOKUP(D282,ctlistM2!A:AO,19,FALSE),0)</f>
        <v>0</v>
      </c>
      <c r="K282" s="2">
        <f>IF(J282=0,0,VLOOKUP(I282,ProbListM2!D:W,IF(J282=1,17,IF(J282=2,18,IF(J282=3,19,IF(J282=4,20)))),FALSE))</f>
        <v>0</v>
      </c>
      <c r="L282" s="12" t="str">
        <f>IF(_xlfn.IFNA(VLOOKUP(D282,ctlistM2!A:AI,20,FALSE),"FA 12:0")=0,"FA 12:0", _xlfn.IFNA(VLOOKUP(D282,ctlistM2!A:AI,20,FALSE),"FA 12:0"))</f>
        <v>FA 12:0</v>
      </c>
      <c r="M282">
        <f>_xlfn.IFNA(VLOOKUP(D282,ctlistM2!A:AR,27,FALSE),0)</f>
        <v>0</v>
      </c>
      <c r="N282" s="2">
        <f>IF(M282=0,0,VLOOKUP(L282,ProbListM2!D:W,IF(M282=1,17,IF(M282=2,18,IF(M282=3,19,IF(M282=4,20)))), FALSE))</f>
        <v>0</v>
      </c>
      <c r="O282" t="str">
        <f>IF(_xlfn.IFNA(VLOOKUP(D282,ctlistM2!A:AI,28,FALSE),"FA 12:0")=0,"FA 12:0", _xlfn.IFNA(VLOOKUP(D282,ctlistM2!A:AI,28,FALSE),"FA 12:0"))</f>
        <v>FA 12:0</v>
      </c>
      <c r="P282">
        <f>_xlfn.IFNA(VLOOKUP(D282,ctlistM2!A:AU,35,FALSE),0)</f>
        <v>0</v>
      </c>
      <c r="Q282" s="2">
        <f>IF(P282=0,0,VLOOKUP(O282,ProbListM2!D:W,IF(P282=1,17,IF(P282=2,18,IF(P282=3,19,IF(P282=4,20)))), FALSE))</f>
        <v>0</v>
      </c>
    </row>
    <row r="283" spans="1:17" x14ac:dyDescent="0.25">
      <c r="A283">
        <v>282</v>
      </c>
      <c r="B283">
        <v>870.8</v>
      </c>
      <c r="C283">
        <v>597.5</v>
      </c>
      <c r="D283" t="s">
        <v>1285</v>
      </c>
      <c r="E283">
        <f>VLOOKUP(D283,ProbListM2!D:S,10,FALSE)</f>
        <v>0.52659845582183284</v>
      </c>
      <c r="F283" t="str">
        <f>_xlfn.IFNA(VLOOKUP(D283,ctlistM2!A:AI,4,FALSE),"FA 12:0")</f>
        <v>TG 52:6-FA16:1</v>
      </c>
      <c r="G283">
        <f>_xlfn.IFNA(VLOOKUP(D283,ctlistM2!A:AL,11,FALSE),0)</f>
        <v>2</v>
      </c>
      <c r="H283" s="2">
        <f>IF(G283=0,0,VLOOKUP(F283,ProbListM2!D:W,IF(G283=1,17,IF(G283=2,18,IF(G283=3,19,IF(G283=4,20)))), FALSE))</f>
        <v>1.0830864357473623E-2</v>
      </c>
      <c r="I283" s="12" t="str">
        <f>IF(_xlfn.IFNA(VLOOKUP(D283,ctlistM2!A:AI,12,FALSE),"FA 12:0")=0,"FA 12:0", _xlfn.IFNA(VLOOKUP(D283,ctlistM2!A:AI,12,FALSE),"FA 12:0"))</f>
        <v>TG 52:6-FA16:0</v>
      </c>
      <c r="J283" s="12">
        <f>_xlfn.IFNA(VLOOKUP(D283,ctlistM2!A:AO,19,FALSE),0)</f>
        <v>1</v>
      </c>
      <c r="K283" s="2">
        <f>IF(J283=0,0,VLOOKUP(I283,ProbListM2!D:W,IF(J283=1,17,IF(J283=2,18,IF(J283=3,19,IF(J283=4,20)))),FALSE))</f>
        <v>5.5048972680246236E-2</v>
      </c>
      <c r="L283" s="12" t="str">
        <f>IF(_xlfn.IFNA(VLOOKUP(D283,ctlistM2!A:AI,20,FALSE),"FA 12:0")=0,"FA 12:0", _xlfn.IFNA(VLOOKUP(D283,ctlistM2!A:AI,20,FALSE),"FA 12:0"))</f>
        <v>FA 12:0</v>
      </c>
      <c r="M283">
        <f>_xlfn.IFNA(VLOOKUP(D283,ctlistM2!A:AR,27,FALSE),0)</f>
        <v>0</v>
      </c>
      <c r="N283" s="2">
        <f>IF(M283=0,0,VLOOKUP(L283,ProbListM2!D:W,IF(M283=1,17,IF(M283=2,18,IF(M283=3,19,IF(M283=4,20)))), FALSE))</f>
        <v>0</v>
      </c>
      <c r="O283" t="str">
        <f>IF(_xlfn.IFNA(VLOOKUP(D283,ctlistM2!A:AI,28,FALSE),"FA 12:0")=0,"FA 12:0", _xlfn.IFNA(VLOOKUP(D283,ctlistM2!A:AI,28,FALSE),"FA 12:0"))</f>
        <v>FA 12:0</v>
      </c>
      <c r="P283">
        <f>_xlfn.IFNA(VLOOKUP(D283,ctlistM2!A:AU,35,FALSE),0)</f>
        <v>0</v>
      </c>
      <c r="Q283" s="2">
        <f>IF(P283=0,0,VLOOKUP(O283,ProbListM2!D:W,IF(P283=1,17,IF(P283=2,18,IF(P283=3,19,IF(P283=4,20)))), FALSE))</f>
        <v>0</v>
      </c>
    </row>
    <row r="284" spans="1:17" x14ac:dyDescent="0.25">
      <c r="A284">
        <v>283</v>
      </c>
      <c r="B284">
        <v>870.8</v>
      </c>
      <c r="C284">
        <v>599.5</v>
      </c>
      <c r="D284" t="s">
        <v>1286</v>
      </c>
      <c r="E284">
        <f>VLOOKUP(D284,ProbListM2!D:S,10,FALSE)</f>
        <v>0.52659845582183284</v>
      </c>
      <c r="F284" t="str">
        <f>_xlfn.IFNA(VLOOKUP(D284,ctlistM2!A:AI,4,FALSE),"FA 12:0")</f>
        <v>TG 52:6-FA16:1</v>
      </c>
      <c r="G284">
        <f>_xlfn.IFNA(VLOOKUP(D284,ctlistM2!A:AL,11,FALSE),0)</f>
        <v>1</v>
      </c>
      <c r="H284" s="2">
        <f>IF(G284=0,0,VLOOKUP(F284,ProbListM2!D:W,IF(G284=1,17,IF(G284=2,18,IF(G284=3,19,IF(G284=4,20)))), FALSE))</f>
        <v>5.5119277013519007E-2</v>
      </c>
      <c r="I284" s="12" t="str">
        <f>IF(_xlfn.IFNA(VLOOKUP(D284,ctlistM2!A:AI,12,FALSE),"FA 12:0")=0,"FA 12:0", _xlfn.IFNA(VLOOKUP(D284,ctlistM2!A:AI,12,FALSE),"FA 12:0"))</f>
        <v>FA 12:0</v>
      </c>
      <c r="J284" s="12">
        <f>_xlfn.IFNA(VLOOKUP(D284,ctlistM2!A:AO,19,FALSE),0)</f>
        <v>0</v>
      </c>
      <c r="K284" s="2">
        <f>IF(J284=0,0,VLOOKUP(I284,ProbListM2!D:W,IF(J284=1,17,IF(J284=2,18,IF(J284=3,19,IF(J284=4,20)))),FALSE))</f>
        <v>0</v>
      </c>
      <c r="L284" s="12" t="str">
        <f>IF(_xlfn.IFNA(VLOOKUP(D284,ctlistM2!A:AI,20,FALSE),"FA 12:0")=0,"FA 12:0", _xlfn.IFNA(VLOOKUP(D284,ctlistM2!A:AI,20,FALSE),"FA 12:0"))</f>
        <v>FA 12:0</v>
      </c>
      <c r="M284">
        <f>_xlfn.IFNA(VLOOKUP(D284,ctlistM2!A:AR,27,FALSE),0)</f>
        <v>0</v>
      </c>
      <c r="N284" s="2">
        <f>IF(M284=0,0,VLOOKUP(L284,ProbListM2!D:W,IF(M284=1,17,IF(M284=2,18,IF(M284=3,19,IF(M284=4,20)))), FALSE))</f>
        <v>0</v>
      </c>
      <c r="O284" t="str">
        <f>IF(_xlfn.IFNA(VLOOKUP(D284,ctlistM2!A:AI,28,FALSE),"FA 12:0")=0,"FA 12:0", _xlfn.IFNA(VLOOKUP(D284,ctlistM2!A:AI,28,FALSE),"FA 12:0"))</f>
        <v>FA 12:0</v>
      </c>
      <c r="P284">
        <f>_xlfn.IFNA(VLOOKUP(D284,ctlistM2!A:AU,35,FALSE),0)</f>
        <v>0</v>
      </c>
      <c r="Q284" s="2">
        <f>IF(P284=0,0,VLOOKUP(O284,ProbListM2!D:W,IF(P284=1,17,IF(P284=2,18,IF(P284=3,19,IF(P284=4,20)))), FALSE))</f>
        <v>0</v>
      </c>
    </row>
    <row r="285" spans="1:17" x14ac:dyDescent="0.25">
      <c r="A285">
        <v>284</v>
      </c>
      <c r="B285">
        <v>870.8</v>
      </c>
      <c r="C285">
        <v>571.5</v>
      </c>
      <c r="D285" t="s">
        <v>1287</v>
      </c>
      <c r="E285">
        <f>VLOOKUP(D285,ProbListM2!D:S,10,FALSE)</f>
        <v>0.52659845582183284</v>
      </c>
      <c r="F285" t="str">
        <f>_xlfn.IFNA(VLOOKUP(D285,ctlistM2!A:AI,4,FALSE),"FA 12:0")</f>
        <v>TG 52:6-FA18:2</v>
      </c>
      <c r="G285">
        <f>_xlfn.IFNA(VLOOKUP(D285,ctlistM2!A:AL,11,FALSE),0)</f>
        <v>2</v>
      </c>
      <c r="H285" s="2">
        <f>IF(G285=0,0,VLOOKUP(F285,ProbListM2!D:W,IF(G285=1,17,IF(G285=2,18,IF(G285=3,19,IF(G285=4,20)))), FALSE))</f>
        <v>1.3124369463515532E-2</v>
      </c>
      <c r="I285" s="12" t="str">
        <f>IF(_xlfn.IFNA(VLOOKUP(D285,ctlistM2!A:AI,12,FALSE),"FA 12:0")=0,"FA 12:0", _xlfn.IFNA(VLOOKUP(D285,ctlistM2!A:AI,12,FALSE),"FA 12:0"))</f>
        <v>TG 52:6-FA18:1</v>
      </c>
      <c r="J285" s="12">
        <f>_xlfn.IFNA(VLOOKUP(D285,ctlistM2!A:AO,19,FALSE),0)</f>
        <v>1</v>
      </c>
      <c r="K285" s="2">
        <f>IF(J285=0,0,VLOOKUP(I285,ProbListM2!D:W,IF(J285=1,17,IF(J285=2,18,IF(J285=3,19,IF(J285=4,20)))),FALSE))</f>
        <v>4.9966388130685033E-2</v>
      </c>
      <c r="L285" s="12" t="str">
        <f>IF(_xlfn.IFNA(VLOOKUP(D285,ctlistM2!A:AI,20,FALSE),"FA 12:0")=0,"FA 12:0", _xlfn.IFNA(VLOOKUP(D285,ctlistM2!A:AI,20,FALSE),"FA 12:0"))</f>
        <v>FA 12:0</v>
      </c>
      <c r="M285">
        <f>_xlfn.IFNA(VLOOKUP(D285,ctlistM2!A:AR,27,FALSE),0)</f>
        <v>0</v>
      </c>
      <c r="N285" s="2">
        <f>IF(M285=0,0,VLOOKUP(L285,ProbListM2!D:W,IF(M285=1,17,IF(M285=2,18,IF(M285=3,19,IF(M285=4,20)))), FALSE))</f>
        <v>0</v>
      </c>
      <c r="O285" t="str">
        <f>IF(_xlfn.IFNA(VLOOKUP(D285,ctlistM2!A:AI,28,FALSE),"FA 12:0")=0,"FA 12:0", _xlfn.IFNA(VLOOKUP(D285,ctlistM2!A:AI,28,FALSE),"FA 12:0"))</f>
        <v>FA 12:0</v>
      </c>
      <c r="P285">
        <f>_xlfn.IFNA(VLOOKUP(D285,ctlistM2!A:AU,35,FALSE),0)</f>
        <v>0</v>
      </c>
      <c r="Q285" s="2">
        <f>IF(P285=0,0,VLOOKUP(O285,ProbListM2!D:W,IF(P285=1,17,IF(P285=2,18,IF(P285=3,19,IF(P285=4,20)))), FALSE))</f>
        <v>0</v>
      </c>
    </row>
    <row r="286" spans="1:17" x14ac:dyDescent="0.25">
      <c r="A286">
        <v>285</v>
      </c>
      <c r="B286">
        <v>870.8</v>
      </c>
      <c r="C286">
        <v>573.5</v>
      </c>
      <c r="D286" t="s">
        <v>1288</v>
      </c>
      <c r="E286">
        <f>VLOOKUP(D286,ProbListM2!D:S,10,FALSE)</f>
        <v>0.52659845582183284</v>
      </c>
      <c r="F286" t="str">
        <f>_xlfn.IFNA(VLOOKUP(D286,ctlistM2!A:AI,4,FALSE),"FA 12:0")</f>
        <v>TG 52:6-FA18:2</v>
      </c>
      <c r="G286">
        <f>_xlfn.IFNA(VLOOKUP(D286,ctlistM2!A:AL,11,FALSE),0)</f>
        <v>1</v>
      </c>
      <c r="H286" s="2">
        <f>IF(G286=0,0,VLOOKUP(F286,ProbListM2!D:W,IF(G286=1,17,IF(G286=2,18,IF(G286=3,19,IF(G286=4,20)))), FALSE))</f>
        <v>5.0033129253707287E-2</v>
      </c>
      <c r="I286" s="12" t="str">
        <f>IF(_xlfn.IFNA(VLOOKUP(D286,ctlistM2!A:AI,12,FALSE),"FA 12:0")=0,"FA 12:0", _xlfn.IFNA(VLOOKUP(D286,ctlistM2!A:AI,12,FALSE),"FA 12:0"))</f>
        <v>TG 52:6-FA18:3</v>
      </c>
      <c r="J286" s="12">
        <f>_xlfn.IFNA(VLOOKUP(D286,ctlistM2!A:AO,19,FALSE),0)</f>
        <v>2</v>
      </c>
      <c r="K286" s="2">
        <f>IF(J286=0,0,VLOOKUP(I286,ProbListM2!D:W,IF(J286=1,17,IF(J286=2,18,IF(J286=3,19,IF(J286=4,20)))),FALSE))</f>
        <v>1.3091232052981036E-2</v>
      </c>
      <c r="L286" s="12" t="str">
        <f>IF(_xlfn.IFNA(VLOOKUP(D286,ctlistM2!A:AI,20,FALSE),"FA 12:0")=0,"FA 12:0", _xlfn.IFNA(VLOOKUP(D286,ctlistM2!A:AI,20,FALSE),"FA 12:0"))</f>
        <v>FA 12:0</v>
      </c>
      <c r="M286">
        <f>_xlfn.IFNA(VLOOKUP(D286,ctlistM2!A:AR,27,FALSE),0)</f>
        <v>0</v>
      </c>
      <c r="N286" s="2">
        <f>IF(M286=0,0,VLOOKUP(L286,ProbListM2!D:W,IF(M286=1,17,IF(M286=2,18,IF(M286=3,19,IF(M286=4,20)))), FALSE))</f>
        <v>0</v>
      </c>
      <c r="O286" t="str">
        <f>IF(_xlfn.IFNA(VLOOKUP(D286,ctlistM2!A:AI,28,FALSE),"FA 12:0")=0,"FA 12:0", _xlfn.IFNA(VLOOKUP(D286,ctlistM2!A:AI,28,FALSE),"FA 12:0"))</f>
        <v>FA 12:0</v>
      </c>
      <c r="P286">
        <f>_xlfn.IFNA(VLOOKUP(D286,ctlistM2!A:AU,35,FALSE),0)</f>
        <v>0</v>
      </c>
      <c r="Q286" s="2">
        <f>IF(P286=0,0,VLOOKUP(O286,ProbListM2!D:W,IF(P286=1,17,IF(P286=2,18,IF(P286=3,19,IF(P286=4,20)))), FALSE))</f>
        <v>0</v>
      </c>
    </row>
    <row r="287" spans="1:17" x14ac:dyDescent="0.25">
      <c r="A287">
        <v>286</v>
      </c>
      <c r="B287">
        <v>870.8</v>
      </c>
      <c r="C287">
        <v>575.5</v>
      </c>
      <c r="D287" t="s">
        <v>1289</v>
      </c>
      <c r="E287">
        <f>VLOOKUP(D287,ProbListM2!D:S,10,FALSE)</f>
        <v>0.52659845582183284</v>
      </c>
      <c r="F287" t="str">
        <f>_xlfn.IFNA(VLOOKUP(D287,ctlistM2!A:AI,4,FALSE),"FA 12:0")</f>
        <v>TG 52:6-FA18:3</v>
      </c>
      <c r="G287">
        <f>_xlfn.IFNA(VLOOKUP(D287,ctlistM2!A:AL,11,FALSE),0)</f>
        <v>1</v>
      </c>
      <c r="H287" s="2">
        <f>IF(G287=0,0,VLOOKUP(F287,ProbListM2!D:W,IF(G287=1,17,IF(G287=2,18,IF(G287=3,19,IF(G287=4,20)))), FALSE))</f>
        <v>5.0099917799037524E-2</v>
      </c>
      <c r="I287" s="12" t="str">
        <f>IF(_xlfn.IFNA(VLOOKUP(D287,ctlistM2!A:AI,12,FALSE),"FA 12:0")=0,"FA 12:0", _xlfn.IFNA(VLOOKUP(D287,ctlistM2!A:AI,12,FALSE),"FA 12:0"))</f>
        <v>FA 12:0</v>
      </c>
      <c r="J287" s="12">
        <f>_xlfn.IFNA(VLOOKUP(D287,ctlistM2!A:AO,19,FALSE),0)</f>
        <v>0</v>
      </c>
      <c r="K287" s="2">
        <f>IF(J287=0,0,VLOOKUP(I287,ProbListM2!D:W,IF(J287=1,17,IF(J287=2,18,IF(J287=3,19,IF(J287=4,20)))),FALSE))</f>
        <v>0</v>
      </c>
      <c r="L287" s="12" t="str">
        <f>IF(_xlfn.IFNA(VLOOKUP(D287,ctlistM2!A:AI,20,FALSE),"FA 12:0")=0,"FA 12:0", _xlfn.IFNA(VLOOKUP(D287,ctlistM2!A:AI,20,FALSE),"FA 12:0"))</f>
        <v>FA 12:0</v>
      </c>
      <c r="M287">
        <f>_xlfn.IFNA(VLOOKUP(D287,ctlistM2!A:AR,27,FALSE),0)</f>
        <v>0</v>
      </c>
      <c r="N287" s="2">
        <f>IF(M287=0,0,VLOOKUP(L287,ProbListM2!D:W,IF(M287=1,17,IF(M287=2,18,IF(M287=3,19,IF(M287=4,20)))), FALSE))</f>
        <v>0</v>
      </c>
      <c r="O287" t="str">
        <f>IF(_xlfn.IFNA(VLOOKUP(D287,ctlistM2!A:AI,28,FALSE),"FA 12:0")=0,"FA 12:0", _xlfn.IFNA(VLOOKUP(D287,ctlistM2!A:AI,28,FALSE),"FA 12:0"))</f>
        <v>FA 12:0</v>
      </c>
      <c r="P287">
        <f>_xlfn.IFNA(VLOOKUP(D287,ctlistM2!A:AU,35,FALSE),0)</f>
        <v>0</v>
      </c>
      <c r="Q287" s="2">
        <f>IF(P287=0,0,VLOOKUP(O287,ProbListM2!D:W,IF(P287=1,17,IF(P287=2,18,IF(P287=3,19,IF(P287=4,20)))), FALSE))</f>
        <v>0</v>
      </c>
    </row>
    <row r="288" spans="1:17" x14ac:dyDescent="0.25">
      <c r="A288">
        <v>287</v>
      </c>
      <c r="B288">
        <v>870.8</v>
      </c>
      <c r="C288">
        <v>547.5</v>
      </c>
      <c r="D288" t="s">
        <v>1290</v>
      </c>
      <c r="E288">
        <f>VLOOKUP(D288,ProbListM2!D:S,10,FALSE)</f>
        <v>0.52659845582183284</v>
      </c>
      <c r="F288" t="str">
        <f>_xlfn.IFNA(VLOOKUP(D288,ctlistM2!A:AI,4,FALSE),"FA 12:0")</f>
        <v>TG 52:6-FA20:4</v>
      </c>
      <c r="G288">
        <f>_xlfn.IFNA(VLOOKUP(D288,ctlistM2!A:AL,11,FALSE),0)</f>
        <v>2</v>
      </c>
      <c r="H288" s="2">
        <f>IF(G288=0,0,VLOOKUP(F288,ProbListM2!D:W,IF(G288=1,17,IF(G288=2,18,IF(G288=3,19,IF(G288=4,20)))), FALSE))</f>
        <v>1.5648905904954269E-2</v>
      </c>
      <c r="I288" s="12" t="str">
        <f>IF(_xlfn.IFNA(VLOOKUP(D288,ctlistM2!A:AI,12,FALSE),"FA 12:0")=0,"FA 12:0", _xlfn.IFNA(VLOOKUP(D288,ctlistM2!A:AI,12,FALSE),"FA 12:0"))</f>
        <v>FA 12:0</v>
      </c>
      <c r="J288" s="12">
        <f>_xlfn.IFNA(VLOOKUP(D288,ctlistM2!A:AO,19,FALSE),0)</f>
        <v>0</v>
      </c>
      <c r="K288" s="2">
        <f>IF(J288=0,0,VLOOKUP(I288,ProbListM2!D:W,IF(J288=1,17,IF(J288=2,18,IF(J288=3,19,IF(J288=4,20)))),FALSE))</f>
        <v>0</v>
      </c>
      <c r="L288" s="12" t="str">
        <f>IF(_xlfn.IFNA(VLOOKUP(D288,ctlistM2!A:AI,20,FALSE),"FA 12:0")=0,"FA 12:0", _xlfn.IFNA(VLOOKUP(D288,ctlistM2!A:AI,20,FALSE),"FA 12:0"))</f>
        <v>FA 12:0</v>
      </c>
      <c r="M288">
        <f>_xlfn.IFNA(VLOOKUP(D288,ctlistM2!A:AR,27,FALSE),0)</f>
        <v>0</v>
      </c>
      <c r="N288" s="2">
        <f>IF(M288=0,0,VLOOKUP(L288,ProbListM2!D:W,IF(M288=1,17,IF(M288=2,18,IF(M288=3,19,IF(M288=4,20)))), FALSE))</f>
        <v>0</v>
      </c>
      <c r="O288" t="str">
        <f>IF(_xlfn.IFNA(VLOOKUP(D288,ctlistM2!A:AI,28,FALSE),"FA 12:0")=0,"FA 12:0", _xlfn.IFNA(VLOOKUP(D288,ctlistM2!A:AI,28,FALSE),"FA 12:0"))</f>
        <v>FA 12:0</v>
      </c>
      <c r="P288">
        <f>_xlfn.IFNA(VLOOKUP(D288,ctlistM2!A:AU,35,FALSE),0)</f>
        <v>0</v>
      </c>
      <c r="Q288" s="2">
        <f>IF(P288=0,0,VLOOKUP(O288,ProbListM2!D:W,IF(P288=1,17,IF(P288=2,18,IF(P288=3,19,IF(P288=4,20)))), FALSE))</f>
        <v>0</v>
      </c>
    </row>
    <row r="289" spans="1:17" x14ac:dyDescent="0.25">
      <c r="A289">
        <v>288</v>
      </c>
      <c r="B289">
        <v>870.8</v>
      </c>
      <c r="C289">
        <v>549.5</v>
      </c>
      <c r="D289" t="s">
        <v>1291</v>
      </c>
      <c r="E289">
        <f>VLOOKUP(D289,ProbListM2!D:S,10,FALSE)</f>
        <v>0.52659845582183284</v>
      </c>
      <c r="F289" t="str">
        <f>_xlfn.IFNA(VLOOKUP(D289,ctlistM2!A:AI,4,FALSE),"FA 12:0")</f>
        <v>TG 52:6-FA20:5</v>
      </c>
      <c r="G289">
        <f>_xlfn.IFNA(VLOOKUP(D289,ctlistM2!A:AL,11,FALSE),0)</f>
        <v>2</v>
      </c>
      <c r="H289" s="2">
        <f>IF(G289=0,0,VLOOKUP(F289,ProbListM2!D:W,IF(G289=1,17,IF(G289=2,18,IF(G289=3,19,IF(G289=4,20)))), FALSE))</f>
        <v>1.5612252706477254E-2</v>
      </c>
      <c r="I289" s="12" t="str">
        <f>IF(_xlfn.IFNA(VLOOKUP(D289,ctlistM2!A:AI,12,FALSE),"FA 12:0")=0,"FA 12:0", _xlfn.IFNA(VLOOKUP(D289,ctlistM2!A:AI,12,FALSE),"FA 12:0"))</f>
        <v>TG 52:6-FA20:4</v>
      </c>
      <c r="J289" s="12">
        <f>_xlfn.IFNA(VLOOKUP(D289,ctlistM2!A:AO,19,FALSE),0)</f>
        <v>1</v>
      </c>
      <c r="K289" s="2">
        <f>IF(J289=0,0,VLOOKUP(I289,ProbListM2!D:W,IF(J289=1,17,IF(J289=2,18,IF(J289=3,19,IF(J289=4,20)))),FALSE))</f>
        <v>4.5277938785157117E-2</v>
      </c>
      <c r="L289" s="12" t="str">
        <f>IF(_xlfn.IFNA(VLOOKUP(D289,ctlistM2!A:AI,20,FALSE),"FA 12:0")=0,"FA 12:0", _xlfn.IFNA(VLOOKUP(D289,ctlistM2!A:AI,20,FALSE),"FA 12:0"))</f>
        <v>FA 12:0</v>
      </c>
      <c r="M289">
        <f>_xlfn.IFNA(VLOOKUP(D289,ctlistM2!A:AR,27,FALSE),0)</f>
        <v>0</v>
      </c>
      <c r="N289" s="2">
        <f>IF(M289=0,0,VLOOKUP(L289,ProbListM2!D:W,IF(M289=1,17,IF(M289=2,18,IF(M289=3,19,IF(M289=4,20)))), FALSE))</f>
        <v>0</v>
      </c>
      <c r="O289" t="str">
        <f>IF(_xlfn.IFNA(VLOOKUP(D289,ctlistM2!A:AI,28,FALSE),"FA 12:0")=0,"FA 12:0", _xlfn.IFNA(VLOOKUP(D289,ctlistM2!A:AI,28,FALSE),"FA 12:0"))</f>
        <v>FA 12:0</v>
      </c>
      <c r="P289">
        <f>_xlfn.IFNA(VLOOKUP(D289,ctlistM2!A:AU,35,FALSE),0)</f>
        <v>0</v>
      </c>
      <c r="Q289" s="2">
        <f>IF(P289=0,0,VLOOKUP(O289,ProbListM2!D:W,IF(P289=1,17,IF(P289=2,18,IF(P289=3,19,IF(P289=4,20)))), FALSE))</f>
        <v>0</v>
      </c>
    </row>
    <row r="290" spans="1:17" x14ac:dyDescent="0.25">
      <c r="A290">
        <v>289</v>
      </c>
      <c r="B290">
        <v>870.8</v>
      </c>
      <c r="C290">
        <v>551.5</v>
      </c>
      <c r="D290" t="s">
        <v>1292</v>
      </c>
      <c r="E290">
        <f>VLOOKUP(D290,ProbListM2!D:S,10,FALSE)</f>
        <v>0.52659845582183284</v>
      </c>
      <c r="F290" t="str">
        <f>_xlfn.IFNA(VLOOKUP(D290,ctlistM2!A:AI,4,FALSE),"FA 12:0")</f>
        <v>TG 52:6-FA20:5</v>
      </c>
      <c r="G290">
        <f>_xlfn.IFNA(VLOOKUP(D290,ctlistM2!A:AL,11,FALSE),0)</f>
        <v>1</v>
      </c>
      <c r="H290" s="2">
        <f>IF(G290=0,0,VLOOKUP(F290,ProbListM2!D:W,IF(G290=1,17,IF(G290=2,18,IF(G290=3,19,IF(G290=4,20)))), FALSE))</f>
        <v>4.5341211542544842E-2</v>
      </c>
      <c r="I290" s="12" t="str">
        <f>IF(_xlfn.IFNA(VLOOKUP(D290,ctlistM2!A:AI,12,FALSE),"FA 12:0")=0,"FA 12:0", _xlfn.IFNA(VLOOKUP(D290,ctlistM2!A:AI,12,FALSE),"FA 12:0"))</f>
        <v>FA 12:0</v>
      </c>
      <c r="J290" s="12">
        <f>_xlfn.IFNA(VLOOKUP(D290,ctlistM2!A:AO,19,FALSE),0)</f>
        <v>0</v>
      </c>
      <c r="K290" s="2">
        <f>IF(J290=0,0,VLOOKUP(I290,ProbListM2!D:W,IF(J290=1,17,IF(J290=2,18,IF(J290=3,19,IF(J290=4,20)))),FALSE))</f>
        <v>0</v>
      </c>
      <c r="L290" s="12" t="str">
        <f>IF(_xlfn.IFNA(VLOOKUP(D290,ctlistM2!A:AI,20,FALSE),"FA 12:0")=0,"FA 12:0", _xlfn.IFNA(VLOOKUP(D290,ctlistM2!A:AI,20,FALSE),"FA 12:0"))</f>
        <v>FA 12:0</v>
      </c>
      <c r="M290">
        <f>_xlfn.IFNA(VLOOKUP(D290,ctlistM2!A:AR,27,FALSE),0)</f>
        <v>0</v>
      </c>
      <c r="N290" s="2">
        <f>IF(M290=0,0,VLOOKUP(L290,ProbListM2!D:W,IF(M290=1,17,IF(M290=2,18,IF(M290=3,19,IF(M290=4,20)))), FALSE))</f>
        <v>0</v>
      </c>
      <c r="O290" t="str">
        <f>IF(_xlfn.IFNA(VLOOKUP(D290,ctlistM2!A:AI,28,FALSE),"FA 12:0")=0,"FA 12:0", _xlfn.IFNA(VLOOKUP(D290,ctlistM2!A:AI,28,FALSE),"FA 12:0"))</f>
        <v>FA 12:0</v>
      </c>
      <c r="P290">
        <f>_xlfn.IFNA(VLOOKUP(D290,ctlistM2!A:AU,35,FALSE),0)</f>
        <v>0</v>
      </c>
      <c r="Q290" s="2">
        <f>IF(P290=0,0,VLOOKUP(O290,ProbListM2!D:W,IF(P290=1,17,IF(P290=2,18,IF(P290=3,19,IF(P290=4,20)))), FALSE))</f>
        <v>0</v>
      </c>
    </row>
    <row r="291" spans="1:17" x14ac:dyDescent="0.25">
      <c r="A291">
        <v>290</v>
      </c>
      <c r="B291">
        <v>870.8</v>
      </c>
      <c r="C291">
        <v>523.5</v>
      </c>
      <c r="D291" t="s">
        <v>1293</v>
      </c>
      <c r="E291">
        <f>VLOOKUP(D291,ProbListM2!D:S,10,FALSE)</f>
        <v>0.52659845582183284</v>
      </c>
      <c r="F291" t="str">
        <f>_xlfn.IFNA(VLOOKUP(D291,ctlistM2!A:AI,4,FALSE),"FA 12:0")</f>
        <v>TG 52:6-FA22:6</v>
      </c>
      <c r="G291">
        <f>_xlfn.IFNA(VLOOKUP(D291,ctlistM2!A:AL,11,FALSE),0)</f>
        <v>2</v>
      </c>
      <c r="H291" s="2">
        <f>IF(G291=0,0,VLOOKUP(F291,ProbListM2!D:W,IF(G291=1,17,IF(G291=2,18,IF(G291=3,19,IF(G291=4,20)))), FALSE))</f>
        <v>1.8434095304381812E-2</v>
      </c>
      <c r="I291" s="12" t="str">
        <f>IF(_xlfn.IFNA(VLOOKUP(D291,ctlistM2!A:AI,12,FALSE),"FA 12:0")=0,"FA 12:0", _xlfn.IFNA(VLOOKUP(D291,ctlistM2!A:AI,12,FALSE),"FA 12:0"))</f>
        <v>FA 12:0</v>
      </c>
      <c r="J291" s="12">
        <f>_xlfn.IFNA(VLOOKUP(D291,ctlistM2!A:AO,19,FALSE),0)</f>
        <v>0</v>
      </c>
      <c r="K291" s="2">
        <f>IF(J291=0,0,VLOOKUP(I291,ProbListM2!D:W,IF(J291=1,17,IF(J291=2,18,IF(J291=3,19,IF(J291=4,20)))),FALSE))</f>
        <v>0</v>
      </c>
      <c r="L291" s="12" t="str">
        <f>IF(_xlfn.IFNA(VLOOKUP(D291,ctlistM2!A:AI,20,FALSE),"FA 12:0")=0,"FA 12:0", _xlfn.IFNA(VLOOKUP(D291,ctlistM2!A:AI,20,FALSE),"FA 12:0"))</f>
        <v>FA 12:0</v>
      </c>
      <c r="M291">
        <f>_xlfn.IFNA(VLOOKUP(D291,ctlistM2!A:AR,27,FALSE),0)</f>
        <v>0</v>
      </c>
      <c r="N291" s="2">
        <f>IF(M291=0,0,VLOOKUP(L291,ProbListM2!D:W,IF(M291=1,17,IF(M291=2,18,IF(M291=3,19,IF(M291=4,20)))), FALSE))</f>
        <v>0</v>
      </c>
      <c r="O291" t="str">
        <f>IF(_xlfn.IFNA(VLOOKUP(D291,ctlistM2!A:AI,28,FALSE),"FA 12:0")=0,"FA 12:0", _xlfn.IFNA(VLOOKUP(D291,ctlistM2!A:AI,28,FALSE),"FA 12:0"))</f>
        <v>FA 12:0</v>
      </c>
      <c r="P291">
        <f>_xlfn.IFNA(VLOOKUP(D291,ctlistM2!A:AU,35,FALSE),0)</f>
        <v>0</v>
      </c>
      <c r="Q291" s="2">
        <f>IF(P291=0,0,VLOOKUP(O291,ProbListM2!D:W,IF(P291=1,17,IF(P291=2,18,IF(P291=3,19,IF(P291=4,20)))), FALSE))</f>
        <v>0</v>
      </c>
    </row>
    <row r="292" spans="1:17" x14ac:dyDescent="0.25">
      <c r="A292">
        <v>291</v>
      </c>
      <c r="B292">
        <v>868.8</v>
      </c>
      <c r="C292">
        <v>623.6</v>
      </c>
      <c r="D292" t="s">
        <v>1294</v>
      </c>
      <c r="E292">
        <f>VLOOKUP(D292,ProbListM2!D:S,10,FALSE)</f>
        <v>0.52675647091108557</v>
      </c>
      <c r="F292" t="str">
        <f>_xlfn.IFNA(VLOOKUP(D292,ctlistM2!A:AI,4,FALSE),"FA 12:0")</f>
        <v>FA 12:0</v>
      </c>
      <c r="G292">
        <f>_xlfn.IFNA(VLOOKUP(D292,ctlistM2!A:AL,11,FALSE),0)</f>
        <v>0</v>
      </c>
      <c r="H292" s="2">
        <f>IF(G292=0,0,VLOOKUP(F292,ProbListM2!D:W,IF(G292=1,17,IF(G292=2,18,IF(G292=3,19,IF(G292=4,20)))), FALSE))</f>
        <v>0</v>
      </c>
      <c r="I292" s="12" t="str">
        <f>IF(_xlfn.IFNA(VLOOKUP(D292,ctlistM2!A:AI,12,FALSE),"FA 12:0")=0,"FA 12:0", _xlfn.IFNA(VLOOKUP(D292,ctlistM2!A:AI,12,FALSE),"FA 12:0"))</f>
        <v>FA 12:0</v>
      </c>
      <c r="J292" s="12">
        <f>_xlfn.IFNA(VLOOKUP(D292,ctlistM2!A:AO,19,FALSE),0)</f>
        <v>0</v>
      </c>
      <c r="K292" s="2">
        <f>IF(J292=0,0,VLOOKUP(I292,ProbListM2!D:W,IF(J292=1,17,IF(J292=2,18,IF(J292=3,19,IF(J292=4,20)))),FALSE))</f>
        <v>0</v>
      </c>
      <c r="L292" s="12" t="str">
        <f>IF(_xlfn.IFNA(VLOOKUP(D292,ctlistM2!A:AI,20,FALSE),"FA 12:0")=0,"FA 12:0", _xlfn.IFNA(VLOOKUP(D292,ctlistM2!A:AI,20,FALSE),"FA 12:0"))</f>
        <v>FA 12:0</v>
      </c>
      <c r="M292">
        <f>_xlfn.IFNA(VLOOKUP(D292,ctlistM2!A:AR,27,FALSE),0)</f>
        <v>0</v>
      </c>
      <c r="N292" s="2">
        <f>IF(M292=0,0,VLOOKUP(L292,ProbListM2!D:W,IF(M292=1,17,IF(M292=2,18,IF(M292=3,19,IF(M292=4,20)))), FALSE))</f>
        <v>0</v>
      </c>
      <c r="O292" t="str">
        <f>IF(_xlfn.IFNA(VLOOKUP(D292,ctlistM2!A:AI,28,FALSE),"FA 12:0")=0,"FA 12:0", _xlfn.IFNA(VLOOKUP(D292,ctlistM2!A:AI,28,FALSE),"FA 12:0"))</f>
        <v>FA 12:0</v>
      </c>
      <c r="P292">
        <f>_xlfn.IFNA(VLOOKUP(D292,ctlistM2!A:AU,35,FALSE),0)</f>
        <v>0</v>
      </c>
      <c r="Q292" s="2">
        <f>IF(P292=0,0,VLOOKUP(O292,ProbListM2!D:W,IF(P292=1,17,IF(P292=2,18,IF(P292=3,19,IF(P292=4,20)))), FALSE))</f>
        <v>0</v>
      </c>
    </row>
    <row r="293" spans="1:17" x14ac:dyDescent="0.25">
      <c r="A293">
        <v>292</v>
      </c>
      <c r="B293">
        <v>868.8</v>
      </c>
      <c r="C293">
        <v>595.5</v>
      </c>
      <c r="D293" t="s">
        <v>1295</v>
      </c>
      <c r="E293">
        <f>VLOOKUP(D293,ProbListM2!D:S,10,FALSE)</f>
        <v>0.52675647091108557</v>
      </c>
      <c r="F293" t="str">
        <f>_xlfn.IFNA(VLOOKUP(D293,ctlistM2!A:AI,4,FALSE),"FA 12:0")</f>
        <v>TG 52:7-FA16:0</v>
      </c>
      <c r="G293">
        <f>_xlfn.IFNA(VLOOKUP(D293,ctlistM2!A:AL,11,FALSE),0)</f>
        <v>1</v>
      </c>
      <c r="H293" s="2">
        <f>IF(G293=0,0,VLOOKUP(F293,ProbListM2!D:W,IF(G293=1,17,IF(G293=2,18,IF(G293=3,19,IF(G293=4,20)))), FALSE))</f>
        <v>5.4995213095817917E-2</v>
      </c>
      <c r="I293" s="12" t="str">
        <f>IF(_xlfn.IFNA(VLOOKUP(D293,ctlistM2!A:AI,12,FALSE),"FA 12:0")=0,"FA 12:0", _xlfn.IFNA(VLOOKUP(D293,ctlistM2!A:AI,12,FALSE),"FA 12:0"))</f>
        <v>TG 51:0-FA16:0</v>
      </c>
      <c r="J293" s="12">
        <f>_xlfn.IFNA(VLOOKUP(D293,ctlistM2!A:AO,19,FALSE),0)</f>
        <v>1</v>
      </c>
      <c r="K293" s="2">
        <f>IF(J293=0,0,VLOOKUP(I293,ProbListM2!D:W,IF(J293=1,17,IF(J293=2,18,IF(J293=3,19,IF(J293=4,20)))),FALSE))</f>
        <v>5.3359405201302286E-2</v>
      </c>
      <c r="L293" s="12" t="str">
        <f>IF(_xlfn.IFNA(VLOOKUP(D293,ctlistM2!A:AI,20,FALSE),"FA 12:0")=0,"FA 12:0", _xlfn.IFNA(VLOOKUP(D293,ctlistM2!A:AI,20,FALSE),"FA 12:0"))</f>
        <v>dTG 51:2-FA16:0</v>
      </c>
      <c r="M293">
        <f>_xlfn.IFNA(VLOOKUP(D293,ctlistM2!A:AR,27,FALSE),0)</f>
        <v>3</v>
      </c>
      <c r="N293" s="2">
        <f>IF(M293=0,0,VLOOKUP(L293,ProbListM2!D:W,IF(M293=1,17,IF(M293=2,18,IF(M293=3,19,IF(M293=4,20)))), FALSE))</f>
        <v>0.23100009751470124</v>
      </c>
      <c r="O293" t="str">
        <f>IF(_xlfn.IFNA(VLOOKUP(D293,ctlistM2!A:AI,28,FALSE),"FA 12:0")=0,"FA 12:0", _xlfn.IFNA(VLOOKUP(D293,ctlistM2!A:AI,28,FALSE),"FA 12:0"))</f>
        <v>FA 12:0</v>
      </c>
      <c r="P293">
        <f>_xlfn.IFNA(VLOOKUP(D293,ctlistM2!A:AU,35,FALSE),0)</f>
        <v>0</v>
      </c>
      <c r="Q293" s="2">
        <f>IF(P293=0,0,VLOOKUP(O293,ProbListM2!D:W,IF(P293=1,17,IF(P293=2,18,IF(P293=3,19,IF(P293=4,20)))), FALSE))</f>
        <v>0</v>
      </c>
    </row>
    <row r="294" spans="1:17" x14ac:dyDescent="0.25">
      <c r="A294">
        <v>293</v>
      </c>
      <c r="B294">
        <v>868.8</v>
      </c>
      <c r="C294">
        <v>597.5</v>
      </c>
      <c r="D294" t="s">
        <v>1296</v>
      </c>
      <c r="E294">
        <f>VLOOKUP(D294,ProbListM2!D:S,10,FALSE)</f>
        <v>0.52675647091108557</v>
      </c>
      <c r="F294" t="str">
        <f>_xlfn.IFNA(VLOOKUP(D294,ctlistM2!A:AI,4,FALSE),"FA 12:0")</f>
        <v>FA 12:0</v>
      </c>
      <c r="G294">
        <f>_xlfn.IFNA(VLOOKUP(D294,ctlistM2!A:AL,11,FALSE),0)</f>
        <v>0</v>
      </c>
      <c r="H294" s="2">
        <f>IF(G294=0,0,VLOOKUP(F294,ProbListM2!D:W,IF(G294=1,17,IF(G294=2,18,IF(G294=3,19,IF(G294=4,20)))), FALSE))</f>
        <v>0</v>
      </c>
      <c r="I294" s="12" t="str">
        <f>IF(_xlfn.IFNA(VLOOKUP(D294,ctlistM2!A:AI,12,FALSE),"FA 12:0")=0,"FA 12:0", _xlfn.IFNA(VLOOKUP(D294,ctlistM2!A:AI,12,FALSE),"FA 12:0"))</f>
        <v>FA 12:0</v>
      </c>
      <c r="J294" s="12">
        <f>_xlfn.IFNA(VLOOKUP(D294,ctlistM2!A:AO,19,FALSE),0)</f>
        <v>0</v>
      </c>
      <c r="K294" s="2">
        <f>IF(J294=0,0,VLOOKUP(I294,ProbListM2!D:W,IF(J294=1,17,IF(J294=2,18,IF(J294=3,19,IF(J294=4,20)))),FALSE))</f>
        <v>0</v>
      </c>
      <c r="L294" s="12" t="str">
        <f>IF(_xlfn.IFNA(VLOOKUP(D294,ctlistM2!A:AI,20,FALSE),"FA 12:0")=0,"FA 12:0", _xlfn.IFNA(VLOOKUP(D294,ctlistM2!A:AI,20,FALSE),"FA 12:0"))</f>
        <v>FA 12:0</v>
      </c>
      <c r="M294">
        <f>_xlfn.IFNA(VLOOKUP(D294,ctlistM2!A:AR,27,FALSE),0)</f>
        <v>0</v>
      </c>
      <c r="N294" s="2">
        <f>IF(M294=0,0,VLOOKUP(L294,ProbListM2!D:W,IF(M294=1,17,IF(M294=2,18,IF(M294=3,19,IF(M294=4,20)))), FALSE))</f>
        <v>0</v>
      </c>
      <c r="O294" t="str">
        <f>IF(_xlfn.IFNA(VLOOKUP(D294,ctlistM2!A:AI,28,FALSE),"FA 12:0")=0,"FA 12:0", _xlfn.IFNA(VLOOKUP(D294,ctlistM2!A:AI,28,FALSE),"FA 12:0"))</f>
        <v>FA 12:0</v>
      </c>
      <c r="P294">
        <f>_xlfn.IFNA(VLOOKUP(D294,ctlistM2!A:AU,35,FALSE),0)</f>
        <v>0</v>
      </c>
      <c r="Q294" s="2">
        <f>IF(P294=0,0,VLOOKUP(O294,ProbListM2!D:W,IF(P294=1,17,IF(P294=2,18,IF(P294=3,19,IF(P294=4,20)))), FALSE))</f>
        <v>0</v>
      </c>
    </row>
    <row r="295" spans="1:17" x14ac:dyDescent="0.25">
      <c r="A295">
        <v>294</v>
      </c>
      <c r="B295">
        <v>868.8</v>
      </c>
      <c r="C295">
        <v>569.5</v>
      </c>
      <c r="D295" t="s">
        <v>1297</v>
      </c>
      <c r="E295">
        <f>VLOOKUP(D295,ProbListM2!D:S,10,FALSE)</f>
        <v>0.52675647091108557</v>
      </c>
      <c r="F295" t="str">
        <f>_xlfn.IFNA(VLOOKUP(D295,ctlistM2!A:AI,4,FALSE),"FA 12:0")</f>
        <v>TG 52:7-FA18:1</v>
      </c>
      <c r="G295">
        <f>_xlfn.IFNA(VLOOKUP(D295,ctlistM2!A:AL,11,FALSE),0)</f>
        <v>1</v>
      </c>
      <c r="H295" s="2">
        <f>IF(G295=0,0,VLOOKUP(F295,ProbListM2!D:W,IF(G295=1,17,IF(G295=2,18,IF(G295=3,19,IF(G295=4,20)))), FALSE))</f>
        <v>4.9914667707202952E-2</v>
      </c>
      <c r="I295" s="12" t="str">
        <f>IF(_xlfn.IFNA(VLOOKUP(D295,ctlistM2!A:AI,12,FALSE),"FA 12:0")=0,"FA 12:0", _xlfn.IFNA(VLOOKUP(D295,ctlistM2!A:AI,12,FALSE),"FA 12:0"))</f>
        <v>FA 12:0</v>
      </c>
      <c r="J295" s="12">
        <f>_xlfn.IFNA(VLOOKUP(D295,ctlistM2!A:AO,19,FALSE),0)</f>
        <v>0</v>
      </c>
      <c r="K295" s="2">
        <f>IF(J295=0,0,VLOOKUP(I295,ProbListM2!D:W,IF(J295=1,17,IF(J295=2,18,IF(J295=3,19,IF(J295=4,20)))),FALSE))</f>
        <v>0</v>
      </c>
      <c r="L295" s="12" t="str">
        <f>IF(_xlfn.IFNA(VLOOKUP(D295,ctlistM2!A:AI,20,FALSE),"FA 12:0")=0,"FA 12:0", _xlfn.IFNA(VLOOKUP(D295,ctlistM2!A:AI,20,FALSE),"FA 12:0"))</f>
        <v>FA 12:0</v>
      </c>
      <c r="M295">
        <f>_xlfn.IFNA(VLOOKUP(D295,ctlistM2!A:AR,27,FALSE),0)</f>
        <v>0</v>
      </c>
      <c r="N295" s="2">
        <f>IF(M295=0,0,VLOOKUP(L295,ProbListM2!D:W,IF(M295=1,17,IF(M295=2,18,IF(M295=3,19,IF(M295=4,20)))), FALSE))</f>
        <v>0</v>
      </c>
      <c r="O295" t="str">
        <f>IF(_xlfn.IFNA(VLOOKUP(D295,ctlistM2!A:AI,28,FALSE),"FA 12:0")=0,"FA 12:0", _xlfn.IFNA(VLOOKUP(D295,ctlistM2!A:AI,28,FALSE),"FA 12:0"))</f>
        <v>FA 12:0</v>
      </c>
      <c r="P295">
        <f>_xlfn.IFNA(VLOOKUP(D295,ctlistM2!A:AU,35,FALSE),0)</f>
        <v>0</v>
      </c>
      <c r="Q295" s="2">
        <f>IF(P295=0,0,VLOOKUP(O295,ProbListM2!D:W,IF(P295=1,17,IF(P295=2,18,IF(P295=3,19,IF(P295=4,20)))), FALSE))</f>
        <v>0</v>
      </c>
    </row>
    <row r="296" spans="1:17" x14ac:dyDescent="0.25">
      <c r="A296">
        <v>295</v>
      </c>
      <c r="B296">
        <v>868.8</v>
      </c>
      <c r="C296">
        <v>571.5</v>
      </c>
      <c r="D296" t="s">
        <v>1298</v>
      </c>
      <c r="E296">
        <f>VLOOKUP(D296,ProbListM2!D:S,10,FALSE)</f>
        <v>0.52675647091108557</v>
      </c>
      <c r="F296" t="str">
        <f>_xlfn.IFNA(VLOOKUP(D296,ctlistM2!A:AI,4,FALSE),"FA 12:0")</f>
        <v>FA 12:0</v>
      </c>
      <c r="G296">
        <f>_xlfn.IFNA(VLOOKUP(D296,ctlistM2!A:AL,11,FALSE),0)</f>
        <v>0</v>
      </c>
      <c r="H296" s="2">
        <f>IF(G296=0,0,VLOOKUP(F296,ProbListM2!D:W,IF(G296=1,17,IF(G296=2,18,IF(G296=3,19,IF(G296=4,20)))), FALSE))</f>
        <v>0</v>
      </c>
      <c r="I296" s="12" t="str">
        <f>IF(_xlfn.IFNA(VLOOKUP(D296,ctlistM2!A:AI,12,FALSE),"FA 12:0")=0,"FA 12:0", _xlfn.IFNA(VLOOKUP(D296,ctlistM2!A:AI,12,FALSE),"FA 12:0"))</f>
        <v>FA 12:0</v>
      </c>
      <c r="J296" s="12">
        <f>_xlfn.IFNA(VLOOKUP(D296,ctlistM2!A:AO,19,FALSE),0)</f>
        <v>0</v>
      </c>
      <c r="K296" s="2">
        <f>IF(J296=0,0,VLOOKUP(I296,ProbListM2!D:W,IF(J296=1,17,IF(J296=2,18,IF(J296=3,19,IF(J296=4,20)))),FALSE))</f>
        <v>0</v>
      </c>
      <c r="L296" s="12" t="str">
        <f>IF(_xlfn.IFNA(VLOOKUP(D296,ctlistM2!A:AI,20,FALSE),"FA 12:0")=0,"FA 12:0", _xlfn.IFNA(VLOOKUP(D296,ctlistM2!A:AI,20,FALSE),"FA 12:0"))</f>
        <v>FA 12:0</v>
      </c>
      <c r="M296">
        <f>_xlfn.IFNA(VLOOKUP(D296,ctlistM2!A:AR,27,FALSE),0)</f>
        <v>0</v>
      </c>
      <c r="N296" s="2">
        <f>IF(M296=0,0,VLOOKUP(L296,ProbListM2!D:W,IF(M296=1,17,IF(M296=2,18,IF(M296=3,19,IF(M296=4,20)))), FALSE))</f>
        <v>0</v>
      </c>
      <c r="O296" t="str">
        <f>IF(_xlfn.IFNA(VLOOKUP(D296,ctlistM2!A:AI,28,FALSE),"FA 12:0")=0,"FA 12:0", _xlfn.IFNA(VLOOKUP(D296,ctlistM2!A:AI,28,FALSE),"FA 12:0"))</f>
        <v>FA 12:0</v>
      </c>
      <c r="P296">
        <f>_xlfn.IFNA(VLOOKUP(D296,ctlistM2!A:AU,35,FALSE),0)</f>
        <v>0</v>
      </c>
      <c r="Q296" s="2">
        <f>IF(P296=0,0,VLOOKUP(O296,ProbListM2!D:W,IF(P296=1,17,IF(P296=2,18,IF(P296=3,19,IF(P296=4,20)))), FALSE))</f>
        <v>0</v>
      </c>
    </row>
    <row r="297" spans="1:17" x14ac:dyDescent="0.25">
      <c r="A297">
        <v>296</v>
      </c>
      <c r="B297">
        <v>868.8</v>
      </c>
      <c r="C297">
        <v>573.5</v>
      </c>
      <c r="D297" t="s">
        <v>1299</v>
      </c>
      <c r="E297">
        <f>VLOOKUP(D297,ProbListM2!D:S,10,FALSE)</f>
        <v>0.52675647091108557</v>
      </c>
      <c r="F297" t="str">
        <f>_xlfn.IFNA(VLOOKUP(D297,ctlistM2!A:AI,4,FALSE),"FA 12:0")</f>
        <v>FA 12:0</v>
      </c>
      <c r="G297">
        <f>_xlfn.IFNA(VLOOKUP(D297,ctlistM2!A:AL,11,FALSE),0)</f>
        <v>0</v>
      </c>
      <c r="H297" s="2">
        <f>IF(G297=0,0,VLOOKUP(F297,ProbListM2!D:W,IF(G297=1,17,IF(G297=2,18,IF(G297=3,19,IF(G297=4,20)))), FALSE))</f>
        <v>0</v>
      </c>
      <c r="I297" s="12" t="str">
        <f>IF(_xlfn.IFNA(VLOOKUP(D297,ctlistM2!A:AI,12,FALSE),"FA 12:0")=0,"FA 12:0", _xlfn.IFNA(VLOOKUP(D297,ctlistM2!A:AI,12,FALSE),"FA 12:0"))</f>
        <v>FA 12:0</v>
      </c>
      <c r="J297" s="12">
        <f>_xlfn.IFNA(VLOOKUP(D297,ctlistM2!A:AO,19,FALSE),0)</f>
        <v>0</v>
      </c>
      <c r="K297" s="2">
        <f>IF(J297=0,0,VLOOKUP(I297,ProbListM2!D:W,IF(J297=1,17,IF(J297=2,18,IF(J297=3,19,IF(J297=4,20)))),FALSE))</f>
        <v>0</v>
      </c>
      <c r="L297" s="12" t="str">
        <f>IF(_xlfn.IFNA(VLOOKUP(D297,ctlistM2!A:AI,20,FALSE),"FA 12:0")=0,"FA 12:0", _xlfn.IFNA(VLOOKUP(D297,ctlistM2!A:AI,20,FALSE),"FA 12:0"))</f>
        <v>FA 12:0</v>
      </c>
      <c r="M297">
        <f>_xlfn.IFNA(VLOOKUP(D297,ctlistM2!A:AR,27,FALSE),0)</f>
        <v>0</v>
      </c>
      <c r="N297" s="2">
        <f>IF(M297=0,0,VLOOKUP(L297,ProbListM2!D:W,IF(M297=1,17,IF(M297=2,18,IF(M297=3,19,IF(M297=4,20)))), FALSE))</f>
        <v>0</v>
      </c>
      <c r="O297" t="str">
        <f>IF(_xlfn.IFNA(VLOOKUP(D297,ctlistM2!A:AI,28,FALSE),"FA 12:0")=0,"FA 12:0", _xlfn.IFNA(VLOOKUP(D297,ctlistM2!A:AI,28,FALSE),"FA 12:0"))</f>
        <v>FA 12:0</v>
      </c>
      <c r="P297">
        <f>_xlfn.IFNA(VLOOKUP(D297,ctlistM2!A:AU,35,FALSE),0)</f>
        <v>0</v>
      </c>
      <c r="Q297" s="2">
        <f>IF(P297=0,0,VLOOKUP(O297,ProbListM2!D:W,IF(P297=1,17,IF(P297=2,18,IF(P297=3,19,IF(P297=4,20)))), FALSE))</f>
        <v>0</v>
      </c>
    </row>
    <row r="298" spans="1:17" x14ac:dyDescent="0.25">
      <c r="A298">
        <v>297</v>
      </c>
      <c r="B298">
        <v>868.8</v>
      </c>
      <c r="C298">
        <v>547.5</v>
      </c>
      <c r="D298" t="s">
        <v>1300</v>
      </c>
      <c r="E298">
        <f>VLOOKUP(D298,ProbListM2!D:S,10,FALSE)</f>
        <v>0.52675647091108557</v>
      </c>
      <c r="F298" t="str">
        <f>_xlfn.IFNA(VLOOKUP(D298,ctlistM2!A:AI,4,FALSE),"FA 12:0")</f>
        <v>TG 52:7-FA20:5</v>
      </c>
      <c r="G298">
        <f>_xlfn.IFNA(VLOOKUP(D298,ctlistM2!A:AL,11,FALSE),0)</f>
        <v>2</v>
      </c>
      <c r="H298" s="2">
        <f>IF(G298=0,0,VLOOKUP(F298,ProbListM2!D:W,IF(G298=1,17,IF(G298=2,18,IF(G298=3,19,IF(G298=4,20)))), FALSE))</f>
        <v>1.561693743632706E-2</v>
      </c>
      <c r="I298" s="12" t="str">
        <f>IF(_xlfn.IFNA(VLOOKUP(D298,ctlistM2!A:AI,12,FALSE),"FA 12:0")=0,"FA 12:0", _xlfn.IFNA(VLOOKUP(D298,ctlistM2!A:AI,12,FALSE),"FA 12:0"))</f>
        <v>FA 12:0</v>
      </c>
      <c r="J298" s="12">
        <f>_xlfn.IFNA(VLOOKUP(D298,ctlistM2!A:AO,19,FALSE),0)</f>
        <v>0</v>
      </c>
      <c r="K298" s="2">
        <f>IF(J298=0,0,VLOOKUP(I298,ProbListM2!D:W,IF(J298=1,17,IF(J298=2,18,IF(J298=3,19,IF(J298=4,20)))),FALSE))</f>
        <v>0</v>
      </c>
      <c r="L298" s="12" t="str">
        <f>IF(_xlfn.IFNA(VLOOKUP(D298,ctlistM2!A:AI,20,FALSE),"FA 12:0")=0,"FA 12:0", _xlfn.IFNA(VLOOKUP(D298,ctlistM2!A:AI,20,FALSE),"FA 12:0"))</f>
        <v>FA 12:0</v>
      </c>
      <c r="M298">
        <f>_xlfn.IFNA(VLOOKUP(D298,ctlistM2!A:AR,27,FALSE),0)</f>
        <v>0</v>
      </c>
      <c r="N298" s="2">
        <f>IF(M298=0,0,VLOOKUP(L298,ProbListM2!D:W,IF(M298=1,17,IF(M298=2,18,IF(M298=3,19,IF(M298=4,20)))), FALSE))</f>
        <v>0</v>
      </c>
      <c r="O298" t="str">
        <f>IF(_xlfn.IFNA(VLOOKUP(D298,ctlistM2!A:AI,28,FALSE),"FA 12:0")=0,"FA 12:0", _xlfn.IFNA(VLOOKUP(D298,ctlistM2!A:AI,28,FALSE),"FA 12:0"))</f>
        <v>FA 12:0</v>
      </c>
      <c r="P298">
        <f>_xlfn.IFNA(VLOOKUP(D298,ctlistM2!A:AU,35,FALSE),0)</f>
        <v>0</v>
      </c>
      <c r="Q298" s="2">
        <f>IF(P298=0,0,VLOOKUP(O298,ProbListM2!D:W,IF(P298=1,17,IF(P298=2,18,IF(P298=3,19,IF(P298=4,20)))), FALSE))</f>
        <v>0</v>
      </c>
    </row>
    <row r="299" spans="1:17" x14ac:dyDescent="0.25">
      <c r="A299">
        <v>298</v>
      </c>
      <c r="B299">
        <v>868.8</v>
      </c>
      <c r="C299">
        <v>549.5</v>
      </c>
      <c r="D299" t="s">
        <v>1301</v>
      </c>
      <c r="E299">
        <f>VLOOKUP(D299,ProbListM2!D:S,10,FALSE)</f>
        <v>0.52675647091108557</v>
      </c>
      <c r="F299" t="str">
        <f>_xlfn.IFNA(VLOOKUP(D299,ctlistM2!A:AI,4,FALSE),"FA 12:0")</f>
        <v>TG 52:7-FA20:5</v>
      </c>
      <c r="G299">
        <f>_xlfn.IFNA(VLOOKUP(D299,ctlistM2!A:AL,11,FALSE),0)</f>
        <v>1</v>
      </c>
      <c r="H299" s="2">
        <f>IF(G299=0,0,VLOOKUP(F299,ProbListM2!D:W,IF(G299=1,17,IF(G299=2,18,IF(G299=3,19,IF(G299=4,20)))), FALSE))</f>
        <v>4.5291525223664905E-2</v>
      </c>
      <c r="I299" s="12" t="str">
        <f>IF(_xlfn.IFNA(VLOOKUP(D299,ctlistM2!A:AI,12,FALSE),"FA 12:0")=0,"FA 12:0", _xlfn.IFNA(VLOOKUP(D299,ctlistM2!A:AI,12,FALSE),"FA 12:0"))</f>
        <v>FA 12:0</v>
      </c>
      <c r="J299" s="12">
        <f>_xlfn.IFNA(VLOOKUP(D299,ctlistM2!A:AO,19,FALSE),0)</f>
        <v>0</v>
      </c>
      <c r="K299" s="2">
        <f>IF(J299=0,0,VLOOKUP(I299,ProbListM2!D:W,IF(J299=1,17,IF(J299=2,18,IF(J299=3,19,IF(J299=4,20)))),FALSE))</f>
        <v>0</v>
      </c>
      <c r="L299" s="12" t="str">
        <f>IF(_xlfn.IFNA(VLOOKUP(D299,ctlistM2!A:AI,20,FALSE),"FA 12:0")=0,"FA 12:0", _xlfn.IFNA(VLOOKUP(D299,ctlistM2!A:AI,20,FALSE),"FA 12:0"))</f>
        <v>FA 12:0</v>
      </c>
      <c r="M299">
        <f>_xlfn.IFNA(VLOOKUP(D299,ctlistM2!A:AR,27,FALSE),0)</f>
        <v>0</v>
      </c>
      <c r="N299" s="2">
        <f>IF(M299=0,0,VLOOKUP(L299,ProbListM2!D:W,IF(M299=1,17,IF(M299=2,18,IF(M299=3,19,IF(M299=4,20)))), FALSE))</f>
        <v>0</v>
      </c>
      <c r="O299" t="str">
        <f>IF(_xlfn.IFNA(VLOOKUP(D299,ctlistM2!A:AI,28,FALSE),"FA 12:0")=0,"FA 12:0", _xlfn.IFNA(VLOOKUP(D299,ctlistM2!A:AI,28,FALSE),"FA 12:0"))</f>
        <v>FA 12:0</v>
      </c>
      <c r="P299">
        <f>_xlfn.IFNA(VLOOKUP(D299,ctlistM2!A:AU,35,FALSE),0)</f>
        <v>0</v>
      </c>
      <c r="Q299" s="2">
        <f>IF(P299=0,0,VLOOKUP(O299,ProbListM2!D:W,IF(P299=1,17,IF(P299=2,18,IF(P299=3,19,IF(P299=4,20)))), FALSE))</f>
        <v>0</v>
      </c>
    </row>
    <row r="300" spans="1:17" x14ac:dyDescent="0.25">
      <c r="A300">
        <v>299</v>
      </c>
      <c r="B300">
        <v>868.8</v>
      </c>
      <c r="C300">
        <v>523.5</v>
      </c>
      <c r="D300" t="s">
        <v>1302</v>
      </c>
      <c r="E300">
        <f>VLOOKUP(D300,ProbListM2!D:S,10,FALSE)</f>
        <v>0.52675647091108557</v>
      </c>
      <c r="F300" t="str">
        <f>_xlfn.IFNA(VLOOKUP(D300,ctlistM2!A:AI,4,FALSE),"FA 12:0")</f>
        <v>TG 52:7-FA22:6</v>
      </c>
      <c r="G300">
        <f>_xlfn.IFNA(VLOOKUP(D300,ctlistM2!A:AL,11,FALSE),0)</f>
        <v>1</v>
      </c>
      <c r="H300" s="2">
        <f>IF(G300=0,0,VLOOKUP(F300,ProbListM2!D:W,IF(G300=1,17,IF(G300=2,18,IF(G300=3,19,IF(G300=4,20)))), FALSE))</f>
        <v>4.0735911584375853E-2</v>
      </c>
      <c r="I300" s="12" t="str">
        <f>IF(_xlfn.IFNA(VLOOKUP(D300,ctlistM2!A:AI,12,FALSE),"FA 12:0")=0,"FA 12:0", _xlfn.IFNA(VLOOKUP(D300,ctlistM2!A:AI,12,FALSE),"FA 12:0"))</f>
        <v>FA 12:0</v>
      </c>
      <c r="J300" s="12">
        <f>_xlfn.IFNA(VLOOKUP(D300,ctlistM2!A:AO,19,FALSE),0)</f>
        <v>0</v>
      </c>
      <c r="K300" s="2">
        <f>IF(J300=0,0,VLOOKUP(I300,ProbListM2!D:W,IF(J300=1,17,IF(J300=2,18,IF(J300=3,19,IF(J300=4,20)))),FALSE))</f>
        <v>0</v>
      </c>
      <c r="L300" s="12" t="str">
        <f>IF(_xlfn.IFNA(VLOOKUP(D300,ctlistM2!A:AI,20,FALSE),"FA 12:0")=0,"FA 12:0", _xlfn.IFNA(VLOOKUP(D300,ctlistM2!A:AI,20,FALSE),"FA 12:0"))</f>
        <v>FA 12:0</v>
      </c>
      <c r="M300">
        <f>_xlfn.IFNA(VLOOKUP(D300,ctlistM2!A:AR,27,FALSE),0)</f>
        <v>0</v>
      </c>
      <c r="N300" s="2">
        <f>IF(M300=0,0,VLOOKUP(L300,ProbListM2!D:W,IF(M300=1,17,IF(M300=2,18,IF(M300=3,19,IF(M300=4,20)))), FALSE))</f>
        <v>0</v>
      </c>
      <c r="O300" t="str">
        <f>IF(_xlfn.IFNA(VLOOKUP(D300,ctlistM2!A:AI,28,FALSE),"FA 12:0")=0,"FA 12:0", _xlfn.IFNA(VLOOKUP(D300,ctlistM2!A:AI,28,FALSE),"FA 12:0"))</f>
        <v>FA 12:0</v>
      </c>
      <c r="P300">
        <f>_xlfn.IFNA(VLOOKUP(D300,ctlistM2!A:AU,35,FALSE),0)</f>
        <v>0</v>
      </c>
      <c r="Q300" s="2">
        <f>IF(P300=0,0,VLOOKUP(O300,ProbListM2!D:W,IF(P300=1,17,IF(P300=2,18,IF(P300=3,19,IF(P300=4,20)))), FALSE))</f>
        <v>0</v>
      </c>
    </row>
    <row r="301" spans="1:17" x14ac:dyDescent="0.25">
      <c r="A301">
        <v>300</v>
      </c>
      <c r="B301">
        <v>866.7</v>
      </c>
      <c r="C301">
        <v>593.4</v>
      </c>
      <c r="D301" t="s">
        <v>1303</v>
      </c>
      <c r="E301">
        <f>VLOOKUP(D301,ProbListM2!D:S,10,FALSE)</f>
        <v>0.52691453341553329</v>
      </c>
      <c r="F301" t="str">
        <f>_xlfn.IFNA(VLOOKUP(D301,ctlistM2!A:AI,4,FALSE),"FA 12:0")</f>
        <v>TG 51:1-FA16:0</v>
      </c>
      <c r="G301">
        <f>_xlfn.IFNA(VLOOKUP(D301,ctlistM2!A:AL,11,FALSE),0)</f>
        <v>1</v>
      </c>
      <c r="H301" s="2">
        <f>IF(G301=0,0,VLOOKUP(F301,ProbListM2!D:W,IF(G301=1,17,IF(G301=2,18,IF(G301=3,19,IF(G301=4,20)))), FALSE))</f>
        <v>5.3305999346809081E-2</v>
      </c>
      <c r="I301" s="12" t="str">
        <f>IF(_xlfn.IFNA(VLOOKUP(D301,ctlistM2!A:AI,12,FALSE),"FA 12:0")=0,"FA 12:0", _xlfn.IFNA(VLOOKUP(D301,ctlistM2!A:AI,12,FALSE),"FA 12:0"))</f>
        <v>TG 52:8-FA16:1</v>
      </c>
      <c r="J301" s="12">
        <f>_xlfn.IFNA(VLOOKUP(D301,ctlistM2!A:AO,19,FALSE),0)</f>
        <v>2</v>
      </c>
      <c r="K301" s="2">
        <f>IF(J301=0,0,VLOOKUP(I301,ProbListM2!D:W,IF(J301=1,17,IF(J301=2,18,IF(J301=3,19,IF(J301=4,20)))),FALSE))</f>
        <v>1.0837365313763862E-2</v>
      </c>
      <c r="L301" s="12" t="str">
        <f>IF(_xlfn.IFNA(VLOOKUP(D301,ctlistM2!A:AI,20,FALSE),"FA 12:0")=0,"FA 12:0", _xlfn.IFNA(VLOOKUP(D301,ctlistM2!A:AI,20,FALSE),"FA 12:0"))</f>
        <v>FA 12:0</v>
      </c>
      <c r="M301">
        <f>_xlfn.IFNA(VLOOKUP(D301,ctlistM2!A:AR,27,FALSE),0)</f>
        <v>0</v>
      </c>
      <c r="N301" s="2">
        <f>IF(M301=0,0,VLOOKUP(L301,ProbListM2!D:W,IF(M301=1,17,IF(M301=2,18,IF(M301=3,19,IF(M301=4,20)))), FALSE))</f>
        <v>0</v>
      </c>
      <c r="O301" t="str">
        <f>IF(_xlfn.IFNA(VLOOKUP(D301,ctlistM2!A:AI,28,FALSE),"FA 12:0")=0,"FA 12:0", _xlfn.IFNA(VLOOKUP(D301,ctlistM2!A:AI,28,FALSE),"FA 12:0"))</f>
        <v>FA 12:0</v>
      </c>
      <c r="P301">
        <f>_xlfn.IFNA(VLOOKUP(D301,ctlistM2!A:AU,35,FALSE),0)</f>
        <v>0</v>
      </c>
      <c r="Q301" s="2">
        <f>IF(P301=0,0,VLOOKUP(O301,ProbListM2!D:W,IF(P301=1,17,IF(P301=2,18,IF(P301=3,19,IF(P301=4,20)))), FALSE))</f>
        <v>0</v>
      </c>
    </row>
    <row r="302" spans="1:17" x14ac:dyDescent="0.25">
      <c r="A302">
        <v>301</v>
      </c>
      <c r="B302">
        <v>866.7</v>
      </c>
      <c r="C302">
        <v>567.4</v>
      </c>
      <c r="D302" t="s">
        <v>1304</v>
      </c>
      <c r="E302">
        <f>VLOOKUP(D302,ProbListM2!D:S,10,FALSE)</f>
        <v>0.52691453341553329</v>
      </c>
      <c r="F302" t="str">
        <f>_xlfn.IFNA(VLOOKUP(D302,ctlistM2!A:AI,4,FALSE),"FA 12:0")</f>
        <v>TG 52:8-FA18:2</v>
      </c>
      <c r="G302">
        <f>_xlfn.IFNA(VLOOKUP(D302,ctlistM2!A:AL,11,FALSE),0)</f>
        <v>2</v>
      </c>
      <c r="H302" s="2">
        <f>IF(G302=0,0,VLOOKUP(F302,ProbListM2!D:W,IF(G302=1,17,IF(G302=2,18,IF(G302=3,19,IF(G302=4,20)))), FALSE))</f>
        <v>1.31322470390629E-2</v>
      </c>
      <c r="I302" s="12" t="str">
        <f>IF(_xlfn.IFNA(VLOOKUP(D302,ctlistM2!A:AI,12,FALSE),"FA 12:0")=0,"FA 12:0", _xlfn.IFNA(VLOOKUP(D302,ctlistM2!A:AI,12,FALSE),"FA 12:0"))</f>
        <v>TG 51:1-FA18:1</v>
      </c>
      <c r="J302" s="12">
        <f>_xlfn.IFNA(VLOOKUP(D302,ctlistM2!A:AO,19,FALSE),0)</f>
        <v>1</v>
      </c>
      <c r="K302" s="2">
        <f>IF(J302=0,0,VLOOKUP(I302,ProbListM2!D:W,IF(J302=1,17,IF(J302=2,18,IF(J302=3,19,IF(J302=4,20)))),FALSE))</f>
        <v>4.8292047434945785E-2</v>
      </c>
      <c r="L302" s="12" t="str">
        <f>IF(_xlfn.IFNA(VLOOKUP(D302,ctlistM2!A:AI,20,FALSE),"FA 12:0")=0,"FA 12:0", _xlfn.IFNA(VLOOKUP(D302,ctlistM2!A:AI,20,FALSE),"FA 12:0"))</f>
        <v>FA 12:0</v>
      </c>
      <c r="M302">
        <f>_xlfn.IFNA(VLOOKUP(D302,ctlistM2!A:AR,27,FALSE),0)</f>
        <v>0</v>
      </c>
      <c r="N302" s="2">
        <f>IF(M302=0,0,VLOOKUP(L302,ProbListM2!D:W,IF(M302=1,17,IF(M302=2,18,IF(M302=3,19,IF(M302=4,20)))), FALSE))</f>
        <v>0</v>
      </c>
      <c r="O302" t="str">
        <f>IF(_xlfn.IFNA(VLOOKUP(D302,ctlistM2!A:AI,28,FALSE),"FA 12:0")=0,"FA 12:0", _xlfn.IFNA(VLOOKUP(D302,ctlistM2!A:AI,28,FALSE),"FA 12:0"))</f>
        <v>FA 12:0</v>
      </c>
      <c r="P302">
        <f>_xlfn.IFNA(VLOOKUP(D302,ctlistM2!A:AU,35,FALSE),0)</f>
        <v>0</v>
      </c>
      <c r="Q302" s="2">
        <f>IF(P302=0,0,VLOOKUP(O302,ProbListM2!D:W,IF(P302=1,17,IF(P302=2,18,IF(P302=3,19,IF(P302=4,20)))), FALSE))</f>
        <v>0</v>
      </c>
    </row>
    <row r="303" spans="1:17" x14ac:dyDescent="0.25">
      <c r="A303">
        <v>302</v>
      </c>
      <c r="B303">
        <v>866.7</v>
      </c>
      <c r="C303">
        <v>547.4</v>
      </c>
      <c r="D303" t="s">
        <v>1305</v>
      </c>
      <c r="E303">
        <f>VLOOKUP(D303,ProbListM2!D:S,10,FALSE)</f>
        <v>0.52691453341553329</v>
      </c>
      <c r="F303" t="str">
        <f>_xlfn.IFNA(VLOOKUP(D303,ctlistM2!A:AI,4,FALSE),"FA 12:0")</f>
        <v>FA 12:0</v>
      </c>
      <c r="G303">
        <f>_xlfn.IFNA(VLOOKUP(D303,ctlistM2!A:AL,11,FALSE),0)</f>
        <v>0</v>
      </c>
      <c r="H303" s="2">
        <f>IF(G303=0,0,VLOOKUP(F303,ProbListM2!D:W,IF(G303=1,17,IF(G303=2,18,IF(G303=3,19,IF(G303=4,20)))), FALSE))</f>
        <v>0</v>
      </c>
      <c r="I303" s="12" t="str">
        <f>IF(_xlfn.IFNA(VLOOKUP(D303,ctlistM2!A:AI,12,FALSE),"FA 12:0")=0,"FA 12:0", _xlfn.IFNA(VLOOKUP(D303,ctlistM2!A:AI,12,FALSE),"FA 12:0"))</f>
        <v>FA 12:0</v>
      </c>
      <c r="J303" s="12">
        <f>_xlfn.IFNA(VLOOKUP(D303,ctlistM2!A:AO,19,FALSE),0)</f>
        <v>0</v>
      </c>
      <c r="K303" s="2">
        <f>IF(J303=0,0,VLOOKUP(I303,ProbListM2!D:W,IF(J303=1,17,IF(J303=2,18,IF(J303=3,19,IF(J303=4,20)))),FALSE))</f>
        <v>0</v>
      </c>
      <c r="L303" s="12" t="str">
        <f>IF(_xlfn.IFNA(VLOOKUP(D303,ctlistM2!A:AI,20,FALSE),"FA 12:0")=0,"FA 12:0", _xlfn.IFNA(VLOOKUP(D303,ctlistM2!A:AI,20,FALSE),"FA 12:0"))</f>
        <v>FA 12:0</v>
      </c>
      <c r="M303">
        <f>_xlfn.IFNA(VLOOKUP(D303,ctlistM2!A:AR,27,FALSE),0)</f>
        <v>0</v>
      </c>
      <c r="N303" s="2">
        <f>IF(M303=0,0,VLOOKUP(L303,ProbListM2!D:W,IF(M303=1,17,IF(M303=2,18,IF(M303=3,19,IF(M303=4,20)))), FALSE))</f>
        <v>0</v>
      </c>
      <c r="O303" t="str">
        <f>IF(_xlfn.IFNA(VLOOKUP(D303,ctlistM2!A:AI,28,FALSE),"FA 12:0")=0,"FA 12:0", _xlfn.IFNA(VLOOKUP(D303,ctlistM2!A:AI,28,FALSE),"FA 12:0"))</f>
        <v>FA 12:0</v>
      </c>
      <c r="P303">
        <f>_xlfn.IFNA(VLOOKUP(D303,ctlistM2!A:AU,35,FALSE),0)</f>
        <v>0</v>
      </c>
      <c r="Q303" s="2">
        <f>IF(P303=0,0,VLOOKUP(O303,ProbListM2!D:W,IF(P303=1,17,IF(P303=2,18,IF(P303=3,19,IF(P303=4,20)))), FALSE))</f>
        <v>0</v>
      </c>
    </row>
    <row r="304" spans="1:17" x14ac:dyDescent="0.25">
      <c r="A304">
        <v>303</v>
      </c>
      <c r="B304">
        <v>866.7</v>
      </c>
      <c r="C304">
        <v>521.4</v>
      </c>
      <c r="D304" t="s">
        <v>1306</v>
      </c>
      <c r="E304">
        <f>VLOOKUP(D304,ProbListM2!D:S,10,FALSE)</f>
        <v>0.52691453341553329</v>
      </c>
      <c r="F304" t="str">
        <f>_xlfn.IFNA(VLOOKUP(D304,ctlistM2!A:AI,4,FALSE),"FA 12:0")</f>
        <v>FA 12:0</v>
      </c>
      <c r="G304">
        <f>_xlfn.IFNA(VLOOKUP(D304,ctlistM2!A:AL,11,FALSE),0)</f>
        <v>0</v>
      </c>
      <c r="H304" s="2">
        <f>IF(G304=0,0,VLOOKUP(F304,ProbListM2!D:W,IF(G304=1,17,IF(G304=2,18,IF(G304=3,19,IF(G304=4,20)))), FALSE))</f>
        <v>0</v>
      </c>
      <c r="I304" s="12" t="str">
        <f>IF(_xlfn.IFNA(VLOOKUP(D304,ctlistM2!A:AI,12,FALSE),"FA 12:0")=0,"FA 12:0", _xlfn.IFNA(VLOOKUP(D304,ctlistM2!A:AI,12,FALSE),"FA 12:0"))</f>
        <v>FA 12:0</v>
      </c>
      <c r="J304" s="12">
        <f>_xlfn.IFNA(VLOOKUP(D304,ctlistM2!A:AO,19,FALSE),0)</f>
        <v>0</v>
      </c>
      <c r="K304" s="2">
        <f>IF(J304=0,0,VLOOKUP(I304,ProbListM2!D:W,IF(J304=1,17,IF(J304=2,18,IF(J304=3,19,IF(J304=4,20)))),FALSE))</f>
        <v>0</v>
      </c>
      <c r="L304" s="12" t="str">
        <f>IF(_xlfn.IFNA(VLOOKUP(D304,ctlistM2!A:AI,20,FALSE),"FA 12:0")=0,"FA 12:0", _xlfn.IFNA(VLOOKUP(D304,ctlistM2!A:AI,20,FALSE),"FA 12:0"))</f>
        <v>FA 12:0</v>
      </c>
      <c r="M304">
        <f>_xlfn.IFNA(VLOOKUP(D304,ctlistM2!A:AR,27,FALSE),0)</f>
        <v>0</v>
      </c>
      <c r="N304" s="2">
        <f>IF(M304=0,0,VLOOKUP(L304,ProbListM2!D:W,IF(M304=1,17,IF(M304=2,18,IF(M304=3,19,IF(M304=4,20)))), FALSE))</f>
        <v>0</v>
      </c>
      <c r="O304" t="str">
        <f>IF(_xlfn.IFNA(VLOOKUP(D304,ctlistM2!A:AI,28,FALSE),"FA 12:0")=0,"FA 12:0", _xlfn.IFNA(VLOOKUP(D304,ctlistM2!A:AI,28,FALSE),"FA 12:0"))</f>
        <v>FA 12:0</v>
      </c>
      <c r="P304">
        <f>_xlfn.IFNA(VLOOKUP(D304,ctlistM2!A:AU,35,FALSE),0)</f>
        <v>0</v>
      </c>
      <c r="Q304" s="2">
        <f>IF(P304=0,0,VLOOKUP(O304,ProbListM2!D:W,IF(P304=1,17,IF(P304=2,18,IF(P304=3,19,IF(P304=4,20)))), FALSE))</f>
        <v>0</v>
      </c>
    </row>
    <row r="305" spans="1:17" x14ac:dyDescent="0.25">
      <c r="A305">
        <v>304</v>
      </c>
      <c r="B305">
        <v>864.8</v>
      </c>
      <c r="C305">
        <v>593.5</v>
      </c>
      <c r="D305" t="s">
        <v>1307</v>
      </c>
      <c r="E305">
        <f>VLOOKUP(D305,ProbListM2!D:S,10,FALSE)</f>
        <v>0.52707264334940362</v>
      </c>
      <c r="F305" t="str">
        <f>_xlfn.IFNA(VLOOKUP(D305,ctlistM2!A:AI,4,FALSE),"FA 12:0")</f>
        <v>TG 51:2-FA16:1</v>
      </c>
      <c r="G305">
        <f>_xlfn.IFNA(VLOOKUP(D305,ctlistM2!A:AL,11,FALSE),0)</f>
        <v>1</v>
      </c>
      <c r="H305" s="2">
        <f>IF(G305=0,0,VLOOKUP(F305,ProbListM2!D:W,IF(G305=1,17,IF(G305=2,18,IF(G305=3,19,IF(G305=4,20)))), FALSE))</f>
        <v>5.3321994745487822E-2</v>
      </c>
      <c r="I305" s="12" t="str">
        <f>IF(_xlfn.IFNA(VLOOKUP(D305,ctlistM2!A:AI,12,FALSE),"FA 12:0")=0,"FA 12:0", _xlfn.IFNA(VLOOKUP(D305,ctlistM2!A:AI,12,FALSE),"FA 12:0"))</f>
        <v>FA 12:0</v>
      </c>
      <c r="J305" s="12">
        <f>_xlfn.IFNA(VLOOKUP(D305,ctlistM2!A:AO,19,FALSE),0)</f>
        <v>0</v>
      </c>
      <c r="K305" s="2">
        <f>IF(J305=0,0,VLOOKUP(I305,ProbListM2!D:W,IF(J305=1,17,IF(J305=2,18,IF(J305=3,19,IF(J305=4,20)))),FALSE))</f>
        <v>0</v>
      </c>
      <c r="L305" s="12" t="str">
        <f>IF(_xlfn.IFNA(VLOOKUP(D305,ctlistM2!A:AI,20,FALSE),"FA 12:0")=0,"FA 12:0", _xlfn.IFNA(VLOOKUP(D305,ctlistM2!A:AI,20,FALSE),"FA 12:0"))</f>
        <v>FA 12:0</v>
      </c>
      <c r="M305">
        <f>_xlfn.IFNA(VLOOKUP(D305,ctlistM2!A:AR,27,FALSE),0)</f>
        <v>0</v>
      </c>
      <c r="N305" s="2">
        <f>IF(M305=0,0,VLOOKUP(L305,ProbListM2!D:W,IF(M305=1,17,IF(M305=2,18,IF(M305=3,19,IF(M305=4,20)))), FALSE))</f>
        <v>0</v>
      </c>
      <c r="O305" t="str">
        <f>IF(_xlfn.IFNA(VLOOKUP(D305,ctlistM2!A:AI,28,FALSE),"FA 12:0")=0,"FA 12:0", _xlfn.IFNA(VLOOKUP(D305,ctlistM2!A:AI,28,FALSE),"FA 12:0"))</f>
        <v>FA 12:0</v>
      </c>
      <c r="P305">
        <f>_xlfn.IFNA(VLOOKUP(D305,ctlistM2!A:AU,35,FALSE),0)</f>
        <v>0</v>
      </c>
      <c r="Q305" s="2">
        <f>IF(P305=0,0,VLOOKUP(O305,ProbListM2!D:W,IF(P305=1,17,IF(P305=2,18,IF(P305=3,19,IF(P305=4,20)))), FALSE))</f>
        <v>0</v>
      </c>
    </row>
    <row r="306" spans="1:17" x14ac:dyDescent="0.25">
      <c r="A306">
        <v>305</v>
      </c>
      <c r="B306">
        <v>864.8</v>
      </c>
      <c r="C306">
        <v>567.5</v>
      </c>
      <c r="D306" t="s">
        <v>1308</v>
      </c>
      <c r="E306">
        <f>VLOOKUP(D306,ProbListM2!D:S,10,FALSE)</f>
        <v>0.52707264334940362</v>
      </c>
      <c r="F306" t="str">
        <f>_xlfn.IFNA(VLOOKUP(D306,ctlistM2!A:AI,4,FALSE),"FA 12:0")</f>
        <v>TG 51:2-FA18:2</v>
      </c>
      <c r="G306">
        <f>_xlfn.IFNA(VLOOKUP(D306,ctlistM2!A:AL,11,FALSE),0)</f>
        <v>1</v>
      </c>
      <c r="H306" s="2">
        <f>IF(G306=0,0,VLOOKUP(F306,ProbListM2!D:W,IF(G306=1,17,IF(G306=2,18,IF(G306=3,19,IF(G306=4,20)))), FALSE))</f>
        <v>4.830653830954152E-2</v>
      </c>
      <c r="I306" s="12" t="str">
        <f>IF(_xlfn.IFNA(VLOOKUP(D306,ctlistM2!A:AI,12,FALSE),"FA 12:0")=0,"FA 12:0", _xlfn.IFNA(VLOOKUP(D306,ctlistM2!A:AI,12,FALSE),"FA 12:0"))</f>
        <v>FA 12:0</v>
      </c>
      <c r="J306" s="12">
        <f>_xlfn.IFNA(VLOOKUP(D306,ctlistM2!A:AO,19,FALSE),0)</f>
        <v>0</v>
      </c>
      <c r="K306" s="2">
        <f>IF(J306=0,0,VLOOKUP(I306,ProbListM2!D:W,IF(J306=1,17,IF(J306=2,18,IF(J306=3,19,IF(J306=4,20)))),FALSE))</f>
        <v>0</v>
      </c>
      <c r="L306" s="12" t="str">
        <f>IF(_xlfn.IFNA(VLOOKUP(D306,ctlistM2!A:AI,20,FALSE),"FA 12:0")=0,"FA 12:0", _xlfn.IFNA(VLOOKUP(D306,ctlistM2!A:AI,20,FALSE),"FA 12:0"))</f>
        <v>FA 12:0</v>
      </c>
      <c r="M306">
        <f>_xlfn.IFNA(VLOOKUP(D306,ctlistM2!A:AR,27,FALSE),0)</f>
        <v>0</v>
      </c>
      <c r="N306" s="2">
        <f>IF(M306=0,0,VLOOKUP(L306,ProbListM2!D:W,IF(M306=1,17,IF(M306=2,18,IF(M306=3,19,IF(M306=4,20)))), FALSE))</f>
        <v>0</v>
      </c>
      <c r="O306" t="str">
        <f>IF(_xlfn.IFNA(VLOOKUP(D306,ctlistM2!A:AI,28,FALSE),"FA 12:0")=0,"FA 12:0", _xlfn.IFNA(VLOOKUP(D306,ctlistM2!A:AI,28,FALSE),"FA 12:0"))</f>
        <v>FA 12:0</v>
      </c>
      <c r="P306">
        <f>_xlfn.IFNA(VLOOKUP(D306,ctlistM2!A:AU,35,FALSE),0)</f>
        <v>0</v>
      </c>
      <c r="Q306" s="2">
        <f>IF(P306=0,0,VLOOKUP(O306,ProbListM2!D:W,IF(P306=1,17,IF(P306=2,18,IF(P306=3,19,IF(P306=4,20)))), FALSE))</f>
        <v>0</v>
      </c>
    </row>
    <row r="307" spans="1:17" x14ac:dyDescent="0.25">
      <c r="A307">
        <v>306</v>
      </c>
      <c r="B307">
        <v>894.8</v>
      </c>
      <c r="C307">
        <v>621.5</v>
      </c>
      <c r="D307" t="s">
        <v>1309</v>
      </c>
      <c r="E307">
        <f>VLOOKUP(D307,ProbListM2!D:S,10,FALSE)</f>
        <v>0.51986919524689179</v>
      </c>
      <c r="F307" t="str">
        <f>_xlfn.IFNA(VLOOKUP(D307,ctlistM2!A:AI,4,FALSE),"FA 12:0")</f>
        <v>TG 53:1-FA16:0</v>
      </c>
      <c r="G307">
        <f>_xlfn.IFNA(VLOOKUP(D307,ctlistM2!A:AL,11,FALSE),0)</f>
        <v>1</v>
      </c>
      <c r="H307" s="2">
        <f>IF(G307=0,0,VLOOKUP(F307,ProbListM2!D:W,IF(G307=1,17,IF(G307=2,18,IF(G307=3,19,IF(G307=4,20)))), FALSE))</f>
        <v>5.7345436489975019E-2</v>
      </c>
      <c r="I307" s="12" t="str">
        <f>IF(_xlfn.IFNA(VLOOKUP(D307,ctlistM2!A:AI,12,FALSE),"FA 12:0")=0,"FA 12:0", _xlfn.IFNA(VLOOKUP(D307,ctlistM2!A:AI,12,FALSE),"FA 12:0"))</f>
        <v>FA 12:0</v>
      </c>
      <c r="J307" s="12">
        <f>_xlfn.IFNA(VLOOKUP(D307,ctlistM2!A:AO,19,FALSE),0)</f>
        <v>0</v>
      </c>
      <c r="K307" s="2">
        <f>IF(J307=0,0,VLOOKUP(I307,ProbListM2!D:W,IF(J307=1,17,IF(J307=2,18,IF(J307=3,19,IF(J307=4,20)))),FALSE))</f>
        <v>0</v>
      </c>
      <c r="L307" s="12" t="str">
        <f>IF(_xlfn.IFNA(VLOOKUP(D307,ctlistM2!A:AI,20,FALSE),"FA 12:0")=0,"FA 12:0", _xlfn.IFNA(VLOOKUP(D307,ctlistM2!A:AI,20,FALSE),"FA 12:0"))</f>
        <v>FA 12:0</v>
      </c>
      <c r="M307">
        <f>_xlfn.IFNA(VLOOKUP(D307,ctlistM2!A:AR,27,FALSE),0)</f>
        <v>0</v>
      </c>
      <c r="N307" s="2">
        <f>IF(M307=0,0,VLOOKUP(L307,ProbListM2!D:W,IF(M307=1,17,IF(M307=2,18,IF(M307=3,19,IF(M307=4,20)))), FALSE))</f>
        <v>0</v>
      </c>
      <c r="O307" t="str">
        <f>IF(_xlfn.IFNA(VLOOKUP(D307,ctlistM2!A:AI,28,FALSE),"FA 12:0")=0,"FA 12:0", _xlfn.IFNA(VLOOKUP(D307,ctlistM2!A:AI,28,FALSE),"FA 12:0"))</f>
        <v>FA 12:0</v>
      </c>
      <c r="P307">
        <f>_xlfn.IFNA(VLOOKUP(D307,ctlistM2!A:AU,35,FALSE),0)</f>
        <v>0</v>
      </c>
      <c r="Q307" s="2">
        <f>IF(P307=0,0,VLOOKUP(O307,ProbListM2!D:W,IF(P307=1,17,IF(P307=2,18,IF(P307=3,19,IF(P307=4,20)))), FALSE))</f>
        <v>0</v>
      </c>
    </row>
    <row r="308" spans="1:17" x14ac:dyDescent="0.25">
      <c r="A308">
        <v>307</v>
      </c>
      <c r="B308">
        <v>892.8</v>
      </c>
      <c r="C308">
        <v>619.5</v>
      </c>
      <c r="D308" t="s">
        <v>1310</v>
      </c>
      <c r="E308">
        <f>VLOOKUP(D308,ProbListM2!D:S,10,FALSE)</f>
        <v>0.52002519110365619</v>
      </c>
      <c r="F308" t="str">
        <f>_xlfn.IFNA(VLOOKUP(D308,ctlistM2!A:AI,4,FALSE),"FA 12:0")</f>
        <v>TG 53:2-FA16:0</v>
      </c>
      <c r="G308">
        <f>_xlfn.IFNA(VLOOKUP(D308,ctlistM2!A:AL,11,FALSE),0)</f>
        <v>1</v>
      </c>
      <c r="H308" s="2">
        <f>IF(G308=0,0,VLOOKUP(F308,ProbListM2!D:W,IF(G308=1,17,IF(G308=2,18,IF(G308=3,19,IF(G308=4,20)))), FALSE))</f>
        <v>5.7291247130156035E-2</v>
      </c>
      <c r="I308" s="12" t="str">
        <f>IF(_xlfn.IFNA(VLOOKUP(D308,ctlistM2!A:AI,12,FALSE),"FA 12:0")=0,"FA 12:0", _xlfn.IFNA(VLOOKUP(D308,ctlistM2!A:AI,12,FALSE),"FA 12:0"))</f>
        <v>FA 12:0</v>
      </c>
      <c r="J308" s="12">
        <f>_xlfn.IFNA(VLOOKUP(D308,ctlistM2!A:AO,19,FALSE),0)</f>
        <v>0</v>
      </c>
      <c r="K308" s="2">
        <f>IF(J308=0,0,VLOOKUP(I308,ProbListM2!D:W,IF(J308=1,17,IF(J308=2,18,IF(J308=3,19,IF(J308=4,20)))),FALSE))</f>
        <v>0</v>
      </c>
      <c r="L308" s="12" t="str">
        <f>IF(_xlfn.IFNA(VLOOKUP(D308,ctlistM2!A:AI,20,FALSE),"FA 12:0")=0,"FA 12:0", _xlfn.IFNA(VLOOKUP(D308,ctlistM2!A:AI,20,FALSE),"FA 12:0"))</f>
        <v>FA 12:0</v>
      </c>
      <c r="M308">
        <f>_xlfn.IFNA(VLOOKUP(D308,ctlistM2!A:AR,27,FALSE),0)</f>
        <v>0</v>
      </c>
      <c r="N308" s="2">
        <f>IF(M308=0,0,VLOOKUP(L308,ProbListM2!D:W,IF(M308=1,17,IF(M308=2,18,IF(M308=3,19,IF(M308=4,20)))), FALSE))</f>
        <v>0</v>
      </c>
      <c r="O308" t="str">
        <f>IF(_xlfn.IFNA(VLOOKUP(D308,ctlistM2!A:AI,28,FALSE),"FA 12:0")=0,"FA 12:0", _xlfn.IFNA(VLOOKUP(D308,ctlistM2!A:AI,28,FALSE),"FA 12:0"))</f>
        <v>FA 12:0</v>
      </c>
      <c r="P308">
        <f>_xlfn.IFNA(VLOOKUP(D308,ctlistM2!A:AU,35,FALSE),0)</f>
        <v>0</v>
      </c>
      <c r="Q308" s="2">
        <f>IF(P308=0,0,VLOOKUP(O308,ProbListM2!D:W,IF(P308=1,17,IF(P308=2,18,IF(P308=3,19,IF(P308=4,20)))), FALSE))</f>
        <v>0</v>
      </c>
    </row>
    <row r="309" spans="1:17" x14ac:dyDescent="0.25">
      <c r="A309">
        <v>308</v>
      </c>
      <c r="B309">
        <v>892.8</v>
      </c>
      <c r="C309">
        <v>605.5</v>
      </c>
      <c r="D309" t="s">
        <v>1311</v>
      </c>
      <c r="E309">
        <f>VLOOKUP(D309,ProbListM2!D:S,10,FALSE)</f>
        <v>0.52002519110365619</v>
      </c>
      <c r="F309" t="str">
        <f>_xlfn.IFNA(VLOOKUP(D309,ctlistM2!A:AI,4,FALSE),"FA 12:0")</f>
        <v>TG 53:2-FA17:0</v>
      </c>
      <c r="G309">
        <f>_xlfn.IFNA(VLOOKUP(D309,ctlistM2!A:AL,11,FALSE),0)</f>
        <v>1</v>
      </c>
      <c r="H309" s="2">
        <f>IF(G309=0,0,VLOOKUP(F309,ProbListM2!D:W,IF(G309=1,17,IF(G309=2,18,IF(G309=3,19,IF(G309=4,20)))), FALSE))</f>
        <v>5.4639811951881376E-2</v>
      </c>
      <c r="I309" s="12" t="str">
        <f>IF(_xlfn.IFNA(VLOOKUP(D309,ctlistM2!A:AI,12,FALSE),"FA 12:0")=0,"FA 12:0", _xlfn.IFNA(VLOOKUP(D309,ctlistM2!A:AI,12,FALSE),"FA 12:0"))</f>
        <v>FA 12:0</v>
      </c>
      <c r="J309" s="12">
        <f>_xlfn.IFNA(VLOOKUP(D309,ctlistM2!A:AO,19,FALSE),0)</f>
        <v>0</v>
      </c>
      <c r="K309" s="2">
        <f>IF(J309=0,0,VLOOKUP(I309,ProbListM2!D:W,IF(J309=1,17,IF(J309=2,18,IF(J309=3,19,IF(J309=4,20)))),FALSE))</f>
        <v>0</v>
      </c>
      <c r="L309" s="12" t="str">
        <f>IF(_xlfn.IFNA(VLOOKUP(D309,ctlistM2!A:AI,20,FALSE),"FA 12:0")=0,"FA 12:0", _xlfn.IFNA(VLOOKUP(D309,ctlistM2!A:AI,20,FALSE),"FA 12:0"))</f>
        <v>FA 12:0</v>
      </c>
      <c r="M309">
        <f>_xlfn.IFNA(VLOOKUP(D309,ctlistM2!A:AR,27,FALSE),0)</f>
        <v>0</v>
      </c>
      <c r="N309" s="2">
        <f>IF(M309=0,0,VLOOKUP(L309,ProbListM2!D:W,IF(M309=1,17,IF(M309=2,18,IF(M309=3,19,IF(M309=4,20)))), FALSE))</f>
        <v>0</v>
      </c>
      <c r="O309" t="str">
        <f>IF(_xlfn.IFNA(VLOOKUP(D309,ctlistM2!A:AI,28,FALSE),"FA 12:0")=0,"FA 12:0", _xlfn.IFNA(VLOOKUP(D309,ctlistM2!A:AI,28,FALSE),"FA 12:0"))</f>
        <v>FA 12:0</v>
      </c>
      <c r="P309">
        <f>_xlfn.IFNA(VLOOKUP(D309,ctlistM2!A:AU,35,FALSE),0)</f>
        <v>0</v>
      </c>
      <c r="Q309" s="2">
        <f>IF(P309=0,0,VLOOKUP(O309,ProbListM2!D:W,IF(P309=1,17,IF(P309=2,18,IF(P309=3,19,IF(P309=4,20)))), FALSE))</f>
        <v>0</v>
      </c>
    </row>
    <row r="310" spans="1:17" x14ac:dyDescent="0.25">
      <c r="A310">
        <v>309</v>
      </c>
      <c r="B310">
        <v>892.8</v>
      </c>
      <c r="C310">
        <v>591.5</v>
      </c>
      <c r="D310" t="s">
        <v>1312</v>
      </c>
      <c r="E310">
        <f>VLOOKUP(D310,ProbListM2!D:S,10,FALSE)</f>
        <v>0.52002519110365619</v>
      </c>
      <c r="F310" t="str">
        <f>_xlfn.IFNA(VLOOKUP(D310,ctlistM2!A:AI,4,FALSE),"FA 12:0")</f>
        <v>TG 53:2-FA18:0</v>
      </c>
      <c r="G310">
        <f>_xlfn.IFNA(VLOOKUP(D310,ctlistM2!A:AL,11,FALSE),0)</f>
        <v>1</v>
      </c>
      <c r="H310" s="2">
        <f>IF(G310=0,0,VLOOKUP(F310,ProbListM2!D:W,IF(G310=1,17,IF(G310=2,18,IF(G310=3,19,IF(G310=4,20)))), FALSE))</f>
        <v>5.2056245345511586E-2</v>
      </c>
      <c r="I310" s="12" t="str">
        <f>IF(_xlfn.IFNA(VLOOKUP(D310,ctlistM2!A:AI,12,FALSE),"FA 12:0")=0,"FA 12:0", _xlfn.IFNA(VLOOKUP(D310,ctlistM2!A:AI,12,FALSE),"FA 12:0"))</f>
        <v>TG 53:2-FA18:1</v>
      </c>
      <c r="J310" s="12">
        <f>_xlfn.IFNA(VLOOKUP(D310,ctlistM2!A:AO,19,FALSE),0)</f>
        <v>2</v>
      </c>
      <c r="K310" s="2">
        <f>IF(J310=0,0,VLOOKUP(I310,ProbListM2!D:W,IF(J310=1,17,IF(J310=2,18,IF(J310=3,19,IF(J310=4,20)))),FALSE))</f>
        <v>1.2993315137512102E-2</v>
      </c>
      <c r="L310" s="12" t="str">
        <f>IF(_xlfn.IFNA(VLOOKUP(D310,ctlistM2!A:AI,20,FALSE),"FA 12:0")=0,"FA 12:0", _xlfn.IFNA(VLOOKUP(D310,ctlistM2!A:AI,20,FALSE),"FA 12:0"))</f>
        <v>FA 12:0</v>
      </c>
      <c r="M310">
        <f>_xlfn.IFNA(VLOOKUP(D310,ctlistM2!A:AR,27,FALSE),0)</f>
        <v>0</v>
      </c>
      <c r="N310" s="2">
        <f>IF(M310=0,0,VLOOKUP(L310,ProbListM2!D:W,IF(M310=1,17,IF(M310=2,18,IF(M310=3,19,IF(M310=4,20)))), FALSE))</f>
        <v>0</v>
      </c>
      <c r="O310" t="str">
        <f>IF(_xlfn.IFNA(VLOOKUP(D310,ctlistM2!A:AI,28,FALSE),"FA 12:0")=0,"FA 12:0", _xlfn.IFNA(VLOOKUP(D310,ctlistM2!A:AI,28,FALSE),"FA 12:0"))</f>
        <v>FA 12:0</v>
      </c>
      <c r="P310">
        <f>_xlfn.IFNA(VLOOKUP(D310,ctlistM2!A:AU,35,FALSE),0)</f>
        <v>0</v>
      </c>
      <c r="Q310" s="2">
        <f>IF(P310=0,0,VLOOKUP(O310,ProbListM2!D:W,IF(P310=1,17,IF(P310=2,18,IF(P310=3,19,IF(P310=4,20)))), FALSE))</f>
        <v>0</v>
      </c>
    </row>
    <row r="311" spans="1:17" x14ac:dyDescent="0.25">
      <c r="A311">
        <v>310</v>
      </c>
      <c r="B311">
        <v>892.8</v>
      </c>
      <c r="C311">
        <v>593.5</v>
      </c>
      <c r="D311" t="s">
        <v>1313</v>
      </c>
      <c r="E311">
        <f>VLOOKUP(D311,ProbListM2!D:S,10,FALSE)</f>
        <v>0.52002519110365619</v>
      </c>
      <c r="F311" t="str">
        <f>_xlfn.IFNA(VLOOKUP(D311,ctlistM2!A:AI,4,FALSE),"FA 12:0")</f>
        <v>TG 53:2-FA18:2</v>
      </c>
      <c r="G311">
        <f>_xlfn.IFNA(VLOOKUP(D311,ctlistM2!A:AL,11,FALSE),0)</f>
        <v>2</v>
      </c>
      <c r="H311" s="2">
        <f>IF(G311=0,0,VLOOKUP(F311,ProbListM2!D:W,IF(G311=1,17,IF(G311=2,18,IF(G311=3,19,IF(G311=4,20)))), FALSE))</f>
        <v>1.2960544534313631E-2</v>
      </c>
      <c r="I311" s="12" t="str">
        <f>IF(_xlfn.IFNA(VLOOKUP(D311,ctlistM2!A:AI,12,FALSE),"FA 12:0")=0,"FA 12:0", _xlfn.IFNA(VLOOKUP(D311,ctlistM2!A:AI,12,FALSE),"FA 12:0"))</f>
        <v>TG 53:2-FA18:1</v>
      </c>
      <c r="J311" s="12">
        <f>_xlfn.IFNA(VLOOKUP(D311,ctlistM2!A:AO,19,FALSE),0)</f>
        <v>1</v>
      </c>
      <c r="K311" s="2">
        <f>IF(J311=0,0,VLOOKUP(I311,ProbListM2!D:W,IF(J311=1,17,IF(J311=2,18,IF(J311=3,19,IF(J311=4,20)))),FALSE))</f>
        <v>5.2124076645027738E-2</v>
      </c>
      <c r="L311" s="12" t="str">
        <f>IF(_xlfn.IFNA(VLOOKUP(D311,ctlistM2!A:AI,20,FALSE),"FA 12:0")=0,"FA 12:0", _xlfn.IFNA(VLOOKUP(D311,ctlistM2!A:AI,20,FALSE),"FA 12:0"))</f>
        <v>FA 12:0</v>
      </c>
      <c r="M311">
        <f>_xlfn.IFNA(VLOOKUP(D311,ctlistM2!A:AR,27,FALSE),0)</f>
        <v>0</v>
      </c>
      <c r="N311" s="2">
        <f>IF(M311=0,0,VLOOKUP(L311,ProbListM2!D:W,IF(M311=1,17,IF(M311=2,18,IF(M311=3,19,IF(M311=4,20)))), FALSE))</f>
        <v>0</v>
      </c>
      <c r="O311" t="str">
        <f>IF(_xlfn.IFNA(VLOOKUP(D311,ctlistM2!A:AI,28,FALSE),"FA 12:0")=0,"FA 12:0", _xlfn.IFNA(VLOOKUP(D311,ctlistM2!A:AI,28,FALSE),"FA 12:0"))</f>
        <v>FA 12:0</v>
      </c>
      <c r="P311">
        <f>_xlfn.IFNA(VLOOKUP(D311,ctlistM2!A:AU,35,FALSE),0)</f>
        <v>0</v>
      </c>
      <c r="Q311" s="2">
        <f>IF(P311=0,0,VLOOKUP(O311,ProbListM2!D:W,IF(P311=1,17,IF(P311=2,18,IF(P311=3,19,IF(P311=4,20)))), FALSE))</f>
        <v>0</v>
      </c>
    </row>
    <row r="312" spans="1:17" x14ac:dyDescent="0.25">
      <c r="A312">
        <v>311</v>
      </c>
      <c r="B312">
        <v>890.8</v>
      </c>
      <c r="C312">
        <v>617.5</v>
      </c>
      <c r="D312" t="s">
        <v>1314</v>
      </c>
      <c r="E312">
        <f>VLOOKUP(D312,ProbListM2!D:S,10,FALSE)</f>
        <v>0.52018123376970926</v>
      </c>
      <c r="F312" t="str">
        <f>_xlfn.IFNA(VLOOKUP(D312,ctlistM2!A:AI,4,FALSE),"FA 12:0")</f>
        <v>TG 53:3-FA16:0</v>
      </c>
      <c r="G312">
        <f>_xlfn.IFNA(VLOOKUP(D312,ctlistM2!A:AL,11,FALSE),0)</f>
        <v>1</v>
      </c>
      <c r="H312" s="2">
        <f>IF(G312=0,0,VLOOKUP(F312,ProbListM2!D:W,IF(G312=1,17,IF(G312=2,18,IF(G312=3,19,IF(G312=4,20)))), FALSE))</f>
        <v>5.723706693040298E-2</v>
      </c>
      <c r="I312" s="12" t="str">
        <f>IF(_xlfn.IFNA(VLOOKUP(D312,ctlistM2!A:AI,12,FALSE),"FA 12:0")=0,"FA 12:0", _xlfn.IFNA(VLOOKUP(D312,ctlistM2!A:AI,12,FALSE),"FA 12:0"))</f>
        <v>FA 12:0</v>
      </c>
      <c r="J312" s="12">
        <f>_xlfn.IFNA(VLOOKUP(D312,ctlistM2!A:AO,19,FALSE),0)</f>
        <v>0</v>
      </c>
      <c r="K312" s="2">
        <f>IF(J312=0,0,VLOOKUP(I312,ProbListM2!D:W,IF(J312=1,17,IF(J312=2,18,IF(J312=3,19,IF(J312=4,20)))),FALSE))</f>
        <v>0</v>
      </c>
      <c r="L312" s="12" t="str">
        <f>IF(_xlfn.IFNA(VLOOKUP(D312,ctlistM2!A:AI,20,FALSE),"FA 12:0")=0,"FA 12:0", _xlfn.IFNA(VLOOKUP(D312,ctlistM2!A:AI,20,FALSE),"FA 12:0"))</f>
        <v>FA 12:0</v>
      </c>
      <c r="M312">
        <f>_xlfn.IFNA(VLOOKUP(D312,ctlistM2!A:AR,27,FALSE),0)</f>
        <v>0</v>
      </c>
      <c r="N312" s="2">
        <f>IF(M312=0,0,VLOOKUP(L312,ProbListM2!D:W,IF(M312=1,17,IF(M312=2,18,IF(M312=3,19,IF(M312=4,20)))), FALSE))</f>
        <v>0</v>
      </c>
      <c r="O312" t="str">
        <f>IF(_xlfn.IFNA(VLOOKUP(D312,ctlistM2!A:AI,28,FALSE),"FA 12:0")=0,"FA 12:0", _xlfn.IFNA(VLOOKUP(D312,ctlistM2!A:AI,28,FALSE),"FA 12:0"))</f>
        <v>FA 12:0</v>
      </c>
      <c r="P312">
        <f>_xlfn.IFNA(VLOOKUP(D312,ctlistM2!A:AU,35,FALSE),0)</f>
        <v>0</v>
      </c>
      <c r="Q312" s="2">
        <f>IF(P312=0,0,VLOOKUP(O312,ProbListM2!D:W,IF(P312=1,17,IF(P312=2,18,IF(P312=3,19,IF(P312=4,20)))), FALSE))</f>
        <v>0</v>
      </c>
    </row>
    <row r="313" spans="1:17" x14ac:dyDescent="0.25">
      <c r="A313">
        <v>312</v>
      </c>
      <c r="B313">
        <v>890.8</v>
      </c>
      <c r="C313">
        <v>603.5</v>
      </c>
      <c r="D313" t="s">
        <v>1315</v>
      </c>
      <c r="E313">
        <f>VLOOKUP(D313,ProbListM2!D:S,10,FALSE)</f>
        <v>0.52018123376970926</v>
      </c>
      <c r="F313" t="str">
        <f>_xlfn.IFNA(VLOOKUP(D313,ctlistM2!A:AI,4,FALSE),"FA 12:0")</f>
        <v>TG 53:3-FA17:0</v>
      </c>
      <c r="G313">
        <f>_xlfn.IFNA(VLOOKUP(D313,ctlistM2!A:AL,11,FALSE),0)</f>
        <v>1</v>
      </c>
      <c r="H313" s="2">
        <f>IF(G313=0,0,VLOOKUP(F313,ProbListM2!D:W,IF(G313=1,17,IF(G313=2,18,IF(G313=3,19,IF(G313=4,20)))), FALSE))</f>
        <v>5.4586619458942498E-2</v>
      </c>
      <c r="I313" s="12" t="str">
        <f>IF(_xlfn.IFNA(VLOOKUP(D313,ctlistM2!A:AI,12,FALSE),"FA 12:0")=0,"FA 12:0", _xlfn.IFNA(VLOOKUP(D313,ctlistM2!A:AI,12,FALSE),"FA 12:0"))</f>
        <v>FA 12:0</v>
      </c>
      <c r="J313" s="12">
        <f>_xlfn.IFNA(VLOOKUP(D313,ctlistM2!A:AO,19,FALSE),0)</f>
        <v>0</v>
      </c>
      <c r="K313" s="2">
        <f>IF(J313=0,0,VLOOKUP(I313,ProbListM2!D:W,IF(J313=1,17,IF(J313=2,18,IF(J313=3,19,IF(J313=4,20)))),FALSE))</f>
        <v>0</v>
      </c>
      <c r="L313" s="12" t="str">
        <f>IF(_xlfn.IFNA(VLOOKUP(D313,ctlistM2!A:AI,20,FALSE),"FA 12:0")=0,"FA 12:0", _xlfn.IFNA(VLOOKUP(D313,ctlistM2!A:AI,20,FALSE),"FA 12:0"))</f>
        <v>FA 12:0</v>
      </c>
      <c r="M313">
        <f>_xlfn.IFNA(VLOOKUP(D313,ctlistM2!A:AR,27,FALSE),0)</f>
        <v>0</v>
      </c>
      <c r="N313" s="2">
        <f>IF(M313=0,0,VLOOKUP(L313,ProbListM2!D:W,IF(M313=1,17,IF(M313=2,18,IF(M313=3,19,IF(M313=4,20)))), FALSE))</f>
        <v>0</v>
      </c>
      <c r="O313" t="str">
        <f>IF(_xlfn.IFNA(VLOOKUP(D313,ctlistM2!A:AI,28,FALSE),"FA 12:0")=0,"FA 12:0", _xlfn.IFNA(VLOOKUP(D313,ctlistM2!A:AI,28,FALSE),"FA 12:0"))</f>
        <v>FA 12:0</v>
      </c>
      <c r="P313">
        <f>_xlfn.IFNA(VLOOKUP(D313,ctlistM2!A:AU,35,FALSE),0)</f>
        <v>0</v>
      </c>
      <c r="Q313" s="2">
        <f>IF(P313=0,0,VLOOKUP(O313,ProbListM2!D:W,IF(P313=1,17,IF(P313=2,18,IF(P313=3,19,IF(P313=4,20)))), FALSE))</f>
        <v>0</v>
      </c>
    </row>
    <row r="314" spans="1:17" x14ac:dyDescent="0.25">
      <c r="A314">
        <v>313</v>
      </c>
      <c r="B314">
        <v>890.8</v>
      </c>
      <c r="C314">
        <v>591.5</v>
      </c>
      <c r="D314" t="s">
        <v>1316</v>
      </c>
      <c r="E314">
        <f>VLOOKUP(D314,ProbListM2!D:S,10,FALSE)</f>
        <v>0.52018123376970926</v>
      </c>
      <c r="F314" t="str">
        <f>_xlfn.IFNA(VLOOKUP(D314,ctlistM2!A:AI,4,FALSE),"FA 12:0")</f>
        <v>TG 53:3-FA18:2</v>
      </c>
      <c r="G314">
        <f>_xlfn.IFNA(VLOOKUP(D314,ctlistM2!A:AL,11,FALSE),0)</f>
        <v>2</v>
      </c>
      <c r="H314" s="2">
        <f>IF(G314=0,0,VLOOKUP(F314,ProbListM2!D:W,IF(G314=1,17,IF(G314=2,18,IF(G314=3,19,IF(G314=4,20)))), FALSE))</f>
        <v>1.2964433572685684E-2</v>
      </c>
      <c r="I314" s="12" t="str">
        <f>IF(_xlfn.IFNA(VLOOKUP(D314,ctlistM2!A:AI,12,FALSE),"FA 12:0")=0,"FA 12:0", _xlfn.IFNA(VLOOKUP(D314,ctlistM2!A:AI,12,FALSE),"FA 12:0"))</f>
        <v>TG 53:3-FA18:1</v>
      </c>
      <c r="J314" s="12">
        <f>_xlfn.IFNA(VLOOKUP(D314,ctlistM2!A:AO,19,FALSE),0)</f>
        <v>1</v>
      </c>
      <c r="K314" s="2">
        <f>IF(J314=0,0,VLOOKUP(I314,ProbListM2!D:W,IF(J314=1,17,IF(J314=2,18,IF(J314=3,19,IF(J314=4,20)))),FALSE))</f>
        <v>5.2071865733614692E-2</v>
      </c>
      <c r="L314" s="12" t="str">
        <f>IF(_xlfn.IFNA(VLOOKUP(D314,ctlistM2!A:AI,20,FALSE),"FA 12:0")=0,"FA 12:0", _xlfn.IFNA(VLOOKUP(D314,ctlistM2!A:AI,20,FALSE),"FA 12:0"))</f>
        <v>FA 12:0</v>
      </c>
      <c r="M314">
        <f>_xlfn.IFNA(VLOOKUP(D314,ctlistM2!A:AR,27,FALSE),0)</f>
        <v>0</v>
      </c>
      <c r="N314" s="2">
        <f>IF(M314=0,0,VLOOKUP(L314,ProbListM2!D:W,IF(M314=1,17,IF(M314=2,18,IF(M314=3,19,IF(M314=4,20)))), FALSE))</f>
        <v>0</v>
      </c>
      <c r="O314" t="str">
        <f>IF(_xlfn.IFNA(VLOOKUP(D314,ctlistM2!A:AI,28,FALSE),"FA 12:0")=0,"FA 12:0", _xlfn.IFNA(VLOOKUP(D314,ctlistM2!A:AI,28,FALSE),"FA 12:0"))</f>
        <v>FA 12:0</v>
      </c>
      <c r="P314">
        <f>_xlfn.IFNA(VLOOKUP(D314,ctlistM2!A:AU,35,FALSE),0)</f>
        <v>0</v>
      </c>
      <c r="Q314" s="2">
        <f>IF(P314=0,0,VLOOKUP(O314,ProbListM2!D:W,IF(P314=1,17,IF(P314=2,18,IF(P314=3,19,IF(P314=4,20)))), FALSE))</f>
        <v>0</v>
      </c>
    </row>
    <row r="315" spans="1:17" x14ac:dyDescent="0.25">
      <c r="A315">
        <v>314</v>
      </c>
      <c r="B315">
        <v>890.8</v>
      </c>
      <c r="C315">
        <v>593.5</v>
      </c>
      <c r="D315" t="s">
        <v>1317</v>
      </c>
      <c r="E315">
        <f>VLOOKUP(D315,ProbListM2!D:S,10,FALSE)</f>
        <v>0.52018123376970926</v>
      </c>
      <c r="F315" t="str">
        <f>_xlfn.IFNA(VLOOKUP(D315,ctlistM2!A:AI,4,FALSE),"FA 12:0")</f>
        <v>TG 53:3-FA18:2</v>
      </c>
      <c r="G315">
        <f>_xlfn.IFNA(VLOOKUP(D315,ctlistM2!A:AL,11,FALSE),0)</f>
        <v>1</v>
      </c>
      <c r="H315" s="2">
        <f>IF(G315=0,0,VLOOKUP(F315,ProbListM2!D:W,IF(G315=1,17,IF(G315=2,18,IF(G315=3,19,IF(G315=4,20)))), FALSE))</f>
        <v>5.2139717387100243E-2</v>
      </c>
      <c r="I315" s="12" t="str">
        <f>IF(_xlfn.IFNA(VLOOKUP(D315,ctlistM2!A:AI,12,FALSE),"FA 12:0")=0,"FA 12:0", _xlfn.IFNA(VLOOKUP(D315,ctlistM2!A:AI,12,FALSE),"FA 12:0"))</f>
        <v>FA 12:0</v>
      </c>
      <c r="J315" s="12">
        <f>_xlfn.IFNA(VLOOKUP(D315,ctlistM2!A:AO,19,FALSE),0)</f>
        <v>0</v>
      </c>
      <c r="K315" s="2">
        <f>IF(J315=0,0,VLOOKUP(I315,ProbListM2!D:W,IF(J315=1,17,IF(J315=2,18,IF(J315=3,19,IF(J315=4,20)))),FALSE))</f>
        <v>0</v>
      </c>
      <c r="L315" s="12" t="str">
        <f>IF(_xlfn.IFNA(VLOOKUP(D315,ctlistM2!A:AI,20,FALSE),"FA 12:0")=0,"FA 12:0", _xlfn.IFNA(VLOOKUP(D315,ctlistM2!A:AI,20,FALSE),"FA 12:0"))</f>
        <v>FA 12:0</v>
      </c>
      <c r="M315">
        <f>_xlfn.IFNA(VLOOKUP(D315,ctlistM2!A:AR,27,FALSE),0)</f>
        <v>0</v>
      </c>
      <c r="N315" s="2">
        <f>IF(M315=0,0,VLOOKUP(L315,ProbListM2!D:W,IF(M315=1,17,IF(M315=2,18,IF(M315=3,19,IF(M315=4,20)))), FALSE))</f>
        <v>0</v>
      </c>
      <c r="O315" t="str">
        <f>IF(_xlfn.IFNA(VLOOKUP(D315,ctlistM2!A:AI,28,FALSE),"FA 12:0")=0,"FA 12:0", _xlfn.IFNA(VLOOKUP(D315,ctlistM2!A:AI,28,FALSE),"FA 12:0"))</f>
        <v>FA 12:0</v>
      </c>
      <c r="P315">
        <f>_xlfn.IFNA(VLOOKUP(D315,ctlistM2!A:AU,35,FALSE),0)</f>
        <v>0</v>
      </c>
      <c r="Q315" s="2">
        <f>IF(P315=0,0,VLOOKUP(O315,ProbListM2!D:W,IF(P315=1,17,IF(P315=2,18,IF(P315=3,19,IF(P315=4,20)))), FALSE))</f>
        <v>0</v>
      </c>
    </row>
    <row r="316" spans="1:17" x14ac:dyDescent="0.25">
      <c r="A316">
        <v>315</v>
      </c>
      <c r="B316">
        <v>888.8</v>
      </c>
      <c r="C316">
        <v>615.5</v>
      </c>
      <c r="D316" t="s">
        <v>1318</v>
      </c>
      <c r="E316">
        <f>VLOOKUP(D316,ProbListM2!D:S,10,FALSE)</f>
        <v>0.52033732325909732</v>
      </c>
      <c r="F316" t="str">
        <f>_xlfn.IFNA(VLOOKUP(D316,ctlistM2!A:AI,4,FALSE),"FA 12:0")</f>
        <v>TG 53:4-FA16:0</v>
      </c>
      <c r="G316">
        <f>_xlfn.IFNA(VLOOKUP(D316,ctlistM2!A:AL,11,FALSE),0)</f>
        <v>1</v>
      </c>
      <c r="H316" s="2">
        <f>IF(G316=0,0,VLOOKUP(F316,ProbListM2!D:W,IF(G316=1,17,IF(G316=2,18,IF(G316=3,19,IF(G316=4,20)))), FALSE))</f>
        <v>5.7182895915148906E-2</v>
      </c>
      <c r="I316" s="12" t="str">
        <f>IF(_xlfn.IFNA(VLOOKUP(D316,ctlistM2!A:AI,12,FALSE),"FA 12:0")=0,"FA 12:0", _xlfn.IFNA(VLOOKUP(D316,ctlistM2!A:AI,12,FALSE),"FA 12:0"))</f>
        <v>FA 12:0</v>
      </c>
      <c r="J316" s="12">
        <f>_xlfn.IFNA(VLOOKUP(D316,ctlistM2!A:AO,19,FALSE),0)</f>
        <v>0</v>
      </c>
      <c r="K316" s="2">
        <f>IF(J316=0,0,VLOOKUP(I316,ProbListM2!D:W,IF(J316=1,17,IF(J316=2,18,IF(J316=3,19,IF(J316=4,20)))),FALSE))</f>
        <v>0</v>
      </c>
      <c r="L316" s="12" t="str">
        <f>IF(_xlfn.IFNA(VLOOKUP(D316,ctlistM2!A:AI,20,FALSE),"FA 12:0")=0,"FA 12:0", _xlfn.IFNA(VLOOKUP(D316,ctlistM2!A:AI,20,FALSE),"FA 12:0"))</f>
        <v>FA 12:0</v>
      </c>
      <c r="M316">
        <f>_xlfn.IFNA(VLOOKUP(D316,ctlistM2!A:AR,27,FALSE),0)</f>
        <v>0</v>
      </c>
      <c r="N316" s="2">
        <f>IF(M316=0,0,VLOOKUP(L316,ProbListM2!D:W,IF(M316=1,17,IF(M316=2,18,IF(M316=3,19,IF(M316=4,20)))), FALSE))</f>
        <v>0</v>
      </c>
      <c r="O316" t="str">
        <f>IF(_xlfn.IFNA(VLOOKUP(D316,ctlistM2!A:AI,28,FALSE),"FA 12:0")=0,"FA 12:0", _xlfn.IFNA(VLOOKUP(D316,ctlistM2!A:AI,28,FALSE),"FA 12:0"))</f>
        <v>FA 12:0</v>
      </c>
      <c r="P316">
        <f>_xlfn.IFNA(VLOOKUP(D316,ctlistM2!A:AU,35,FALSE),0)</f>
        <v>0</v>
      </c>
      <c r="Q316" s="2">
        <f>IF(P316=0,0,VLOOKUP(O316,ProbListM2!D:W,IF(P316=1,17,IF(P316=2,18,IF(P316=3,19,IF(P316=4,20)))), FALSE))</f>
        <v>0</v>
      </c>
    </row>
    <row r="317" spans="1:17" x14ac:dyDescent="0.25">
      <c r="A317">
        <v>316</v>
      </c>
      <c r="B317">
        <v>888.8</v>
      </c>
      <c r="C317">
        <v>601.5</v>
      </c>
      <c r="D317" t="s">
        <v>1319</v>
      </c>
      <c r="E317">
        <f>VLOOKUP(D317,ProbListM2!D:S,10,FALSE)</f>
        <v>0.52033732325909732</v>
      </c>
      <c r="F317" t="str">
        <f>_xlfn.IFNA(VLOOKUP(D317,ctlistM2!A:AI,4,FALSE),"FA 12:0")</f>
        <v>TG 53:4-FA17:0</v>
      </c>
      <c r="G317">
        <f>_xlfn.IFNA(VLOOKUP(D317,ctlistM2!A:AL,11,FALSE),0)</f>
        <v>1</v>
      </c>
      <c r="H317" s="2">
        <f>IF(G317=0,0,VLOOKUP(F317,ProbListM2!D:W,IF(G317=1,17,IF(G317=2,18,IF(G317=3,19,IF(G317=4,20)))), FALSE))</f>
        <v>5.4533436981996634E-2</v>
      </c>
      <c r="I317" s="12" t="str">
        <f>IF(_xlfn.IFNA(VLOOKUP(D317,ctlistM2!A:AI,12,FALSE),"FA 12:0")=0,"FA 12:0", _xlfn.IFNA(VLOOKUP(D317,ctlistM2!A:AI,12,FALSE),"FA 12:0"))</f>
        <v>FA 12:0</v>
      </c>
      <c r="J317" s="12">
        <f>_xlfn.IFNA(VLOOKUP(D317,ctlistM2!A:AO,19,FALSE),0)</f>
        <v>0</v>
      </c>
      <c r="K317" s="2">
        <f>IF(J317=0,0,VLOOKUP(I317,ProbListM2!D:W,IF(J317=1,17,IF(J317=2,18,IF(J317=3,19,IF(J317=4,20)))),FALSE))</f>
        <v>0</v>
      </c>
      <c r="L317" s="12" t="str">
        <f>IF(_xlfn.IFNA(VLOOKUP(D317,ctlistM2!A:AI,20,FALSE),"FA 12:0")=0,"FA 12:0", _xlfn.IFNA(VLOOKUP(D317,ctlistM2!A:AI,20,FALSE),"FA 12:0"))</f>
        <v>FA 12:0</v>
      </c>
      <c r="M317">
        <f>_xlfn.IFNA(VLOOKUP(D317,ctlistM2!A:AR,27,FALSE),0)</f>
        <v>0</v>
      </c>
      <c r="N317" s="2">
        <f>IF(M317=0,0,VLOOKUP(L317,ProbListM2!D:W,IF(M317=1,17,IF(M317=2,18,IF(M317=3,19,IF(M317=4,20)))), FALSE))</f>
        <v>0</v>
      </c>
      <c r="O317" t="str">
        <f>IF(_xlfn.IFNA(VLOOKUP(D317,ctlistM2!A:AI,28,FALSE),"FA 12:0")=0,"FA 12:0", _xlfn.IFNA(VLOOKUP(D317,ctlistM2!A:AI,28,FALSE),"FA 12:0"))</f>
        <v>FA 12:0</v>
      </c>
      <c r="P317">
        <f>_xlfn.IFNA(VLOOKUP(D317,ctlistM2!A:AU,35,FALSE),0)</f>
        <v>0</v>
      </c>
      <c r="Q317" s="2">
        <f>IF(P317=0,0,VLOOKUP(O317,ProbListM2!D:W,IF(P317=1,17,IF(P317=2,18,IF(P317=3,19,IF(P317=4,20)))), FALSE))</f>
        <v>0</v>
      </c>
    </row>
    <row r="318" spans="1:17" x14ac:dyDescent="0.25">
      <c r="A318">
        <v>317</v>
      </c>
      <c r="B318">
        <v>888.8</v>
      </c>
      <c r="C318">
        <v>591.5</v>
      </c>
      <c r="D318" t="s">
        <v>1320</v>
      </c>
      <c r="E318">
        <f>VLOOKUP(D318,ProbListM2!D:S,10,FALSE)</f>
        <v>0.52033732325909732</v>
      </c>
      <c r="F318" t="str">
        <f>_xlfn.IFNA(VLOOKUP(D318,ctlistM2!A:AI,4,FALSE),"FA 12:0")</f>
        <v>TG 53:4-FA18:3</v>
      </c>
      <c r="G318">
        <f>_xlfn.IFNA(VLOOKUP(D318,ctlistM2!A:AL,11,FALSE),0)</f>
        <v>2</v>
      </c>
      <c r="H318" s="2">
        <f>IF(G318=0,0,VLOOKUP(F318,ProbListM2!D:W,IF(G318=1,17,IF(G318=2,18,IF(G318=3,19,IF(G318=4,20)))), FALSE))</f>
        <v>1.2935580363563667E-2</v>
      </c>
      <c r="I318" s="12" t="str">
        <f>IF(_xlfn.IFNA(VLOOKUP(D318,ctlistM2!A:AI,12,FALSE),"FA 12:0")=0,"FA 12:0", _xlfn.IFNA(VLOOKUP(D318,ctlistM2!A:AI,12,FALSE),"FA 12:0"))</f>
        <v>TG 53:4-FA18:2</v>
      </c>
      <c r="J318" s="12">
        <f>_xlfn.IFNA(VLOOKUP(D318,ctlistM2!A:AO,19,FALSE),0)</f>
        <v>1</v>
      </c>
      <c r="K318" s="2">
        <f>IF(J318=0,0,VLOOKUP(I318,ProbListM2!D:W,IF(J318=1,17,IF(J318=2,18,IF(J318=3,19,IF(J318=4,20)))),FALSE))</f>
        <v>5.2087490808888831E-2</v>
      </c>
      <c r="L318" s="12" t="str">
        <f>IF(_xlfn.IFNA(VLOOKUP(D318,ctlistM2!A:AI,20,FALSE),"FA 12:0")=0,"FA 12:0", _xlfn.IFNA(VLOOKUP(D318,ctlistM2!A:AI,20,FALSE),"FA 12:0"))</f>
        <v>FA 12:0</v>
      </c>
      <c r="M318">
        <f>_xlfn.IFNA(VLOOKUP(D318,ctlistM2!A:AR,27,FALSE),0)</f>
        <v>0</v>
      </c>
      <c r="N318" s="2">
        <f>IF(M318=0,0,VLOOKUP(L318,ProbListM2!D:W,IF(M318=1,17,IF(M318=2,18,IF(M318=3,19,IF(M318=4,20)))), FALSE))</f>
        <v>0</v>
      </c>
      <c r="O318" t="str">
        <f>IF(_xlfn.IFNA(VLOOKUP(D318,ctlistM2!A:AI,28,FALSE),"FA 12:0")=0,"FA 12:0", _xlfn.IFNA(VLOOKUP(D318,ctlistM2!A:AI,28,FALSE),"FA 12:0"))</f>
        <v>FA 12:0</v>
      </c>
      <c r="P318">
        <f>_xlfn.IFNA(VLOOKUP(D318,ctlistM2!A:AU,35,FALSE),0)</f>
        <v>0</v>
      </c>
      <c r="Q318" s="2">
        <f>IF(P318=0,0,VLOOKUP(O318,ProbListM2!D:W,IF(P318=1,17,IF(P318=2,18,IF(P318=3,19,IF(P318=4,20)))), FALSE))</f>
        <v>0</v>
      </c>
    </row>
    <row r="319" spans="1:17" x14ac:dyDescent="0.25">
      <c r="A319">
        <v>318</v>
      </c>
      <c r="B319">
        <v>886.8</v>
      </c>
      <c r="C319">
        <v>613.5</v>
      </c>
      <c r="D319" t="s">
        <v>1321</v>
      </c>
      <c r="E319">
        <f>VLOOKUP(D319,ProbListM2!D:S,10,FALSE)</f>
        <v>0.52049345958587034</v>
      </c>
      <c r="F319" t="str">
        <f>_xlfn.IFNA(VLOOKUP(D319,ctlistM2!A:AI,4,FALSE),"FA 12:0")</f>
        <v>FA 12:0</v>
      </c>
      <c r="G319">
        <f>_xlfn.IFNA(VLOOKUP(D319,ctlistM2!A:AL,11,FALSE),0)</f>
        <v>0</v>
      </c>
      <c r="H319" s="2">
        <f>IF(G319=0,0,VLOOKUP(F319,ProbListM2!D:W,IF(G319=1,17,IF(G319=2,18,IF(G319=3,19,IF(G319=4,20)))), FALSE))</f>
        <v>0</v>
      </c>
      <c r="I319" s="12" t="str">
        <f>IF(_xlfn.IFNA(VLOOKUP(D319,ctlistM2!A:AI,12,FALSE),"FA 12:0")=0,"FA 12:0", _xlfn.IFNA(VLOOKUP(D319,ctlistM2!A:AI,12,FALSE),"FA 12:0"))</f>
        <v>FA 12:0</v>
      </c>
      <c r="J319" s="12">
        <f>_xlfn.IFNA(VLOOKUP(D319,ctlistM2!A:AO,19,FALSE),0)</f>
        <v>0</v>
      </c>
      <c r="K319" s="2">
        <f>IF(J319=0,0,VLOOKUP(I319,ProbListM2!D:W,IF(J319=1,17,IF(J319=2,18,IF(J319=3,19,IF(J319=4,20)))),FALSE))</f>
        <v>0</v>
      </c>
      <c r="L319" s="12" t="str">
        <f>IF(_xlfn.IFNA(VLOOKUP(D319,ctlistM2!A:AI,20,FALSE),"FA 12:0")=0,"FA 12:0", _xlfn.IFNA(VLOOKUP(D319,ctlistM2!A:AI,20,FALSE),"FA 12:0"))</f>
        <v>FA 12:0</v>
      </c>
      <c r="M319">
        <f>_xlfn.IFNA(VLOOKUP(D319,ctlistM2!A:AR,27,FALSE),0)</f>
        <v>0</v>
      </c>
      <c r="N319" s="2">
        <f>IF(M319=0,0,VLOOKUP(L319,ProbListM2!D:W,IF(M319=1,17,IF(M319=2,18,IF(M319=3,19,IF(M319=4,20)))), FALSE))</f>
        <v>0</v>
      </c>
      <c r="O319" t="str">
        <f>IF(_xlfn.IFNA(VLOOKUP(D319,ctlistM2!A:AI,28,FALSE),"FA 12:0")=0,"FA 12:0", _xlfn.IFNA(VLOOKUP(D319,ctlistM2!A:AI,28,FALSE),"FA 12:0"))</f>
        <v>FA 12:0</v>
      </c>
      <c r="P319">
        <f>_xlfn.IFNA(VLOOKUP(D319,ctlistM2!A:AU,35,FALSE),0)</f>
        <v>0</v>
      </c>
      <c r="Q319" s="2">
        <f>IF(P319=0,0,VLOOKUP(O319,ProbListM2!D:W,IF(P319=1,17,IF(P319=2,18,IF(P319=3,19,IF(P319=4,20)))), FALSE))</f>
        <v>0</v>
      </c>
    </row>
    <row r="320" spans="1:17" x14ac:dyDescent="0.25">
      <c r="A320">
        <v>319</v>
      </c>
      <c r="B320">
        <v>886.8</v>
      </c>
      <c r="C320">
        <v>599.5</v>
      </c>
      <c r="D320" t="s">
        <v>1322</v>
      </c>
      <c r="E320">
        <f>VLOOKUP(D320,ProbListM2!D:S,10,FALSE)</f>
        <v>0.52049345958587034</v>
      </c>
      <c r="F320" t="str">
        <f>_xlfn.IFNA(VLOOKUP(D320,ctlistM2!A:AI,4,FALSE),"FA 12:0")</f>
        <v>FA 12:0</v>
      </c>
      <c r="G320">
        <f>_xlfn.IFNA(VLOOKUP(D320,ctlistM2!A:AL,11,FALSE),0)</f>
        <v>0</v>
      </c>
      <c r="H320" s="2">
        <f>IF(G320=0,0,VLOOKUP(F320,ProbListM2!D:W,IF(G320=1,17,IF(G320=2,18,IF(G320=3,19,IF(G320=4,20)))), FALSE))</f>
        <v>0</v>
      </c>
      <c r="I320" s="12" t="str">
        <f>IF(_xlfn.IFNA(VLOOKUP(D320,ctlistM2!A:AI,12,FALSE),"FA 12:0")=0,"FA 12:0", _xlfn.IFNA(VLOOKUP(D320,ctlistM2!A:AI,12,FALSE),"FA 12:0"))</f>
        <v>FA 12:0</v>
      </c>
      <c r="J320" s="12">
        <f>_xlfn.IFNA(VLOOKUP(D320,ctlistM2!A:AO,19,FALSE),0)</f>
        <v>0</v>
      </c>
      <c r="K320" s="2">
        <f>IF(J320=0,0,VLOOKUP(I320,ProbListM2!D:W,IF(J320=1,17,IF(J320=2,18,IF(J320=3,19,IF(J320=4,20)))),FALSE))</f>
        <v>0</v>
      </c>
      <c r="L320" s="12" t="str">
        <f>IF(_xlfn.IFNA(VLOOKUP(D320,ctlistM2!A:AI,20,FALSE),"FA 12:0")=0,"FA 12:0", _xlfn.IFNA(VLOOKUP(D320,ctlistM2!A:AI,20,FALSE),"FA 12:0"))</f>
        <v>FA 12:0</v>
      </c>
      <c r="M320">
        <f>_xlfn.IFNA(VLOOKUP(D320,ctlistM2!A:AR,27,FALSE),0)</f>
        <v>0</v>
      </c>
      <c r="N320" s="2">
        <f>IF(M320=0,0,VLOOKUP(L320,ProbListM2!D:W,IF(M320=1,17,IF(M320=2,18,IF(M320=3,19,IF(M320=4,20)))), FALSE))</f>
        <v>0</v>
      </c>
      <c r="O320" t="str">
        <f>IF(_xlfn.IFNA(VLOOKUP(D320,ctlistM2!A:AI,28,FALSE),"FA 12:0")=0,"FA 12:0", _xlfn.IFNA(VLOOKUP(D320,ctlistM2!A:AI,28,FALSE),"FA 12:0"))</f>
        <v>FA 12:0</v>
      </c>
      <c r="P320">
        <f>_xlfn.IFNA(VLOOKUP(D320,ctlistM2!A:AU,35,FALSE),0)</f>
        <v>0</v>
      </c>
      <c r="Q320" s="2">
        <f>IF(P320=0,0,VLOOKUP(O320,ProbListM2!D:W,IF(P320=1,17,IF(P320=2,18,IF(P320=3,19,IF(P320=4,20)))), FALSE))</f>
        <v>0</v>
      </c>
    </row>
    <row r="321" spans="1:17" x14ac:dyDescent="0.25">
      <c r="A321">
        <v>320</v>
      </c>
      <c r="B321">
        <v>886.8</v>
      </c>
      <c r="C321">
        <v>589.5</v>
      </c>
      <c r="D321" t="s">
        <v>1323</v>
      </c>
      <c r="E321">
        <f>VLOOKUP(D321,ProbListM2!D:S,10,FALSE)</f>
        <v>0.52049345958587034</v>
      </c>
      <c r="F321" t="str">
        <f>_xlfn.IFNA(VLOOKUP(D321,ctlistM2!A:AI,4,FALSE),"FA 12:0")</f>
        <v>TG 53:5-FA18:3</v>
      </c>
      <c r="G321">
        <f>_xlfn.IFNA(VLOOKUP(D321,ctlistM2!A:AL,11,FALSE),0)</f>
        <v>2</v>
      </c>
      <c r="H321" s="2">
        <f>IF(G321=0,0,VLOOKUP(F321,ProbListM2!D:W,IF(G321=1,17,IF(G321=2,18,IF(G321=3,19,IF(G321=4,20)))), FALSE))</f>
        <v>1.2939461910999071E-2</v>
      </c>
      <c r="I321" s="12" t="str">
        <f>IF(_xlfn.IFNA(VLOOKUP(D321,ctlistM2!A:AI,12,FALSE),"FA 12:0")=0,"FA 12:0", _xlfn.IFNA(VLOOKUP(D321,ctlistM2!A:AI,12,FALSE),"FA 12:0"))</f>
        <v>TG 53:5-FA18:2</v>
      </c>
      <c r="J321" s="12">
        <f>_xlfn.IFNA(VLOOKUP(D321,ctlistM2!A:AO,19,FALSE),0)</f>
        <v>1</v>
      </c>
      <c r="K321" s="2">
        <f>IF(J321=0,0,VLOOKUP(I321,ProbListM2!D:W,IF(J321=1,17,IF(J321=2,18,IF(J321=3,19,IF(J321=4,20)))),FALSE))</f>
        <v>5.2035275065520151E-2</v>
      </c>
      <c r="L321" s="12" t="str">
        <f>IF(_xlfn.IFNA(VLOOKUP(D321,ctlistM2!A:AI,20,FALSE),"FA 12:0")=0,"FA 12:0", _xlfn.IFNA(VLOOKUP(D321,ctlistM2!A:AI,20,FALSE),"FA 12:0"))</f>
        <v>FA 12:0</v>
      </c>
      <c r="M321">
        <f>_xlfn.IFNA(VLOOKUP(D321,ctlistM2!A:AR,27,FALSE),0)</f>
        <v>0</v>
      </c>
      <c r="N321" s="2">
        <f>IF(M321=0,0,VLOOKUP(L321,ProbListM2!D:W,IF(M321=1,17,IF(M321=2,18,IF(M321=3,19,IF(M321=4,20)))), FALSE))</f>
        <v>0</v>
      </c>
      <c r="O321" t="str">
        <f>IF(_xlfn.IFNA(VLOOKUP(D321,ctlistM2!A:AI,28,FALSE),"FA 12:0")=0,"FA 12:0", _xlfn.IFNA(VLOOKUP(D321,ctlistM2!A:AI,28,FALSE),"FA 12:0"))</f>
        <v>FA 12:0</v>
      </c>
      <c r="P321">
        <f>_xlfn.IFNA(VLOOKUP(D321,ctlistM2!A:AU,35,FALSE),0)</f>
        <v>0</v>
      </c>
      <c r="Q321" s="2">
        <f>IF(P321=0,0,VLOOKUP(O321,ProbListM2!D:W,IF(P321=1,17,IF(P321=2,18,IF(P321=3,19,IF(P321=4,20)))), FALSE))</f>
        <v>0</v>
      </c>
    </row>
    <row r="322" spans="1:17" x14ac:dyDescent="0.25">
      <c r="A322">
        <v>321</v>
      </c>
      <c r="B322">
        <v>886.8</v>
      </c>
      <c r="C322">
        <v>591.5</v>
      </c>
      <c r="D322" t="s">
        <v>1324</v>
      </c>
      <c r="E322">
        <f>VLOOKUP(D322,ProbListM2!D:S,10,FALSE)</f>
        <v>0.52049345958587034</v>
      </c>
      <c r="F322" t="str">
        <f>_xlfn.IFNA(VLOOKUP(D322,ctlistM2!A:AI,4,FALSE),"FA 12:0")</f>
        <v>TG 53:5-FA18:3</v>
      </c>
      <c r="G322">
        <f>_xlfn.IFNA(VLOOKUP(D322,ctlistM2!A:AL,11,FALSE),0)</f>
        <v>1</v>
      </c>
      <c r="H322" s="2">
        <f>IF(G322=0,0,VLOOKUP(F322,ProbListM2!D:W,IF(G322=1,17,IF(G322=2,18,IF(G322=3,19,IF(G322=4,20)))), FALSE))</f>
        <v>5.2103120572740427E-2</v>
      </c>
      <c r="I322" s="12" t="str">
        <f>IF(_xlfn.IFNA(VLOOKUP(D322,ctlistM2!A:AI,12,FALSE),"FA 12:0")=0,"FA 12:0", _xlfn.IFNA(VLOOKUP(D322,ctlistM2!A:AI,12,FALSE),"FA 12:0"))</f>
        <v>FA 12:0</v>
      </c>
      <c r="J322" s="12">
        <f>_xlfn.IFNA(VLOOKUP(D322,ctlistM2!A:AO,19,FALSE),0)</f>
        <v>0</v>
      </c>
      <c r="K322" s="2">
        <f>IF(J322=0,0,VLOOKUP(I322,ProbListM2!D:W,IF(J322=1,17,IF(J322=2,18,IF(J322=3,19,IF(J322=4,20)))),FALSE))</f>
        <v>0</v>
      </c>
      <c r="L322" s="12" t="str">
        <f>IF(_xlfn.IFNA(VLOOKUP(D322,ctlistM2!A:AI,20,FALSE),"FA 12:0")=0,"FA 12:0", _xlfn.IFNA(VLOOKUP(D322,ctlistM2!A:AI,20,FALSE),"FA 12:0"))</f>
        <v>FA 12:0</v>
      </c>
      <c r="M322">
        <f>_xlfn.IFNA(VLOOKUP(D322,ctlistM2!A:AR,27,FALSE),0)</f>
        <v>0</v>
      </c>
      <c r="N322" s="2">
        <f>IF(M322=0,0,VLOOKUP(L322,ProbListM2!D:W,IF(M322=1,17,IF(M322=2,18,IF(M322=3,19,IF(M322=4,20)))), FALSE))</f>
        <v>0</v>
      </c>
      <c r="O322" t="str">
        <f>IF(_xlfn.IFNA(VLOOKUP(D322,ctlistM2!A:AI,28,FALSE),"FA 12:0")=0,"FA 12:0", _xlfn.IFNA(VLOOKUP(D322,ctlistM2!A:AI,28,FALSE),"FA 12:0"))</f>
        <v>FA 12:0</v>
      </c>
      <c r="P322">
        <f>_xlfn.IFNA(VLOOKUP(D322,ctlistM2!A:AU,35,FALSE),0)</f>
        <v>0</v>
      </c>
      <c r="Q322" s="2">
        <f>IF(P322=0,0,VLOOKUP(O322,ProbListM2!D:W,IF(P322=1,17,IF(P322=2,18,IF(P322=3,19,IF(P322=4,20)))), FALSE))</f>
        <v>0</v>
      </c>
    </row>
    <row r="323" spans="1:17" x14ac:dyDescent="0.25">
      <c r="A323">
        <v>322</v>
      </c>
      <c r="B323">
        <v>886.8</v>
      </c>
      <c r="C323">
        <v>565.5</v>
      </c>
      <c r="D323" t="s">
        <v>1325</v>
      </c>
      <c r="E323">
        <f>VLOOKUP(D323,ProbListM2!D:S,10,FALSE)</f>
        <v>0.52049345958587034</v>
      </c>
      <c r="F323" t="str">
        <f>_xlfn.IFNA(VLOOKUP(D323,ctlistM2!A:AI,4,FALSE),"FA 12:0")</f>
        <v>TG 53:5-FA20:4</v>
      </c>
      <c r="G323">
        <f>_xlfn.IFNA(VLOOKUP(D323,ctlistM2!A:AL,11,FALSE),0)</f>
        <v>1</v>
      </c>
      <c r="H323" s="2">
        <f>IF(G323=0,0,VLOOKUP(F323,ProbListM2!D:W,IF(G323=1,17,IF(G323=2,18,IF(G323=3,19,IF(G323=4,20)))), FALSE))</f>
        <v>4.7199447160978764E-2</v>
      </c>
      <c r="I323" s="12" t="str">
        <f>IF(_xlfn.IFNA(VLOOKUP(D323,ctlistM2!A:AI,12,FALSE),"FA 12:0")=0,"FA 12:0", _xlfn.IFNA(VLOOKUP(D323,ctlistM2!A:AI,12,FALSE),"FA 12:0"))</f>
        <v>FA 12:0</v>
      </c>
      <c r="J323" s="12">
        <f>_xlfn.IFNA(VLOOKUP(D323,ctlistM2!A:AO,19,FALSE),0)</f>
        <v>0</v>
      </c>
      <c r="K323" s="2">
        <f>IF(J323=0,0,VLOOKUP(I323,ProbListM2!D:W,IF(J323=1,17,IF(J323=2,18,IF(J323=3,19,IF(J323=4,20)))),FALSE))</f>
        <v>0</v>
      </c>
      <c r="L323" s="12" t="str">
        <f>IF(_xlfn.IFNA(VLOOKUP(D323,ctlistM2!A:AI,20,FALSE),"FA 12:0")=0,"FA 12:0", _xlfn.IFNA(VLOOKUP(D323,ctlistM2!A:AI,20,FALSE),"FA 12:0"))</f>
        <v>FA 12:0</v>
      </c>
      <c r="M323">
        <f>_xlfn.IFNA(VLOOKUP(D323,ctlistM2!A:AR,27,FALSE),0)</f>
        <v>0</v>
      </c>
      <c r="N323" s="2">
        <f>IF(M323=0,0,VLOOKUP(L323,ProbListM2!D:W,IF(M323=1,17,IF(M323=2,18,IF(M323=3,19,IF(M323=4,20)))), FALSE))</f>
        <v>0</v>
      </c>
      <c r="O323" t="str">
        <f>IF(_xlfn.IFNA(VLOOKUP(D323,ctlistM2!A:AI,28,FALSE),"FA 12:0")=0,"FA 12:0", _xlfn.IFNA(VLOOKUP(D323,ctlistM2!A:AI,28,FALSE),"FA 12:0"))</f>
        <v>FA 12:0</v>
      </c>
      <c r="P323">
        <f>_xlfn.IFNA(VLOOKUP(D323,ctlistM2!A:AU,35,FALSE),0)</f>
        <v>0</v>
      </c>
      <c r="Q323" s="2">
        <f>IF(P323=0,0,VLOOKUP(O323,ProbListM2!D:W,IF(P323=1,17,IF(P323=2,18,IF(P323=3,19,IF(P323=4,20)))), FALSE))</f>
        <v>0</v>
      </c>
    </row>
    <row r="324" spans="1:17" x14ac:dyDescent="0.25">
      <c r="A324">
        <v>323</v>
      </c>
      <c r="B324">
        <v>884.8</v>
      </c>
      <c r="C324">
        <v>563.5</v>
      </c>
      <c r="D324" t="s">
        <v>1326</v>
      </c>
      <c r="E324">
        <f>VLOOKUP(D324,ProbListM2!D:S,10,FALSE)</f>
        <v>0.52064964276408243</v>
      </c>
      <c r="F324" t="str">
        <f>_xlfn.IFNA(VLOOKUP(D324,ctlistM2!A:AI,4,FALSE),"FA 12:0")</f>
        <v>TG 53:6-FA20:4</v>
      </c>
      <c r="G324">
        <f>_xlfn.IFNA(VLOOKUP(D324,ctlistM2!A:AL,11,FALSE),0)</f>
        <v>1</v>
      </c>
      <c r="H324" s="2">
        <f>IF(G324=0,0,VLOOKUP(F324,ProbListM2!D:W,IF(G324=1,17,IF(G324=2,18,IF(G324=3,19,IF(G324=4,20)))), FALSE))</f>
        <v>4.7149267274086706E-2</v>
      </c>
      <c r="I324" s="12" t="str">
        <f>IF(_xlfn.IFNA(VLOOKUP(D324,ctlistM2!A:AI,12,FALSE),"FA 12:0")=0,"FA 12:0", _xlfn.IFNA(VLOOKUP(D324,ctlistM2!A:AI,12,FALSE),"FA 12:0"))</f>
        <v>FA 12:0</v>
      </c>
      <c r="J324" s="12">
        <f>_xlfn.IFNA(VLOOKUP(D324,ctlistM2!A:AO,19,FALSE),0)</f>
        <v>0</v>
      </c>
      <c r="K324" s="2">
        <f>IF(J324=0,0,VLOOKUP(I324,ProbListM2!D:W,IF(J324=1,17,IF(J324=2,18,IF(J324=3,19,IF(J324=4,20)))),FALSE))</f>
        <v>0</v>
      </c>
      <c r="L324" s="12" t="str">
        <f>IF(_xlfn.IFNA(VLOOKUP(D324,ctlistM2!A:AI,20,FALSE),"FA 12:0")=0,"FA 12:0", _xlfn.IFNA(VLOOKUP(D324,ctlistM2!A:AI,20,FALSE),"FA 12:0"))</f>
        <v>FA 12:0</v>
      </c>
      <c r="M324">
        <f>_xlfn.IFNA(VLOOKUP(D324,ctlistM2!A:AR,27,FALSE),0)</f>
        <v>0</v>
      </c>
      <c r="N324" s="2">
        <f>IF(M324=0,0,VLOOKUP(L324,ProbListM2!D:W,IF(M324=1,17,IF(M324=2,18,IF(M324=3,19,IF(M324=4,20)))), FALSE))</f>
        <v>0</v>
      </c>
      <c r="O324" t="str">
        <f>IF(_xlfn.IFNA(VLOOKUP(D324,ctlistM2!A:AI,28,FALSE),"FA 12:0")=0,"FA 12:0", _xlfn.IFNA(VLOOKUP(D324,ctlistM2!A:AI,28,FALSE),"FA 12:0"))</f>
        <v>FA 12:0</v>
      </c>
      <c r="P324">
        <f>_xlfn.IFNA(VLOOKUP(D324,ctlistM2!A:AU,35,FALSE),0)</f>
        <v>0</v>
      </c>
      <c r="Q324" s="2">
        <f>IF(P324=0,0,VLOOKUP(O324,ProbListM2!D:W,IF(P324=1,17,IF(P324=2,18,IF(P324=3,19,IF(P324=4,20)))), FALSE))</f>
        <v>0</v>
      </c>
    </row>
    <row r="325" spans="1:17" x14ac:dyDescent="0.25">
      <c r="A325">
        <v>324</v>
      </c>
      <c r="B325">
        <v>882.8</v>
      </c>
      <c r="C325">
        <v>561.5</v>
      </c>
      <c r="D325" t="s">
        <v>1327</v>
      </c>
      <c r="E325">
        <f>VLOOKUP(D325,ProbListM2!D:S,10,FALSE)</f>
        <v>0.52080587280779278</v>
      </c>
      <c r="F325" t="str">
        <f>_xlfn.IFNA(VLOOKUP(D325,ctlistM2!A:AI,4,FALSE),"FA 12:0")</f>
        <v>FA 12:0</v>
      </c>
      <c r="G325">
        <f>_xlfn.IFNA(VLOOKUP(D325,ctlistM2!A:AL,11,FALSE),0)</f>
        <v>0</v>
      </c>
      <c r="H325" s="2">
        <f>IF(G325=0,0,VLOOKUP(F325,ProbListM2!D:W,IF(G325=1,17,IF(G325=2,18,IF(G325=3,19,IF(G325=4,20)))), FALSE))</f>
        <v>0</v>
      </c>
      <c r="I325" s="12" t="str">
        <f>IF(_xlfn.IFNA(VLOOKUP(D325,ctlistM2!A:AI,12,FALSE),"FA 12:0")=0,"FA 12:0", _xlfn.IFNA(VLOOKUP(D325,ctlistM2!A:AI,12,FALSE),"FA 12:0"))</f>
        <v>FA 12:0</v>
      </c>
      <c r="J325" s="12">
        <f>_xlfn.IFNA(VLOOKUP(D325,ctlistM2!A:AO,19,FALSE),0)</f>
        <v>0</v>
      </c>
      <c r="K325" s="2">
        <f>IF(J325=0,0,VLOOKUP(I325,ProbListM2!D:W,IF(J325=1,17,IF(J325=2,18,IF(J325=3,19,IF(J325=4,20)))),FALSE))</f>
        <v>0</v>
      </c>
      <c r="L325" s="12" t="str">
        <f>IF(_xlfn.IFNA(VLOOKUP(D325,ctlistM2!A:AI,20,FALSE),"FA 12:0")=0,"FA 12:0", _xlfn.IFNA(VLOOKUP(D325,ctlistM2!A:AI,20,FALSE),"FA 12:0"))</f>
        <v>FA 12:0</v>
      </c>
      <c r="M325">
        <f>_xlfn.IFNA(VLOOKUP(D325,ctlistM2!A:AR,27,FALSE),0)</f>
        <v>0</v>
      </c>
      <c r="N325" s="2">
        <f>IF(M325=0,0,VLOOKUP(L325,ProbListM2!D:W,IF(M325=1,17,IF(M325=2,18,IF(M325=3,19,IF(M325=4,20)))), FALSE))</f>
        <v>0</v>
      </c>
      <c r="O325" t="str">
        <f>IF(_xlfn.IFNA(VLOOKUP(D325,ctlistM2!A:AI,28,FALSE),"FA 12:0")=0,"FA 12:0", _xlfn.IFNA(VLOOKUP(D325,ctlistM2!A:AI,28,FALSE),"FA 12:0"))</f>
        <v>FA 12:0</v>
      </c>
      <c r="P325">
        <f>_xlfn.IFNA(VLOOKUP(D325,ctlistM2!A:AU,35,FALSE),0)</f>
        <v>0</v>
      </c>
      <c r="Q325" s="2">
        <f>IF(P325=0,0,VLOOKUP(O325,ProbListM2!D:W,IF(P325=1,17,IF(P325=2,18,IF(P325=3,19,IF(P325=4,20)))), FALSE))</f>
        <v>0</v>
      </c>
    </row>
    <row r="326" spans="1:17" x14ac:dyDescent="0.25">
      <c r="A326">
        <v>325</v>
      </c>
      <c r="B326">
        <v>908.8</v>
      </c>
      <c r="C326">
        <v>635.5</v>
      </c>
      <c r="D326" t="s">
        <v>1328</v>
      </c>
      <c r="E326">
        <f>VLOOKUP(D326,ProbListM2!D:S,10,FALSE)</f>
        <v>0.51399640047733552</v>
      </c>
      <c r="F326" t="str">
        <f>_xlfn.IFNA(VLOOKUP(D326,ctlistM2!A:AI,4,FALSE),"FA 12:0")</f>
        <v>TG 54:1-FA16:0</v>
      </c>
      <c r="G326">
        <f>_xlfn.IFNA(VLOOKUP(D326,ctlistM2!A:AL,11,FALSE),0)</f>
        <v>1</v>
      </c>
      <c r="H326" s="2">
        <f>IF(G326=0,0,VLOOKUP(F326,ProbListM2!D:W,IF(G326=1,17,IF(G326=2,18,IF(G326=3,19,IF(G326=4,20)))), FALSE))</f>
        <v>5.9387163823932221E-2</v>
      </c>
      <c r="I326" s="12" t="str">
        <f>IF(_xlfn.IFNA(VLOOKUP(D326,ctlistM2!A:AI,12,FALSE),"FA 12:0")=0,"FA 12:0", _xlfn.IFNA(VLOOKUP(D326,ctlistM2!A:AI,12,FALSE),"FA 12:0"))</f>
        <v>FA 12:0</v>
      </c>
      <c r="J326" s="12">
        <f>_xlfn.IFNA(VLOOKUP(D326,ctlistM2!A:AO,19,FALSE),0)</f>
        <v>0</v>
      </c>
      <c r="K326" s="2">
        <f>IF(J326=0,0,VLOOKUP(I326,ProbListM2!D:W,IF(J326=1,17,IF(J326=2,18,IF(J326=3,19,IF(J326=4,20)))),FALSE))</f>
        <v>0</v>
      </c>
      <c r="L326" s="12" t="str">
        <f>IF(_xlfn.IFNA(VLOOKUP(D326,ctlistM2!A:AI,20,FALSE),"FA 12:0")=0,"FA 12:0", _xlfn.IFNA(VLOOKUP(D326,ctlistM2!A:AI,20,FALSE),"FA 12:0"))</f>
        <v>FA 12:0</v>
      </c>
      <c r="M326">
        <f>_xlfn.IFNA(VLOOKUP(D326,ctlistM2!A:AR,27,FALSE),0)</f>
        <v>0</v>
      </c>
      <c r="N326" s="2">
        <f>IF(M326=0,0,VLOOKUP(L326,ProbListM2!D:W,IF(M326=1,17,IF(M326=2,18,IF(M326=3,19,IF(M326=4,20)))), FALSE))</f>
        <v>0</v>
      </c>
      <c r="O326" t="str">
        <f>IF(_xlfn.IFNA(VLOOKUP(D326,ctlistM2!A:AI,28,FALSE),"FA 12:0")=0,"FA 12:0", _xlfn.IFNA(VLOOKUP(D326,ctlistM2!A:AI,28,FALSE),"FA 12:0"))</f>
        <v>FA 12:0</v>
      </c>
      <c r="P326">
        <f>_xlfn.IFNA(VLOOKUP(D326,ctlistM2!A:AU,35,FALSE),0)</f>
        <v>0</v>
      </c>
      <c r="Q326" s="2">
        <f>IF(P326=0,0,VLOOKUP(O326,ProbListM2!D:W,IF(P326=1,17,IF(P326=2,18,IF(P326=3,19,IF(P326=4,20)))), FALSE))</f>
        <v>0</v>
      </c>
    </row>
    <row r="327" spans="1:17" x14ac:dyDescent="0.25">
      <c r="A327">
        <v>326</v>
      </c>
      <c r="B327">
        <v>908.8</v>
      </c>
      <c r="C327">
        <v>607.5</v>
      </c>
      <c r="D327" t="s">
        <v>1329</v>
      </c>
      <c r="E327">
        <f>VLOOKUP(D327,ProbListM2!D:S,10,FALSE)</f>
        <v>0.51399640047733552</v>
      </c>
      <c r="F327" t="str">
        <f>_xlfn.IFNA(VLOOKUP(D327,ctlistM2!A:AI,4,FALSE),"FA 12:0")</f>
        <v>TG 54:1-FA18:1</v>
      </c>
      <c r="G327">
        <f>_xlfn.IFNA(VLOOKUP(D327,ctlistM2!A:AL,11,FALSE),0)</f>
        <v>2</v>
      </c>
      <c r="H327" s="2">
        <f>IF(G327=0,0,VLOOKUP(F327,ProbListM2!D:W,IF(G327=1,17,IF(G327=2,18,IF(G327=3,19,IF(G327=4,20)))), FALSE))</f>
        <v>1.2842680172425869E-2</v>
      </c>
      <c r="I327" s="12" t="str">
        <f>IF(_xlfn.IFNA(VLOOKUP(D327,ctlistM2!A:AI,12,FALSE),"FA 12:0")=0,"FA 12:0", _xlfn.IFNA(VLOOKUP(D327,ctlistM2!A:AI,12,FALSE),"FA 12:0"))</f>
        <v>TG 54:1-FA18:0</v>
      </c>
      <c r="J327" s="12">
        <f>_xlfn.IFNA(VLOOKUP(D327,ctlistM2!A:AO,19,FALSE),0)</f>
        <v>1</v>
      </c>
      <c r="K327" s="2">
        <f>IF(J327=0,0,VLOOKUP(I327,ProbListM2!D:W,IF(J327=1,17,IF(J327=2,18,IF(J327=3,19,IF(J327=4,20)))),FALSE))</f>
        <v>5.407516507684778E-2</v>
      </c>
      <c r="L327" s="12" t="str">
        <f>IF(_xlfn.IFNA(VLOOKUP(D327,ctlistM2!A:AI,20,FALSE),"FA 12:0")=0,"FA 12:0", _xlfn.IFNA(VLOOKUP(D327,ctlistM2!A:AI,20,FALSE),"FA 12:0"))</f>
        <v>FA 12:0</v>
      </c>
      <c r="M327">
        <f>_xlfn.IFNA(VLOOKUP(D327,ctlistM2!A:AR,27,FALSE),0)</f>
        <v>0</v>
      </c>
      <c r="N327" s="2">
        <f>IF(M327=0,0,VLOOKUP(L327,ProbListM2!D:W,IF(M327=1,17,IF(M327=2,18,IF(M327=3,19,IF(M327=4,20)))), FALSE))</f>
        <v>0</v>
      </c>
      <c r="O327" t="str">
        <f>IF(_xlfn.IFNA(VLOOKUP(D327,ctlistM2!A:AI,28,FALSE),"FA 12:0")=0,"FA 12:0", _xlfn.IFNA(VLOOKUP(D327,ctlistM2!A:AI,28,FALSE),"FA 12:0"))</f>
        <v>FA 12:0</v>
      </c>
      <c r="P327">
        <f>_xlfn.IFNA(VLOOKUP(D327,ctlistM2!A:AU,35,FALSE),0)</f>
        <v>0</v>
      </c>
      <c r="Q327" s="2">
        <f>IF(P327=0,0,VLOOKUP(O327,ProbListM2!D:W,IF(P327=1,17,IF(P327=2,18,IF(P327=3,19,IF(P327=4,20)))), FALSE))</f>
        <v>0</v>
      </c>
    </row>
    <row r="328" spans="1:17" x14ac:dyDescent="0.25">
      <c r="A328">
        <v>327</v>
      </c>
      <c r="B328">
        <v>906.8</v>
      </c>
      <c r="C328">
        <v>633.5</v>
      </c>
      <c r="D328" t="s">
        <v>1330</v>
      </c>
      <c r="E328">
        <f>VLOOKUP(D328,ProbListM2!D:S,10,FALSE)</f>
        <v>0.51415063409917605</v>
      </c>
      <c r="F328" t="str">
        <f>_xlfn.IFNA(VLOOKUP(D328,ctlistM2!A:AI,4,FALSE),"FA 12:0")</f>
        <v>TG 54:2-FA16:0</v>
      </c>
      <c r="G328">
        <f>_xlfn.IFNA(VLOOKUP(D328,ctlistM2!A:AL,11,FALSE),0)</f>
        <v>1</v>
      </c>
      <c r="H328" s="2">
        <f>IF(G328=0,0,VLOOKUP(F328,ProbListM2!D:W,IF(G328=1,17,IF(G328=2,18,IF(G328=3,19,IF(G328=4,20)))), FALSE))</f>
        <v>5.933263102559045E-2</v>
      </c>
      <c r="I328" s="12" t="str">
        <f>IF(_xlfn.IFNA(VLOOKUP(D328,ctlistM2!A:AI,12,FALSE),"FA 12:0")=0,"FA 12:0", _xlfn.IFNA(VLOOKUP(D328,ctlistM2!A:AI,12,FALSE),"FA 12:0"))</f>
        <v>FA 12:0</v>
      </c>
      <c r="J328" s="12">
        <f>_xlfn.IFNA(VLOOKUP(D328,ctlistM2!A:AO,19,FALSE),0)</f>
        <v>0</v>
      </c>
      <c r="K328" s="2">
        <f>IF(J328=0,0,VLOOKUP(I328,ProbListM2!D:W,IF(J328=1,17,IF(J328=2,18,IF(J328=3,19,IF(J328=4,20)))),FALSE))</f>
        <v>0</v>
      </c>
      <c r="L328" s="12" t="str">
        <f>IF(_xlfn.IFNA(VLOOKUP(D328,ctlistM2!A:AI,20,FALSE),"FA 12:0")=0,"FA 12:0", _xlfn.IFNA(VLOOKUP(D328,ctlistM2!A:AI,20,FALSE),"FA 12:0"))</f>
        <v>FA 12:0</v>
      </c>
      <c r="M328">
        <f>_xlfn.IFNA(VLOOKUP(D328,ctlistM2!A:AR,27,FALSE),0)</f>
        <v>0</v>
      </c>
      <c r="N328" s="2">
        <f>IF(M328=0,0,VLOOKUP(L328,ProbListM2!D:W,IF(M328=1,17,IF(M328=2,18,IF(M328=3,19,IF(M328=4,20)))), FALSE))</f>
        <v>0</v>
      </c>
      <c r="O328" t="str">
        <f>IF(_xlfn.IFNA(VLOOKUP(D328,ctlistM2!A:AI,28,FALSE),"FA 12:0")=0,"FA 12:0", _xlfn.IFNA(VLOOKUP(D328,ctlistM2!A:AI,28,FALSE),"FA 12:0"))</f>
        <v>FA 12:0</v>
      </c>
      <c r="P328">
        <f>_xlfn.IFNA(VLOOKUP(D328,ctlistM2!A:AU,35,FALSE),0)</f>
        <v>0</v>
      </c>
      <c r="Q328" s="2">
        <f>IF(P328=0,0,VLOOKUP(O328,ProbListM2!D:W,IF(P328=1,17,IF(P328=2,18,IF(P328=3,19,IF(P328=4,20)))), FALSE))</f>
        <v>0</v>
      </c>
    </row>
    <row r="329" spans="1:17" x14ac:dyDescent="0.25">
      <c r="A329">
        <v>328</v>
      </c>
      <c r="B329">
        <v>906.8</v>
      </c>
      <c r="C329">
        <v>605.5</v>
      </c>
      <c r="D329" t="s">
        <v>1331</v>
      </c>
      <c r="E329">
        <f>VLOOKUP(D329,ProbListM2!D:S,10,FALSE)</f>
        <v>0.51415063409917605</v>
      </c>
      <c r="F329" t="str">
        <f>_xlfn.IFNA(VLOOKUP(D329,ctlistM2!A:AI,4,FALSE),"FA 12:0")</f>
        <v>TG 54:2-FA18:0</v>
      </c>
      <c r="G329">
        <f>_xlfn.IFNA(VLOOKUP(D329,ctlistM2!A:AL,11,FALSE),0)</f>
        <v>1</v>
      </c>
      <c r="H329" s="2">
        <f>IF(G329=0,0,VLOOKUP(F329,ProbListM2!D:W,IF(G329=1,17,IF(G329=2,18,IF(G329=3,19,IF(G329=4,20)))), FALSE))</f>
        <v>5.4022563604076979E-2</v>
      </c>
      <c r="I329" s="12" t="str">
        <f>IF(_xlfn.IFNA(VLOOKUP(D329,ctlistM2!A:AI,12,FALSE),"FA 12:0")=0,"FA 12:0", _xlfn.IFNA(VLOOKUP(D329,ctlistM2!A:AI,12,FALSE),"FA 12:0"))</f>
        <v>TG 54:2-FA18:1</v>
      </c>
      <c r="J329" s="12">
        <f>_xlfn.IFNA(VLOOKUP(D329,ctlistM2!A:AO,19,FALSE),0)</f>
        <v>2</v>
      </c>
      <c r="K329" s="2">
        <f>IF(J329=0,0,VLOOKUP(I329,ProbListM2!D:W,IF(J329=1,17,IF(J329=2,18,IF(J329=3,19,IF(J329=4,20)))),FALSE))</f>
        <v>1.2846533843531916E-2</v>
      </c>
      <c r="L329" s="12" t="str">
        <f>IF(_xlfn.IFNA(VLOOKUP(D329,ctlistM2!A:AI,20,FALSE),"FA 12:0")=0,"FA 12:0", _xlfn.IFNA(VLOOKUP(D329,ctlistM2!A:AI,20,FALSE),"FA 12:0"))</f>
        <v>FA 12:0</v>
      </c>
      <c r="M329">
        <f>_xlfn.IFNA(VLOOKUP(D329,ctlistM2!A:AR,27,FALSE),0)</f>
        <v>0</v>
      </c>
      <c r="N329" s="2">
        <f>IF(M329=0,0,VLOOKUP(L329,ProbListM2!D:W,IF(M329=1,17,IF(M329=2,18,IF(M329=3,19,IF(M329=4,20)))), FALSE))</f>
        <v>0</v>
      </c>
      <c r="O329" t="str">
        <f>IF(_xlfn.IFNA(VLOOKUP(D329,ctlistM2!A:AI,28,FALSE),"FA 12:0")=0,"FA 12:0", _xlfn.IFNA(VLOOKUP(D329,ctlistM2!A:AI,28,FALSE),"FA 12:0"))</f>
        <v>FA 12:0</v>
      </c>
      <c r="P329">
        <f>_xlfn.IFNA(VLOOKUP(D329,ctlistM2!A:AU,35,FALSE),0)</f>
        <v>0</v>
      </c>
      <c r="Q329" s="2">
        <f>IF(P329=0,0,VLOOKUP(O329,ProbListM2!D:W,IF(P329=1,17,IF(P329=2,18,IF(P329=3,19,IF(P329=4,20)))), FALSE))</f>
        <v>0</v>
      </c>
    </row>
    <row r="330" spans="1:17" x14ac:dyDescent="0.25">
      <c r="A330">
        <v>329</v>
      </c>
      <c r="B330">
        <v>906.8</v>
      </c>
      <c r="C330">
        <v>607.5</v>
      </c>
      <c r="D330" t="s">
        <v>1332</v>
      </c>
      <c r="E330">
        <f>VLOOKUP(D330,ProbListM2!D:S,10,FALSE)</f>
        <v>0.51415063409917605</v>
      </c>
      <c r="F330" t="str">
        <f>_xlfn.IFNA(VLOOKUP(D330,ctlistM2!A:AI,4,FALSE),"FA 12:0")</f>
        <v>TG 54:2-FA18:1</v>
      </c>
      <c r="G330">
        <f>_xlfn.IFNA(VLOOKUP(D330,ctlistM2!A:AL,11,FALSE),0)</f>
        <v>1</v>
      </c>
      <c r="H330" s="2">
        <f>IF(G330=0,0,VLOOKUP(F330,ProbListM2!D:W,IF(G330=1,17,IF(G330=2,18,IF(G330=3,19,IF(G330=4,20)))), FALSE))</f>
        <v>5.4091391277174633E-2</v>
      </c>
      <c r="I330" s="12" t="str">
        <f>IF(_xlfn.IFNA(VLOOKUP(D330,ctlistM2!A:AI,12,FALSE),"FA 12:0")=0,"FA 12:0", _xlfn.IFNA(VLOOKUP(D330,ctlistM2!A:AI,12,FALSE),"FA 12:0"))</f>
        <v>TG 54:2-FA18:2</v>
      </c>
      <c r="J330" s="12">
        <f>_xlfn.IFNA(VLOOKUP(D330,ctlistM2!A:AO,19,FALSE),0)</f>
        <v>2</v>
      </c>
      <c r="K330" s="2">
        <f>IF(J330=0,0,VLOOKUP(I330,ProbListM2!D:W,IF(J330=1,17,IF(J330=2,18,IF(J330=3,19,IF(J330=4,20)))),FALSE))</f>
        <v>1.2814133439277366E-2</v>
      </c>
      <c r="L330" s="12" t="str">
        <f>IF(_xlfn.IFNA(VLOOKUP(D330,ctlistM2!A:AI,20,FALSE),"FA 12:0")=0,"FA 12:0", _xlfn.IFNA(VLOOKUP(D330,ctlistM2!A:AI,20,FALSE),"FA 12:0"))</f>
        <v>FA 12:0</v>
      </c>
      <c r="M330">
        <f>_xlfn.IFNA(VLOOKUP(D330,ctlistM2!A:AR,27,FALSE),0)</f>
        <v>0</v>
      </c>
      <c r="N330" s="2">
        <f>IF(M330=0,0,VLOOKUP(L330,ProbListM2!D:W,IF(M330=1,17,IF(M330=2,18,IF(M330=3,19,IF(M330=4,20)))), FALSE))</f>
        <v>0</v>
      </c>
      <c r="O330" t="str">
        <f>IF(_xlfn.IFNA(VLOOKUP(D330,ctlistM2!A:AI,28,FALSE),"FA 12:0")=0,"FA 12:0", _xlfn.IFNA(VLOOKUP(D330,ctlistM2!A:AI,28,FALSE),"FA 12:0"))</f>
        <v>FA 12:0</v>
      </c>
      <c r="P330">
        <f>_xlfn.IFNA(VLOOKUP(D330,ctlistM2!A:AU,35,FALSE),0)</f>
        <v>0</v>
      </c>
      <c r="Q330" s="2">
        <f>IF(P330=0,0,VLOOKUP(O330,ProbListM2!D:W,IF(P330=1,17,IF(P330=2,18,IF(P330=3,19,IF(P330=4,20)))), FALSE))</f>
        <v>0</v>
      </c>
    </row>
    <row r="331" spans="1:17" x14ac:dyDescent="0.25">
      <c r="A331">
        <v>330</v>
      </c>
      <c r="B331">
        <v>906.8</v>
      </c>
      <c r="C331">
        <v>577.5</v>
      </c>
      <c r="D331" t="s">
        <v>1333</v>
      </c>
      <c r="E331">
        <f>VLOOKUP(D331,ProbListM2!D:S,10,FALSE)</f>
        <v>0.51415063409917605</v>
      </c>
      <c r="F331" t="str">
        <f>_xlfn.IFNA(VLOOKUP(D331,ctlistM2!A:AI,4,FALSE),"FA 12:0")</f>
        <v>TG 54:2-FA20:1</v>
      </c>
      <c r="G331">
        <f>_xlfn.IFNA(VLOOKUP(D331,ctlistM2!A:AL,11,FALSE),0)</f>
        <v>2</v>
      </c>
      <c r="H331" s="2">
        <f>IF(G331=0,0,VLOOKUP(F331,ProbListM2!D:W,IF(G331=1,17,IF(G331=2,18,IF(G331=3,19,IF(G331=4,20)))), FALSE))</f>
        <v>1.5386632629447988E-2</v>
      </c>
      <c r="I331" s="12" t="str">
        <f>IF(_xlfn.IFNA(VLOOKUP(D331,ctlistM2!A:AI,12,FALSE),"FA 12:0")=0,"FA 12:0", _xlfn.IFNA(VLOOKUP(D331,ctlistM2!A:AI,12,FALSE),"FA 12:0"))</f>
        <v>TG 54:2-FA20:0</v>
      </c>
      <c r="J331" s="12">
        <f>_xlfn.IFNA(VLOOKUP(D331,ctlistM2!A:AO,19,FALSE),0)</f>
        <v>1</v>
      </c>
      <c r="K331" s="2">
        <f>IF(J331=0,0,VLOOKUP(I331,ProbListM2!D:W,IF(J331=1,17,IF(J331=2,18,IF(J331=3,19,IF(J331=4,20)))),FALSE))</f>
        <v>4.898090371263901E-2</v>
      </c>
      <c r="L331" s="12" t="str">
        <f>IF(_xlfn.IFNA(VLOOKUP(D331,ctlistM2!A:AI,20,FALSE),"FA 12:0")=0,"FA 12:0", _xlfn.IFNA(VLOOKUP(D331,ctlistM2!A:AI,20,FALSE),"FA 12:0"))</f>
        <v>FA 12:0</v>
      </c>
      <c r="M331">
        <f>_xlfn.IFNA(VLOOKUP(D331,ctlistM2!A:AR,27,FALSE),0)</f>
        <v>0</v>
      </c>
      <c r="N331" s="2">
        <f>IF(M331=0,0,VLOOKUP(L331,ProbListM2!D:W,IF(M331=1,17,IF(M331=2,18,IF(M331=3,19,IF(M331=4,20)))), FALSE))</f>
        <v>0</v>
      </c>
      <c r="O331" t="str">
        <f>IF(_xlfn.IFNA(VLOOKUP(D331,ctlistM2!A:AI,28,FALSE),"FA 12:0")=0,"FA 12:0", _xlfn.IFNA(VLOOKUP(D331,ctlistM2!A:AI,28,FALSE),"FA 12:0"))</f>
        <v>FA 12:0</v>
      </c>
      <c r="P331">
        <f>_xlfn.IFNA(VLOOKUP(D331,ctlistM2!A:AU,35,FALSE),0)</f>
        <v>0</v>
      </c>
      <c r="Q331" s="2">
        <f>IF(P331=0,0,VLOOKUP(O331,ProbListM2!D:W,IF(P331=1,17,IF(P331=2,18,IF(P331=3,19,IF(P331=4,20)))), FALSE))</f>
        <v>0</v>
      </c>
    </row>
    <row r="332" spans="1:17" x14ac:dyDescent="0.25">
      <c r="A332">
        <v>331</v>
      </c>
      <c r="B332">
        <v>906.8</v>
      </c>
      <c r="C332">
        <v>579.5</v>
      </c>
      <c r="D332" t="s">
        <v>1334</v>
      </c>
      <c r="E332">
        <f>VLOOKUP(D332,ProbListM2!D:S,10,FALSE)</f>
        <v>0.51415063409917605</v>
      </c>
      <c r="F332" t="str">
        <f>_xlfn.IFNA(VLOOKUP(D332,ctlistM2!A:AI,4,FALSE),"FA 12:0")</f>
        <v>TG 54:2-FA20:1</v>
      </c>
      <c r="G332">
        <f>_xlfn.IFNA(VLOOKUP(D332,ctlistM2!A:AL,11,FALSE),0)</f>
        <v>1</v>
      </c>
      <c r="H332" s="2">
        <f>IF(G332=0,0,VLOOKUP(F332,ProbListM2!D:W,IF(G332=1,17,IF(G332=2,18,IF(G332=3,19,IF(G332=4,20)))), FALSE))</f>
        <v>4.9046206101909996E-2</v>
      </c>
      <c r="I332" s="12" t="str">
        <f>IF(_xlfn.IFNA(VLOOKUP(D332,ctlistM2!A:AI,12,FALSE),"FA 12:0")=0,"FA 12:0", _xlfn.IFNA(VLOOKUP(D332,ctlistM2!A:AI,12,FALSE),"FA 12:0"))</f>
        <v>TG 54:2-FA20:2</v>
      </c>
      <c r="J332" s="12">
        <f>_xlfn.IFNA(VLOOKUP(D332,ctlistM2!A:AO,19,FALSE),0)</f>
        <v>2</v>
      </c>
      <c r="K332" s="2">
        <f>IF(J332=0,0,VLOOKUP(I332,ProbListM2!D:W,IF(J332=1,17,IF(J332=2,18,IF(J332=3,19,IF(J332=4,20)))),FALSE))</f>
        <v>1.5350706941366744E-2</v>
      </c>
      <c r="L332" s="12" t="str">
        <f>IF(_xlfn.IFNA(VLOOKUP(D332,ctlistM2!A:AI,20,FALSE),"FA 12:0")=0,"FA 12:0", _xlfn.IFNA(VLOOKUP(D332,ctlistM2!A:AI,20,FALSE),"FA 12:0"))</f>
        <v>FA 12:0</v>
      </c>
      <c r="M332">
        <f>_xlfn.IFNA(VLOOKUP(D332,ctlistM2!A:AR,27,FALSE),0)</f>
        <v>0</v>
      </c>
      <c r="N332" s="2">
        <f>IF(M332=0,0,VLOOKUP(L332,ProbListM2!D:W,IF(M332=1,17,IF(M332=2,18,IF(M332=3,19,IF(M332=4,20)))), FALSE))</f>
        <v>0</v>
      </c>
      <c r="O332" t="str">
        <f>IF(_xlfn.IFNA(VLOOKUP(D332,ctlistM2!A:AI,28,FALSE),"FA 12:0")=0,"FA 12:0", _xlfn.IFNA(VLOOKUP(D332,ctlistM2!A:AI,28,FALSE),"FA 12:0"))</f>
        <v>FA 12:0</v>
      </c>
      <c r="P332">
        <f>_xlfn.IFNA(VLOOKUP(D332,ctlistM2!A:AU,35,FALSE),0)</f>
        <v>0</v>
      </c>
      <c r="Q332" s="2">
        <f>IF(P332=0,0,VLOOKUP(O332,ProbListM2!D:W,IF(P332=1,17,IF(P332=2,18,IF(P332=3,19,IF(P332=4,20)))), FALSE))</f>
        <v>0</v>
      </c>
    </row>
    <row r="333" spans="1:17" x14ac:dyDescent="0.25">
      <c r="A333">
        <v>332</v>
      </c>
      <c r="B333">
        <v>904.8</v>
      </c>
      <c r="C333">
        <v>631.5</v>
      </c>
      <c r="D333" t="s">
        <v>1335</v>
      </c>
      <c r="E333">
        <f>VLOOKUP(D333,ProbListM2!D:S,10,FALSE)</f>
        <v>0.5143049140015159</v>
      </c>
      <c r="F333" t="str">
        <f>_xlfn.IFNA(VLOOKUP(D333,ctlistM2!A:AI,4,FALSE),"FA 12:0")</f>
        <v>TG 54:3-FA16:1</v>
      </c>
      <c r="G333">
        <f>_xlfn.IFNA(VLOOKUP(D333,ctlistM2!A:AL,11,FALSE),0)</f>
        <v>2</v>
      </c>
      <c r="H333" s="2">
        <f>IF(G333=0,0,VLOOKUP(F333,ProbListM2!D:W,IF(G333=1,17,IF(G333=2,18,IF(G333=3,19,IF(G333=4,20)))), FALSE))</f>
        <v>1.0578015754412331E-2</v>
      </c>
      <c r="I333" s="12" t="str">
        <f>IF(_xlfn.IFNA(VLOOKUP(D333,ctlistM2!A:AI,12,FALSE),"FA 12:0")=0,"FA 12:0", _xlfn.IFNA(VLOOKUP(D333,ctlistM2!A:AI,12,FALSE),"FA 12:0"))</f>
        <v>TG 54:3-FA16:0</v>
      </c>
      <c r="J333" s="12">
        <f>_xlfn.IFNA(VLOOKUP(D333,ctlistM2!A:AO,19,FALSE),0)</f>
        <v>1</v>
      </c>
      <c r="K333" s="2">
        <f>IF(J333=0,0,VLOOKUP(I333,ProbListM2!D:W,IF(J333=1,17,IF(J333=2,18,IF(J333=3,19,IF(J333=4,20)))),FALSE))</f>
        <v>5.9278106468180755E-2</v>
      </c>
      <c r="L333" s="12" t="str">
        <f>IF(_xlfn.IFNA(VLOOKUP(D333,ctlistM2!A:AI,20,FALSE),"FA 12:0")=0,"FA 12:0", _xlfn.IFNA(VLOOKUP(D333,ctlistM2!A:AI,20,FALSE),"FA 12:0"))</f>
        <v>FA 12:0</v>
      </c>
      <c r="M333">
        <f>_xlfn.IFNA(VLOOKUP(D333,ctlistM2!A:AR,27,FALSE),0)</f>
        <v>0</v>
      </c>
      <c r="N333" s="2">
        <f>IF(M333=0,0,VLOOKUP(L333,ProbListM2!D:W,IF(M333=1,17,IF(M333=2,18,IF(M333=3,19,IF(M333=4,20)))), FALSE))</f>
        <v>0</v>
      </c>
      <c r="O333" t="str">
        <f>IF(_xlfn.IFNA(VLOOKUP(D333,ctlistM2!A:AI,28,FALSE),"FA 12:0")=0,"FA 12:0", _xlfn.IFNA(VLOOKUP(D333,ctlistM2!A:AI,28,FALSE),"FA 12:0"))</f>
        <v>FA 12:0</v>
      </c>
      <c r="P333">
        <f>_xlfn.IFNA(VLOOKUP(D333,ctlistM2!A:AU,35,FALSE),0)</f>
        <v>0</v>
      </c>
      <c r="Q333" s="2">
        <f>IF(P333=0,0,VLOOKUP(O333,ProbListM2!D:W,IF(P333=1,17,IF(P333=2,18,IF(P333=3,19,IF(P333=4,20)))), FALSE))</f>
        <v>0</v>
      </c>
    </row>
    <row r="334" spans="1:17" x14ac:dyDescent="0.25">
      <c r="A334">
        <v>333</v>
      </c>
      <c r="B334">
        <v>904.8</v>
      </c>
      <c r="C334">
        <v>603.5</v>
      </c>
      <c r="D334" t="s">
        <v>1336</v>
      </c>
      <c r="E334">
        <f>VLOOKUP(D334,ProbListM2!D:S,10,FALSE)</f>
        <v>0.5143049140015159</v>
      </c>
      <c r="F334" t="str">
        <f>_xlfn.IFNA(VLOOKUP(D334,ctlistM2!A:AI,4,FALSE),"FA 12:0")</f>
        <v>TG 54:3-FA18:0</v>
      </c>
      <c r="G334">
        <f>_xlfn.IFNA(VLOOKUP(D334,ctlistM2!A:AL,11,FALSE),0)</f>
        <v>1</v>
      </c>
      <c r="H334" s="2">
        <f>IF(G334=0,0,VLOOKUP(F334,ProbListM2!D:W,IF(G334=1,17,IF(G334=2,18,IF(G334=3,19,IF(G334=4,20)))), FALSE))</f>
        <v>5.3969972009589397E-2</v>
      </c>
      <c r="I334" s="12" t="str">
        <f>IF(_xlfn.IFNA(VLOOKUP(D334,ctlistM2!A:AI,12,FALSE),"FA 12:0")=0,"FA 12:0", _xlfn.IFNA(VLOOKUP(D334,ctlistM2!A:AI,12,FALSE),"FA 12:0"))</f>
        <v>TG 54:3-FA18:1</v>
      </c>
      <c r="J334" s="12">
        <f>_xlfn.IFNA(VLOOKUP(D334,ctlistM2!A:AO,19,FALSE),0)</f>
        <v>2</v>
      </c>
      <c r="K334" s="2">
        <f>IF(J334=0,0,VLOOKUP(I334,ProbListM2!D:W,IF(J334=1,17,IF(J334=2,18,IF(J334=3,19,IF(J334=4,20)))),FALSE))</f>
        <v>1.2850388670999469E-2</v>
      </c>
      <c r="L334" s="12" t="str">
        <f>IF(_xlfn.IFNA(VLOOKUP(D334,ctlistM2!A:AI,20,FALSE),"FA 12:0")=0,"FA 12:0", _xlfn.IFNA(VLOOKUP(D334,ctlistM2!A:AI,20,FALSE),"FA 12:0"))</f>
        <v>FA 12:0</v>
      </c>
      <c r="M334">
        <f>_xlfn.IFNA(VLOOKUP(D334,ctlistM2!A:AR,27,FALSE),0)</f>
        <v>0</v>
      </c>
      <c r="N334" s="2">
        <f>IF(M334=0,0,VLOOKUP(L334,ProbListM2!D:W,IF(M334=1,17,IF(M334=2,18,IF(M334=3,19,IF(M334=4,20)))), FALSE))</f>
        <v>0</v>
      </c>
      <c r="O334" t="str">
        <f>IF(_xlfn.IFNA(VLOOKUP(D334,ctlistM2!A:AI,28,FALSE),"FA 12:0")=0,"FA 12:0", _xlfn.IFNA(VLOOKUP(D334,ctlistM2!A:AI,28,FALSE),"FA 12:0"))</f>
        <v>FA 12:0</v>
      </c>
      <c r="P334">
        <f>_xlfn.IFNA(VLOOKUP(D334,ctlistM2!A:AU,35,FALSE),0)</f>
        <v>0</v>
      </c>
      <c r="Q334" s="2">
        <f>IF(P334=0,0,VLOOKUP(O334,ProbListM2!D:W,IF(P334=1,17,IF(P334=2,18,IF(P334=3,19,IF(P334=4,20)))), FALSE))</f>
        <v>0</v>
      </c>
    </row>
    <row r="335" spans="1:17" x14ac:dyDescent="0.25">
      <c r="A335">
        <v>334</v>
      </c>
      <c r="B335">
        <v>904.8</v>
      </c>
      <c r="C335">
        <v>605.5</v>
      </c>
      <c r="D335" t="s">
        <v>1337</v>
      </c>
      <c r="E335">
        <f>VLOOKUP(D335,ProbListM2!D:S,10,FALSE)</f>
        <v>0.5143049140015159</v>
      </c>
      <c r="F335" t="str">
        <f>_xlfn.IFNA(VLOOKUP(D335,ctlistM2!A:AI,4,FALSE),"FA 12:0")</f>
        <v>TG 54:3-FA18:1</v>
      </c>
      <c r="G335">
        <f>_xlfn.IFNA(VLOOKUP(D335,ctlistM2!A:AL,11,FALSE),0)</f>
        <v>1</v>
      </c>
      <c r="H335" s="2">
        <f>IF(G335=0,0,VLOOKUP(F335,ProbListM2!D:W,IF(G335=1,17,IF(G335=2,18,IF(G335=3,19,IF(G335=4,20)))), FALSE))</f>
        <v>5.4038774020410678E-2</v>
      </c>
      <c r="I335" s="12" t="str">
        <f>IF(_xlfn.IFNA(VLOOKUP(D335,ctlistM2!A:AI,12,FALSE),"FA 12:0")=0,"FA 12:0", _xlfn.IFNA(VLOOKUP(D335,ctlistM2!A:AI,12,FALSE),"FA 12:0"))</f>
        <v>TG 54:3-FA18:2</v>
      </c>
      <c r="J335" s="12">
        <f>_xlfn.IFNA(VLOOKUP(D335,ctlistM2!A:AO,19,FALSE),0)</f>
        <v>2</v>
      </c>
      <c r="K335" s="2">
        <f>IF(J335=0,0,VLOOKUP(I335,ProbListM2!D:W,IF(J335=1,17,IF(J335=2,18,IF(J335=3,19,IF(J335=4,20)))),FALSE))</f>
        <v>1.2817978544436179E-2</v>
      </c>
      <c r="L335" s="12" t="str">
        <f>IF(_xlfn.IFNA(VLOOKUP(D335,ctlistM2!A:AI,20,FALSE),"FA 12:0")=0,"FA 12:0", _xlfn.IFNA(VLOOKUP(D335,ctlistM2!A:AI,20,FALSE),"FA 12:0"))</f>
        <v>FA 12:0</v>
      </c>
      <c r="M335">
        <f>_xlfn.IFNA(VLOOKUP(D335,ctlistM2!A:AR,27,FALSE),0)</f>
        <v>0</v>
      </c>
      <c r="N335" s="2">
        <f>IF(M335=0,0,VLOOKUP(L335,ProbListM2!D:W,IF(M335=1,17,IF(M335=2,18,IF(M335=3,19,IF(M335=4,20)))), FALSE))</f>
        <v>0</v>
      </c>
      <c r="O335" t="str">
        <f>IF(_xlfn.IFNA(VLOOKUP(D335,ctlistM2!A:AI,28,FALSE),"FA 12:0")=0,"FA 12:0", _xlfn.IFNA(VLOOKUP(D335,ctlistM2!A:AI,28,FALSE),"FA 12:0"))</f>
        <v>FA 12:0</v>
      </c>
      <c r="P335">
        <f>_xlfn.IFNA(VLOOKUP(D335,ctlistM2!A:AU,35,FALSE),0)</f>
        <v>0</v>
      </c>
      <c r="Q335" s="2">
        <f>IF(P335=0,0,VLOOKUP(O335,ProbListM2!D:W,IF(P335=1,17,IF(P335=2,18,IF(P335=3,19,IF(P335=4,20)))), FALSE))</f>
        <v>0</v>
      </c>
    </row>
    <row r="336" spans="1:17" x14ac:dyDescent="0.25">
      <c r="A336">
        <v>335</v>
      </c>
      <c r="B336">
        <v>904.8</v>
      </c>
      <c r="C336">
        <v>607.5</v>
      </c>
      <c r="D336" t="s">
        <v>1338</v>
      </c>
      <c r="E336">
        <f>VLOOKUP(D336,ProbListM2!D:S,10,FALSE)</f>
        <v>0.5143049140015159</v>
      </c>
      <c r="F336" t="str">
        <f>_xlfn.IFNA(VLOOKUP(D336,ctlistM2!A:AI,4,FALSE),"FA 12:0")</f>
        <v>TG 54:3-FA18:3</v>
      </c>
      <c r="G336">
        <f>_xlfn.IFNA(VLOOKUP(D336,ctlistM2!A:AL,11,FALSE),0)</f>
        <v>2</v>
      </c>
      <c r="H336" s="2">
        <f>IF(G336=0,0,VLOOKUP(F336,ProbListM2!D:W,IF(G336=1,17,IF(G336=2,18,IF(G336=3,19,IF(G336=4,20)))), FALSE))</f>
        <v>1.2785614733098031E-2</v>
      </c>
      <c r="I336" s="12" t="str">
        <f>IF(_xlfn.IFNA(VLOOKUP(D336,ctlistM2!A:AI,12,FALSE),"FA 12:0")=0,"FA 12:0", _xlfn.IFNA(VLOOKUP(D336,ctlistM2!A:AI,12,FALSE),"FA 12:0"))</f>
        <v>TG 54:3-FA18:2</v>
      </c>
      <c r="J336" s="12">
        <f>_xlfn.IFNA(VLOOKUP(D336,ctlistM2!A:AO,19,FALSE),0)</f>
        <v>1</v>
      </c>
      <c r="K336" s="2">
        <f>IF(J336=0,0,VLOOKUP(I336,ProbListM2!D:W,IF(J336=1,17,IF(J336=2,18,IF(J336=3,19,IF(J336=4,20)))),FALSE))</f>
        <v>5.4107622346457059E-2</v>
      </c>
      <c r="L336" s="12" t="str">
        <f>IF(_xlfn.IFNA(VLOOKUP(D336,ctlistM2!A:AI,20,FALSE),"FA 12:0")=0,"FA 12:0", _xlfn.IFNA(VLOOKUP(D336,ctlistM2!A:AI,20,FALSE),"FA 12:0"))</f>
        <v>FA 12:0</v>
      </c>
      <c r="M336">
        <f>_xlfn.IFNA(VLOOKUP(D336,ctlistM2!A:AR,27,FALSE),0)</f>
        <v>0</v>
      </c>
      <c r="N336" s="2">
        <f>IF(M336=0,0,VLOOKUP(L336,ProbListM2!D:W,IF(M336=1,17,IF(M336=2,18,IF(M336=3,19,IF(M336=4,20)))), FALSE))</f>
        <v>0</v>
      </c>
      <c r="O336" t="str">
        <f>IF(_xlfn.IFNA(VLOOKUP(D336,ctlistM2!A:AI,28,FALSE),"FA 12:0")=0,"FA 12:0", _xlfn.IFNA(VLOOKUP(D336,ctlistM2!A:AI,28,FALSE),"FA 12:0"))</f>
        <v>FA 12:0</v>
      </c>
      <c r="P336">
        <f>_xlfn.IFNA(VLOOKUP(D336,ctlistM2!A:AU,35,FALSE),0)</f>
        <v>0</v>
      </c>
      <c r="Q336" s="2">
        <f>IF(P336=0,0,VLOOKUP(O336,ProbListM2!D:W,IF(P336=1,17,IF(P336=2,18,IF(P336=3,19,IF(P336=4,20)))), FALSE))</f>
        <v>0</v>
      </c>
    </row>
    <row r="337" spans="1:17" x14ac:dyDescent="0.25">
      <c r="A337">
        <v>336</v>
      </c>
      <c r="B337">
        <v>904.8</v>
      </c>
      <c r="C337">
        <v>575.5</v>
      </c>
      <c r="D337" t="s">
        <v>1339</v>
      </c>
      <c r="E337">
        <f>VLOOKUP(D337,ProbListM2!D:S,10,FALSE)</f>
        <v>0.5143049140015159</v>
      </c>
      <c r="F337" t="str">
        <f>_xlfn.IFNA(VLOOKUP(D337,ctlistM2!A:AI,4,FALSE),"FA 12:0")</f>
        <v>TG 54:3-FA20:1</v>
      </c>
      <c r="G337">
        <f>_xlfn.IFNA(VLOOKUP(D337,ctlistM2!A:AL,11,FALSE),0)</f>
        <v>2</v>
      </c>
      <c r="H337" s="2">
        <f>IF(G337=0,0,VLOOKUP(F337,ProbListM2!D:W,IF(G337=1,17,IF(G337=2,18,IF(G337=3,19,IF(G337=4,20)))), FALSE))</f>
        <v>1.5391249658042281E-2</v>
      </c>
      <c r="I337" s="12" t="str">
        <f>IF(_xlfn.IFNA(VLOOKUP(D337,ctlistM2!A:AI,12,FALSE),"FA 12:0")=0,"FA 12:0", _xlfn.IFNA(VLOOKUP(D337,ctlistM2!A:AI,12,FALSE),"FA 12:0"))</f>
        <v>FA 12:0</v>
      </c>
      <c r="J337" s="12">
        <f>_xlfn.IFNA(VLOOKUP(D337,ctlistM2!A:AO,19,FALSE),0)</f>
        <v>0</v>
      </c>
      <c r="K337" s="2">
        <f>IF(J337=0,0,VLOOKUP(I337,ProbListM2!D:W,IF(J337=1,17,IF(J337=2,18,IF(J337=3,19,IF(J337=4,20)))),FALSE))</f>
        <v>0</v>
      </c>
      <c r="L337" s="12" t="str">
        <f>IF(_xlfn.IFNA(VLOOKUP(D337,ctlistM2!A:AI,20,FALSE),"FA 12:0")=0,"FA 12:0", _xlfn.IFNA(VLOOKUP(D337,ctlistM2!A:AI,20,FALSE),"FA 12:0"))</f>
        <v>FA 12:0</v>
      </c>
      <c r="M337">
        <f>_xlfn.IFNA(VLOOKUP(D337,ctlistM2!A:AR,27,FALSE),0)</f>
        <v>0</v>
      </c>
      <c r="N337" s="2">
        <f>IF(M337=0,0,VLOOKUP(L337,ProbListM2!D:W,IF(M337=1,17,IF(M337=2,18,IF(M337=3,19,IF(M337=4,20)))), FALSE))</f>
        <v>0</v>
      </c>
      <c r="O337" t="str">
        <f>IF(_xlfn.IFNA(VLOOKUP(D337,ctlistM2!A:AI,28,FALSE),"FA 12:0")=0,"FA 12:0", _xlfn.IFNA(VLOOKUP(D337,ctlistM2!A:AI,28,FALSE),"FA 12:0"))</f>
        <v>FA 12:0</v>
      </c>
      <c r="P337">
        <f>_xlfn.IFNA(VLOOKUP(D337,ctlistM2!A:AU,35,FALSE),0)</f>
        <v>0</v>
      </c>
      <c r="Q337" s="2">
        <f>IF(P337=0,0,VLOOKUP(O337,ProbListM2!D:W,IF(P337=1,17,IF(P337=2,18,IF(P337=3,19,IF(P337=4,20)))), FALSE))</f>
        <v>0</v>
      </c>
    </row>
    <row r="338" spans="1:17" x14ac:dyDescent="0.25">
      <c r="A338">
        <v>337</v>
      </c>
      <c r="B338">
        <v>904.8</v>
      </c>
      <c r="C338">
        <v>577.5</v>
      </c>
      <c r="D338" t="s">
        <v>1340</v>
      </c>
      <c r="E338">
        <f>VLOOKUP(D338,ProbListM2!D:S,10,FALSE)</f>
        <v>0.5143049140015159</v>
      </c>
      <c r="F338" t="str">
        <f>_xlfn.IFNA(VLOOKUP(D338,ctlistM2!A:AI,4,FALSE),"FA 12:0")</f>
        <v>TG 54:3-FA20:1</v>
      </c>
      <c r="G338">
        <f>_xlfn.IFNA(VLOOKUP(D338,ctlistM2!A:AL,11,FALSE),0)</f>
        <v>1</v>
      </c>
      <c r="H338" s="2">
        <f>IF(G338=0,0,VLOOKUP(F338,ProbListM2!D:W,IF(G338=1,17,IF(G338=2,18,IF(G338=3,19,IF(G338=4,20)))), FALSE))</f>
        <v>4.8995601290625156E-2</v>
      </c>
      <c r="I338" s="12" t="str">
        <f>IF(_xlfn.IFNA(VLOOKUP(D338,ctlistM2!A:AI,12,FALSE),"FA 12:0")=0,"FA 12:0", _xlfn.IFNA(VLOOKUP(D338,ctlistM2!A:AI,12,FALSE),"FA 12:0"))</f>
        <v>TG 54:3-FA20:2</v>
      </c>
      <c r="J338" s="12">
        <f>_xlfn.IFNA(VLOOKUP(D338,ctlistM2!A:AO,19,FALSE),0)</f>
        <v>2</v>
      </c>
      <c r="K338" s="2">
        <f>IF(J338=0,0,VLOOKUP(I338,ProbListM2!D:W,IF(J338=1,17,IF(J338=2,18,IF(J338=3,19,IF(J338=4,20)))),FALSE))</f>
        <v>1.5355313189829144E-2</v>
      </c>
      <c r="L338" s="12" t="str">
        <f>IF(_xlfn.IFNA(VLOOKUP(D338,ctlistM2!A:AI,20,FALSE),"FA 12:0")=0,"FA 12:0", _xlfn.IFNA(VLOOKUP(D338,ctlistM2!A:AI,20,FALSE),"FA 12:0"))</f>
        <v>FA 12:0</v>
      </c>
      <c r="M338">
        <f>_xlfn.IFNA(VLOOKUP(D338,ctlistM2!A:AR,27,FALSE),0)</f>
        <v>0</v>
      </c>
      <c r="N338" s="2">
        <f>IF(M338=0,0,VLOOKUP(L338,ProbListM2!D:W,IF(M338=1,17,IF(M338=2,18,IF(M338=3,19,IF(M338=4,20)))), FALSE))</f>
        <v>0</v>
      </c>
      <c r="O338" t="str">
        <f>IF(_xlfn.IFNA(VLOOKUP(D338,ctlistM2!A:AI,28,FALSE),"FA 12:0")=0,"FA 12:0", _xlfn.IFNA(VLOOKUP(D338,ctlistM2!A:AI,28,FALSE),"FA 12:0"))</f>
        <v>FA 12:0</v>
      </c>
      <c r="P338">
        <f>_xlfn.IFNA(VLOOKUP(D338,ctlistM2!A:AU,35,FALSE),0)</f>
        <v>0</v>
      </c>
      <c r="Q338" s="2">
        <f>IF(P338=0,0,VLOOKUP(O338,ProbListM2!D:W,IF(P338=1,17,IF(P338=2,18,IF(P338=3,19,IF(P338=4,20)))), FALSE))</f>
        <v>0</v>
      </c>
    </row>
    <row r="339" spans="1:17" x14ac:dyDescent="0.25">
      <c r="A339">
        <v>338</v>
      </c>
      <c r="B339">
        <v>904.8</v>
      </c>
      <c r="C339">
        <v>579.5</v>
      </c>
      <c r="D339" t="s">
        <v>1341</v>
      </c>
      <c r="E339">
        <f>VLOOKUP(D339,ProbListM2!D:S,10,FALSE)</f>
        <v>0.5143049140015159</v>
      </c>
      <c r="F339" t="str">
        <f>_xlfn.IFNA(VLOOKUP(D339,ctlistM2!A:AI,4,FALSE),"FA 12:0")</f>
        <v>TG 54:3-FA20:3</v>
      </c>
      <c r="G339">
        <f>_xlfn.IFNA(VLOOKUP(D339,ctlistM2!A:AL,11,FALSE),0)</f>
        <v>2</v>
      </c>
      <c r="H339" s="2">
        <f>IF(G339=0,0,VLOOKUP(F339,ProbListM2!D:W,IF(G339=1,17,IF(G339=2,18,IF(G339=3,19,IF(G339=4,20)))), FALSE))</f>
        <v>1.5319423036841149E-2</v>
      </c>
      <c r="I339" s="12" t="str">
        <f>IF(_xlfn.IFNA(VLOOKUP(D339,ctlistM2!A:AI,12,FALSE),"FA 12:0")=0,"FA 12:0", _xlfn.IFNA(VLOOKUP(D339,ctlistM2!A:AI,12,FALSE),"FA 12:0"))</f>
        <v>TG 54:3-FA20:2</v>
      </c>
      <c r="J339" s="12">
        <f>_xlfn.IFNA(VLOOKUP(D339,ctlistM2!A:AO,19,FALSE),0)</f>
        <v>1</v>
      </c>
      <c r="K339" s="2">
        <f>IF(J339=0,0,VLOOKUP(I339,ProbListM2!D:W,IF(J339=1,17,IF(J339=2,18,IF(J339=3,19,IF(J339=4,20)))),FALSE))</f>
        <v>4.906092327502172E-2</v>
      </c>
      <c r="L339" s="12" t="str">
        <f>IF(_xlfn.IFNA(VLOOKUP(D339,ctlistM2!A:AI,20,FALSE),"FA 12:0")=0,"FA 12:0", _xlfn.IFNA(VLOOKUP(D339,ctlistM2!A:AI,20,FALSE),"FA 12:0"))</f>
        <v>FA 12:0</v>
      </c>
      <c r="M339">
        <f>_xlfn.IFNA(VLOOKUP(D339,ctlistM2!A:AR,27,FALSE),0)</f>
        <v>0</v>
      </c>
      <c r="N339" s="2">
        <f>IF(M339=0,0,VLOOKUP(L339,ProbListM2!D:W,IF(M339=1,17,IF(M339=2,18,IF(M339=3,19,IF(M339=4,20)))), FALSE))</f>
        <v>0</v>
      </c>
      <c r="O339" t="str">
        <f>IF(_xlfn.IFNA(VLOOKUP(D339,ctlistM2!A:AI,28,FALSE),"FA 12:0")=0,"FA 12:0", _xlfn.IFNA(VLOOKUP(D339,ctlistM2!A:AI,28,FALSE),"FA 12:0"))</f>
        <v>FA 12:0</v>
      </c>
      <c r="P339">
        <f>_xlfn.IFNA(VLOOKUP(D339,ctlistM2!A:AU,35,FALSE),0)</f>
        <v>0</v>
      </c>
      <c r="Q339" s="2">
        <f>IF(P339=0,0,VLOOKUP(O339,ProbListM2!D:W,IF(P339=1,17,IF(P339=2,18,IF(P339=3,19,IF(P339=4,20)))), FALSE))</f>
        <v>0</v>
      </c>
    </row>
    <row r="340" spans="1:17" x14ac:dyDescent="0.25">
      <c r="A340">
        <v>339</v>
      </c>
      <c r="B340">
        <v>902.8</v>
      </c>
      <c r="C340">
        <v>629.5</v>
      </c>
      <c r="D340" t="s">
        <v>1342</v>
      </c>
      <c r="E340">
        <f>VLOOKUP(D340,ProbListM2!D:S,10,FALSE)</f>
        <v>0.51445924019824241</v>
      </c>
      <c r="F340" t="str">
        <f>_xlfn.IFNA(VLOOKUP(D340,ctlistM2!A:AI,4,FALSE),"FA 12:0")</f>
        <v>TG 54:4-FA16:0</v>
      </c>
      <c r="G340">
        <f>_xlfn.IFNA(VLOOKUP(D340,ctlistM2!A:AL,11,FALSE),0)</f>
        <v>1</v>
      </c>
      <c r="H340" s="2">
        <f>IF(G340=0,0,VLOOKUP(F340,ProbListM2!D:W,IF(G340=1,17,IF(G340=2,18,IF(G340=3,19,IF(G340=4,20)))), FALSE))</f>
        <v>5.9223590175456656E-2</v>
      </c>
      <c r="I340" s="12" t="str">
        <f>IF(_xlfn.IFNA(VLOOKUP(D340,ctlistM2!A:AI,12,FALSE),"FA 12:0")=0,"FA 12:0", _xlfn.IFNA(VLOOKUP(D340,ctlistM2!A:AI,12,FALSE),"FA 12:0"))</f>
        <v>TG 54:4-FA16:1</v>
      </c>
      <c r="J340" s="12">
        <f>_xlfn.IFNA(VLOOKUP(D340,ctlistM2!A:AO,19,FALSE),0)</f>
        <v>2</v>
      </c>
      <c r="K340" s="2">
        <f>IF(J340=0,0,VLOOKUP(I340,ProbListM2!D:W,IF(J340=1,17,IF(J340=2,18,IF(J340=3,19,IF(J340=4,20)))),FALSE))</f>
        <v>1.058118987329755E-2</v>
      </c>
      <c r="L340" s="12" t="str">
        <f>IF(_xlfn.IFNA(VLOOKUP(D340,ctlistM2!A:AI,20,FALSE),"FA 12:0")=0,"FA 12:0", _xlfn.IFNA(VLOOKUP(D340,ctlistM2!A:AI,20,FALSE),"FA 12:0"))</f>
        <v>FA 12:0</v>
      </c>
      <c r="M340">
        <f>_xlfn.IFNA(VLOOKUP(D340,ctlistM2!A:AR,27,FALSE),0)</f>
        <v>0</v>
      </c>
      <c r="N340" s="2">
        <f>IF(M340=0,0,VLOOKUP(L340,ProbListM2!D:W,IF(M340=1,17,IF(M340=2,18,IF(M340=3,19,IF(M340=4,20)))), FALSE))</f>
        <v>0</v>
      </c>
      <c r="O340" t="str">
        <f>IF(_xlfn.IFNA(VLOOKUP(D340,ctlistM2!A:AI,28,FALSE),"FA 12:0")=0,"FA 12:0", _xlfn.IFNA(VLOOKUP(D340,ctlistM2!A:AI,28,FALSE),"FA 12:0"))</f>
        <v>FA 12:0</v>
      </c>
      <c r="P340">
        <f>_xlfn.IFNA(VLOOKUP(D340,ctlistM2!A:AU,35,FALSE),0)</f>
        <v>0</v>
      </c>
      <c r="Q340" s="2">
        <f>IF(P340=0,0,VLOOKUP(O340,ProbListM2!D:W,IF(P340=1,17,IF(P340=2,18,IF(P340=3,19,IF(P340=4,20)))), FALSE))</f>
        <v>0</v>
      </c>
    </row>
    <row r="341" spans="1:17" x14ac:dyDescent="0.25">
      <c r="A341">
        <v>340</v>
      </c>
      <c r="B341">
        <v>902.8</v>
      </c>
      <c r="C341">
        <v>631.5</v>
      </c>
      <c r="D341" t="s">
        <v>1343</v>
      </c>
      <c r="E341">
        <f>VLOOKUP(D341,ProbListM2!D:S,10,FALSE)</f>
        <v>0.51445924019824241</v>
      </c>
      <c r="F341" t="str">
        <f>_xlfn.IFNA(VLOOKUP(D341,ctlistM2!A:AI,4,FALSE),"FA 12:0")</f>
        <v>TG 54:4-FA16:1</v>
      </c>
      <c r="G341">
        <f>_xlfn.IFNA(VLOOKUP(D341,ctlistM2!A:AL,11,FALSE),0)</f>
        <v>1</v>
      </c>
      <c r="H341" s="2">
        <f>IF(G341=0,0,VLOOKUP(F341,ProbListM2!D:W,IF(G341=1,17,IF(G341=2,18,IF(G341=3,19,IF(G341=4,20)))), FALSE))</f>
        <v>5.9295893902193801E-2</v>
      </c>
      <c r="I341" s="12" t="str">
        <f>IF(_xlfn.IFNA(VLOOKUP(D341,ctlistM2!A:AI,12,FALSE),"FA 12:0")=0,"FA 12:0", _xlfn.IFNA(VLOOKUP(D341,ctlistM2!A:AI,12,FALSE),"FA 12:0"))</f>
        <v>FA 12:0</v>
      </c>
      <c r="J341" s="12">
        <f>_xlfn.IFNA(VLOOKUP(D341,ctlistM2!A:AO,19,FALSE),0)</f>
        <v>0</v>
      </c>
      <c r="K341" s="2">
        <f>IF(J341=0,0,VLOOKUP(I341,ProbListM2!D:W,IF(J341=1,17,IF(J341=2,18,IF(J341=3,19,IF(J341=4,20)))),FALSE))</f>
        <v>0</v>
      </c>
      <c r="L341" s="12" t="str">
        <f>IF(_xlfn.IFNA(VLOOKUP(D341,ctlistM2!A:AI,20,FALSE),"FA 12:0")=0,"FA 12:0", _xlfn.IFNA(VLOOKUP(D341,ctlistM2!A:AI,20,FALSE),"FA 12:0"))</f>
        <v>FA 12:0</v>
      </c>
      <c r="M341">
        <f>_xlfn.IFNA(VLOOKUP(D341,ctlistM2!A:AR,27,FALSE),0)</f>
        <v>0</v>
      </c>
      <c r="N341" s="2">
        <f>IF(M341=0,0,VLOOKUP(L341,ProbListM2!D:W,IF(M341=1,17,IF(M341=2,18,IF(M341=3,19,IF(M341=4,20)))), FALSE))</f>
        <v>0</v>
      </c>
      <c r="O341" t="str">
        <f>IF(_xlfn.IFNA(VLOOKUP(D341,ctlistM2!A:AI,28,FALSE),"FA 12:0")=0,"FA 12:0", _xlfn.IFNA(VLOOKUP(D341,ctlistM2!A:AI,28,FALSE),"FA 12:0"))</f>
        <v>FA 12:0</v>
      </c>
      <c r="P341">
        <f>_xlfn.IFNA(VLOOKUP(D341,ctlistM2!A:AU,35,FALSE),0)</f>
        <v>0</v>
      </c>
      <c r="Q341" s="2">
        <f>IF(P341=0,0,VLOOKUP(O341,ProbListM2!D:W,IF(P341=1,17,IF(P341=2,18,IF(P341=3,19,IF(P341=4,20)))), FALSE))</f>
        <v>0</v>
      </c>
    </row>
    <row r="342" spans="1:17" x14ac:dyDescent="0.25">
      <c r="A342">
        <v>341</v>
      </c>
      <c r="B342">
        <v>902.8</v>
      </c>
      <c r="C342">
        <v>601.5</v>
      </c>
      <c r="D342" t="s">
        <v>1344</v>
      </c>
      <c r="E342">
        <f>VLOOKUP(D342,ProbListM2!D:S,10,FALSE)</f>
        <v>0.51445924019824241</v>
      </c>
      <c r="F342" t="str">
        <f>_xlfn.IFNA(VLOOKUP(D342,ctlistM2!A:AI,4,FALSE),"FA 12:0")</f>
        <v>TG 54:4-FA18:0</v>
      </c>
      <c r="G342">
        <f>_xlfn.IFNA(VLOOKUP(D342,ctlistM2!A:AL,11,FALSE),0)</f>
        <v>1</v>
      </c>
      <c r="H342" s="2">
        <f>IF(G342=0,0,VLOOKUP(F342,ProbListM2!D:W,IF(G342=1,17,IF(G342=2,18,IF(G342=3,19,IF(G342=4,20)))), FALSE))</f>
        <v>5.3917390317947386E-2</v>
      </c>
      <c r="I342" s="12" t="str">
        <f>IF(_xlfn.IFNA(VLOOKUP(D342,ctlistM2!A:AI,12,FALSE),"FA 12:0")=0,"FA 12:0", _xlfn.IFNA(VLOOKUP(D342,ctlistM2!A:AI,12,FALSE),"FA 12:0"))</f>
        <v>TG 54:4-FA18:1</v>
      </c>
      <c r="J342" s="12">
        <f>_xlfn.IFNA(VLOOKUP(D342,ctlistM2!A:AO,19,FALSE),0)</f>
        <v>2</v>
      </c>
      <c r="K342" s="2">
        <f>IF(J342=0,0,VLOOKUP(I342,ProbListM2!D:W,IF(J342=1,17,IF(J342=2,18,IF(J342=3,19,IF(J342=4,20)))),FALSE))</f>
        <v>1.2854244655175519E-2</v>
      </c>
      <c r="L342" s="12" t="str">
        <f>IF(_xlfn.IFNA(VLOOKUP(D342,ctlistM2!A:AI,20,FALSE),"FA 12:0")=0,"FA 12:0", _xlfn.IFNA(VLOOKUP(D342,ctlistM2!A:AI,20,FALSE),"FA 12:0"))</f>
        <v>FA 12:0</v>
      </c>
      <c r="M342">
        <f>_xlfn.IFNA(VLOOKUP(D342,ctlistM2!A:AR,27,FALSE),0)</f>
        <v>0</v>
      </c>
      <c r="N342" s="2">
        <f>IF(M342=0,0,VLOOKUP(L342,ProbListM2!D:W,IF(M342=1,17,IF(M342=2,18,IF(M342=3,19,IF(M342=4,20)))), FALSE))</f>
        <v>0</v>
      </c>
      <c r="O342" t="str">
        <f>IF(_xlfn.IFNA(VLOOKUP(D342,ctlistM2!A:AI,28,FALSE),"FA 12:0")=0,"FA 12:0", _xlfn.IFNA(VLOOKUP(D342,ctlistM2!A:AI,28,FALSE),"FA 12:0"))</f>
        <v>FA 12:0</v>
      </c>
      <c r="P342">
        <f>_xlfn.IFNA(VLOOKUP(D342,ctlistM2!A:AU,35,FALSE),0)</f>
        <v>0</v>
      </c>
      <c r="Q342" s="2">
        <f>IF(P342=0,0,VLOOKUP(O342,ProbListM2!D:W,IF(P342=1,17,IF(P342=2,18,IF(P342=3,19,IF(P342=4,20)))), FALSE))</f>
        <v>0</v>
      </c>
    </row>
    <row r="343" spans="1:17" x14ac:dyDescent="0.25">
      <c r="A343">
        <v>342</v>
      </c>
      <c r="B343">
        <v>902.8</v>
      </c>
      <c r="C343">
        <v>603.5</v>
      </c>
      <c r="D343" t="s">
        <v>1345</v>
      </c>
      <c r="E343">
        <f>VLOOKUP(D343,ProbListM2!D:S,10,FALSE)</f>
        <v>0.51445924019824241</v>
      </c>
      <c r="F343" t="str">
        <f>_xlfn.IFNA(VLOOKUP(D343,ctlistM2!A:AI,4,FALSE),"FA 12:0")</f>
        <v>TG 54:4-FA18:2</v>
      </c>
      <c r="G343">
        <f>_xlfn.IFNA(VLOOKUP(D343,ctlistM2!A:AL,11,FALSE),0)</f>
        <v>2</v>
      </c>
      <c r="H343" s="2">
        <f>IF(G343=0,0,VLOOKUP(F343,ProbListM2!D:W,IF(G343=1,17,IF(G343=2,18,IF(G343=3,19,IF(G343=4,20)))), FALSE))</f>
        <v>1.2821824803386138E-2</v>
      </c>
      <c r="I343" s="12" t="str">
        <f>IF(_xlfn.IFNA(VLOOKUP(D343,ctlistM2!A:AI,12,FALSE),"FA 12:0")=0,"FA 12:0", _xlfn.IFNA(VLOOKUP(D343,ctlistM2!A:AI,12,FALSE),"FA 12:0"))</f>
        <v>TG 54:4-FA18:1</v>
      </c>
      <c r="J343" s="12">
        <f>_xlfn.IFNA(VLOOKUP(D343,ctlistM2!A:AO,19,FALSE),0)</f>
        <v>1</v>
      </c>
      <c r="K343" s="2">
        <f>IF(J343=0,0,VLOOKUP(I343,ProbListM2!D:W,IF(J343=1,17,IF(J343=2,18,IF(J343=3,19,IF(J343=4,20)))),FALSE))</f>
        <v>5.3986166644894119E-2</v>
      </c>
      <c r="L343" s="12" t="str">
        <f>IF(_xlfn.IFNA(VLOOKUP(D343,ctlistM2!A:AI,20,FALSE),"FA 12:0")=0,"FA 12:0", _xlfn.IFNA(VLOOKUP(D343,ctlistM2!A:AI,20,FALSE),"FA 12:0"))</f>
        <v>FA 12:0</v>
      </c>
      <c r="M343">
        <f>_xlfn.IFNA(VLOOKUP(D343,ctlistM2!A:AR,27,FALSE),0)</f>
        <v>0</v>
      </c>
      <c r="N343" s="2">
        <f>IF(M343=0,0,VLOOKUP(L343,ProbListM2!D:W,IF(M343=1,17,IF(M343=2,18,IF(M343=3,19,IF(M343=4,20)))), FALSE))</f>
        <v>0</v>
      </c>
      <c r="O343" t="str">
        <f>IF(_xlfn.IFNA(VLOOKUP(D343,ctlistM2!A:AI,28,FALSE),"FA 12:0")=0,"FA 12:0", _xlfn.IFNA(VLOOKUP(D343,ctlistM2!A:AI,28,FALSE),"FA 12:0"))</f>
        <v>FA 12:0</v>
      </c>
      <c r="P343">
        <f>_xlfn.IFNA(VLOOKUP(D343,ctlistM2!A:AU,35,FALSE),0)</f>
        <v>0</v>
      </c>
      <c r="Q343" s="2">
        <f>IF(P343=0,0,VLOOKUP(O343,ProbListM2!D:W,IF(P343=1,17,IF(P343=2,18,IF(P343=3,19,IF(P343=4,20)))), FALSE))</f>
        <v>0</v>
      </c>
    </row>
    <row r="344" spans="1:17" x14ac:dyDescent="0.25">
      <c r="A344">
        <v>343</v>
      </c>
      <c r="B344">
        <v>902.8</v>
      </c>
      <c r="C344">
        <v>605.5</v>
      </c>
      <c r="D344" t="s">
        <v>1346</v>
      </c>
      <c r="E344">
        <f>VLOOKUP(D344,ProbListM2!D:S,10,FALSE)</f>
        <v>0.51445924019824241</v>
      </c>
      <c r="F344" t="str">
        <f>_xlfn.IFNA(VLOOKUP(D344,ctlistM2!A:AI,4,FALSE),"FA 12:0")</f>
        <v>TG 54:4-FA18:3</v>
      </c>
      <c r="G344">
        <f>_xlfn.IFNA(VLOOKUP(D344,ctlistM2!A:AL,11,FALSE),0)</f>
        <v>2</v>
      </c>
      <c r="H344" s="2">
        <f>IF(G344=0,0,VLOOKUP(F344,ProbListM2!D:W,IF(G344=1,17,IF(G344=2,18,IF(G344=3,19,IF(G344=4,20)))), FALSE))</f>
        <v>1.2789451280719595E-2</v>
      </c>
      <c r="I344" s="12" t="str">
        <f>IF(_xlfn.IFNA(VLOOKUP(D344,ctlistM2!A:AI,12,FALSE),"FA 12:0")=0,"FA 12:0", _xlfn.IFNA(VLOOKUP(D344,ctlistM2!A:AI,12,FALSE),"FA 12:0"))</f>
        <v>TG 54:4-FA18:2</v>
      </c>
      <c r="J344" s="12">
        <f>_xlfn.IFNA(VLOOKUP(D344,ctlistM2!A:AO,19,FALSE),0)</f>
        <v>1</v>
      </c>
      <c r="K344" s="2">
        <f>IF(J344=0,0,VLOOKUP(I344,ProbListM2!D:W,IF(J344=1,17,IF(J344=2,18,IF(J344=3,19,IF(J344=4,20)))),FALSE))</f>
        <v>5.405498930096371E-2</v>
      </c>
      <c r="L344" s="12" t="str">
        <f>IF(_xlfn.IFNA(VLOOKUP(D344,ctlistM2!A:AI,20,FALSE),"FA 12:0")=0,"FA 12:0", _xlfn.IFNA(VLOOKUP(D344,ctlistM2!A:AI,20,FALSE),"FA 12:0"))</f>
        <v>FA 12:0</v>
      </c>
      <c r="M344">
        <f>_xlfn.IFNA(VLOOKUP(D344,ctlistM2!A:AR,27,FALSE),0)</f>
        <v>0</v>
      </c>
      <c r="N344" s="2">
        <f>IF(M344=0,0,VLOOKUP(L344,ProbListM2!D:W,IF(M344=1,17,IF(M344=2,18,IF(M344=3,19,IF(M344=4,20)))), FALSE))</f>
        <v>0</v>
      </c>
      <c r="O344" t="str">
        <f>IF(_xlfn.IFNA(VLOOKUP(D344,ctlistM2!A:AI,28,FALSE),"FA 12:0")=0,"FA 12:0", _xlfn.IFNA(VLOOKUP(D344,ctlistM2!A:AI,28,FALSE),"FA 12:0"))</f>
        <v>FA 12:0</v>
      </c>
      <c r="P344">
        <f>_xlfn.IFNA(VLOOKUP(D344,ctlistM2!A:AU,35,FALSE),0)</f>
        <v>0</v>
      </c>
      <c r="Q344" s="2">
        <f>IF(P344=0,0,VLOOKUP(O344,ProbListM2!D:W,IF(P344=1,17,IF(P344=2,18,IF(P344=3,19,IF(P344=4,20)))), FALSE))</f>
        <v>0</v>
      </c>
    </row>
    <row r="345" spans="1:17" x14ac:dyDescent="0.25">
      <c r="A345">
        <v>344</v>
      </c>
      <c r="B345">
        <v>902.8</v>
      </c>
      <c r="C345">
        <v>607.5</v>
      </c>
      <c r="D345" t="s">
        <v>1347</v>
      </c>
      <c r="E345">
        <f>VLOOKUP(D345,ProbListM2!D:S,10,FALSE)</f>
        <v>0.51445924019824241</v>
      </c>
      <c r="F345" t="str">
        <f>_xlfn.IFNA(VLOOKUP(D345,ctlistM2!A:AI,4,FALSE),"FA 12:0")</f>
        <v>TG 54:4-FA18:3</v>
      </c>
      <c r="G345">
        <f>_xlfn.IFNA(VLOOKUP(D345,ctlistM2!A:AL,11,FALSE),0)</f>
        <v>1</v>
      </c>
      <c r="H345" s="2">
        <f>IF(G345=0,0,VLOOKUP(F345,ProbListM2!D:W,IF(G345=1,17,IF(G345=2,18,IF(G345=3,19,IF(G345=4,20)))), FALSE))</f>
        <v>5.4123858286156096E-2</v>
      </c>
      <c r="I345" s="12" t="str">
        <f>IF(_xlfn.IFNA(VLOOKUP(D345,ctlistM2!A:AI,12,FALSE),"FA 12:0")=0,"FA 12:0", _xlfn.IFNA(VLOOKUP(D345,ctlistM2!A:AI,12,FALSE),"FA 12:0"))</f>
        <v>FA 12:0</v>
      </c>
      <c r="J345" s="12">
        <f>_xlfn.IFNA(VLOOKUP(D345,ctlistM2!A:AO,19,FALSE),0)</f>
        <v>0</v>
      </c>
      <c r="K345" s="2">
        <f>IF(J345=0,0,VLOOKUP(I345,ProbListM2!D:W,IF(J345=1,17,IF(J345=2,18,IF(J345=3,19,IF(J345=4,20)))),FALSE))</f>
        <v>0</v>
      </c>
      <c r="L345" s="12" t="str">
        <f>IF(_xlfn.IFNA(VLOOKUP(D345,ctlistM2!A:AI,20,FALSE),"FA 12:0")=0,"FA 12:0", _xlfn.IFNA(VLOOKUP(D345,ctlistM2!A:AI,20,FALSE),"FA 12:0"))</f>
        <v>FA 12:0</v>
      </c>
      <c r="M345">
        <f>_xlfn.IFNA(VLOOKUP(D345,ctlistM2!A:AR,27,FALSE),0)</f>
        <v>0</v>
      </c>
      <c r="N345" s="2">
        <f>IF(M345=0,0,VLOOKUP(L345,ProbListM2!D:W,IF(M345=1,17,IF(M345=2,18,IF(M345=3,19,IF(M345=4,20)))), FALSE))</f>
        <v>0</v>
      </c>
      <c r="O345" t="str">
        <f>IF(_xlfn.IFNA(VLOOKUP(D345,ctlistM2!A:AI,28,FALSE),"FA 12:0")=0,"FA 12:0", _xlfn.IFNA(VLOOKUP(D345,ctlistM2!A:AI,28,FALSE),"FA 12:0"))</f>
        <v>FA 12:0</v>
      </c>
      <c r="P345">
        <f>_xlfn.IFNA(VLOOKUP(D345,ctlistM2!A:AU,35,FALSE),0)</f>
        <v>0</v>
      </c>
      <c r="Q345" s="2">
        <f>IF(P345=0,0,VLOOKUP(O345,ProbListM2!D:W,IF(P345=1,17,IF(P345=2,18,IF(P345=3,19,IF(P345=4,20)))), FALSE))</f>
        <v>0</v>
      </c>
    </row>
    <row r="346" spans="1:17" x14ac:dyDescent="0.25">
      <c r="A346">
        <v>345</v>
      </c>
      <c r="B346">
        <v>902.8</v>
      </c>
      <c r="C346">
        <v>575.5</v>
      </c>
      <c r="D346" t="s">
        <v>1348</v>
      </c>
      <c r="E346">
        <f>VLOOKUP(D346,ProbListM2!D:S,10,FALSE)</f>
        <v>0.51445924019824241</v>
      </c>
      <c r="F346" t="str">
        <f>_xlfn.IFNA(VLOOKUP(D346,ctlistM2!A:AI,4,FALSE),"FA 12:0")</f>
        <v>TG 54:4-FA20:1</v>
      </c>
      <c r="G346">
        <f>_xlfn.IFNA(VLOOKUP(D346,ctlistM2!A:AL,11,FALSE),0)</f>
        <v>1</v>
      </c>
      <c r="H346" s="2">
        <f>IF(G346=0,0,VLOOKUP(F346,ProbListM2!D:W,IF(G346=1,17,IF(G346=2,18,IF(G346=3,19,IF(G346=4,20)))), FALSE))</f>
        <v>4.8945008022597845E-2</v>
      </c>
      <c r="I346" s="12" t="str">
        <f>IF(_xlfn.IFNA(VLOOKUP(D346,ctlistM2!A:AI,12,FALSE),"FA 12:0")=0,"FA 12:0", _xlfn.IFNA(VLOOKUP(D346,ctlistM2!A:AI,12,FALSE),"FA 12:0"))</f>
        <v>TG 54:4-FA20:2</v>
      </c>
      <c r="J346" s="12">
        <f>_xlfn.IFNA(VLOOKUP(D346,ctlistM2!A:AO,19,FALSE),0)</f>
        <v>2</v>
      </c>
      <c r="K346" s="2">
        <f>IF(J346=0,0,VLOOKUP(I346,ProbListM2!D:W,IF(J346=1,17,IF(J346=2,18,IF(J346=3,19,IF(J346=4,20)))),FALSE))</f>
        <v>1.5359920820477069E-2</v>
      </c>
      <c r="L346" s="12" t="str">
        <f>IF(_xlfn.IFNA(VLOOKUP(D346,ctlistM2!A:AI,20,FALSE),"FA 12:0")=0,"FA 12:0", _xlfn.IFNA(VLOOKUP(D346,ctlistM2!A:AI,20,FALSE),"FA 12:0"))</f>
        <v>FA 12:0</v>
      </c>
      <c r="M346">
        <f>_xlfn.IFNA(VLOOKUP(D346,ctlistM2!A:AR,27,FALSE),0)</f>
        <v>0</v>
      </c>
      <c r="N346" s="2">
        <f>IF(M346=0,0,VLOOKUP(L346,ProbListM2!D:W,IF(M346=1,17,IF(M346=2,18,IF(M346=3,19,IF(M346=4,20)))), FALSE))</f>
        <v>0</v>
      </c>
      <c r="O346" t="str">
        <f>IF(_xlfn.IFNA(VLOOKUP(D346,ctlistM2!A:AI,28,FALSE),"FA 12:0")=0,"FA 12:0", _xlfn.IFNA(VLOOKUP(D346,ctlistM2!A:AI,28,FALSE),"FA 12:0"))</f>
        <v>FA 12:0</v>
      </c>
      <c r="P346">
        <f>_xlfn.IFNA(VLOOKUP(D346,ctlistM2!A:AU,35,FALSE),0)</f>
        <v>0</v>
      </c>
      <c r="Q346" s="2">
        <f>IF(P346=0,0,VLOOKUP(O346,ProbListM2!D:W,IF(P346=1,17,IF(P346=2,18,IF(P346=3,19,IF(P346=4,20)))), FALSE))</f>
        <v>0</v>
      </c>
    </row>
    <row r="347" spans="1:17" x14ac:dyDescent="0.25">
      <c r="A347">
        <v>346</v>
      </c>
      <c r="B347">
        <v>902.8</v>
      </c>
      <c r="C347">
        <v>577.5</v>
      </c>
      <c r="D347" t="s">
        <v>1349</v>
      </c>
      <c r="E347">
        <f>VLOOKUP(D347,ProbListM2!D:S,10,FALSE)</f>
        <v>0.51445924019824241</v>
      </c>
      <c r="F347" t="str">
        <f>_xlfn.IFNA(VLOOKUP(D347,ctlistM2!A:AI,4,FALSE),"FA 12:0")</f>
        <v>TG 54:4-FA20:3</v>
      </c>
      <c r="G347">
        <f>_xlfn.IFNA(VLOOKUP(D347,ctlistM2!A:AL,11,FALSE),0)</f>
        <v>2</v>
      </c>
      <c r="H347" s="2">
        <f>IF(G347=0,0,VLOOKUP(F347,ProbListM2!D:W,IF(G347=1,17,IF(G347=2,18,IF(G347=3,19,IF(G347=4,20)))), FALSE))</f>
        <v>1.5324019898020109E-2</v>
      </c>
      <c r="I347" s="12" t="str">
        <f>IF(_xlfn.IFNA(VLOOKUP(D347,ctlistM2!A:AI,12,FALSE),"FA 12:0")=0,"FA 12:0", _xlfn.IFNA(VLOOKUP(D347,ctlistM2!A:AI,12,FALSE),"FA 12:0"))</f>
        <v>TG 54:4-FA20:2</v>
      </c>
      <c r="J347" s="12">
        <f>_xlfn.IFNA(VLOOKUP(D347,ctlistM2!A:AO,19,FALSE),0)</f>
        <v>1</v>
      </c>
      <c r="K347" s="2">
        <f>IF(J347=0,0,VLOOKUP(I347,ProbListM2!D:W,IF(J347=1,17,IF(J347=2,18,IF(J347=3,19,IF(J347=4,20)))),FALSE))</f>
        <v>4.9010303278877003E-2</v>
      </c>
      <c r="L347" s="12" t="str">
        <f>IF(_xlfn.IFNA(VLOOKUP(D347,ctlistM2!A:AI,20,FALSE),"FA 12:0")=0,"FA 12:0", _xlfn.IFNA(VLOOKUP(D347,ctlistM2!A:AI,20,FALSE),"FA 12:0"))</f>
        <v>FA 12:0</v>
      </c>
      <c r="M347">
        <f>_xlfn.IFNA(VLOOKUP(D347,ctlistM2!A:AR,27,FALSE),0)</f>
        <v>0</v>
      </c>
      <c r="N347" s="2">
        <f>IF(M347=0,0,VLOOKUP(L347,ProbListM2!D:W,IF(M347=1,17,IF(M347=2,18,IF(M347=3,19,IF(M347=4,20)))), FALSE))</f>
        <v>0</v>
      </c>
      <c r="O347" t="str">
        <f>IF(_xlfn.IFNA(VLOOKUP(D347,ctlistM2!A:AI,28,FALSE),"FA 12:0")=0,"FA 12:0", _xlfn.IFNA(VLOOKUP(D347,ctlistM2!A:AI,28,FALSE),"FA 12:0"))</f>
        <v>FA 12:0</v>
      </c>
      <c r="P347">
        <f>_xlfn.IFNA(VLOOKUP(D347,ctlistM2!A:AU,35,FALSE),0)</f>
        <v>0</v>
      </c>
      <c r="Q347" s="2">
        <f>IF(P347=0,0,VLOOKUP(O347,ProbListM2!D:W,IF(P347=1,17,IF(P347=2,18,IF(P347=3,19,IF(P347=4,20)))), FALSE))</f>
        <v>0</v>
      </c>
    </row>
    <row r="348" spans="1:17" x14ac:dyDescent="0.25">
      <c r="A348">
        <v>347</v>
      </c>
      <c r="B348">
        <v>902.8</v>
      </c>
      <c r="C348">
        <v>579.5</v>
      </c>
      <c r="D348" t="s">
        <v>1350</v>
      </c>
      <c r="E348">
        <f>VLOOKUP(D348,ProbListM2!D:S,10,FALSE)</f>
        <v>0.51445924019824241</v>
      </c>
      <c r="F348" t="str">
        <f>_xlfn.IFNA(VLOOKUP(D348,ctlistM2!A:AI,4,FALSE),"FA 12:0")</f>
        <v>TG 54:4-FA20:4</v>
      </c>
      <c r="G348">
        <f>_xlfn.IFNA(VLOOKUP(D348,ctlistM2!A:AL,11,FALSE),0)</f>
        <v>2</v>
      </c>
      <c r="H348" s="2">
        <f>IF(G348=0,0,VLOOKUP(F348,ProbListM2!D:W,IF(G348=1,17,IF(G348=2,18,IF(G348=3,19,IF(G348=4,20)))), FALSE))</f>
        <v>1.5288165304685991E-2</v>
      </c>
      <c r="I348" s="12" t="str">
        <f>IF(_xlfn.IFNA(VLOOKUP(D348,ctlistM2!A:AI,12,FALSE),"FA 12:0")=0,"FA 12:0", _xlfn.IFNA(VLOOKUP(D348,ctlistM2!A:AI,12,FALSE),"FA 12:0"))</f>
        <v>TG 54:4-FA20:3</v>
      </c>
      <c r="J348" s="12">
        <f>_xlfn.IFNA(VLOOKUP(D348,ctlistM2!A:AO,19,FALSE),0)</f>
        <v>1</v>
      </c>
      <c r="K348" s="2">
        <f>IF(J348=0,0,VLOOKUP(I348,ProbListM2!D:W,IF(J348=1,17,IF(J348=2,18,IF(J348=3,19,IF(J348=4,20)))),FALSE))</f>
        <v>4.9075644864278997E-2</v>
      </c>
      <c r="L348" s="12" t="str">
        <f>IF(_xlfn.IFNA(VLOOKUP(D348,ctlistM2!A:AI,20,FALSE),"FA 12:0")=0,"FA 12:0", _xlfn.IFNA(VLOOKUP(D348,ctlistM2!A:AI,20,FALSE),"FA 12:0"))</f>
        <v>FA 12:0</v>
      </c>
      <c r="M348">
        <f>_xlfn.IFNA(VLOOKUP(D348,ctlistM2!A:AR,27,FALSE),0)</f>
        <v>0</v>
      </c>
      <c r="N348" s="2">
        <f>IF(M348=0,0,VLOOKUP(L348,ProbListM2!D:W,IF(M348=1,17,IF(M348=2,18,IF(M348=3,19,IF(M348=4,20)))), FALSE))</f>
        <v>0</v>
      </c>
      <c r="O348" t="str">
        <f>IF(_xlfn.IFNA(VLOOKUP(D348,ctlistM2!A:AI,28,FALSE),"FA 12:0")=0,"FA 12:0", _xlfn.IFNA(VLOOKUP(D348,ctlistM2!A:AI,28,FALSE),"FA 12:0"))</f>
        <v>FA 12:0</v>
      </c>
      <c r="P348">
        <f>_xlfn.IFNA(VLOOKUP(D348,ctlistM2!A:AU,35,FALSE),0)</f>
        <v>0</v>
      </c>
      <c r="Q348" s="2">
        <f>IF(P348=0,0,VLOOKUP(O348,ProbListM2!D:W,IF(P348=1,17,IF(P348=2,18,IF(P348=3,19,IF(P348=4,20)))), FALSE))</f>
        <v>0</v>
      </c>
    </row>
    <row r="349" spans="1:17" x14ac:dyDescent="0.25">
      <c r="A349">
        <v>348</v>
      </c>
      <c r="B349">
        <v>900.8</v>
      </c>
      <c r="C349">
        <v>627.5</v>
      </c>
      <c r="D349" t="s">
        <v>1351</v>
      </c>
      <c r="E349">
        <f>VLOOKUP(D349,ProbListM2!D:S,10,FALSE)</f>
        <v>0.51461361270324713</v>
      </c>
      <c r="F349" t="str">
        <f>_xlfn.IFNA(VLOOKUP(D349,ctlistM2!A:AI,4,FALSE),"FA 12:0")</f>
        <v>TG 54:5-FA16:1</v>
      </c>
      <c r="G349">
        <f>_xlfn.IFNA(VLOOKUP(D349,ctlistM2!A:AL,11,FALSE),0)</f>
        <v>2</v>
      </c>
      <c r="H349" s="2">
        <f>IF(G349=0,0,VLOOKUP(F349,ProbListM2!D:W,IF(G349=1,17,IF(G349=2,18,IF(G349=3,19,IF(G349=4,20)))), FALSE))</f>
        <v>1.058436494463273E-2</v>
      </c>
      <c r="I349" s="12" t="str">
        <f>IF(_xlfn.IFNA(VLOOKUP(D349,ctlistM2!A:AI,12,FALSE),"FA 12:0")=0,"FA 12:0", _xlfn.IFNA(VLOOKUP(D349,ctlistM2!A:AI,12,FALSE),"FA 12:0"))</f>
        <v>TG 54:5-FA16:0</v>
      </c>
      <c r="J349" s="12">
        <f>_xlfn.IFNA(VLOOKUP(D349,ctlistM2!A:AO,19,FALSE),0)</f>
        <v>1</v>
      </c>
      <c r="K349" s="2">
        <f>IF(J349=0,0,VLOOKUP(I349,ProbListM2!D:W,IF(J349=1,17,IF(J349=2,18,IF(J349=3,19,IF(J349=4,20)))),FALSE))</f>
        <v>5.9169082171189352E-2</v>
      </c>
      <c r="L349" s="12" t="str">
        <f>IF(_xlfn.IFNA(VLOOKUP(D349,ctlistM2!A:AI,20,FALSE),"FA 12:0")=0,"FA 12:0", _xlfn.IFNA(VLOOKUP(D349,ctlistM2!A:AI,20,FALSE),"FA 12:0"))</f>
        <v>FA 12:0</v>
      </c>
      <c r="M349">
        <f>_xlfn.IFNA(VLOOKUP(D349,ctlistM2!A:AR,27,FALSE),0)</f>
        <v>0</v>
      </c>
      <c r="N349" s="2">
        <f>IF(M349=0,0,VLOOKUP(L349,ProbListM2!D:W,IF(M349=1,17,IF(M349=2,18,IF(M349=3,19,IF(M349=4,20)))), FALSE))</f>
        <v>0</v>
      </c>
      <c r="O349" t="str">
        <f>IF(_xlfn.IFNA(VLOOKUP(D349,ctlistM2!A:AI,28,FALSE),"FA 12:0")=0,"FA 12:0", _xlfn.IFNA(VLOOKUP(D349,ctlistM2!A:AI,28,FALSE),"FA 12:0"))</f>
        <v>FA 12:0</v>
      </c>
      <c r="P349">
        <f>_xlfn.IFNA(VLOOKUP(D349,ctlistM2!A:AU,35,FALSE),0)</f>
        <v>0</v>
      </c>
      <c r="Q349" s="2">
        <f>IF(P349=0,0,VLOOKUP(O349,ProbListM2!D:W,IF(P349=1,17,IF(P349=2,18,IF(P349=3,19,IF(P349=4,20)))), FALSE))</f>
        <v>0</v>
      </c>
    </row>
    <row r="350" spans="1:17" x14ac:dyDescent="0.25">
      <c r="A350">
        <v>349</v>
      </c>
      <c r="B350">
        <v>900.8</v>
      </c>
      <c r="C350">
        <v>629.5</v>
      </c>
      <c r="D350" t="s">
        <v>1352</v>
      </c>
      <c r="E350">
        <f>VLOOKUP(D350,ProbListM2!D:S,10,FALSE)</f>
        <v>0.51461361270324713</v>
      </c>
      <c r="F350" t="str">
        <f>_xlfn.IFNA(VLOOKUP(D350,ctlistM2!A:AI,4,FALSE),"FA 12:0")</f>
        <v>TG 54:5-FA16:1</v>
      </c>
      <c r="G350">
        <f>_xlfn.IFNA(VLOOKUP(D350,ctlistM2!A:AL,11,FALSE),0)</f>
        <v>1</v>
      </c>
      <c r="H350" s="2">
        <f>IF(G350=0,0,VLOOKUP(F350,ProbListM2!D:W,IF(G350=1,17,IF(G350=2,18,IF(G350=3,19,IF(G350=4,20)))), FALSE))</f>
        <v>5.9241361250901313E-2</v>
      </c>
      <c r="I350" s="12" t="str">
        <f>IF(_xlfn.IFNA(VLOOKUP(D350,ctlistM2!A:AI,12,FALSE),"FA 12:0")=0,"FA 12:0", _xlfn.IFNA(VLOOKUP(D350,ctlistM2!A:AI,12,FALSE),"FA 12:0"))</f>
        <v>FA 12:0</v>
      </c>
      <c r="J350" s="12">
        <f>_xlfn.IFNA(VLOOKUP(D350,ctlistM2!A:AO,19,FALSE),0)</f>
        <v>0</v>
      </c>
      <c r="K350" s="2">
        <f>IF(J350=0,0,VLOOKUP(I350,ProbListM2!D:W,IF(J350=1,17,IF(J350=2,18,IF(J350=3,19,IF(J350=4,20)))),FALSE))</f>
        <v>0</v>
      </c>
      <c r="L350" s="12" t="str">
        <f>IF(_xlfn.IFNA(VLOOKUP(D350,ctlistM2!A:AI,20,FALSE),"FA 12:0")=0,"FA 12:0", _xlfn.IFNA(VLOOKUP(D350,ctlistM2!A:AI,20,FALSE),"FA 12:0"))</f>
        <v>FA 12:0</v>
      </c>
      <c r="M350">
        <f>_xlfn.IFNA(VLOOKUP(D350,ctlistM2!A:AR,27,FALSE),0)</f>
        <v>0</v>
      </c>
      <c r="N350" s="2">
        <f>IF(M350=0,0,VLOOKUP(L350,ProbListM2!D:W,IF(M350=1,17,IF(M350=2,18,IF(M350=3,19,IF(M350=4,20)))), FALSE))</f>
        <v>0</v>
      </c>
      <c r="O350" t="str">
        <f>IF(_xlfn.IFNA(VLOOKUP(D350,ctlistM2!A:AI,28,FALSE),"FA 12:0")=0,"FA 12:0", _xlfn.IFNA(VLOOKUP(D350,ctlistM2!A:AI,28,FALSE),"FA 12:0"))</f>
        <v>FA 12:0</v>
      </c>
      <c r="P350">
        <f>_xlfn.IFNA(VLOOKUP(D350,ctlistM2!A:AU,35,FALSE),0)</f>
        <v>0</v>
      </c>
      <c r="Q350" s="2">
        <f>IF(P350=0,0,VLOOKUP(O350,ProbListM2!D:W,IF(P350=1,17,IF(P350=2,18,IF(P350=3,19,IF(P350=4,20)))), FALSE))</f>
        <v>0</v>
      </c>
    </row>
    <row r="351" spans="1:17" x14ac:dyDescent="0.25">
      <c r="A351">
        <v>350</v>
      </c>
      <c r="B351">
        <v>900.8</v>
      </c>
      <c r="C351">
        <v>599.5</v>
      </c>
      <c r="D351" t="s">
        <v>1353</v>
      </c>
      <c r="E351">
        <f>VLOOKUP(D351,ProbListM2!D:S,10,FALSE)</f>
        <v>0.51461361270324713</v>
      </c>
      <c r="F351" t="str">
        <f>_xlfn.IFNA(VLOOKUP(D351,ctlistM2!A:AI,4,FALSE),"FA 12:0")</f>
        <v>TG 54:5-FA18:1</v>
      </c>
      <c r="G351">
        <f>_xlfn.IFNA(VLOOKUP(D351,ctlistM2!A:AL,11,FALSE),0)</f>
        <v>2</v>
      </c>
      <c r="H351" s="2">
        <f>IF(G351=0,0,VLOOKUP(F351,ProbListM2!D:W,IF(G351=1,17,IF(G351=2,18,IF(G351=3,19,IF(G351=4,20)))), FALSE))</f>
        <v>1.2858101796407151E-2</v>
      </c>
      <c r="I351" s="12" t="str">
        <f>IF(_xlfn.IFNA(VLOOKUP(D351,ctlistM2!A:AI,12,FALSE),"FA 12:0")=0,"FA 12:0", _xlfn.IFNA(VLOOKUP(D351,ctlistM2!A:AI,12,FALSE),"FA 12:0"))</f>
        <v>TG 54:5-FA18:0</v>
      </c>
      <c r="J351" s="12">
        <f>_xlfn.IFNA(VLOOKUP(D351,ctlistM2!A:AO,19,FALSE),0)</f>
        <v>1</v>
      </c>
      <c r="K351" s="2">
        <f>IF(J351=0,0,VLOOKUP(I351,ProbListM2!D:W,IF(J351=1,17,IF(J351=2,18,IF(J351=3,19,IF(J351=4,20)))),FALSE))</f>
        <v>5.3864818553731209E-2</v>
      </c>
      <c r="L351" s="12" t="str">
        <f>IF(_xlfn.IFNA(VLOOKUP(D351,ctlistM2!A:AI,20,FALSE),"FA 12:0")=0,"FA 12:0", _xlfn.IFNA(VLOOKUP(D351,ctlistM2!A:AI,20,FALSE),"FA 12:0"))</f>
        <v>FA 12:0</v>
      </c>
      <c r="M351">
        <f>_xlfn.IFNA(VLOOKUP(D351,ctlistM2!A:AR,27,FALSE),0)</f>
        <v>0</v>
      </c>
      <c r="N351" s="2">
        <f>IF(M351=0,0,VLOOKUP(L351,ProbListM2!D:W,IF(M351=1,17,IF(M351=2,18,IF(M351=3,19,IF(M351=4,20)))), FALSE))</f>
        <v>0</v>
      </c>
      <c r="O351" t="str">
        <f>IF(_xlfn.IFNA(VLOOKUP(D351,ctlistM2!A:AI,28,FALSE),"FA 12:0")=0,"FA 12:0", _xlfn.IFNA(VLOOKUP(D351,ctlistM2!A:AI,28,FALSE),"FA 12:0"))</f>
        <v>FA 12:0</v>
      </c>
      <c r="P351">
        <f>_xlfn.IFNA(VLOOKUP(D351,ctlistM2!A:AU,35,FALSE),0)</f>
        <v>0</v>
      </c>
      <c r="Q351" s="2">
        <f>IF(P351=0,0,VLOOKUP(O351,ProbListM2!D:W,IF(P351=1,17,IF(P351=2,18,IF(P351=3,19,IF(P351=4,20)))), FALSE))</f>
        <v>0</v>
      </c>
    </row>
    <row r="352" spans="1:17" x14ac:dyDescent="0.25">
      <c r="A352">
        <v>351</v>
      </c>
      <c r="B352">
        <v>900.8</v>
      </c>
      <c r="C352">
        <v>601.5</v>
      </c>
      <c r="D352" t="s">
        <v>1354</v>
      </c>
      <c r="E352">
        <f>VLOOKUP(D352,ProbListM2!D:S,10,FALSE)</f>
        <v>0.51461361270324713</v>
      </c>
      <c r="F352" t="str">
        <f>_xlfn.IFNA(VLOOKUP(D352,ctlistM2!A:AI,4,FALSE),"FA 12:0")</f>
        <v>TG 54:5-FA18:2</v>
      </c>
      <c r="G352">
        <f>_xlfn.IFNA(VLOOKUP(D352,ctlistM2!A:AL,11,FALSE),0)</f>
        <v>2</v>
      </c>
      <c r="H352" s="2">
        <f>IF(G352=0,0,VLOOKUP(F352,ProbListM2!D:W,IF(G352=1,17,IF(G352=2,18,IF(G352=3,19,IF(G352=4,20)))), FALSE))</f>
        <v>1.2825672216473455E-2</v>
      </c>
      <c r="I352" s="12" t="str">
        <f>IF(_xlfn.IFNA(VLOOKUP(D352,ctlistM2!A:AI,12,FALSE),"FA 12:0")=0,"FA 12:0", _xlfn.IFNA(VLOOKUP(D352,ctlistM2!A:AI,12,FALSE),"FA 12:0"))</f>
        <v>TG 54:5-FA18:1</v>
      </c>
      <c r="J352" s="12">
        <f>_xlfn.IFNA(VLOOKUP(D352,ctlistM2!A:AO,19,FALSE),0)</f>
        <v>1</v>
      </c>
      <c r="K352" s="2">
        <f>IF(J352=0,0,VLOOKUP(I352,ProbListM2!D:W,IF(J352=1,17,IF(J352=2,18,IF(J352=3,19,IF(J352=4,20)))),FALSE))</f>
        <v>5.3933569175194644E-2</v>
      </c>
      <c r="L352" s="12" t="str">
        <f>IF(_xlfn.IFNA(VLOOKUP(D352,ctlistM2!A:AI,20,FALSE),"FA 12:0")=0,"FA 12:0", _xlfn.IFNA(VLOOKUP(D352,ctlistM2!A:AI,20,FALSE),"FA 12:0"))</f>
        <v>FA 12:0</v>
      </c>
      <c r="M352">
        <f>_xlfn.IFNA(VLOOKUP(D352,ctlistM2!A:AR,27,FALSE),0)</f>
        <v>0</v>
      </c>
      <c r="N352" s="2">
        <f>IF(M352=0,0,VLOOKUP(L352,ProbListM2!D:W,IF(M352=1,17,IF(M352=2,18,IF(M352=3,19,IF(M352=4,20)))), FALSE))</f>
        <v>0</v>
      </c>
      <c r="O352" t="str">
        <f>IF(_xlfn.IFNA(VLOOKUP(D352,ctlistM2!A:AI,28,FALSE),"FA 12:0")=0,"FA 12:0", _xlfn.IFNA(VLOOKUP(D352,ctlistM2!A:AI,28,FALSE),"FA 12:0"))</f>
        <v>FA 12:0</v>
      </c>
      <c r="P352">
        <f>_xlfn.IFNA(VLOOKUP(D352,ctlistM2!A:AU,35,FALSE),0)</f>
        <v>0</v>
      </c>
      <c r="Q352" s="2">
        <f>IF(P352=0,0,VLOOKUP(O352,ProbListM2!D:W,IF(P352=1,17,IF(P352=2,18,IF(P352=3,19,IF(P352=4,20)))), FALSE))</f>
        <v>0</v>
      </c>
    </row>
    <row r="353" spans="1:17" x14ac:dyDescent="0.25">
      <c r="A353">
        <v>352</v>
      </c>
      <c r="B353">
        <v>900.8</v>
      </c>
      <c r="C353">
        <v>603.5</v>
      </c>
      <c r="D353" t="s">
        <v>1355</v>
      </c>
      <c r="E353">
        <f>VLOOKUP(D353,ProbListM2!D:S,10,FALSE)</f>
        <v>0.51461361270324713</v>
      </c>
      <c r="F353" t="str">
        <f>_xlfn.IFNA(VLOOKUP(D353,ctlistM2!A:AI,4,FALSE),"FA 12:0")</f>
        <v>TG 54:5-FA18:3</v>
      </c>
      <c r="G353">
        <f>_xlfn.IFNA(VLOOKUP(D353,ctlistM2!A:AL,11,FALSE),0)</f>
        <v>2</v>
      </c>
      <c r="H353" s="2">
        <f>IF(G353=0,0,VLOOKUP(F353,ProbListM2!D:W,IF(G353=1,17,IF(G353=2,18,IF(G353=3,19,IF(G353=4,20)))), FALSE))</f>
        <v>1.2793288979564464E-2</v>
      </c>
      <c r="I353" s="12" t="str">
        <f>IF(_xlfn.IFNA(VLOOKUP(D353,ctlistM2!A:AI,12,FALSE),"FA 12:0")=0,"FA 12:0", _xlfn.IFNA(VLOOKUP(D353,ctlistM2!A:AI,12,FALSE),"FA 12:0"))</f>
        <v>TG 54:5-FA18:2</v>
      </c>
      <c r="J353" s="12">
        <f>_xlfn.IFNA(VLOOKUP(D353,ctlistM2!A:AO,19,FALSE),0)</f>
        <v>1</v>
      </c>
      <c r="K353" s="2">
        <f>IF(J353=0,0,VLOOKUP(I353,ProbListM2!D:W,IF(J353=1,17,IF(J353=2,18,IF(J353=3,19,IF(J353=4,20)))),FALSE))</f>
        <v>5.4002366139682789E-2</v>
      </c>
      <c r="L353" s="12" t="str">
        <f>IF(_xlfn.IFNA(VLOOKUP(D353,ctlistM2!A:AI,20,FALSE),"FA 12:0")=0,"FA 12:0", _xlfn.IFNA(VLOOKUP(D353,ctlistM2!A:AI,20,FALSE),"FA 12:0"))</f>
        <v>FA 12:0</v>
      </c>
      <c r="M353">
        <f>_xlfn.IFNA(VLOOKUP(D353,ctlistM2!A:AR,27,FALSE),0)</f>
        <v>0</v>
      </c>
      <c r="N353" s="2">
        <f>IF(M353=0,0,VLOOKUP(L353,ProbListM2!D:W,IF(M353=1,17,IF(M353=2,18,IF(M353=3,19,IF(M353=4,20)))), FALSE))</f>
        <v>0</v>
      </c>
      <c r="O353" t="str">
        <f>IF(_xlfn.IFNA(VLOOKUP(D353,ctlistM2!A:AI,28,FALSE),"FA 12:0")=0,"FA 12:0", _xlfn.IFNA(VLOOKUP(D353,ctlistM2!A:AI,28,FALSE),"FA 12:0"))</f>
        <v>FA 12:0</v>
      </c>
      <c r="P353">
        <f>_xlfn.IFNA(VLOOKUP(D353,ctlistM2!A:AU,35,FALSE),0)</f>
        <v>0</v>
      </c>
      <c r="Q353" s="2">
        <f>IF(P353=0,0,VLOOKUP(O353,ProbListM2!D:W,IF(P353=1,17,IF(P353=2,18,IF(P353=3,19,IF(P353=4,20)))), FALSE))</f>
        <v>0</v>
      </c>
    </row>
    <row r="354" spans="1:17" x14ac:dyDescent="0.25">
      <c r="A354">
        <v>353</v>
      </c>
      <c r="B354">
        <v>900.8</v>
      </c>
      <c r="C354">
        <v>605.5</v>
      </c>
      <c r="D354" t="s">
        <v>1356</v>
      </c>
      <c r="E354">
        <f>VLOOKUP(D354,ProbListM2!D:S,10,FALSE)</f>
        <v>0.51461361270324713</v>
      </c>
      <c r="F354" t="str">
        <f>_xlfn.IFNA(VLOOKUP(D354,ctlistM2!A:AI,4,FALSE),"FA 12:0")</f>
        <v>TG 54:5-FA18:3</v>
      </c>
      <c r="G354">
        <f>_xlfn.IFNA(VLOOKUP(D354,ctlistM2!A:AL,11,FALSE),0)</f>
        <v>1</v>
      </c>
      <c r="H354" s="2">
        <f>IF(G354=0,0,VLOOKUP(F354,ProbListM2!D:W,IF(G354=1,17,IF(G354=2,18,IF(G354=3,19,IF(G354=4,20)))), FALSE))</f>
        <v>5.4071209447195658E-2</v>
      </c>
      <c r="I354" s="12" t="str">
        <f>IF(_xlfn.IFNA(VLOOKUP(D354,ctlistM2!A:AI,12,FALSE),"FA 12:0")=0,"FA 12:0", _xlfn.IFNA(VLOOKUP(D354,ctlistM2!A:AI,12,FALSE),"FA 12:0"))</f>
        <v>FA 12:0</v>
      </c>
      <c r="J354" s="12">
        <f>_xlfn.IFNA(VLOOKUP(D354,ctlistM2!A:AO,19,FALSE),0)</f>
        <v>0</v>
      </c>
      <c r="K354" s="2">
        <f>IF(J354=0,0,VLOOKUP(I354,ProbListM2!D:W,IF(J354=1,17,IF(J354=2,18,IF(J354=3,19,IF(J354=4,20)))),FALSE))</f>
        <v>0</v>
      </c>
      <c r="L354" s="12" t="str">
        <f>IF(_xlfn.IFNA(VLOOKUP(D354,ctlistM2!A:AI,20,FALSE),"FA 12:0")=0,"FA 12:0", _xlfn.IFNA(VLOOKUP(D354,ctlistM2!A:AI,20,FALSE),"FA 12:0"))</f>
        <v>FA 12:0</v>
      </c>
      <c r="M354">
        <f>_xlfn.IFNA(VLOOKUP(D354,ctlistM2!A:AR,27,FALSE),0)</f>
        <v>0</v>
      </c>
      <c r="N354" s="2">
        <f>IF(M354=0,0,VLOOKUP(L354,ProbListM2!D:W,IF(M354=1,17,IF(M354=2,18,IF(M354=3,19,IF(M354=4,20)))), FALSE))</f>
        <v>0</v>
      </c>
      <c r="O354" t="str">
        <f>IF(_xlfn.IFNA(VLOOKUP(D354,ctlistM2!A:AI,28,FALSE),"FA 12:0")=0,"FA 12:0", _xlfn.IFNA(VLOOKUP(D354,ctlistM2!A:AI,28,FALSE),"FA 12:0"))</f>
        <v>FA 12:0</v>
      </c>
      <c r="P354">
        <f>_xlfn.IFNA(VLOOKUP(D354,ctlistM2!A:AU,35,FALSE),0)</f>
        <v>0</v>
      </c>
      <c r="Q354" s="2">
        <f>IF(P354=0,0,VLOOKUP(O354,ProbListM2!D:W,IF(P354=1,17,IF(P354=2,18,IF(P354=3,19,IF(P354=4,20)))), FALSE))</f>
        <v>0</v>
      </c>
    </row>
    <row r="355" spans="1:17" x14ac:dyDescent="0.25">
      <c r="A355">
        <v>354</v>
      </c>
      <c r="B355">
        <v>900.8</v>
      </c>
      <c r="C355">
        <v>573.5</v>
      </c>
      <c r="D355" t="s">
        <v>1357</v>
      </c>
      <c r="E355">
        <f>VLOOKUP(D355,ProbListM2!D:S,10,FALSE)</f>
        <v>0.51461361270324713</v>
      </c>
      <c r="F355" t="str">
        <f>_xlfn.IFNA(VLOOKUP(D355,ctlistM2!A:AI,4,FALSE),"FA 12:0")</f>
        <v>TG 54:5-FA20:2</v>
      </c>
      <c r="G355">
        <f>_xlfn.IFNA(VLOOKUP(D355,ctlistM2!A:AL,11,FALSE),0)</f>
        <v>2</v>
      </c>
      <c r="H355" s="2">
        <f>IF(G355=0,0,VLOOKUP(F355,ProbListM2!D:W,IF(G355=1,17,IF(G355=2,18,IF(G355=3,19,IF(G355=4,20)))), FALSE))</f>
        <v>1.5364529833725268E-2</v>
      </c>
      <c r="I355" s="12" t="str">
        <f>IF(_xlfn.IFNA(VLOOKUP(D355,ctlistM2!A:AI,12,FALSE),"FA 12:0")=0,"FA 12:0", _xlfn.IFNA(VLOOKUP(D355,ctlistM2!A:AI,12,FALSE),"FA 12:0"))</f>
        <v>FA 12:0</v>
      </c>
      <c r="J355" s="12">
        <f>_xlfn.IFNA(VLOOKUP(D355,ctlistM2!A:AO,19,FALSE),0)</f>
        <v>0</v>
      </c>
      <c r="K355" s="2">
        <f>IF(J355=0,0,VLOOKUP(I355,ProbListM2!D:W,IF(J355=1,17,IF(J355=2,18,IF(J355=3,19,IF(J355=4,20)))),FALSE))</f>
        <v>0</v>
      </c>
      <c r="L355" s="12" t="str">
        <f>IF(_xlfn.IFNA(VLOOKUP(D355,ctlistM2!A:AI,20,FALSE),"FA 12:0")=0,"FA 12:0", _xlfn.IFNA(VLOOKUP(D355,ctlistM2!A:AI,20,FALSE),"FA 12:0"))</f>
        <v>FA 12:0</v>
      </c>
      <c r="M355">
        <f>_xlfn.IFNA(VLOOKUP(D355,ctlistM2!A:AR,27,FALSE),0)</f>
        <v>0</v>
      </c>
      <c r="N355" s="2">
        <f>IF(M355=0,0,VLOOKUP(L355,ProbListM2!D:W,IF(M355=1,17,IF(M355=2,18,IF(M355=3,19,IF(M355=4,20)))), FALSE))</f>
        <v>0</v>
      </c>
      <c r="O355" t="str">
        <f>IF(_xlfn.IFNA(VLOOKUP(D355,ctlistM2!A:AI,28,FALSE),"FA 12:0")=0,"FA 12:0", _xlfn.IFNA(VLOOKUP(D355,ctlistM2!A:AI,28,FALSE),"FA 12:0"))</f>
        <v>FA 12:0</v>
      </c>
      <c r="P355">
        <f>_xlfn.IFNA(VLOOKUP(D355,ctlistM2!A:AU,35,FALSE),0)</f>
        <v>0</v>
      </c>
      <c r="Q355" s="2">
        <f>IF(P355=0,0,VLOOKUP(O355,ProbListM2!D:W,IF(P355=1,17,IF(P355=2,18,IF(P355=3,19,IF(P355=4,20)))), FALSE))</f>
        <v>0</v>
      </c>
    </row>
    <row r="356" spans="1:17" x14ac:dyDescent="0.25">
      <c r="A356">
        <v>355</v>
      </c>
      <c r="B356">
        <v>900.8</v>
      </c>
      <c r="C356">
        <v>575.5</v>
      </c>
      <c r="D356" t="s">
        <v>1358</v>
      </c>
      <c r="E356">
        <f>VLOOKUP(D356,ProbListM2!D:S,10,FALSE)</f>
        <v>0.51461361270324713</v>
      </c>
      <c r="F356" t="str">
        <f>_xlfn.IFNA(VLOOKUP(D356,ctlistM2!A:AI,4,FALSE),"FA 12:0")</f>
        <v>TG 54:5-FA20:3</v>
      </c>
      <c r="G356">
        <f>_xlfn.IFNA(VLOOKUP(D356,ctlistM2!A:AL,11,FALSE),0)</f>
        <v>2</v>
      </c>
      <c r="H356" s="2">
        <f>IF(G356=0,0,VLOOKUP(F356,ProbListM2!D:W,IF(G356=1,17,IF(G356=2,18,IF(G356=3,19,IF(G356=4,20)))), FALSE))</f>
        <v>1.5328618138567774E-2</v>
      </c>
      <c r="I356" s="12" t="str">
        <f>IF(_xlfn.IFNA(VLOOKUP(D356,ctlistM2!A:AI,12,FALSE),"FA 12:0")=0,"FA 12:0", _xlfn.IFNA(VLOOKUP(D356,ctlistM2!A:AI,12,FALSE),"FA 12:0"))</f>
        <v>TG 54:5-FA20:2</v>
      </c>
      <c r="J356" s="12">
        <f>_xlfn.IFNA(VLOOKUP(D356,ctlistM2!A:AO,19,FALSE),0)</f>
        <v>1</v>
      </c>
      <c r="K356" s="2">
        <f>IF(J356=0,0,VLOOKUP(I356,ProbListM2!D:W,IF(J356=1,17,IF(J356=2,18,IF(J356=3,19,IF(J356=4,20)))),FALSE))</f>
        <v>4.8959694829453553E-2</v>
      </c>
      <c r="L356" s="12" t="str">
        <f>IF(_xlfn.IFNA(VLOOKUP(D356,ctlistM2!A:AI,20,FALSE),"FA 12:0")=0,"FA 12:0", _xlfn.IFNA(VLOOKUP(D356,ctlistM2!A:AI,20,FALSE),"FA 12:0"))</f>
        <v>FA 12:0</v>
      </c>
      <c r="M356">
        <f>_xlfn.IFNA(VLOOKUP(D356,ctlistM2!A:AR,27,FALSE),0)</f>
        <v>0</v>
      </c>
      <c r="N356" s="2">
        <f>IF(M356=0,0,VLOOKUP(L356,ProbListM2!D:W,IF(M356=1,17,IF(M356=2,18,IF(M356=3,19,IF(M356=4,20)))), FALSE))</f>
        <v>0</v>
      </c>
      <c r="O356" t="str">
        <f>IF(_xlfn.IFNA(VLOOKUP(D356,ctlistM2!A:AI,28,FALSE),"FA 12:0")=0,"FA 12:0", _xlfn.IFNA(VLOOKUP(D356,ctlistM2!A:AI,28,FALSE),"FA 12:0"))</f>
        <v>FA 12:0</v>
      </c>
      <c r="P356">
        <f>_xlfn.IFNA(VLOOKUP(D356,ctlistM2!A:AU,35,FALSE),0)</f>
        <v>0</v>
      </c>
      <c r="Q356" s="2">
        <f>IF(P356=0,0,VLOOKUP(O356,ProbListM2!D:W,IF(P356=1,17,IF(P356=2,18,IF(P356=3,19,IF(P356=4,20)))), FALSE))</f>
        <v>0</v>
      </c>
    </row>
    <row r="357" spans="1:17" x14ac:dyDescent="0.25">
      <c r="A357">
        <v>356</v>
      </c>
      <c r="B357">
        <v>900.8</v>
      </c>
      <c r="C357">
        <v>577.5</v>
      </c>
      <c r="D357" t="s">
        <v>1359</v>
      </c>
      <c r="E357">
        <f>VLOOKUP(D357,ProbListM2!D:S,10,FALSE)</f>
        <v>0.51461361270324713</v>
      </c>
      <c r="F357" t="str">
        <f>_xlfn.IFNA(VLOOKUP(D357,ctlistM2!A:AI,4,FALSE),"FA 12:0")</f>
        <v>TG 54:5-FA20:3</v>
      </c>
      <c r="G357">
        <f>_xlfn.IFNA(VLOOKUP(D357,ctlistM2!A:AL,11,FALSE),0)</f>
        <v>1</v>
      </c>
      <c r="H357" s="2">
        <f>IF(G357=0,0,VLOOKUP(F357,ProbListM2!D:W,IF(G357=1,17,IF(G357=2,18,IF(G357=3,19,IF(G357=4,20)))), FALSE))</f>
        <v>4.9025009678717903E-2</v>
      </c>
      <c r="I357" s="12" t="str">
        <f>IF(_xlfn.IFNA(VLOOKUP(D357,ctlistM2!A:AI,12,FALSE),"FA 12:0")=0,"FA 12:0", _xlfn.IFNA(VLOOKUP(D357,ctlistM2!A:AI,12,FALSE),"FA 12:0"))</f>
        <v>TG 54:5-FA20:4</v>
      </c>
      <c r="J357" s="12">
        <f>_xlfn.IFNA(VLOOKUP(D357,ctlistM2!A:AO,19,FALSE),0)</f>
        <v>2</v>
      </c>
      <c r="K357" s="2">
        <f>IF(J357=0,0,VLOOKUP(I357,ProbListM2!D:W,IF(J357=1,17,IF(J357=2,18,IF(J357=3,19,IF(J357=4,20)))),FALSE))</f>
        <v>1.5292752786434985E-2</v>
      </c>
      <c r="L357" s="12" t="str">
        <f>IF(_xlfn.IFNA(VLOOKUP(D357,ctlistM2!A:AI,20,FALSE),"FA 12:0")=0,"FA 12:0", _xlfn.IFNA(VLOOKUP(D357,ctlistM2!A:AI,20,FALSE),"FA 12:0"))</f>
        <v>FA 12:0</v>
      </c>
      <c r="M357">
        <f>_xlfn.IFNA(VLOOKUP(D357,ctlistM2!A:AR,27,FALSE),0)</f>
        <v>0</v>
      </c>
      <c r="N357" s="2">
        <f>IF(M357=0,0,VLOOKUP(L357,ProbListM2!D:W,IF(M357=1,17,IF(M357=2,18,IF(M357=3,19,IF(M357=4,20)))), FALSE))</f>
        <v>0</v>
      </c>
      <c r="O357" t="str">
        <f>IF(_xlfn.IFNA(VLOOKUP(D357,ctlistM2!A:AI,28,FALSE),"FA 12:0")=0,"FA 12:0", _xlfn.IFNA(VLOOKUP(D357,ctlistM2!A:AI,28,FALSE),"FA 12:0"))</f>
        <v>FA 12:0</v>
      </c>
      <c r="P357">
        <f>_xlfn.IFNA(VLOOKUP(D357,ctlistM2!A:AU,35,FALSE),0)</f>
        <v>0</v>
      </c>
      <c r="Q357" s="2">
        <f>IF(P357=0,0,VLOOKUP(O357,ProbListM2!D:W,IF(P357=1,17,IF(P357=2,18,IF(P357=3,19,IF(P357=4,20)))), FALSE))</f>
        <v>0</v>
      </c>
    </row>
    <row r="358" spans="1:17" x14ac:dyDescent="0.25">
      <c r="A358">
        <v>357</v>
      </c>
      <c r="B358">
        <v>900.8</v>
      </c>
      <c r="C358">
        <v>579.5</v>
      </c>
      <c r="D358" t="s">
        <v>1360</v>
      </c>
      <c r="E358">
        <f>VLOOKUP(D358,ProbListM2!D:S,10,FALSE)</f>
        <v>0.51461361270324713</v>
      </c>
      <c r="F358" t="str">
        <f>_xlfn.IFNA(VLOOKUP(D358,ctlistM2!A:AI,4,FALSE),"FA 12:0")</f>
        <v>TG 54:5-FA20:4</v>
      </c>
      <c r="G358">
        <f>_xlfn.IFNA(VLOOKUP(D358,ctlistM2!A:AL,11,FALSE),0)</f>
        <v>1</v>
      </c>
      <c r="H358" s="2">
        <f>IF(G358=0,0,VLOOKUP(F358,ProbListM2!D:W,IF(G358=1,17,IF(G358=2,18,IF(G358=3,19,IF(G358=4,20)))), FALSE))</f>
        <v>4.9090370871006955E-2</v>
      </c>
      <c r="I358" s="12" t="str">
        <f>IF(_xlfn.IFNA(VLOOKUP(D358,ctlistM2!A:AI,12,FALSE),"FA 12:0")=0,"FA 12:0", _xlfn.IFNA(VLOOKUP(D358,ctlistM2!A:AI,12,FALSE),"FA 12:0"))</f>
        <v>TG 54:5-FA20:5</v>
      </c>
      <c r="J358" s="12">
        <f>_xlfn.IFNA(VLOOKUP(D358,ctlistM2!A:AO,19,FALSE),0)</f>
        <v>2</v>
      </c>
      <c r="K358" s="2">
        <f>IF(J358=0,0,VLOOKUP(I358,ProbListM2!D:W,IF(J358=1,17,IF(J358=2,18,IF(J358=3,19,IF(J358=4,20)))),FALSE))</f>
        <v>1.5256933777326898E-2</v>
      </c>
      <c r="L358" s="12" t="str">
        <f>IF(_xlfn.IFNA(VLOOKUP(D358,ctlistM2!A:AI,20,FALSE),"FA 12:0")=0,"FA 12:0", _xlfn.IFNA(VLOOKUP(D358,ctlistM2!A:AI,20,FALSE),"FA 12:0"))</f>
        <v>FA 12:0</v>
      </c>
      <c r="M358">
        <f>_xlfn.IFNA(VLOOKUP(D358,ctlistM2!A:AR,27,FALSE),0)</f>
        <v>0</v>
      </c>
      <c r="N358" s="2">
        <f>IF(M358=0,0,VLOOKUP(L358,ProbListM2!D:W,IF(M358=1,17,IF(M358=2,18,IF(M358=3,19,IF(M358=4,20)))), FALSE))</f>
        <v>0</v>
      </c>
      <c r="O358" t="str">
        <f>IF(_xlfn.IFNA(VLOOKUP(D358,ctlistM2!A:AI,28,FALSE),"FA 12:0")=0,"FA 12:0", _xlfn.IFNA(VLOOKUP(D358,ctlistM2!A:AI,28,FALSE),"FA 12:0"))</f>
        <v>FA 12:0</v>
      </c>
      <c r="P358">
        <f>_xlfn.IFNA(VLOOKUP(D358,ctlistM2!A:AU,35,FALSE),0)</f>
        <v>0</v>
      </c>
      <c r="Q358" s="2">
        <f>IF(P358=0,0,VLOOKUP(O358,ProbListM2!D:W,IF(P358=1,17,IF(P358=2,18,IF(P358=3,19,IF(P358=4,20)))), FALSE))</f>
        <v>0</v>
      </c>
    </row>
    <row r="359" spans="1:17" x14ac:dyDescent="0.25">
      <c r="A359">
        <v>358</v>
      </c>
      <c r="B359">
        <v>900.8</v>
      </c>
      <c r="C359">
        <v>545.5</v>
      </c>
      <c r="D359" t="s">
        <v>1361</v>
      </c>
      <c r="E359">
        <f>VLOOKUP(D359,ProbListM2!D:S,10,FALSE)</f>
        <v>0.51461361270324713</v>
      </c>
      <c r="F359" t="str">
        <f>_xlfn.IFNA(VLOOKUP(D359,ctlistM2!A:AI,4,FALSE),"FA 12:0")</f>
        <v>TG 54:5-FA22:1</v>
      </c>
      <c r="G359">
        <f>_xlfn.IFNA(VLOOKUP(D359,ctlistM2!A:AL,11,FALSE),0)</f>
        <v>1</v>
      </c>
      <c r="H359" s="2">
        <f>IF(G359=0,0,VLOOKUP(F359,ProbListM2!D:W,IF(G359=1,17,IF(G359=2,18,IF(G359=3,19,IF(G359=4,20)))), FALSE))</f>
        <v>4.4123932694959067E-2</v>
      </c>
      <c r="I359" s="12" t="str">
        <f>IF(_xlfn.IFNA(VLOOKUP(D359,ctlistM2!A:AI,12,FALSE),"FA 12:0")=0,"FA 12:0", _xlfn.IFNA(VLOOKUP(D359,ctlistM2!A:AI,12,FALSE),"FA 12:0"))</f>
        <v>FA 12:0</v>
      </c>
      <c r="J359" s="12">
        <f>_xlfn.IFNA(VLOOKUP(D359,ctlistM2!A:AO,19,FALSE),0)</f>
        <v>0</v>
      </c>
      <c r="K359" s="2">
        <f>IF(J359=0,0,VLOOKUP(I359,ProbListM2!D:W,IF(J359=1,17,IF(J359=2,18,IF(J359=3,19,IF(J359=4,20)))),FALSE))</f>
        <v>0</v>
      </c>
      <c r="L359" s="12" t="str">
        <f>IF(_xlfn.IFNA(VLOOKUP(D359,ctlistM2!A:AI,20,FALSE),"FA 12:0")=0,"FA 12:0", _xlfn.IFNA(VLOOKUP(D359,ctlistM2!A:AI,20,FALSE),"FA 12:0"))</f>
        <v>FA 12:0</v>
      </c>
      <c r="M359">
        <f>_xlfn.IFNA(VLOOKUP(D359,ctlistM2!A:AR,27,FALSE),0)</f>
        <v>0</v>
      </c>
      <c r="N359" s="2">
        <f>IF(M359=0,0,VLOOKUP(L359,ProbListM2!D:W,IF(M359=1,17,IF(M359=2,18,IF(M359=3,19,IF(M359=4,20)))), FALSE))</f>
        <v>0</v>
      </c>
      <c r="O359" t="str">
        <f>IF(_xlfn.IFNA(VLOOKUP(D359,ctlistM2!A:AI,28,FALSE),"FA 12:0")=0,"FA 12:0", _xlfn.IFNA(VLOOKUP(D359,ctlistM2!A:AI,28,FALSE),"FA 12:0"))</f>
        <v>FA 12:0</v>
      </c>
      <c r="P359">
        <f>_xlfn.IFNA(VLOOKUP(D359,ctlistM2!A:AU,35,FALSE),0)</f>
        <v>0</v>
      </c>
      <c r="Q359" s="2">
        <f>IF(P359=0,0,VLOOKUP(O359,ProbListM2!D:W,IF(P359=1,17,IF(P359=2,18,IF(P359=3,19,IF(P359=4,20)))), FALSE))</f>
        <v>0</v>
      </c>
    </row>
    <row r="360" spans="1:17" x14ac:dyDescent="0.25">
      <c r="A360">
        <v>359</v>
      </c>
      <c r="B360">
        <v>900.8</v>
      </c>
      <c r="C360">
        <v>551.5</v>
      </c>
      <c r="D360" t="s">
        <v>1362</v>
      </c>
      <c r="E360">
        <f>VLOOKUP(D360,ProbListM2!D:S,10,FALSE)</f>
        <v>0.51461361270324713</v>
      </c>
      <c r="F360" t="str">
        <f>_xlfn.IFNA(VLOOKUP(D360,ctlistM2!A:AI,4,FALSE),"FA 12:0")</f>
        <v>TG 54:5-FA22:4</v>
      </c>
      <c r="G360">
        <f>_xlfn.IFNA(VLOOKUP(D360,ctlistM2!A:AL,11,FALSE),0)</f>
        <v>1</v>
      </c>
      <c r="H360" s="2">
        <f>IF(G360=0,0,VLOOKUP(F360,ProbListM2!D:W,IF(G360=1,17,IF(G360=2,18,IF(G360=3,19,IF(G360=4,20)))), FALSE))</f>
        <v>4.4309291868006605E-2</v>
      </c>
      <c r="I360" s="12" t="str">
        <f>IF(_xlfn.IFNA(VLOOKUP(D360,ctlistM2!A:AI,12,FALSE),"FA 12:0")=0,"FA 12:0", _xlfn.IFNA(VLOOKUP(D360,ctlistM2!A:AI,12,FALSE),"FA 12:0"))</f>
        <v>TG 54:5-FA22:5</v>
      </c>
      <c r="J360" s="12">
        <f>_xlfn.IFNA(VLOOKUP(D360,ctlistM2!A:AO,19,FALSE),0)</f>
        <v>2</v>
      </c>
      <c r="K360" s="2">
        <f>IF(J360=0,0,VLOOKUP(I360,ProbListM2!D:W,IF(J360=1,17,IF(J360=2,18,IF(J360=3,19,IF(J360=4,20)))),FALSE))</f>
        <v>1.8053855243559108E-2</v>
      </c>
      <c r="L360" s="12" t="str">
        <f>IF(_xlfn.IFNA(VLOOKUP(D360,ctlistM2!A:AI,20,FALSE),"FA 12:0")=0,"FA 12:0", _xlfn.IFNA(VLOOKUP(D360,ctlistM2!A:AI,20,FALSE),"FA 12:0"))</f>
        <v>FA 12:0</v>
      </c>
      <c r="M360">
        <f>_xlfn.IFNA(VLOOKUP(D360,ctlistM2!A:AR,27,FALSE),0)</f>
        <v>0</v>
      </c>
      <c r="N360" s="2">
        <f>IF(M360=0,0,VLOOKUP(L360,ProbListM2!D:W,IF(M360=1,17,IF(M360=2,18,IF(M360=3,19,IF(M360=4,20)))), FALSE))</f>
        <v>0</v>
      </c>
      <c r="O360" t="str">
        <f>IF(_xlfn.IFNA(VLOOKUP(D360,ctlistM2!A:AI,28,FALSE),"FA 12:0")=0,"FA 12:0", _xlfn.IFNA(VLOOKUP(D360,ctlistM2!A:AI,28,FALSE),"FA 12:0"))</f>
        <v>FA 12:0</v>
      </c>
      <c r="P360">
        <f>_xlfn.IFNA(VLOOKUP(D360,ctlistM2!A:AU,35,FALSE),0)</f>
        <v>0</v>
      </c>
      <c r="Q360" s="2">
        <f>IF(P360=0,0,VLOOKUP(O360,ProbListM2!D:W,IF(P360=1,17,IF(P360=2,18,IF(P360=3,19,IF(P360=4,20)))), FALSE))</f>
        <v>0</v>
      </c>
    </row>
    <row r="361" spans="1:17" x14ac:dyDescent="0.25">
      <c r="A361">
        <v>360</v>
      </c>
      <c r="B361">
        <v>898.8</v>
      </c>
      <c r="C361">
        <v>625.5</v>
      </c>
      <c r="D361" t="s">
        <v>1363</v>
      </c>
      <c r="E361">
        <f>VLOOKUP(D361,ProbListM2!D:S,10,FALSE)</f>
        <v>0.51476803153042561</v>
      </c>
      <c r="F361" t="str">
        <f>_xlfn.IFNA(VLOOKUP(D361,ctlistM2!A:AI,4,FALSE),"FA 12:0")</f>
        <v>TG 54:6-FA16:1</v>
      </c>
      <c r="G361">
        <f>_xlfn.IFNA(VLOOKUP(D361,ctlistM2!A:AL,11,FALSE),0)</f>
        <v>2</v>
      </c>
      <c r="H361" s="2">
        <f>IF(G361=0,0,VLOOKUP(F361,ProbListM2!D:W,IF(G361=1,17,IF(G361=2,18,IF(G361=3,19,IF(G361=4,20)))), FALSE))</f>
        <v>1.0587540968703669E-2</v>
      </c>
      <c r="I361" s="12" t="str">
        <f>IF(_xlfn.IFNA(VLOOKUP(D361,ctlistM2!A:AI,12,FALSE),"FA 12:0")=0,"FA 12:0", _xlfn.IFNA(VLOOKUP(D361,ctlistM2!A:AI,12,FALSE),"FA 12:0"))</f>
        <v>TG 54:6-FA16:0</v>
      </c>
      <c r="J361" s="12">
        <f>_xlfn.IFNA(VLOOKUP(D361,ctlistM2!A:AO,19,FALSE),0)</f>
        <v>1</v>
      </c>
      <c r="K361" s="2">
        <f>IF(J361=0,0,VLOOKUP(I361,ProbListM2!D:W,IF(J361=1,17,IF(J361=2,18,IF(J361=3,19,IF(J361=4,20)))),FALSE))</f>
        <v>5.9114582479167767E-2</v>
      </c>
      <c r="L361" s="12" t="str">
        <f>IF(_xlfn.IFNA(VLOOKUP(D361,ctlistM2!A:AI,20,FALSE),"FA 12:0")=0,"FA 12:0", _xlfn.IFNA(VLOOKUP(D361,ctlistM2!A:AI,20,FALSE),"FA 12:0"))</f>
        <v>FA 12:0</v>
      </c>
      <c r="M361">
        <f>_xlfn.IFNA(VLOOKUP(D361,ctlistM2!A:AR,27,FALSE),0)</f>
        <v>0</v>
      </c>
      <c r="N361" s="2">
        <f>IF(M361=0,0,VLOOKUP(L361,ProbListM2!D:W,IF(M361=1,17,IF(M361=2,18,IF(M361=3,19,IF(M361=4,20)))), FALSE))</f>
        <v>0</v>
      </c>
      <c r="O361" t="str">
        <f>IF(_xlfn.IFNA(VLOOKUP(D361,ctlistM2!A:AI,28,FALSE),"FA 12:0")=0,"FA 12:0", _xlfn.IFNA(VLOOKUP(D361,ctlistM2!A:AI,28,FALSE),"FA 12:0"))</f>
        <v>FA 12:0</v>
      </c>
      <c r="P361">
        <f>_xlfn.IFNA(VLOOKUP(D361,ctlistM2!A:AU,35,FALSE),0)</f>
        <v>0</v>
      </c>
      <c r="Q361" s="2">
        <f>IF(P361=0,0,VLOOKUP(O361,ProbListM2!D:W,IF(P361=1,17,IF(P361=2,18,IF(P361=3,19,IF(P361=4,20)))), FALSE))</f>
        <v>0</v>
      </c>
    </row>
    <row r="362" spans="1:17" x14ac:dyDescent="0.25">
      <c r="A362">
        <v>361</v>
      </c>
      <c r="B362">
        <v>898.8</v>
      </c>
      <c r="C362">
        <v>627.5</v>
      </c>
      <c r="D362" t="s">
        <v>1364</v>
      </c>
      <c r="E362">
        <f>VLOOKUP(D362,ProbListM2!D:S,10,FALSE)</f>
        <v>0.51476803153042561</v>
      </c>
      <c r="F362" t="str">
        <f>_xlfn.IFNA(VLOOKUP(D362,ctlistM2!A:AI,4,FALSE),"FA 12:0")</f>
        <v>TG 54:6-FA16:1</v>
      </c>
      <c r="G362">
        <f>_xlfn.IFNA(VLOOKUP(D362,ctlistM2!A:AL,11,FALSE),0)</f>
        <v>1</v>
      </c>
      <c r="H362" s="2">
        <f>IF(G362=0,0,VLOOKUP(F362,ProbListM2!D:W,IF(G362=1,17,IF(G362=2,18,IF(G362=3,19,IF(G362=4,20)))), FALSE))</f>
        <v>5.9186836890552694E-2</v>
      </c>
      <c r="I362" s="12" t="str">
        <f>IF(_xlfn.IFNA(VLOOKUP(D362,ctlistM2!A:AI,12,FALSE),"FA 12:0")=0,"FA 12:0", _xlfn.IFNA(VLOOKUP(D362,ctlistM2!A:AI,12,FALSE),"FA 12:0"))</f>
        <v>FA 12:0</v>
      </c>
      <c r="J362" s="12">
        <f>_xlfn.IFNA(VLOOKUP(D362,ctlistM2!A:AO,19,FALSE),0)</f>
        <v>0</v>
      </c>
      <c r="K362" s="2">
        <f>IF(J362=0,0,VLOOKUP(I362,ProbListM2!D:W,IF(J362=1,17,IF(J362=2,18,IF(J362=3,19,IF(J362=4,20)))),FALSE))</f>
        <v>0</v>
      </c>
      <c r="L362" s="12" t="str">
        <f>IF(_xlfn.IFNA(VLOOKUP(D362,ctlistM2!A:AI,20,FALSE),"FA 12:0")=0,"FA 12:0", _xlfn.IFNA(VLOOKUP(D362,ctlistM2!A:AI,20,FALSE),"FA 12:0"))</f>
        <v>FA 12:0</v>
      </c>
      <c r="M362">
        <f>_xlfn.IFNA(VLOOKUP(D362,ctlistM2!A:AR,27,FALSE),0)</f>
        <v>0</v>
      </c>
      <c r="N362" s="2">
        <f>IF(M362=0,0,VLOOKUP(L362,ProbListM2!D:W,IF(M362=1,17,IF(M362=2,18,IF(M362=3,19,IF(M362=4,20)))), FALSE))</f>
        <v>0</v>
      </c>
      <c r="O362" t="str">
        <f>IF(_xlfn.IFNA(VLOOKUP(D362,ctlistM2!A:AI,28,FALSE),"FA 12:0")=0,"FA 12:0", _xlfn.IFNA(VLOOKUP(D362,ctlistM2!A:AI,28,FALSE),"FA 12:0"))</f>
        <v>FA 12:0</v>
      </c>
      <c r="P362">
        <f>_xlfn.IFNA(VLOOKUP(D362,ctlistM2!A:AU,35,FALSE),0)</f>
        <v>0</v>
      </c>
      <c r="Q362" s="2">
        <f>IF(P362=0,0,VLOOKUP(O362,ProbListM2!D:W,IF(P362=1,17,IF(P362=2,18,IF(P362=3,19,IF(P362=4,20)))), FALSE))</f>
        <v>0</v>
      </c>
    </row>
    <row r="363" spans="1:17" x14ac:dyDescent="0.25">
      <c r="A363">
        <v>362</v>
      </c>
      <c r="B363">
        <v>898.8</v>
      </c>
      <c r="C363">
        <v>597.5</v>
      </c>
      <c r="D363" t="s">
        <v>1365</v>
      </c>
      <c r="E363">
        <f>VLOOKUP(D363,ProbListM2!D:S,10,FALSE)</f>
        <v>0.51476803153042561</v>
      </c>
      <c r="F363" t="str">
        <f>_xlfn.IFNA(VLOOKUP(D363,ctlistM2!A:AI,4,FALSE),"FA 12:0")</f>
        <v>TG 54:6-FA18:1</v>
      </c>
      <c r="G363">
        <f>_xlfn.IFNA(VLOOKUP(D363,ctlistM2!A:AL,11,FALSE),0)</f>
        <v>2</v>
      </c>
      <c r="H363" s="2">
        <f>IF(G363=0,0,VLOOKUP(F363,ProbListM2!D:W,IF(G363=1,17,IF(G363=2,18,IF(G363=3,19,IF(G363=4,20)))), FALSE))</f>
        <v>1.286196009504156E-2</v>
      </c>
      <c r="I363" s="12" t="str">
        <f>IF(_xlfn.IFNA(VLOOKUP(D363,ctlistM2!A:AI,12,FALSE),"FA 12:0")=0,"FA 12:0", _xlfn.IFNA(VLOOKUP(D363,ctlistM2!A:AI,12,FALSE),"FA 12:0"))</f>
        <v>FA 12:0</v>
      </c>
      <c r="J363" s="12">
        <f>_xlfn.IFNA(VLOOKUP(D363,ctlistM2!A:AO,19,FALSE),0)</f>
        <v>0</v>
      </c>
      <c r="K363" s="2">
        <f>IF(J363=0,0,VLOOKUP(I363,ProbListM2!D:W,IF(J363=1,17,IF(J363=2,18,IF(J363=3,19,IF(J363=4,20)))),FALSE))</f>
        <v>0</v>
      </c>
      <c r="L363" s="12" t="str">
        <f>IF(_xlfn.IFNA(VLOOKUP(D363,ctlistM2!A:AI,20,FALSE),"FA 12:0")=0,"FA 12:0", _xlfn.IFNA(VLOOKUP(D363,ctlistM2!A:AI,20,FALSE),"FA 12:0"))</f>
        <v>FA 12:0</v>
      </c>
      <c r="M363">
        <f>_xlfn.IFNA(VLOOKUP(D363,ctlistM2!A:AR,27,FALSE),0)</f>
        <v>0</v>
      </c>
      <c r="N363" s="2">
        <f>IF(M363=0,0,VLOOKUP(L363,ProbListM2!D:W,IF(M363=1,17,IF(M363=2,18,IF(M363=3,19,IF(M363=4,20)))), FALSE))</f>
        <v>0</v>
      </c>
      <c r="O363" t="str">
        <f>IF(_xlfn.IFNA(VLOOKUP(D363,ctlistM2!A:AI,28,FALSE),"FA 12:0")=0,"FA 12:0", _xlfn.IFNA(VLOOKUP(D363,ctlistM2!A:AI,28,FALSE),"FA 12:0"))</f>
        <v>FA 12:0</v>
      </c>
      <c r="P363">
        <f>_xlfn.IFNA(VLOOKUP(D363,ctlistM2!A:AU,35,FALSE),0)</f>
        <v>0</v>
      </c>
      <c r="Q363" s="2">
        <f>IF(P363=0,0,VLOOKUP(O363,ProbListM2!D:W,IF(P363=1,17,IF(P363=2,18,IF(P363=3,19,IF(P363=4,20)))), FALSE))</f>
        <v>0</v>
      </c>
    </row>
    <row r="364" spans="1:17" x14ac:dyDescent="0.25">
      <c r="A364">
        <v>363</v>
      </c>
      <c r="B364">
        <v>898.8</v>
      </c>
      <c r="C364">
        <v>599.5</v>
      </c>
      <c r="D364" t="s">
        <v>1366</v>
      </c>
      <c r="E364">
        <f>VLOOKUP(D364,ProbListM2!D:S,10,FALSE)</f>
        <v>0.51476803153042561</v>
      </c>
      <c r="F364" t="str">
        <f>_xlfn.IFNA(VLOOKUP(D364,ctlistM2!A:AI,4,FALSE),"FA 12:0")</f>
        <v>TG 54:6-FA18:1</v>
      </c>
      <c r="G364">
        <f>_xlfn.IFNA(VLOOKUP(D364,ctlistM2!A:AL,11,FALSE),0)</f>
        <v>1</v>
      </c>
      <c r="H364" s="2">
        <f>IF(G364=0,0,VLOOKUP(F364,ProbListM2!D:W,IF(G364=1,17,IF(G364=2,18,IF(G364=3,19,IF(G364=4,20)))), FALSE))</f>
        <v>5.388098163589989E-2</v>
      </c>
      <c r="I364" s="12" t="str">
        <f>IF(_xlfn.IFNA(VLOOKUP(D364,ctlistM2!A:AI,12,FALSE),"FA 12:0")=0,"FA 12:0", _xlfn.IFNA(VLOOKUP(D364,ctlistM2!A:AI,12,FALSE),"FA 12:0"))</f>
        <v>TG 54:6-FA18:2</v>
      </c>
      <c r="J364" s="12">
        <f>_xlfn.IFNA(VLOOKUP(D364,ctlistM2!A:AO,19,FALSE),0)</f>
        <v>2</v>
      </c>
      <c r="K364" s="2">
        <f>IF(J364=0,0,VLOOKUP(I364,ProbListM2!D:W,IF(J364=1,17,IF(J364=2,18,IF(J364=3,19,IF(J364=4,20)))),FALSE))</f>
        <v>1.2829520784044453E-2</v>
      </c>
      <c r="L364" s="12" t="str">
        <f>IF(_xlfn.IFNA(VLOOKUP(D364,ctlistM2!A:AI,20,FALSE),"FA 12:0")=0,"FA 12:0", _xlfn.IFNA(VLOOKUP(D364,ctlistM2!A:AI,20,FALSE),"FA 12:0"))</f>
        <v>FA 12:0</v>
      </c>
      <c r="M364">
        <f>_xlfn.IFNA(VLOOKUP(D364,ctlistM2!A:AR,27,FALSE),0)</f>
        <v>0</v>
      </c>
      <c r="N364" s="2">
        <f>IF(M364=0,0,VLOOKUP(L364,ProbListM2!D:W,IF(M364=1,17,IF(M364=2,18,IF(M364=3,19,IF(M364=4,20)))), FALSE))</f>
        <v>0</v>
      </c>
      <c r="O364" t="str">
        <f>IF(_xlfn.IFNA(VLOOKUP(D364,ctlistM2!A:AI,28,FALSE),"FA 12:0")=0,"FA 12:0", _xlfn.IFNA(VLOOKUP(D364,ctlistM2!A:AI,28,FALSE),"FA 12:0"))</f>
        <v>FA 12:0</v>
      </c>
      <c r="P364">
        <f>_xlfn.IFNA(VLOOKUP(D364,ctlistM2!A:AU,35,FALSE),0)</f>
        <v>0</v>
      </c>
      <c r="Q364" s="2">
        <f>IF(P364=0,0,VLOOKUP(O364,ProbListM2!D:W,IF(P364=1,17,IF(P364=2,18,IF(P364=3,19,IF(P364=4,20)))), FALSE))</f>
        <v>0</v>
      </c>
    </row>
    <row r="365" spans="1:17" x14ac:dyDescent="0.25">
      <c r="A365">
        <v>364</v>
      </c>
      <c r="B365">
        <v>898.8</v>
      </c>
      <c r="C365">
        <v>601.5</v>
      </c>
      <c r="D365" t="s">
        <v>1367</v>
      </c>
      <c r="E365">
        <f>VLOOKUP(D365,ProbListM2!D:S,10,FALSE)</f>
        <v>0.51476803153042561</v>
      </c>
      <c r="F365" t="str">
        <f>_xlfn.IFNA(VLOOKUP(D365,ctlistM2!A:AI,4,FALSE),"FA 12:0")</f>
        <v>TG 54:6-FA18:3</v>
      </c>
      <c r="G365">
        <f>_xlfn.IFNA(VLOOKUP(D365,ctlistM2!A:AL,11,FALSE),0)</f>
        <v>2</v>
      </c>
      <c r="H365" s="2">
        <f>IF(G365=0,0,VLOOKUP(F365,ProbListM2!D:W,IF(G365=1,17,IF(G365=2,18,IF(G365=3,19,IF(G365=4,20)))), FALSE))</f>
        <v>1.2797127829978079E-2</v>
      </c>
      <c r="I365" s="12" t="str">
        <f>IF(_xlfn.IFNA(VLOOKUP(D365,ctlistM2!A:AI,12,FALSE),"FA 12:0")=0,"FA 12:0", _xlfn.IFNA(VLOOKUP(D365,ctlistM2!A:AI,12,FALSE),"FA 12:0"))</f>
        <v>TG 54:6-FA18:2</v>
      </c>
      <c r="J365" s="12">
        <f>_xlfn.IFNA(VLOOKUP(D365,ctlistM2!A:AO,19,FALSE),0)</f>
        <v>1</v>
      </c>
      <c r="K365" s="2">
        <f>IF(J365=0,0,VLOOKUP(I365,ProbListM2!D:W,IF(J365=1,17,IF(J365=2,18,IF(J365=3,19,IF(J365=4,20)))),FALSE))</f>
        <v>5.3949752887191366E-2</v>
      </c>
      <c r="L365" s="12" t="str">
        <f>IF(_xlfn.IFNA(VLOOKUP(D365,ctlistM2!A:AI,20,FALSE),"FA 12:0")=0,"FA 12:0", _xlfn.IFNA(VLOOKUP(D365,ctlistM2!A:AI,20,FALSE),"FA 12:0"))</f>
        <v>FA 12:0</v>
      </c>
      <c r="M365">
        <f>_xlfn.IFNA(VLOOKUP(D365,ctlistM2!A:AR,27,FALSE),0)</f>
        <v>0</v>
      </c>
      <c r="N365" s="2">
        <f>IF(M365=0,0,VLOOKUP(L365,ProbListM2!D:W,IF(M365=1,17,IF(M365=2,18,IF(M365=3,19,IF(M365=4,20)))), FALSE))</f>
        <v>0</v>
      </c>
      <c r="O365" t="str">
        <f>IF(_xlfn.IFNA(VLOOKUP(D365,ctlistM2!A:AI,28,FALSE),"FA 12:0")=0,"FA 12:0", _xlfn.IFNA(VLOOKUP(D365,ctlistM2!A:AI,28,FALSE),"FA 12:0"))</f>
        <v>FA 12:0</v>
      </c>
      <c r="P365">
        <f>_xlfn.IFNA(VLOOKUP(D365,ctlistM2!A:AU,35,FALSE),0)</f>
        <v>0</v>
      </c>
      <c r="Q365" s="2">
        <f>IF(P365=0,0,VLOOKUP(O365,ProbListM2!D:W,IF(P365=1,17,IF(P365=2,18,IF(P365=3,19,IF(P365=4,20)))), FALSE))</f>
        <v>0</v>
      </c>
    </row>
    <row r="366" spans="1:17" x14ac:dyDescent="0.25">
      <c r="A366">
        <v>365</v>
      </c>
      <c r="B366">
        <v>898.8</v>
      </c>
      <c r="C366">
        <v>603.5</v>
      </c>
      <c r="D366" t="s">
        <v>1368</v>
      </c>
      <c r="E366">
        <f>VLOOKUP(D366,ProbListM2!D:S,10,FALSE)</f>
        <v>0.51476803153042561</v>
      </c>
      <c r="F366" t="str">
        <f>_xlfn.IFNA(VLOOKUP(D366,ctlistM2!A:AI,4,FALSE),"FA 12:0")</f>
        <v>TG 54:6-FA18:3</v>
      </c>
      <c r="G366">
        <f>_xlfn.IFNA(VLOOKUP(D366,ctlistM2!A:AL,11,FALSE),0)</f>
        <v>1</v>
      </c>
      <c r="H366" s="2">
        <f>IF(G366=0,0,VLOOKUP(F366,ProbListM2!D:W,IF(G366=1,17,IF(G366=2,18,IF(G366=3,19,IF(G366=4,20)))), FALSE))</f>
        <v>5.401857049541358E-2</v>
      </c>
      <c r="I366" s="12" t="str">
        <f>IF(_xlfn.IFNA(VLOOKUP(D366,ctlistM2!A:AI,12,FALSE),"FA 12:0")=0,"FA 12:0", _xlfn.IFNA(VLOOKUP(D366,ctlistM2!A:AI,12,FALSE),"FA 12:0"))</f>
        <v>FA 12:0</v>
      </c>
      <c r="J366" s="12">
        <f>_xlfn.IFNA(VLOOKUP(D366,ctlistM2!A:AO,19,FALSE),0)</f>
        <v>0</v>
      </c>
      <c r="K366" s="2">
        <f>IF(J366=0,0,VLOOKUP(I366,ProbListM2!D:W,IF(J366=1,17,IF(J366=2,18,IF(J366=3,19,IF(J366=4,20)))),FALSE))</f>
        <v>0</v>
      </c>
      <c r="L366" s="12" t="str">
        <f>IF(_xlfn.IFNA(VLOOKUP(D366,ctlistM2!A:AI,20,FALSE),"FA 12:0")=0,"FA 12:0", _xlfn.IFNA(VLOOKUP(D366,ctlistM2!A:AI,20,FALSE),"FA 12:0"))</f>
        <v>FA 12:0</v>
      </c>
      <c r="M366">
        <f>_xlfn.IFNA(VLOOKUP(D366,ctlistM2!A:AR,27,FALSE),0)</f>
        <v>0</v>
      </c>
      <c r="N366" s="2">
        <f>IF(M366=0,0,VLOOKUP(L366,ProbListM2!D:W,IF(M366=1,17,IF(M366=2,18,IF(M366=3,19,IF(M366=4,20)))), FALSE))</f>
        <v>0</v>
      </c>
      <c r="O366" t="str">
        <f>IF(_xlfn.IFNA(VLOOKUP(D366,ctlistM2!A:AI,28,FALSE),"FA 12:0")=0,"FA 12:0", _xlfn.IFNA(VLOOKUP(D366,ctlistM2!A:AI,28,FALSE),"FA 12:0"))</f>
        <v>FA 12:0</v>
      </c>
      <c r="P366">
        <f>_xlfn.IFNA(VLOOKUP(D366,ctlistM2!A:AU,35,FALSE),0)</f>
        <v>0</v>
      </c>
      <c r="Q366" s="2">
        <f>IF(P366=0,0,VLOOKUP(O366,ProbListM2!D:W,IF(P366=1,17,IF(P366=2,18,IF(P366=3,19,IF(P366=4,20)))), FALSE))</f>
        <v>0</v>
      </c>
    </row>
    <row r="367" spans="1:17" x14ac:dyDescent="0.25">
      <c r="A367">
        <v>366</v>
      </c>
      <c r="B367">
        <v>898.8</v>
      </c>
      <c r="C367">
        <v>573.5</v>
      </c>
      <c r="D367" t="s">
        <v>1369</v>
      </c>
      <c r="E367">
        <f>VLOOKUP(D367,ProbListM2!D:S,10,FALSE)</f>
        <v>0.51476803153042561</v>
      </c>
      <c r="F367" t="str">
        <f>_xlfn.IFNA(VLOOKUP(D367,ctlistM2!A:AI,4,FALSE),"FA 12:0")</f>
        <v>TG 54:6-FA20:3</v>
      </c>
      <c r="G367">
        <f>_xlfn.IFNA(VLOOKUP(D367,ctlistM2!A:AL,11,FALSE),0)</f>
        <v>2</v>
      </c>
      <c r="H367" s="2">
        <f>IF(G367=0,0,VLOOKUP(F367,ProbListM2!D:W,IF(G367=1,17,IF(G367=2,18,IF(G367=3,19,IF(G367=4,20)))), FALSE))</f>
        <v>1.5333217758898043E-2</v>
      </c>
      <c r="I367" s="12" t="str">
        <f>IF(_xlfn.IFNA(VLOOKUP(D367,ctlistM2!A:AI,12,FALSE),"FA 12:0")=0,"FA 12:0", _xlfn.IFNA(VLOOKUP(D367,ctlistM2!A:AI,12,FALSE),"FA 12:0"))</f>
        <v>FA 12:0</v>
      </c>
      <c r="J367" s="12">
        <f>_xlfn.IFNA(VLOOKUP(D367,ctlistM2!A:AO,19,FALSE),0)</f>
        <v>0</v>
      </c>
      <c r="K367" s="2">
        <f>IF(J367=0,0,VLOOKUP(I367,ProbListM2!D:W,IF(J367=1,17,IF(J367=2,18,IF(J367=3,19,IF(J367=4,20)))),FALSE))</f>
        <v>0</v>
      </c>
      <c r="L367" s="12" t="str">
        <f>IF(_xlfn.IFNA(VLOOKUP(D367,ctlistM2!A:AI,20,FALSE),"FA 12:0")=0,"FA 12:0", _xlfn.IFNA(VLOOKUP(D367,ctlistM2!A:AI,20,FALSE),"FA 12:0"))</f>
        <v>FA 12:0</v>
      </c>
      <c r="M367">
        <f>_xlfn.IFNA(VLOOKUP(D367,ctlistM2!A:AR,27,FALSE),0)</f>
        <v>0</v>
      </c>
      <c r="N367" s="2">
        <f>IF(M367=0,0,VLOOKUP(L367,ProbListM2!D:W,IF(M367=1,17,IF(M367=2,18,IF(M367=3,19,IF(M367=4,20)))), FALSE))</f>
        <v>0</v>
      </c>
      <c r="O367" t="str">
        <f>IF(_xlfn.IFNA(VLOOKUP(D367,ctlistM2!A:AI,28,FALSE),"FA 12:0")=0,"FA 12:0", _xlfn.IFNA(VLOOKUP(D367,ctlistM2!A:AI,28,FALSE),"FA 12:0"))</f>
        <v>FA 12:0</v>
      </c>
      <c r="P367">
        <f>_xlfn.IFNA(VLOOKUP(D367,ctlistM2!A:AU,35,FALSE),0)</f>
        <v>0</v>
      </c>
      <c r="Q367" s="2">
        <f>IF(P367=0,0,VLOOKUP(O367,ProbListM2!D:W,IF(P367=1,17,IF(P367=2,18,IF(P367=3,19,IF(P367=4,20)))), FALSE))</f>
        <v>0</v>
      </c>
    </row>
    <row r="368" spans="1:17" x14ac:dyDescent="0.25">
      <c r="A368">
        <v>367</v>
      </c>
      <c r="B368">
        <v>898.8</v>
      </c>
      <c r="C368">
        <v>575.5</v>
      </c>
      <c r="D368" t="s">
        <v>1370</v>
      </c>
      <c r="E368">
        <f>VLOOKUP(D368,ProbListM2!D:S,10,FALSE)</f>
        <v>0.51476803153042561</v>
      </c>
      <c r="F368" t="str">
        <f>_xlfn.IFNA(VLOOKUP(D368,ctlistM2!A:AI,4,FALSE),"FA 12:0")</f>
        <v>TG 54:6-FA20:4</v>
      </c>
      <c r="G368">
        <f>_xlfn.IFNA(VLOOKUP(D368,ctlistM2!A:AL,11,FALSE),0)</f>
        <v>2</v>
      </c>
      <c r="H368" s="2">
        <f>IF(G368=0,0,VLOOKUP(F368,ProbListM2!D:W,IF(G368=1,17,IF(G368=2,18,IF(G368=3,19,IF(G368=4,20)))), FALSE))</f>
        <v>1.529734164473822E-2</v>
      </c>
      <c r="I368" s="12" t="str">
        <f>IF(_xlfn.IFNA(VLOOKUP(D368,ctlistM2!A:AI,12,FALSE),"FA 12:0")=0,"FA 12:0", _xlfn.IFNA(VLOOKUP(D368,ctlistM2!A:AI,12,FALSE),"FA 12:0"))</f>
        <v>TG 54:6-FA20:3</v>
      </c>
      <c r="J368" s="12">
        <f>_xlfn.IFNA(VLOOKUP(D368,ctlistM2!A:AO,19,FALSE),0)</f>
        <v>1</v>
      </c>
      <c r="K368" s="2">
        <f>IF(J368=0,0,VLOOKUP(I368,ProbListM2!D:W,IF(J368=1,17,IF(J368=2,18,IF(J368=3,19,IF(J368=4,20)))),FALSE))</f>
        <v>4.8974386043342866E-2</v>
      </c>
      <c r="L368" s="12" t="str">
        <f>IF(_xlfn.IFNA(VLOOKUP(D368,ctlistM2!A:AI,20,FALSE),"FA 12:0")=0,"FA 12:0", _xlfn.IFNA(VLOOKUP(D368,ctlistM2!A:AI,20,FALSE),"FA 12:0"))</f>
        <v>FA 12:0</v>
      </c>
      <c r="M368">
        <f>_xlfn.IFNA(VLOOKUP(D368,ctlistM2!A:AR,27,FALSE),0)</f>
        <v>0</v>
      </c>
      <c r="N368" s="2">
        <f>IF(M368=0,0,VLOOKUP(L368,ProbListM2!D:W,IF(M368=1,17,IF(M368=2,18,IF(M368=3,19,IF(M368=4,20)))), FALSE))</f>
        <v>0</v>
      </c>
      <c r="O368" t="str">
        <f>IF(_xlfn.IFNA(VLOOKUP(D368,ctlistM2!A:AI,28,FALSE),"FA 12:0")=0,"FA 12:0", _xlfn.IFNA(VLOOKUP(D368,ctlistM2!A:AI,28,FALSE),"FA 12:0"))</f>
        <v>FA 12:0</v>
      </c>
      <c r="P368">
        <f>_xlfn.IFNA(VLOOKUP(D368,ctlistM2!A:AU,35,FALSE),0)</f>
        <v>0</v>
      </c>
      <c r="Q368" s="2">
        <f>IF(P368=0,0,VLOOKUP(O368,ProbListM2!D:W,IF(P368=1,17,IF(P368=2,18,IF(P368=3,19,IF(P368=4,20)))), FALSE))</f>
        <v>0</v>
      </c>
    </row>
    <row r="369" spans="1:17" x14ac:dyDescent="0.25">
      <c r="A369">
        <v>368</v>
      </c>
      <c r="B369">
        <v>898.8</v>
      </c>
      <c r="C369">
        <v>577.5</v>
      </c>
      <c r="D369" t="s">
        <v>1371</v>
      </c>
      <c r="E369">
        <f>VLOOKUP(D369,ProbListM2!D:S,10,FALSE)</f>
        <v>0.51476803153042561</v>
      </c>
      <c r="F369" t="str">
        <f>_xlfn.IFNA(VLOOKUP(D369,ctlistM2!A:AI,4,FALSE),"FA 12:0")</f>
        <v>TG 54:6-FA20:4</v>
      </c>
      <c r="G369">
        <f>_xlfn.IFNA(VLOOKUP(D369,ctlistM2!A:AL,11,FALSE),0)</f>
        <v>1</v>
      </c>
      <c r="H369" s="2">
        <f>IF(G369=0,0,VLOOKUP(F369,ProbListM2!D:W,IF(G369=1,17,IF(G369=2,18,IF(G369=3,19,IF(G369=4,20)))), FALSE))</f>
        <v>4.9039720491471636E-2</v>
      </c>
      <c r="I369" s="12" t="str">
        <f>IF(_xlfn.IFNA(VLOOKUP(D369,ctlistM2!A:AI,12,FALSE),"FA 12:0")=0,"FA 12:0", _xlfn.IFNA(VLOOKUP(D369,ctlistM2!A:AI,12,FALSE),"FA 12:0"))</f>
        <v>TG 54:6-FA20:5</v>
      </c>
      <c r="J369" s="12">
        <f>_xlfn.IFNA(VLOOKUP(D369,ctlistM2!A:AO,19,FALSE),0)</f>
        <v>2</v>
      </c>
      <c r="K369" s="2">
        <f>IF(J369=0,0,VLOOKUP(I369,ProbListM2!D:W,IF(J369=1,17,IF(J369=2,18,IF(J369=3,19,IF(J369=4,20)))),FALSE))</f>
        <v>1.5261511887509132E-2</v>
      </c>
      <c r="L369" s="12" t="str">
        <f>IF(_xlfn.IFNA(VLOOKUP(D369,ctlistM2!A:AI,20,FALSE),"FA 12:0")=0,"FA 12:0", _xlfn.IFNA(VLOOKUP(D369,ctlistM2!A:AI,20,FALSE),"FA 12:0"))</f>
        <v>FA 12:0</v>
      </c>
      <c r="M369">
        <f>_xlfn.IFNA(VLOOKUP(D369,ctlistM2!A:AR,27,FALSE),0)</f>
        <v>0</v>
      </c>
      <c r="N369" s="2">
        <f>IF(M369=0,0,VLOOKUP(L369,ProbListM2!D:W,IF(M369=1,17,IF(M369=2,18,IF(M369=3,19,IF(M369=4,20)))), FALSE))</f>
        <v>0</v>
      </c>
      <c r="O369" t="str">
        <f>IF(_xlfn.IFNA(VLOOKUP(D369,ctlistM2!A:AI,28,FALSE),"FA 12:0")=0,"FA 12:0", _xlfn.IFNA(VLOOKUP(D369,ctlistM2!A:AI,28,FALSE),"FA 12:0"))</f>
        <v>FA 12:0</v>
      </c>
      <c r="P369">
        <f>_xlfn.IFNA(VLOOKUP(D369,ctlistM2!A:AU,35,FALSE),0)</f>
        <v>0</v>
      </c>
      <c r="Q369" s="2">
        <f>IF(P369=0,0,VLOOKUP(O369,ProbListM2!D:W,IF(P369=1,17,IF(P369=2,18,IF(P369=3,19,IF(P369=4,20)))), FALSE))</f>
        <v>0</v>
      </c>
    </row>
    <row r="370" spans="1:17" x14ac:dyDescent="0.25">
      <c r="A370">
        <v>369</v>
      </c>
      <c r="B370">
        <v>898.8</v>
      </c>
      <c r="C370">
        <v>579.5</v>
      </c>
      <c r="D370" t="s">
        <v>1372</v>
      </c>
      <c r="E370">
        <f>VLOOKUP(D370,ProbListM2!D:S,10,FALSE)</f>
        <v>0.51476803153042561</v>
      </c>
      <c r="F370" t="str">
        <f>_xlfn.IFNA(VLOOKUP(D370,ctlistM2!A:AI,4,FALSE),"FA 12:0")</f>
        <v>TG 54:6-FA20:5</v>
      </c>
      <c r="G370">
        <f>_xlfn.IFNA(VLOOKUP(D370,ctlistM2!A:AL,11,FALSE),0)</f>
        <v>1</v>
      </c>
      <c r="H370" s="2">
        <f>IF(G370=0,0,VLOOKUP(F370,ProbListM2!D:W,IF(G370=1,17,IF(G370=2,18,IF(G370=3,19,IF(G370=4,20)))), FALSE))</f>
        <v>4.9105101296531138E-2</v>
      </c>
      <c r="I370" s="12" t="str">
        <f>IF(_xlfn.IFNA(VLOOKUP(D370,ctlistM2!A:AI,12,FALSE),"FA 12:0")=0,"FA 12:0", _xlfn.IFNA(VLOOKUP(D370,ctlistM2!A:AI,12,FALSE),"FA 12:0"))</f>
        <v>FA 12:0</v>
      </c>
      <c r="J370" s="12">
        <f>_xlfn.IFNA(VLOOKUP(D370,ctlistM2!A:AO,19,FALSE),0)</f>
        <v>0</v>
      </c>
      <c r="K370" s="2">
        <f>IF(J370=0,0,VLOOKUP(I370,ProbListM2!D:W,IF(J370=1,17,IF(J370=2,18,IF(J370=3,19,IF(J370=4,20)))),FALSE))</f>
        <v>0</v>
      </c>
      <c r="L370" s="12" t="str">
        <f>IF(_xlfn.IFNA(VLOOKUP(D370,ctlistM2!A:AI,20,FALSE),"FA 12:0")=0,"FA 12:0", _xlfn.IFNA(VLOOKUP(D370,ctlistM2!A:AI,20,FALSE),"FA 12:0"))</f>
        <v>FA 12:0</v>
      </c>
      <c r="M370">
        <f>_xlfn.IFNA(VLOOKUP(D370,ctlistM2!A:AR,27,FALSE),0)</f>
        <v>0</v>
      </c>
      <c r="N370" s="2">
        <f>IF(M370=0,0,VLOOKUP(L370,ProbListM2!D:W,IF(M370=1,17,IF(M370=2,18,IF(M370=3,19,IF(M370=4,20)))), FALSE))</f>
        <v>0</v>
      </c>
      <c r="O370" t="str">
        <f>IF(_xlfn.IFNA(VLOOKUP(D370,ctlistM2!A:AI,28,FALSE),"FA 12:0")=0,"FA 12:0", _xlfn.IFNA(VLOOKUP(D370,ctlistM2!A:AI,28,FALSE),"FA 12:0"))</f>
        <v>FA 12:0</v>
      </c>
      <c r="P370">
        <f>_xlfn.IFNA(VLOOKUP(D370,ctlistM2!A:AU,35,FALSE),0)</f>
        <v>0</v>
      </c>
      <c r="Q370" s="2">
        <f>IF(P370=0,0,VLOOKUP(O370,ProbListM2!D:W,IF(P370=1,17,IF(P370=2,18,IF(P370=3,19,IF(P370=4,20)))), FALSE))</f>
        <v>0</v>
      </c>
    </row>
    <row r="371" spans="1:17" x14ac:dyDescent="0.25">
      <c r="A371">
        <v>370</v>
      </c>
      <c r="B371">
        <v>898.8</v>
      </c>
      <c r="C371">
        <v>543.5</v>
      </c>
      <c r="D371" t="s">
        <v>1373</v>
      </c>
      <c r="E371">
        <f>VLOOKUP(D371,ProbListM2!D:S,10,FALSE)</f>
        <v>0.51476803153042561</v>
      </c>
      <c r="F371" t="str">
        <f>_xlfn.IFNA(VLOOKUP(D371,ctlistM2!A:AI,4,FALSE),"FA 12:0")</f>
        <v>FA 12:0</v>
      </c>
      <c r="G371">
        <f>_xlfn.IFNA(VLOOKUP(D371,ctlistM2!A:AL,11,FALSE),0)</f>
        <v>0</v>
      </c>
      <c r="H371" s="2">
        <f>IF(G371=0,0,VLOOKUP(F371,ProbListM2!D:W,IF(G371=1,17,IF(G371=2,18,IF(G371=3,19,IF(G371=4,20)))), FALSE))</f>
        <v>0</v>
      </c>
      <c r="I371" s="12" t="str">
        <f>IF(_xlfn.IFNA(VLOOKUP(D371,ctlistM2!A:AI,12,FALSE),"FA 12:0")=0,"FA 12:0", _xlfn.IFNA(VLOOKUP(D371,ctlistM2!A:AI,12,FALSE),"FA 12:0"))</f>
        <v>FA 12:0</v>
      </c>
      <c r="J371" s="12">
        <f>_xlfn.IFNA(VLOOKUP(D371,ctlistM2!A:AO,19,FALSE),0)</f>
        <v>0</v>
      </c>
      <c r="K371" s="2">
        <f>IF(J371=0,0,VLOOKUP(I371,ProbListM2!D:W,IF(J371=1,17,IF(J371=2,18,IF(J371=3,19,IF(J371=4,20)))),FALSE))</f>
        <v>0</v>
      </c>
      <c r="L371" s="12" t="str">
        <f>IF(_xlfn.IFNA(VLOOKUP(D371,ctlistM2!A:AI,20,FALSE),"FA 12:0")=0,"FA 12:0", _xlfn.IFNA(VLOOKUP(D371,ctlistM2!A:AI,20,FALSE),"FA 12:0"))</f>
        <v>FA 12:0</v>
      </c>
      <c r="M371">
        <f>_xlfn.IFNA(VLOOKUP(D371,ctlistM2!A:AR,27,FALSE),0)</f>
        <v>0</v>
      </c>
      <c r="N371" s="2">
        <f>IF(M371=0,0,VLOOKUP(L371,ProbListM2!D:W,IF(M371=1,17,IF(M371=2,18,IF(M371=3,19,IF(M371=4,20)))), FALSE))</f>
        <v>0</v>
      </c>
      <c r="O371" t="str">
        <f>IF(_xlfn.IFNA(VLOOKUP(D371,ctlistM2!A:AI,28,FALSE),"FA 12:0")=0,"FA 12:0", _xlfn.IFNA(VLOOKUP(D371,ctlistM2!A:AI,28,FALSE),"FA 12:0"))</f>
        <v>FA 12:0</v>
      </c>
      <c r="P371">
        <f>_xlfn.IFNA(VLOOKUP(D371,ctlistM2!A:AU,35,FALSE),0)</f>
        <v>0</v>
      </c>
      <c r="Q371" s="2">
        <f>IF(P371=0,0,VLOOKUP(O371,ProbListM2!D:W,IF(P371=1,17,IF(P371=2,18,IF(P371=3,19,IF(P371=4,20)))), FALSE))</f>
        <v>0</v>
      </c>
    </row>
    <row r="372" spans="1:17" x14ac:dyDescent="0.25">
      <c r="A372">
        <v>371</v>
      </c>
      <c r="B372">
        <v>898.8</v>
      </c>
      <c r="C372">
        <v>549.5</v>
      </c>
      <c r="D372" t="s">
        <v>1374</v>
      </c>
      <c r="E372">
        <f>VLOOKUP(D372,ProbListM2!D:S,10,FALSE)</f>
        <v>0.51476803153042561</v>
      </c>
      <c r="F372" t="str">
        <f>_xlfn.IFNA(VLOOKUP(D372,ctlistM2!A:AI,4,FALSE),"FA 12:0")</f>
        <v>TG 54:6-FA22:5</v>
      </c>
      <c r="G372">
        <f>_xlfn.IFNA(VLOOKUP(D372,ctlistM2!A:AL,11,FALSE),0)</f>
        <v>2</v>
      </c>
      <c r="H372" s="2">
        <f>IF(G372=0,0,VLOOKUP(F372,ProbListM2!D:W,IF(G372=1,17,IF(G372=2,18,IF(G372=3,19,IF(G372=4,20)))), FALSE))</f>
        <v>1.8059272619011173E-2</v>
      </c>
      <c r="I372" s="12" t="str">
        <f>IF(_xlfn.IFNA(VLOOKUP(D372,ctlistM2!A:AI,12,FALSE),"FA 12:0")=0,"FA 12:0", _xlfn.IFNA(VLOOKUP(D372,ctlistM2!A:AI,12,FALSE),"FA 12:0"))</f>
        <v>FA 12:0</v>
      </c>
      <c r="J372" s="12">
        <f>_xlfn.IFNA(VLOOKUP(D372,ctlistM2!A:AO,19,FALSE),0)</f>
        <v>0</v>
      </c>
      <c r="K372" s="2">
        <f>IF(J372=0,0,VLOOKUP(I372,ProbListM2!D:W,IF(J372=1,17,IF(J372=2,18,IF(J372=3,19,IF(J372=4,20)))),FALSE))</f>
        <v>0</v>
      </c>
      <c r="L372" s="12" t="str">
        <f>IF(_xlfn.IFNA(VLOOKUP(D372,ctlistM2!A:AI,20,FALSE),"FA 12:0")=0,"FA 12:0", _xlfn.IFNA(VLOOKUP(D372,ctlistM2!A:AI,20,FALSE),"FA 12:0"))</f>
        <v>FA 12:0</v>
      </c>
      <c r="M372">
        <f>_xlfn.IFNA(VLOOKUP(D372,ctlistM2!A:AR,27,FALSE),0)</f>
        <v>0</v>
      </c>
      <c r="N372" s="2">
        <f>IF(M372=0,0,VLOOKUP(L372,ProbListM2!D:W,IF(M372=1,17,IF(M372=2,18,IF(M372=3,19,IF(M372=4,20)))), FALSE))</f>
        <v>0</v>
      </c>
      <c r="O372" t="str">
        <f>IF(_xlfn.IFNA(VLOOKUP(D372,ctlistM2!A:AI,28,FALSE),"FA 12:0")=0,"FA 12:0", _xlfn.IFNA(VLOOKUP(D372,ctlistM2!A:AI,28,FALSE),"FA 12:0"))</f>
        <v>FA 12:0</v>
      </c>
      <c r="P372">
        <f>_xlfn.IFNA(VLOOKUP(D372,ctlistM2!A:AU,35,FALSE),0)</f>
        <v>0</v>
      </c>
      <c r="Q372" s="2">
        <f>IF(P372=0,0,VLOOKUP(O372,ProbListM2!D:W,IF(P372=1,17,IF(P372=2,18,IF(P372=3,19,IF(P372=4,20)))), FALSE))</f>
        <v>0</v>
      </c>
    </row>
    <row r="373" spans="1:17" x14ac:dyDescent="0.25">
      <c r="A373">
        <v>372</v>
      </c>
      <c r="B373">
        <v>898.8</v>
      </c>
      <c r="C373">
        <v>551.5</v>
      </c>
      <c r="D373" t="s">
        <v>1375</v>
      </c>
      <c r="E373">
        <f>VLOOKUP(D373,ProbListM2!D:S,10,FALSE)</f>
        <v>0.51476803153042561</v>
      </c>
      <c r="F373" t="str">
        <f>_xlfn.IFNA(VLOOKUP(D373,ctlistM2!A:AI,4,FALSE),"FA 12:0")</f>
        <v>TG 54:6-FA22:6</v>
      </c>
      <c r="G373">
        <f>_xlfn.IFNA(VLOOKUP(D373,ctlistM2!A:AL,11,FALSE),0)</f>
        <v>2</v>
      </c>
      <c r="H373" s="2">
        <f>IF(G373=0,0,VLOOKUP(F373,ProbListM2!D:W,IF(G373=1,17,IF(G373=2,18,IF(G373=3,19,IF(G373=4,20)))), FALSE))</f>
        <v>1.8019959701688626E-2</v>
      </c>
      <c r="I373" s="12" t="str">
        <f>IF(_xlfn.IFNA(VLOOKUP(D373,ctlistM2!A:AI,12,FALSE),"FA 12:0")=0,"FA 12:0", _xlfn.IFNA(VLOOKUP(D373,ctlistM2!A:AI,12,FALSE),"FA 12:0"))</f>
        <v>TG 54:6-FA22:5</v>
      </c>
      <c r="J373" s="12">
        <f>_xlfn.IFNA(VLOOKUP(D373,ctlistM2!A:AO,19,FALSE),0)</f>
        <v>1</v>
      </c>
      <c r="K373" s="2">
        <f>IF(J373=0,0,VLOOKUP(I373,ProbListM2!D:W,IF(J373=1,17,IF(J373=2,18,IF(J373=3,19,IF(J373=4,20)))),FALSE))</f>
        <v>4.4322587647042493E-2</v>
      </c>
      <c r="L373" s="12" t="str">
        <f>IF(_xlfn.IFNA(VLOOKUP(D373,ctlistM2!A:AI,20,FALSE),"FA 12:0")=0,"FA 12:0", _xlfn.IFNA(VLOOKUP(D373,ctlistM2!A:AI,20,FALSE),"FA 12:0"))</f>
        <v>FA 12:0</v>
      </c>
      <c r="M373">
        <f>_xlfn.IFNA(VLOOKUP(D373,ctlistM2!A:AR,27,FALSE),0)</f>
        <v>0</v>
      </c>
      <c r="N373" s="2">
        <f>IF(M373=0,0,VLOOKUP(L373,ProbListM2!D:W,IF(M373=1,17,IF(M373=2,18,IF(M373=3,19,IF(M373=4,20)))), FALSE))</f>
        <v>0</v>
      </c>
      <c r="O373" t="str">
        <f>IF(_xlfn.IFNA(VLOOKUP(D373,ctlistM2!A:AI,28,FALSE),"FA 12:0")=0,"FA 12:0", _xlfn.IFNA(VLOOKUP(D373,ctlistM2!A:AI,28,FALSE),"FA 12:0"))</f>
        <v>FA 12:0</v>
      </c>
      <c r="P373">
        <f>_xlfn.IFNA(VLOOKUP(D373,ctlistM2!A:AU,35,FALSE),0)</f>
        <v>0</v>
      </c>
      <c r="Q373" s="2">
        <f>IF(P373=0,0,VLOOKUP(O373,ProbListM2!D:W,IF(P373=1,17,IF(P373=2,18,IF(P373=3,19,IF(P373=4,20)))), FALSE))</f>
        <v>0</v>
      </c>
    </row>
    <row r="374" spans="1:17" x14ac:dyDescent="0.25">
      <c r="A374">
        <v>373</v>
      </c>
      <c r="B374">
        <v>896.8</v>
      </c>
      <c r="C374">
        <v>623.5</v>
      </c>
      <c r="D374" t="s">
        <v>1376</v>
      </c>
      <c r="E374">
        <f>VLOOKUP(D374,ProbListM2!D:S,10,FALSE)</f>
        <v>0.51492249669367751</v>
      </c>
      <c r="F374" t="str">
        <f>_xlfn.IFNA(VLOOKUP(D374,ctlistM2!A:AI,4,FALSE),"FA 12:0")</f>
        <v>TG 53:0-FA16:0</v>
      </c>
      <c r="G374">
        <f>_xlfn.IFNA(VLOOKUP(D374,ctlistM2!A:AL,11,FALSE),0)</f>
        <v>1</v>
      </c>
      <c r="H374" s="2">
        <f>IF(G374=0,0,VLOOKUP(F374,ProbListM2!D:W,IF(G374=1,17,IF(G374=2,18,IF(G374=3,19,IF(G374=4,20)))), FALSE))</f>
        <v>5.7399634985444994E-2</v>
      </c>
      <c r="I374" s="12" t="str">
        <f>IF(_xlfn.IFNA(VLOOKUP(D374,ctlistM2!A:AI,12,FALSE),"FA 12:0")=0,"FA 12:0", _xlfn.IFNA(VLOOKUP(D374,ctlistM2!A:AI,12,FALSE),"FA 12:0"))</f>
        <v>TG 54:7-FA16:1</v>
      </c>
      <c r="J374" s="12">
        <f>_xlfn.IFNA(VLOOKUP(D374,ctlistM2!A:AO,19,FALSE),0)</f>
        <v>2</v>
      </c>
      <c r="K374" s="2">
        <f>IF(J374=0,0,VLOOKUP(I374,ProbListM2!D:W,IF(J374=1,17,IF(J374=2,18,IF(J374=3,19,IF(J374=4,20)))),FALSE))</f>
        <v>1.0590717945796255E-2</v>
      </c>
      <c r="L374" s="12" t="str">
        <f>IF(_xlfn.IFNA(VLOOKUP(D374,ctlistM2!A:AI,20,FALSE),"FA 12:0")=0,"FA 12:0", _xlfn.IFNA(VLOOKUP(D374,ctlistM2!A:AI,20,FALSE),"FA 12:0"))</f>
        <v>FA 12:0</v>
      </c>
      <c r="M374">
        <f>_xlfn.IFNA(VLOOKUP(D374,ctlistM2!A:AR,27,FALSE),0)</f>
        <v>0</v>
      </c>
      <c r="N374" s="2">
        <f>IF(M374=0,0,VLOOKUP(L374,ProbListM2!D:W,IF(M374=1,17,IF(M374=2,18,IF(M374=3,19,IF(M374=4,20)))), FALSE))</f>
        <v>0</v>
      </c>
      <c r="O374" t="str">
        <f>IF(_xlfn.IFNA(VLOOKUP(D374,ctlistM2!A:AI,28,FALSE),"FA 12:0")=0,"FA 12:0", _xlfn.IFNA(VLOOKUP(D374,ctlistM2!A:AI,28,FALSE),"FA 12:0"))</f>
        <v>FA 12:0</v>
      </c>
      <c r="P374">
        <f>_xlfn.IFNA(VLOOKUP(D374,ctlistM2!A:AU,35,FALSE),0)</f>
        <v>0</v>
      </c>
      <c r="Q374" s="2">
        <f>IF(P374=0,0,VLOOKUP(O374,ProbListM2!D:W,IF(P374=1,17,IF(P374=2,18,IF(P374=3,19,IF(P374=4,20)))), FALSE))</f>
        <v>0</v>
      </c>
    </row>
    <row r="375" spans="1:17" x14ac:dyDescent="0.25">
      <c r="A375">
        <v>374</v>
      </c>
      <c r="B375">
        <v>896.8</v>
      </c>
      <c r="C375">
        <v>625.5</v>
      </c>
      <c r="D375" t="s">
        <v>1377</v>
      </c>
      <c r="E375">
        <f>VLOOKUP(D375,ProbListM2!D:S,10,FALSE)</f>
        <v>0.51492249669367751</v>
      </c>
      <c r="F375" t="str">
        <f>_xlfn.IFNA(VLOOKUP(D375,ctlistM2!A:AI,4,FALSE),"FA 12:0")</f>
        <v>TG 54:7-FA16:1</v>
      </c>
      <c r="G375">
        <f>_xlfn.IFNA(VLOOKUP(D375,ctlistM2!A:AL,11,FALSE),0)</f>
        <v>1</v>
      </c>
      <c r="H375" s="2">
        <f>IF(G375=0,0,VLOOKUP(F375,ProbListM2!D:W,IF(G375=1,17,IF(G375=2,18,IF(G375=3,19,IF(G375=4,20)))), FALSE))</f>
        <v>5.9132320844944034E-2</v>
      </c>
      <c r="I375" s="12" t="str">
        <f>IF(_xlfn.IFNA(VLOOKUP(D375,ctlistM2!A:AI,12,FALSE),"FA 12:0")=0,"FA 12:0", _xlfn.IFNA(VLOOKUP(D375,ctlistM2!A:AI,12,FALSE),"FA 12:0"))</f>
        <v>FA 12:0</v>
      </c>
      <c r="J375" s="12">
        <f>_xlfn.IFNA(VLOOKUP(D375,ctlistM2!A:AO,19,FALSE),0)</f>
        <v>0</v>
      </c>
      <c r="K375" s="2">
        <f>IF(J375=0,0,VLOOKUP(I375,ProbListM2!D:W,IF(J375=1,17,IF(J375=2,18,IF(J375=3,19,IF(J375=4,20)))),FALSE))</f>
        <v>0</v>
      </c>
      <c r="L375" s="12" t="str">
        <f>IF(_xlfn.IFNA(VLOOKUP(D375,ctlistM2!A:AI,20,FALSE),"FA 12:0")=0,"FA 12:0", _xlfn.IFNA(VLOOKUP(D375,ctlistM2!A:AI,20,FALSE),"FA 12:0"))</f>
        <v>FA 12:0</v>
      </c>
      <c r="M375">
        <f>_xlfn.IFNA(VLOOKUP(D375,ctlistM2!A:AR,27,FALSE),0)</f>
        <v>0</v>
      </c>
      <c r="N375" s="2">
        <f>IF(M375=0,0,VLOOKUP(L375,ProbListM2!D:W,IF(M375=1,17,IF(M375=2,18,IF(M375=3,19,IF(M375=4,20)))), FALSE))</f>
        <v>0</v>
      </c>
      <c r="O375" t="str">
        <f>IF(_xlfn.IFNA(VLOOKUP(D375,ctlistM2!A:AI,28,FALSE),"FA 12:0")=0,"FA 12:0", _xlfn.IFNA(VLOOKUP(D375,ctlistM2!A:AI,28,FALSE),"FA 12:0"))</f>
        <v>FA 12:0</v>
      </c>
      <c r="P375">
        <f>_xlfn.IFNA(VLOOKUP(D375,ctlistM2!A:AU,35,FALSE),0)</f>
        <v>0</v>
      </c>
      <c r="Q375" s="2">
        <f>IF(P375=0,0,VLOOKUP(O375,ProbListM2!D:W,IF(P375=1,17,IF(P375=2,18,IF(P375=3,19,IF(P375=4,20)))), FALSE))</f>
        <v>0</v>
      </c>
    </row>
    <row r="376" spans="1:17" x14ac:dyDescent="0.25">
      <c r="A376">
        <v>375</v>
      </c>
      <c r="B376">
        <v>896.8</v>
      </c>
      <c r="C376">
        <v>597.5</v>
      </c>
      <c r="D376" t="s">
        <v>1378</v>
      </c>
      <c r="E376">
        <f>VLOOKUP(D376,ProbListM2!D:S,10,FALSE)</f>
        <v>0.51492249669367751</v>
      </c>
      <c r="F376" t="str">
        <f>_xlfn.IFNA(VLOOKUP(D376,ctlistM2!A:AI,4,FALSE),"FA 12:0")</f>
        <v>TG 54:7-FA18:2</v>
      </c>
      <c r="G376">
        <f>_xlfn.IFNA(VLOOKUP(D376,ctlistM2!A:AL,11,FALSE),0)</f>
        <v>2</v>
      </c>
      <c r="H376" s="2">
        <f>IF(G376=0,0,VLOOKUP(F376,ProbListM2!D:W,IF(G376=1,17,IF(G376=2,18,IF(G376=3,19,IF(G376=4,20)))), FALSE))</f>
        <v>1.2833370506445549E-2</v>
      </c>
      <c r="I376" s="12" t="str">
        <f>IF(_xlfn.IFNA(VLOOKUP(D376,ctlistM2!A:AI,12,FALSE),"FA 12:0")=0,"FA 12:0", _xlfn.IFNA(VLOOKUP(D376,ctlistM2!A:AI,12,FALSE),"FA 12:0"))</f>
        <v>TG 54:7-FA18:1</v>
      </c>
      <c r="J376" s="12">
        <f>_xlfn.IFNA(VLOOKUP(D376,ctlistM2!A:AO,19,FALSE),0)</f>
        <v>1</v>
      </c>
      <c r="K376" s="2">
        <f>IF(J376=0,0,VLOOKUP(I376,ProbListM2!D:W,IF(J376=1,17,IF(J376=2,18,IF(J376=3,19,IF(J376=4,20)))),FALSE))</f>
        <v>5.3828404051615548E-2</v>
      </c>
      <c r="L376" s="12" t="str">
        <f>IF(_xlfn.IFNA(VLOOKUP(D376,ctlistM2!A:AI,20,FALSE),"FA 12:0")=0,"FA 12:0", _xlfn.IFNA(VLOOKUP(D376,ctlistM2!A:AI,20,FALSE),"FA 12:0"))</f>
        <v>FA 12:0</v>
      </c>
      <c r="M376">
        <f>_xlfn.IFNA(VLOOKUP(D376,ctlistM2!A:AR,27,FALSE),0)</f>
        <v>0</v>
      </c>
      <c r="N376" s="2">
        <f>IF(M376=0,0,VLOOKUP(L376,ProbListM2!D:W,IF(M376=1,17,IF(M376=2,18,IF(M376=3,19,IF(M376=4,20)))), FALSE))</f>
        <v>0</v>
      </c>
      <c r="O376" t="str">
        <f>IF(_xlfn.IFNA(VLOOKUP(D376,ctlistM2!A:AI,28,FALSE),"FA 12:0")=0,"FA 12:0", _xlfn.IFNA(VLOOKUP(D376,ctlistM2!A:AI,28,FALSE),"FA 12:0"))</f>
        <v>FA 12:0</v>
      </c>
      <c r="P376">
        <f>_xlfn.IFNA(VLOOKUP(D376,ctlistM2!A:AU,35,FALSE),0)</f>
        <v>0</v>
      </c>
      <c r="Q376" s="2">
        <f>IF(P376=0,0,VLOOKUP(O376,ProbListM2!D:W,IF(P376=1,17,IF(P376=2,18,IF(P376=3,19,IF(P376=4,20)))), FALSE))</f>
        <v>0</v>
      </c>
    </row>
    <row r="377" spans="1:17" x14ac:dyDescent="0.25">
      <c r="A377">
        <v>376</v>
      </c>
      <c r="B377">
        <v>896.8</v>
      </c>
      <c r="C377">
        <v>599.5</v>
      </c>
      <c r="D377" t="s">
        <v>1379</v>
      </c>
      <c r="E377">
        <f>VLOOKUP(D377,ProbListM2!D:S,10,FALSE)</f>
        <v>0.51492249669367751</v>
      </c>
      <c r="F377" t="str">
        <f>_xlfn.IFNA(VLOOKUP(D377,ctlistM2!A:AI,4,FALSE),"FA 12:0")</f>
        <v>TG 54:7-FA18:2</v>
      </c>
      <c r="G377">
        <f>_xlfn.IFNA(VLOOKUP(D377,ctlistM2!A:AL,11,FALSE),0)</f>
        <v>1</v>
      </c>
      <c r="H377" s="2">
        <f>IF(G377=0,0,VLOOKUP(F377,ProbListM2!D:W,IF(G377=1,17,IF(G377=2,18,IF(G377=3,19,IF(G377=4,20)))), FALSE))</f>
        <v>5.389714956808446E-2</v>
      </c>
      <c r="I377" s="12" t="str">
        <f>IF(_xlfn.IFNA(VLOOKUP(D377,ctlistM2!A:AI,12,FALSE),"FA 12:0")=0,"FA 12:0", _xlfn.IFNA(VLOOKUP(D377,ctlistM2!A:AI,12,FALSE),"FA 12:0"))</f>
        <v>TG 54:7-FA18:3</v>
      </c>
      <c r="J377" s="12">
        <f>_xlfn.IFNA(VLOOKUP(D377,ctlistM2!A:AO,19,FALSE),0)</f>
        <v>2</v>
      </c>
      <c r="K377" s="2">
        <f>IF(J377=0,0,VLOOKUP(I377,ProbListM2!D:W,IF(J377=1,17,IF(J377=2,18,IF(J377=3,19,IF(J377=4,20)))),FALSE))</f>
        <v>1.2800967832305997E-2</v>
      </c>
      <c r="L377" s="12" t="str">
        <f>IF(_xlfn.IFNA(VLOOKUP(D377,ctlistM2!A:AI,20,FALSE),"FA 12:0")=0,"FA 12:0", _xlfn.IFNA(VLOOKUP(D377,ctlistM2!A:AI,20,FALSE),"FA 12:0"))</f>
        <v>FA 12:0</v>
      </c>
      <c r="M377">
        <f>_xlfn.IFNA(VLOOKUP(D377,ctlistM2!A:AR,27,FALSE),0)</f>
        <v>0</v>
      </c>
      <c r="N377" s="2">
        <f>IF(M377=0,0,VLOOKUP(L377,ProbListM2!D:W,IF(M377=1,17,IF(M377=2,18,IF(M377=3,19,IF(M377=4,20)))), FALSE))</f>
        <v>0</v>
      </c>
      <c r="O377" t="str">
        <f>IF(_xlfn.IFNA(VLOOKUP(D377,ctlistM2!A:AI,28,FALSE),"FA 12:0")=0,"FA 12:0", _xlfn.IFNA(VLOOKUP(D377,ctlistM2!A:AI,28,FALSE),"FA 12:0"))</f>
        <v>FA 12:0</v>
      </c>
      <c r="P377">
        <f>_xlfn.IFNA(VLOOKUP(D377,ctlistM2!A:AU,35,FALSE),0)</f>
        <v>0</v>
      </c>
      <c r="Q377" s="2">
        <f>IF(P377=0,0,VLOOKUP(O377,ProbListM2!D:W,IF(P377=1,17,IF(P377=2,18,IF(P377=3,19,IF(P377=4,20)))), FALSE))</f>
        <v>0</v>
      </c>
    </row>
    <row r="378" spans="1:17" x14ac:dyDescent="0.25">
      <c r="A378">
        <v>377</v>
      </c>
      <c r="B378">
        <v>896.8</v>
      </c>
      <c r="C378">
        <v>601.5</v>
      </c>
      <c r="D378" t="s">
        <v>1380</v>
      </c>
      <c r="E378">
        <f>VLOOKUP(D378,ProbListM2!D:S,10,FALSE)</f>
        <v>0.51492249669367751</v>
      </c>
      <c r="F378" t="str">
        <f>_xlfn.IFNA(VLOOKUP(D378,ctlistM2!A:AI,4,FALSE),"FA 12:0")</f>
        <v>TG 54:7-FA18:3</v>
      </c>
      <c r="G378">
        <f>_xlfn.IFNA(VLOOKUP(D378,ctlistM2!A:AL,11,FALSE),0)</f>
        <v>1</v>
      </c>
      <c r="H378" s="2">
        <f>IF(G378=0,0,VLOOKUP(F378,ProbListM2!D:W,IF(G378=1,17,IF(G378=2,18,IF(G378=3,19,IF(G378=4,20)))), FALSE))</f>
        <v>5.3965941455394302E-2</v>
      </c>
      <c r="I378" s="12" t="str">
        <f>IF(_xlfn.IFNA(VLOOKUP(D378,ctlistM2!A:AI,12,FALSE),"FA 12:0")=0,"FA 12:0", _xlfn.IFNA(VLOOKUP(D378,ctlistM2!A:AI,12,FALSE),"FA 12:0"))</f>
        <v>FA 12:0</v>
      </c>
      <c r="J378" s="12">
        <f>_xlfn.IFNA(VLOOKUP(D378,ctlistM2!A:AO,19,FALSE),0)</f>
        <v>0</v>
      </c>
      <c r="K378" s="2">
        <f>IF(J378=0,0,VLOOKUP(I378,ProbListM2!D:W,IF(J378=1,17,IF(J378=2,18,IF(J378=3,19,IF(J378=4,20)))),FALSE))</f>
        <v>0</v>
      </c>
      <c r="L378" s="12" t="str">
        <f>IF(_xlfn.IFNA(VLOOKUP(D378,ctlistM2!A:AI,20,FALSE),"FA 12:0")=0,"FA 12:0", _xlfn.IFNA(VLOOKUP(D378,ctlistM2!A:AI,20,FALSE),"FA 12:0"))</f>
        <v>FA 12:0</v>
      </c>
      <c r="M378">
        <f>_xlfn.IFNA(VLOOKUP(D378,ctlistM2!A:AR,27,FALSE),0)</f>
        <v>0</v>
      </c>
      <c r="N378" s="2">
        <f>IF(M378=0,0,VLOOKUP(L378,ProbListM2!D:W,IF(M378=1,17,IF(M378=2,18,IF(M378=3,19,IF(M378=4,20)))), FALSE))</f>
        <v>0</v>
      </c>
      <c r="O378" t="str">
        <f>IF(_xlfn.IFNA(VLOOKUP(D378,ctlistM2!A:AI,28,FALSE),"FA 12:0")=0,"FA 12:0", _xlfn.IFNA(VLOOKUP(D378,ctlistM2!A:AI,28,FALSE),"FA 12:0"))</f>
        <v>FA 12:0</v>
      </c>
      <c r="P378">
        <f>_xlfn.IFNA(VLOOKUP(D378,ctlistM2!A:AU,35,FALSE),0)</f>
        <v>0</v>
      </c>
      <c r="Q378" s="2">
        <f>IF(P378=0,0,VLOOKUP(O378,ProbListM2!D:W,IF(P378=1,17,IF(P378=2,18,IF(P378=3,19,IF(P378=4,20)))), FALSE))</f>
        <v>0</v>
      </c>
    </row>
    <row r="379" spans="1:17" x14ac:dyDescent="0.25">
      <c r="A379">
        <v>378</v>
      </c>
      <c r="B379">
        <v>896.8</v>
      </c>
      <c r="C379">
        <v>573.5</v>
      </c>
      <c r="D379" t="s">
        <v>1381</v>
      </c>
      <c r="E379">
        <f>VLOOKUP(D379,ProbListM2!D:S,10,FALSE)</f>
        <v>0.51492249669367751</v>
      </c>
      <c r="F379" t="str">
        <f>_xlfn.IFNA(VLOOKUP(D379,ctlistM2!A:AI,4,FALSE),"FA 12:0")</f>
        <v>TG 54:7-FA20:4</v>
      </c>
      <c r="G379">
        <f>_xlfn.IFNA(VLOOKUP(D379,ctlistM2!A:AL,11,FALSE),0)</f>
        <v>2</v>
      </c>
      <c r="H379" s="2">
        <f>IF(G379=0,0,VLOOKUP(F379,ProbListM2!D:W,IF(G379=1,17,IF(G379=2,18,IF(G379=3,19,IF(G379=4,20)))), FALSE))</f>
        <v>1.5301931880008756E-2</v>
      </c>
      <c r="I379" s="12" t="str">
        <f>IF(_xlfn.IFNA(VLOOKUP(D379,ctlistM2!A:AI,12,FALSE),"FA 12:0")=0,"FA 12:0", _xlfn.IFNA(VLOOKUP(D379,ctlistM2!A:AI,12,FALSE),"FA 12:0"))</f>
        <v>FA 12:0</v>
      </c>
      <c r="J379" s="12">
        <f>_xlfn.IFNA(VLOOKUP(D379,ctlistM2!A:AO,19,FALSE),0)</f>
        <v>0</v>
      </c>
      <c r="K379" s="2">
        <f>IF(J379=0,0,VLOOKUP(I379,ProbListM2!D:W,IF(J379=1,17,IF(J379=2,18,IF(J379=3,19,IF(J379=4,20)))),FALSE))</f>
        <v>0</v>
      </c>
      <c r="L379" s="12" t="str">
        <f>IF(_xlfn.IFNA(VLOOKUP(D379,ctlistM2!A:AI,20,FALSE),"FA 12:0")=0,"FA 12:0", _xlfn.IFNA(VLOOKUP(D379,ctlistM2!A:AI,20,FALSE),"FA 12:0"))</f>
        <v>FA 12:0</v>
      </c>
      <c r="M379">
        <f>_xlfn.IFNA(VLOOKUP(D379,ctlistM2!A:AR,27,FALSE),0)</f>
        <v>0</v>
      </c>
      <c r="N379" s="2">
        <f>IF(M379=0,0,VLOOKUP(L379,ProbListM2!D:W,IF(M379=1,17,IF(M379=2,18,IF(M379=3,19,IF(M379=4,20)))), FALSE))</f>
        <v>0</v>
      </c>
      <c r="O379" t="str">
        <f>IF(_xlfn.IFNA(VLOOKUP(D379,ctlistM2!A:AI,28,FALSE),"FA 12:0")=0,"FA 12:0", _xlfn.IFNA(VLOOKUP(D379,ctlistM2!A:AI,28,FALSE),"FA 12:0"))</f>
        <v>FA 12:0</v>
      </c>
      <c r="P379">
        <f>_xlfn.IFNA(VLOOKUP(D379,ctlistM2!A:AU,35,FALSE),0)</f>
        <v>0</v>
      </c>
      <c r="Q379" s="2">
        <f>IF(P379=0,0,VLOOKUP(O379,ProbListM2!D:W,IF(P379=1,17,IF(P379=2,18,IF(P379=3,19,IF(P379=4,20)))), FALSE))</f>
        <v>0</v>
      </c>
    </row>
    <row r="380" spans="1:17" x14ac:dyDescent="0.25">
      <c r="A380">
        <v>379</v>
      </c>
      <c r="B380">
        <v>896.8</v>
      </c>
      <c r="C380">
        <v>575.5</v>
      </c>
      <c r="D380" t="s">
        <v>1382</v>
      </c>
      <c r="E380">
        <f>VLOOKUP(D380,ProbListM2!D:S,10,FALSE)</f>
        <v>0.51492249669367751</v>
      </c>
      <c r="F380" t="str">
        <f>_xlfn.IFNA(VLOOKUP(D380,ctlistM2!A:AI,4,FALSE),"FA 12:0")</f>
        <v>TG 54:7-FA20:5</v>
      </c>
      <c r="G380">
        <f>_xlfn.IFNA(VLOOKUP(D380,ctlistM2!A:AL,11,FALSE),0)</f>
        <v>2</v>
      </c>
      <c r="H380" s="2">
        <f>IF(G380=0,0,VLOOKUP(F380,ProbListM2!D:W,IF(G380=1,17,IF(G380=2,18,IF(G380=3,19,IF(G380=4,20)))), FALSE))</f>
        <v>1.5266091371433506E-2</v>
      </c>
      <c r="I380" s="12" t="str">
        <f>IF(_xlfn.IFNA(VLOOKUP(D380,ctlistM2!A:AI,12,FALSE),"FA 12:0")=0,"FA 12:0", _xlfn.IFNA(VLOOKUP(D380,ctlistM2!A:AI,12,FALSE),"FA 12:0"))</f>
        <v>TG 54:7-FA20:4</v>
      </c>
      <c r="J380" s="12">
        <f>_xlfn.IFNA(VLOOKUP(D380,ctlistM2!A:AO,19,FALSE),0)</f>
        <v>1</v>
      </c>
      <c r="K380" s="2">
        <f>IF(J380=0,0,VLOOKUP(I380,ProbListM2!D:W,IF(J380=1,17,IF(J380=2,18,IF(J380=3,19,IF(J380=4,20)))),FALSE))</f>
        <v>4.8989081665588206E-2</v>
      </c>
      <c r="L380" s="12" t="str">
        <f>IF(_xlfn.IFNA(VLOOKUP(D380,ctlistM2!A:AI,20,FALSE),"FA 12:0")=0,"FA 12:0", _xlfn.IFNA(VLOOKUP(D380,ctlistM2!A:AI,20,FALSE),"FA 12:0"))</f>
        <v>FA 12:0</v>
      </c>
      <c r="M380">
        <f>_xlfn.IFNA(VLOOKUP(D380,ctlistM2!A:AR,27,FALSE),0)</f>
        <v>0</v>
      </c>
      <c r="N380" s="2">
        <f>IF(M380=0,0,VLOOKUP(L380,ProbListM2!D:W,IF(M380=1,17,IF(M380=2,18,IF(M380=3,19,IF(M380=4,20)))), FALSE))</f>
        <v>0</v>
      </c>
      <c r="O380" t="str">
        <f>IF(_xlfn.IFNA(VLOOKUP(D380,ctlistM2!A:AI,28,FALSE),"FA 12:0")=0,"FA 12:0", _xlfn.IFNA(VLOOKUP(D380,ctlistM2!A:AI,28,FALSE),"FA 12:0"))</f>
        <v>FA 12:0</v>
      </c>
      <c r="P380">
        <f>_xlfn.IFNA(VLOOKUP(D380,ctlistM2!A:AU,35,FALSE),0)</f>
        <v>0</v>
      </c>
      <c r="Q380" s="2">
        <f>IF(P380=0,0,VLOOKUP(O380,ProbListM2!D:W,IF(P380=1,17,IF(P380=2,18,IF(P380=3,19,IF(P380=4,20)))), FALSE))</f>
        <v>0</v>
      </c>
    </row>
    <row r="381" spans="1:17" x14ac:dyDescent="0.25">
      <c r="A381">
        <v>380</v>
      </c>
      <c r="B381">
        <v>896.8</v>
      </c>
      <c r="C381">
        <v>577.5</v>
      </c>
      <c r="D381" t="s">
        <v>1383</v>
      </c>
      <c r="E381">
        <f>VLOOKUP(D381,ProbListM2!D:S,10,FALSE)</f>
        <v>0.51492249669367751</v>
      </c>
      <c r="F381" t="str">
        <f>_xlfn.IFNA(VLOOKUP(D381,ctlistM2!A:AI,4,FALSE),"FA 12:0")</f>
        <v>TG 54:7-FA20:5</v>
      </c>
      <c r="G381">
        <f>_xlfn.IFNA(VLOOKUP(D381,ctlistM2!A:AL,11,FALSE),0)</f>
        <v>1</v>
      </c>
      <c r="H381" s="2">
        <f>IF(G381=0,0,VLOOKUP(F381,ProbListM2!D:W,IF(G381=1,17,IF(G381=2,18,IF(G381=3,19,IF(G381=4,20)))), FALSE))</f>
        <v>4.9054435718462373E-2</v>
      </c>
      <c r="I381" s="12" t="str">
        <f>IF(_xlfn.IFNA(VLOOKUP(D381,ctlistM2!A:AI,12,FALSE),"FA 12:0")=0,"FA 12:0", _xlfn.IFNA(VLOOKUP(D381,ctlistM2!A:AI,12,FALSE),"FA 12:0"))</f>
        <v>FA 12:0</v>
      </c>
      <c r="J381" s="12">
        <f>_xlfn.IFNA(VLOOKUP(D381,ctlistM2!A:AO,19,FALSE),0)</f>
        <v>0</v>
      </c>
      <c r="K381" s="2">
        <f>IF(J381=0,0,VLOOKUP(I381,ProbListM2!D:W,IF(J381=1,17,IF(J381=2,18,IF(J381=3,19,IF(J381=4,20)))),FALSE))</f>
        <v>0</v>
      </c>
      <c r="L381" s="12" t="str">
        <f>IF(_xlfn.IFNA(VLOOKUP(D381,ctlistM2!A:AI,20,FALSE),"FA 12:0")=0,"FA 12:0", _xlfn.IFNA(VLOOKUP(D381,ctlistM2!A:AI,20,FALSE),"FA 12:0"))</f>
        <v>FA 12:0</v>
      </c>
      <c r="M381">
        <f>_xlfn.IFNA(VLOOKUP(D381,ctlistM2!A:AR,27,FALSE),0)</f>
        <v>0</v>
      </c>
      <c r="N381" s="2">
        <f>IF(M381=0,0,VLOOKUP(L381,ProbListM2!D:W,IF(M381=1,17,IF(M381=2,18,IF(M381=3,19,IF(M381=4,20)))), FALSE))</f>
        <v>0</v>
      </c>
      <c r="O381" t="str">
        <f>IF(_xlfn.IFNA(VLOOKUP(D381,ctlistM2!A:AI,28,FALSE),"FA 12:0")=0,"FA 12:0", _xlfn.IFNA(VLOOKUP(D381,ctlistM2!A:AI,28,FALSE),"FA 12:0"))</f>
        <v>FA 12:0</v>
      </c>
      <c r="P381">
        <f>_xlfn.IFNA(VLOOKUP(D381,ctlistM2!A:AU,35,FALSE),0)</f>
        <v>0</v>
      </c>
      <c r="Q381" s="2">
        <f>IF(P381=0,0,VLOOKUP(O381,ProbListM2!D:W,IF(P381=1,17,IF(P381=2,18,IF(P381=3,19,IF(P381=4,20)))), FALSE))</f>
        <v>0</v>
      </c>
    </row>
    <row r="382" spans="1:17" x14ac:dyDescent="0.25">
      <c r="A382">
        <v>381</v>
      </c>
      <c r="B382">
        <v>896.8</v>
      </c>
      <c r="C382">
        <v>549.5</v>
      </c>
      <c r="D382" t="s">
        <v>1384</v>
      </c>
      <c r="E382">
        <f>VLOOKUP(D382,ProbListM2!D:S,10,FALSE)</f>
        <v>0.51492249669367751</v>
      </c>
      <c r="F382" t="str">
        <f>_xlfn.IFNA(VLOOKUP(D382,ctlistM2!A:AI,4,FALSE),"FA 12:0")</f>
        <v>TG 54:7-FA22:5</v>
      </c>
      <c r="G382">
        <f>_xlfn.IFNA(VLOOKUP(D382,ctlistM2!A:AL,11,FALSE),0)</f>
        <v>1</v>
      </c>
      <c r="H382" s="2">
        <f>IF(G382=0,0,VLOOKUP(F382,ProbListM2!D:W,IF(G382=1,17,IF(G382=2,18,IF(G382=3,19,IF(G382=4,20)))), FALSE))</f>
        <v>4.427401756811223E-2</v>
      </c>
      <c r="I382" s="12" t="str">
        <f>IF(_xlfn.IFNA(VLOOKUP(D382,ctlistM2!A:AI,12,FALSE),"FA 12:0")=0,"FA 12:0", _xlfn.IFNA(VLOOKUP(D382,ctlistM2!A:AI,12,FALSE),"FA 12:0"))</f>
        <v>TG 54:7-FA22:6</v>
      </c>
      <c r="J382" s="12">
        <f>_xlfn.IFNA(VLOOKUP(D382,ctlistM2!A:AO,19,FALSE),0)</f>
        <v>2</v>
      </c>
      <c r="K382" s="2">
        <f>IF(J382=0,0,VLOOKUP(I382,ProbListM2!D:W,IF(J382=1,17,IF(J382=2,18,IF(J382=3,19,IF(J382=4,20)))),FALSE))</f>
        <v>1.8025366906189728E-2</v>
      </c>
      <c r="L382" s="12" t="str">
        <f>IF(_xlfn.IFNA(VLOOKUP(D382,ctlistM2!A:AI,20,FALSE),"FA 12:0")=0,"FA 12:0", _xlfn.IFNA(VLOOKUP(D382,ctlistM2!A:AI,20,FALSE),"FA 12:0"))</f>
        <v>FA 12:0</v>
      </c>
      <c r="M382">
        <f>_xlfn.IFNA(VLOOKUP(D382,ctlistM2!A:AR,27,FALSE),0)</f>
        <v>0</v>
      </c>
      <c r="N382" s="2">
        <f>IF(M382=0,0,VLOOKUP(L382,ProbListM2!D:W,IF(M382=1,17,IF(M382=2,18,IF(M382=3,19,IF(M382=4,20)))), FALSE))</f>
        <v>0</v>
      </c>
      <c r="O382" t="str">
        <f>IF(_xlfn.IFNA(VLOOKUP(D382,ctlistM2!A:AI,28,FALSE),"FA 12:0")=0,"FA 12:0", _xlfn.IFNA(VLOOKUP(D382,ctlistM2!A:AI,28,FALSE),"FA 12:0"))</f>
        <v>FA 12:0</v>
      </c>
      <c r="P382">
        <f>_xlfn.IFNA(VLOOKUP(D382,ctlistM2!A:AU,35,FALSE),0)</f>
        <v>0</v>
      </c>
      <c r="Q382" s="2">
        <f>IF(P382=0,0,VLOOKUP(O382,ProbListM2!D:W,IF(P382=1,17,IF(P382=2,18,IF(P382=3,19,IF(P382=4,20)))), FALSE))</f>
        <v>0</v>
      </c>
    </row>
    <row r="383" spans="1:17" x14ac:dyDescent="0.25">
      <c r="A383">
        <v>382</v>
      </c>
      <c r="B383">
        <v>896.8</v>
      </c>
      <c r="C383">
        <v>551.5</v>
      </c>
      <c r="D383" t="s">
        <v>1385</v>
      </c>
      <c r="E383">
        <f>VLOOKUP(D383,ProbListM2!D:S,10,FALSE)</f>
        <v>0.51492249669367751</v>
      </c>
      <c r="F383" t="str">
        <f>_xlfn.IFNA(VLOOKUP(D383,ctlistM2!A:AI,4,FALSE),"FA 12:0")</f>
        <v>TG 54:7-FA22:6</v>
      </c>
      <c r="G383">
        <f>_xlfn.IFNA(VLOOKUP(D383,ctlistM2!A:AL,11,FALSE),0)</f>
        <v>1</v>
      </c>
      <c r="H383" s="2">
        <f>IF(G383=0,0,VLOOKUP(F383,ProbListM2!D:W,IF(G383=1,17,IF(G383=2,18,IF(G383=3,19,IF(G383=4,20)))), FALSE))</f>
        <v>4.4335887415709742E-2</v>
      </c>
      <c r="I383" s="12" t="str">
        <f>IF(_xlfn.IFNA(VLOOKUP(D383,ctlistM2!A:AI,12,FALSE),"FA 12:0")=0,"FA 12:0", _xlfn.IFNA(VLOOKUP(D383,ctlistM2!A:AI,12,FALSE),"FA 12:0"))</f>
        <v>FA 12:0</v>
      </c>
      <c r="J383" s="12">
        <f>_xlfn.IFNA(VLOOKUP(D383,ctlistM2!A:AO,19,FALSE),0)</f>
        <v>0</v>
      </c>
      <c r="K383" s="2">
        <f>IF(J383=0,0,VLOOKUP(I383,ProbListM2!D:W,IF(J383=1,17,IF(J383=2,18,IF(J383=3,19,IF(J383=4,20)))),FALSE))</f>
        <v>0</v>
      </c>
      <c r="L383" s="12" t="str">
        <f>IF(_xlfn.IFNA(VLOOKUP(D383,ctlistM2!A:AI,20,FALSE),"FA 12:0")=0,"FA 12:0", _xlfn.IFNA(VLOOKUP(D383,ctlistM2!A:AI,20,FALSE),"FA 12:0"))</f>
        <v>FA 12:0</v>
      </c>
      <c r="M383">
        <f>_xlfn.IFNA(VLOOKUP(D383,ctlistM2!A:AR,27,FALSE),0)</f>
        <v>0</v>
      </c>
      <c r="N383" s="2">
        <f>IF(M383=0,0,VLOOKUP(L383,ProbListM2!D:W,IF(M383=1,17,IF(M383=2,18,IF(M383=3,19,IF(M383=4,20)))), FALSE))</f>
        <v>0</v>
      </c>
      <c r="O383" t="str">
        <f>IF(_xlfn.IFNA(VLOOKUP(D383,ctlistM2!A:AI,28,FALSE),"FA 12:0")=0,"FA 12:0", _xlfn.IFNA(VLOOKUP(D383,ctlistM2!A:AI,28,FALSE),"FA 12:0"))</f>
        <v>FA 12:0</v>
      </c>
      <c r="P383">
        <f>_xlfn.IFNA(VLOOKUP(D383,ctlistM2!A:AU,35,FALSE),0)</f>
        <v>0</v>
      </c>
      <c r="Q383" s="2">
        <f>IF(P383=0,0,VLOOKUP(O383,ProbListM2!D:W,IF(P383=1,17,IF(P383=2,18,IF(P383=3,19,IF(P383=4,20)))), FALSE))</f>
        <v>0</v>
      </c>
    </row>
    <row r="384" spans="1:17" x14ac:dyDescent="0.25">
      <c r="A384">
        <v>383</v>
      </c>
      <c r="B384">
        <v>894.8</v>
      </c>
      <c r="C384">
        <v>623.5</v>
      </c>
      <c r="D384" t="s">
        <v>1386</v>
      </c>
      <c r="E384">
        <f>VLOOKUP(D384,ProbListM2!D:S,10,FALSE)</f>
        <v>0.51507700820690694</v>
      </c>
      <c r="F384" t="str">
        <f>_xlfn.IFNA(VLOOKUP(D384,ctlistM2!A:AI,4,FALSE),"FA 12:0")</f>
        <v>FA 12:0</v>
      </c>
      <c r="G384">
        <f>_xlfn.IFNA(VLOOKUP(D384,ctlistM2!A:AL,11,FALSE),0)</f>
        <v>0</v>
      </c>
      <c r="H384" s="2">
        <f>IF(G384=0,0,VLOOKUP(F384,ProbListM2!D:W,IF(G384=1,17,IF(G384=2,18,IF(G384=3,19,IF(G384=4,20)))), FALSE))</f>
        <v>0</v>
      </c>
      <c r="I384" s="12" t="str">
        <f>IF(_xlfn.IFNA(VLOOKUP(D384,ctlistM2!A:AI,12,FALSE),"FA 12:0")=0,"FA 12:0", _xlfn.IFNA(VLOOKUP(D384,ctlistM2!A:AI,12,FALSE),"FA 12:0"))</f>
        <v>FA 12:0</v>
      </c>
      <c r="J384" s="12">
        <f>_xlfn.IFNA(VLOOKUP(D384,ctlistM2!A:AO,19,FALSE),0)</f>
        <v>0</v>
      </c>
      <c r="K384" s="2">
        <f>IF(J384=0,0,VLOOKUP(I384,ProbListM2!D:W,IF(J384=1,17,IF(J384=2,18,IF(J384=3,19,IF(J384=4,20)))),FALSE))</f>
        <v>0</v>
      </c>
      <c r="L384" s="12" t="str">
        <f>IF(_xlfn.IFNA(VLOOKUP(D384,ctlistM2!A:AI,20,FALSE),"FA 12:0")=0,"FA 12:0", _xlfn.IFNA(VLOOKUP(D384,ctlistM2!A:AI,20,FALSE),"FA 12:0"))</f>
        <v>FA 12:0</v>
      </c>
      <c r="M384">
        <f>_xlfn.IFNA(VLOOKUP(D384,ctlistM2!A:AR,27,FALSE),0)</f>
        <v>0</v>
      </c>
      <c r="N384" s="2">
        <f>IF(M384=0,0,VLOOKUP(L384,ProbListM2!D:W,IF(M384=1,17,IF(M384=2,18,IF(M384=3,19,IF(M384=4,20)))), FALSE))</f>
        <v>0</v>
      </c>
      <c r="O384" t="str">
        <f>IF(_xlfn.IFNA(VLOOKUP(D384,ctlistM2!A:AI,28,FALSE),"FA 12:0")=0,"FA 12:0", _xlfn.IFNA(VLOOKUP(D384,ctlistM2!A:AI,28,FALSE),"FA 12:0"))</f>
        <v>FA 12:0</v>
      </c>
      <c r="P384">
        <f>_xlfn.IFNA(VLOOKUP(D384,ctlistM2!A:AU,35,FALSE),0)</f>
        <v>0</v>
      </c>
      <c r="Q384" s="2">
        <f>IF(P384=0,0,VLOOKUP(O384,ProbListM2!D:W,IF(P384=1,17,IF(P384=2,18,IF(P384=3,19,IF(P384=4,20)))), FALSE))</f>
        <v>0</v>
      </c>
    </row>
    <row r="385" spans="1:17" x14ac:dyDescent="0.25">
      <c r="A385">
        <v>384</v>
      </c>
      <c r="B385">
        <v>894.8</v>
      </c>
      <c r="C385">
        <v>595.5</v>
      </c>
      <c r="D385" t="s">
        <v>1387</v>
      </c>
      <c r="E385">
        <f>VLOOKUP(D385,ProbListM2!D:S,10,FALSE)</f>
        <v>0.51507700820690694</v>
      </c>
      <c r="F385" t="str">
        <f>_xlfn.IFNA(VLOOKUP(D385,ctlistM2!A:AI,4,FALSE),"FA 12:0")</f>
        <v>TG 54:8-FA18:2</v>
      </c>
      <c r="G385">
        <f>_xlfn.IFNA(VLOOKUP(D385,ctlistM2!A:AL,11,FALSE),0)</f>
        <v>2</v>
      </c>
      <c r="H385" s="2">
        <f>IF(G385=0,0,VLOOKUP(F385,ProbListM2!D:W,IF(G385=1,17,IF(G385=2,18,IF(G385=3,19,IF(G385=4,20)))), FALSE))</f>
        <v>1.2837221384023278E-2</v>
      </c>
      <c r="I385" s="12" t="str">
        <f>IF(_xlfn.IFNA(VLOOKUP(D385,ctlistM2!A:AI,12,FALSE),"FA 12:0")=0,"FA 12:0", _xlfn.IFNA(VLOOKUP(D385,ctlistM2!A:AI,12,FALSE),"FA 12:0"))</f>
        <v>TG 53:1-FA18:1</v>
      </c>
      <c r="J385" s="12">
        <f>_xlfn.IFNA(VLOOKUP(D385,ctlistM2!A:AO,19,FALSE),0)</f>
        <v>1</v>
      </c>
      <c r="K385" s="2">
        <f>IF(J385=0,0,VLOOKUP(I385,ProbListM2!D:W,IF(J385=1,17,IF(J385=2,18,IF(J385=3,19,IF(J385=4,20)))),FALSE))</f>
        <v>5.217629836278951E-2</v>
      </c>
      <c r="L385" s="12" t="str">
        <f>IF(_xlfn.IFNA(VLOOKUP(D385,ctlistM2!A:AI,20,FALSE),"FA 12:0")=0,"FA 12:0", _xlfn.IFNA(VLOOKUP(D385,ctlistM2!A:AI,20,FALSE),"FA 12:0"))</f>
        <v>dTG 53:3-FA18:1</v>
      </c>
      <c r="M385">
        <f>_xlfn.IFNA(VLOOKUP(D385,ctlistM2!A:AR,27,FALSE),0)</f>
        <v>3</v>
      </c>
      <c r="N385" s="2">
        <f>IF(M385=0,0,VLOOKUP(L385,ProbListM2!D:W,IF(M385=1,17,IF(M385=2,18,IF(M385=3,19,IF(M385=4,20)))), FALSE))</f>
        <v>0.22587826765104874</v>
      </c>
      <c r="O385" t="str">
        <f>IF(_xlfn.IFNA(VLOOKUP(D385,ctlistM2!A:AI,28,FALSE),"FA 12:0")=0,"FA 12:0", _xlfn.IFNA(VLOOKUP(D385,ctlistM2!A:AI,28,FALSE),"FA 12:0"))</f>
        <v>FA 12:0</v>
      </c>
      <c r="P385">
        <f>_xlfn.IFNA(VLOOKUP(D385,ctlistM2!A:AU,35,FALSE),0)</f>
        <v>0</v>
      </c>
      <c r="Q385" s="2">
        <f>IF(P385=0,0,VLOOKUP(O385,ProbListM2!D:W,IF(P385=1,17,IF(P385=2,18,IF(P385=3,19,IF(P385=4,20)))), FALSE))</f>
        <v>0</v>
      </c>
    </row>
    <row r="386" spans="1:17" x14ac:dyDescent="0.25">
      <c r="A386">
        <v>385</v>
      </c>
      <c r="B386">
        <v>894.8</v>
      </c>
      <c r="C386">
        <v>597.5</v>
      </c>
      <c r="D386" t="s">
        <v>1388</v>
      </c>
      <c r="E386">
        <f>VLOOKUP(D386,ProbListM2!D:S,10,FALSE)</f>
        <v>0.51507700820690694</v>
      </c>
      <c r="F386" t="str">
        <f>_xlfn.IFNA(VLOOKUP(D386,ctlistM2!A:AI,4,FALSE),"FA 12:0")</f>
        <v>TG 54:8-FA18:2</v>
      </c>
      <c r="G386">
        <f>_xlfn.IFNA(VLOOKUP(D386,ctlistM2!A:AL,11,FALSE),0)</f>
        <v>1</v>
      </c>
      <c r="H386" s="2">
        <f>IF(G386=0,0,VLOOKUP(F386,ProbListM2!D:W,IF(G386=1,17,IF(G386=2,18,IF(G386=3,19,IF(G386=4,20)))), FALSE))</f>
        <v>5.3844556206975133E-2</v>
      </c>
      <c r="I386" s="12" t="str">
        <f>IF(_xlfn.IFNA(VLOOKUP(D386,ctlistM2!A:AI,12,FALSE),"FA 12:0")=0,"FA 12:0", _xlfn.IFNA(VLOOKUP(D386,ctlistM2!A:AI,12,FALSE),"FA 12:0"))</f>
        <v>TG 54:8-FA18:3</v>
      </c>
      <c r="J386" s="12">
        <f>_xlfn.IFNA(VLOOKUP(D386,ctlistM2!A:AO,19,FALSE),0)</f>
        <v>2</v>
      </c>
      <c r="K386" s="2">
        <f>IF(J386=0,0,VLOOKUP(I386,ProbListM2!D:W,IF(J386=1,17,IF(J386=2,18,IF(J386=3,19,IF(J386=4,20)))),FALSE))</f>
        <v>1.2804808986893863E-2</v>
      </c>
      <c r="L386" s="12" t="str">
        <f>IF(_xlfn.IFNA(VLOOKUP(D386,ctlistM2!A:AI,20,FALSE),"FA 12:0")=0,"FA 12:0", _xlfn.IFNA(VLOOKUP(D386,ctlistM2!A:AI,20,FALSE),"FA 12:0"))</f>
        <v>FA 12:0</v>
      </c>
      <c r="M386">
        <f>_xlfn.IFNA(VLOOKUP(D386,ctlistM2!A:AR,27,FALSE),0)</f>
        <v>0</v>
      </c>
      <c r="N386" s="2">
        <f>IF(M386=0,0,VLOOKUP(L386,ProbListM2!D:W,IF(M386=1,17,IF(M386=2,18,IF(M386=3,19,IF(M386=4,20)))), FALSE))</f>
        <v>0</v>
      </c>
      <c r="O386" t="str">
        <f>IF(_xlfn.IFNA(VLOOKUP(D386,ctlistM2!A:AI,28,FALSE),"FA 12:0")=0,"FA 12:0", _xlfn.IFNA(VLOOKUP(D386,ctlistM2!A:AI,28,FALSE),"FA 12:0"))</f>
        <v>FA 12:0</v>
      </c>
      <c r="P386">
        <f>_xlfn.IFNA(VLOOKUP(D386,ctlistM2!A:AU,35,FALSE),0)</f>
        <v>0</v>
      </c>
      <c r="Q386" s="2">
        <f>IF(P386=0,0,VLOOKUP(O386,ProbListM2!D:W,IF(P386=1,17,IF(P386=2,18,IF(P386=3,19,IF(P386=4,20)))), FALSE))</f>
        <v>0</v>
      </c>
    </row>
    <row r="387" spans="1:17" x14ac:dyDescent="0.25">
      <c r="A387">
        <v>386</v>
      </c>
      <c r="B387">
        <v>894.8</v>
      </c>
      <c r="C387">
        <v>599.5</v>
      </c>
      <c r="D387" t="s">
        <v>1389</v>
      </c>
      <c r="E387">
        <f>VLOOKUP(D387,ProbListM2!D:S,10,FALSE)</f>
        <v>0.51507700820690694</v>
      </c>
      <c r="F387" t="str">
        <f>_xlfn.IFNA(VLOOKUP(D387,ctlistM2!A:AI,4,FALSE),"FA 12:0")</f>
        <v>TG 54:8-FA18:3</v>
      </c>
      <c r="G387">
        <f>_xlfn.IFNA(VLOOKUP(D387,ctlistM2!A:AL,11,FALSE),0)</f>
        <v>1</v>
      </c>
      <c r="H387" s="2">
        <f>IF(G387=0,0,VLOOKUP(F387,ProbListM2!D:W,IF(G387=1,17,IF(G387=2,18,IF(G387=3,19,IF(G387=4,20)))), FALSE))</f>
        <v>5.3913322351740234E-2</v>
      </c>
      <c r="I387" s="12" t="str">
        <f>IF(_xlfn.IFNA(VLOOKUP(D387,ctlistM2!A:AI,12,FALSE),"FA 12:0")=0,"FA 12:0", _xlfn.IFNA(VLOOKUP(D387,ctlistM2!A:AI,12,FALSE),"FA 12:0"))</f>
        <v>FA 12:0</v>
      </c>
      <c r="J387" s="12">
        <f>_xlfn.IFNA(VLOOKUP(D387,ctlistM2!A:AO,19,FALSE),0)</f>
        <v>0</v>
      </c>
      <c r="K387" s="2">
        <f>IF(J387=0,0,VLOOKUP(I387,ProbListM2!D:W,IF(J387=1,17,IF(J387=2,18,IF(J387=3,19,IF(J387=4,20)))),FALSE))</f>
        <v>0</v>
      </c>
      <c r="L387" s="12" t="str">
        <f>IF(_xlfn.IFNA(VLOOKUP(D387,ctlistM2!A:AI,20,FALSE),"FA 12:0")=0,"FA 12:0", _xlfn.IFNA(VLOOKUP(D387,ctlistM2!A:AI,20,FALSE),"FA 12:0"))</f>
        <v>FA 12:0</v>
      </c>
      <c r="M387">
        <f>_xlfn.IFNA(VLOOKUP(D387,ctlistM2!A:AR,27,FALSE),0)</f>
        <v>0</v>
      </c>
      <c r="N387" s="2">
        <f>IF(M387=0,0,VLOOKUP(L387,ProbListM2!D:W,IF(M387=1,17,IF(M387=2,18,IF(M387=3,19,IF(M387=4,20)))), FALSE))</f>
        <v>0</v>
      </c>
      <c r="O387" t="str">
        <f>IF(_xlfn.IFNA(VLOOKUP(D387,ctlistM2!A:AI,28,FALSE),"FA 12:0")=0,"FA 12:0", _xlfn.IFNA(VLOOKUP(D387,ctlistM2!A:AI,28,FALSE),"FA 12:0"))</f>
        <v>FA 12:0</v>
      </c>
      <c r="P387">
        <f>_xlfn.IFNA(VLOOKUP(D387,ctlistM2!A:AU,35,FALSE),0)</f>
        <v>0</v>
      </c>
      <c r="Q387" s="2">
        <f>IF(P387=0,0,VLOOKUP(O387,ProbListM2!D:W,IF(P387=1,17,IF(P387=2,18,IF(P387=3,19,IF(P387=4,20)))), FALSE))</f>
        <v>0</v>
      </c>
    </row>
    <row r="388" spans="1:17" x14ac:dyDescent="0.25">
      <c r="A388">
        <v>387</v>
      </c>
      <c r="B388">
        <v>894.8</v>
      </c>
      <c r="C388">
        <v>573.5</v>
      </c>
      <c r="D388" t="s">
        <v>1390</v>
      </c>
      <c r="E388">
        <f>VLOOKUP(D388,ProbListM2!D:S,10,FALSE)</f>
        <v>0.51507700820690694</v>
      </c>
      <c r="F388" t="str">
        <f>_xlfn.IFNA(VLOOKUP(D388,ctlistM2!A:AI,4,FALSE),"FA 12:0")</f>
        <v>TG 54:8-FA20:5</v>
      </c>
      <c r="G388">
        <f>_xlfn.IFNA(VLOOKUP(D388,ctlistM2!A:AL,11,FALSE),0)</f>
        <v>2</v>
      </c>
      <c r="H388" s="2">
        <f>IF(G388=0,0,VLOOKUP(F388,ProbListM2!D:W,IF(G388=1,17,IF(G388=2,18,IF(G388=3,19,IF(G388=4,20)))), FALSE))</f>
        <v>1.5270672229512236E-2</v>
      </c>
      <c r="I388" s="12" t="str">
        <f>IF(_xlfn.IFNA(VLOOKUP(D388,ctlistM2!A:AI,12,FALSE),"FA 12:0")=0,"FA 12:0", _xlfn.IFNA(VLOOKUP(D388,ctlistM2!A:AI,12,FALSE),"FA 12:0"))</f>
        <v>TG 54:8-FA20:4</v>
      </c>
      <c r="J388" s="12">
        <f>_xlfn.IFNA(VLOOKUP(D388,ctlistM2!A:AO,19,FALSE),0)</f>
        <v>1</v>
      </c>
      <c r="K388" s="2">
        <f>IF(J388=0,0,VLOOKUP(I388,ProbListM2!D:W,IF(J388=1,17,IF(J388=2,18,IF(J388=3,19,IF(J388=4,20)))),FALSE))</f>
        <v>4.8938454418765424E-2</v>
      </c>
      <c r="L388" s="12" t="str">
        <f>IF(_xlfn.IFNA(VLOOKUP(D388,ctlistM2!A:AI,20,FALSE),"FA 12:0")=0,"FA 12:0", _xlfn.IFNA(VLOOKUP(D388,ctlistM2!A:AI,20,FALSE),"FA 12:0"))</f>
        <v>FA 12:0</v>
      </c>
      <c r="M388">
        <f>_xlfn.IFNA(VLOOKUP(D388,ctlistM2!A:AR,27,FALSE),0)</f>
        <v>0</v>
      </c>
      <c r="N388" s="2">
        <f>IF(M388=0,0,VLOOKUP(L388,ProbListM2!D:W,IF(M388=1,17,IF(M388=2,18,IF(M388=3,19,IF(M388=4,20)))), FALSE))</f>
        <v>0</v>
      </c>
      <c r="O388" t="str">
        <f>IF(_xlfn.IFNA(VLOOKUP(D388,ctlistM2!A:AI,28,FALSE),"FA 12:0")=0,"FA 12:0", _xlfn.IFNA(VLOOKUP(D388,ctlistM2!A:AI,28,FALSE),"FA 12:0"))</f>
        <v>FA 12:0</v>
      </c>
      <c r="P388">
        <f>_xlfn.IFNA(VLOOKUP(D388,ctlistM2!A:AU,35,FALSE),0)</f>
        <v>0</v>
      </c>
      <c r="Q388" s="2">
        <f>IF(P388=0,0,VLOOKUP(O388,ProbListM2!D:W,IF(P388=1,17,IF(P388=2,18,IF(P388=3,19,IF(P388=4,20)))), FALSE))</f>
        <v>0</v>
      </c>
    </row>
    <row r="389" spans="1:17" x14ac:dyDescent="0.25">
      <c r="A389">
        <v>388</v>
      </c>
      <c r="B389">
        <v>894.8</v>
      </c>
      <c r="C389">
        <v>575.5</v>
      </c>
      <c r="D389" t="s">
        <v>1391</v>
      </c>
      <c r="E389">
        <f>VLOOKUP(D389,ProbListM2!D:S,10,FALSE)</f>
        <v>0.51507700820690694</v>
      </c>
      <c r="F389" t="str">
        <f>_xlfn.IFNA(VLOOKUP(D389,ctlistM2!A:AI,4,FALSE),"FA 12:0")</f>
        <v>TG 54:8-FA20:5</v>
      </c>
      <c r="G389">
        <f>_xlfn.IFNA(VLOOKUP(D389,ctlistM2!A:AL,11,FALSE),0)</f>
        <v>1</v>
      </c>
      <c r="H389" s="2">
        <f>IF(G389=0,0,VLOOKUP(F389,ProbListM2!D:W,IF(G389=1,17,IF(G389=2,18,IF(G389=3,19,IF(G389=4,20)))), FALSE))</f>
        <v>4.9003781697512384E-2</v>
      </c>
      <c r="I389" s="12" t="str">
        <f>IF(_xlfn.IFNA(VLOOKUP(D389,ctlistM2!A:AI,12,FALSE),"FA 12:0")=0,"FA 12:0", _xlfn.IFNA(VLOOKUP(D389,ctlistM2!A:AI,12,FALSE),"FA 12:0"))</f>
        <v>FA 12:0</v>
      </c>
      <c r="J389" s="12">
        <f>_xlfn.IFNA(VLOOKUP(D389,ctlistM2!A:AO,19,FALSE),0)</f>
        <v>0</v>
      </c>
      <c r="K389" s="2">
        <f>IF(J389=0,0,VLOOKUP(I389,ProbListM2!D:W,IF(J389=1,17,IF(J389=2,18,IF(J389=3,19,IF(J389=4,20)))),FALSE))</f>
        <v>0</v>
      </c>
      <c r="L389" s="12" t="str">
        <f>IF(_xlfn.IFNA(VLOOKUP(D389,ctlistM2!A:AI,20,FALSE),"FA 12:0")=0,"FA 12:0", _xlfn.IFNA(VLOOKUP(D389,ctlistM2!A:AI,20,FALSE),"FA 12:0"))</f>
        <v>FA 12:0</v>
      </c>
      <c r="M389">
        <f>_xlfn.IFNA(VLOOKUP(D389,ctlistM2!A:AR,27,FALSE),0)</f>
        <v>0</v>
      </c>
      <c r="N389" s="2">
        <f>IF(M389=0,0,VLOOKUP(L389,ProbListM2!D:W,IF(M389=1,17,IF(M389=2,18,IF(M389=3,19,IF(M389=4,20)))), FALSE))</f>
        <v>0</v>
      </c>
      <c r="O389" t="str">
        <f>IF(_xlfn.IFNA(VLOOKUP(D389,ctlistM2!A:AI,28,FALSE),"FA 12:0")=0,"FA 12:0", _xlfn.IFNA(VLOOKUP(D389,ctlistM2!A:AI,28,FALSE),"FA 12:0"))</f>
        <v>FA 12:0</v>
      </c>
      <c r="P389">
        <f>_xlfn.IFNA(VLOOKUP(D389,ctlistM2!A:AU,35,FALSE),0)</f>
        <v>0</v>
      </c>
      <c r="Q389" s="2">
        <f>IF(P389=0,0,VLOOKUP(O389,ProbListM2!D:W,IF(P389=1,17,IF(P389=2,18,IF(P389=3,19,IF(P389=4,20)))), FALSE))</f>
        <v>0</v>
      </c>
    </row>
    <row r="390" spans="1:17" x14ac:dyDescent="0.25">
      <c r="A390">
        <v>389</v>
      </c>
      <c r="B390">
        <v>894.8</v>
      </c>
      <c r="C390">
        <v>547.5</v>
      </c>
      <c r="D390" t="s">
        <v>1392</v>
      </c>
      <c r="E390">
        <f>VLOOKUP(D390,ProbListM2!D:S,10,FALSE)</f>
        <v>0.51507700820690694</v>
      </c>
      <c r="F390" t="str">
        <f>_xlfn.IFNA(VLOOKUP(D390,ctlistM2!A:AI,4,FALSE),"FA 12:0")</f>
        <v>TG 54:8-FA22:6</v>
      </c>
      <c r="G390">
        <f>_xlfn.IFNA(VLOOKUP(D390,ctlistM2!A:AL,11,FALSE),0)</f>
        <v>2</v>
      </c>
      <c r="H390" s="2">
        <f>IF(G390=0,0,VLOOKUP(F390,ProbListM2!D:W,IF(G390=1,17,IF(G390=2,18,IF(G390=3,19,IF(G390=4,20)))), FALSE))</f>
        <v>1.8030775733217243E-2</v>
      </c>
      <c r="I390" s="12" t="str">
        <f>IF(_xlfn.IFNA(VLOOKUP(D390,ctlistM2!A:AI,12,FALSE),"FA 12:0")=0,"FA 12:0", _xlfn.IFNA(VLOOKUP(D390,ctlistM2!A:AI,12,FALSE),"FA 12:0"))</f>
        <v>FA 12:0</v>
      </c>
      <c r="J390" s="12">
        <f>_xlfn.IFNA(VLOOKUP(D390,ctlistM2!A:AO,19,FALSE),0)</f>
        <v>0</v>
      </c>
      <c r="K390" s="2">
        <f>IF(J390=0,0,VLOOKUP(I390,ProbListM2!D:W,IF(J390=1,17,IF(J390=2,18,IF(J390=3,19,IF(J390=4,20)))),FALSE))</f>
        <v>0</v>
      </c>
      <c r="L390" s="12" t="str">
        <f>IF(_xlfn.IFNA(VLOOKUP(D390,ctlistM2!A:AI,20,FALSE),"FA 12:0")=0,"FA 12:0", _xlfn.IFNA(VLOOKUP(D390,ctlistM2!A:AI,20,FALSE),"FA 12:0"))</f>
        <v>FA 12:0</v>
      </c>
      <c r="M390">
        <f>_xlfn.IFNA(VLOOKUP(D390,ctlistM2!A:AR,27,FALSE),0)</f>
        <v>0</v>
      </c>
      <c r="N390" s="2">
        <f>IF(M390=0,0,VLOOKUP(L390,ProbListM2!D:W,IF(M390=1,17,IF(M390=2,18,IF(M390=3,19,IF(M390=4,20)))), FALSE))</f>
        <v>0</v>
      </c>
      <c r="O390" t="str">
        <f>IF(_xlfn.IFNA(VLOOKUP(D390,ctlistM2!A:AI,28,FALSE),"FA 12:0")=0,"FA 12:0", _xlfn.IFNA(VLOOKUP(D390,ctlistM2!A:AI,28,FALSE),"FA 12:0"))</f>
        <v>FA 12:0</v>
      </c>
      <c r="P390">
        <f>_xlfn.IFNA(VLOOKUP(D390,ctlistM2!A:AU,35,FALSE),0)</f>
        <v>0</v>
      </c>
      <c r="Q390" s="2">
        <f>IF(P390=0,0,VLOOKUP(O390,ProbListM2!D:W,IF(P390=1,17,IF(P390=2,18,IF(P390=3,19,IF(P390=4,20)))), FALSE))</f>
        <v>0</v>
      </c>
    </row>
    <row r="391" spans="1:17" x14ac:dyDescent="0.25">
      <c r="A391">
        <v>390</v>
      </c>
      <c r="B391">
        <v>894.8</v>
      </c>
      <c r="C391">
        <v>549.5</v>
      </c>
      <c r="D391" t="s">
        <v>1393</v>
      </c>
      <c r="E391">
        <f>VLOOKUP(D391,ProbListM2!D:S,10,FALSE)</f>
        <v>0.51507700820690694</v>
      </c>
      <c r="F391" t="str">
        <f>_xlfn.IFNA(VLOOKUP(D391,ctlistM2!A:AI,4,FALSE),"FA 12:0")</f>
        <v>TG 54:8-FA22:6</v>
      </c>
      <c r="G391">
        <f>_xlfn.IFNA(VLOOKUP(D391,ctlistM2!A:AL,11,FALSE),0)</f>
        <v>1</v>
      </c>
      <c r="H391" s="2">
        <f>IF(G391=0,0,VLOOKUP(F391,ProbListM2!D:W,IF(G391=1,17,IF(G391=2,18,IF(G391=3,19,IF(G391=4,20)))), FALSE))</f>
        <v>4.4287302762476673E-2</v>
      </c>
      <c r="I391" s="12" t="str">
        <f>IF(_xlfn.IFNA(VLOOKUP(D391,ctlistM2!A:AI,12,FALSE),"FA 12:0")=0,"FA 12:0", _xlfn.IFNA(VLOOKUP(D391,ctlistM2!A:AI,12,FALSE),"FA 12:0"))</f>
        <v>FA 12:0</v>
      </c>
      <c r="J391" s="12">
        <f>_xlfn.IFNA(VLOOKUP(D391,ctlistM2!A:AO,19,FALSE),0)</f>
        <v>0</v>
      </c>
      <c r="K391" s="2">
        <f>IF(J391=0,0,VLOOKUP(I391,ProbListM2!D:W,IF(J391=1,17,IF(J391=2,18,IF(J391=3,19,IF(J391=4,20)))),FALSE))</f>
        <v>0</v>
      </c>
      <c r="L391" s="12" t="str">
        <f>IF(_xlfn.IFNA(VLOOKUP(D391,ctlistM2!A:AI,20,FALSE),"FA 12:0")=0,"FA 12:0", _xlfn.IFNA(VLOOKUP(D391,ctlistM2!A:AI,20,FALSE),"FA 12:0"))</f>
        <v>FA 12:0</v>
      </c>
      <c r="M391">
        <f>_xlfn.IFNA(VLOOKUP(D391,ctlistM2!A:AR,27,FALSE),0)</f>
        <v>0</v>
      </c>
      <c r="N391" s="2">
        <f>IF(M391=0,0,VLOOKUP(L391,ProbListM2!D:W,IF(M391=1,17,IF(M391=2,18,IF(M391=3,19,IF(M391=4,20)))), FALSE))</f>
        <v>0</v>
      </c>
      <c r="O391" t="str">
        <f>IF(_xlfn.IFNA(VLOOKUP(D391,ctlistM2!A:AI,28,FALSE),"FA 12:0")=0,"FA 12:0", _xlfn.IFNA(VLOOKUP(D391,ctlistM2!A:AI,28,FALSE),"FA 12:0"))</f>
        <v>FA 12:0</v>
      </c>
      <c r="P391">
        <f>_xlfn.IFNA(VLOOKUP(D391,ctlistM2!A:AU,35,FALSE),0)</f>
        <v>0</v>
      </c>
      <c r="Q391" s="2">
        <f>IF(P391=0,0,VLOOKUP(O391,ProbListM2!D:W,IF(P391=1,17,IF(P391=2,18,IF(P391=3,19,IF(P391=4,20)))), FALSE))</f>
        <v>0</v>
      </c>
    </row>
    <row r="392" spans="1:17" x14ac:dyDescent="0.25">
      <c r="A392">
        <v>391</v>
      </c>
      <c r="B392">
        <v>892.8</v>
      </c>
      <c r="C392">
        <v>595.5</v>
      </c>
      <c r="D392" t="s">
        <v>1394</v>
      </c>
      <c r="E392">
        <f>VLOOKUP(D392,ProbListM2!D:S,10,FALSE)</f>
        <v>0.51523156608402199</v>
      </c>
      <c r="F392" t="str">
        <f>_xlfn.IFNA(VLOOKUP(D392,ctlistM2!A:AI,4,FALSE),"FA 12:0")</f>
        <v>TG 53:2-FA18:2</v>
      </c>
      <c r="G392">
        <f>_xlfn.IFNA(VLOOKUP(D392,ctlistM2!A:AL,11,FALSE),0)</f>
        <v>1</v>
      </c>
      <c r="H392" s="2">
        <f>IF(G392=0,0,VLOOKUP(F392,ProbListM2!D:W,IF(G392=1,17,IF(G392=2,18,IF(G392=3,19,IF(G392=4,20)))), FALSE))</f>
        <v>5.2191954774903002E-2</v>
      </c>
      <c r="I392" s="12" t="str">
        <f>IF(_xlfn.IFNA(VLOOKUP(D392,ctlistM2!A:AI,12,FALSE),"FA 12:0")=0,"FA 12:0", _xlfn.IFNA(VLOOKUP(D392,ctlistM2!A:AI,12,FALSE),"FA 12:0"))</f>
        <v>FA 12:0</v>
      </c>
      <c r="J392" s="12">
        <f>_xlfn.IFNA(VLOOKUP(D392,ctlistM2!A:AO,19,FALSE),0)</f>
        <v>0</v>
      </c>
      <c r="K392" s="2">
        <f>IF(J392=0,0,VLOOKUP(I392,ProbListM2!D:W,IF(J392=1,17,IF(J392=2,18,IF(J392=3,19,IF(J392=4,20)))),FALSE))</f>
        <v>0</v>
      </c>
      <c r="L392" s="12" t="str">
        <f>IF(_xlfn.IFNA(VLOOKUP(D392,ctlistM2!A:AI,20,FALSE),"FA 12:0")=0,"FA 12:0", _xlfn.IFNA(VLOOKUP(D392,ctlistM2!A:AI,20,FALSE),"FA 12:0"))</f>
        <v>FA 12:0</v>
      </c>
      <c r="M392">
        <f>_xlfn.IFNA(VLOOKUP(D392,ctlistM2!A:AR,27,FALSE),0)</f>
        <v>0</v>
      </c>
      <c r="N392" s="2">
        <f>IF(M392=0,0,VLOOKUP(L392,ProbListM2!D:W,IF(M392=1,17,IF(M392=2,18,IF(M392=3,19,IF(M392=4,20)))), FALSE))</f>
        <v>0</v>
      </c>
      <c r="O392" t="str">
        <f>IF(_xlfn.IFNA(VLOOKUP(D392,ctlistM2!A:AI,28,FALSE),"FA 12:0")=0,"FA 12:0", _xlfn.IFNA(VLOOKUP(D392,ctlistM2!A:AI,28,FALSE),"FA 12:0"))</f>
        <v>FA 12:0</v>
      </c>
      <c r="P392">
        <f>_xlfn.IFNA(VLOOKUP(D392,ctlistM2!A:AU,35,FALSE),0)</f>
        <v>0</v>
      </c>
      <c r="Q392" s="2">
        <f>IF(P392=0,0,VLOOKUP(O392,ProbListM2!D:W,IF(P392=1,17,IF(P392=2,18,IF(P392=3,19,IF(P392=4,20)))), FALSE))</f>
        <v>0</v>
      </c>
    </row>
    <row r="393" spans="1:17" x14ac:dyDescent="0.25">
      <c r="A393">
        <v>392</v>
      </c>
      <c r="B393">
        <v>892.8</v>
      </c>
      <c r="C393">
        <v>597.5</v>
      </c>
      <c r="D393" t="s">
        <v>1395</v>
      </c>
      <c r="E393">
        <f>VLOOKUP(D393,ProbListM2!D:S,10,FALSE)</f>
        <v>0.51523156608402199</v>
      </c>
      <c r="F393" t="str">
        <f>_xlfn.IFNA(VLOOKUP(D393,ctlistM2!A:AI,4,FALSE),"FA 12:0")</f>
        <v>FA 12:0</v>
      </c>
      <c r="G393">
        <f>_xlfn.IFNA(VLOOKUP(D393,ctlistM2!A:AL,11,FALSE),0)</f>
        <v>0</v>
      </c>
      <c r="H393" s="2">
        <f>IF(G393=0,0,VLOOKUP(F393,ProbListM2!D:W,IF(G393=1,17,IF(G393=2,18,IF(G393=3,19,IF(G393=4,20)))), FALSE))</f>
        <v>0</v>
      </c>
      <c r="I393" s="12" t="str">
        <f>IF(_xlfn.IFNA(VLOOKUP(D393,ctlistM2!A:AI,12,FALSE),"FA 12:0")=0,"FA 12:0", _xlfn.IFNA(VLOOKUP(D393,ctlistM2!A:AI,12,FALSE),"FA 12:0"))</f>
        <v>FA 12:0</v>
      </c>
      <c r="J393" s="12">
        <f>_xlfn.IFNA(VLOOKUP(D393,ctlistM2!A:AO,19,FALSE),0)</f>
        <v>0</v>
      </c>
      <c r="K393" s="2">
        <f>IF(J393=0,0,VLOOKUP(I393,ProbListM2!D:W,IF(J393=1,17,IF(J393=2,18,IF(J393=3,19,IF(J393=4,20)))),FALSE))</f>
        <v>0</v>
      </c>
      <c r="L393" s="12" t="str">
        <f>IF(_xlfn.IFNA(VLOOKUP(D393,ctlistM2!A:AI,20,FALSE),"FA 12:0")=0,"FA 12:0", _xlfn.IFNA(VLOOKUP(D393,ctlistM2!A:AI,20,FALSE),"FA 12:0"))</f>
        <v>FA 12:0</v>
      </c>
      <c r="M393">
        <f>_xlfn.IFNA(VLOOKUP(D393,ctlistM2!A:AR,27,FALSE),0)</f>
        <v>0</v>
      </c>
      <c r="N393" s="2">
        <f>IF(M393=0,0,VLOOKUP(L393,ProbListM2!D:W,IF(M393=1,17,IF(M393=2,18,IF(M393=3,19,IF(M393=4,20)))), FALSE))</f>
        <v>0</v>
      </c>
      <c r="O393" t="str">
        <f>IF(_xlfn.IFNA(VLOOKUP(D393,ctlistM2!A:AI,28,FALSE),"FA 12:0")=0,"FA 12:0", _xlfn.IFNA(VLOOKUP(D393,ctlistM2!A:AI,28,FALSE),"FA 12:0"))</f>
        <v>FA 12:0</v>
      </c>
      <c r="P393">
        <f>_xlfn.IFNA(VLOOKUP(D393,ctlistM2!A:AU,35,FALSE),0)</f>
        <v>0</v>
      </c>
      <c r="Q393" s="2">
        <f>IF(P393=0,0,VLOOKUP(O393,ProbListM2!D:W,IF(P393=1,17,IF(P393=2,18,IF(P393=3,19,IF(P393=4,20)))), FALSE))</f>
        <v>0</v>
      </c>
    </row>
    <row r="394" spans="1:17" x14ac:dyDescent="0.25">
      <c r="A394">
        <v>393</v>
      </c>
      <c r="B394">
        <v>892.8</v>
      </c>
      <c r="C394">
        <v>571.5</v>
      </c>
      <c r="D394" t="s">
        <v>1396</v>
      </c>
      <c r="E394">
        <f>VLOOKUP(D394,ProbListM2!D:S,10,FALSE)</f>
        <v>0.51523156608402199</v>
      </c>
      <c r="F394" t="str">
        <f>_xlfn.IFNA(VLOOKUP(D394,ctlistM2!A:AI,4,FALSE),"FA 12:0")</f>
        <v>FA 12:0</v>
      </c>
      <c r="G394">
        <f>_xlfn.IFNA(VLOOKUP(D394,ctlistM2!A:AL,11,FALSE),0)</f>
        <v>0</v>
      </c>
      <c r="H394" s="2">
        <f>IF(G394=0,0,VLOOKUP(F394,ProbListM2!D:W,IF(G394=1,17,IF(G394=2,18,IF(G394=3,19,IF(G394=4,20)))), FALSE))</f>
        <v>0</v>
      </c>
      <c r="I394" s="12" t="str">
        <f>IF(_xlfn.IFNA(VLOOKUP(D394,ctlistM2!A:AI,12,FALSE),"FA 12:0")=0,"FA 12:0", _xlfn.IFNA(VLOOKUP(D394,ctlistM2!A:AI,12,FALSE),"FA 12:0"))</f>
        <v>FA 12:0</v>
      </c>
      <c r="J394" s="12">
        <f>_xlfn.IFNA(VLOOKUP(D394,ctlistM2!A:AO,19,FALSE),0)</f>
        <v>0</v>
      </c>
      <c r="K394" s="2">
        <f>IF(J394=0,0,VLOOKUP(I394,ProbListM2!D:W,IF(J394=1,17,IF(J394=2,18,IF(J394=3,19,IF(J394=4,20)))),FALSE))</f>
        <v>0</v>
      </c>
      <c r="L394" s="12" t="str">
        <f>IF(_xlfn.IFNA(VLOOKUP(D394,ctlistM2!A:AI,20,FALSE),"FA 12:0")=0,"FA 12:0", _xlfn.IFNA(VLOOKUP(D394,ctlistM2!A:AI,20,FALSE),"FA 12:0"))</f>
        <v>FA 12:0</v>
      </c>
      <c r="M394">
        <f>_xlfn.IFNA(VLOOKUP(D394,ctlistM2!A:AR,27,FALSE),0)</f>
        <v>0</v>
      </c>
      <c r="N394" s="2">
        <f>IF(M394=0,0,VLOOKUP(L394,ProbListM2!D:W,IF(M394=1,17,IF(M394=2,18,IF(M394=3,19,IF(M394=4,20)))), FALSE))</f>
        <v>0</v>
      </c>
      <c r="O394" t="str">
        <f>IF(_xlfn.IFNA(VLOOKUP(D394,ctlistM2!A:AI,28,FALSE),"FA 12:0")=0,"FA 12:0", _xlfn.IFNA(VLOOKUP(D394,ctlistM2!A:AI,28,FALSE),"FA 12:0"))</f>
        <v>FA 12:0</v>
      </c>
      <c r="P394">
        <f>_xlfn.IFNA(VLOOKUP(D394,ctlistM2!A:AU,35,FALSE),0)</f>
        <v>0</v>
      </c>
      <c r="Q394" s="2">
        <f>IF(P394=0,0,VLOOKUP(O394,ProbListM2!D:W,IF(P394=1,17,IF(P394=2,18,IF(P394=3,19,IF(P394=4,20)))), FALSE))</f>
        <v>0</v>
      </c>
    </row>
    <row r="395" spans="1:17" x14ac:dyDescent="0.25">
      <c r="A395">
        <v>394</v>
      </c>
      <c r="B395">
        <v>892.8</v>
      </c>
      <c r="C395">
        <v>573.5</v>
      </c>
      <c r="D395" t="s">
        <v>1397</v>
      </c>
      <c r="E395">
        <f>VLOOKUP(D395,ProbListM2!D:S,10,FALSE)</f>
        <v>0.51523156608402199</v>
      </c>
      <c r="F395" t="str">
        <f>_xlfn.IFNA(VLOOKUP(D395,ctlistM2!A:AI,4,FALSE),"FA 12:0")</f>
        <v>FA 12:0</v>
      </c>
      <c r="G395">
        <f>_xlfn.IFNA(VLOOKUP(D395,ctlistM2!A:AL,11,FALSE),0)</f>
        <v>0</v>
      </c>
      <c r="H395" s="2">
        <f>IF(G395=0,0,VLOOKUP(F395,ProbListM2!D:W,IF(G395=1,17,IF(G395=2,18,IF(G395=3,19,IF(G395=4,20)))), FALSE))</f>
        <v>0</v>
      </c>
      <c r="I395" s="12" t="str">
        <f>IF(_xlfn.IFNA(VLOOKUP(D395,ctlistM2!A:AI,12,FALSE),"FA 12:0")=0,"FA 12:0", _xlfn.IFNA(VLOOKUP(D395,ctlistM2!A:AI,12,FALSE),"FA 12:0"))</f>
        <v>FA 12:0</v>
      </c>
      <c r="J395" s="12">
        <f>_xlfn.IFNA(VLOOKUP(D395,ctlistM2!A:AO,19,FALSE),0)</f>
        <v>0</v>
      </c>
      <c r="K395" s="2">
        <f>IF(J395=0,0,VLOOKUP(I395,ProbListM2!D:W,IF(J395=1,17,IF(J395=2,18,IF(J395=3,19,IF(J395=4,20)))),FALSE))</f>
        <v>0</v>
      </c>
      <c r="L395" s="12" t="str">
        <f>IF(_xlfn.IFNA(VLOOKUP(D395,ctlistM2!A:AI,20,FALSE),"FA 12:0")=0,"FA 12:0", _xlfn.IFNA(VLOOKUP(D395,ctlistM2!A:AI,20,FALSE),"FA 12:0"))</f>
        <v>FA 12:0</v>
      </c>
      <c r="M395">
        <f>_xlfn.IFNA(VLOOKUP(D395,ctlistM2!A:AR,27,FALSE),0)</f>
        <v>0</v>
      </c>
      <c r="N395" s="2">
        <f>IF(M395=0,0,VLOOKUP(L395,ProbListM2!D:W,IF(M395=1,17,IF(M395=2,18,IF(M395=3,19,IF(M395=4,20)))), FALSE))</f>
        <v>0</v>
      </c>
      <c r="O395" t="str">
        <f>IF(_xlfn.IFNA(VLOOKUP(D395,ctlistM2!A:AI,28,FALSE),"FA 12:0")=0,"FA 12:0", _xlfn.IFNA(VLOOKUP(D395,ctlistM2!A:AI,28,FALSE),"FA 12:0"))</f>
        <v>FA 12:0</v>
      </c>
      <c r="P395">
        <f>_xlfn.IFNA(VLOOKUP(D395,ctlistM2!A:AU,35,FALSE),0)</f>
        <v>0</v>
      </c>
      <c r="Q395" s="2">
        <f>IF(P395=0,0,VLOOKUP(O395,ProbListM2!D:W,IF(P395=1,17,IF(P395=2,18,IF(P395=3,19,IF(P395=4,20)))), FALSE))</f>
        <v>0</v>
      </c>
    </row>
    <row r="396" spans="1:17" x14ac:dyDescent="0.25">
      <c r="A396">
        <v>395</v>
      </c>
      <c r="B396">
        <v>892.8</v>
      </c>
      <c r="C396">
        <v>547.5</v>
      </c>
      <c r="D396" t="s">
        <v>1398</v>
      </c>
      <c r="E396">
        <f>VLOOKUP(D396,ProbListM2!D:S,10,FALSE)</f>
        <v>0.51523156608402199</v>
      </c>
      <c r="F396" t="str">
        <f>_xlfn.IFNA(VLOOKUP(D396,ctlistM2!A:AI,4,FALSE),"FA 12:0")</f>
        <v>FA 12:0</v>
      </c>
      <c r="G396">
        <f>_xlfn.IFNA(VLOOKUP(D396,ctlistM2!A:AL,11,FALSE),0)</f>
        <v>0</v>
      </c>
      <c r="H396" s="2">
        <f>IF(G396=0,0,VLOOKUP(F396,ProbListM2!D:W,IF(G396=1,17,IF(G396=2,18,IF(G396=3,19,IF(G396=4,20)))), FALSE))</f>
        <v>0</v>
      </c>
      <c r="I396" s="12" t="str">
        <f>IF(_xlfn.IFNA(VLOOKUP(D396,ctlistM2!A:AI,12,FALSE),"FA 12:0")=0,"FA 12:0", _xlfn.IFNA(VLOOKUP(D396,ctlistM2!A:AI,12,FALSE),"FA 12:0"))</f>
        <v>FA 12:0</v>
      </c>
      <c r="J396" s="12">
        <f>_xlfn.IFNA(VLOOKUP(D396,ctlistM2!A:AO,19,FALSE),0)</f>
        <v>0</v>
      </c>
      <c r="K396" s="2">
        <f>IF(J396=0,0,VLOOKUP(I396,ProbListM2!D:W,IF(J396=1,17,IF(J396=2,18,IF(J396=3,19,IF(J396=4,20)))),FALSE))</f>
        <v>0</v>
      </c>
      <c r="L396" s="12" t="str">
        <f>IF(_xlfn.IFNA(VLOOKUP(D396,ctlistM2!A:AI,20,FALSE),"FA 12:0")=0,"FA 12:0", _xlfn.IFNA(VLOOKUP(D396,ctlistM2!A:AI,20,FALSE),"FA 12:0"))</f>
        <v>FA 12:0</v>
      </c>
      <c r="M396">
        <f>_xlfn.IFNA(VLOOKUP(D396,ctlistM2!A:AR,27,FALSE),0)</f>
        <v>0</v>
      </c>
      <c r="N396" s="2">
        <f>IF(M396=0,0,VLOOKUP(L396,ProbListM2!D:W,IF(M396=1,17,IF(M396=2,18,IF(M396=3,19,IF(M396=4,20)))), FALSE))</f>
        <v>0</v>
      </c>
      <c r="O396" t="str">
        <f>IF(_xlfn.IFNA(VLOOKUP(D396,ctlistM2!A:AI,28,FALSE),"FA 12:0")=0,"FA 12:0", _xlfn.IFNA(VLOOKUP(D396,ctlistM2!A:AI,28,FALSE),"FA 12:0"))</f>
        <v>FA 12:0</v>
      </c>
      <c r="P396">
        <f>_xlfn.IFNA(VLOOKUP(D396,ctlistM2!A:AU,35,FALSE),0)</f>
        <v>0</v>
      </c>
      <c r="Q396" s="2">
        <f>IF(P396=0,0,VLOOKUP(O396,ProbListM2!D:W,IF(P396=1,17,IF(P396=2,18,IF(P396=3,19,IF(P396=4,20)))), FALSE))</f>
        <v>0</v>
      </c>
    </row>
    <row r="397" spans="1:17" x14ac:dyDescent="0.25">
      <c r="A397">
        <v>396</v>
      </c>
      <c r="B397">
        <v>920.9</v>
      </c>
      <c r="C397">
        <v>647.6</v>
      </c>
      <c r="D397" t="s">
        <v>1399</v>
      </c>
      <c r="E397">
        <f>VLOOKUP(D397,ProbListM2!D:S,10,FALSE)</f>
        <v>0.50834244007208507</v>
      </c>
      <c r="F397" t="str">
        <f>_xlfn.IFNA(VLOOKUP(D397,ctlistM2!A:AI,4,FALSE),"FA 12:0")</f>
        <v>FA 12:0</v>
      </c>
      <c r="G397">
        <f>_xlfn.IFNA(VLOOKUP(D397,ctlistM2!A:AL,11,FALSE),0)</f>
        <v>0</v>
      </c>
      <c r="H397" s="2">
        <f>IF(G397=0,0,VLOOKUP(F397,ProbListM2!D:W,IF(G397=1,17,IF(G397=2,18,IF(G397=3,19,IF(G397=4,20)))), FALSE))</f>
        <v>0</v>
      </c>
      <c r="I397" s="12" t="str">
        <f>IF(_xlfn.IFNA(VLOOKUP(D397,ctlistM2!A:AI,12,FALSE),"FA 12:0")=0,"FA 12:0", _xlfn.IFNA(VLOOKUP(D397,ctlistM2!A:AI,12,FALSE),"FA 12:0"))</f>
        <v>FA 12:0</v>
      </c>
      <c r="J397" s="12">
        <f>_xlfn.IFNA(VLOOKUP(D397,ctlistM2!A:AO,19,FALSE),0)</f>
        <v>0</v>
      </c>
      <c r="K397" s="2">
        <f>IF(J397=0,0,VLOOKUP(I397,ProbListM2!D:W,IF(J397=1,17,IF(J397=2,18,IF(J397=3,19,IF(J397=4,20)))),FALSE))</f>
        <v>0</v>
      </c>
      <c r="L397" s="12" t="str">
        <f>IF(_xlfn.IFNA(VLOOKUP(D397,ctlistM2!A:AI,20,FALSE),"FA 12:0")=0,"FA 12:0", _xlfn.IFNA(VLOOKUP(D397,ctlistM2!A:AI,20,FALSE),"FA 12:0"))</f>
        <v>FA 12:0</v>
      </c>
      <c r="M397">
        <f>_xlfn.IFNA(VLOOKUP(D397,ctlistM2!A:AR,27,FALSE),0)</f>
        <v>0</v>
      </c>
      <c r="N397" s="2">
        <f>IF(M397=0,0,VLOOKUP(L397,ProbListM2!D:W,IF(M397=1,17,IF(M397=2,18,IF(M397=3,19,IF(M397=4,20)))), FALSE))</f>
        <v>0</v>
      </c>
      <c r="O397" t="str">
        <f>IF(_xlfn.IFNA(VLOOKUP(D397,ctlistM2!A:AI,28,FALSE),"FA 12:0")=0,"FA 12:0", _xlfn.IFNA(VLOOKUP(D397,ctlistM2!A:AI,28,FALSE),"FA 12:0"))</f>
        <v>FA 12:0</v>
      </c>
      <c r="P397">
        <f>_xlfn.IFNA(VLOOKUP(D397,ctlistM2!A:AU,35,FALSE),0)</f>
        <v>0</v>
      </c>
      <c r="Q397" s="2">
        <f>IF(P397=0,0,VLOOKUP(O397,ProbListM2!D:W,IF(P397=1,17,IF(P397=2,18,IF(P397=3,19,IF(P397=4,20)))), FALSE))</f>
        <v>0</v>
      </c>
    </row>
    <row r="398" spans="1:17" x14ac:dyDescent="0.25">
      <c r="A398">
        <v>397</v>
      </c>
      <c r="B398">
        <v>920.9</v>
      </c>
      <c r="C398">
        <v>621.6</v>
      </c>
      <c r="D398" t="s">
        <v>1400</v>
      </c>
      <c r="E398">
        <f>VLOOKUP(D398,ProbListM2!D:S,10,FALSE)</f>
        <v>0.50834244007208507</v>
      </c>
      <c r="F398" t="str">
        <f>_xlfn.IFNA(VLOOKUP(D398,ctlistM2!A:AI,4,FALSE),"FA 12:0")</f>
        <v>TG 55:2-FA18:1</v>
      </c>
      <c r="G398">
        <f>_xlfn.IFNA(VLOOKUP(D398,ctlistM2!A:AL,11,FALSE),0)</f>
        <v>1</v>
      </c>
      <c r="H398" s="2">
        <f>IF(G398=0,0,VLOOKUP(F398,ProbListM2!D:W,IF(G398=1,17,IF(G398=2,18,IF(G398=3,19,IF(G398=4,20)))), FALSE))</f>
        <v>5.6073949714347822E-2</v>
      </c>
      <c r="I398" s="12" t="str">
        <f>IF(_xlfn.IFNA(VLOOKUP(D398,ctlistM2!A:AI,12,FALSE),"FA 12:0")=0,"FA 12:0", _xlfn.IFNA(VLOOKUP(D398,ctlistM2!A:AI,12,FALSE),"FA 12:0"))</f>
        <v>TG 55:2-FA18:2</v>
      </c>
      <c r="J398" s="12">
        <f>_xlfn.IFNA(VLOOKUP(D398,ctlistM2!A:AO,19,FALSE),0)</f>
        <v>2</v>
      </c>
      <c r="K398" s="2">
        <f>IF(J398=0,0,VLOOKUP(I398,ProbListM2!D:W,IF(J398=1,17,IF(J398=2,18,IF(J398=3,19,IF(J398=4,20)))),FALSE))</f>
        <v>1.266937630320039E-2</v>
      </c>
      <c r="L398" s="12" t="str">
        <f>IF(_xlfn.IFNA(VLOOKUP(D398,ctlistM2!A:AI,20,FALSE),"FA 12:0")=0,"FA 12:0", _xlfn.IFNA(VLOOKUP(D398,ctlistM2!A:AI,20,FALSE),"FA 12:0"))</f>
        <v>dTG 55:4-FA18:1</v>
      </c>
      <c r="M398">
        <f>_xlfn.IFNA(VLOOKUP(D398,ctlistM2!A:AR,27,FALSE),0)</f>
        <v>3</v>
      </c>
      <c r="N398" s="2">
        <f>IF(M398=0,0,VLOOKUP(L398,ProbListM2!D:W,IF(M398=1,17,IF(M398=2,18,IF(M398=3,19,IF(M398=4,20)))), FALSE))</f>
        <v>0.23234937430885858</v>
      </c>
      <c r="O398" t="str">
        <f>IF(_xlfn.IFNA(VLOOKUP(D398,ctlistM2!A:AI,28,FALSE),"FA 12:0")=0,"FA 12:0", _xlfn.IFNA(VLOOKUP(D398,ctlistM2!A:AI,28,FALSE),"FA 12:0"))</f>
        <v>FA 12:0</v>
      </c>
      <c r="P398">
        <f>_xlfn.IFNA(VLOOKUP(D398,ctlistM2!A:AU,35,FALSE),0)</f>
        <v>0</v>
      </c>
      <c r="Q398" s="2">
        <f>IF(P398=0,0,VLOOKUP(O398,ProbListM2!D:W,IF(P398=1,17,IF(P398=2,18,IF(P398=3,19,IF(P398=4,20)))), FALSE))</f>
        <v>0</v>
      </c>
    </row>
    <row r="399" spans="1:17" x14ac:dyDescent="0.25">
      <c r="A399">
        <v>398</v>
      </c>
      <c r="B399">
        <v>918.8</v>
      </c>
      <c r="C399">
        <v>619.5</v>
      </c>
      <c r="D399" t="s">
        <v>1401</v>
      </c>
      <c r="E399">
        <f>VLOOKUP(D399,ProbListM2!D:S,10,FALSE)</f>
        <v>0.5084949771240852</v>
      </c>
      <c r="F399" t="str">
        <f>_xlfn.IFNA(VLOOKUP(D399,ctlistM2!A:AI,4,FALSE),"FA 12:0")</f>
        <v>TG 56:10-FA18:2</v>
      </c>
      <c r="G399">
        <f>_xlfn.IFNA(VLOOKUP(D399,ctlistM2!A:AL,11,FALSE),0)</f>
        <v>2</v>
      </c>
      <c r="H399" s="2">
        <f>IF(G399=0,0,VLOOKUP(F399,ProbListM2!D:W,IF(G399=1,17,IF(G399=2,18,IF(G399=3,19,IF(G399=4,20)))), FALSE))</f>
        <v>1.255635581736223E-2</v>
      </c>
      <c r="I399" s="12" t="str">
        <f>IF(_xlfn.IFNA(VLOOKUP(D399,ctlistM2!A:AI,12,FALSE),"FA 12:0")=0,"FA 12:0", _xlfn.IFNA(VLOOKUP(D399,ctlistM2!A:AI,12,FALSE),"FA 12:0"))</f>
        <v>TG 55:3-FA18:2</v>
      </c>
      <c r="J399" s="12">
        <f>_xlfn.IFNA(VLOOKUP(D399,ctlistM2!A:AO,19,FALSE),0)</f>
        <v>2</v>
      </c>
      <c r="K399" s="2">
        <f>IF(J399=0,0,VLOOKUP(I399,ProbListM2!D:W,IF(J399=1,17,IF(J399=2,18,IF(J399=3,19,IF(J399=4,20)))),FALSE))</f>
        <v>1.2673177971445319E-2</v>
      </c>
      <c r="L399" s="12" t="str">
        <f>IF(_xlfn.IFNA(VLOOKUP(D399,ctlistM2!A:AI,20,FALSE),"FA 12:0")=0,"FA 12:0", _xlfn.IFNA(VLOOKUP(D399,ctlistM2!A:AI,20,FALSE),"FA 12:0"))</f>
        <v>TG 55:3-FA18:1</v>
      </c>
      <c r="M399">
        <f>_xlfn.IFNA(VLOOKUP(D399,ctlistM2!A:AR,27,FALSE),0)</f>
        <v>1</v>
      </c>
      <c r="N399" s="2">
        <f>IF(M399=0,0,VLOOKUP(L399,ProbListM2!D:W,IF(M399=1,17,IF(M399=2,18,IF(M399=3,19,IF(M399=4,20)))), FALSE))</f>
        <v>5.6020961863464974E-2</v>
      </c>
      <c r="O399" t="str">
        <f>IF(_xlfn.IFNA(VLOOKUP(D399,ctlistM2!A:AI,28,FALSE),"FA 12:0")=0,"FA 12:0", _xlfn.IFNA(VLOOKUP(D399,ctlistM2!A:AI,28,FALSE),"FA 12:0"))</f>
        <v>FA 12:0</v>
      </c>
      <c r="P399">
        <f>_xlfn.IFNA(VLOOKUP(D399,ctlistM2!A:AU,35,FALSE),0)</f>
        <v>0</v>
      </c>
      <c r="Q399" s="2">
        <f>IF(P399=0,0,VLOOKUP(O399,ProbListM2!D:W,IF(P399=1,17,IF(P399=2,18,IF(P399=3,19,IF(P399=4,20)))), FALSE))</f>
        <v>0</v>
      </c>
    </row>
    <row r="400" spans="1:17" x14ac:dyDescent="0.25">
      <c r="A400">
        <v>399</v>
      </c>
      <c r="B400">
        <v>918.8</v>
      </c>
      <c r="C400">
        <v>621.5</v>
      </c>
      <c r="D400" t="s">
        <v>1402</v>
      </c>
      <c r="E400">
        <f>VLOOKUP(D400,ProbListM2!D:S,10,FALSE)</f>
        <v>0.5084949771240852</v>
      </c>
      <c r="F400" t="str">
        <f>_xlfn.IFNA(VLOOKUP(D400,ctlistM2!A:AI,4,FALSE),"FA 12:0")</f>
        <v>TG 56:10-FA18:2</v>
      </c>
      <c r="G400">
        <f>_xlfn.IFNA(VLOOKUP(D400,ctlistM2!A:AL,11,FALSE),0)</f>
        <v>1</v>
      </c>
      <c r="H400" s="2">
        <f>IF(G400=0,0,VLOOKUP(F400,ProbListM2!D:W,IF(G400=1,17,IF(G400=2,18,IF(G400=3,19,IF(G400=4,20)))), FALSE))</f>
        <v>5.7714624426892888E-2</v>
      </c>
      <c r="I400" s="12" t="str">
        <f>IF(_xlfn.IFNA(VLOOKUP(D400,ctlistM2!A:AI,12,FALSE),"FA 12:0")=0,"FA 12:0", _xlfn.IFNA(VLOOKUP(D400,ctlistM2!A:AI,12,FALSE),"FA 12:0"))</f>
        <v>TG 55:3-FA18:2</v>
      </c>
      <c r="J400" s="12">
        <f>_xlfn.IFNA(VLOOKUP(D400,ctlistM2!A:AO,19,FALSE),0)</f>
        <v>1</v>
      </c>
      <c r="K400" s="2">
        <f>IF(J400=0,0,VLOOKUP(I400,ProbListM2!D:W,IF(J400=1,17,IF(J400=2,18,IF(J400=3,19,IF(J400=4,20)))),FALSE))</f>
        <v>5.609077568501087E-2</v>
      </c>
      <c r="L400" s="12" t="str">
        <f>IF(_xlfn.IFNA(VLOOKUP(D400,ctlistM2!A:AI,20,FALSE),"FA 12:0")=0,"FA 12:0", _xlfn.IFNA(VLOOKUP(D400,ctlistM2!A:AI,20,FALSE),"FA 12:0"))</f>
        <v>FA 12:0</v>
      </c>
      <c r="M400">
        <f>_xlfn.IFNA(VLOOKUP(D400,ctlistM2!A:AR,27,FALSE),0)</f>
        <v>0</v>
      </c>
      <c r="N400" s="2">
        <f>IF(M400=0,0,VLOOKUP(L400,ProbListM2!D:W,IF(M400=1,17,IF(M400=2,18,IF(M400=3,19,IF(M400=4,20)))), FALSE))</f>
        <v>0</v>
      </c>
      <c r="O400" t="str">
        <f>IF(_xlfn.IFNA(VLOOKUP(D400,ctlistM2!A:AI,28,FALSE),"FA 12:0")=0,"FA 12:0", _xlfn.IFNA(VLOOKUP(D400,ctlistM2!A:AI,28,FALSE),"FA 12:0"))</f>
        <v>FA 12:0</v>
      </c>
      <c r="P400">
        <f>_xlfn.IFNA(VLOOKUP(D400,ctlistM2!A:AU,35,FALSE),0)</f>
        <v>0</v>
      </c>
      <c r="Q400" s="2">
        <f>IF(P400=0,0,VLOOKUP(O400,ProbListM2!D:W,IF(P400=1,17,IF(P400=2,18,IF(P400=3,19,IF(P400=4,20)))), FALSE))</f>
        <v>0</v>
      </c>
    </row>
    <row r="401" spans="1:17" x14ac:dyDescent="0.25">
      <c r="A401">
        <v>400</v>
      </c>
      <c r="B401">
        <v>916.8</v>
      </c>
      <c r="C401">
        <v>617.5</v>
      </c>
      <c r="D401" t="s">
        <v>1403</v>
      </c>
      <c r="E401">
        <f>VLOOKUP(D401,ProbListM2!D:S,10,FALSE)</f>
        <v>0.50864755994749933</v>
      </c>
      <c r="F401" t="str">
        <f>_xlfn.IFNA(VLOOKUP(D401,ctlistM2!A:AI,4,FALSE),"FA 12:0")</f>
        <v>TG 55:4-FA18:2</v>
      </c>
      <c r="G401">
        <f>_xlfn.IFNA(VLOOKUP(D401,ctlistM2!A:AL,11,FALSE),0)</f>
        <v>2</v>
      </c>
      <c r="H401" s="2">
        <f>IF(G401=0,0,VLOOKUP(F401,ProbListM2!D:W,IF(G401=1,17,IF(G401=2,18,IF(G401=3,19,IF(G401=4,20)))), FALSE))</f>
        <v>1.2676980780447386E-2</v>
      </c>
      <c r="I401" s="12" t="str">
        <f>IF(_xlfn.IFNA(VLOOKUP(D401,ctlistM2!A:AI,12,FALSE),"FA 12:0")=0,"FA 12:0", _xlfn.IFNA(VLOOKUP(D401,ctlistM2!A:AI,12,FALSE),"FA 12:0"))</f>
        <v>TG 55:4-FA18:1</v>
      </c>
      <c r="J401" s="12">
        <f>_xlfn.IFNA(VLOOKUP(D401,ctlistM2!A:AO,19,FALSE),0)</f>
        <v>1</v>
      </c>
      <c r="K401" s="2">
        <f>IF(J401=0,0,VLOOKUP(I401,ProbListM2!D:W,IF(J401=1,17,IF(J401=2,18,IF(J401=3,19,IF(J401=4,20)))),FALSE))</f>
        <v>5.5967982969547275E-2</v>
      </c>
      <c r="L401" s="12" t="str">
        <f>IF(_xlfn.IFNA(VLOOKUP(D401,ctlistM2!A:AI,20,FALSE),"FA 12:0")=0,"FA 12:0", _xlfn.IFNA(VLOOKUP(D401,ctlistM2!A:AI,20,FALSE),"FA 12:0"))</f>
        <v>FA 12:0</v>
      </c>
      <c r="M401">
        <f>_xlfn.IFNA(VLOOKUP(D401,ctlistM2!A:AR,27,FALSE),0)</f>
        <v>0</v>
      </c>
      <c r="N401" s="2">
        <f>IF(M401=0,0,VLOOKUP(L401,ProbListM2!D:W,IF(M401=1,17,IF(M401=2,18,IF(M401=3,19,IF(M401=4,20)))), FALSE))</f>
        <v>0</v>
      </c>
      <c r="O401" t="str">
        <f>IF(_xlfn.IFNA(VLOOKUP(D401,ctlistM2!A:AI,28,FALSE),"FA 12:0")=0,"FA 12:0", _xlfn.IFNA(VLOOKUP(D401,ctlistM2!A:AI,28,FALSE),"FA 12:0"))</f>
        <v>FA 12:0</v>
      </c>
      <c r="P401">
        <f>_xlfn.IFNA(VLOOKUP(D401,ctlistM2!A:AU,35,FALSE),0)</f>
        <v>0</v>
      </c>
      <c r="Q401" s="2">
        <f>IF(P401=0,0,VLOOKUP(O401,ProbListM2!D:W,IF(P401=1,17,IF(P401=2,18,IF(P401=3,19,IF(P401=4,20)))), FALSE))</f>
        <v>0</v>
      </c>
    </row>
    <row r="402" spans="1:17" x14ac:dyDescent="0.25">
      <c r="A402">
        <v>401</v>
      </c>
      <c r="B402">
        <v>916.8</v>
      </c>
      <c r="C402">
        <v>619.5</v>
      </c>
      <c r="D402" t="s">
        <v>1404</v>
      </c>
      <c r="E402">
        <f>VLOOKUP(D402,ProbListM2!D:S,10,FALSE)</f>
        <v>0.50864755994749933</v>
      </c>
      <c r="F402" t="str">
        <f>_xlfn.IFNA(VLOOKUP(D402,ctlistM2!A:AI,4,FALSE),"FA 12:0")</f>
        <v>TG 55:4-FA18:2</v>
      </c>
      <c r="G402">
        <f>_xlfn.IFNA(VLOOKUP(D402,ctlistM2!A:AL,11,FALSE),0)</f>
        <v>1</v>
      </c>
      <c r="H402" s="2">
        <f>IF(G402=0,0,VLOOKUP(F402,ProbListM2!D:W,IF(G402=1,17,IF(G402=2,18,IF(G402=3,19,IF(G402=4,20)))), FALSE))</f>
        <v>5.6037771934195374E-2</v>
      </c>
      <c r="I402" s="12" t="str">
        <f>IF(_xlfn.IFNA(VLOOKUP(D402,ctlistM2!A:AI,12,FALSE),"FA 12:0")=0,"FA 12:0", _xlfn.IFNA(VLOOKUP(D402,ctlistM2!A:AI,12,FALSE),"FA 12:0"))</f>
        <v>FA 12:0</v>
      </c>
      <c r="J402" s="12">
        <f>_xlfn.IFNA(VLOOKUP(D402,ctlistM2!A:AO,19,FALSE),0)</f>
        <v>0</v>
      </c>
      <c r="K402" s="2">
        <f>IF(J402=0,0,VLOOKUP(I402,ProbListM2!D:W,IF(J402=1,17,IF(J402=2,18,IF(J402=3,19,IF(J402=4,20)))),FALSE))</f>
        <v>0</v>
      </c>
      <c r="L402" s="12" t="str">
        <f>IF(_xlfn.IFNA(VLOOKUP(D402,ctlistM2!A:AI,20,FALSE),"FA 12:0")=0,"FA 12:0", _xlfn.IFNA(VLOOKUP(D402,ctlistM2!A:AI,20,FALSE),"FA 12:0"))</f>
        <v>FA 12:0</v>
      </c>
      <c r="M402">
        <f>_xlfn.IFNA(VLOOKUP(D402,ctlistM2!A:AR,27,FALSE),0)</f>
        <v>0</v>
      </c>
      <c r="N402" s="2">
        <f>IF(M402=0,0,VLOOKUP(L402,ProbListM2!D:W,IF(M402=1,17,IF(M402=2,18,IF(M402=3,19,IF(M402=4,20)))), FALSE))</f>
        <v>0</v>
      </c>
      <c r="O402" t="str">
        <f>IF(_xlfn.IFNA(VLOOKUP(D402,ctlistM2!A:AI,28,FALSE),"FA 12:0")=0,"FA 12:0", _xlfn.IFNA(VLOOKUP(D402,ctlistM2!A:AI,28,FALSE),"FA 12:0"))</f>
        <v>FA 12:0</v>
      </c>
      <c r="P402">
        <f>_xlfn.IFNA(VLOOKUP(D402,ctlistM2!A:AU,35,FALSE),0)</f>
        <v>0</v>
      </c>
      <c r="Q402" s="2">
        <f>IF(P402=0,0,VLOOKUP(O402,ProbListM2!D:W,IF(P402=1,17,IF(P402=2,18,IF(P402=3,19,IF(P402=4,20)))), FALSE))</f>
        <v>0</v>
      </c>
    </row>
    <row r="403" spans="1:17" x14ac:dyDescent="0.25">
      <c r="A403">
        <v>402</v>
      </c>
      <c r="B403">
        <v>914.8</v>
      </c>
      <c r="C403">
        <v>615.5</v>
      </c>
      <c r="D403" t="s">
        <v>1405</v>
      </c>
      <c r="E403">
        <f>VLOOKUP(D403,ProbListM2!D:S,10,FALSE)</f>
        <v>0.50880018855606191</v>
      </c>
      <c r="F403" t="str">
        <f>_xlfn.IFNA(VLOOKUP(D403,ctlistM2!A:AI,4,FALSE),"FA 12:0")</f>
        <v>TG 55:5-FA18:1</v>
      </c>
      <c r="G403">
        <f>_xlfn.IFNA(VLOOKUP(D403,ctlistM2!A:AL,11,FALSE),0)</f>
        <v>1</v>
      </c>
      <c r="H403" s="2">
        <f>IF(G403=0,0,VLOOKUP(F403,ProbListM2!D:W,IF(G403=1,17,IF(G403=2,18,IF(G403=3,19,IF(G403=4,20)))), FALSE))</f>
        <v>5.5915013056486024E-2</v>
      </c>
      <c r="I403" s="12" t="str">
        <f>IF(_xlfn.IFNA(VLOOKUP(D403,ctlistM2!A:AI,12,FALSE),"FA 12:0")=0,"FA 12:0", _xlfn.IFNA(VLOOKUP(D403,ctlistM2!A:AI,12,FALSE),"FA 12:0"))</f>
        <v>TG 55:5-FA18:2</v>
      </c>
      <c r="J403" s="12">
        <f>_xlfn.IFNA(VLOOKUP(D403,ctlistM2!A:AO,19,FALSE),0)</f>
        <v>2</v>
      </c>
      <c r="K403" s="2">
        <f>IF(J403=0,0,VLOOKUP(I403,ProbListM2!D:W,IF(J403=1,17,IF(J403=2,18,IF(J403=3,19,IF(J403=4,20)))),FALSE))</f>
        <v>1.2680784730548896E-2</v>
      </c>
      <c r="L403" s="12" t="str">
        <f>IF(_xlfn.IFNA(VLOOKUP(D403,ctlistM2!A:AI,20,FALSE),"FA 12:0")=0,"FA 12:0", _xlfn.IFNA(VLOOKUP(D403,ctlistM2!A:AI,20,FALSE),"FA 12:0"))</f>
        <v>FA 12:0</v>
      </c>
      <c r="M403">
        <f>_xlfn.IFNA(VLOOKUP(D403,ctlistM2!A:AR,27,FALSE),0)</f>
        <v>0</v>
      </c>
      <c r="N403" s="2">
        <f>IF(M403=0,0,VLOOKUP(L403,ProbListM2!D:W,IF(M403=1,17,IF(M403=2,18,IF(M403=3,19,IF(M403=4,20)))), FALSE))</f>
        <v>0</v>
      </c>
      <c r="O403" t="str">
        <f>IF(_xlfn.IFNA(VLOOKUP(D403,ctlistM2!A:AI,28,FALSE),"FA 12:0")=0,"FA 12:0", _xlfn.IFNA(VLOOKUP(D403,ctlistM2!A:AI,28,FALSE),"FA 12:0"))</f>
        <v>FA 12:0</v>
      </c>
      <c r="P403">
        <f>_xlfn.IFNA(VLOOKUP(D403,ctlistM2!A:AU,35,FALSE),0)</f>
        <v>0</v>
      </c>
      <c r="Q403" s="2">
        <f>IF(P403=0,0,VLOOKUP(O403,ProbListM2!D:W,IF(P403=1,17,IF(P403=2,18,IF(P403=3,19,IF(P403=4,20)))), FALSE))</f>
        <v>0</v>
      </c>
    </row>
    <row r="404" spans="1:17" x14ac:dyDescent="0.25">
      <c r="A404">
        <v>403</v>
      </c>
      <c r="B404">
        <v>914.8</v>
      </c>
      <c r="C404">
        <v>617.5</v>
      </c>
      <c r="D404" t="s">
        <v>1406</v>
      </c>
      <c r="E404">
        <f>VLOOKUP(D404,ProbListM2!D:S,10,FALSE)</f>
        <v>0.50880018855606191</v>
      </c>
      <c r="F404" t="str">
        <f>_xlfn.IFNA(VLOOKUP(D404,ctlistM2!A:AI,4,FALSE),"FA 12:0")</f>
        <v>TG 55:5-FA18:2</v>
      </c>
      <c r="G404">
        <f>_xlfn.IFNA(VLOOKUP(D404,ctlistM2!A:AL,11,FALSE),0)</f>
        <v>1</v>
      </c>
      <c r="H404" s="2">
        <f>IF(G404=0,0,VLOOKUP(F404,ProbListM2!D:W,IF(G404=1,17,IF(G404=2,18,IF(G404=3,19,IF(G404=4,20)))), FALSE))</f>
        <v>5.5984777143032703E-2</v>
      </c>
      <c r="I404" s="12" t="str">
        <f>IF(_xlfn.IFNA(VLOOKUP(D404,ctlistM2!A:AI,12,FALSE),"FA 12:0")=0,"FA 12:0", _xlfn.IFNA(VLOOKUP(D404,ctlistM2!A:AI,12,FALSE),"FA 12:0"))</f>
        <v>FA 12:0</v>
      </c>
      <c r="J404" s="12">
        <f>_xlfn.IFNA(VLOOKUP(D404,ctlistM2!A:AO,19,FALSE),0)</f>
        <v>0</v>
      </c>
      <c r="K404" s="2">
        <f>IF(J404=0,0,VLOOKUP(I404,ProbListM2!D:W,IF(J404=1,17,IF(J404=2,18,IF(J404=3,19,IF(J404=4,20)))),FALSE))</f>
        <v>0</v>
      </c>
      <c r="L404" s="12" t="str">
        <f>IF(_xlfn.IFNA(VLOOKUP(D404,ctlistM2!A:AI,20,FALSE),"FA 12:0")=0,"FA 12:0", _xlfn.IFNA(VLOOKUP(D404,ctlistM2!A:AI,20,FALSE),"FA 12:0"))</f>
        <v>FA 12:0</v>
      </c>
      <c r="M404">
        <f>_xlfn.IFNA(VLOOKUP(D404,ctlistM2!A:AR,27,FALSE),0)</f>
        <v>0</v>
      </c>
      <c r="N404" s="2">
        <f>IF(M404=0,0,VLOOKUP(L404,ProbListM2!D:W,IF(M404=1,17,IF(M404=2,18,IF(M404=3,19,IF(M404=4,20)))), FALSE))</f>
        <v>0</v>
      </c>
      <c r="O404" t="str">
        <f>IF(_xlfn.IFNA(VLOOKUP(D404,ctlistM2!A:AI,28,FALSE),"FA 12:0")=0,"FA 12:0", _xlfn.IFNA(VLOOKUP(D404,ctlistM2!A:AI,28,FALSE),"FA 12:0"))</f>
        <v>FA 12:0</v>
      </c>
      <c r="P404">
        <f>_xlfn.IFNA(VLOOKUP(D404,ctlistM2!A:AU,35,FALSE),0)</f>
        <v>0</v>
      </c>
      <c r="Q404" s="2">
        <f>IF(P404=0,0,VLOOKUP(O404,ProbListM2!D:W,IF(P404=1,17,IF(P404=2,18,IF(P404=3,19,IF(P404=4,20)))), FALSE))</f>
        <v>0</v>
      </c>
    </row>
    <row r="405" spans="1:17" x14ac:dyDescent="0.25">
      <c r="A405">
        <v>404</v>
      </c>
      <c r="B405">
        <v>912.8</v>
      </c>
      <c r="C405">
        <v>613.5</v>
      </c>
      <c r="D405" t="s">
        <v>1407</v>
      </c>
      <c r="E405">
        <f>VLOOKUP(D405,ProbListM2!D:S,10,FALSE)</f>
        <v>0.50895286296351161</v>
      </c>
      <c r="F405" t="str">
        <f>_xlfn.IFNA(VLOOKUP(D405,ctlistM2!A:AI,4,FALSE),"FA 12:0")</f>
        <v>TG 55:6-FA18:1</v>
      </c>
      <c r="G405">
        <f>_xlfn.IFNA(VLOOKUP(D405,ctlistM2!A:AL,11,FALSE),0)</f>
        <v>1</v>
      </c>
      <c r="H405" s="2">
        <f>IF(G405=0,0,VLOOKUP(F405,ProbListM2!D:W,IF(G405=1,17,IF(G405=2,18,IF(G405=3,19,IF(G405=4,20)))), FALSE))</f>
        <v>5.5862052148190115E-2</v>
      </c>
      <c r="I405" s="12" t="str">
        <f>IF(_xlfn.IFNA(VLOOKUP(D405,ctlistM2!A:AI,12,FALSE),"FA 12:0")=0,"FA 12:0", _xlfn.IFNA(VLOOKUP(D405,ctlistM2!A:AI,12,FALSE),"FA 12:0"))</f>
        <v>FA 12:0</v>
      </c>
      <c r="J405" s="12">
        <f>_xlfn.IFNA(VLOOKUP(D405,ctlistM2!A:AO,19,FALSE),0)</f>
        <v>0</v>
      </c>
      <c r="K405" s="2">
        <f>IF(J405=0,0,VLOOKUP(I405,ProbListM2!D:W,IF(J405=1,17,IF(J405=2,18,IF(J405=3,19,IF(J405=4,20)))),FALSE))</f>
        <v>0</v>
      </c>
      <c r="L405" s="12" t="str">
        <f>IF(_xlfn.IFNA(VLOOKUP(D405,ctlistM2!A:AI,20,FALSE),"FA 12:0")=0,"FA 12:0", _xlfn.IFNA(VLOOKUP(D405,ctlistM2!A:AI,20,FALSE),"FA 12:0"))</f>
        <v>FA 12:0</v>
      </c>
      <c r="M405">
        <f>_xlfn.IFNA(VLOOKUP(D405,ctlistM2!A:AR,27,FALSE),0)</f>
        <v>0</v>
      </c>
      <c r="N405" s="2">
        <f>IF(M405=0,0,VLOOKUP(L405,ProbListM2!D:W,IF(M405=1,17,IF(M405=2,18,IF(M405=3,19,IF(M405=4,20)))), FALSE))</f>
        <v>0</v>
      </c>
      <c r="O405" t="str">
        <f>IF(_xlfn.IFNA(VLOOKUP(D405,ctlistM2!A:AI,28,FALSE),"FA 12:0")=0,"FA 12:0", _xlfn.IFNA(VLOOKUP(D405,ctlistM2!A:AI,28,FALSE),"FA 12:0"))</f>
        <v>FA 12:0</v>
      </c>
      <c r="P405">
        <f>_xlfn.IFNA(VLOOKUP(D405,ctlistM2!A:AU,35,FALSE),0)</f>
        <v>0</v>
      </c>
      <c r="Q405" s="2">
        <f>IF(P405=0,0,VLOOKUP(O405,ProbListM2!D:W,IF(P405=1,17,IF(P405=2,18,IF(P405=3,19,IF(P405=4,20)))), FALSE))</f>
        <v>0</v>
      </c>
    </row>
    <row r="406" spans="1:17" x14ac:dyDescent="0.25">
      <c r="A406">
        <v>405</v>
      </c>
      <c r="B406">
        <v>912.8</v>
      </c>
      <c r="C406">
        <v>615.5</v>
      </c>
      <c r="D406" t="s">
        <v>1408</v>
      </c>
      <c r="E406">
        <f>VLOOKUP(D406,ProbListM2!D:S,10,FALSE)</f>
        <v>0.50895286296351161</v>
      </c>
      <c r="F406" t="str">
        <f>_xlfn.IFNA(VLOOKUP(D406,ctlistM2!A:AI,4,FALSE),"FA 12:0")</f>
        <v>FA 12:0</v>
      </c>
      <c r="G406">
        <f>_xlfn.IFNA(VLOOKUP(D406,ctlistM2!A:AL,11,FALSE),0)</f>
        <v>0</v>
      </c>
      <c r="H406" s="2">
        <f>IF(G406=0,0,VLOOKUP(F406,ProbListM2!D:W,IF(G406=1,17,IF(G406=2,18,IF(G406=3,19,IF(G406=4,20)))), FALSE))</f>
        <v>0</v>
      </c>
      <c r="I406" s="12" t="str">
        <f>IF(_xlfn.IFNA(VLOOKUP(D406,ctlistM2!A:AI,12,FALSE),"FA 12:0")=0,"FA 12:0", _xlfn.IFNA(VLOOKUP(D406,ctlistM2!A:AI,12,FALSE),"FA 12:0"))</f>
        <v>FA 12:0</v>
      </c>
      <c r="J406" s="12">
        <f>_xlfn.IFNA(VLOOKUP(D406,ctlistM2!A:AO,19,FALSE),0)</f>
        <v>0</v>
      </c>
      <c r="K406" s="2">
        <f>IF(J406=0,0,VLOOKUP(I406,ProbListM2!D:W,IF(J406=1,17,IF(J406=2,18,IF(J406=3,19,IF(J406=4,20)))),FALSE))</f>
        <v>0</v>
      </c>
      <c r="L406" s="12" t="str">
        <f>IF(_xlfn.IFNA(VLOOKUP(D406,ctlistM2!A:AI,20,FALSE),"FA 12:0")=0,"FA 12:0", _xlfn.IFNA(VLOOKUP(D406,ctlistM2!A:AI,20,FALSE),"FA 12:0"))</f>
        <v>FA 12:0</v>
      </c>
      <c r="M406">
        <f>_xlfn.IFNA(VLOOKUP(D406,ctlistM2!A:AR,27,FALSE),0)</f>
        <v>0</v>
      </c>
      <c r="N406" s="2">
        <f>IF(M406=0,0,VLOOKUP(L406,ProbListM2!D:W,IF(M406=1,17,IF(M406=2,18,IF(M406=3,19,IF(M406=4,20)))), FALSE))</f>
        <v>0</v>
      </c>
      <c r="O406" t="str">
        <f>IF(_xlfn.IFNA(VLOOKUP(D406,ctlistM2!A:AI,28,FALSE),"FA 12:0")=0,"FA 12:0", _xlfn.IFNA(VLOOKUP(D406,ctlistM2!A:AI,28,FALSE),"FA 12:0"))</f>
        <v>FA 12:0</v>
      </c>
      <c r="P406">
        <f>_xlfn.IFNA(VLOOKUP(D406,ctlistM2!A:AU,35,FALSE),0)</f>
        <v>0</v>
      </c>
      <c r="Q406" s="2">
        <f>IF(P406=0,0,VLOOKUP(O406,ProbListM2!D:W,IF(P406=1,17,IF(P406=2,18,IF(P406=3,19,IF(P406=4,20)))), FALSE))</f>
        <v>0</v>
      </c>
    </row>
    <row r="407" spans="1:17" x14ac:dyDescent="0.25">
      <c r="A407">
        <v>406</v>
      </c>
      <c r="B407">
        <v>912.8</v>
      </c>
      <c r="C407">
        <v>591.5</v>
      </c>
      <c r="D407" t="s">
        <v>1409</v>
      </c>
      <c r="E407">
        <f>VLOOKUP(D407,ProbListM2!D:S,10,FALSE)</f>
        <v>0.50895286296351161</v>
      </c>
      <c r="F407" t="str">
        <f>_xlfn.IFNA(VLOOKUP(D407,ctlistM2!A:AI,4,FALSE),"FA 12:0")</f>
        <v>TG 55:6-FA20:4</v>
      </c>
      <c r="G407">
        <f>_xlfn.IFNA(VLOOKUP(D407,ctlistM2!A:AL,11,FALSE),0)</f>
        <v>1</v>
      </c>
      <c r="H407" s="2">
        <f>IF(G407=0,0,VLOOKUP(F407,ProbListM2!D:W,IF(G407=1,17,IF(G407=2,18,IF(G407=3,19,IF(G407=4,20)))), FALSE))</f>
        <v>5.0947868597481155E-2</v>
      </c>
      <c r="I407" s="12" t="str">
        <f>IF(_xlfn.IFNA(VLOOKUP(D407,ctlistM2!A:AI,12,FALSE),"FA 12:0")=0,"FA 12:0", _xlfn.IFNA(VLOOKUP(D407,ctlistM2!A:AI,12,FALSE),"FA 12:0"))</f>
        <v>FA 12:0</v>
      </c>
      <c r="J407" s="12">
        <f>_xlfn.IFNA(VLOOKUP(D407,ctlistM2!A:AO,19,FALSE),0)</f>
        <v>0</v>
      </c>
      <c r="K407" s="2">
        <f>IF(J407=0,0,VLOOKUP(I407,ProbListM2!D:W,IF(J407=1,17,IF(J407=2,18,IF(J407=3,19,IF(J407=4,20)))),FALSE))</f>
        <v>0</v>
      </c>
      <c r="L407" s="12" t="str">
        <f>IF(_xlfn.IFNA(VLOOKUP(D407,ctlistM2!A:AI,20,FALSE),"FA 12:0")=0,"FA 12:0", _xlfn.IFNA(VLOOKUP(D407,ctlistM2!A:AI,20,FALSE),"FA 12:0"))</f>
        <v>FA 12:0</v>
      </c>
      <c r="M407">
        <f>_xlfn.IFNA(VLOOKUP(D407,ctlistM2!A:AR,27,FALSE),0)</f>
        <v>0</v>
      </c>
      <c r="N407" s="2">
        <f>IF(M407=0,0,VLOOKUP(L407,ProbListM2!D:W,IF(M407=1,17,IF(M407=2,18,IF(M407=3,19,IF(M407=4,20)))), FALSE))</f>
        <v>0</v>
      </c>
      <c r="O407" t="str">
        <f>IF(_xlfn.IFNA(VLOOKUP(D407,ctlistM2!A:AI,28,FALSE),"FA 12:0")=0,"FA 12:0", _xlfn.IFNA(VLOOKUP(D407,ctlistM2!A:AI,28,FALSE),"FA 12:0"))</f>
        <v>FA 12:0</v>
      </c>
      <c r="P407">
        <f>_xlfn.IFNA(VLOOKUP(D407,ctlistM2!A:AU,35,FALSE),0)</f>
        <v>0</v>
      </c>
      <c r="Q407" s="2">
        <f>IF(P407=0,0,VLOOKUP(O407,ProbListM2!D:W,IF(P407=1,17,IF(P407=2,18,IF(P407=3,19,IF(P407=4,20)))), FALSE))</f>
        <v>0</v>
      </c>
    </row>
    <row r="408" spans="1:17" x14ac:dyDescent="0.25">
      <c r="A408">
        <v>407</v>
      </c>
      <c r="B408">
        <v>908.8</v>
      </c>
      <c r="C408">
        <v>649.5</v>
      </c>
      <c r="D408" t="s">
        <v>1410</v>
      </c>
      <c r="E408">
        <f>VLOOKUP(D408,ProbListM2!D:S,10,FALSE)</f>
        <v>0.5092583492300472</v>
      </c>
      <c r="F408" t="str">
        <f>_xlfn.IFNA(VLOOKUP(D408,ctlistM2!A:AI,4,FALSE),"FA 12:0")</f>
        <v>FA 12:0</v>
      </c>
      <c r="G408">
        <f>_xlfn.IFNA(VLOOKUP(D408,ctlistM2!A:AL,11,FALSE),0)</f>
        <v>0</v>
      </c>
      <c r="H408" s="2">
        <f>IF(G408=0,0,VLOOKUP(F408,ProbListM2!D:W,IF(G408=1,17,IF(G408=2,18,IF(G408=3,19,IF(G408=4,20)))), FALSE))</f>
        <v>0</v>
      </c>
      <c r="I408" s="12" t="str">
        <f>IF(_xlfn.IFNA(VLOOKUP(D408,ctlistM2!A:AI,12,FALSE),"FA 12:0")=0,"FA 12:0", _xlfn.IFNA(VLOOKUP(D408,ctlistM2!A:AI,12,FALSE),"FA 12:0"))</f>
        <v>FA 12:0</v>
      </c>
      <c r="J408" s="12">
        <f>_xlfn.IFNA(VLOOKUP(D408,ctlistM2!A:AO,19,FALSE),0)</f>
        <v>0</v>
      </c>
      <c r="K408" s="2">
        <f>IF(J408=0,0,VLOOKUP(I408,ProbListM2!D:W,IF(J408=1,17,IF(J408=2,18,IF(J408=3,19,IF(J408=4,20)))),FALSE))</f>
        <v>0</v>
      </c>
      <c r="L408" s="12" t="str">
        <f>IF(_xlfn.IFNA(VLOOKUP(D408,ctlistM2!A:AI,20,FALSE),"FA 12:0")=0,"FA 12:0", _xlfn.IFNA(VLOOKUP(D408,ctlistM2!A:AI,20,FALSE),"FA 12:0"))</f>
        <v>FA 12:0</v>
      </c>
      <c r="M408">
        <f>_xlfn.IFNA(VLOOKUP(D408,ctlistM2!A:AR,27,FALSE),0)</f>
        <v>0</v>
      </c>
      <c r="N408" s="2">
        <f>IF(M408=0,0,VLOOKUP(L408,ProbListM2!D:W,IF(M408=1,17,IF(M408=2,18,IF(M408=3,19,IF(M408=4,20)))), FALSE))</f>
        <v>0</v>
      </c>
      <c r="O408" t="str">
        <f>IF(_xlfn.IFNA(VLOOKUP(D408,ctlistM2!A:AI,28,FALSE),"FA 12:0")=0,"FA 12:0", _xlfn.IFNA(VLOOKUP(D408,ctlistM2!A:AI,28,FALSE),"FA 12:0"))</f>
        <v>FA 12:0</v>
      </c>
      <c r="P408">
        <f>_xlfn.IFNA(VLOOKUP(D408,ctlistM2!A:AU,35,FALSE),0)</f>
        <v>0</v>
      </c>
      <c r="Q408" s="2">
        <f>IF(P408=0,0,VLOOKUP(O408,ProbListM2!D:W,IF(P408=1,17,IF(P408=2,18,IF(P408=3,19,IF(P408=4,20)))), FALSE))</f>
        <v>0</v>
      </c>
    </row>
    <row r="409" spans="1:17" x14ac:dyDescent="0.25">
      <c r="A409">
        <v>408</v>
      </c>
      <c r="B409">
        <v>908.8</v>
      </c>
      <c r="C409">
        <v>563.5</v>
      </c>
      <c r="D409" t="s">
        <v>1411</v>
      </c>
      <c r="E409">
        <f>VLOOKUP(D409,ProbListM2!D:S,10,FALSE)</f>
        <v>0.5092583492300472</v>
      </c>
      <c r="F409" t="str">
        <f>_xlfn.IFNA(VLOOKUP(D409,ctlistM2!A:AI,4,FALSE),"FA 12:0")</f>
        <v>FA 12:0</v>
      </c>
      <c r="G409">
        <f>_xlfn.IFNA(VLOOKUP(D409,ctlistM2!A:AL,11,FALSE),0)</f>
        <v>0</v>
      </c>
      <c r="H409" s="2">
        <f>IF(G409=0,0,VLOOKUP(F409,ProbListM2!D:W,IF(G409=1,17,IF(G409=2,18,IF(G409=3,19,IF(G409=4,20)))), FALSE))</f>
        <v>0</v>
      </c>
      <c r="I409" s="12" t="str">
        <f>IF(_xlfn.IFNA(VLOOKUP(D409,ctlistM2!A:AI,12,FALSE),"FA 12:0")=0,"FA 12:0", _xlfn.IFNA(VLOOKUP(D409,ctlistM2!A:AI,12,FALSE),"FA 12:0"))</f>
        <v>FA 12:0</v>
      </c>
      <c r="J409" s="12">
        <f>_xlfn.IFNA(VLOOKUP(D409,ctlistM2!A:AO,19,FALSE),0)</f>
        <v>0</v>
      </c>
      <c r="K409" s="2">
        <f>IF(J409=0,0,VLOOKUP(I409,ProbListM2!D:W,IF(J409=1,17,IF(J409=2,18,IF(J409=3,19,IF(J409=4,20)))),FALSE))</f>
        <v>0</v>
      </c>
      <c r="L409" s="12" t="str">
        <f>IF(_xlfn.IFNA(VLOOKUP(D409,ctlistM2!A:AI,20,FALSE),"FA 12:0")=0,"FA 12:0", _xlfn.IFNA(VLOOKUP(D409,ctlistM2!A:AI,20,FALSE),"FA 12:0"))</f>
        <v>FA 12:0</v>
      </c>
      <c r="M409">
        <f>_xlfn.IFNA(VLOOKUP(D409,ctlistM2!A:AR,27,FALSE),0)</f>
        <v>0</v>
      </c>
      <c r="N409" s="2">
        <f>IF(M409=0,0,VLOOKUP(L409,ProbListM2!D:W,IF(M409=1,17,IF(M409=2,18,IF(M409=3,19,IF(M409=4,20)))), FALSE))</f>
        <v>0</v>
      </c>
      <c r="O409" t="str">
        <f>IF(_xlfn.IFNA(VLOOKUP(D409,ctlistM2!A:AI,28,FALSE),"FA 12:0")=0,"FA 12:0", _xlfn.IFNA(VLOOKUP(D409,ctlistM2!A:AI,28,FALSE),"FA 12:0"))</f>
        <v>FA 12:0</v>
      </c>
      <c r="P409">
        <f>_xlfn.IFNA(VLOOKUP(D409,ctlistM2!A:AU,35,FALSE),0)</f>
        <v>0</v>
      </c>
      <c r="Q409" s="2">
        <f>IF(P409=0,0,VLOOKUP(O409,ProbListM2!D:W,IF(P409=1,17,IF(P409=2,18,IF(P409=3,19,IF(P409=4,20)))), FALSE))</f>
        <v>0</v>
      </c>
    </row>
    <row r="410" spans="1:17" x14ac:dyDescent="0.25">
      <c r="A410">
        <v>409</v>
      </c>
      <c r="B410">
        <v>916.7</v>
      </c>
      <c r="C410">
        <v>619.4</v>
      </c>
      <c r="D410" t="s">
        <v>1412</v>
      </c>
      <c r="E410">
        <f>VLOOKUP(D410,ProbListM2!D:S,10,FALSE)</f>
        <v>0.50395881464966963</v>
      </c>
      <c r="F410" t="str">
        <f>_xlfn.IFNA(VLOOKUP(D410,ctlistM2!A:AI,4,FALSE),"FA 12:0")</f>
        <v>TG 55:4-FA18:2</v>
      </c>
      <c r="G410">
        <f>_xlfn.IFNA(VLOOKUP(D410,ctlistM2!A:AL,11,FALSE),0)</f>
        <v>1</v>
      </c>
      <c r="H410" s="2">
        <f>IF(G410=0,0,VLOOKUP(F410,ProbListM2!D:W,IF(G410=1,17,IF(G410=2,18,IF(G410=3,19,IF(G410=4,20)))), FALSE))</f>
        <v>5.6037771934195374E-2</v>
      </c>
      <c r="I410" s="12" t="str">
        <f>IF(_xlfn.IFNA(VLOOKUP(D410,ctlistM2!A:AI,12,FALSE),"FA 12:0")=0,"FA 12:0", _xlfn.IFNA(VLOOKUP(D410,ctlistM2!A:AI,12,FALSE),"FA 12:0"))</f>
        <v>FA 12:0</v>
      </c>
      <c r="J410" s="12">
        <f>_xlfn.IFNA(VLOOKUP(D410,ctlistM2!A:AO,19,FALSE),0)</f>
        <v>0</v>
      </c>
      <c r="K410" s="2">
        <f>IF(J410=0,0,VLOOKUP(I410,ProbListM2!D:W,IF(J410=1,17,IF(J410=2,18,IF(J410=3,19,IF(J410=4,20)))),FALSE))</f>
        <v>0</v>
      </c>
      <c r="L410" s="12" t="str">
        <f>IF(_xlfn.IFNA(VLOOKUP(D410,ctlistM2!A:AI,20,FALSE),"FA 12:0")=0,"FA 12:0", _xlfn.IFNA(VLOOKUP(D410,ctlistM2!A:AI,20,FALSE),"FA 12:0"))</f>
        <v>FA 12:0</v>
      </c>
      <c r="M410">
        <f>_xlfn.IFNA(VLOOKUP(D410,ctlistM2!A:AR,27,FALSE),0)</f>
        <v>0</v>
      </c>
      <c r="N410" s="2">
        <f>IF(M410=0,0,VLOOKUP(L410,ProbListM2!D:W,IF(M410=1,17,IF(M410=2,18,IF(M410=3,19,IF(M410=4,20)))), FALSE))</f>
        <v>0</v>
      </c>
      <c r="O410" t="str">
        <f>IF(_xlfn.IFNA(VLOOKUP(D410,ctlistM2!A:AI,28,FALSE),"FA 12:0")=0,"FA 12:0", _xlfn.IFNA(VLOOKUP(D410,ctlistM2!A:AI,28,FALSE),"FA 12:0"))</f>
        <v>FA 12:0</v>
      </c>
      <c r="P410">
        <f>_xlfn.IFNA(VLOOKUP(D410,ctlistM2!A:AU,35,FALSE),0)</f>
        <v>0</v>
      </c>
      <c r="Q410" s="2">
        <f>IF(P410=0,0,VLOOKUP(O410,ProbListM2!D:W,IF(P410=1,17,IF(P410=2,18,IF(P410=3,19,IF(P410=4,20)))), FALSE))</f>
        <v>0</v>
      </c>
    </row>
    <row r="411" spans="1:17" x14ac:dyDescent="0.25">
      <c r="A411">
        <v>410</v>
      </c>
      <c r="B411">
        <v>934.9</v>
      </c>
      <c r="C411">
        <v>661.6</v>
      </c>
      <c r="D411" t="s">
        <v>1413</v>
      </c>
      <c r="E411">
        <f>VLOOKUP(D411,ProbListM2!D:S,10,FALSE)</f>
        <v>0.50259985934121276</v>
      </c>
      <c r="F411" t="str">
        <f>_xlfn.IFNA(VLOOKUP(D411,ctlistM2!A:AI,4,FALSE),"FA 12:0")</f>
        <v>TG 56:2-FA16:0</v>
      </c>
      <c r="G411">
        <f>_xlfn.IFNA(VLOOKUP(D411,ctlistM2!A:AL,11,FALSE),0)</f>
        <v>1</v>
      </c>
      <c r="H411" s="2">
        <f>IF(G411=0,0,VLOOKUP(F411,ProbListM2!D:W,IF(G411=1,17,IF(G411=2,18,IF(G411=3,19,IF(G411=4,20)))), FALSE))</f>
        <v>6.3452829910387601E-2</v>
      </c>
      <c r="I411" s="12" t="str">
        <f>IF(_xlfn.IFNA(VLOOKUP(D411,ctlistM2!A:AI,12,FALSE),"FA 12:0")=0,"FA 12:0", _xlfn.IFNA(VLOOKUP(D411,ctlistM2!A:AI,12,FALSE),"FA 12:0"))</f>
        <v>FA 12:0</v>
      </c>
      <c r="J411" s="12">
        <f>_xlfn.IFNA(VLOOKUP(D411,ctlistM2!A:AO,19,FALSE),0)</f>
        <v>0</v>
      </c>
      <c r="K411" s="2">
        <f>IF(J411=0,0,VLOOKUP(I411,ProbListM2!D:W,IF(J411=1,17,IF(J411=2,18,IF(J411=3,19,IF(J411=4,20)))),FALSE))</f>
        <v>0</v>
      </c>
      <c r="L411" s="12" t="str">
        <f>IF(_xlfn.IFNA(VLOOKUP(D411,ctlistM2!A:AI,20,FALSE),"FA 12:0")=0,"FA 12:0", _xlfn.IFNA(VLOOKUP(D411,ctlistM2!A:AI,20,FALSE),"FA 12:0"))</f>
        <v>FA 12:0</v>
      </c>
      <c r="M411">
        <f>_xlfn.IFNA(VLOOKUP(D411,ctlistM2!A:AR,27,FALSE),0)</f>
        <v>0</v>
      </c>
      <c r="N411" s="2">
        <f>IF(M411=0,0,VLOOKUP(L411,ProbListM2!D:W,IF(M411=1,17,IF(M411=2,18,IF(M411=3,19,IF(M411=4,20)))), FALSE))</f>
        <v>0</v>
      </c>
      <c r="O411" t="str">
        <f>IF(_xlfn.IFNA(VLOOKUP(D411,ctlistM2!A:AI,28,FALSE),"FA 12:0")=0,"FA 12:0", _xlfn.IFNA(VLOOKUP(D411,ctlistM2!A:AI,28,FALSE),"FA 12:0"))</f>
        <v>FA 12:0</v>
      </c>
      <c r="P411">
        <f>_xlfn.IFNA(VLOOKUP(D411,ctlistM2!A:AU,35,FALSE),0)</f>
        <v>0</v>
      </c>
      <c r="Q411" s="2">
        <f>IF(P411=0,0,VLOOKUP(O411,ProbListM2!D:W,IF(P411=1,17,IF(P411=2,18,IF(P411=3,19,IF(P411=4,20)))), FALSE))</f>
        <v>0</v>
      </c>
    </row>
    <row r="412" spans="1:17" x14ac:dyDescent="0.25">
      <c r="A412">
        <v>411</v>
      </c>
      <c r="B412">
        <v>934.9</v>
      </c>
      <c r="C412">
        <v>635.6</v>
      </c>
      <c r="D412" t="s">
        <v>1414</v>
      </c>
      <c r="E412">
        <f>VLOOKUP(D412,ProbListM2!D:S,10,FALSE)</f>
        <v>0.50259985934121276</v>
      </c>
      <c r="F412" t="str">
        <f>_xlfn.IFNA(VLOOKUP(D412,ctlistM2!A:AI,4,FALSE),"FA 12:0")</f>
        <v>TG 56:2-FA18:1</v>
      </c>
      <c r="G412">
        <f>_xlfn.IFNA(VLOOKUP(D412,ctlistM2!A:AL,11,FALSE),0)</f>
        <v>1</v>
      </c>
      <c r="H412" s="2">
        <f>IF(G412=0,0,VLOOKUP(F412,ProbListM2!D:W,IF(G412=1,17,IF(G412=2,18,IF(G412=3,19,IF(G412=4,20)))), FALSE))</f>
        <v>5.8070407023984638E-2</v>
      </c>
      <c r="I412" s="12" t="str">
        <f>IF(_xlfn.IFNA(VLOOKUP(D412,ctlistM2!A:AI,12,FALSE),"FA 12:0")=0,"FA 12:0", _xlfn.IFNA(VLOOKUP(D412,ctlistM2!A:AI,12,FALSE),"FA 12:0"))</f>
        <v>FA 12:0</v>
      </c>
      <c r="J412" s="12">
        <f>_xlfn.IFNA(VLOOKUP(D412,ctlistM2!A:AO,19,FALSE),0)</f>
        <v>0</v>
      </c>
      <c r="K412" s="2">
        <f>IF(J412=0,0,VLOOKUP(I412,ProbListM2!D:W,IF(J412=1,17,IF(J412=2,18,IF(J412=3,19,IF(J412=4,20)))),FALSE))</f>
        <v>0</v>
      </c>
      <c r="L412" s="12" t="str">
        <f>IF(_xlfn.IFNA(VLOOKUP(D412,ctlistM2!A:AI,20,FALSE),"FA 12:0")=0,"FA 12:0", _xlfn.IFNA(VLOOKUP(D412,ctlistM2!A:AI,20,FALSE),"FA 12:0"))</f>
        <v>FA 12:0</v>
      </c>
      <c r="M412">
        <f>_xlfn.IFNA(VLOOKUP(D412,ctlistM2!A:AR,27,FALSE),0)</f>
        <v>0</v>
      </c>
      <c r="N412" s="2">
        <f>IF(M412=0,0,VLOOKUP(L412,ProbListM2!D:W,IF(M412=1,17,IF(M412=2,18,IF(M412=3,19,IF(M412=4,20)))), FALSE))</f>
        <v>0</v>
      </c>
      <c r="O412" t="str">
        <f>IF(_xlfn.IFNA(VLOOKUP(D412,ctlistM2!A:AI,28,FALSE),"FA 12:0")=0,"FA 12:0", _xlfn.IFNA(VLOOKUP(D412,ctlistM2!A:AI,28,FALSE),"FA 12:0"))</f>
        <v>FA 12:0</v>
      </c>
      <c r="P412">
        <f>_xlfn.IFNA(VLOOKUP(D412,ctlistM2!A:AU,35,FALSE),0)</f>
        <v>0</v>
      </c>
      <c r="Q412" s="2">
        <f>IF(P412=0,0,VLOOKUP(O412,ProbListM2!D:W,IF(P412=1,17,IF(P412=2,18,IF(P412=3,19,IF(P412=4,20)))), FALSE))</f>
        <v>0</v>
      </c>
    </row>
    <row r="413" spans="1:17" x14ac:dyDescent="0.25">
      <c r="A413">
        <v>412</v>
      </c>
      <c r="B413">
        <v>932.9</v>
      </c>
      <c r="C413">
        <v>659.6</v>
      </c>
      <c r="D413" t="s">
        <v>1415</v>
      </c>
      <c r="E413">
        <f>VLOOKUP(D413,ProbListM2!D:S,10,FALSE)</f>
        <v>0.50275067323129197</v>
      </c>
      <c r="F413" t="str">
        <f>_xlfn.IFNA(VLOOKUP(D413,ctlistM2!A:AI,4,FALSE),"FA 12:0")</f>
        <v>TG 56:3-FA16:0</v>
      </c>
      <c r="G413">
        <f>_xlfn.IFNA(VLOOKUP(D413,ctlistM2!A:AL,11,FALSE),0)</f>
        <v>1</v>
      </c>
      <c r="H413" s="2">
        <f>IF(G413=0,0,VLOOKUP(F413,ProbListM2!D:W,IF(G413=1,17,IF(G413=2,18,IF(G413=3,19,IF(G413=4,20)))), FALSE))</f>
        <v>6.3397719481041462E-2</v>
      </c>
      <c r="I413" s="12" t="str">
        <f>IF(_xlfn.IFNA(VLOOKUP(D413,ctlistM2!A:AI,12,FALSE),"FA 12:0")=0,"FA 12:0", _xlfn.IFNA(VLOOKUP(D413,ctlistM2!A:AI,12,FALSE),"FA 12:0"))</f>
        <v>FA 12:0</v>
      </c>
      <c r="J413" s="12">
        <f>_xlfn.IFNA(VLOOKUP(D413,ctlistM2!A:AO,19,FALSE),0)</f>
        <v>0</v>
      </c>
      <c r="K413" s="2">
        <f>IF(J413=0,0,VLOOKUP(I413,ProbListM2!D:W,IF(J413=1,17,IF(J413=2,18,IF(J413=3,19,IF(J413=4,20)))),FALSE))</f>
        <v>0</v>
      </c>
      <c r="L413" s="12" t="str">
        <f>IF(_xlfn.IFNA(VLOOKUP(D413,ctlistM2!A:AI,20,FALSE),"FA 12:0")=0,"FA 12:0", _xlfn.IFNA(VLOOKUP(D413,ctlistM2!A:AI,20,FALSE),"FA 12:0"))</f>
        <v>FA 12:0</v>
      </c>
      <c r="M413">
        <f>_xlfn.IFNA(VLOOKUP(D413,ctlistM2!A:AR,27,FALSE),0)</f>
        <v>0</v>
      </c>
      <c r="N413" s="2">
        <f>IF(M413=0,0,VLOOKUP(L413,ProbListM2!D:W,IF(M413=1,17,IF(M413=2,18,IF(M413=3,19,IF(M413=4,20)))), FALSE))</f>
        <v>0</v>
      </c>
      <c r="O413" t="str">
        <f>IF(_xlfn.IFNA(VLOOKUP(D413,ctlistM2!A:AI,28,FALSE),"FA 12:0")=0,"FA 12:0", _xlfn.IFNA(VLOOKUP(D413,ctlistM2!A:AI,28,FALSE),"FA 12:0"))</f>
        <v>FA 12:0</v>
      </c>
      <c r="P413">
        <f>_xlfn.IFNA(VLOOKUP(D413,ctlistM2!A:AU,35,FALSE),0)</f>
        <v>0</v>
      </c>
      <c r="Q413" s="2">
        <f>IF(P413=0,0,VLOOKUP(O413,ProbListM2!D:W,IF(P413=1,17,IF(P413=2,18,IF(P413=3,19,IF(P413=4,20)))), FALSE))</f>
        <v>0</v>
      </c>
    </row>
    <row r="414" spans="1:17" x14ac:dyDescent="0.25">
      <c r="A414">
        <v>413</v>
      </c>
      <c r="B414">
        <v>932.9</v>
      </c>
      <c r="C414">
        <v>631.6</v>
      </c>
      <c r="D414" t="s">
        <v>1416</v>
      </c>
      <c r="E414">
        <f>VLOOKUP(D414,ProbListM2!D:S,10,FALSE)</f>
        <v>0.50275067323129197</v>
      </c>
      <c r="F414" t="str">
        <f>_xlfn.IFNA(VLOOKUP(D414,ctlistM2!A:AI,4,FALSE),"FA 12:0")</f>
        <v>TG 56:3-FA18:1</v>
      </c>
      <c r="G414">
        <f>_xlfn.IFNA(VLOOKUP(D414,ctlistM2!A:AL,11,FALSE),0)</f>
        <v>2</v>
      </c>
      <c r="H414" s="2">
        <f>IF(G414=0,0,VLOOKUP(F414,ProbListM2!D:W,IF(G414=1,17,IF(G414=2,18,IF(G414=3,19,IF(G414=4,20)))), FALSE))</f>
        <v>1.2561695172933363E-2</v>
      </c>
      <c r="I414" s="12" t="str">
        <f>IF(_xlfn.IFNA(VLOOKUP(D414,ctlistM2!A:AI,12,FALSE),"FA 12:0")=0,"FA 12:0", _xlfn.IFNA(VLOOKUP(D414,ctlistM2!A:AI,12,FALSE),"FA 12:0"))</f>
        <v>TG 56:3-FA18:0</v>
      </c>
      <c r="J414" s="12">
        <f>_xlfn.IFNA(VLOOKUP(D414,ctlistM2!A:AO,19,FALSE),0)</f>
        <v>1</v>
      </c>
      <c r="K414" s="2">
        <f>IF(J414=0,0,VLOOKUP(I414,ProbListM2!D:W,IF(J414=1,17,IF(J414=2,18,IF(J414=3,19,IF(J414=4,20)))),FALSE))</f>
        <v>5.7946379906971372E-2</v>
      </c>
      <c r="L414" s="12" t="str">
        <f>IF(_xlfn.IFNA(VLOOKUP(D414,ctlistM2!A:AI,20,FALSE),"FA 12:0")=0,"FA 12:0", _xlfn.IFNA(VLOOKUP(D414,ctlistM2!A:AI,20,FALSE),"FA 12:0"))</f>
        <v>FA 12:0</v>
      </c>
      <c r="M414">
        <f>_xlfn.IFNA(VLOOKUP(D414,ctlistM2!A:AR,27,FALSE),0)</f>
        <v>0</v>
      </c>
      <c r="N414" s="2">
        <f>IF(M414=0,0,VLOOKUP(L414,ProbListM2!D:W,IF(M414=1,17,IF(M414=2,18,IF(M414=3,19,IF(M414=4,20)))), FALSE))</f>
        <v>0</v>
      </c>
      <c r="O414" t="str">
        <f>IF(_xlfn.IFNA(VLOOKUP(D414,ctlistM2!A:AI,28,FALSE),"FA 12:0")=0,"FA 12:0", _xlfn.IFNA(VLOOKUP(D414,ctlistM2!A:AI,28,FALSE),"FA 12:0"))</f>
        <v>FA 12:0</v>
      </c>
      <c r="P414">
        <f>_xlfn.IFNA(VLOOKUP(D414,ctlistM2!A:AU,35,FALSE),0)</f>
        <v>0</v>
      </c>
      <c r="Q414" s="2">
        <f>IF(P414=0,0,VLOOKUP(O414,ProbListM2!D:W,IF(P414=1,17,IF(P414=2,18,IF(P414=3,19,IF(P414=4,20)))), FALSE))</f>
        <v>0</v>
      </c>
    </row>
    <row r="415" spans="1:17" x14ac:dyDescent="0.25">
      <c r="A415">
        <v>414</v>
      </c>
      <c r="B415">
        <v>932.9</v>
      </c>
      <c r="C415">
        <v>603.6</v>
      </c>
      <c r="D415" t="s">
        <v>1417</v>
      </c>
      <c r="E415">
        <f>VLOOKUP(D415,ProbListM2!D:S,10,FALSE)</f>
        <v>0.50275067323129197</v>
      </c>
      <c r="F415" t="str">
        <f>_xlfn.IFNA(VLOOKUP(D415,ctlistM2!A:AI,4,FALSE),"FA 12:0")</f>
        <v>TG 56:3-FA20:1</v>
      </c>
      <c r="G415">
        <f>_xlfn.IFNA(VLOOKUP(D415,ctlistM2!A:AL,11,FALSE),0)</f>
        <v>2</v>
      </c>
      <c r="H415" s="2">
        <f>IF(G415=0,0,VLOOKUP(F415,ProbListM2!D:W,IF(G415=1,17,IF(G415=2,18,IF(G415=3,19,IF(G415=4,20)))), FALSE))</f>
        <v>1.5045473836224794E-2</v>
      </c>
      <c r="I415" s="12" t="str">
        <f>IF(_xlfn.IFNA(VLOOKUP(D415,ctlistM2!A:AI,12,FALSE),"FA 12:0")=0,"FA 12:0", _xlfn.IFNA(VLOOKUP(D415,ctlistM2!A:AI,12,FALSE),"FA 12:0"))</f>
        <v>TG 56:3-FA20:0</v>
      </c>
      <c r="J415" s="12">
        <f>_xlfn.IFNA(VLOOKUP(D415,ctlistM2!A:AO,19,FALSE),0)</f>
        <v>1</v>
      </c>
      <c r="K415" s="2">
        <f>IF(J415=0,0,VLOOKUP(I415,ProbListM2!D:W,IF(J415=1,17,IF(J415=2,18,IF(J415=3,19,IF(J415=4,20)))),FALSE))</f>
        <v>5.2757496620020786E-2</v>
      </c>
      <c r="L415" s="12" t="str">
        <f>IF(_xlfn.IFNA(VLOOKUP(D415,ctlistM2!A:AI,20,FALSE),"FA 12:0")=0,"FA 12:0", _xlfn.IFNA(VLOOKUP(D415,ctlistM2!A:AI,20,FALSE),"FA 12:0"))</f>
        <v>FA 12:0</v>
      </c>
      <c r="M415">
        <f>_xlfn.IFNA(VLOOKUP(D415,ctlistM2!A:AR,27,FALSE),0)</f>
        <v>0</v>
      </c>
      <c r="N415" s="2">
        <f>IF(M415=0,0,VLOOKUP(L415,ProbListM2!D:W,IF(M415=1,17,IF(M415=2,18,IF(M415=3,19,IF(M415=4,20)))), FALSE))</f>
        <v>0</v>
      </c>
      <c r="O415" t="str">
        <f>IF(_xlfn.IFNA(VLOOKUP(D415,ctlistM2!A:AI,28,FALSE),"FA 12:0")=0,"FA 12:0", _xlfn.IFNA(VLOOKUP(D415,ctlistM2!A:AI,28,FALSE),"FA 12:0"))</f>
        <v>FA 12:0</v>
      </c>
      <c r="P415">
        <f>_xlfn.IFNA(VLOOKUP(D415,ctlistM2!A:AU,35,FALSE),0)</f>
        <v>0</v>
      </c>
      <c r="Q415" s="2">
        <f>IF(P415=0,0,VLOOKUP(O415,ProbListM2!D:W,IF(P415=1,17,IF(P415=2,18,IF(P415=3,19,IF(P415=4,20)))), FALSE))</f>
        <v>0</v>
      </c>
    </row>
    <row r="416" spans="1:17" x14ac:dyDescent="0.25">
      <c r="A416">
        <v>415</v>
      </c>
      <c r="B416">
        <v>932.9</v>
      </c>
      <c r="C416">
        <v>605.6</v>
      </c>
      <c r="D416" t="s">
        <v>1418</v>
      </c>
      <c r="E416">
        <f>VLOOKUP(D416,ProbListM2!D:S,10,FALSE)</f>
        <v>0.50275067323129197</v>
      </c>
      <c r="F416" t="str">
        <f>_xlfn.IFNA(VLOOKUP(D416,ctlistM2!A:AI,4,FALSE),"FA 12:0")</f>
        <v>TG 56:3-FA20:1</v>
      </c>
      <c r="G416">
        <f>_xlfn.IFNA(VLOOKUP(D416,ctlistM2!A:AL,11,FALSE),0)</f>
        <v>1</v>
      </c>
      <c r="H416" s="2">
        <f>IF(G416=0,0,VLOOKUP(F416,ProbListM2!D:W,IF(G416=1,17,IF(G416=2,18,IF(G416=3,19,IF(G416=4,20)))), FALSE))</f>
        <v>5.2824752942716477E-2</v>
      </c>
      <c r="I416" s="12" t="str">
        <f>IF(_xlfn.IFNA(VLOOKUP(D416,ctlistM2!A:AI,12,FALSE),"FA 12:0")=0,"FA 12:0", _xlfn.IFNA(VLOOKUP(D416,ctlistM2!A:AI,12,FALSE),"FA 12:0"))</f>
        <v>TG 56:3-FA20:2</v>
      </c>
      <c r="J416" s="12">
        <f>_xlfn.IFNA(VLOOKUP(D416,ctlistM2!A:AO,19,FALSE),0)</f>
        <v>2</v>
      </c>
      <c r="K416" s="2">
        <f>IF(J416=0,0,VLOOKUP(I416,ProbListM2!D:W,IF(J416=1,17,IF(J416=2,18,IF(J416=3,19,IF(J416=4,20)))),FALSE))</f>
        <v>1.5010344707383421E-2</v>
      </c>
      <c r="L416" s="12" t="str">
        <f>IF(_xlfn.IFNA(VLOOKUP(D416,ctlistM2!A:AI,20,FALSE),"FA 12:0")=0,"FA 12:0", _xlfn.IFNA(VLOOKUP(D416,ctlistM2!A:AI,20,FALSE),"FA 12:0"))</f>
        <v>FA 12:0</v>
      </c>
      <c r="M416">
        <f>_xlfn.IFNA(VLOOKUP(D416,ctlistM2!A:AR,27,FALSE),0)</f>
        <v>0</v>
      </c>
      <c r="N416" s="2">
        <f>IF(M416=0,0,VLOOKUP(L416,ProbListM2!D:W,IF(M416=1,17,IF(M416=2,18,IF(M416=3,19,IF(M416=4,20)))), FALSE))</f>
        <v>0</v>
      </c>
      <c r="O416" t="str">
        <f>IF(_xlfn.IFNA(VLOOKUP(D416,ctlistM2!A:AI,28,FALSE),"FA 12:0")=0,"FA 12:0", _xlfn.IFNA(VLOOKUP(D416,ctlistM2!A:AI,28,FALSE),"FA 12:0"))</f>
        <v>FA 12:0</v>
      </c>
      <c r="P416">
        <f>_xlfn.IFNA(VLOOKUP(D416,ctlistM2!A:AU,35,FALSE),0)</f>
        <v>0</v>
      </c>
      <c r="Q416" s="2">
        <f>IF(P416=0,0,VLOOKUP(O416,ProbListM2!D:W,IF(P416=1,17,IF(P416=2,18,IF(P416=3,19,IF(P416=4,20)))), FALSE))</f>
        <v>0</v>
      </c>
    </row>
    <row r="417" spans="1:17" x14ac:dyDescent="0.25">
      <c r="A417">
        <v>416</v>
      </c>
      <c r="B417">
        <v>930.8</v>
      </c>
      <c r="C417">
        <v>657.5</v>
      </c>
      <c r="D417" t="s">
        <v>1419</v>
      </c>
      <c r="E417">
        <f>VLOOKUP(D417,ProbListM2!D:S,10,FALSE)</f>
        <v>0.50290153237572022</v>
      </c>
      <c r="F417" t="str">
        <f>_xlfn.IFNA(VLOOKUP(D417,ctlistM2!A:AI,4,FALSE),"FA 12:0")</f>
        <v>TG 56:4-FA16:0</v>
      </c>
      <c r="G417">
        <f>_xlfn.IFNA(VLOOKUP(D417,ctlistM2!A:AL,11,FALSE),0)</f>
        <v>1</v>
      </c>
      <c r="H417" s="2">
        <f>IF(G417=0,0,VLOOKUP(F417,ProbListM2!D:W,IF(G417=1,17,IF(G417=2,18,IF(G417=3,19,IF(G417=4,20)))), FALSE))</f>
        <v>6.3342615552975753E-2</v>
      </c>
      <c r="I417" s="12" t="str">
        <f>IF(_xlfn.IFNA(VLOOKUP(D417,ctlistM2!A:AI,12,FALSE),"FA 12:0")=0,"FA 12:0", _xlfn.IFNA(VLOOKUP(D417,ctlistM2!A:AI,12,FALSE),"FA 12:0"))</f>
        <v>FA 12:0</v>
      </c>
      <c r="J417" s="12">
        <f>_xlfn.IFNA(VLOOKUP(D417,ctlistM2!A:AO,19,FALSE),0)</f>
        <v>0</v>
      </c>
      <c r="K417" s="2">
        <f>IF(J417=0,0,VLOOKUP(I417,ProbListM2!D:W,IF(J417=1,17,IF(J417=2,18,IF(J417=3,19,IF(J417=4,20)))),FALSE))</f>
        <v>0</v>
      </c>
      <c r="L417" s="12" t="str">
        <f>IF(_xlfn.IFNA(VLOOKUP(D417,ctlistM2!A:AI,20,FALSE),"FA 12:0")=0,"FA 12:0", _xlfn.IFNA(VLOOKUP(D417,ctlistM2!A:AI,20,FALSE),"FA 12:0"))</f>
        <v>FA 12:0</v>
      </c>
      <c r="M417">
        <f>_xlfn.IFNA(VLOOKUP(D417,ctlistM2!A:AR,27,FALSE),0)</f>
        <v>0</v>
      </c>
      <c r="N417" s="2">
        <f>IF(M417=0,0,VLOOKUP(L417,ProbListM2!D:W,IF(M417=1,17,IF(M417=2,18,IF(M417=3,19,IF(M417=4,20)))), FALSE))</f>
        <v>0</v>
      </c>
      <c r="O417" t="str">
        <f>IF(_xlfn.IFNA(VLOOKUP(D417,ctlistM2!A:AI,28,FALSE),"FA 12:0")=0,"FA 12:0", _xlfn.IFNA(VLOOKUP(D417,ctlistM2!A:AI,28,FALSE),"FA 12:0"))</f>
        <v>FA 12:0</v>
      </c>
      <c r="P417">
        <f>_xlfn.IFNA(VLOOKUP(D417,ctlistM2!A:AU,35,FALSE),0)</f>
        <v>0</v>
      </c>
      <c r="Q417" s="2">
        <f>IF(P417=0,0,VLOOKUP(O417,ProbListM2!D:W,IF(P417=1,17,IF(P417=2,18,IF(P417=3,19,IF(P417=4,20)))), FALSE))</f>
        <v>0</v>
      </c>
    </row>
    <row r="418" spans="1:17" x14ac:dyDescent="0.25">
      <c r="A418">
        <v>417</v>
      </c>
      <c r="B418">
        <v>930.8</v>
      </c>
      <c r="C418">
        <v>629.5</v>
      </c>
      <c r="D418" t="s">
        <v>1420</v>
      </c>
      <c r="E418">
        <f>VLOOKUP(D418,ProbListM2!D:S,10,FALSE)</f>
        <v>0.50290153237572022</v>
      </c>
      <c r="F418" t="str">
        <f>_xlfn.IFNA(VLOOKUP(D418,ctlistM2!A:AI,4,FALSE),"FA 12:0")</f>
        <v>TG 56:4-FA18:1</v>
      </c>
      <c r="G418">
        <f>_xlfn.IFNA(VLOOKUP(D418,ctlistM2!A:AL,11,FALSE),0)</f>
        <v>2</v>
      </c>
      <c r="H418" s="2">
        <f>IF(G418=0,0,VLOOKUP(F418,ProbListM2!D:W,IF(G418=1,17,IF(G418=2,18,IF(G418=3,19,IF(G418=4,20)))), FALSE))</f>
        <v>1.2565464529569283E-2</v>
      </c>
      <c r="I418" s="12" t="str">
        <f>IF(_xlfn.IFNA(VLOOKUP(D418,ctlistM2!A:AI,12,FALSE),"FA 12:0")=0,"FA 12:0", _xlfn.IFNA(VLOOKUP(D418,ctlistM2!A:AI,12,FALSE),"FA 12:0"))</f>
        <v>TG 56:4-FA18:0</v>
      </c>
      <c r="J418" s="12">
        <f>_xlfn.IFNA(VLOOKUP(D418,ctlistM2!A:AO,19,FALSE),0)</f>
        <v>1</v>
      </c>
      <c r="K418" s="2">
        <f>IF(J418=0,0,VLOOKUP(I418,ProbListM2!D:W,IF(J418=1,17,IF(J418=2,18,IF(J418=3,19,IF(J418=4,20)))),FALSE))</f>
        <v>5.789308836313628E-2</v>
      </c>
      <c r="L418" s="12" t="str">
        <f>IF(_xlfn.IFNA(VLOOKUP(D418,ctlistM2!A:AI,20,FALSE),"FA 12:0")=0,"FA 12:0", _xlfn.IFNA(VLOOKUP(D418,ctlistM2!A:AI,20,FALSE),"FA 12:0"))</f>
        <v>FA 12:0</v>
      </c>
      <c r="M418">
        <f>_xlfn.IFNA(VLOOKUP(D418,ctlistM2!A:AR,27,FALSE),0)</f>
        <v>0</v>
      </c>
      <c r="N418" s="2">
        <f>IF(M418=0,0,VLOOKUP(L418,ProbListM2!D:W,IF(M418=1,17,IF(M418=2,18,IF(M418=3,19,IF(M418=4,20)))), FALSE))</f>
        <v>0</v>
      </c>
      <c r="O418" t="str">
        <f>IF(_xlfn.IFNA(VLOOKUP(D418,ctlistM2!A:AI,28,FALSE),"FA 12:0")=0,"FA 12:0", _xlfn.IFNA(VLOOKUP(D418,ctlistM2!A:AI,28,FALSE),"FA 12:0"))</f>
        <v>FA 12:0</v>
      </c>
      <c r="P418">
        <f>_xlfn.IFNA(VLOOKUP(D418,ctlistM2!A:AU,35,FALSE),0)</f>
        <v>0</v>
      </c>
      <c r="Q418" s="2">
        <f>IF(P418=0,0,VLOOKUP(O418,ProbListM2!D:W,IF(P418=1,17,IF(P418=2,18,IF(P418=3,19,IF(P418=4,20)))), FALSE))</f>
        <v>0</v>
      </c>
    </row>
    <row r="419" spans="1:17" x14ac:dyDescent="0.25">
      <c r="A419">
        <v>418</v>
      </c>
      <c r="B419">
        <v>930.8</v>
      </c>
      <c r="C419">
        <v>631.5</v>
      </c>
      <c r="D419" t="s">
        <v>1421</v>
      </c>
      <c r="E419">
        <f>VLOOKUP(D419,ProbListM2!D:S,10,FALSE)</f>
        <v>0.50290153237572022</v>
      </c>
      <c r="F419" t="str">
        <f>_xlfn.IFNA(VLOOKUP(D419,ctlistM2!A:AI,4,FALSE),"FA 12:0")</f>
        <v>TG 56:4-FA18:2</v>
      </c>
      <c r="G419">
        <f>_xlfn.IFNA(VLOOKUP(D419,ctlistM2!A:AL,11,FALSE),0)</f>
        <v>2</v>
      </c>
      <c r="H419" s="2">
        <f>IF(G419=0,0,VLOOKUP(F419,ProbListM2!D:W,IF(G419=1,17,IF(G419=2,18,IF(G419=3,19,IF(G419=4,20)))), FALSE))</f>
        <v>1.2533773013759422E-2</v>
      </c>
      <c r="I419" s="12" t="str">
        <f>IF(_xlfn.IFNA(VLOOKUP(D419,ctlistM2!A:AI,12,FALSE),"FA 12:0")=0,"FA 12:0", _xlfn.IFNA(VLOOKUP(D419,ctlistM2!A:AI,12,FALSE),"FA 12:0"))</f>
        <v>TG 56:4-FA18:1</v>
      </c>
      <c r="J419" s="12">
        <f>_xlfn.IFNA(VLOOKUP(D419,ctlistM2!A:AO,19,FALSE),0)</f>
        <v>1</v>
      </c>
      <c r="K419" s="2">
        <f>IF(J419=0,0,VLOOKUP(I419,ProbListM2!D:W,IF(J419=1,17,IF(J419=2,18,IF(J419=3,19,IF(J419=4,20)))),FALSE))</f>
        <v>5.796376773310654E-2</v>
      </c>
      <c r="L419" s="12" t="str">
        <f>IF(_xlfn.IFNA(VLOOKUP(D419,ctlistM2!A:AI,20,FALSE),"FA 12:0")=0,"FA 12:0", _xlfn.IFNA(VLOOKUP(D419,ctlistM2!A:AI,20,FALSE),"FA 12:0"))</f>
        <v>FA 12:0</v>
      </c>
      <c r="M419">
        <f>_xlfn.IFNA(VLOOKUP(D419,ctlistM2!A:AR,27,FALSE),0)</f>
        <v>0</v>
      </c>
      <c r="N419" s="2">
        <f>IF(M419=0,0,VLOOKUP(L419,ProbListM2!D:W,IF(M419=1,17,IF(M419=2,18,IF(M419=3,19,IF(M419=4,20)))), FALSE))</f>
        <v>0</v>
      </c>
      <c r="O419" t="str">
        <f>IF(_xlfn.IFNA(VLOOKUP(D419,ctlistM2!A:AI,28,FALSE),"FA 12:0")=0,"FA 12:0", _xlfn.IFNA(VLOOKUP(D419,ctlistM2!A:AI,28,FALSE),"FA 12:0"))</f>
        <v>FA 12:0</v>
      </c>
      <c r="P419">
        <f>_xlfn.IFNA(VLOOKUP(D419,ctlistM2!A:AU,35,FALSE),0)</f>
        <v>0</v>
      </c>
      <c r="Q419" s="2">
        <f>IF(P419=0,0,VLOOKUP(O419,ProbListM2!D:W,IF(P419=1,17,IF(P419=2,18,IF(P419=3,19,IF(P419=4,20)))), FALSE))</f>
        <v>0</v>
      </c>
    </row>
    <row r="420" spans="1:17" x14ac:dyDescent="0.25">
      <c r="A420">
        <v>419</v>
      </c>
      <c r="B420">
        <v>930.8</v>
      </c>
      <c r="C420">
        <v>633.5</v>
      </c>
      <c r="D420" t="s">
        <v>1422</v>
      </c>
      <c r="E420">
        <f>VLOOKUP(D420,ProbListM2!D:S,10,FALSE)</f>
        <v>0.50290153237572022</v>
      </c>
      <c r="F420" t="str">
        <f>_xlfn.IFNA(VLOOKUP(D420,ctlistM2!A:AI,4,FALSE),"FA 12:0")</f>
        <v>TG 56:4-FA18:2</v>
      </c>
      <c r="G420">
        <f>_xlfn.IFNA(VLOOKUP(D420,ctlistM2!A:AL,11,FALSE),0)</f>
        <v>1</v>
      </c>
      <c r="H420" s="2">
        <f>IF(G420=0,0,VLOOKUP(F420,ProbListM2!D:W,IF(G420=1,17,IF(G420=2,18,IF(G420=3,19,IF(G420=4,20)))), FALSE))</f>
        <v>5.8034492391381573E-2</v>
      </c>
      <c r="I420" s="12" t="str">
        <f>IF(_xlfn.IFNA(VLOOKUP(D420,ctlistM2!A:AI,12,FALSE),"FA 12:0")=0,"FA 12:0", _xlfn.IFNA(VLOOKUP(D420,ctlistM2!A:AI,12,FALSE),"FA 12:0"))</f>
        <v>FA 12:0</v>
      </c>
      <c r="J420" s="12">
        <f>_xlfn.IFNA(VLOOKUP(D420,ctlistM2!A:AO,19,FALSE),0)</f>
        <v>0</v>
      </c>
      <c r="K420" s="2">
        <f>IF(J420=0,0,VLOOKUP(I420,ProbListM2!D:W,IF(J420=1,17,IF(J420=2,18,IF(J420=3,19,IF(J420=4,20)))),FALSE))</f>
        <v>0</v>
      </c>
      <c r="L420" s="12" t="str">
        <f>IF(_xlfn.IFNA(VLOOKUP(D420,ctlistM2!A:AI,20,FALSE),"FA 12:0")=0,"FA 12:0", _xlfn.IFNA(VLOOKUP(D420,ctlistM2!A:AI,20,FALSE),"FA 12:0"))</f>
        <v>FA 12:0</v>
      </c>
      <c r="M420">
        <f>_xlfn.IFNA(VLOOKUP(D420,ctlistM2!A:AR,27,FALSE),0)</f>
        <v>0</v>
      </c>
      <c r="N420" s="2">
        <f>IF(M420=0,0,VLOOKUP(L420,ProbListM2!D:W,IF(M420=1,17,IF(M420=2,18,IF(M420=3,19,IF(M420=4,20)))), FALSE))</f>
        <v>0</v>
      </c>
      <c r="O420" t="str">
        <f>IF(_xlfn.IFNA(VLOOKUP(D420,ctlistM2!A:AI,28,FALSE),"FA 12:0")=0,"FA 12:0", _xlfn.IFNA(VLOOKUP(D420,ctlistM2!A:AI,28,FALSE),"FA 12:0"))</f>
        <v>FA 12:0</v>
      </c>
      <c r="P420">
        <f>_xlfn.IFNA(VLOOKUP(D420,ctlistM2!A:AU,35,FALSE),0)</f>
        <v>0</v>
      </c>
      <c r="Q420" s="2">
        <f>IF(P420=0,0,VLOOKUP(O420,ProbListM2!D:W,IF(P420=1,17,IF(P420=2,18,IF(P420=3,19,IF(P420=4,20)))), FALSE))</f>
        <v>0</v>
      </c>
    </row>
    <row r="421" spans="1:17" x14ac:dyDescent="0.25">
      <c r="A421">
        <v>420</v>
      </c>
      <c r="B421">
        <v>930.8</v>
      </c>
      <c r="C421">
        <v>601.5</v>
      </c>
      <c r="D421" t="s">
        <v>1423</v>
      </c>
      <c r="E421">
        <f>VLOOKUP(D421,ProbListM2!D:S,10,FALSE)</f>
        <v>0.50290153237572022</v>
      </c>
      <c r="F421" t="str">
        <f>_xlfn.IFNA(VLOOKUP(D421,ctlistM2!A:AI,4,FALSE),"FA 12:0")</f>
        <v>TG 56:4-FA20:1</v>
      </c>
      <c r="G421">
        <f>_xlfn.IFNA(VLOOKUP(D421,ctlistM2!A:AL,11,FALSE),0)</f>
        <v>2</v>
      </c>
      <c r="H421" s="2">
        <f>IF(G421=0,0,VLOOKUP(F421,ProbListM2!D:W,IF(G421=1,17,IF(G421=2,18,IF(G421=3,19,IF(G421=4,20)))), FALSE))</f>
        <v>1.5049988494148299E-2</v>
      </c>
      <c r="I421" s="12" t="str">
        <f>IF(_xlfn.IFNA(VLOOKUP(D421,ctlistM2!A:AI,12,FALSE),"FA 12:0")=0,"FA 12:0", _xlfn.IFNA(VLOOKUP(D421,ctlistM2!A:AI,12,FALSE),"FA 12:0"))</f>
        <v>FA 12:0</v>
      </c>
      <c r="J421" s="12">
        <f>_xlfn.IFNA(VLOOKUP(D421,ctlistM2!A:AO,19,FALSE),0)</f>
        <v>0</v>
      </c>
      <c r="K421" s="2">
        <f>IF(J421=0,0,VLOOKUP(I421,ProbListM2!D:W,IF(J421=1,17,IF(J421=2,18,IF(J421=3,19,IF(J421=4,20)))),FALSE))</f>
        <v>0</v>
      </c>
      <c r="L421" s="12" t="str">
        <f>IF(_xlfn.IFNA(VLOOKUP(D421,ctlistM2!A:AI,20,FALSE),"FA 12:0")=0,"FA 12:0", _xlfn.IFNA(VLOOKUP(D421,ctlistM2!A:AI,20,FALSE),"FA 12:0"))</f>
        <v>FA 12:0</v>
      </c>
      <c r="M421">
        <f>_xlfn.IFNA(VLOOKUP(D421,ctlistM2!A:AR,27,FALSE),0)</f>
        <v>0</v>
      </c>
      <c r="N421" s="2">
        <f>IF(M421=0,0,VLOOKUP(L421,ProbListM2!D:W,IF(M421=1,17,IF(M421=2,18,IF(M421=3,19,IF(M421=4,20)))), FALSE))</f>
        <v>0</v>
      </c>
      <c r="O421" t="str">
        <f>IF(_xlfn.IFNA(VLOOKUP(D421,ctlistM2!A:AI,28,FALSE),"FA 12:0")=0,"FA 12:0", _xlfn.IFNA(VLOOKUP(D421,ctlistM2!A:AI,28,FALSE),"FA 12:0"))</f>
        <v>FA 12:0</v>
      </c>
      <c r="P421">
        <f>_xlfn.IFNA(VLOOKUP(D421,ctlistM2!A:AU,35,FALSE),0)</f>
        <v>0</v>
      </c>
      <c r="Q421" s="2">
        <f>IF(P421=0,0,VLOOKUP(O421,ProbListM2!D:W,IF(P421=1,17,IF(P421=2,18,IF(P421=3,19,IF(P421=4,20)))), FALSE))</f>
        <v>0</v>
      </c>
    </row>
    <row r="422" spans="1:17" x14ac:dyDescent="0.25">
      <c r="A422">
        <v>421</v>
      </c>
      <c r="B422">
        <v>930.8</v>
      </c>
      <c r="C422">
        <v>603.5</v>
      </c>
      <c r="D422" t="s">
        <v>1424</v>
      </c>
      <c r="E422">
        <f>VLOOKUP(D422,ProbListM2!D:S,10,FALSE)</f>
        <v>0.50290153237572022</v>
      </c>
      <c r="F422" t="str">
        <f>_xlfn.IFNA(VLOOKUP(D422,ctlistM2!A:AI,4,FALSE),"FA 12:0")</f>
        <v>TG 56:4-FA20:2</v>
      </c>
      <c r="G422">
        <f>_xlfn.IFNA(VLOOKUP(D422,ctlistM2!A:AL,11,FALSE),0)</f>
        <v>2</v>
      </c>
      <c r="H422" s="2">
        <f>IF(G422=0,0,VLOOKUP(F422,ProbListM2!D:W,IF(G422=1,17,IF(G422=2,18,IF(G422=3,19,IF(G422=4,20)))), FALSE))</f>
        <v>1.5014848824196585E-2</v>
      </c>
      <c r="I422" s="12" t="str">
        <f>IF(_xlfn.IFNA(VLOOKUP(D422,ctlistM2!A:AI,12,FALSE),"FA 12:0")=0,"FA 12:0", _xlfn.IFNA(VLOOKUP(D422,ctlistM2!A:AI,12,FALSE),"FA 12:0"))</f>
        <v>TG 56:4-FA20:1</v>
      </c>
      <c r="J422" s="12">
        <f>_xlfn.IFNA(VLOOKUP(D422,ctlistM2!A:AO,19,FALSE),0)</f>
        <v>1</v>
      </c>
      <c r="K422" s="2">
        <f>IF(J422=0,0,VLOOKUP(I422,ProbListM2!D:W,IF(J422=1,17,IF(J422=2,18,IF(J422=3,19,IF(J422=4,20)))),FALSE))</f>
        <v>5.2773327430850184E-2</v>
      </c>
      <c r="L422" s="12" t="str">
        <f>IF(_xlfn.IFNA(VLOOKUP(D422,ctlistM2!A:AI,20,FALSE),"FA 12:0")=0,"FA 12:0", _xlfn.IFNA(VLOOKUP(D422,ctlistM2!A:AI,20,FALSE),"FA 12:0"))</f>
        <v>FA 12:0</v>
      </c>
      <c r="M422">
        <f>_xlfn.IFNA(VLOOKUP(D422,ctlistM2!A:AR,27,FALSE),0)</f>
        <v>0</v>
      </c>
      <c r="N422" s="2">
        <f>IF(M422=0,0,VLOOKUP(L422,ProbListM2!D:W,IF(M422=1,17,IF(M422=2,18,IF(M422=3,19,IF(M422=4,20)))), FALSE))</f>
        <v>0</v>
      </c>
      <c r="O422" t="str">
        <f>IF(_xlfn.IFNA(VLOOKUP(D422,ctlistM2!A:AI,28,FALSE),"FA 12:0")=0,"FA 12:0", _xlfn.IFNA(VLOOKUP(D422,ctlistM2!A:AI,28,FALSE),"FA 12:0"))</f>
        <v>FA 12:0</v>
      </c>
      <c r="P422">
        <f>_xlfn.IFNA(VLOOKUP(D422,ctlistM2!A:AU,35,FALSE),0)</f>
        <v>0</v>
      </c>
      <c r="Q422" s="2">
        <f>IF(P422=0,0,VLOOKUP(O422,ProbListM2!D:W,IF(P422=1,17,IF(P422=2,18,IF(P422=3,19,IF(P422=4,20)))), FALSE))</f>
        <v>0</v>
      </c>
    </row>
    <row r="423" spans="1:17" x14ac:dyDescent="0.25">
      <c r="A423">
        <v>422</v>
      </c>
      <c r="B423">
        <v>930.8</v>
      </c>
      <c r="C423">
        <v>605.5</v>
      </c>
      <c r="D423" t="s">
        <v>1425</v>
      </c>
      <c r="E423">
        <f>VLOOKUP(D423,ProbListM2!D:S,10,FALSE)</f>
        <v>0.50290153237572022</v>
      </c>
      <c r="F423" t="str">
        <f>_xlfn.IFNA(VLOOKUP(D423,ctlistM2!A:AI,4,FALSE),"FA 12:0")</f>
        <v>TG 56:4-FA20:2</v>
      </c>
      <c r="G423">
        <f>_xlfn.IFNA(VLOOKUP(D423,ctlistM2!A:AL,11,FALSE),0)</f>
        <v>1</v>
      </c>
      <c r="H423" s="2">
        <f>IF(G423=0,0,VLOOKUP(F423,ProbListM2!D:W,IF(G423=1,17,IF(G423=2,18,IF(G423=3,19,IF(G423=4,20)))), FALSE))</f>
        <v>5.2840603934983396E-2</v>
      </c>
      <c r="I423" s="12" t="str">
        <f>IF(_xlfn.IFNA(VLOOKUP(D423,ctlistM2!A:AI,12,FALSE),"FA 12:0")=0,"FA 12:0", _xlfn.IFNA(VLOOKUP(D423,ctlistM2!A:AI,12,FALSE),"FA 12:0"))</f>
        <v>TG 56:4-FA20:3</v>
      </c>
      <c r="J423" s="12">
        <f>_xlfn.IFNA(VLOOKUP(D423,ctlistM2!A:AO,19,FALSE),0)</f>
        <v>2</v>
      </c>
      <c r="K423" s="2">
        <f>IF(J423=0,0,VLOOKUP(I423,ProbListM2!D:W,IF(J423=1,17,IF(J423=2,18,IF(J423=3,19,IF(J423=4,20)))),FALSE))</f>
        <v>1.4979754442549653E-2</v>
      </c>
      <c r="L423" s="12" t="str">
        <f>IF(_xlfn.IFNA(VLOOKUP(D423,ctlistM2!A:AI,20,FALSE),"FA 12:0")=0,"FA 12:0", _xlfn.IFNA(VLOOKUP(D423,ctlistM2!A:AI,20,FALSE),"FA 12:0"))</f>
        <v>FA 12:0</v>
      </c>
      <c r="M423">
        <f>_xlfn.IFNA(VLOOKUP(D423,ctlistM2!A:AR,27,FALSE),0)</f>
        <v>0</v>
      </c>
      <c r="N423" s="2">
        <f>IF(M423=0,0,VLOOKUP(L423,ProbListM2!D:W,IF(M423=1,17,IF(M423=2,18,IF(M423=3,19,IF(M423=4,20)))), FALSE))</f>
        <v>0</v>
      </c>
      <c r="O423" t="str">
        <f>IF(_xlfn.IFNA(VLOOKUP(D423,ctlistM2!A:AI,28,FALSE),"FA 12:0")=0,"FA 12:0", _xlfn.IFNA(VLOOKUP(D423,ctlistM2!A:AI,28,FALSE),"FA 12:0"))</f>
        <v>FA 12:0</v>
      </c>
      <c r="P423">
        <f>_xlfn.IFNA(VLOOKUP(D423,ctlistM2!A:AU,35,FALSE),0)</f>
        <v>0</v>
      </c>
      <c r="Q423" s="2">
        <f>IF(P423=0,0,VLOOKUP(O423,ProbListM2!D:W,IF(P423=1,17,IF(P423=2,18,IF(P423=3,19,IF(P423=4,20)))), FALSE))</f>
        <v>0</v>
      </c>
    </row>
    <row r="424" spans="1:17" x14ac:dyDescent="0.25">
      <c r="A424">
        <v>423</v>
      </c>
      <c r="B424">
        <v>928.8</v>
      </c>
      <c r="C424">
        <v>655.5</v>
      </c>
      <c r="D424" t="s">
        <v>1426</v>
      </c>
      <c r="E424">
        <f>VLOOKUP(D424,ProbListM2!D:S,10,FALSE)</f>
        <v>0.50305243678807687</v>
      </c>
      <c r="F424" t="str">
        <f>_xlfn.IFNA(VLOOKUP(D424,ctlistM2!A:AI,4,FALSE),"FA 12:0")</f>
        <v>TG 56:5-FA16:0</v>
      </c>
      <c r="G424">
        <f>_xlfn.IFNA(VLOOKUP(D424,ctlistM2!A:AL,11,FALSE),0)</f>
        <v>1</v>
      </c>
      <c r="H424" s="2">
        <f>IF(G424=0,0,VLOOKUP(F424,ProbListM2!D:W,IF(G424=1,17,IF(G424=2,18,IF(G424=3,19,IF(G424=4,20)))), FALSE))</f>
        <v>6.3287518148643876E-2</v>
      </c>
      <c r="I424" s="12" t="str">
        <f>IF(_xlfn.IFNA(VLOOKUP(D424,ctlistM2!A:AI,12,FALSE),"FA 12:0")=0,"FA 12:0", _xlfn.IFNA(VLOOKUP(D424,ctlistM2!A:AI,12,FALSE),"FA 12:0"))</f>
        <v>FA 12:0</v>
      </c>
      <c r="J424" s="12">
        <f>_xlfn.IFNA(VLOOKUP(D424,ctlistM2!A:AO,19,FALSE),0)</f>
        <v>0</v>
      </c>
      <c r="K424" s="2">
        <f>IF(J424=0,0,VLOOKUP(I424,ProbListM2!D:W,IF(J424=1,17,IF(J424=2,18,IF(J424=3,19,IF(J424=4,20)))),FALSE))</f>
        <v>0</v>
      </c>
      <c r="L424" s="12" t="str">
        <f>IF(_xlfn.IFNA(VLOOKUP(D424,ctlistM2!A:AI,20,FALSE),"FA 12:0")=0,"FA 12:0", _xlfn.IFNA(VLOOKUP(D424,ctlistM2!A:AI,20,FALSE),"FA 12:0"))</f>
        <v>FA 12:0</v>
      </c>
      <c r="M424">
        <f>_xlfn.IFNA(VLOOKUP(D424,ctlistM2!A:AR,27,FALSE),0)</f>
        <v>0</v>
      </c>
      <c r="N424" s="2">
        <f>IF(M424=0,0,VLOOKUP(L424,ProbListM2!D:W,IF(M424=1,17,IF(M424=2,18,IF(M424=3,19,IF(M424=4,20)))), FALSE))</f>
        <v>0</v>
      </c>
      <c r="O424" t="str">
        <f>IF(_xlfn.IFNA(VLOOKUP(D424,ctlistM2!A:AI,28,FALSE),"FA 12:0")=0,"FA 12:0", _xlfn.IFNA(VLOOKUP(D424,ctlistM2!A:AI,28,FALSE),"FA 12:0"))</f>
        <v>FA 12:0</v>
      </c>
      <c r="P424">
        <f>_xlfn.IFNA(VLOOKUP(D424,ctlistM2!A:AU,35,FALSE),0)</f>
        <v>0</v>
      </c>
      <c r="Q424" s="2">
        <f>IF(P424=0,0,VLOOKUP(O424,ProbListM2!D:W,IF(P424=1,17,IF(P424=2,18,IF(P424=3,19,IF(P424=4,20)))), FALSE))</f>
        <v>0</v>
      </c>
    </row>
    <row r="425" spans="1:17" x14ac:dyDescent="0.25">
      <c r="A425">
        <v>424</v>
      </c>
      <c r="B425">
        <v>928.8</v>
      </c>
      <c r="C425">
        <v>627.5</v>
      </c>
      <c r="D425" t="s">
        <v>1427</v>
      </c>
      <c r="E425">
        <f>VLOOKUP(D425,ProbListM2!D:S,10,FALSE)</f>
        <v>0.50305243678807687</v>
      </c>
      <c r="F425" t="str">
        <f>_xlfn.IFNA(VLOOKUP(D425,ctlistM2!A:AI,4,FALSE),"FA 12:0")</f>
        <v>TG 56:5-FA18:0</v>
      </c>
      <c r="G425">
        <f>_xlfn.IFNA(VLOOKUP(D425,ctlistM2!A:AL,11,FALSE),0)</f>
        <v>1</v>
      </c>
      <c r="H425" s="2">
        <f>IF(G425=0,0,VLOOKUP(F425,ProbListM2!D:W,IF(G425=1,17,IF(G425=2,18,IF(G425=3,19,IF(G425=4,20)))), FALSE))</f>
        <v>5.7839804921551663E-2</v>
      </c>
      <c r="I425" s="12" t="str">
        <f>IF(_xlfn.IFNA(VLOOKUP(D425,ctlistM2!A:AI,12,FALSE),"FA 12:0")=0,"FA 12:0", _xlfn.IFNA(VLOOKUP(D425,ctlistM2!A:AI,12,FALSE),"FA 12:0"))</f>
        <v>TG 56:5-FA18:1</v>
      </c>
      <c r="J425" s="12">
        <f>_xlfn.IFNA(VLOOKUP(D425,ctlistM2!A:AO,19,FALSE),0)</f>
        <v>2</v>
      </c>
      <c r="K425" s="2">
        <f>IF(J425=0,0,VLOOKUP(I425,ProbListM2!D:W,IF(J425=1,17,IF(J425=2,18,IF(J425=3,19,IF(J425=4,20)))),FALSE))</f>
        <v>1.2569235017266674E-2</v>
      </c>
      <c r="L425" s="12" t="str">
        <f>IF(_xlfn.IFNA(VLOOKUP(D425,ctlistM2!A:AI,20,FALSE),"FA 12:0")=0,"FA 12:0", _xlfn.IFNA(VLOOKUP(D425,ctlistM2!A:AI,20,FALSE),"FA 12:0"))</f>
        <v>FA 12:0</v>
      </c>
      <c r="M425">
        <f>_xlfn.IFNA(VLOOKUP(D425,ctlistM2!A:AR,27,FALSE),0)</f>
        <v>0</v>
      </c>
      <c r="N425" s="2">
        <f>IF(M425=0,0,VLOOKUP(L425,ProbListM2!D:W,IF(M425=1,17,IF(M425=2,18,IF(M425=3,19,IF(M425=4,20)))), FALSE))</f>
        <v>0</v>
      </c>
      <c r="O425" t="str">
        <f>IF(_xlfn.IFNA(VLOOKUP(D425,ctlistM2!A:AI,28,FALSE),"FA 12:0")=0,"FA 12:0", _xlfn.IFNA(VLOOKUP(D425,ctlistM2!A:AI,28,FALSE),"FA 12:0"))</f>
        <v>FA 12:0</v>
      </c>
      <c r="P425">
        <f>_xlfn.IFNA(VLOOKUP(D425,ctlistM2!A:AU,35,FALSE),0)</f>
        <v>0</v>
      </c>
      <c r="Q425" s="2">
        <f>IF(P425=0,0,VLOOKUP(O425,ProbListM2!D:W,IF(P425=1,17,IF(P425=2,18,IF(P425=3,19,IF(P425=4,20)))), FALSE))</f>
        <v>0</v>
      </c>
    </row>
    <row r="426" spans="1:17" x14ac:dyDescent="0.25">
      <c r="A426">
        <v>425</v>
      </c>
      <c r="B426">
        <v>928.8</v>
      </c>
      <c r="C426">
        <v>629.5</v>
      </c>
      <c r="D426" t="s">
        <v>1428</v>
      </c>
      <c r="E426">
        <f>VLOOKUP(D426,ProbListM2!D:S,10,FALSE)</f>
        <v>0.50305243678807687</v>
      </c>
      <c r="F426" t="str">
        <f>_xlfn.IFNA(VLOOKUP(D426,ctlistM2!A:AI,4,FALSE),"FA 12:0")</f>
        <v>TG 56:5-FA18:1</v>
      </c>
      <c r="G426">
        <f>_xlfn.IFNA(VLOOKUP(D426,ctlistM2!A:AL,11,FALSE),0)</f>
        <v>1</v>
      </c>
      <c r="H426" s="2">
        <f>IF(G426=0,0,VLOOKUP(F426,ProbListM2!D:W,IF(G426=1,17,IF(G426=2,18,IF(G426=3,19,IF(G426=4,20)))), FALSE))</f>
        <v>5.7910460198210383E-2</v>
      </c>
      <c r="I426" s="12" t="str">
        <f>IF(_xlfn.IFNA(VLOOKUP(D426,ctlistM2!A:AI,12,FALSE),"FA 12:0")=0,"FA 12:0", _xlfn.IFNA(VLOOKUP(D426,ctlistM2!A:AI,12,FALSE),"FA 12:0"))</f>
        <v>TG 56:5-FA18:2</v>
      </c>
      <c r="J426" s="12">
        <f>_xlfn.IFNA(VLOOKUP(D426,ctlistM2!A:AO,19,FALSE),0)</f>
        <v>2</v>
      </c>
      <c r="K426" s="2">
        <f>IF(J426=0,0,VLOOKUP(I426,ProbListM2!D:W,IF(J426=1,17,IF(J426=2,18,IF(J426=3,19,IF(J426=4,20)))),FALSE))</f>
        <v>1.2537533991862464E-2</v>
      </c>
      <c r="L426" s="12" t="str">
        <f>IF(_xlfn.IFNA(VLOOKUP(D426,ctlistM2!A:AI,20,FALSE),"FA 12:0")=0,"FA 12:0", _xlfn.IFNA(VLOOKUP(D426,ctlistM2!A:AI,20,FALSE),"FA 12:0"))</f>
        <v>FA 12:0</v>
      </c>
      <c r="M426">
        <f>_xlfn.IFNA(VLOOKUP(D426,ctlistM2!A:AR,27,FALSE),0)</f>
        <v>0</v>
      </c>
      <c r="N426" s="2">
        <f>IF(M426=0,0,VLOOKUP(L426,ProbListM2!D:W,IF(M426=1,17,IF(M426=2,18,IF(M426=3,19,IF(M426=4,20)))), FALSE))</f>
        <v>0</v>
      </c>
      <c r="O426" t="str">
        <f>IF(_xlfn.IFNA(VLOOKUP(D426,ctlistM2!A:AI,28,FALSE),"FA 12:0")=0,"FA 12:0", _xlfn.IFNA(VLOOKUP(D426,ctlistM2!A:AI,28,FALSE),"FA 12:0"))</f>
        <v>FA 12:0</v>
      </c>
      <c r="P426">
        <f>_xlfn.IFNA(VLOOKUP(D426,ctlistM2!A:AU,35,FALSE),0)</f>
        <v>0</v>
      </c>
      <c r="Q426" s="2">
        <f>IF(P426=0,0,VLOOKUP(O426,ProbListM2!D:W,IF(P426=1,17,IF(P426=2,18,IF(P426=3,19,IF(P426=4,20)))), FALSE))</f>
        <v>0</v>
      </c>
    </row>
    <row r="427" spans="1:17" x14ac:dyDescent="0.25">
      <c r="A427">
        <v>426</v>
      </c>
      <c r="B427">
        <v>928.8</v>
      </c>
      <c r="C427">
        <v>631.5</v>
      </c>
      <c r="D427" t="s">
        <v>1429</v>
      </c>
      <c r="E427">
        <f>VLOOKUP(D427,ProbListM2!D:S,10,FALSE)</f>
        <v>0.50305243678807687</v>
      </c>
      <c r="F427" t="str">
        <f>_xlfn.IFNA(VLOOKUP(D427,ctlistM2!A:AI,4,FALSE),"FA 12:0")</f>
        <v>TG 56:5-FA18:2</v>
      </c>
      <c r="G427">
        <f>_xlfn.IFNA(VLOOKUP(D427,ctlistM2!A:AL,11,FALSE),0)</f>
        <v>1</v>
      </c>
      <c r="H427" s="2">
        <f>IF(G427=0,0,VLOOKUP(F427,ProbListM2!D:W,IF(G427=1,17,IF(G427=2,18,IF(G427=3,19,IF(G427=4,20)))), FALSE))</f>
        <v>5.7981160776763449E-2</v>
      </c>
      <c r="I427" s="12" t="str">
        <f>IF(_xlfn.IFNA(VLOOKUP(D427,ctlistM2!A:AI,12,FALSE),"FA 12:0")=0,"FA 12:0", _xlfn.IFNA(VLOOKUP(D427,ctlistM2!A:AI,12,FALSE),"FA 12:0"))</f>
        <v>FA 12:0</v>
      </c>
      <c r="J427" s="12">
        <f>_xlfn.IFNA(VLOOKUP(D427,ctlistM2!A:AO,19,FALSE),0)</f>
        <v>0</v>
      </c>
      <c r="K427" s="2">
        <f>IF(J427=0,0,VLOOKUP(I427,ProbListM2!D:W,IF(J427=1,17,IF(J427=2,18,IF(J427=3,19,IF(J427=4,20)))),FALSE))</f>
        <v>0</v>
      </c>
      <c r="L427" s="12" t="str">
        <f>IF(_xlfn.IFNA(VLOOKUP(D427,ctlistM2!A:AI,20,FALSE),"FA 12:0")=0,"FA 12:0", _xlfn.IFNA(VLOOKUP(D427,ctlistM2!A:AI,20,FALSE),"FA 12:0"))</f>
        <v>FA 12:0</v>
      </c>
      <c r="M427">
        <f>_xlfn.IFNA(VLOOKUP(D427,ctlistM2!A:AR,27,FALSE),0)</f>
        <v>0</v>
      </c>
      <c r="N427" s="2">
        <f>IF(M427=0,0,VLOOKUP(L427,ProbListM2!D:W,IF(M427=1,17,IF(M427=2,18,IF(M427=3,19,IF(M427=4,20)))), FALSE))</f>
        <v>0</v>
      </c>
      <c r="O427" t="str">
        <f>IF(_xlfn.IFNA(VLOOKUP(D427,ctlistM2!A:AI,28,FALSE),"FA 12:0")=0,"FA 12:0", _xlfn.IFNA(VLOOKUP(D427,ctlistM2!A:AI,28,FALSE),"FA 12:0"))</f>
        <v>FA 12:0</v>
      </c>
      <c r="P427">
        <f>_xlfn.IFNA(VLOOKUP(D427,ctlistM2!A:AU,35,FALSE),0)</f>
        <v>0</v>
      </c>
      <c r="Q427" s="2">
        <f>IF(P427=0,0,VLOOKUP(O427,ProbListM2!D:W,IF(P427=1,17,IF(P427=2,18,IF(P427=3,19,IF(P427=4,20)))), FALSE))</f>
        <v>0</v>
      </c>
    </row>
    <row r="428" spans="1:17" x14ac:dyDescent="0.25">
      <c r="A428">
        <v>427</v>
      </c>
      <c r="B428">
        <v>928.8</v>
      </c>
      <c r="C428">
        <v>601.5</v>
      </c>
      <c r="D428" t="s">
        <v>1430</v>
      </c>
      <c r="E428">
        <f>VLOOKUP(D428,ProbListM2!D:S,10,FALSE)</f>
        <v>0.50305243678807687</v>
      </c>
      <c r="F428" t="str">
        <f>_xlfn.IFNA(VLOOKUP(D428,ctlistM2!A:AI,4,FALSE),"FA 12:0")</f>
        <v>TG 56:5-FA20:1</v>
      </c>
      <c r="G428">
        <f>_xlfn.IFNA(VLOOKUP(D428,ctlistM2!A:AL,11,FALSE),0)</f>
        <v>1</v>
      </c>
      <c r="H428" s="2">
        <f>IF(G428=0,0,VLOOKUP(F428,ProbListM2!D:W,IF(G428=1,17,IF(G428=2,18,IF(G428=3,19,IF(G428=4,20)))), FALSE))</f>
        <v>5.272191160225944E-2</v>
      </c>
      <c r="I428" s="12" t="str">
        <f>IF(_xlfn.IFNA(VLOOKUP(D428,ctlistM2!A:AI,12,FALSE),"FA 12:0")=0,"FA 12:0", _xlfn.IFNA(VLOOKUP(D428,ctlistM2!A:AI,12,FALSE),"FA 12:0"))</f>
        <v>TG 56:5-FA20:2</v>
      </c>
      <c r="J428" s="12">
        <f>_xlfn.IFNA(VLOOKUP(D428,ctlistM2!A:AO,19,FALSE),0)</f>
        <v>2</v>
      </c>
      <c r="K428" s="2">
        <f>IF(J428=0,0,VLOOKUP(I428,ProbListM2!D:W,IF(J428=1,17,IF(J428=2,18,IF(J428=3,19,IF(J428=4,20)))),FALSE))</f>
        <v>1.5019354292548876E-2</v>
      </c>
      <c r="L428" s="12" t="str">
        <f>IF(_xlfn.IFNA(VLOOKUP(D428,ctlistM2!A:AI,20,FALSE),"FA 12:0")=0,"FA 12:0", _xlfn.IFNA(VLOOKUP(D428,ctlistM2!A:AI,20,FALSE),"FA 12:0"))</f>
        <v>FA 12:0</v>
      </c>
      <c r="M428">
        <f>_xlfn.IFNA(VLOOKUP(D428,ctlistM2!A:AR,27,FALSE),0)</f>
        <v>0</v>
      </c>
      <c r="N428" s="2">
        <f>IF(M428=0,0,VLOOKUP(L428,ProbListM2!D:W,IF(M428=1,17,IF(M428=2,18,IF(M428=3,19,IF(M428=4,20)))), FALSE))</f>
        <v>0</v>
      </c>
      <c r="O428" t="str">
        <f>IF(_xlfn.IFNA(VLOOKUP(D428,ctlistM2!A:AI,28,FALSE),"FA 12:0")=0,"FA 12:0", _xlfn.IFNA(VLOOKUP(D428,ctlistM2!A:AI,28,FALSE),"FA 12:0"))</f>
        <v>FA 12:0</v>
      </c>
      <c r="P428">
        <f>_xlfn.IFNA(VLOOKUP(D428,ctlistM2!A:AU,35,FALSE),0)</f>
        <v>0</v>
      </c>
      <c r="Q428" s="2">
        <f>IF(P428=0,0,VLOOKUP(O428,ProbListM2!D:W,IF(P428=1,17,IF(P428=2,18,IF(P428=3,19,IF(P428=4,20)))), FALSE))</f>
        <v>0</v>
      </c>
    </row>
    <row r="429" spans="1:17" x14ac:dyDescent="0.25">
      <c r="A429">
        <v>428</v>
      </c>
      <c r="B429">
        <v>928.8</v>
      </c>
      <c r="C429">
        <v>603.5</v>
      </c>
      <c r="D429" t="s">
        <v>1431</v>
      </c>
      <c r="E429">
        <f>VLOOKUP(D429,ProbListM2!D:S,10,FALSE)</f>
        <v>0.50305243678807687</v>
      </c>
      <c r="F429" t="str">
        <f>_xlfn.IFNA(VLOOKUP(D429,ctlistM2!A:AI,4,FALSE),"FA 12:0")</f>
        <v>TG 56:5-FA20:2</v>
      </c>
      <c r="G429">
        <f>_xlfn.IFNA(VLOOKUP(D429,ctlistM2!A:AL,11,FALSE),0)</f>
        <v>1</v>
      </c>
      <c r="H429" s="2">
        <f>IF(G429=0,0,VLOOKUP(F429,ProbListM2!D:W,IF(G429=1,17,IF(G429=2,18,IF(G429=3,19,IF(G429=4,20)))), FALSE))</f>
        <v>5.2789162991991601E-2</v>
      </c>
      <c r="I429" s="12" t="str">
        <f>IF(_xlfn.IFNA(VLOOKUP(D429,ctlistM2!A:AI,12,FALSE),"FA 12:0")=0,"FA 12:0", _xlfn.IFNA(VLOOKUP(D429,ctlistM2!A:AI,12,FALSE),"FA 12:0"))</f>
        <v>TG 56:5-FA20:3</v>
      </c>
      <c r="J429" s="12">
        <f>_xlfn.IFNA(VLOOKUP(D429,ctlistM2!A:AO,19,FALSE),0)</f>
        <v>2</v>
      </c>
      <c r="K429" s="2">
        <f>IF(J429=0,0,VLOOKUP(I429,ProbListM2!D:W,IF(J429=1,17,IF(J429=2,18,IF(J429=3,19,IF(J429=4,20)))),FALSE))</f>
        <v>1.4984249380218103E-2</v>
      </c>
      <c r="L429" s="12" t="str">
        <f>IF(_xlfn.IFNA(VLOOKUP(D429,ctlistM2!A:AI,20,FALSE),"FA 12:0")=0,"FA 12:0", _xlfn.IFNA(VLOOKUP(D429,ctlistM2!A:AI,20,FALSE),"FA 12:0"))</f>
        <v>FA 12:0</v>
      </c>
      <c r="M429">
        <f>_xlfn.IFNA(VLOOKUP(D429,ctlistM2!A:AR,27,FALSE),0)</f>
        <v>0</v>
      </c>
      <c r="N429" s="2">
        <f>IF(M429=0,0,VLOOKUP(L429,ProbListM2!D:W,IF(M429=1,17,IF(M429=2,18,IF(M429=3,19,IF(M429=4,20)))), FALSE))</f>
        <v>0</v>
      </c>
      <c r="O429" t="str">
        <f>IF(_xlfn.IFNA(VLOOKUP(D429,ctlistM2!A:AI,28,FALSE),"FA 12:0")=0,"FA 12:0", _xlfn.IFNA(VLOOKUP(D429,ctlistM2!A:AI,28,FALSE),"FA 12:0"))</f>
        <v>FA 12:0</v>
      </c>
      <c r="P429">
        <f>_xlfn.IFNA(VLOOKUP(D429,ctlistM2!A:AU,35,FALSE),0)</f>
        <v>0</v>
      </c>
      <c r="Q429" s="2">
        <f>IF(P429=0,0,VLOOKUP(O429,ProbListM2!D:W,IF(P429=1,17,IF(P429=2,18,IF(P429=3,19,IF(P429=4,20)))), FALSE))</f>
        <v>0</v>
      </c>
    </row>
    <row r="430" spans="1:17" x14ac:dyDescent="0.25">
      <c r="A430">
        <v>429</v>
      </c>
      <c r="B430">
        <v>928.8</v>
      </c>
      <c r="C430">
        <v>605.5</v>
      </c>
      <c r="D430" t="s">
        <v>1432</v>
      </c>
      <c r="E430">
        <f>VLOOKUP(D430,ProbListM2!D:S,10,FALSE)</f>
        <v>0.50305243678807687</v>
      </c>
      <c r="F430" t="str">
        <f>_xlfn.IFNA(VLOOKUP(D430,ctlistM2!A:AI,4,FALSE),"FA 12:0")</f>
        <v>TG 56:5-FA20:3</v>
      </c>
      <c r="G430">
        <f>_xlfn.IFNA(VLOOKUP(D430,ctlistM2!A:AL,11,FALSE),0)</f>
        <v>1</v>
      </c>
      <c r="H430" s="2">
        <f>IF(G430=0,0,VLOOKUP(F430,ProbListM2!D:W,IF(G430=1,17,IF(G430=2,18,IF(G430=3,19,IF(G430=4,20)))), FALSE))</f>
        <v>5.2856459683618129E-2</v>
      </c>
      <c r="I430" s="12" t="str">
        <f>IF(_xlfn.IFNA(VLOOKUP(D430,ctlistM2!A:AI,12,FALSE),"FA 12:0")=0,"FA 12:0", _xlfn.IFNA(VLOOKUP(D430,ctlistM2!A:AI,12,FALSE),"FA 12:0"))</f>
        <v>TG 56:5-FA20:4</v>
      </c>
      <c r="J430" s="12">
        <f>_xlfn.IFNA(VLOOKUP(D430,ctlistM2!A:AO,19,FALSE),0)</f>
        <v>2</v>
      </c>
      <c r="K430" s="2">
        <f>IF(J430=0,0,VLOOKUP(I430,ProbListM2!D:W,IF(J430=1,17,IF(J430=2,18,IF(J430=3,19,IF(J430=4,20)))),FALSE))</f>
        <v>1.4949189769781674E-2</v>
      </c>
      <c r="L430" s="12" t="str">
        <f>IF(_xlfn.IFNA(VLOOKUP(D430,ctlistM2!A:AI,20,FALSE),"FA 12:0")=0,"FA 12:0", _xlfn.IFNA(VLOOKUP(D430,ctlistM2!A:AI,20,FALSE),"FA 12:0"))</f>
        <v>FA 12:0</v>
      </c>
      <c r="M430">
        <f>_xlfn.IFNA(VLOOKUP(D430,ctlistM2!A:AR,27,FALSE),0)</f>
        <v>0</v>
      </c>
      <c r="N430" s="2">
        <f>IF(M430=0,0,VLOOKUP(L430,ProbListM2!D:W,IF(M430=1,17,IF(M430=2,18,IF(M430=3,19,IF(M430=4,20)))), FALSE))</f>
        <v>0</v>
      </c>
      <c r="O430" t="str">
        <f>IF(_xlfn.IFNA(VLOOKUP(D430,ctlistM2!A:AI,28,FALSE),"FA 12:0")=0,"FA 12:0", _xlfn.IFNA(VLOOKUP(D430,ctlistM2!A:AI,28,FALSE),"FA 12:0"))</f>
        <v>FA 12:0</v>
      </c>
      <c r="P430">
        <f>_xlfn.IFNA(VLOOKUP(D430,ctlistM2!A:AU,35,FALSE),0)</f>
        <v>0</v>
      </c>
      <c r="Q430" s="2">
        <f>IF(P430=0,0,VLOOKUP(O430,ProbListM2!D:W,IF(P430=1,17,IF(P430=2,18,IF(P430=3,19,IF(P430=4,20)))), FALSE))</f>
        <v>0</v>
      </c>
    </row>
    <row r="431" spans="1:17" x14ac:dyDescent="0.25">
      <c r="A431">
        <v>430</v>
      </c>
      <c r="B431">
        <v>928.8</v>
      </c>
      <c r="C431">
        <v>607.5</v>
      </c>
      <c r="D431" t="s">
        <v>1433</v>
      </c>
      <c r="E431">
        <f>VLOOKUP(D431,ProbListM2!D:S,10,FALSE)</f>
        <v>0.50305243678807687</v>
      </c>
      <c r="F431" t="str">
        <f>_xlfn.IFNA(VLOOKUP(D431,ctlistM2!A:AI,4,FALSE),"FA 12:0")</f>
        <v>TG 56:5-FA20:4</v>
      </c>
      <c r="G431">
        <f>_xlfn.IFNA(VLOOKUP(D431,ctlistM2!A:AL,11,FALSE),0)</f>
        <v>1</v>
      </c>
      <c r="H431" s="2">
        <f>IF(G431=0,0,VLOOKUP(F431,ProbListM2!D:W,IF(G431=1,17,IF(G431=2,18,IF(G431=3,19,IF(G431=4,20)))), FALSE))</f>
        <v>5.2923801677138935E-2</v>
      </c>
      <c r="I431" s="12" t="str">
        <f>IF(_xlfn.IFNA(VLOOKUP(D431,ctlistM2!A:AI,12,FALSE),"FA 12:0")=0,"FA 12:0", _xlfn.IFNA(VLOOKUP(D431,ctlistM2!A:AI,12,FALSE),"FA 12:0"))</f>
        <v>FA 12:0</v>
      </c>
      <c r="J431" s="12">
        <f>_xlfn.IFNA(VLOOKUP(D431,ctlistM2!A:AO,19,FALSE),0)</f>
        <v>0</v>
      </c>
      <c r="K431" s="2">
        <f>IF(J431=0,0,VLOOKUP(I431,ProbListM2!D:W,IF(J431=1,17,IF(J431=2,18,IF(J431=3,19,IF(J431=4,20)))),FALSE))</f>
        <v>0</v>
      </c>
      <c r="L431" s="12" t="str">
        <f>IF(_xlfn.IFNA(VLOOKUP(D431,ctlistM2!A:AI,20,FALSE),"FA 12:0")=0,"FA 12:0", _xlfn.IFNA(VLOOKUP(D431,ctlistM2!A:AI,20,FALSE),"FA 12:0"))</f>
        <v>FA 12:0</v>
      </c>
      <c r="M431">
        <f>_xlfn.IFNA(VLOOKUP(D431,ctlistM2!A:AR,27,FALSE),0)</f>
        <v>0</v>
      </c>
      <c r="N431" s="2">
        <f>IF(M431=0,0,VLOOKUP(L431,ProbListM2!D:W,IF(M431=1,17,IF(M431=2,18,IF(M431=3,19,IF(M431=4,20)))), FALSE))</f>
        <v>0</v>
      </c>
      <c r="O431" t="str">
        <f>IF(_xlfn.IFNA(VLOOKUP(D431,ctlistM2!A:AI,28,FALSE),"FA 12:0")=0,"FA 12:0", _xlfn.IFNA(VLOOKUP(D431,ctlistM2!A:AI,28,FALSE),"FA 12:0"))</f>
        <v>FA 12:0</v>
      </c>
      <c r="P431">
        <f>_xlfn.IFNA(VLOOKUP(D431,ctlistM2!A:AU,35,FALSE),0)</f>
        <v>0</v>
      </c>
      <c r="Q431" s="2">
        <f>IF(P431=0,0,VLOOKUP(O431,ProbListM2!D:W,IF(P431=1,17,IF(P431=2,18,IF(P431=3,19,IF(P431=4,20)))), FALSE))</f>
        <v>0</v>
      </c>
    </row>
    <row r="432" spans="1:17" x14ac:dyDescent="0.25">
      <c r="A432">
        <v>431</v>
      </c>
      <c r="B432">
        <v>928.8</v>
      </c>
      <c r="C432">
        <v>579.5</v>
      </c>
      <c r="D432" t="s">
        <v>1434</v>
      </c>
      <c r="E432">
        <f>VLOOKUP(D432,ProbListM2!D:S,10,FALSE)</f>
        <v>0.50305243678807687</v>
      </c>
      <c r="F432" t="str">
        <f>_xlfn.IFNA(VLOOKUP(D432,ctlistM2!A:AI,4,FALSE),"FA 12:0")</f>
        <v>TG 56:5-FA22:4</v>
      </c>
      <c r="G432">
        <f>_xlfn.IFNA(VLOOKUP(D432,ctlistM2!A:AL,11,FALSE),0)</f>
        <v>1</v>
      </c>
      <c r="H432" s="2">
        <f>IF(G432=0,0,VLOOKUP(F432,ProbListM2!D:W,IF(G432=1,17,IF(G432=2,18,IF(G432=3,19,IF(G432=4,20)))), FALSE))</f>
        <v>4.7987519334687534E-2</v>
      </c>
      <c r="I432" s="12" t="str">
        <f>IF(_xlfn.IFNA(VLOOKUP(D432,ctlistM2!A:AI,12,FALSE),"FA 12:0")=0,"FA 12:0", _xlfn.IFNA(VLOOKUP(D432,ctlistM2!A:AI,12,FALSE),"FA 12:0"))</f>
        <v>TG 56:5-FA22:5</v>
      </c>
      <c r="J432" s="12">
        <f>_xlfn.IFNA(VLOOKUP(D432,ctlistM2!A:AO,19,FALSE),0)</f>
        <v>2</v>
      </c>
      <c r="K432" s="2">
        <f>IF(J432=0,0,VLOOKUP(I432,ProbListM2!D:W,IF(J432=1,17,IF(J432=2,18,IF(J432=3,19,IF(J432=4,20)))),FALSE))</f>
        <v>1.7648262015425496E-2</v>
      </c>
      <c r="L432" s="12" t="str">
        <f>IF(_xlfn.IFNA(VLOOKUP(D432,ctlistM2!A:AI,20,FALSE),"FA 12:0")=0,"FA 12:0", _xlfn.IFNA(VLOOKUP(D432,ctlistM2!A:AI,20,FALSE),"FA 12:0"))</f>
        <v>FA 12:0</v>
      </c>
      <c r="M432">
        <f>_xlfn.IFNA(VLOOKUP(D432,ctlistM2!A:AR,27,FALSE),0)</f>
        <v>0</v>
      </c>
      <c r="N432" s="2">
        <f>IF(M432=0,0,VLOOKUP(L432,ProbListM2!D:W,IF(M432=1,17,IF(M432=2,18,IF(M432=3,19,IF(M432=4,20)))), FALSE))</f>
        <v>0</v>
      </c>
      <c r="O432" t="str">
        <f>IF(_xlfn.IFNA(VLOOKUP(D432,ctlistM2!A:AI,28,FALSE),"FA 12:0")=0,"FA 12:0", _xlfn.IFNA(VLOOKUP(D432,ctlistM2!A:AI,28,FALSE),"FA 12:0"))</f>
        <v>FA 12:0</v>
      </c>
      <c r="P432">
        <f>_xlfn.IFNA(VLOOKUP(D432,ctlistM2!A:AU,35,FALSE),0)</f>
        <v>0</v>
      </c>
      <c r="Q432" s="2">
        <f>IF(P432=0,0,VLOOKUP(O432,ProbListM2!D:W,IF(P432=1,17,IF(P432=2,18,IF(P432=3,19,IF(P432=4,20)))), FALSE))</f>
        <v>0</v>
      </c>
    </row>
    <row r="433" spans="1:17" x14ac:dyDescent="0.25">
      <c r="A433">
        <v>432</v>
      </c>
      <c r="B433">
        <v>926.8</v>
      </c>
      <c r="C433">
        <v>653.5</v>
      </c>
      <c r="D433" t="s">
        <v>1435</v>
      </c>
      <c r="E433">
        <f>VLOOKUP(D433,ProbListM2!D:S,10,FALSE)</f>
        <v>0.50320338648194518</v>
      </c>
      <c r="F433" t="str">
        <f>_xlfn.IFNA(VLOOKUP(D433,ctlistM2!A:AI,4,FALSE),"FA 12:0")</f>
        <v>TG 56:6-FA16:0</v>
      </c>
      <c r="G433">
        <f>_xlfn.IFNA(VLOOKUP(D433,ctlistM2!A:AL,11,FALSE),0)</f>
        <v>1</v>
      </c>
      <c r="H433" s="2">
        <f>IF(G433=0,0,VLOOKUP(F433,ProbListM2!D:W,IF(G433=1,17,IF(G433=2,18,IF(G433=3,19,IF(G433=4,20)))), FALSE))</f>
        <v>6.3232427290516161E-2</v>
      </c>
      <c r="I433" s="12" t="str">
        <f>IF(_xlfn.IFNA(VLOOKUP(D433,ctlistM2!A:AI,12,FALSE),"FA 12:0")=0,"FA 12:0", _xlfn.IFNA(VLOOKUP(D433,ctlistM2!A:AI,12,FALSE),"FA 12:0"))</f>
        <v>FA 12:0</v>
      </c>
      <c r="J433" s="12">
        <f>_xlfn.IFNA(VLOOKUP(D433,ctlistM2!A:AO,19,FALSE),0)</f>
        <v>0</v>
      </c>
      <c r="K433" s="2">
        <f>IF(J433=0,0,VLOOKUP(I433,ProbListM2!D:W,IF(J433=1,17,IF(J433=2,18,IF(J433=3,19,IF(J433=4,20)))),FALSE))</f>
        <v>0</v>
      </c>
      <c r="L433" s="12" t="str">
        <f>IF(_xlfn.IFNA(VLOOKUP(D433,ctlistM2!A:AI,20,FALSE),"FA 12:0")=0,"FA 12:0", _xlfn.IFNA(VLOOKUP(D433,ctlistM2!A:AI,20,FALSE),"FA 12:0"))</f>
        <v>FA 12:0</v>
      </c>
      <c r="M433">
        <f>_xlfn.IFNA(VLOOKUP(D433,ctlistM2!A:AR,27,FALSE),0)</f>
        <v>0</v>
      </c>
      <c r="N433" s="2">
        <f>IF(M433=0,0,VLOOKUP(L433,ProbListM2!D:W,IF(M433=1,17,IF(M433=2,18,IF(M433=3,19,IF(M433=4,20)))), FALSE))</f>
        <v>0</v>
      </c>
      <c r="O433" t="str">
        <f>IF(_xlfn.IFNA(VLOOKUP(D433,ctlistM2!A:AI,28,FALSE),"FA 12:0")=0,"FA 12:0", _xlfn.IFNA(VLOOKUP(D433,ctlistM2!A:AI,28,FALSE),"FA 12:0"))</f>
        <v>FA 12:0</v>
      </c>
      <c r="P433">
        <f>_xlfn.IFNA(VLOOKUP(D433,ctlistM2!A:AU,35,FALSE),0)</f>
        <v>0</v>
      </c>
      <c r="Q433" s="2">
        <f>IF(P433=0,0,VLOOKUP(O433,ProbListM2!D:W,IF(P433=1,17,IF(P433=2,18,IF(P433=3,19,IF(P433=4,20)))), FALSE))</f>
        <v>0</v>
      </c>
    </row>
    <row r="434" spans="1:17" x14ac:dyDescent="0.25">
      <c r="A434">
        <v>433</v>
      </c>
      <c r="B434">
        <v>926.8</v>
      </c>
      <c r="C434">
        <v>625.5</v>
      </c>
      <c r="D434" t="s">
        <v>1436</v>
      </c>
      <c r="E434">
        <f>VLOOKUP(D434,ProbListM2!D:S,10,FALSE)</f>
        <v>0.50320338648194518</v>
      </c>
      <c r="F434" t="str">
        <f>_xlfn.IFNA(VLOOKUP(D434,ctlistM2!A:AI,4,FALSE),"FA 12:0")</f>
        <v>TG 56:6-FA18:1</v>
      </c>
      <c r="G434">
        <f>_xlfn.IFNA(VLOOKUP(D434,ctlistM2!A:AL,11,FALSE),0)</f>
        <v>2</v>
      </c>
      <c r="H434" s="2">
        <f>IF(G434=0,0,VLOOKUP(F434,ProbListM2!D:W,IF(G434=1,17,IF(G434=2,18,IF(G434=3,19,IF(G434=4,20)))), FALSE))</f>
        <v>1.2573006636364939E-2</v>
      </c>
      <c r="I434" s="12" t="str">
        <f>IF(_xlfn.IFNA(VLOOKUP(D434,ctlistM2!A:AI,12,FALSE),"FA 12:0")=0,"FA 12:0", _xlfn.IFNA(VLOOKUP(D434,ctlistM2!A:AI,12,FALSE),"FA 12:0"))</f>
        <v>TG 56:6-FA18:0</v>
      </c>
      <c r="J434" s="12">
        <f>_xlfn.IFNA(VLOOKUP(D434,ctlistM2!A:AO,19,FALSE),0)</f>
        <v>1</v>
      </c>
      <c r="K434" s="2">
        <f>IF(J434=0,0,VLOOKUP(I434,ProbListM2!D:W,IF(J434=1,17,IF(J434=2,18,IF(J434=3,19,IF(J434=4,20)))),FALSE))</f>
        <v>5.7786529605472016E-2</v>
      </c>
      <c r="L434" s="12" t="str">
        <f>IF(_xlfn.IFNA(VLOOKUP(D434,ctlistM2!A:AI,20,FALSE),"FA 12:0")=0,"FA 12:0", _xlfn.IFNA(VLOOKUP(D434,ctlistM2!A:AI,20,FALSE),"FA 12:0"))</f>
        <v>FA 12:0</v>
      </c>
      <c r="M434">
        <f>_xlfn.IFNA(VLOOKUP(D434,ctlistM2!A:AR,27,FALSE),0)</f>
        <v>0</v>
      </c>
      <c r="N434" s="2">
        <f>IF(M434=0,0,VLOOKUP(L434,ProbListM2!D:W,IF(M434=1,17,IF(M434=2,18,IF(M434=3,19,IF(M434=4,20)))), FALSE))</f>
        <v>0</v>
      </c>
      <c r="O434" t="str">
        <f>IF(_xlfn.IFNA(VLOOKUP(D434,ctlistM2!A:AI,28,FALSE),"FA 12:0")=0,"FA 12:0", _xlfn.IFNA(VLOOKUP(D434,ctlistM2!A:AI,28,FALSE),"FA 12:0"))</f>
        <v>FA 12:0</v>
      </c>
      <c r="P434">
        <f>_xlfn.IFNA(VLOOKUP(D434,ctlistM2!A:AU,35,FALSE),0)</f>
        <v>0</v>
      </c>
      <c r="Q434" s="2">
        <f>IF(P434=0,0,VLOOKUP(O434,ProbListM2!D:W,IF(P434=1,17,IF(P434=2,18,IF(P434=3,19,IF(P434=4,20)))), FALSE))</f>
        <v>0</v>
      </c>
    </row>
    <row r="435" spans="1:17" x14ac:dyDescent="0.25">
      <c r="A435">
        <v>434</v>
      </c>
      <c r="B435">
        <v>926.8</v>
      </c>
      <c r="C435">
        <v>627.5</v>
      </c>
      <c r="D435" t="s">
        <v>1437</v>
      </c>
      <c r="E435">
        <f>VLOOKUP(D435,ProbListM2!D:S,10,FALSE)</f>
        <v>0.50320338648194518</v>
      </c>
      <c r="F435" t="str">
        <f>_xlfn.IFNA(VLOOKUP(D435,ctlistM2!A:AI,4,FALSE),"FA 12:0")</f>
        <v>TG 56:6-FA18:1</v>
      </c>
      <c r="G435">
        <f>_xlfn.IFNA(VLOOKUP(D435,ctlistM2!A:AL,11,FALSE),0)</f>
        <v>1</v>
      </c>
      <c r="H435" s="2">
        <f>IF(G435=0,0,VLOOKUP(F435,ProbListM2!D:W,IF(G435=1,17,IF(G435=2,18,IF(G435=3,19,IF(G435=4,20)))), FALSE))</f>
        <v>5.7857160767995963E-2</v>
      </c>
      <c r="I435" s="12" t="str">
        <f>IF(_xlfn.IFNA(VLOOKUP(D435,ctlistM2!A:AI,12,FALSE),"FA 12:0")=0,"FA 12:0", _xlfn.IFNA(VLOOKUP(D435,ctlistM2!A:AI,12,FALSE),"FA 12:0"))</f>
        <v>TG 56:6-FA18:2</v>
      </c>
      <c r="J435" s="12">
        <f>_xlfn.IFNA(VLOOKUP(D435,ctlistM2!A:AO,19,FALSE),0)</f>
        <v>2</v>
      </c>
      <c r="K435" s="2">
        <f>IF(J435=0,0,VLOOKUP(I435,ProbListM2!D:W,IF(J435=1,17,IF(J435=2,18,IF(J435=3,19,IF(J435=4,20)))),FALSE))</f>
        <v>1.254129609851286E-2</v>
      </c>
      <c r="L435" s="12" t="str">
        <f>IF(_xlfn.IFNA(VLOOKUP(D435,ctlistM2!A:AI,20,FALSE),"FA 12:0")=0,"FA 12:0", _xlfn.IFNA(VLOOKUP(D435,ctlistM2!A:AI,20,FALSE),"FA 12:0"))</f>
        <v>FA 12:0</v>
      </c>
      <c r="M435">
        <f>_xlfn.IFNA(VLOOKUP(D435,ctlistM2!A:AR,27,FALSE),0)</f>
        <v>0</v>
      </c>
      <c r="N435" s="2">
        <f>IF(M435=0,0,VLOOKUP(L435,ProbListM2!D:W,IF(M435=1,17,IF(M435=2,18,IF(M435=3,19,IF(M435=4,20)))), FALSE))</f>
        <v>0</v>
      </c>
      <c r="O435" t="str">
        <f>IF(_xlfn.IFNA(VLOOKUP(D435,ctlistM2!A:AI,28,FALSE),"FA 12:0")=0,"FA 12:0", _xlfn.IFNA(VLOOKUP(D435,ctlistM2!A:AI,28,FALSE),"FA 12:0"))</f>
        <v>FA 12:0</v>
      </c>
      <c r="P435">
        <f>_xlfn.IFNA(VLOOKUP(D435,ctlistM2!A:AU,35,FALSE),0)</f>
        <v>0</v>
      </c>
      <c r="Q435" s="2">
        <f>IF(P435=0,0,VLOOKUP(O435,ProbListM2!D:W,IF(P435=1,17,IF(P435=2,18,IF(P435=3,19,IF(P435=4,20)))), FALSE))</f>
        <v>0</v>
      </c>
    </row>
    <row r="436" spans="1:17" x14ac:dyDescent="0.25">
      <c r="A436">
        <v>435</v>
      </c>
      <c r="B436">
        <v>926.8</v>
      </c>
      <c r="C436">
        <v>629.5</v>
      </c>
      <c r="D436" t="s">
        <v>1438</v>
      </c>
      <c r="E436">
        <f>VLOOKUP(D436,ProbListM2!D:S,10,FALSE)</f>
        <v>0.50320338648194518</v>
      </c>
      <c r="F436" t="str">
        <f>_xlfn.IFNA(VLOOKUP(D436,ctlistM2!A:AI,4,FALSE),"FA 12:0")</f>
        <v>TG 56:6-FA18:2</v>
      </c>
      <c r="G436">
        <f>_xlfn.IFNA(VLOOKUP(D436,ctlistM2!A:AL,11,FALSE),0)</f>
        <v>1</v>
      </c>
      <c r="H436" s="2">
        <f>IF(G436=0,0,VLOOKUP(F436,ProbListM2!D:W,IF(G436=1,17,IF(G436=2,18,IF(G436=3,19,IF(G436=4,20)))), FALSE))</f>
        <v>5.792783724600787E-2</v>
      </c>
      <c r="I436" s="12" t="str">
        <f>IF(_xlfn.IFNA(VLOOKUP(D436,ctlistM2!A:AI,12,FALSE),"FA 12:0")=0,"FA 12:0", _xlfn.IFNA(VLOOKUP(D436,ctlistM2!A:AI,12,FALSE),"FA 12:0"))</f>
        <v>TG 56:6-FA18:3</v>
      </c>
      <c r="J436" s="12">
        <f>_xlfn.IFNA(VLOOKUP(D436,ctlistM2!A:AO,19,FALSE),0)</f>
        <v>2</v>
      </c>
      <c r="K436" s="2">
        <f>IF(J436=0,0,VLOOKUP(I436,ProbListM2!D:W,IF(J436=1,17,IF(J436=2,18,IF(J436=3,19,IF(J436=4,20)))),FALSE))</f>
        <v>1.2509630876148736E-2</v>
      </c>
      <c r="L436" s="12" t="str">
        <f>IF(_xlfn.IFNA(VLOOKUP(D436,ctlistM2!A:AI,20,FALSE),"FA 12:0")=0,"FA 12:0", _xlfn.IFNA(VLOOKUP(D436,ctlistM2!A:AI,20,FALSE),"FA 12:0"))</f>
        <v>FA 12:0</v>
      </c>
      <c r="M436">
        <f>_xlfn.IFNA(VLOOKUP(D436,ctlistM2!A:AR,27,FALSE),0)</f>
        <v>0</v>
      </c>
      <c r="N436" s="2">
        <f>IF(M436=0,0,VLOOKUP(L436,ProbListM2!D:W,IF(M436=1,17,IF(M436=2,18,IF(M436=3,19,IF(M436=4,20)))), FALSE))</f>
        <v>0</v>
      </c>
      <c r="O436" t="str">
        <f>IF(_xlfn.IFNA(VLOOKUP(D436,ctlistM2!A:AI,28,FALSE),"FA 12:0")=0,"FA 12:0", _xlfn.IFNA(VLOOKUP(D436,ctlistM2!A:AI,28,FALSE),"FA 12:0"))</f>
        <v>FA 12:0</v>
      </c>
      <c r="P436">
        <f>_xlfn.IFNA(VLOOKUP(D436,ctlistM2!A:AU,35,FALSE),0)</f>
        <v>0</v>
      </c>
      <c r="Q436" s="2">
        <f>IF(P436=0,0,VLOOKUP(O436,ProbListM2!D:W,IF(P436=1,17,IF(P436=2,18,IF(P436=3,19,IF(P436=4,20)))), FALSE))</f>
        <v>0</v>
      </c>
    </row>
    <row r="437" spans="1:17" x14ac:dyDescent="0.25">
      <c r="A437">
        <v>436</v>
      </c>
      <c r="B437">
        <v>926.8</v>
      </c>
      <c r="C437">
        <v>599.5</v>
      </c>
      <c r="D437" t="s">
        <v>1439</v>
      </c>
      <c r="E437">
        <f>VLOOKUP(D437,ProbListM2!D:S,10,FALSE)</f>
        <v>0.50320338648194518</v>
      </c>
      <c r="F437" t="str">
        <f>_xlfn.IFNA(VLOOKUP(D437,ctlistM2!A:AI,4,FALSE),"FA 12:0")</f>
        <v>TG 56:6-FA20:2</v>
      </c>
      <c r="G437">
        <f>_xlfn.IFNA(VLOOKUP(D437,ctlistM2!A:AL,11,FALSE),0)</f>
        <v>2</v>
      </c>
      <c r="H437" s="2">
        <f>IF(G437=0,0,VLOOKUP(F437,ProbListM2!D:W,IF(G437=1,17,IF(G437=2,18,IF(G437=3,19,IF(G437=4,20)))), FALSE))</f>
        <v>1.5023861112845859E-2</v>
      </c>
      <c r="I437" s="12" t="str">
        <f>IF(_xlfn.IFNA(VLOOKUP(D437,ctlistM2!A:AI,12,FALSE),"FA 12:0")=0,"FA 12:0", _xlfn.IFNA(VLOOKUP(D437,ctlistM2!A:AI,12,FALSE),"FA 12:0"))</f>
        <v>FA 12:0</v>
      </c>
      <c r="J437" s="12">
        <f>_xlfn.IFNA(VLOOKUP(D437,ctlistM2!A:AO,19,FALSE),0)</f>
        <v>0</v>
      </c>
      <c r="K437" s="2">
        <f>IF(J437=0,0,VLOOKUP(I437,ProbListM2!D:W,IF(J437=1,17,IF(J437=2,18,IF(J437=3,19,IF(J437=4,20)))),FALSE))</f>
        <v>0</v>
      </c>
      <c r="L437" s="12" t="str">
        <f>IF(_xlfn.IFNA(VLOOKUP(D437,ctlistM2!A:AI,20,FALSE),"FA 12:0")=0,"FA 12:0", _xlfn.IFNA(VLOOKUP(D437,ctlistM2!A:AI,20,FALSE),"FA 12:0"))</f>
        <v>FA 12:0</v>
      </c>
      <c r="M437">
        <f>_xlfn.IFNA(VLOOKUP(D437,ctlistM2!A:AR,27,FALSE),0)</f>
        <v>0</v>
      </c>
      <c r="N437" s="2">
        <f>IF(M437=0,0,VLOOKUP(L437,ProbListM2!D:W,IF(M437=1,17,IF(M437=2,18,IF(M437=3,19,IF(M437=4,20)))), FALSE))</f>
        <v>0</v>
      </c>
      <c r="O437" t="str">
        <f>IF(_xlfn.IFNA(VLOOKUP(D437,ctlistM2!A:AI,28,FALSE),"FA 12:0")=0,"FA 12:0", _xlfn.IFNA(VLOOKUP(D437,ctlistM2!A:AI,28,FALSE),"FA 12:0"))</f>
        <v>FA 12:0</v>
      </c>
      <c r="P437">
        <f>_xlfn.IFNA(VLOOKUP(D437,ctlistM2!A:AU,35,FALSE),0)</f>
        <v>0</v>
      </c>
      <c r="Q437" s="2">
        <f>IF(P437=0,0,VLOOKUP(O437,ProbListM2!D:W,IF(P437=1,17,IF(P437=2,18,IF(P437=3,19,IF(P437=4,20)))), FALSE))</f>
        <v>0</v>
      </c>
    </row>
    <row r="438" spans="1:17" x14ac:dyDescent="0.25">
      <c r="A438">
        <v>437</v>
      </c>
      <c r="B438">
        <v>926.8</v>
      </c>
      <c r="C438">
        <v>601.5</v>
      </c>
      <c r="D438" t="s">
        <v>1440</v>
      </c>
      <c r="E438">
        <f>VLOOKUP(D438,ProbListM2!D:S,10,FALSE)</f>
        <v>0.50320338648194518</v>
      </c>
      <c r="F438" t="str">
        <f>_xlfn.IFNA(VLOOKUP(D438,ctlistM2!A:AI,4,FALSE),"FA 12:0")</f>
        <v>TG 56:6-FA20:2</v>
      </c>
      <c r="G438">
        <f>_xlfn.IFNA(VLOOKUP(D438,ctlistM2!A:AL,11,FALSE),0)</f>
        <v>1</v>
      </c>
      <c r="H438" s="2">
        <f>IF(G438=0,0,VLOOKUP(F438,ProbListM2!D:W,IF(G438=1,17,IF(G438=2,18,IF(G438=3,19,IF(G438=4,20)))), FALSE))</f>
        <v>5.2737731735181044E-2</v>
      </c>
      <c r="I438" s="12" t="str">
        <f>IF(_xlfn.IFNA(VLOOKUP(D438,ctlistM2!A:AI,12,FALSE),"FA 12:0")=0,"FA 12:0", _xlfn.IFNA(VLOOKUP(D438,ctlistM2!A:AI,12,FALSE),"FA 12:0"))</f>
        <v>TG 56:6-FA20:3</v>
      </c>
      <c r="J438" s="12">
        <f>_xlfn.IFNA(VLOOKUP(D438,ctlistM2!A:AO,19,FALSE),0)</f>
        <v>2</v>
      </c>
      <c r="K438" s="2">
        <f>IF(J438=0,0,VLOOKUP(I438,ProbListM2!D:W,IF(J438=1,17,IF(J438=2,18,IF(J438=3,19,IF(J438=4,20)))),FALSE))</f>
        <v>1.4988745666671334E-2</v>
      </c>
      <c r="L438" s="12" t="str">
        <f>IF(_xlfn.IFNA(VLOOKUP(D438,ctlistM2!A:AI,20,FALSE),"FA 12:0")=0,"FA 12:0", _xlfn.IFNA(VLOOKUP(D438,ctlistM2!A:AI,20,FALSE),"FA 12:0"))</f>
        <v>FA 12:0</v>
      </c>
      <c r="M438">
        <f>_xlfn.IFNA(VLOOKUP(D438,ctlistM2!A:AR,27,FALSE),0)</f>
        <v>0</v>
      </c>
      <c r="N438" s="2">
        <f>IF(M438=0,0,VLOOKUP(L438,ProbListM2!D:W,IF(M438=1,17,IF(M438=2,18,IF(M438=3,19,IF(M438=4,20)))), FALSE))</f>
        <v>0</v>
      </c>
      <c r="O438" t="str">
        <f>IF(_xlfn.IFNA(VLOOKUP(D438,ctlistM2!A:AI,28,FALSE),"FA 12:0")=0,"FA 12:0", _xlfn.IFNA(VLOOKUP(D438,ctlistM2!A:AI,28,FALSE),"FA 12:0"))</f>
        <v>FA 12:0</v>
      </c>
      <c r="P438">
        <f>_xlfn.IFNA(VLOOKUP(D438,ctlistM2!A:AU,35,FALSE),0)</f>
        <v>0</v>
      </c>
      <c r="Q438" s="2">
        <f>IF(P438=0,0,VLOOKUP(O438,ProbListM2!D:W,IF(P438=1,17,IF(P438=2,18,IF(P438=3,19,IF(P438=4,20)))), FALSE))</f>
        <v>0</v>
      </c>
    </row>
    <row r="439" spans="1:17" x14ac:dyDescent="0.25">
      <c r="A439">
        <v>438</v>
      </c>
      <c r="B439">
        <v>926.8</v>
      </c>
      <c r="C439">
        <v>603.5</v>
      </c>
      <c r="D439" t="s">
        <v>1441</v>
      </c>
      <c r="E439">
        <f>VLOOKUP(D439,ProbListM2!D:S,10,FALSE)</f>
        <v>0.50320338648194518</v>
      </c>
      <c r="F439" t="str">
        <f>_xlfn.IFNA(VLOOKUP(D439,ctlistM2!A:AI,4,FALSE),"FA 12:0")</f>
        <v>TG 56:6-FA20:3</v>
      </c>
      <c r="G439">
        <f>_xlfn.IFNA(VLOOKUP(D439,ctlistM2!A:AL,11,FALSE),0)</f>
        <v>1</v>
      </c>
      <c r="H439" s="2">
        <f>IF(G439=0,0,VLOOKUP(F439,ProbListM2!D:W,IF(G439=1,17,IF(G439=2,18,IF(G439=3,19,IF(G439=4,20)))), FALSE))</f>
        <v>5.2805003304870507E-2</v>
      </c>
      <c r="I439" s="12" t="str">
        <f>IF(_xlfn.IFNA(VLOOKUP(D439,ctlistM2!A:AI,12,FALSE),"FA 12:0")=0,"FA 12:0", _xlfn.IFNA(VLOOKUP(D439,ctlistM2!A:AI,12,FALSE),"FA 12:0"))</f>
        <v>TG 56:6-FA20:4</v>
      </c>
      <c r="J439" s="12">
        <f>_xlfn.IFNA(VLOOKUP(D439,ctlistM2!A:AO,19,FALSE),0)</f>
        <v>2</v>
      </c>
      <c r="K439" s="2">
        <f>IF(J439=0,0,VLOOKUP(I439,ProbListM2!D:W,IF(J439=1,17,IF(J439=2,18,IF(J439=3,19,IF(J439=4,20)))),FALSE))</f>
        <v>1.4953675535984775E-2</v>
      </c>
      <c r="L439" s="12" t="str">
        <f>IF(_xlfn.IFNA(VLOOKUP(D439,ctlistM2!A:AI,20,FALSE),"FA 12:0")=0,"FA 12:0", _xlfn.IFNA(VLOOKUP(D439,ctlistM2!A:AI,20,FALSE),"FA 12:0"))</f>
        <v>FA 12:0</v>
      </c>
      <c r="M439">
        <f>_xlfn.IFNA(VLOOKUP(D439,ctlistM2!A:AR,27,FALSE),0)</f>
        <v>0</v>
      </c>
      <c r="N439" s="2">
        <f>IF(M439=0,0,VLOOKUP(L439,ProbListM2!D:W,IF(M439=1,17,IF(M439=2,18,IF(M439=3,19,IF(M439=4,20)))), FALSE))</f>
        <v>0</v>
      </c>
      <c r="O439" t="str">
        <f>IF(_xlfn.IFNA(VLOOKUP(D439,ctlistM2!A:AI,28,FALSE),"FA 12:0")=0,"FA 12:0", _xlfn.IFNA(VLOOKUP(D439,ctlistM2!A:AI,28,FALSE),"FA 12:0"))</f>
        <v>FA 12:0</v>
      </c>
      <c r="P439">
        <f>_xlfn.IFNA(VLOOKUP(D439,ctlistM2!A:AU,35,FALSE),0)</f>
        <v>0</v>
      </c>
      <c r="Q439" s="2">
        <f>IF(P439=0,0,VLOOKUP(O439,ProbListM2!D:W,IF(P439=1,17,IF(P439=2,18,IF(P439=3,19,IF(P439=4,20)))), FALSE))</f>
        <v>0</v>
      </c>
    </row>
    <row r="440" spans="1:17" x14ac:dyDescent="0.25">
      <c r="A440">
        <v>439</v>
      </c>
      <c r="B440">
        <v>926.8</v>
      </c>
      <c r="C440">
        <v>605.5</v>
      </c>
      <c r="D440" t="s">
        <v>1442</v>
      </c>
      <c r="E440">
        <f>VLOOKUP(D440,ProbListM2!D:S,10,FALSE)</f>
        <v>0.50320338648194518</v>
      </c>
      <c r="F440" t="str">
        <f>_xlfn.IFNA(VLOOKUP(D440,ctlistM2!A:AI,4,FALSE),"FA 12:0")</f>
        <v>TG 56:6-FA20:5</v>
      </c>
      <c r="G440">
        <f>_xlfn.IFNA(VLOOKUP(D440,ctlistM2!A:AL,11,FALSE),0)</f>
        <v>2</v>
      </c>
      <c r="H440" s="2">
        <f>IF(G440=0,0,VLOOKUP(F440,ProbListM2!D:W,IF(G440=1,17,IF(G440=2,18,IF(G440=3,19,IF(G440=4,20)))), FALSE))</f>
        <v>1.4918650720786169E-2</v>
      </c>
      <c r="I440" s="12" t="str">
        <f>IF(_xlfn.IFNA(VLOOKUP(D440,ctlistM2!A:AI,12,FALSE),"FA 12:0")=0,"FA 12:0", _xlfn.IFNA(VLOOKUP(D440,ctlistM2!A:AI,12,FALSE),"FA 12:0"))</f>
        <v>TG 56:6-FA20:4</v>
      </c>
      <c r="J440" s="12">
        <f>_xlfn.IFNA(VLOOKUP(D440,ctlistM2!A:AO,19,FALSE),0)</f>
        <v>1</v>
      </c>
      <c r="K440" s="2">
        <f>IF(J440=0,0,VLOOKUP(I440,ProbListM2!D:W,IF(J440=1,17,IF(J440=2,18,IF(J440=3,19,IF(J440=4,20)))),FALSE))</f>
        <v>5.2872320190047957E-2</v>
      </c>
      <c r="L440" s="12" t="str">
        <f>IF(_xlfn.IFNA(VLOOKUP(D440,ctlistM2!A:AI,20,FALSE),"FA 12:0")=0,"FA 12:0", _xlfn.IFNA(VLOOKUP(D440,ctlistM2!A:AI,20,FALSE),"FA 12:0"))</f>
        <v>FA 12:0</v>
      </c>
      <c r="M440">
        <f>_xlfn.IFNA(VLOOKUP(D440,ctlistM2!A:AR,27,FALSE),0)</f>
        <v>0</v>
      </c>
      <c r="N440" s="2">
        <f>IF(M440=0,0,VLOOKUP(L440,ProbListM2!D:W,IF(M440=1,17,IF(M440=2,18,IF(M440=3,19,IF(M440=4,20)))), FALSE))</f>
        <v>0</v>
      </c>
      <c r="O440" t="str">
        <f>IF(_xlfn.IFNA(VLOOKUP(D440,ctlistM2!A:AI,28,FALSE),"FA 12:0")=0,"FA 12:0", _xlfn.IFNA(VLOOKUP(D440,ctlistM2!A:AI,28,FALSE),"FA 12:0"))</f>
        <v>FA 12:0</v>
      </c>
      <c r="P440">
        <f>_xlfn.IFNA(VLOOKUP(D440,ctlistM2!A:AU,35,FALSE),0)</f>
        <v>0</v>
      </c>
      <c r="Q440" s="2">
        <f>IF(P440=0,0,VLOOKUP(O440,ProbListM2!D:W,IF(P440=1,17,IF(P440=2,18,IF(P440=3,19,IF(P440=4,20)))), FALSE))</f>
        <v>0</v>
      </c>
    </row>
    <row r="441" spans="1:17" x14ac:dyDescent="0.25">
      <c r="A441">
        <v>440</v>
      </c>
      <c r="B441">
        <v>926.8</v>
      </c>
      <c r="C441">
        <v>577.5</v>
      </c>
      <c r="D441" t="s">
        <v>1443</v>
      </c>
      <c r="E441">
        <f>VLOOKUP(D441,ProbListM2!D:S,10,FALSE)</f>
        <v>0.50320338648194518</v>
      </c>
      <c r="F441" t="str">
        <f>_xlfn.IFNA(VLOOKUP(D441,ctlistM2!A:AI,4,FALSE),"FA 12:0")</f>
        <v>TG 56:6-FA22:4</v>
      </c>
      <c r="G441">
        <f>_xlfn.IFNA(VLOOKUP(D441,ctlistM2!A:AL,11,FALSE),0)</f>
        <v>1</v>
      </c>
      <c r="H441" s="2">
        <f>IF(G441=0,0,VLOOKUP(F441,ProbListM2!D:W,IF(G441=1,17,IF(G441=2,18,IF(G441=3,19,IF(G441=4,20)))), FALSE))</f>
        <v>4.7938006853438478E-2</v>
      </c>
      <c r="I441" s="12" t="str">
        <f>IF(_xlfn.IFNA(VLOOKUP(D441,ctlistM2!A:AI,12,FALSE),"FA 12:0")=0,"FA 12:0", _xlfn.IFNA(VLOOKUP(D441,ctlistM2!A:AI,12,FALSE),"FA 12:0"))</f>
        <v>TG 56:6-FA22:5</v>
      </c>
      <c r="J441" s="12">
        <f>_xlfn.IFNA(VLOOKUP(D441,ctlistM2!A:AO,19,FALSE),0)</f>
        <v>2</v>
      </c>
      <c r="K441" s="2">
        <f>IF(J441=0,0,VLOOKUP(I441,ProbListM2!D:W,IF(J441=1,17,IF(J441=2,18,IF(J441=3,19,IF(J441=4,20)))),FALSE))</f>
        <v>1.7653557685526115E-2</v>
      </c>
      <c r="L441" s="12" t="str">
        <f>IF(_xlfn.IFNA(VLOOKUP(D441,ctlistM2!A:AI,20,FALSE),"FA 12:0")=0,"FA 12:0", _xlfn.IFNA(VLOOKUP(D441,ctlistM2!A:AI,20,FALSE),"FA 12:0"))</f>
        <v>FA 12:0</v>
      </c>
      <c r="M441">
        <f>_xlfn.IFNA(VLOOKUP(D441,ctlistM2!A:AR,27,FALSE),0)</f>
        <v>0</v>
      </c>
      <c r="N441" s="2">
        <f>IF(M441=0,0,VLOOKUP(L441,ProbListM2!D:W,IF(M441=1,17,IF(M441=2,18,IF(M441=3,19,IF(M441=4,20)))), FALSE))</f>
        <v>0</v>
      </c>
      <c r="O441" t="str">
        <f>IF(_xlfn.IFNA(VLOOKUP(D441,ctlistM2!A:AI,28,FALSE),"FA 12:0")=0,"FA 12:0", _xlfn.IFNA(VLOOKUP(D441,ctlistM2!A:AI,28,FALSE),"FA 12:0"))</f>
        <v>FA 12:0</v>
      </c>
      <c r="P441">
        <f>_xlfn.IFNA(VLOOKUP(D441,ctlistM2!A:AU,35,FALSE),0)</f>
        <v>0</v>
      </c>
      <c r="Q441" s="2">
        <f>IF(P441=0,0,VLOOKUP(O441,ProbListM2!D:W,IF(P441=1,17,IF(P441=2,18,IF(P441=3,19,IF(P441=4,20)))), FALSE))</f>
        <v>0</v>
      </c>
    </row>
    <row r="442" spans="1:17" x14ac:dyDescent="0.25">
      <c r="A442">
        <v>441</v>
      </c>
      <c r="B442">
        <v>926.8</v>
      </c>
      <c r="C442">
        <v>579.5</v>
      </c>
      <c r="D442" t="s">
        <v>1444</v>
      </c>
      <c r="E442">
        <f>VLOOKUP(D442,ProbListM2!D:S,10,FALSE)</f>
        <v>0.50320338648194518</v>
      </c>
      <c r="F442" t="str">
        <f>_xlfn.IFNA(VLOOKUP(D442,ctlistM2!A:AI,4,FALSE),"FA 12:0")</f>
        <v>TG 56:6-FA22:5</v>
      </c>
      <c r="G442">
        <f>_xlfn.IFNA(VLOOKUP(D442,ctlistM2!A:AL,11,FALSE),0)</f>
        <v>1</v>
      </c>
      <c r="H442" s="2">
        <f>IF(G442=0,0,VLOOKUP(F442,ProbListM2!D:W,IF(G442=1,17,IF(G442=2,18,IF(G442=3,19,IF(G442=4,20)))), FALSE))</f>
        <v>4.8001918830293457E-2</v>
      </c>
      <c r="I442" s="12" t="str">
        <f>IF(_xlfn.IFNA(VLOOKUP(D442,ctlistM2!A:AI,12,FALSE),"FA 12:0")=0,"FA 12:0", _xlfn.IFNA(VLOOKUP(D442,ctlistM2!A:AI,12,FALSE),"FA 12:0"))</f>
        <v>TG 56:6-FA22:6</v>
      </c>
      <c r="J442" s="12">
        <f>_xlfn.IFNA(VLOOKUP(D442,ctlistM2!A:AO,19,FALSE),0)</f>
        <v>2</v>
      </c>
      <c r="K442" s="2">
        <f>IF(J442=0,0,VLOOKUP(I442,ProbListM2!D:W,IF(J442=1,17,IF(J442=2,18,IF(J442=3,19,IF(J442=4,20)))),FALSE))</f>
        <v>1.7615127962005064E-2</v>
      </c>
      <c r="L442" s="12" t="str">
        <f>IF(_xlfn.IFNA(VLOOKUP(D442,ctlistM2!A:AI,20,FALSE),"FA 12:0")=0,"FA 12:0", _xlfn.IFNA(VLOOKUP(D442,ctlistM2!A:AI,20,FALSE),"FA 12:0"))</f>
        <v>FA 12:0</v>
      </c>
      <c r="M442">
        <f>_xlfn.IFNA(VLOOKUP(D442,ctlistM2!A:AR,27,FALSE),0)</f>
        <v>0</v>
      </c>
      <c r="N442" s="2">
        <f>IF(M442=0,0,VLOOKUP(L442,ProbListM2!D:W,IF(M442=1,17,IF(M442=2,18,IF(M442=3,19,IF(M442=4,20)))), FALSE))</f>
        <v>0</v>
      </c>
      <c r="O442" t="str">
        <f>IF(_xlfn.IFNA(VLOOKUP(D442,ctlistM2!A:AI,28,FALSE),"FA 12:0")=0,"FA 12:0", _xlfn.IFNA(VLOOKUP(D442,ctlistM2!A:AI,28,FALSE),"FA 12:0"))</f>
        <v>FA 12:0</v>
      </c>
      <c r="P442">
        <f>_xlfn.IFNA(VLOOKUP(D442,ctlistM2!A:AU,35,FALSE),0)</f>
        <v>0</v>
      </c>
      <c r="Q442" s="2">
        <f>IF(P442=0,0,VLOOKUP(O442,ProbListM2!D:W,IF(P442=1,17,IF(P442=2,18,IF(P442=3,19,IF(P442=4,20)))), FALSE))</f>
        <v>0</v>
      </c>
    </row>
    <row r="443" spans="1:17" x14ac:dyDescent="0.25">
      <c r="A443">
        <v>442</v>
      </c>
      <c r="B443">
        <v>924.8</v>
      </c>
      <c r="C443">
        <v>651.5</v>
      </c>
      <c r="D443" t="s">
        <v>1445</v>
      </c>
      <c r="E443">
        <f>VLOOKUP(D443,ProbListM2!D:S,10,FALSE)</f>
        <v>0.50335438147091305</v>
      </c>
      <c r="F443" t="str">
        <f>_xlfn.IFNA(VLOOKUP(D443,ctlistM2!A:AI,4,FALSE),"FA 12:0")</f>
        <v>TG 56:7-FA16:1</v>
      </c>
      <c r="G443">
        <f>_xlfn.IFNA(VLOOKUP(D443,ctlistM2!A:AL,11,FALSE),0)</f>
        <v>2</v>
      </c>
      <c r="H443" s="2">
        <f>IF(G443=0,0,VLOOKUP(F443,ProbListM2!D:W,IF(G443=1,17,IF(G443=2,18,IF(G443=3,19,IF(G443=4,20)))), FALSE))</f>
        <v>1.0352789624009113E-2</v>
      </c>
      <c r="I443" s="12" t="str">
        <f>IF(_xlfn.IFNA(VLOOKUP(D443,ctlistM2!A:AI,12,FALSE),"FA 12:0")=0,"FA 12:0", _xlfn.IFNA(VLOOKUP(D443,ctlistM2!A:AI,12,FALSE),"FA 12:0"))</f>
        <v>TG 56:7-FA16:0</v>
      </c>
      <c r="J443" s="12">
        <f>_xlfn.IFNA(VLOOKUP(D443,ctlistM2!A:AO,19,FALSE),0)</f>
        <v>1</v>
      </c>
      <c r="K443" s="2">
        <f>IF(J443=0,0,VLOOKUP(I443,ProbListM2!D:W,IF(J443=1,17,IF(J443=2,18,IF(J443=3,19,IF(J443=4,20)))),FALSE))</f>
        <v>6.3177343001079869E-2</v>
      </c>
      <c r="L443" s="12" t="str">
        <f>IF(_xlfn.IFNA(VLOOKUP(D443,ctlistM2!A:AI,20,FALSE),"FA 12:0")=0,"FA 12:0", _xlfn.IFNA(VLOOKUP(D443,ctlistM2!A:AI,20,FALSE),"FA 12:0"))</f>
        <v>FA 12:0</v>
      </c>
      <c r="M443">
        <f>_xlfn.IFNA(VLOOKUP(D443,ctlistM2!A:AR,27,FALSE),0)</f>
        <v>0</v>
      </c>
      <c r="N443" s="2">
        <f>IF(M443=0,0,VLOOKUP(L443,ProbListM2!D:W,IF(M443=1,17,IF(M443=2,18,IF(M443=3,19,IF(M443=4,20)))), FALSE))</f>
        <v>0</v>
      </c>
      <c r="O443" t="str">
        <f>IF(_xlfn.IFNA(VLOOKUP(D443,ctlistM2!A:AI,28,FALSE),"FA 12:0")=0,"FA 12:0", _xlfn.IFNA(VLOOKUP(D443,ctlistM2!A:AI,28,FALSE),"FA 12:0"))</f>
        <v>FA 12:0</v>
      </c>
      <c r="P443">
        <f>_xlfn.IFNA(VLOOKUP(D443,ctlistM2!A:AU,35,FALSE),0)</f>
        <v>0</v>
      </c>
      <c r="Q443" s="2">
        <f>IF(P443=0,0,VLOOKUP(O443,ProbListM2!D:W,IF(P443=1,17,IF(P443=2,18,IF(P443=3,19,IF(P443=4,20)))), FALSE))</f>
        <v>0</v>
      </c>
    </row>
    <row r="444" spans="1:17" x14ac:dyDescent="0.25">
      <c r="A444">
        <v>443</v>
      </c>
      <c r="B444">
        <v>924.8</v>
      </c>
      <c r="C444">
        <v>623.5</v>
      </c>
      <c r="D444" t="s">
        <v>1446</v>
      </c>
      <c r="E444">
        <f>VLOOKUP(D444,ProbListM2!D:S,10,FALSE)</f>
        <v>0.50335438147091305</v>
      </c>
      <c r="F444" t="str">
        <f>_xlfn.IFNA(VLOOKUP(D444,ctlistM2!A:AI,4,FALSE),"FA 12:0")</f>
        <v>TG 56:7-FA18:1</v>
      </c>
      <c r="G444">
        <f>_xlfn.IFNA(VLOOKUP(D444,ctlistM2!A:AL,11,FALSE),0)</f>
        <v>2</v>
      </c>
      <c r="H444" s="2">
        <f>IF(G444=0,0,VLOOKUP(F444,ProbListM2!D:W,IF(G444=1,17,IF(G444=2,18,IF(G444=3,19,IF(G444=4,20)))), FALSE))</f>
        <v>1.2576779387203559E-2</v>
      </c>
      <c r="I444" s="12" t="str">
        <f>IF(_xlfn.IFNA(VLOOKUP(D444,ctlistM2!A:AI,12,FALSE),"FA 12:0")=0,"FA 12:0", _xlfn.IFNA(VLOOKUP(D444,ctlistM2!A:AI,12,FALSE),"FA 12:0"))</f>
        <v>TG 56:7-FA18:0</v>
      </c>
      <c r="J444" s="12">
        <f>_xlfn.IFNA(VLOOKUP(D444,ctlistM2!A:AO,19,FALSE),0)</f>
        <v>1</v>
      </c>
      <c r="K444" s="2">
        <f>IF(J444=0,0,VLOOKUP(I444,ProbListM2!D:W,IF(J444=1,17,IF(J444=2,18,IF(J444=3,19,IF(J444=4,20)))),FALSE))</f>
        <v>5.7733262438169071E-2</v>
      </c>
      <c r="L444" s="12" t="str">
        <f>IF(_xlfn.IFNA(VLOOKUP(D444,ctlistM2!A:AI,20,FALSE),"FA 12:0")=0,"FA 12:0", _xlfn.IFNA(VLOOKUP(D444,ctlistM2!A:AI,20,FALSE),"FA 12:0"))</f>
        <v>FA 12:0</v>
      </c>
      <c r="M444">
        <f>_xlfn.IFNA(VLOOKUP(D444,ctlistM2!A:AR,27,FALSE),0)</f>
        <v>0</v>
      </c>
      <c r="N444" s="2">
        <f>IF(M444=0,0,VLOOKUP(L444,ProbListM2!D:W,IF(M444=1,17,IF(M444=2,18,IF(M444=3,19,IF(M444=4,20)))), FALSE))</f>
        <v>0</v>
      </c>
      <c r="O444" t="str">
        <f>IF(_xlfn.IFNA(VLOOKUP(D444,ctlistM2!A:AI,28,FALSE),"FA 12:0")=0,"FA 12:0", _xlfn.IFNA(VLOOKUP(D444,ctlistM2!A:AI,28,FALSE),"FA 12:0"))</f>
        <v>FA 12:0</v>
      </c>
      <c r="P444">
        <f>_xlfn.IFNA(VLOOKUP(D444,ctlistM2!A:AU,35,FALSE),0)</f>
        <v>0</v>
      </c>
      <c r="Q444" s="2">
        <f>IF(P444=0,0,VLOOKUP(O444,ProbListM2!D:W,IF(P444=1,17,IF(P444=2,18,IF(P444=3,19,IF(P444=4,20)))), FALSE))</f>
        <v>0</v>
      </c>
    </row>
    <row r="445" spans="1:17" x14ac:dyDescent="0.25">
      <c r="A445">
        <v>444</v>
      </c>
      <c r="B445">
        <v>924.8</v>
      </c>
      <c r="C445">
        <v>625.5</v>
      </c>
      <c r="D445" t="s">
        <v>1447</v>
      </c>
      <c r="E445">
        <f>VLOOKUP(D445,ProbListM2!D:S,10,FALSE)</f>
        <v>0.50335438147091305</v>
      </c>
      <c r="F445" t="str">
        <f>_xlfn.IFNA(VLOOKUP(D445,ctlistM2!A:AI,4,FALSE),"FA 12:0")</f>
        <v>TG 56:7-FA18:2</v>
      </c>
      <c r="G445">
        <f>_xlfn.IFNA(VLOOKUP(D445,ctlistM2!A:AL,11,FALSE),0)</f>
        <v>2</v>
      </c>
      <c r="H445" s="2">
        <f>IF(G445=0,0,VLOOKUP(F445,ProbListM2!D:W,IF(G445=1,17,IF(G445=2,18,IF(G445=3,19,IF(G445=4,20)))), FALSE))</f>
        <v>1.2545059334049235E-2</v>
      </c>
      <c r="I445" s="12" t="str">
        <f>IF(_xlfn.IFNA(VLOOKUP(D445,ctlistM2!A:AI,12,FALSE),"FA 12:0")=0,"FA 12:0", _xlfn.IFNA(VLOOKUP(D445,ctlistM2!A:AI,12,FALSE),"FA 12:0"))</f>
        <v>TG 56:7-FA18:1</v>
      </c>
      <c r="J445" s="12">
        <f>_xlfn.IFNA(VLOOKUP(D445,ctlistM2!A:AO,19,FALSE),0)</f>
        <v>1</v>
      </c>
      <c r="K445" s="2">
        <f>IF(J445=0,0,VLOOKUP(I445,ProbListM2!D:W,IF(J445=1,17,IF(J445=2,18,IF(J445=3,19,IF(J445=4,20)))),FALSE))</f>
        <v>5.7803869465724654E-2</v>
      </c>
      <c r="L445" s="12" t="str">
        <f>IF(_xlfn.IFNA(VLOOKUP(D445,ctlistM2!A:AI,20,FALSE),"FA 12:0")=0,"FA 12:0", _xlfn.IFNA(VLOOKUP(D445,ctlistM2!A:AI,20,FALSE),"FA 12:0"))</f>
        <v>FA 12:0</v>
      </c>
      <c r="M445">
        <f>_xlfn.IFNA(VLOOKUP(D445,ctlistM2!A:AR,27,FALSE),0)</f>
        <v>0</v>
      </c>
      <c r="N445" s="2">
        <f>IF(M445=0,0,VLOOKUP(L445,ProbListM2!D:W,IF(M445=1,17,IF(M445=2,18,IF(M445=3,19,IF(M445=4,20)))), FALSE))</f>
        <v>0</v>
      </c>
      <c r="O445" t="str">
        <f>IF(_xlfn.IFNA(VLOOKUP(D445,ctlistM2!A:AI,28,FALSE),"FA 12:0")=0,"FA 12:0", _xlfn.IFNA(VLOOKUP(D445,ctlistM2!A:AI,28,FALSE),"FA 12:0"))</f>
        <v>FA 12:0</v>
      </c>
      <c r="P445">
        <f>_xlfn.IFNA(VLOOKUP(D445,ctlistM2!A:AU,35,FALSE),0)</f>
        <v>0</v>
      </c>
      <c r="Q445" s="2">
        <f>IF(P445=0,0,VLOOKUP(O445,ProbListM2!D:W,IF(P445=1,17,IF(P445=2,18,IF(P445=3,19,IF(P445=4,20)))), FALSE))</f>
        <v>0</v>
      </c>
    </row>
    <row r="446" spans="1:17" x14ac:dyDescent="0.25">
      <c r="A446">
        <v>445</v>
      </c>
      <c r="B446">
        <v>924.8</v>
      </c>
      <c r="C446">
        <v>627.5</v>
      </c>
      <c r="D446" t="s">
        <v>1448</v>
      </c>
      <c r="E446">
        <f>VLOOKUP(D446,ProbListM2!D:S,10,FALSE)</f>
        <v>0.50335438147091305</v>
      </c>
      <c r="F446" t="str">
        <f>_xlfn.IFNA(VLOOKUP(D446,ctlistM2!A:AI,4,FALSE),"FA 12:0")</f>
        <v>TG 56:7-FA18:3</v>
      </c>
      <c r="G446">
        <f>_xlfn.IFNA(VLOOKUP(D446,ctlistM2!A:AL,11,FALSE),0)</f>
        <v>2</v>
      </c>
      <c r="H446" s="2">
        <f>IF(G446=0,0,VLOOKUP(F446,ProbListM2!D:W,IF(G446=1,17,IF(G446=2,18,IF(G446=3,19,IF(G446=4,20)))), FALSE))</f>
        <v>1.2513384609980574E-2</v>
      </c>
      <c r="I446" s="12" t="str">
        <f>IF(_xlfn.IFNA(VLOOKUP(D446,ctlistM2!A:AI,12,FALSE),"FA 12:0")=0,"FA 12:0", _xlfn.IFNA(VLOOKUP(D446,ctlistM2!A:AI,12,FALSE),"FA 12:0"))</f>
        <v>TG 56:7-FA18:2</v>
      </c>
      <c r="J446" s="12">
        <f>_xlfn.IFNA(VLOOKUP(D446,ctlistM2!A:AO,19,FALSE),0)</f>
        <v>1</v>
      </c>
      <c r="K446" s="2">
        <f>IF(J446=0,0,VLOOKUP(I446,ProbListM2!D:W,IF(J446=1,17,IF(J446=2,18,IF(J446=3,19,IF(J446=4,20)))),FALSE))</f>
        <v>5.787452182236591E-2</v>
      </c>
      <c r="L446" s="12" t="str">
        <f>IF(_xlfn.IFNA(VLOOKUP(D446,ctlistM2!A:AI,20,FALSE),"FA 12:0")=0,"FA 12:0", _xlfn.IFNA(VLOOKUP(D446,ctlistM2!A:AI,20,FALSE),"FA 12:0"))</f>
        <v>FA 12:0</v>
      </c>
      <c r="M446">
        <f>_xlfn.IFNA(VLOOKUP(D446,ctlistM2!A:AR,27,FALSE),0)</f>
        <v>0</v>
      </c>
      <c r="N446" s="2">
        <f>IF(M446=0,0,VLOOKUP(L446,ProbListM2!D:W,IF(M446=1,17,IF(M446=2,18,IF(M446=3,19,IF(M446=4,20)))), FALSE))</f>
        <v>0</v>
      </c>
      <c r="O446" t="str">
        <f>IF(_xlfn.IFNA(VLOOKUP(D446,ctlistM2!A:AI,28,FALSE),"FA 12:0")=0,"FA 12:0", _xlfn.IFNA(VLOOKUP(D446,ctlistM2!A:AI,28,FALSE),"FA 12:0"))</f>
        <v>FA 12:0</v>
      </c>
      <c r="P446">
        <f>_xlfn.IFNA(VLOOKUP(D446,ctlistM2!A:AU,35,FALSE),0)</f>
        <v>0</v>
      </c>
      <c r="Q446" s="2">
        <f>IF(P446=0,0,VLOOKUP(O446,ProbListM2!D:W,IF(P446=1,17,IF(P446=2,18,IF(P446=3,19,IF(P446=4,20)))), FALSE))</f>
        <v>0</v>
      </c>
    </row>
    <row r="447" spans="1:17" x14ac:dyDescent="0.25">
      <c r="A447">
        <v>446</v>
      </c>
      <c r="B447">
        <v>924.8</v>
      </c>
      <c r="C447">
        <v>629.5</v>
      </c>
      <c r="D447" t="s">
        <v>1449</v>
      </c>
      <c r="E447">
        <f>VLOOKUP(D447,ProbListM2!D:S,10,FALSE)</f>
        <v>0.50335438147091305</v>
      </c>
      <c r="F447" t="str">
        <f>_xlfn.IFNA(VLOOKUP(D447,ctlistM2!A:AI,4,FALSE),"FA 12:0")</f>
        <v>TG 56:7-FA18:3</v>
      </c>
      <c r="G447">
        <f>_xlfn.IFNA(VLOOKUP(D447,ctlistM2!A:AL,11,FALSE),0)</f>
        <v>1</v>
      </c>
      <c r="H447" s="2">
        <f>IF(G447=0,0,VLOOKUP(F447,ProbListM2!D:W,IF(G447=1,17,IF(G447=2,18,IF(G447=3,19,IF(G447=4,20)))), FALSE))</f>
        <v>5.7945219508092838E-2</v>
      </c>
      <c r="I447" s="12" t="str">
        <f>IF(_xlfn.IFNA(VLOOKUP(D447,ctlistM2!A:AI,12,FALSE),"FA 12:0")=0,"FA 12:0", _xlfn.IFNA(VLOOKUP(D447,ctlistM2!A:AI,12,FALSE),"FA 12:0"))</f>
        <v>FA 12:0</v>
      </c>
      <c r="J447" s="12">
        <f>_xlfn.IFNA(VLOOKUP(D447,ctlistM2!A:AO,19,FALSE),0)</f>
        <v>0</v>
      </c>
      <c r="K447" s="2">
        <f>IF(J447=0,0,VLOOKUP(I447,ProbListM2!D:W,IF(J447=1,17,IF(J447=2,18,IF(J447=3,19,IF(J447=4,20)))),FALSE))</f>
        <v>0</v>
      </c>
      <c r="L447" s="12" t="str">
        <f>IF(_xlfn.IFNA(VLOOKUP(D447,ctlistM2!A:AI,20,FALSE),"FA 12:0")=0,"FA 12:0", _xlfn.IFNA(VLOOKUP(D447,ctlistM2!A:AI,20,FALSE),"FA 12:0"))</f>
        <v>FA 12:0</v>
      </c>
      <c r="M447">
        <f>_xlfn.IFNA(VLOOKUP(D447,ctlistM2!A:AR,27,FALSE),0)</f>
        <v>0</v>
      </c>
      <c r="N447" s="2">
        <f>IF(M447=0,0,VLOOKUP(L447,ProbListM2!D:W,IF(M447=1,17,IF(M447=2,18,IF(M447=3,19,IF(M447=4,20)))), FALSE))</f>
        <v>0</v>
      </c>
      <c r="O447" t="str">
        <f>IF(_xlfn.IFNA(VLOOKUP(D447,ctlistM2!A:AI,28,FALSE),"FA 12:0")=0,"FA 12:0", _xlfn.IFNA(VLOOKUP(D447,ctlistM2!A:AI,28,FALSE),"FA 12:0"))</f>
        <v>FA 12:0</v>
      </c>
      <c r="P447">
        <f>_xlfn.IFNA(VLOOKUP(D447,ctlistM2!A:AU,35,FALSE),0)</f>
        <v>0</v>
      </c>
      <c r="Q447" s="2">
        <f>IF(P447=0,0,VLOOKUP(O447,ProbListM2!D:W,IF(P447=1,17,IF(P447=2,18,IF(P447=3,19,IF(P447=4,20)))), FALSE))</f>
        <v>0</v>
      </c>
    </row>
    <row r="448" spans="1:17" x14ac:dyDescent="0.25">
      <c r="A448">
        <v>447</v>
      </c>
      <c r="B448">
        <v>924.8</v>
      </c>
      <c r="C448">
        <v>599.5</v>
      </c>
      <c r="D448" t="s">
        <v>1450</v>
      </c>
      <c r="E448">
        <f>VLOOKUP(D448,ProbListM2!D:S,10,FALSE)</f>
        <v>0.50335438147091305</v>
      </c>
      <c r="F448" t="str">
        <f>_xlfn.IFNA(VLOOKUP(D448,ctlistM2!A:AI,4,FALSE),"FA 12:0")</f>
        <v>TG 56:7-FA20:3</v>
      </c>
      <c r="G448">
        <f>_xlfn.IFNA(VLOOKUP(D448,ctlistM2!A:AL,11,FALSE),0)</f>
        <v>2</v>
      </c>
      <c r="H448" s="2">
        <f>IF(G448=0,0,VLOOKUP(F448,ProbListM2!D:W,IF(G448=1,17,IF(G448=2,18,IF(G448=3,19,IF(G448=4,20)))), FALSE))</f>
        <v>1.499324330231405E-2</v>
      </c>
      <c r="I448" s="12" t="str">
        <f>IF(_xlfn.IFNA(VLOOKUP(D448,ctlistM2!A:AI,12,FALSE),"FA 12:0")=0,"FA 12:0", _xlfn.IFNA(VLOOKUP(D448,ctlistM2!A:AI,12,FALSE),"FA 12:0"))</f>
        <v>FA 12:0</v>
      </c>
      <c r="J448" s="12">
        <f>_xlfn.IFNA(VLOOKUP(D448,ctlistM2!A:AO,19,FALSE),0)</f>
        <v>0</v>
      </c>
      <c r="K448" s="2">
        <f>IF(J448=0,0,VLOOKUP(I448,ProbListM2!D:W,IF(J448=1,17,IF(J448=2,18,IF(J448=3,19,IF(J448=4,20)))),FALSE))</f>
        <v>0</v>
      </c>
      <c r="L448" s="12" t="str">
        <f>IF(_xlfn.IFNA(VLOOKUP(D448,ctlistM2!A:AI,20,FALSE),"FA 12:0")=0,"FA 12:0", _xlfn.IFNA(VLOOKUP(D448,ctlistM2!A:AI,20,FALSE),"FA 12:0"))</f>
        <v>FA 12:0</v>
      </c>
      <c r="M448">
        <f>_xlfn.IFNA(VLOOKUP(D448,ctlistM2!A:AR,27,FALSE),0)</f>
        <v>0</v>
      </c>
      <c r="N448" s="2">
        <f>IF(M448=0,0,VLOOKUP(L448,ProbListM2!D:W,IF(M448=1,17,IF(M448=2,18,IF(M448=3,19,IF(M448=4,20)))), FALSE))</f>
        <v>0</v>
      </c>
      <c r="O448" t="str">
        <f>IF(_xlfn.IFNA(VLOOKUP(D448,ctlistM2!A:AI,28,FALSE),"FA 12:0")=0,"FA 12:0", _xlfn.IFNA(VLOOKUP(D448,ctlistM2!A:AI,28,FALSE),"FA 12:0"))</f>
        <v>FA 12:0</v>
      </c>
      <c r="P448">
        <f>_xlfn.IFNA(VLOOKUP(D448,ctlistM2!A:AU,35,FALSE),0)</f>
        <v>0</v>
      </c>
      <c r="Q448" s="2">
        <f>IF(P448=0,0,VLOOKUP(O448,ProbListM2!D:W,IF(P448=1,17,IF(P448=2,18,IF(P448=3,19,IF(P448=4,20)))), FALSE))</f>
        <v>0</v>
      </c>
    </row>
    <row r="449" spans="1:17" x14ac:dyDescent="0.25">
      <c r="A449">
        <v>448</v>
      </c>
      <c r="B449">
        <v>924.8</v>
      </c>
      <c r="C449">
        <v>601.5</v>
      </c>
      <c r="D449" t="s">
        <v>1451</v>
      </c>
      <c r="E449">
        <f>VLOOKUP(D449,ProbListM2!D:S,10,FALSE)</f>
        <v>0.50335438147091305</v>
      </c>
      <c r="F449" t="str">
        <f>_xlfn.IFNA(VLOOKUP(D449,ctlistM2!A:AI,4,FALSE),"FA 12:0")</f>
        <v>TG 56:7-FA20:4</v>
      </c>
      <c r="G449">
        <f>_xlfn.IFNA(VLOOKUP(D449,ctlistM2!A:AL,11,FALSE),0)</f>
        <v>2</v>
      </c>
      <c r="H449" s="2">
        <f>IF(G449=0,0,VLOOKUP(F449,ProbListM2!D:W,IF(G449=1,17,IF(G449=2,18,IF(G449=3,19,IF(G449=4,20)))), FALSE))</f>
        <v>1.4958162648220577E-2</v>
      </c>
      <c r="I449" s="12" t="str">
        <f>IF(_xlfn.IFNA(VLOOKUP(D449,ctlistM2!A:AI,12,FALSE),"FA 12:0")=0,"FA 12:0", _xlfn.IFNA(VLOOKUP(D449,ctlistM2!A:AI,12,FALSE),"FA 12:0"))</f>
        <v>TG 56:7-FA20:3</v>
      </c>
      <c r="J449" s="12">
        <f>_xlfn.IFNA(VLOOKUP(D449,ctlistM2!A:AO,19,FALSE),0)</f>
        <v>1</v>
      </c>
      <c r="K449" s="2">
        <f>IF(J449=0,0,VLOOKUP(I449,ProbListM2!D:W,IF(J449=1,17,IF(J449=2,18,IF(J449=3,19,IF(J449=4,20)))),FALSE))</f>
        <v>5.275355661521057E-2</v>
      </c>
      <c r="L449" s="12" t="str">
        <f>IF(_xlfn.IFNA(VLOOKUP(D449,ctlistM2!A:AI,20,FALSE),"FA 12:0")=0,"FA 12:0", _xlfn.IFNA(VLOOKUP(D449,ctlistM2!A:AI,20,FALSE),"FA 12:0"))</f>
        <v>FA 12:0</v>
      </c>
      <c r="M449">
        <f>_xlfn.IFNA(VLOOKUP(D449,ctlistM2!A:AR,27,FALSE),0)</f>
        <v>0</v>
      </c>
      <c r="N449" s="2">
        <f>IF(M449=0,0,VLOOKUP(L449,ProbListM2!D:W,IF(M449=1,17,IF(M449=2,18,IF(M449=3,19,IF(M449=4,20)))), FALSE))</f>
        <v>0</v>
      </c>
      <c r="O449" t="str">
        <f>IF(_xlfn.IFNA(VLOOKUP(D449,ctlistM2!A:AI,28,FALSE),"FA 12:0")=0,"FA 12:0", _xlfn.IFNA(VLOOKUP(D449,ctlistM2!A:AI,28,FALSE),"FA 12:0"))</f>
        <v>FA 12:0</v>
      </c>
      <c r="P449">
        <f>_xlfn.IFNA(VLOOKUP(D449,ctlistM2!A:AU,35,FALSE),0)</f>
        <v>0</v>
      </c>
      <c r="Q449" s="2">
        <f>IF(P449=0,0,VLOOKUP(O449,ProbListM2!D:W,IF(P449=1,17,IF(P449=2,18,IF(P449=3,19,IF(P449=4,20)))), FALSE))</f>
        <v>0</v>
      </c>
    </row>
    <row r="450" spans="1:17" x14ac:dyDescent="0.25">
      <c r="A450">
        <v>449</v>
      </c>
      <c r="B450">
        <v>924.8</v>
      </c>
      <c r="C450">
        <v>603.5</v>
      </c>
      <c r="D450" t="s">
        <v>1452</v>
      </c>
      <c r="E450">
        <f>VLOOKUP(D450,ProbListM2!D:S,10,FALSE)</f>
        <v>0.50335438147091305</v>
      </c>
      <c r="F450" t="str">
        <f>_xlfn.IFNA(VLOOKUP(D450,ctlistM2!A:AI,4,FALSE),"FA 12:0")</f>
        <v>TG 56:7-FA20:5</v>
      </c>
      <c r="G450">
        <f>_xlfn.IFNA(VLOOKUP(D450,ctlistM2!A:AL,11,FALSE),0)</f>
        <v>2</v>
      </c>
      <c r="H450" s="2">
        <f>IF(G450=0,0,VLOOKUP(F450,ProbListM2!D:W,IF(G450=1,17,IF(G450=2,18,IF(G450=3,19,IF(G450=4,20)))), FALSE))</f>
        <v>1.4923127323212765E-2</v>
      </c>
      <c r="I450" s="12" t="str">
        <f>IF(_xlfn.IFNA(VLOOKUP(D450,ctlistM2!A:AI,12,FALSE),"FA 12:0")=0,"FA 12:0", _xlfn.IFNA(VLOOKUP(D450,ctlistM2!A:AI,12,FALSE),"FA 12:0"))</f>
        <v>TG 56:7-FA20:4</v>
      </c>
      <c r="J450" s="12">
        <f>_xlfn.IFNA(VLOOKUP(D450,ctlistM2!A:AO,19,FALSE),0)</f>
        <v>1</v>
      </c>
      <c r="K450" s="2">
        <f>IF(J450=0,0,VLOOKUP(I450,ProbListM2!D:W,IF(J450=1,17,IF(J450=2,18,IF(J450=3,19,IF(J450=4,20)))),FALSE))</f>
        <v>5.2820848370912679E-2</v>
      </c>
      <c r="L450" s="12" t="str">
        <f>IF(_xlfn.IFNA(VLOOKUP(D450,ctlistM2!A:AI,20,FALSE),"FA 12:0")=0,"FA 12:0", _xlfn.IFNA(VLOOKUP(D450,ctlistM2!A:AI,20,FALSE),"FA 12:0"))</f>
        <v>FA 12:0</v>
      </c>
      <c r="M450">
        <f>_xlfn.IFNA(VLOOKUP(D450,ctlistM2!A:AR,27,FALSE),0)</f>
        <v>0</v>
      </c>
      <c r="N450" s="2">
        <f>IF(M450=0,0,VLOOKUP(L450,ProbListM2!D:W,IF(M450=1,17,IF(M450=2,18,IF(M450=3,19,IF(M450=4,20)))), FALSE))</f>
        <v>0</v>
      </c>
      <c r="O450" t="str">
        <f>IF(_xlfn.IFNA(VLOOKUP(D450,ctlistM2!A:AI,28,FALSE),"FA 12:0")=0,"FA 12:0", _xlfn.IFNA(VLOOKUP(D450,ctlistM2!A:AI,28,FALSE),"FA 12:0"))</f>
        <v>FA 12:0</v>
      </c>
      <c r="P450">
        <f>_xlfn.IFNA(VLOOKUP(D450,ctlistM2!A:AU,35,FALSE),0)</f>
        <v>0</v>
      </c>
      <c r="Q450" s="2">
        <f>IF(P450=0,0,VLOOKUP(O450,ProbListM2!D:W,IF(P450=1,17,IF(P450=2,18,IF(P450=3,19,IF(P450=4,20)))), FALSE))</f>
        <v>0</v>
      </c>
    </row>
    <row r="451" spans="1:17" x14ac:dyDescent="0.25">
      <c r="A451">
        <v>450</v>
      </c>
      <c r="B451">
        <v>924.8</v>
      </c>
      <c r="C451">
        <v>605.5</v>
      </c>
      <c r="D451" t="s">
        <v>1453</v>
      </c>
      <c r="E451">
        <f>VLOOKUP(D451,ProbListM2!D:S,10,FALSE)</f>
        <v>0.50335438147091305</v>
      </c>
      <c r="F451" t="str">
        <f>_xlfn.IFNA(VLOOKUP(D451,ctlistM2!A:AI,4,FALSE),"FA 12:0")</f>
        <v>TG 56:7-FA20:5</v>
      </c>
      <c r="G451">
        <f>_xlfn.IFNA(VLOOKUP(D451,ctlistM2!A:AL,11,FALSE),0)</f>
        <v>1</v>
      </c>
      <c r="H451" s="2">
        <f>IF(G451=0,0,VLOOKUP(F451,ProbListM2!D:W,IF(G451=1,17,IF(G451=2,18,IF(G451=3,19,IF(G451=4,20)))), FALSE))</f>
        <v>5.2888185455700475E-2</v>
      </c>
      <c r="I451" s="12" t="str">
        <f>IF(_xlfn.IFNA(VLOOKUP(D451,ctlistM2!A:AI,12,FALSE),"FA 12:0")=0,"FA 12:0", _xlfn.IFNA(VLOOKUP(D451,ctlistM2!A:AI,12,FALSE),"FA 12:0"))</f>
        <v>FA 12:0</v>
      </c>
      <c r="J451" s="12">
        <f>_xlfn.IFNA(VLOOKUP(D451,ctlistM2!A:AO,19,FALSE),0)</f>
        <v>0</v>
      </c>
      <c r="K451" s="2">
        <f>IF(J451=0,0,VLOOKUP(I451,ProbListM2!D:W,IF(J451=1,17,IF(J451=2,18,IF(J451=3,19,IF(J451=4,20)))),FALSE))</f>
        <v>0</v>
      </c>
      <c r="L451" s="12" t="str">
        <f>IF(_xlfn.IFNA(VLOOKUP(D451,ctlistM2!A:AI,20,FALSE),"FA 12:0")=0,"FA 12:0", _xlfn.IFNA(VLOOKUP(D451,ctlistM2!A:AI,20,FALSE),"FA 12:0"))</f>
        <v>FA 12:0</v>
      </c>
      <c r="M451">
        <f>_xlfn.IFNA(VLOOKUP(D451,ctlistM2!A:AR,27,FALSE),0)</f>
        <v>0</v>
      </c>
      <c r="N451" s="2">
        <f>IF(M451=0,0,VLOOKUP(L451,ProbListM2!D:W,IF(M451=1,17,IF(M451=2,18,IF(M451=3,19,IF(M451=4,20)))), FALSE))</f>
        <v>0</v>
      </c>
      <c r="O451" t="str">
        <f>IF(_xlfn.IFNA(VLOOKUP(D451,ctlistM2!A:AI,28,FALSE),"FA 12:0")=0,"FA 12:0", _xlfn.IFNA(VLOOKUP(D451,ctlistM2!A:AI,28,FALSE),"FA 12:0"))</f>
        <v>FA 12:0</v>
      </c>
      <c r="P451">
        <f>_xlfn.IFNA(VLOOKUP(D451,ctlistM2!A:AU,35,FALSE),0)</f>
        <v>0</v>
      </c>
      <c r="Q451" s="2">
        <f>IF(P451=0,0,VLOOKUP(O451,ProbListM2!D:W,IF(P451=1,17,IF(P451=2,18,IF(P451=3,19,IF(P451=4,20)))), FALSE))</f>
        <v>0</v>
      </c>
    </row>
    <row r="452" spans="1:17" x14ac:dyDescent="0.25">
      <c r="A452">
        <v>451</v>
      </c>
      <c r="B452">
        <v>924.8</v>
      </c>
      <c r="C452">
        <v>575.5</v>
      </c>
      <c r="D452" t="s">
        <v>1454</v>
      </c>
      <c r="E452">
        <f>VLOOKUP(D452,ProbListM2!D:S,10,FALSE)</f>
        <v>0.50335438147091305</v>
      </c>
      <c r="F452" t="str">
        <f>_xlfn.IFNA(VLOOKUP(D452,ctlistM2!A:AI,4,FALSE),"FA 12:0")</f>
        <v>TG 56:7-FA22:5</v>
      </c>
      <c r="G452">
        <f>_xlfn.IFNA(VLOOKUP(D452,ctlistM2!A:AL,11,FALSE),0)</f>
        <v>2</v>
      </c>
      <c r="H452" s="2">
        <f>IF(G452=0,0,VLOOKUP(F452,ProbListM2!D:W,IF(G452=1,17,IF(G452=2,18,IF(G452=3,19,IF(G452=4,20)))), FALSE))</f>
        <v>1.765885494468528E-2</v>
      </c>
      <c r="I452" s="12" t="str">
        <f>IF(_xlfn.IFNA(VLOOKUP(D452,ctlistM2!A:AI,12,FALSE),"FA 12:0")=0,"FA 12:0", _xlfn.IFNA(VLOOKUP(D452,ctlistM2!A:AI,12,FALSE),"FA 12:0"))</f>
        <v>TG 56:7-FA22:4</v>
      </c>
      <c r="J452" s="12">
        <f>_xlfn.IFNA(VLOOKUP(D452,ctlistM2!A:AO,19,FALSE),0)</f>
        <v>1</v>
      </c>
      <c r="K452" s="2">
        <f>IF(J452=0,0,VLOOKUP(I452,ProbListM2!D:W,IF(J452=1,17,IF(J452=2,18,IF(J452=3,19,IF(J452=4,20)))),FALSE))</f>
        <v>4.7888505666279939E-2</v>
      </c>
      <c r="L452" s="12" t="str">
        <f>IF(_xlfn.IFNA(VLOOKUP(D452,ctlistM2!A:AI,20,FALSE),"FA 12:0")=0,"FA 12:0", _xlfn.IFNA(VLOOKUP(D452,ctlistM2!A:AI,20,FALSE),"FA 12:0"))</f>
        <v>FA 12:0</v>
      </c>
      <c r="M452">
        <f>_xlfn.IFNA(VLOOKUP(D452,ctlistM2!A:AR,27,FALSE),0)</f>
        <v>0</v>
      </c>
      <c r="N452" s="2">
        <f>IF(M452=0,0,VLOOKUP(L452,ProbListM2!D:W,IF(M452=1,17,IF(M452=2,18,IF(M452=3,19,IF(M452=4,20)))), FALSE))</f>
        <v>0</v>
      </c>
      <c r="O452" t="str">
        <f>IF(_xlfn.IFNA(VLOOKUP(D452,ctlistM2!A:AI,28,FALSE),"FA 12:0")=0,"FA 12:0", _xlfn.IFNA(VLOOKUP(D452,ctlistM2!A:AI,28,FALSE),"FA 12:0"))</f>
        <v>FA 12:0</v>
      </c>
      <c r="P452">
        <f>_xlfn.IFNA(VLOOKUP(D452,ctlistM2!A:AU,35,FALSE),0)</f>
        <v>0</v>
      </c>
      <c r="Q452" s="2">
        <f>IF(P452=0,0,VLOOKUP(O452,ProbListM2!D:W,IF(P452=1,17,IF(P452=2,18,IF(P452=3,19,IF(P452=4,20)))), FALSE))</f>
        <v>0</v>
      </c>
    </row>
    <row r="453" spans="1:17" x14ac:dyDescent="0.25">
      <c r="A453">
        <v>452</v>
      </c>
      <c r="B453">
        <v>924.8</v>
      </c>
      <c r="C453">
        <v>577.5</v>
      </c>
      <c r="D453" t="s">
        <v>1455</v>
      </c>
      <c r="E453">
        <f>VLOOKUP(D453,ProbListM2!D:S,10,FALSE)</f>
        <v>0.50335438147091305</v>
      </c>
      <c r="F453" t="str">
        <f>_xlfn.IFNA(VLOOKUP(D453,ctlistM2!A:AI,4,FALSE),"FA 12:0")</f>
        <v>TG 56:7-FA22:6</v>
      </c>
      <c r="G453">
        <f>_xlfn.IFNA(VLOOKUP(D453,ctlistM2!A:AL,11,FALSE),0)</f>
        <v>2</v>
      </c>
      <c r="H453" s="2">
        <f>IF(G453=0,0,VLOOKUP(F453,ProbListM2!D:W,IF(G453=1,17,IF(G453=2,18,IF(G453=3,19,IF(G453=4,20)))), FALSE))</f>
        <v>1.7620413689652645E-2</v>
      </c>
      <c r="I453" s="12" t="str">
        <f>IF(_xlfn.IFNA(VLOOKUP(D453,ctlistM2!A:AI,12,FALSE),"FA 12:0")=0,"FA 12:0", _xlfn.IFNA(VLOOKUP(D453,ctlistM2!A:AI,12,FALSE),"FA 12:0"))</f>
        <v>TG 56:7-FA22:5</v>
      </c>
      <c r="J453" s="12">
        <f>_xlfn.IFNA(VLOOKUP(D453,ctlistM2!A:AO,19,FALSE),0)</f>
        <v>1</v>
      </c>
      <c r="K453" s="2">
        <f>IF(J453=0,0,VLOOKUP(I453,ProbListM2!D:W,IF(J453=1,17,IF(J453=2,18,IF(J453=3,19,IF(J453=4,20)))),FALSE))</f>
        <v>4.7952391491957243E-2</v>
      </c>
      <c r="L453" s="12" t="str">
        <f>IF(_xlfn.IFNA(VLOOKUP(D453,ctlistM2!A:AI,20,FALSE),"FA 12:0")=0,"FA 12:0", _xlfn.IFNA(VLOOKUP(D453,ctlistM2!A:AI,20,FALSE),"FA 12:0"))</f>
        <v>FA 12:0</v>
      </c>
      <c r="M453">
        <f>_xlfn.IFNA(VLOOKUP(D453,ctlistM2!A:AR,27,FALSE),0)</f>
        <v>0</v>
      </c>
      <c r="N453" s="2">
        <f>IF(M453=0,0,VLOOKUP(L453,ProbListM2!D:W,IF(M453=1,17,IF(M453=2,18,IF(M453=3,19,IF(M453=4,20)))), FALSE))</f>
        <v>0</v>
      </c>
      <c r="O453" t="str">
        <f>IF(_xlfn.IFNA(VLOOKUP(D453,ctlistM2!A:AI,28,FALSE),"FA 12:0")=0,"FA 12:0", _xlfn.IFNA(VLOOKUP(D453,ctlistM2!A:AI,28,FALSE),"FA 12:0"))</f>
        <v>FA 12:0</v>
      </c>
      <c r="P453">
        <f>_xlfn.IFNA(VLOOKUP(D453,ctlistM2!A:AU,35,FALSE),0)</f>
        <v>0</v>
      </c>
      <c r="Q453" s="2">
        <f>IF(P453=0,0,VLOOKUP(O453,ProbListM2!D:W,IF(P453=1,17,IF(P453=2,18,IF(P453=3,19,IF(P453=4,20)))), FALSE))</f>
        <v>0</v>
      </c>
    </row>
    <row r="454" spans="1:17" x14ac:dyDescent="0.25">
      <c r="A454">
        <v>453</v>
      </c>
      <c r="B454">
        <v>924.8</v>
      </c>
      <c r="C454">
        <v>579.5</v>
      </c>
      <c r="D454" t="s">
        <v>1456</v>
      </c>
      <c r="E454">
        <f>VLOOKUP(D454,ProbListM2!D:S,10,FALSE)</f>
        <v>0.50335438147091305</v>
      </c>
      <c r="F454" t="str">
        <f>_xlfn.IFNA(VLOOKUP(D454,ctlistM2!A:AI,4,FALSE),"FA 12:0")</f>
        <v>TG 56:7-FA22:6</v>
      </c>
      <c r="G454">
        <f>_xlfn.IFNA(VLOOKUP(D454,ctlistM2!A:AL,11,FALSE),0)</f>
        <v>1</v>
      </c>
      <c r="H454" s="2">
        <f>IF(G454=0,0,VLOOKUP(F454,ProbListM2!D:W,IF(G454=1,17,IF(G454=2,18,IF(G454=3,19,IF(G454=4,20)))), FALSE))</f>
        <v>4.8016322646720205E-2</v>
      </c>
      <c r="I454" s="12" t="str">
        <f>IF(_xlfn.IFNA(VLOOKUP(D454,ctlistM2!A:AI,12,FALSE),"FA 12:0")=0,"FA 12:0", _xlfn.IFNA(VLOOKUP(D454,ctlistM2!A:AI,12,FALSE),"FA 12:0"))</f>
        <v>FA 12:0</v>
      </c>
      <c r="J454" s="12">
        <f>_xlfn.IFNA(VLOOKUP(D454,ctlistM2!A:AO,19,FALSE),0)</f>
        <v>0</v>
      </c>
      <c r="K454" s="2">
        <f>IF(J454=0,0,VLOOKUP(I454,ProbListM2!D:W,IF(J454=1,17,IF(J454=2,18,IF(J454=3,19,IF(J454=4,20)))),FALSE))</f>
        <v>0</v>
      </c>
      <c r="L454" s="12" t="str">
        <f>IF(_xlfn.IFNA(VLOOKUP(D454,ctlistM2!A:AI,20,FALSE),"FA 12:0")=0,"FA 12:0", _xlfn.IFNA(VLOOKUP(D454,ctlistM2!A:AI,20,FALSE),"FA 12:0"))</f>
        <v>FA 12:0</v>
      </c>
      <c r="M454">
        <f>_xlfn.IFNA(VLOOKUP(D454,ctlistM2!A:AR,27,FALSE),0)</f>
        <v>0</v>
      </c>
      <c r="N454" s="2">
        <f>IF(M454=0,0,VLOOKUP(L454,ProbListM2!D:W,IF(M454=1,17,IF(M454=2,18,IF(M454=3,19,IF(M454=4,20)))), FALSE))</f>
        <v>0</v>
      </c>
      <c r="O454" t="str">
        <f>IF(_xlfn.IFNA(VLOOKUP(D454,ctlistM2!A:AI,28,FALSE),"FA 12:0")=0,"FA 12:0", _xlfn.IFNA(VLOOKUP(D454,ctlistM2!A:AI,28,FALSE),"FA 12:0"))</f>
        <v>FA 12:0</v>
      </c>
      <c r="P454">
        <f>_xlfn.IFNA(VLOOKUP(D454,ctlistM2!A:AU,35,FALSE),0)</f>
        <v>0</v>
      </c>
      <c r="Q454" s="2">
        <f>IF(P454=0,0,VLOOKUP(O454,ProbListM2!D:W,IF(P454=1,17,IF(P454=2,18,IF(P454=3,19,IF(P454=4,20)))), FALSE))</f>
        <v>0</v>
      </c>
    </row>
    <row r="455" spans="1:17" x14ac:dyDescent="0.25">
      <c r="A455">
        <v>454</v>
      </c>
      <c r="B455">
        <v>922.8</v>
      </c>
      <c r="C455">
        <v>649.5</v>
      </c>
      <c r="D455" t="s">
        <v>1457</v>
      </c>
      <c r="E455">
        <f>VLOOKUP(D455,ProbListM2!D:S,10,FALSE)</f>
        <v>0.50350542176857149</v>
      </c>
      <c r="F455" t="str">
        <f>_xlfn.IFNA(VLOOKUP(D455,ctlistM2!A:AI,4,FALSE),"FA 12:0")</f>
        <v>TG 56:8-FA16:0</v>
      </c>
      <c r="G455">
        <f>_xlfn.IFNA(VLOOKUP(D455,ctlistM2!A:AL,11,FALSE),0)</f>
        <v>1</v>
      </c>
      <c r="H455" s="2">
        <f>IF(G455=0,0,VLOOKUP(F455,ProbListM2!D:W,IF(G455=1,17,IF(G455=2,18,IF(G455=3,19,IF(G455=4,20)))), FALSE))</f>
        <v>6.312226530283932E-2</v>
      </c>
      <c r="I455" s="12" t="str">
        <f>IF(_xlfn.IFNA(VLOOKUP(D455,ctlistM2!A:AI,12,FALSE),"FA 12:0")=0,"FA 12:0", _xlfn.IFNA(VLOOKUP(D455,ctlistM2!A:AI,12,FALSE),"FA 12:0"))</f>
        <v>TG 56:8-FA16:1</v>
      </c>
      <c r="J455" s="12">
        <f>_xlfn.IFNA(VLOOKUP(D455,ctlistM2!A:AO,19,FALSE),0)</f>
        <v>2</v>
      </c>
      <c r="K455" s="2">
        <f>IF(J455=0,0,VLOOKUP(I455,ProbListM2!D:W,IF(J455=1,17,IF(J455=2,18,IF(J455=3,19,IF(J455=4,20)))),FALSE))</f>
        <v>1.0355896159849403E-2</v>
      </c>
      <c r="L455" s="12" t="str">
        <f>IF(_xlfn.IFNA(VLOOKUP(D455,ctlistM2!A:AI,20,FALSE),"FA 12:0")=0,"FA 12:0", _xlfn.IFNA(VLOOKUP(D455,ctlistM2!A:AI,20,FALSE),"FA 12:0"))</f>
        <v>TG 55:1-FA16:0</v>
      </c>
      <c r="M455">
        <f>_xlfn.IFNA(VLOOKUP(D455,ctlistM2!A:AR,27,FALSE),0)</f>
        <v>1</v>
      </c>
      <c r="N455" s="2">
        <f>IF(M455=0,0,VLOOKUP(L455,ProbListM2!D:W,IF(M455=1,17,IF(M455=2,18,IF(M455=3,19,IF(M455=4,20)))), FALSE))</f>
        <v>6.1441767505165452E-2</v>
      </c>
      <c r="O455" t="str">
        <f>IF(_xlfn.IFNA(VLOOKUP(D455,ctlistM2!A:AI,28,FALSE),"FA 12:0")=0,"FA 12:0", _xlfn.IFNA(VLOOKUP(D455,ctlistM2!A:AI,28,FALSE),"FA 12:0"))</f>
        <v>FA 12:0</v>
      </c>
      <c r="P455">
        <f>_xlfn.IFNA(VLOOKUP(D455,ctlistM2!A:AU,35,FALSE),0)</f>
        <v>0</v>
      </c>
      <c r="Q455" s="2">
        <f>IF(P455=0,0,VLOOKUP(O455,ProbListM2!D:W,IF(P455=1,17,IF(P455=2,18,IF(P455=3,19,IF(P455=4,20)))), FALSE))</f>
        <v>0</v>
      </c>
    </row>
    <row r="456" spans="1:17" x14ac:dyDescent="0.25">
      <c r="A456">
        <v>455</v>
      </c>
      <c r="B456">
        <v>922.8</v>
      </c>
      <c r="C456">
        <v>651.5</v>
      </c>
      <c r="D456" t="s">
        <v>1458</v>
      </c>
      <c r="E456">
        <f>VLOOKUP(D456,ProbListM2!D:S,10,FALSE)</f>
        <v>0.50350542176857149</v>
      </c>
      <c r="F456" t="str">
        <f>_xlfn.IFNA(VLOOKUP(D456,ctlistM2!A:AI,4,FALSE),"FA 12:0")</f>
        <v>TG 56:8-FA16:1</v>
      </c>
      <c r="G456">
        <f>_xlfn.IFNA(VLOOKUP(D456,ctlistM2!A:AL,11,FALSE),0)</f>
        <v>1</v>
      </c>
      <c r="H456" s="2">
        <f>IF(G456=0,0,VLOOKUP(F456,ProbListM2!D:W,IF(G456=1,17,IF(G456=2,18,IF(G456=3,19,IF(G456=4,20)))), FALSE))</f>
        <v>6.3196300469303898E-2</v>
      </c>
      <c r="I456" s="12" t="str">
        <f>IF(_xlfn.IFNA(VLOOKUP(D456,ctlistM2!A:AI,12,FALSE),"FA 12:0")=0,"FA 12:0", _xlfn.IFNA(VLOOKUP(D456,ctlistM2!A:AI,12,FALSE),"FA 12:0"))</f>
        <v>FA 12:0</v>
      </c>
      <c r="J456" s="12">
        <f>_xlfn.IFNA(VLOOKUP(D456,ctlistM2!A:AO,19,FALSE),0)</f>
        <v>0</v>
      </c>
      <c r="K456" s="2">
        <f>IF(J456=0,0,VLOOKUP(I456,ProbListM2!D:W,IF(J456=1,17,IF(J456=2,18,IF(J456=3,19,IF(J456=4,20)))),FALSE))</f>
        <v>0</v>
      </c>
      <c r="L456" s="12" t="str">
        <f>IF(_xlfn.IFNA(VLOOKUP(D456,ctlistM2!A:AI,20,FALSE),"FA 12:0")=0,"FA 12:0", _xlfn.IFNA(VLOOKUP(D456,ctlistM2!A:AI,20,FALSE),"FA 12:0"))</f>
        <v>FA 12:0</v>
      </c>
      <c r="M456">
        <f>_xlfn.IFNA(VLOOKUP(D456,ctlistM2!A:AR,27,FALSE),0)</f>
        <v>0</v>
      </c>
      <c r="N456" s="2">
        <f>IF(M456=0,0,VLOOKUP(L456,ProbListM2!D:W,IF(M456=1,17,IF(M456=2,18,IF(M456=3,19,IF(M456=4,20)))), FALSE))</f>
        <v>0</v>
      </c>
      <c r="O456" t="str">
        <f>IF(_xlfn.IFNA(VLOOKUP(D456,ctlistM2!A:AI,28,FALSE),"FA 12:0")=0,"FA 12:0", _xlfn.IFNA(VLOOKUP(D456,ctlistM2!A:AI,28,FALSE),"FA 12:0"))</f>
        <v>FA 12:0</v>
      </c>
      <c r="P456">
        <f>_xlfn.IFNA(VLOOKUP(D456,ctlistM2!A:AU,35,FALSE),0)</f>
        <v>0</v>
      </c>
      <c r="Q456" s="2">
        <f>IF(P456=0,0,VLOOKUP(O456,ProbListM2!D:W,IF(P456=1,17,IF(P456=2,18,IF(P456=3,19,IF(P456=4,20)))), FALSE))</f>
        <v>0</v>
      </c>
    </row>
    <row r="457" spans="1:17" x14ac:dyDescent="0.25">
      <c r="A457">
        <v>456</v>
      </c>
      <c r="B457">
        <v>922.8</v>
      </c>
      <c r="C457">
        <v>621.5</v>
      </c>
      <c r="D457" t="s">
        <v>1459</v>
      </c>
      <c r="E457">
        <f>VLOOKUP(D457,ProbListM2!D:S,10,FALSE)</f>
        <v>0.50350542176857149</v>
      </c>
      <c r="F457" t="str">
        <f>_xlfn.IFNA(VLOOKUP(D457,ctlistM2!A:AI,4,FALSE),"FA 12:0")</f>
        <v>TG 56:8-FA18:1</v>
      </c>
      <c r="G457">
        <f>_xlfn.IFNA(VLOOKUP(D457,ctlistM2!A:AL,11,FALSE),0)</f>
        <v>2</v>
      </c>
      <c r="H457" s="2">
        <f>IF(G457=0,0,VLOOKUP(F457,ProbListM2!D:W,IF(G457=1,17,IF(G457=2,18,IF(G457=3,19,IF(G457=4,20)))), FALSE))</f>
        <v>1.2580553270122148E-2</v>
      </c>
      <c r="I457" s="12" t="str">
        <f>IF(_xlfn.IFNA(VLOOKUP(D457,ctlistM2!A:AI,12,FALSE),"FA 12:0")=0,"FA 12:0", _xlfn.IFNA(VLOOKUP(D457,ctlistM2!A:AI,12,FALSE),"FA 12:0"))</f>
        <v>TG 55:1-FA18:1</v>
      </c>
      <c r="J457" s="12">
        <f>_xlfn.IFNA(VLOOKUP(D457,ctlistM2!A:AO,19,FALSE),0)</f>
        <v>2</v>
      </c>
      <c r="K457" s="2">
        <f>IF(J457=0,0,VLOOKUP(I457,ProbListM2!D:W,IF(J457=1,17,IF(J457=2,18,IF(J457=3,19,IF(J457=4,20)))),FALSE))</f>
        <v>1.2697600553103769E-2</v>
      </c>
      <c r="L457" s="12" t="str">
        <f>IF(_xlfn.IFNA(VLOOKUP(D457,ctlistM2!A:AI,20,FALSE),"FA 12:0")=0,"FA 12:0", _xlfn.IFNA(VLOOKUP(D457,ctlistM2!A:AI,20,FALSE),"FA 12:0"))</f>
        <v>FA 12:0</v>
      </c>
      <c r="M457">
        <f>_xlfn.IFNA(VLOOKUP(D457,ctlistM2!A:AR,27,FALSE),0)</f>
        <v>0</v>
      </c>
      <c r="N457" s="2">
        <f>IF(M457=0,0,VLOOKUP(L457,ProbListM2!D:W,IF(M457=1,17,IF(M457=2,18,IF(M457=3,19,IF(M457=4,20)))), FALSE))</f>
        <v>0</v>
      </c>
      <c r="O457" t="str">
        <f>IF(_xlfn.IFNA(VLOOKUP(D457,ctlistM2!A:AI,28,FALSE),"FA 12:0")=0,"FA 12:0", _xlfn.IFNA(VLOOKUP(D457,ctlistM2!A:AI,28,FALSE),"FA 12:0"))</f>
        <v>FA 12:0</v>
      </c>
      <c r="P457">
        <f>_xlfn.IFNA(VLOOKUP(D457,ctlistM2!A:AU,35,FALSE),0)</f>
        <v>0</v>
      </c>
      <c r="Q457" s="2">
        <f>IF(P457=0,0,VLOOKUP(O457,ProbListM2!D:W,IF(P457=1,17,IF(P457=2,18,IF(P457=3,19,IF(P457=4,20)))), FALSE))</f>
        <v>0</v>
      </c>
    </row>
    <row r="458" spans="1:17" x14ac:dyDescent="0.25">
      <c r="A458">
        <v>457</v>
      </c>
      <c r="B458">
        <v>922.8</v>
      </c>
      <c r="C458">
        <v>623.5</v>
      </c>
      <c r="D458" t="s">
        <v>1460</v>
      </c>
      <c r="E458">
        <f>VLOOKUP(D458,ProbListM2!D:S,10,FALSE)</f>
        <v>0.50350542176857149</v>
      </c>
      <c r="F458" t="str">
        <f>_xlfn.IFNA(VLOOKUP(D458,ctlistM2!A:AI,4,FALSE),"FA 12:0")</f>
        <v>TG 56:8-FA18:2</v>
      </c>
      <c r="G458">
        <f>_xlfn.IFNA(VLOOKUP(D458,ctlistM2!A:AL,11,FALSE),0)</f>
        <v>2</v>
      </c>
      <c r="H458" s="2">
        <f>IF(G458=0,0,VLOOKUP(F458,ProbListM2!D:W,IF(G458=1,17,IF(G458=2,18,IF(G458=3,19,IF(G458=4,20)))), FALSE))</f>
        <v>1.2548823698810345E-2</v>
      </c>
      <c r="I458" s="12" t="str">
        <f>IF(_xlfn.IFNA(VLOOKUP(D458,ctlistM2!A:AI,12,FALSE),"FA 12:0")=0,"FA 12:0", _xlfn.IFNA(VLOOKUP(D458,ctlistM2!A:AI,12,FALSE),"FA 12:0"))</f>
        <v>TG 56:8-FA18:1</v>
      </c>
      <c r="J458" s="12">
        <f>_xlfn.IFNA(VLOOKUP(D458,ctlistM2!A:AO,19,FALSE),0)</f>
        <v>1</v>
      </c>
      <c r="K458" s="2">
        <f>IF(J458=0,0,VLOOKUP(I458,ProbListM2!D:W,IF(J458=1,17,IF(J458=2,18,IF(J458=3,19,IF(J458=4,20)))),FALSE))</f>
        <v>5.7750586314675285E-2</v>
      </c>
      <c r="L458" s="12" t="str">
        <f>IF(_xlfn.IFNA(VLOOKUP(D458,ctlistM2!A:AI,20,FALSE),"FA 12:0")=0,"FA 12:0", _xlfn.IFNA(VLOOKUP(D458,ctlistM2!A:AI,20,FALSE),"FA 12:0"))</f>
        <v>TG 55:1-FA18:1</v>
      </c>
      <c r="M458">
        <f>_xlfn.IFNA(VLOOKUP(D458,ctlistM2!A:AR,27,FALSE),0)</f>
        <v>1</v>
      </c>
      <c r="N458" s="2">
        <f>IF(M458=0,0,VLOOKUP(L458,ProbListM2!D:W,IF(M458=1,17,IF(M458=2,18,IF(M458=3,19,IF(M458=4,20)))), FALSE))</f>
        <v>5.6126946498322235E-2</v>
      </c>
      <c r="O458" t="str">
        <f>IF(_xlfn.IFNA(VLOOKUP(D458,ctlistM2!A:AI,28,FALSE),"FA 12:0")=0,"FA 12:0", _xlfn.IFNA(VLOOKUP(D458,ctlistM2!A:AI,28,FALSE),"FA 12:0"))</f>
        <v>FA 12:0</v>
      </c>
      <c r="P458">
        <f>_xlfn.IFNA(VLOOKUP(D458,ctlistM2!A:AU,35,FALSE),0)</f>
        <v>0</v>
      </c>
      <c r="Q458" s="2">
        <f>IF(P458=0,0,VLOOKUP(O458,ProbListM2!D:W,IF(P458=1,17,IF(P458=2,18,IF(P458=3,19,IF(P458=4,20)))), FALSE))</f>
        <v>0</v>
      </c>
    </row>
    <row r="459" spans="1:17" x14ac:dyDescent="0.25">
      <c r="A459">
        <v>458</v>
      </c>
      <c r="B459">
        <v>922.8</v>
      </c>
      <c r="C459">
        <v>625.5</v>
      </c>
      <c r="D459" t="s">
        <v>1461</v>
      </c>
      <c r="E459">
        <f>VLOOKUP(D459,ProbListM2!D:S,10,FALSE)</f>
        <v>0.50350542176857149</v>
      </c>
      <c r="F459" t="str">
        <f>_xlfn.IFNA(VLOOKUP(D459,ctlistM2!A:AI,4,FALSE),"FA 12:0")</f>
        <v>TG 56:8-FA18:3</v>
      </c>
      <c r="G459">
        <f>_xlfn.IFNA(VLOOKUP(D459,ctlistM2!A:AL,11,FALSE),0)</f>
        <v>2</v>
      </c>
      <c r="H459" s="2">
        <f>IF(G459=0,0,VLOOKUP(F459,ProbListM2!D:W,IF(G459=1,17,IF(G459=2,18,IF(G459=3,19,IF(G459=4,20)))), FALSE))</f>
        <v>1.2517139470185991E-2</v>
      </c>
      <c r="I459" s="12" t="str">
        <f>IF(_xlfn.IFNA(VLOOKUP(D459,ctlistM2!A:AI,12,FALSE),"FA 12:0")=0,"FA 12:0", _xlfn.IFNA(VLOOKUP(D459,ctlistM2!A:AI,12,FALSE),"FA 12:0"))</f>
        <v>TG 56:8-FA18:2</v>
      </c>
      <c r="J459" s="12">
        <f>_xlfn.IFNA(VLOOKUP(D459,ctlistM2!A:AO,19,FALSE),0)</f>
        <v>1</v>
      </c>
      <c r="K459" s="2">
        <f>IF(J459=0,0,VLOOKUP(I459,ProbListM2!D:W,IF(J459=1,17,IF(J459=2,18,IF(J459=3,19,IF(J459=4,20)))),FALSE))</f>
        <v>5.782121452910606E-2</v>
      </c>
      <c r="L459" s="12" t="str">
        <f>IF(_xlfn.IFNA(VLOOKUP(D459,ctlistM2!A:AI,20,FALSE),"FA 12:0")=0,"FA 12:0", _xlfn.IFNA(VLOOKUP(D459,ctlistM2!A:AI,20,FALSE),"FA 12:0"))</f>
        <v>FA 12:0</v>
      </c>
      <c r="M459">
        <f>_xlfn.IFNA(VLOOKUP(D459,ctlistM2!A:AR,27,FALSE),0)</f>
        <v>0</v>
      </c>
      <c r="N459" s="2">
        <f>IF(M459=0,0,VLOOKUP(L459,ProbListM2!D:W,IF(M459=1,17,IF(M459=2,18,IF(M459=3,19,IF(M459=4,20)))), FALSE))</f>
        <v>0</v>
      </c>
      <c r="O459" t="str">
        <f>IF(_xlfn.IFNA(VLOOKUP(D459,ctlistM2!A:AI,28,FALSE),"FA 12:0")=0,"FA 12:0", _xlfn.IFNA(VLOOKUP(D459,ctlistM2!A:AI,28,FALSE),"FA 12:0"))</f>
        <v>FA 12:0</v>
      </c>
      <c r="P459">
        <f>_xlfn.IFNA(VLOOKUP(D459,ctlistM2!A:AU,35,FALSE),0)</f>
        <v>0</v>
      </c>
      <c r="Q459" s="2">
        <f>IF(P459=0,0,VLOOKUP(O459,ProbListM2!D:W,IF(P459=1,17,IF(P459=2,18,IF(P459=3,19,IF(P459=4,20)))), FALSE))</f>
        <v>0</v>
      </c>
    </row>
    <row r="460" spans="1:17" x14ac:dyDescent="0.25">
      <c r="A460">
        <v>459</v>
      </c>
      <c r="B460">
        <v>922.8</v>
      </c>
      <c r="C460">
        <v>627.5</v>
      </c>
      <c r="D460" t="s">
        <v>1462</v>
      </c>
      <c r="E460">
        <f>VLOOKUP(D460,ProbListM2!D:S,10,FALSE)</f>
        <v>0.50350542176857149</v>
      </c>
      <c r="F460" t="str">
        <f>_xlfn.IFNA(VLOOKUP(D460,ctlistM2!A:AI,4,FALSE),"FA 12:0")</f>
        <v>TG 56:8-FA18:3</v>
      </c>
      <c r="G460">
        <f>_xlfn.IFNA(VLOOKUP(D460,ctlistM2!A:AL,11,FALSE),0)</f>
        <v>1</v>
      </c>
      <c r="H460" s="2">
        <f>IF(G460=0,0,VLOOKUP(F460,ProbListM2!D:W,IF(G460=1,17,IF(G460=2,18,IF(G460=3,19,IF(G460=4,20)))), FALSE))</f>
        <v>5.7891888086224294E-2</v>
      </c>
      <c r="I460" s="12" t="str">
        <f>IF(_xlfn.IFNA(VLOOKUP(D460,ctlistM2!A:AI,12,FALSE),"FA 12:0")=0,"FA 12:0", _xlfn.IFNA(VLOOKUP(D460,ctlistM2!A:AI,12,FALSE),"FA 12:0"))</f>
        <v>FA 12:0</v>
      </c>
      <c r="J460" s="12">
        <f>_xlfn.IFNA(VLOOKUP(D460,ctlistM2!A:AO,19,FALSE),0)</f>
        <v>0</v>
      </c>
      <c r="K460" s="2">
        <f>IF(J460=0,0,VLOOKUP(I460,ProbListM2!D:W,IF(J460=1,17,IF(J460=2,18,IF(J460=3,19,IF(J460=4,20)))),FALSE))</f>
        <v>0</v>
      </c>
      <c r="L460" s="12" t="str">
        <f>IF(_xlfn.IFNA(VLOOKUP(D460,ctlistM2!A:AI,20,FALSE),"FA 12:0")=0,"FA 12:0", _xlfn.IFNA(VLOOKUP(D460,ctlistM2!A:AI,20,FALSE),"FA 12:0"))</f>
        <v>FA 12:0</v>
      </c>
      <c r="M460">
        <f>_xlfn.IFNA(VLOOKUP(D460,ctlistM2!A:AR,27,FALSE),0)</f>
        <v>0</v>
      </c>
      <c r="N460" s="2">
        <f>IF(M460=0,0,VLOOKUP(L460,ProbListM2!D:W,IF(M460=1,17,IF(M460=2,18,IF(M460=3,19,IF(M460=4,20)))), FALSE))</f>
        <v>0</v>
      </c>
      <c r="O460" t="str">
        <f>IF(_xlfn.IFNA(VLOOKUP(D460,ctlistM2!A:AI,28,FALSE),"FA 12:0")=0,"FA 12:0", _xlfn.IFNA(VLOOKUP(D460,ctlistM2!A:AI,28,FALSE),"FA 12:0"))</f>
        <v>FA 12:0</v>
      </c>
      <c r="P460">
        <f>_xlfn.IFNA(VLOOKUP(D460,ctlistM2!A:AU,35,FALSE),0)</f>
        <v>0</v>
      </c>
      <c r="Q460" s="2">
        <f>IF(P460=0,0,VLOOKUP(O460,ProbListM2!D:W,IF(P460=1,17,IF(P460=2,18,IF(P460=3,19,IF(P460=4,20)))), FALSE))</f>
        <v>0</v>
      </c>
    </row>
    <row r="461" spans="1:17" x14ac:dyDescent="0.25">
      <c r="A461">
        <v>460</v>
      </c>
      <c r="B461">
        <v>922.8</v>
      </c>
      <c r="C461">
        <v>599.5</v>
      </c>
      <c r="D461" t="s">
        <v>1463</v>
      </c>
      <c r="E461">
        <f>VLOOKUP(D461,ProbListM2!D:S,10,FALSE)</f>
        <v>0.50350542176857149</v>
      </c>
      <c r="F461" t="str">
        <f>_xlfn.IFNA(VLOOKUP(D461,ctlistM2!A:AI,4,FALSE),"FA 12:0")</f>
        <v>TG 56:8-FA20:4</v>
      </c>
      <c r="G461">
        <f>_xlfn.IFNA(VLOOKUP(D461,ctlistM2!A:AL,11,FALSE),0)</f>
        <v>2</v>
      </c>
      <c r="H461" s="2">
        <f>IF(G461=0,0,VLOOKUP(F461,ProbListM2!D:W,IF(G461=1,17,IF(G461=2,18,IF(G461=3,19,IF(G461=4,20)))), FALSE))</f>
        <v>1.4962651106892995E-2</v>
      </c>
      <c r="I461" s="12" t="str">
        <f>IF(_xlfn.IFNA(VLOOKUP(D461,ctlistM2!A:AI,12,FALSE),"FA 12:0")=0,"FA 12:0", _xlfn.IFNA(VLOOKUP(D461,ctlistM2!A:AI,12,FALSE),"FA 12:0"))</f>
        <v>FA 12:0</v>
      </c>
      <c r="J461" s="12">
        <f>_xlfn.IFNA(VLOOKUP(D461,ctlistM2!A:AO,19,FALSE),0)</f>
        <v>0</v>
      </c>
      <c r="K461" s="2">
        <f>IF(J461=0,0,VLOOKUP(I461,ProbListM2!D:W,IF(J461=1,17,IF(J461=2,18,IF(J461=3,19,IF(J461=4,20)))),FALSE))</f>
        <v>0</v>
      </c>
      <c r="L461" s="12" t="str">
        <f>IF(_xlfn.IFNA(VLOOKUP(D461,ctlistM2!A:AI,20,FALSE),"FA 12:0")=0,"FA 12:0", _xlfn.IFNA(VLOOKUP(D461,ctlistM2!A:AI,20,FALSE),"FA 12:0"))</f>
        <v>FA 12:0</v>
      </c>
      <c r="M461">
        <f>_xlfn.IFNA(VLOOKUP(D461,ctlistM2!A:AR,27,FALSE),0)</f>
        <v>0</v>
      </c>
      <c r="N461" s="2">
        <f>IF(M461=0,0,VLOOKUP(L461,ProbListM2!D:W,IF(M461=1,17,IF(M461=2,18,IF(M461=3,19,IF(M461=4,20)))), FALSE))</f>
        <v>0</v>
      </c>
      <c r="O461" t="str">
        <f>IF(_xlfn.IFNA(VLOOKUP(D461,ctlistM2!A:AI,28,FALSE),"FA 12:0")=0,"FA 12:0", _xlfn.IFNA(VLOOKUP(D461,ctlistM2!A:AI,28,FALSE),"FA 12:0"))</f>
        <v>FA 12:0</v>
      </c>
      <c r="P461">
        <f>_xlfn.IFNA(VLOOKUP(D461,ctlistM2!A:AU,35,FALSE),0)</f>
        <v>0</v>
      </c>
      <c r="Q461" s="2">
        <f>IF(P461=0,0,VLOOKUP(O461,ProbListM2!D:W,IF(P461=1,17,IF(P461=2,18,IF(P461=3,19,IF(P461=4,20)))), FALSE))</f>
        <v>0</v>
      </c>
    </row>
    <row r="462" spans="1:17" x14ac:dyDescent="0.25">
      <c r="A462">
        <v>461</v>
      </c>
      <c r="B462">
        <v>922.8</v>
      </c>
      <c r="C462">
        <v>601.5</v>
      </c>
      <c r="D462" t="s">
        <v>1464</v>
      </c>
      <c r="E462">
        <f>VLOOKUP(D462,ProbListM2!D:S,10,FALSE)</f>
        <v>0.50350542176857149</v>
      </c>
      <c r="F462" t="str">
        <f>_xlfn.IFNA(VLOOKUP(D462,ctlistM2!A:AI,4,FALSE),"FA 12:0")</f>
        <v>TG 56:8-FA20:5</v>
      </c>
      <c r="G462">
        <f>_xlfn.IFNA(VLOOKUP(D462,ctlistM2!A:AL,11,FALSE),0)</f>
        <v>2</v>
      </c>
      <c r="H462" s="2">
        <f>IF(G462=0,0,VLOOKUP(F462,ProbListM2!D:W,IF(G462=1,17,IF(G462=2,18,IF(G462=3,19,IF(G462=4,20)))), FALSE))</f>
        <v>1.492760526892232E-2</v>
      </c>
      <c r="I462" s="12" t="str">
        <f>IF(_xlfn.IFNA(VLOOKUP(D462,ctlistM2!A:AI,12,FALSE),"FA 12:0")=0,"FA 12:0", _xlfn.IFNA(VLOOKUP(D462,ctlistM2!A:AI,12,FALSE),"FA 12:0"))</f>
        <v>TG 56:8-FA20:4</v>
      </c>
      <c r="J462" s="12">
        <f>_xlfn.IFNA(VLOOKUP(D462,ctlistM2!A:AO,19,FALSE),0)</f>
        <v>1</v>
      </c>
      <c r="K462" s="2">
        <f>IF(J462=0,0,VLOOKUP(I462,ProbListM2!D:W,IF(J462=1,17,IF(J462=2,18,IF(J462=3,19,IF(J462=4,20)))),FALSE))</f>
        <v>5.2769386243772511E-2</v>
      </c>
      <c r="L462" s="12" t="str">
        <f>IF(_xlfn.IFNA(VLOOKUP(D462,ctlistM2!A:AI,20,FALSE),"FA 12:0")=0,"FA 12:0", _xlfn.IFNA(VLOOKUP(D462,ctlistM2!A:AI,20,FALSE),"FA 12:0"))</f>
        <v>FA 12:0</v>
      </c>
      <c r="M462">
        <f>_xlfn.IFNA(VLOOKUP(D462,ctlistM2!A:AR,27,FALSE),0)</f>
        <v>0</v>
      </c>
      <c r="N462" s="2">
        <f>IF(M462=0,0,VLOOKUP(L462,ProbListM2!D:W,IF(M462=1,17,IF(M462=2,18,IF(M462=3,19,IF(M462=4,20)))), FALSE))</f>
        <v>0</v>
      </c>
      <c r="O462" t="str">
        <f>IF(_xlfn.IFNA(VLOOKUP(D462,ctlistM2!A:AI,28,FALSE),"FA 12:0")=0,"FA 12:0", _xlfn.IFNA(VLOOKUP(D462,ctlistM2!A:AI,28,FALSE),"FA 12:0"))</f>
        <v>FA 12:0</v>
      </c>
      <c r="P462">
        <f>_xlfn.IFNA(VLOOKUP(D462,ctlistM2!A:AU,35,FALSE),0)</f>
        <v>0</v>
      </c>
      <c r="Q462" s="2">
        <f>IF(P462=0,0,VLOOKUP(O462,ProbListM2!D:W,IF(P462=1,17,IF(P462=2,18,IF(P462=3,19,IF(P462=4,20)))), FALSE))</f>
        <v>0</v>
      </c>
    </row>
    <row r="463" spans="1:17" x14ac:dyDescent="0.25">
      <c r="A463">
        <v>462</v>
      </c>
      <c r="B463">
        <v>922.8</v>
      </c>
      <c r="C463">
        <v>603.5</v>
      </c>
      <c r="D463" t="s">
        <v>1465</v>
      </c>
      <c r="E463">
        <f>VLOOKUP(D463,ProbListM2!D:S,10,FALSE)</f>
        <v>0.50350542176857149</v>
      </c>
      <c r="F463" t="str">
        <f>_xlfn.IFNA(VLOOKUP(D463,ctlistM2!A:AI,4,FALSE),"FA 12:0")</f>
        <v>TG 56:8-FA20:5</v>
      </c>
      <c r="G463">
        <f>_xlfn.IFNA(VLOOKUP(D463,ctlistM2!A:AL,11,FALSE),0)</f>
        <v>1</v>
      </c>
      <c r="H463" s="2">
        <f>IF(G463=0,0,VLOOKUP(F463,ProbListM2!D:W,IF(G463=1,17,IF(G463=2,18,IF(G463=3,19,IF(G463=4,20)))), FALSE))</f>
        <v>5.2836698191544434E-2</v>
      </c>
      <c r="I463" s="12" t="str">
        <f>IF(_xlfn.IFNA(VLOOKUP(D463,ctlistM2!A:AI,12,FALSE),"FA 12:0")=0,"FA 12:0", _xlfn.IFNA(VLOOKUP(D463,ctlistM2!A:AI,12,FALSE),"FA 12:0"))</f>
        <v>FA 12:0</v>
      </c>
      <c r="J463" s="12">
        <f>_xlfn.IFNA(VLOOKUP(D463,ctlistM2!A:AO,19,FALSE),0)</f>
        <v>0</v>
      </c>
      <c r="K463" s="2">
        <f>IF(J463=0,0,VLOOKUP(I463,ProbListM2!D:W,IF(J463=1,17,IF(J463=2,18,IF(J463=3,19,IF(J463=4,20)))),FALSE))</f>
        <v>0</v>
      </c>
      <c r="L463" s="12" t="str">
        <f>IF(_xlfn.IFNA(VLOOKUP(D463,ctlistM2!A:AI,20,FALSE),"FA 12:0")=0,"FA 12:0", _xlfn.IFNA(VLOOKUP(D463,ctlistM2!A:AI,20,FALSE),"FA 12:0"))</f>
        <v>FA 12:0</v>
      </c>
      <c r="M463">
        <f>_xlfn.IFNA(VLOOKUP(D463,ctlistM2!A:AR,27,FALSE),0)</f>
        <v>0</v>
      </c>
      <c r="N463" s="2">
        <f>IF(M463=0,0,VLOOKUP(L463,ProbListM2!D:W,IF(M463=1,17,IF(M463=2,18,IF(M463=3,19,IF(M463=4,20)))), FALSE))</f>
        <v>0</v>
      </c>
      <c r="O463" t="str">
        <f>IF(_xlfn.IFNA(VLOOKUP(D463,ctlistM2!A:AI,28,FALSE),"FA 12:0")=0,"FA 12:0", _xlfn.IFNA(VLOOKUP(D463,ctlistM2!A:AI,28,FALSE),"FA 12:0"))</f>
        <v>FA 12:0</v>
      </c>
      <c r="P463">
        <f>_xlfn.IFNA(VLOOKUP(D463,ctlistM2!A:AU,35,FALSE),0)</f>
        <v>0</v>
      </c>
      <c r="Q463" s="2">
        <f>IF(P463=0,0,VLOOKUP(O463,ProbListM2!D:W,IF(P463=1,17,IF(P463=2,18,IF(P463=3,19,IF(P463=4,20)))), FALSE))</f>
        <v>0</v>
      </c>
    </row>
    <row r="464" spans="1:17" x14ac:dyDescent="0.25">
      <c r="A464">
        <v>463</v>
      </c>
      <c r="B464">
        <v>922.8</v>
      </c>
      <c r="C464">
        <v>573.5</v>
      </c>
      <c r="D464" t="s">
        <v>1466</v>
      </c>
      <c r="E464">
        <f>VLOOKUP(D464,ProbListM2!D:S,10,FALSE)</f>
        <v>0.50350542176857149</v>
      </c>
      <c r="F464" t="str">
        <f>_xlfn.IFNA(VLOOKUP(D464,ctlistM2!A:AI,4,FALSE),"FA 12:0")</f>
        <v>TG 56:8-FA22:5</v>
      </c>
      <c r="G464">
        <f>_xlfn.IFNA(VLOOKUP(D464,ctlistM2!A:AL,11,FALSE),0)</f>
        <v>2</v>
      </c>
      <c r="H464" s="2">
        <f>IF(G464=0,0,VLOOKUP(F464,ProbListM2!D:W,IF(G464=1,17,IF(G464=2,18,IF(G464=3,19,IF(G464=4,20)))), FALSE))</f>
        <v>1.7664153793379832E-2</v>
      </c>
      <c r="I464" s="12" t="str">
        <f>IF(_xlfn.IFNA(VLOOKUP(D464,ctlistM2!A:AI,12,FALSE),"FA 12:0")=0,"FA 12:0", _xlfn.IFNA(VLOOKUP(D464,ctlistM2!A:AI,12,FALSE),"FA 12:0"))</f>
        <v>FA 12:0</v>
      </c>
      <c r="J464" s="12">
        <f>_xlfn.IFNA(VLOOKUP(D464,ctlistM2!A:AO,19,FALSE),0)</f>
        <v>0</v>
      </c>
      <c r="K464" s="2">
        <f>IF(J464=0,0,VLOOKUP(I464,ProbListM2!D:W,IF(J464=1,17,IF(J464=2,18,IF(J464=3,19,IF(J464=4,20)))),FALSE))</f>
        <v>0</v>
      </c>
      <c r="L464" s="12" t="str">
        <f>IF(_xlfn.IFNA(VLOOKUP(D464,ctlistM2!A:AI,20,FALSE),"FA 12:0")=0,"FA 12:0", _xlfn.IFNA(VLOOKUP(D464,ctlistM2!A:AI,20,FALSE),"FA 12:0"))</f>
        <v>FA 12:0</v>
      </c>
      <c r="M464">
        <f>_xlfn.IFNA(VLOOKUP(D464,ctlistM2!A:AR,27,FALSE),0)</f>
        <v>0</v>
      </c>
      <c r="N464" s="2">
        <f>IF(M464=0,0,VLOOKUP(L464,ProbListM2!D:W,IF(M464=1,17,IF(M464=2,18,IF(M464=3,19,IF(M464=4,20)))), FALSE))</f>
        <v>0</v>
      </c>
      <c r="O464" t="str">
        <f>IF(_xlfn.IFNA(VLOOKUP(D464,ctlistM2!A:AI,28,FALSE),"FA 12:0")=0,"FA 12:0", _xlfn.IFNA(VLOOKUP(D464,ctlistM2!A:AI,28,FALSE),"FA 12:0"))</f>
        <v>FA 12:0</v>
      </c>
      <c r="P464">
        <f>_xlfn.IFNA(VLOOKUP(D464,ctlistM2!A:AU,35,FALSE),0)</f>
        <v>0</v>
      </c>
      <c r="Q464" s="2">
        <f>IF(P464=0,0,VLOOKUP(O464,ProbListM2!D:W,IF(P464=1,17,IF(P464=2,18,IF(P464=3,19,IF(P464=4,20)))), FALSE))</f>
        <v>0</v>
      </c>
    </row>
    <row r="465" spans="1:17" x14ac:dyDescent="0.25">
      <c r="A465">
        <v>464</v>
      </c>
      <c r="B465">
        <v>922.8</v>
      </c>
      <c r="C465">
        <v>575.5</v>
      </c>
      <c r="D465" t="s">
        <v>1467</v>
      </c>
      <c r="E465">
        <f>VLOOKUP(D465,ProbListM2!D:S,10,FALSE)</f>
        <v>0.50350542176857149</v>
      </c>
      <c r="F465" t="str">
        <f>_xlfn.IFNA(VLOOKUP(D465,ctlistM2!A:AI,4,FALSE),"FA 12:0")</f>
        <v>TG 56:8-FA22:6</v>
      </c>
      <c r="G465">
        <f>_xlfn.IFNA(VLOOKUP(D465,ctlistM2!A:AL,11,FALSE),0)</f>
        <v>2</v>
      </c>
      <c r="H465" s="2">
        <f>IF(G465=0,0,VLOOKUP(F465,ProbListM2!D:W,IF(G465=1,17,IF(G465=2,18,IF(G465=3,19,IF(G465=4,20)))), FALSE))</f>
        <v>1.7625701003375387E-2</v>
      </c>
      <c r="I465" s="12" t="str">
        <f>IF(_xlfn.IFNA(VLOOKUP(D465,ctlistM2!A:AI,12,FALSE),"FA 12:0")=0,"FA 12:0", _xlfn.IFNA(VLOOKUP(D465,ctlistM2!A:AI,12,FALSE),"FA 12:0"))</f>
        <v>TG 56:8-FA22:5</v>
      </c>
      <c r="J465" s="12">
        <f>_xlfn.IFNA(VLOOKUP(D465,ctlistM2!A:AO,19,FALSE),0)</f>
        <v>1</v>
      </c>
      <c r="K465" s="2">
        <f>IF(J465=0,0,VLOOKUP(I465,ProbListM2!D:W,IF(J465=1,17,IF(J465=2,18,IF(J465=3,19,IF(J465=4,20)))),FALSE))</f>
        <v>4.7902875451100578E-2</v>
      </c>
      <c r="L465" s="12" t="str">
        <f>IF(_xlfn.IFNA(VLOOKUP(D465,ctlistM2!A:AI,20,FALSE),"FA 12:0")=0,"FA 12:0", _xlfn.IFNA(VLOOKUP(D465,ctlistM2!A:AI,20,FALSE),"FA 12:0"))</f>
        <v>FA 12:0</v>
      </c>
      <c r="M465">
        <f>_xlfn.IFNA(VLOOKUP(D465,ctlistM2!A:AR,27,FALSE),0)</f>
        <v>0</v>
      </c>
      <c r="N465" s="2">
        <f>IF(M465=0,0,VLOOKUP(L465,ProbListM2!D:W,IF(M465=1,17,IF(M465=2,18,IF(M465=3,19,IF(M465=4,20)))), FALSE))</f>
        <v>0</v>
      </c>
      <c r="O465" t="str">
        <f>IF(_xlfn.IFNA(VLOOKUP(D465,ctlistM2!A:AI,28,FALSE),"FA 12:0")=0,"FA 12:0", _xlfn.IFNA(VLOOKUP(D465,ctlistM2!A:AI,28,FALSE),"FA 12:0"))</f>
        <v>FA 12:0</v>
      </c>
      <c r="P465">
        <f>_xlfn.IFNA(VLOOKUP(D465,ctlistM2!A:AU,35,FALSE),0)</f>
        <v>0</v>
      </c>
      <c r="Q465" s="2">
        <f>IF(P465=0,0,VLOOKUP(O465,ProbListM2!D:W,IF(P465=1,17,IF(P465=2,18,IF(P465=3,19,IF(P465=4,20)))), FALSE))</f>
        <v>0</v>
      </c>
    </row>
    <row r="466" spans="1:17" x14ac:dyDescent="0.25">
      <c r="A466">
        <v>465</v>
      </c>
      <c r="B466">
        <v>922.8</v>
      </c>
      <c r="C466">
        <v>577.5</v>
      </c>
      <c r="D466" t="s">
        <v>1468</v>
      </c>
      <c r="E466">
        <f>VLOOKUP(D466,ProbListM2!D:S,10,FALSE)</f>
        <v>0.50350542176857149</v>
      </c>
      <c r="F466" t="str">
        <f>_xlfn.IFNA(VLOOKUP(D466,ctlistM2!A:AI,4,FALSE),"FA 12:0")</f>
        <v>TG 56:8-FA22:6</v>
      </c>
      <c r="G466">
        <f>_xlfn.IFNA(VLOOKUP(D466,ctlistM2!A:AL,11,FALSE),0)</f>
        <v>1</v>
      </c>
      <c r="H466" s="2">
        <f>IF(G466=0,0,VLOOKUP(F466,ProbListM2!D:W,IF(G466=1,17,IF(G466=2,18,IF(G466=3,19,IF(G466=4,20)))), FALSE))</f>
        <v>4.7966780446838733E-2</v>
      </c>
      <c r="I466" s="12" t="str">
        <f>IF(_xlfn.IFNA(VLOOKUP(D466,ctlistM2!A:AI,12,FALSE),"FA 12:0")=0,"FA 12:0", _xlfn.IFNA(VLOOKUP(D466,ctlistM2!A:AI,12,FALSE),"FA 12:0"))</f>
        <v>FA 12:0</v>
      </c>
      <c r="J466" s="12">
        <f>_xlfn.IFNA(VLOOKUP(D466,ctlistM2!A:AO,19,FALSE),0)</f>
        <v>0</v>
      </c>
      <c r="K466" s="2">
        <f>IF(J466=0,0,VLOOKUP(I466,ProbListM2!D:W,IF(J466=1,17,IF(J466=2,18,IF(J466=3,19,IF(J466=4,20)))),FALSE))</f>
        <v>0</v>
      </c>
      <c r="L466" s="12" t="str">
        <f>IF(_xlfn.IFNA(VLOOKUP(D466,ctlistM2!A:AI,20,FALSE),"FA 12:0")=0,"FA 12:0", _xlfn.IFNA(VLOOKUP(D466,ctlistM2!A:AI,20,FALSE),"FA 12:0"))</f>
        <v>FA 12:0</v>
      </c>
      <c r="M466">
        <f>_xlfn.IFNA(VLOOKUP(D466,ctlistM2!A:AR,27,FALSE),0)</f>
        <v>0</v>
      </c>
      <c r="N466" s="2">
        <f>IF(M466=0,0,VLOOKUP(L466,ProbListM2!D:W,IF(M466=1,17,IF(M466=2,18,IF(M466=3,19,IF(M466=4,20)))), FALSE))</f>
        <v>0</v>
      </c>
      <c r="O466" t="str">
        <f>IF(_xlfn.IFNA(VLOOKUP(D466,ctlistM2!A:AI,28,FALSE),"FA 12:0")=0,"FA 12:0", _xlfn.IFNA(VLOOKUP(D466,ctlistM2!A:AI,28,FALSE),"FA 12:0"))</f>
        <v>FA 12:0</v>
      </c>
      <c r="P466">
        <f>_xlfn.IFNA(VLOOKUP(D466,ctlistM2!A:AU,35,FALSE),0)</f>
        <v>0</v>
      </c>
      <c r="Q466" s="2">
        <f>IF(P466=0,0,VLOOKUP(O466,ProbListM2!D:W,IF(P466=1,17,IF(P466=2,18,IF(P466=3,19,IF(P466=4,20)))), FALSE))</f>
        <v>0</v>
      </c>
    </row>
    <row r="467" spans="1:17" x14ac:dyDescent="0.25">
      <c r="A467">
        <v>466</v>
      </c>
      <c r="B467">
        <v>920.8</v>
      </c>
      <c r="C467">
        <v>647.5</v>
      </c>
      <c r="D467" t="s">
        <v>1469</v>
      </c>
      <c r="E467">
        <f>VLOOKUP(D467,ProbListM2!D:S,10,FALSE)</f>
        <v>0.50365650738851664</v>
      </c>
      <c r="F467" t="str">
        <f>_xlfn.IFNA(VLOOKUP(D467,ctlistM2!A:AI,4,FALSE),"FA 12:0")</f>
        <v>FA 12:0</v>
      </c>
      <c r="G467">
        <f>_xlfn.IFNA(VLOOKUP(D467,ctlistM2!A:AL,11,FALSE),0)</f>
        <v>0</v>
      </c>
      <c r="H467" s="2">
        <f>IF(G467=0,0,VLOOKUP(F467,ProbListM2!D:W,IF(G467=1,17,IF(G467=2,18,IF(G467=3,19,IF(G467=4,20)))), FALSE))</f>
        <v>0</v>
      </c>
      <c r="I467" s="12" t="str">
        <f>IF(_xlfn.IFNA(VLOOKUP(D467,ctlistM2!A:AI,12,FALSE),"FA 12:0")=0,"FA 12:0", _xlfn.IFNA(VLOOKUP(D467,ctlistM2!A:AI,12,FALSE),"FA 12:0"))</f>
        <v>FA 12:0</v>
      </c>
      <c r="J467" s="12">
        <f>_xlfn.IFNA(VLOOKUP(D467,ctlistM2!A:AO,19,FALSE),0)</f>
        <v>0</v>
      </c>
      <c r="K467" s="2">
        <f>IF(J467=0,0,VLOOKUP(I467,ProbListM2!D:W,IF(J467=1,17,IF(J467=2,18,IF(J467=3,19,IF(J467=4,20)))),FALSE))</f>
        <v>0</v>
      </c>
      <c r="L467" s="12" t="str">
        <f>IF(_xlfn.IFNA(VLOOKUP(D467,ctlistM2!A:AI,20,FALSE),"FA 12:0")=0,"FA 12:0", _xlfn.IFNA(VLOOKUP(D467,ctlistM2!A:AI,20,FALSE),"FA 12:0"))</f>
        <v>FA 12:0</v>
      </c>
      <c r="M467">
        <f>_xlfn.IFNA(VLOOKUP(D467,ctlistM2!A:AR,27,FALSE),0)</f>
        <v>0</v>
      </c>
      <c r="N467" s="2">
        <f>IF(M467=0,0,VLOOKUP(L467,ProbListM2!D:W,IF(M467=1,17,IF(M467=2,18,IF(M467=3,19,IF(M467=4,20)))), FALSE))</f>
        <v>0</v>
      </c>
      <c r="O467" t="str">
        <f>IF(_xlfn.IFNA(VLOOKUP(D467,ctlistM2!A:AI,28,FALSE),"FA 12:0")=0,"FA 12:0", _xlfn.IFNA(VLOOKUP(D467,ctlistM2!A:AI,28,FALSE),"FA 12:0"))</f>
        <v>FA 12:0</v>
      </c>
      <c r="P467">
        <f>_xlfn.IFNA(VLOOKUP(D467,ctlistM2!A:AU,35,FALSE),0)</f>
        <v>0</v>
      </c>
      <c r="Q467" s="2">
        <f>IF(P467=0,0,VLOOKUP(O467,ProbListM2!D:W,IF(P467=1,17,IF(P467=2,18,IF(P467=3,19,IF(P467=4,20)))), FALSE))</f>
        <v>0</v>
      </c>
    </row>
    <row r="468" spans="1:17" x14ac:dyDescent="0.25">
      <c r="A468">
        <v>467</v>
      </c>
      <c r="B468">
        <v>920.8</v>
      </c>
      <c r="C468">
        <v>649.5</v>
      </c>
      <c r="D468" t="s">
        <v>1470</v>
      </c>
      <c r="E468">
        <f>VLOOKUP(D468,ProbListM2!D:S,10,FALSE)</f>
        <v>0.50365650738851664</v>
      </c>
      <c r="F468" t="str">
        <f>_xlfn.IFNA(VLOOKUP(D468,ctlistM2!A:AI,4,FALSE),"FA 12:0")</f>
        <v>FA 12:0</v>
      </c>
      <c r="G468">
        <f>_xlfn.IFNA(VLOOKUP(D468,ctlistM2!A:AL,11,FALSE),0)</f>
        <v>0</v>
      </c>
      <c r="H468" s="2">
        <f>IF(G468=0,0,VLOOKUP(F468,ProbListM2!D:W,IF(G468=1,17,IF(G468=2,18,IF(G468=3,19,IF(G468=4,20)))), FALSE))</f>
        <v>0</v>
      </c>
      <c r="I468" s="12" t="str">
        <f>IF(_xlfn.IFNA(VLOOKUP(D468,ctlistM2!A:AI,12,FALSE),"FA 12:0")=0,"FA 12:0", _xlfn.IFNA(VLOOKUP(D468,ctlistM2!A:AI,12,FALSE),"FA 12:0"))</f>
        <v>FA 12:0</v>
      </c>
      <c r="J468" s="12">
        <f>_xlfn.IFNA(VLOOKUP(D468,ctlistM2!A:AO,19,FALSE),0)</f>
        <v>0</v>
      </c>
      <c r="K468" s="2">
        <f>IF(J468=0,0,VLOOKUP(I468,ProbListM2!D:W,IF(J468=1,17,IF(J468=2,18,IF(J468=3,19,IF(J468=4,20)))),FALSE))</f>
        <v>0</v>
      </c>
      <c r="L468" s="12" t="str">
        <f>IF(_xlfn.IFNA(VLOOKUP(D468,ctlistM2!A:AI,20,FALSE),"FA 12:0")=0,"FA 12:0", _xlfn.IFNA(VLOOKUP(D468,ctlistM2!A:AI,20,FALSE),"FA 12:0"))</f>
        <v>FA 12:0</v>
      </c>
      <c r="M468">
        <f>_xlfn.IFNA(VLOOKUP(D468,ctlistM2!A:AR,27,FALSE),0)</f>
        <v>0</v>
      </c>
      <c r="N468" s="2">
        <f>IF(M468=0,0,VLOOKUP(L468,ProbListM2!D:W,IF(M468=1,17,IF(M468=2,18,IF(M468=3,19,IF(M468=4,20)))), FALSE))</f>
        <v>0</v>
      </c>
      <c r="O468" t="str">
        <f>IF(_xlfn.IFNA(VLOOKUP(D468,ctlistM2!A:AI,28,FALSE),"FA 12:0")=0,"FA 12:0", _xlfn.IFNA(VLOOKUP(D468,ctlistM2!A:AI,28,FALSE),"FA 12:0"))</f>
        <v>FA 12:0</v>
      </c>
      <c r="P468">
        <f>_xlfn.IFNA(VLOOKUP(D468,ctlistM2!A:AU,35,FALSE),0)</f>
        <v>0</v>
      </c>
      <c r="Q468" s="2">
        <f>IF(P468=0,0,VLOOKUP(O468,ProbListM2!D:W,IF(P468=1,17,IF(P468=2,18,IF(P468=3,19,IF(P468=4,20)))), FALSE))</f>
        <v>0</v>
      </c>
    </row>
    <row r="469" spans="1:17" x14ac:dyDescent="0.25">
      <c r="A469">
        <v>468</v>
      </c>
      <c r="B469">
        <v>920.8</v>
      </c>
      <c r="C469">
        <v>621.5</v>
      </c>
      <c r="D469" t="s">
        <v>1471</v>
      </c>
      <c r="E469">
        <f>VLOOKUP(D469,ProbListM2!D:S,10,FALSE)</f>
        <v>0.50365650738851664</v>
      </c>
      <c r="F469" t="str">
        <f>_xlfn.IFNA(VLOOKUP(D469,ctlistM2!A:AI,4,FALSE),"FA 12:0")</f>
        <v>TG 55:2-FA18:1</v>
      </c>
      <c r="G469">
        <f>_xlfn.IFNA(VLOOKUP(D469,ctlistM2!A:AL,11,FALSE),0)</f>
        <v>1</v>
      </c>
      <c r="H469" s="2">
        <f>IF(G469=0,0,VLOOKUP(F469,ProbListM2!D:W,IF(G469=1,17,IF(G469=2,18,IF(G469=3,19,IF(G469=4,20)))), FALSE))</f>
        <v>5.6073949714347822E-2</v>
      </c>
      <c r="I469" s="12" t="str">
        <f>IF(_xlfn.IFNA(VLOOKUP(D469,ctlistM2!A:AI,12,FALSE),"FA 12:0")=0,"FA 12:0", _xlfn.IFNA(VLOOKUP(D469,ctlistM2!A:AI,12,FALSE),"FA 12:0"))</f>
        <v>TG 55:2-FA18:2</v>
      </c>
      <c r="J469" s="12">
        <f>_xlfn.IFNA(VLOOKUP(D469,ctlistM2!A:AO,19,FALSE),0)</f>
        <v>2</v>
      </c>
      <c r="K469" s="2">
        <f>IF(J469=0,0,VLOOKUP(I469,ProbListM2!D:W,IF(J469=1,17,IF(J469=2,18,IF(J469=3,19,IF(J469=4,20)))),FALSE))</f>
        <v>1.266937630320039E-2</v>
      </c>
      <c r="L469" s="12" t="str">
        <f>IF(_xlfn.IFNA(VLOOKUP(D469,ctlistM2!A:AI,20,FALSE),"FA 12:0")=0,"FA 12:0", _xlfn.IFNA(VLOOKUP(D469,ctlistM2!A:AI,20,FALSE),"FA 12:0"))</f>
        <v>dTG 55:4-FA18:1</v>
      </c>
      <c r="M469">
        <f>_xlfn.IFNA(VLOOKUP(D469,ctlistM2!A:AR,27,FALSE),0)</f>
        <v>3</v>
      </c>
      <c r="N469" s="2">
        <f>IF(M469=0,0,VLOOKUP(L469,ProbListM2!D:W,IF(M469=1,17,IF(M469=2,18,IF(M469=3,19,IF(M469=4,20)))), FALSE))</f>
        <v>0.23234937430885858</v>
      </c>
      <c r="O469" t="str">
        <f>IF(_xlfn.IFNA(VLOOKUP(D469,ctlistM2!A:AI,28,FALSE),"FA 12:0")=0,"FA 12:0", _xlfn.IFNA(VLOOKUP(D469,ctlistM2!A:AI,28,FALSE),"FA 12:0"))</f>
        <v>FA 12:0</v>
      </c>
      <c r="P469">
        <f>_xlfn.IFNA(VLOOKUP(D469,ctlistM2!A:AU,35,FALSE),0)</f>
        <v>0</v>
      </c>
      <c r="Q469" s="2">
        <f>IF(P469=0,0,VLOOKUP(O469,ProbListM2!D:W,IF(P469=1,17,IF(P469=2,18,IF(P469=3,19,IF(P469=4,20)))), FALSE))</f>
        <v>0</v>
      </c>
    </row>
    <row r="470" spans="1:17" x14ac:dyDescent="0.25">
      <c r="A470">
        <v>469</v>
      </c>
      <c r="B470">
        <v>920.8</v>
      </c>
      <c r="C470">
        <v>623.5</v>
      </c>
      <c r="D470" t="s">
        <v>1472</v>
      </c>
      <c r="E470">
        <f>VLOOKUP(D470,ProbListM2!D:S,10,FALSE)</f>
        <v>0.50365650738851664</v>
      </c>
      <c r="F470" t="str">
        <f>_xlfn.IFNA(VLOOKUP(D470,ctlistM2!A:AI,4,FALSE),"FA 12:0")</f>
        <v>TG 56:9-FA18:3</v>
      </c>
      <c r="G470">
        <f>_xlfn.IFNA(VLOOKUP(D470,ctlistM2!A:AL,11,FALSE),0)</f>
        <v>2</v>
      </c>
      <c r="H470" s="2">
        <f>IF(G470=0,0,VLOOKUP(F470,ProbListM2!D:W,IF(G470=1,17,IF(G470=2,18,IF(G470=3,19,IF(G470=4,20)))), FALSE))</f>
        <v>1.2520895457102976E-2</v>
      </c>
      <c r="I470" s="12" t="str">
        <f>IF(_xlfn.IFNA(VLOOKUP(D470,ctlistM2!A:AI,12,FALSE),"FA 12:0")=0,"FA 12:0", _xlfn.IFNA(VLOOKUP(D470,ctlistM2!A:AI,12,FALSE),"FA 12:0"))</f>
        <v>TG 55:2-FA18:2</v>
      </c>
      <c r="J470" s="12">
        <f>_xlfn.IFNA(VLOOKUP(D470,ctlistM2!A:AO,19,FALSE),0)</f>
        <v>1</v>
      </c>
      <c r="K470" s="2">
        <f>IF(J470=0,0,VLOOKUP(I470,ProbListM2!D:W,IF(J470=1,17,IF(J470=2,18,IF(J470=3,19,IF(J470=4,20)))),FALSE))</f>
        <v>5.6143788371598467E-2</v>
      </c>
      <c r="L470" s="12" t="str">
        <f>IF(_xlfn.IFNA(VLOOKUP(D470,ctlistM2!A:AI,20,FALSE),"FA 12:0")=0,"FA 12:0", _xlfn.IFNA(VLOOKUP(D470,ctlistM2!A:AI,20,FALSE),"FA 12:0"))</f>
        <v>FA 12:0</v>
      </c>
      <c r="M470">
        <f>_xlfn.IFNA(VLOOKUP(D470,ctlistM2!A:AR,27,FALSE),0)</f>
        <v>0</v>
      </c>
      <c r="N470" s="2">
        <f>IF(M470=0,0,VLOOKUP(L470,ProbListM2!D:W,IF(M470=1,17,IF(M470=2,18,IF(M470=3,19,IF(M470=4,20)))), FALSE))</f>
        <v>0</v>
      </c>
      <c r="O470" t="str">
        <f>IF(_xlfn.IFNA(VLOOKUP(D470,ctlistM2!A:AI,28,FALSE),"FA 12:0")=0,"FA 12:0", _xlfn.IFNA(VLOOKUP(D470,ctlistM2!A:AI,28,FALSE),"FA 12:0"))</f>
        <v>FA 12:0</v>
      </c>
      <c r="P470">
        <f>_xlfn.IFNA(VLOOKUP(D470,ctlistM2!A:AU,35,FALSE),0)</f>
        <v>0</v>
      </c>
      <c r="Q470" s="2">
        <f>IF(P470=0,0,VLOOKUP(O470,ProbListM2!D:W,IF(P470=1,17,IF(P470=2,18,IF(P470=3,19,IF(P470=4,20)))), FALSE))</f>
        <v>0</v>
      </c>
    </row>
    <row r="471" spans="1:17" x14ac:dyDescent="0.25">
      <c r="A471">
        <v>470</v>
      </c>
      <c r="B471">
        <v>920.8</v>
      </c>
      <c r="C471">
        <v>625.5</v>
      </c>
      <c r="D471" t="s">
        <v>1473</v>
      </c>
      <c r="E471">
        <f>VLOOKUP(D471,ProbListM2!D:S,10,FALSE)</f>
        <v>0.50365650738851664</v>
      </c>
      <c r="F471" t="str">
        <f>_xlfn.IFNA(VLOOKUP(D471,ctlistM2!A:AI,4,FALSE),"FA 12:0")</f>
        <v>TG 56:9-FA18:3</v>
      </c>
      <c r="G471">
        <f>_xlfn.IFNA(VLOOKUP(D471,ctlistM2!A:AL,11,FALSE),0)</f>
        <v>1</v>
      </c>
      <c r="H471" s="2">
        <f>IF(G471=0,0,VLOOKUP(F471,ProbListM2!D:W,IF(G471=1,17,IF(G471=2,18,IF(G471=3,19,IF(G471=4,20)))), FALSE))</f>
        <v>5.7838564797177514E-2</v>
      </c>
      <c r="I471" s="12" t="str">
        <f>IF(_xlfn.IFNA(VLOOKUP(D471,ctlistM2!A:AI,12,FALSE),"FA 12:0")=0,"FA 12:0", _xlfn.IFNA(VLOOKUP(D471,ctlistM2!A:AI,12,FALSE),"FA 12:0"))</f>
        <v>FA 12:0</v>
      </c>
      <c r="J471" s="12">
        <f>_xlfn.IFNA(VLOOKUP(D471,ctlistM2!A:AO,19,FALSE),0)</f>
        <v>0</v>
      </c>
      <c r="K471" s="2">
        <f>IF(J471=0,0,VLOOKUP(I471,ProbListM2!D:W,IF(J471=1,17,IF(J471=2,18,IF(J471=3,19,IF(J471=4,20)))),FALSE))</f>
        <v>0</v>
      </c>
      <c r="L471" s="12" t="str">
        <f>IF(_xlfn.IFNA(VLOOKUP(D471,ctlistM2!A:AI,20,FALSE),"FA 12:0")=0,"FA 12:0", _xlfn.IFNA(VLOOKUP(D471,ctlistM2!A:AI,20,FALSE),"FA 12:0"))</f>
        <v>FA 12:0</v>
      </c>
      <c r="M471">
        <f>_xlfn.IFNA(VLOOKUP(D471,ctlistM2!A:AR,27,FALSE),0)</f>
        <v>0</v>
      </c>
      <c r="N471" s="2">
        <f>IF(M471=0,0,VLOOKUP(L471,ProbListM2!D:W,IF(M471=1,17,IF(M471=2,18,IF(M471=3,19,IF(M471=4,20)))), FALSE))</f>
        <v>0</v>
      </c>
      <c r="O471" t="str">
        <f>IF(_xlfn.IFNA(VLOOKUP(D471,ctlistM2!A:AI,28,FALSE),"FA 12:0")=0,"FA 12:0", _xlfn.IFNA(VLOOKUP(D471,ctlistM2!A:AI,28,FALSE),"FA 12:0"))</f>
        <v>FA 12:0</v>
      </c>
      <c r="P471">
        <f>_xlfn.IFNA(VLOOKUP(D471,ctlistM2!A:AU,35,FALSE),0)</f>
        <v>0</v>
      </c>
      <c r="Q471" s="2">
        <f>IF(P471=0,0,VLOOKUP(O471,ProbListM2!D:W,IF(P471=1,17,IF(P471=2,18,IF(P471=3,19,IF(P471=4,20)))), FALSE))</f>
        <v>0</v>
      </c>
    </row>
    <row r="472" spans="1:17" x14ac:dyDescent="0.25">
      <c r="A472">
        <v>471</v>
      </c>
      <c r="B472">
        <v>920.8</v>
      </c>
      <c r="C472">
        <v>599.5</v>
      </c>
      <c r="D472" t="s">
        <v>1474</v>
      </c>
      <c r="E472">
        <f>VLOOKUP(D472,ProbListM2!D:S,10,FALSE)</f>
        <v>0.50365650738851664</v>
      </c>
      <c r="F472" t="str">
        <f>_xlfn.IFNA(VLOOKUP(D472,ctlistM2!A:AI,4,FALSE),"FA 12:0")</f>
        <v>TG 56:9-FA20:5</v>
      </c>
      <c r="G472">
        <f>_xlfn.IFNA(VLOOKUP(D472,ctlistM2!A:AL,11,FALSE),0)</f>
        <v>2</v>
      </c>
      <c r="H472" s="2">
        <f>IF(G472=0,0,VLOOKUP(F472,ProbListM2!D:W,IF(G472=1,17,IF(G472=2,18,IF(G472=3,19,IF(G472=4,20)))), FALSE))</f>
        <v>1.4932084558317916E-2</v>
      </c>
      <c r="I472" s="12" t="str">
        <f>IF(_xlfn.IFNA(VLOOKUP(D472,ctlistM2!A:AI,12,FALSE),"FA 12:0")=0,"FA 12:0", _xlfn.IFNA(VLOOKUP(D472,ctlistM2!A:AI,12,FALSE),"FA 12:0"))</f>
        <v>TG 56:9-FA20:4</v>
      </c>
      <c r="J472" s="12">
        <f>_xlfn.IFNA(VLOOKUP(D472,ctlistM2!A:AO,19,FALSE),0)</f>
        <v>1</v>
      </c>
      <c r="K472" s="2">
        <f>IF(J472=0,0,VLOOKUP(I472,ProbListM2!D:W,IF(J472=1,17,IF(J472=2,18,IF(J472=3,19,IF(J472=4,20)))),FALSE))</f>
        <v>5.2717933832684347E-2</v>
      </c>
      <c r="L472" s="12" t="str">
        <f>IF(_xlfn.IFNA(VLOOKUP(D472,ctlistM2!A:AI,20,FALSE),"FA 12:0")=0,"FA 12:0", _xlfn.IFNA(VLOOKUP(D472,ctlistM2!A:AI,20,FALSE),"FA 12:0"))</f>
        <v>FA 12:0</v>
      </c>
      <c r="M472">
        <f>_xlfn.IFNA(VLOOKUP(D472,ctlistM2!A:AR,27,FALSE),0)</f>
        <v>0</v>
      </c>
      <c r="N472" s="2">
        <f>IF(M472=0,0,VLOOKUP(L472,ProbListM2!D:W,IF(M472=1,17,IF(M472=2,18,IF(M472=3,19,IF(M472=4,20)))), FALSE))</f>
        <v>0</v>
      </c>
      <c r="O472" t="str">
        <f>IF(_xlfn.IFNA(VLOOKUP(D472,ctlistM2!A:AI,28,FALSE),"FA 12:0")=0,"FA 12:0", _xlfn.IFNA(VLOOKUP(D472,ctlistM2!A:AI,28,FALSE),"FA 12:0"))</f>
        <v>FA 12:0</v>
      </c>
      <c r="P472">
        <f>_xlfn.IFNA(VLOOKUP(D472,ctlistM2!A:AU,35,FALSE),0)</f>
        <v>0</v>
      </c>
      <c r="Q472" s="2">
        <f>IF(P472=0,0,VLOOKUP(O472,ProbListM2!D:W,IF(P472=1,17,IF(P472=2,18,IF(P472=3,19,IF(P472=4,20)))), FALSE))</f>
        <v>0</v>
      </c>
    </row>
    <row r="473" spans="1:17" x14ac:dyDescent="0.25">
      <c r="A473">
        <v>472</v>
      </c>
      <c r="B473">
        <v>920.8</v>
      </c>
      <c r="C473">
        <v>601.5</v>
      </c>
      <c r="D473" t="s">
        <v>1475</v>
      </c>
      <c r="E473">
        <f>VLOOKUP(D473,ProbListM2!D:S,10,FALSE)</f>
        <v>0.50365650738851664</v>
      </c>
      <c r="F473" t="str">
        <f>_xlfn.IFNA(VLOOKUP(D473,ctlistM2!A:AI,4,FALSE),"FA 12:0")</f>
        <v>TG 56:9-FA20:5</v>
      </c>
      <c r="G473">
        <f>_xlfn.IFNA(VLOOKUP(D473,ctlistM2!A:AL,11,FALSE),0)</f>
        <v>1</v>
      </c>
      <c r="H473" s="2">
        <f>IF(G473=0,0,VLOOKUP(F473,ProbListM2!D:W,IF(G473=1,17,IF(G473=2,18,IF(G473=3,19,IF(G473=4,20)))), FALSE))</f>
        <v>5.2785220622291747E-2</v>
      </c>
      <c r="I473" s="12" t="str">
        <f>IF(_xlfn.IFNA(VLOOKUP(D473,ctlistM2!A:AI,12,FALSE),"FA 12:0")=0,"FA 12:0", _xlfn.IFNA(VLOOKUP(D473,ctlistM2!A:AI,12,FALSE),"FA 12:0"))</f>
        <v>FA 12:0</v>
      </c>
      <c r="J473" s="12">
        <f>_xlfn.IFNA(VLOOKUP(D473,ctlistM2!A:AO,19,FALSE),0)</f>
        <v>0</v>
      </c>
      <c r="K473" s="2">
        <f>IF(J473=0,0,VLOOKUP(I473,ProbListM2!D:W,IF(J473=1,17,IF(J473=2,18,IF(J473=3,19,IF(J473=4,20)))),FALSE))</f>
        <v>0</v>
      </c>
      <c r="L473" s="12" t="str">
        <f>IF(_xlfn.IFNA(VLOOKUP(D473,ctlistM2!A:AI,20,FALSE),"FA 12:0")=0,"FA 12:0", _xlfn.IFNA(VLOOKUP(D473,ctlistM2!A:AI,20,FALSE),"FA 12:0"))</f>
        <v>FA 12:0</v>
      </c>
      <c r="M473">
        <f>_xlfn.IFNA(VLOOKUP(D473,ctlistM2!A:AR,27,FALSE),0)</f>
        <v>0</v>
      </c>
      <c r="N473" s="2">
        <f>IF(M473=0,0,VLOOKUP(L473,ProbListM2!D:W,IF(M473=1,17,IF(M473=2,18,IF(M473=3,19,IF(M473=4,20)))), FALSE))</f>
        <v>0</v>
      </c>
      <c r="O473" t="str">
        <f>IF(_xlfn.IFNA(VLOOKUP(D473,ctlistM2!A:AI,28,FALSE),"FA 12:0")=0,"FA 12:0", _xlfn.IFNA(VLOOKUP(D473,ctlistM2!A:AI,28,FALSE),"FA 12:0"))</f>
        <v>FA 12:0</v>
      </c>
      <c r="P473">
        <f>_xlfn.IFNA(VLOOKUP(D473,ctlistM2!A:AU,35,FALSE),0)</f>
        <v>0</v>
      </c>
      <c r="Q473" s="2">
        <f>IF(P473=0,0,VLOOKUP(O473,ProbListM2!D:W,IF(P473=1,17,IF(P473=2,18,IF(P473=3,19,IF(P473=4,20)))), FALSE))</f>
        <v>0</v>
      </c>
    </row>
    <row r="474" spans="1:17" x14ac:dyDescent="0.25">
      <c r="A474">
        <v>473</v>
      </c>
      <c r="B474">
        <v>920.8</v>
      </c>
      <c r="C474">
        <v>573.5</v>
      </c>
      <c r="D474" t="s">
        <v>1476</v>
      </c>
      <c r="E474">
        <f>VLOOKUP(D474,ProbListM2!D:S,10,FALSE)</f>
        <v>0.50365650738851664</v>
      </c>
      <c r="F474" t="str">
        <f>_xlfn.IFNA(VLOOKUP(D474,ctlistM2!A:AI,4,FALSE),"FA 12:0")</f>
        <v>TG 56:9-FA22:6</v>
      </c>
      <c r="G474">
        <f>_xlfn.IFNA(VLOOKUP(D474,ctlistM2!A:AL,11,FALSE),0)</f>
        <v>2</v>
      </c>
      <c r="H474" s="2">
        <f>IF(G474=0,0,VLOOKUP(F474,ProbListM2!D:W,IF(G474=1,17,IF(G474=2,18,IF(G474=3,19,IF(G474=4,20)))), FALSE))</f>
        <v>1.7630989903649211E-2</v>
      </c>
      <c r="I474" s="12" t="str">
        <f>IF(_xlfn.IFNA(VLOOKUP(D474,ctlistM2!A:AI,12,FALSE),"FA 12:0")=0,"FA 12:0", _xlfn.IFNA(VLOOKUP(D474,ctlistM2!A:AI,12,FALSE),"FA 12:0"))</f>
        <v>FA 12:0</v>
      </c>
      <c r="J474" s="12">
        <f>_xlfn.IFNA(VLOOKUP(D474,ctlistM2!A:AO,19,FALSE),0)</f>
        <v>0</v>
      </c>
      <c r="K474" s="2">
        <f>IF(J474=0,0,VLOOKUP(I474,ProbListM2!D:W,IF(J474=1,17,IF(J474=2,18,IF(J474=3,19,IF(J474=4,20)))),FALSE))</f>
        <v>0</v>
      </c>
      <c r="L474" s="12" t="str">
        <f>IF(_xlfn.IFNA(VLOOKUP(D474,ctlistM2!A:AI,20,FALSE),"FA 12:0")=0,"FA 12:0", _xlfn.IFNA(VLOOKUP(D474,ctlistM2!A:AI,20,FALSE),"FA 12:0"))</f>
        <v>FA 12:0</v>
      </c>
      <c r="M474">
        <f>_xlfn.IFNA(VLOOKUP(D474,ctlistM2!A:AR,27,FALSE),0)</f>
        <v>0</v>
      </c>
      <c r="N474" s="2">
        <f>IF(M474=0,0,VLOOKUP(L474,ProbListM2!D:W,IF(M474=1,17,IF(M474=2,18,IF(M474=3,19,IF(M474=4,20)))), FALSE))</f>
        <v>0</v>
      </c>
      <c r="O474" t="str">
        <f>IF(_xlfn.IFNA(VLOOKUP(D474,ctlistM2!A:AI,28,FALSE),"FA 12:0")=0,"FA 12:0", _xlfn.IFNA(VLOOKUP(D474,ctlistM2!A:AI,28,FALSE),"FA 12:0"))</f>
        <v>FA 12:0</v>
      </c>
      <c r="P474">
        <f>_xlfn.IFNA(VLOOKUP(D474,ctlistM2!A:AU,35,FALSE),0)</f>
        <v>0</v>
      </c>
      <c r="Q474" s="2">
        <f>IF(P474=0,0,VLOOKUP(O474,ProbListM2!D:W,IF(P474=1,17,IF(P474=2,18,IF(P474=3,19,IF(P474=4,20)))), FALSE))</f>
        <v>0</v>
      </c>
    </row>
    <row r="475" spans="1:17" x14ac:dyDescent="0.25">
      <c r="A475">
        <v>474</v>
      </c>
      <c r="B475">
        <v>920.8</v>
      </c>
      <c r="C475">
        <v>575.5</v>
      </c>
      <c r="D475" t="s">
        <v>1477</v>
      </c>
      <c r="E475">
        <f>VLOOKUP(D475,ProbListM2!D:S,10,FALSE)</f>
        <v>0.50365650738851664</v>
      </c>
      <c r="F475" t="str">
        <f>_xlfn.IFNA(VLOOKUP(D475,ctlistM2!A:AI,4,FALSE),"FA 12:0")</f>
        <v>TG 56:9-FA22:6</v>
      </c>
      <c r="G475">
        <f>_xlfn.IFNA(VLOOKUP(D475,ctlistM2!A:AL,11,FALSE),0)</f>
        <v>1</v>
      </c>
      <c r="H475" s="2">
        <f>IF(G475=0,0,VLOOKUP(F475,ProbListM2!D:W,IF(G475=1,17,IF(G475=2,18,IF(G475=3,19,IF(G475=4,20)))), FALSE))</f>
        <v>4.7917249547826821E-2</v>
      </c>
      <c r="I475" s="12" t="str">
        <f>IF(_xlfn.IFNA(VLOOKUP(D475,ctlistM2!A:AI,12,FALSE),"FA 12:0")=0,"FA 12:0", _xlfn.IFNA(VLOOKUP(D475,ctlistM2!A:AI,12,FALSE),"FA 12:0"))</f>
        <v>FA 12:0</v>
      </c>
      <c r="J475" s="12">
        <f>_xlfn.IFNA(VLOOKUP(D475,ctlistM2!A:AO,19,FALSE),0)</f>
        <v>0</v>
      </c>
      <c r="K475" s="2">
        <f>IF(J475=0,0,VLOOKUP(I475,ProbListM2!D:W,IF(J475=1,17,IF(J475=2,18,IF(J475=3,19,IF(J475=4,20)))),FALSE))</f>
        <v>0</v>
      </c>
      <c r="L475" s="12" t="str">
        <f>IF(_xlfn.IFNA(VLOOKUP(D475,ctlistM2!A:AI,20,FALSE),"FA 12:0")=0,"FA 12:0", _xlfn.IFNA(VLOOKUP(D475,ctlistM2!A:AI,20,FALSE),"FA 12:0"))</f>
        <v>FA 12:0</v>
      </c>
      <c r="M475">
        <f>_xlfn.IFNA(VLOOKUP(D475,ctlistM2!A:AR,27,FALSE),0)</f>
        <v>0</v>
      </c>
      <c r="N475" s="2">
        <f>IF(M475=0,0,VLOOKUP(L475,ProbListM2!D:W,IF(M475=1,17,IF(M475=2,18,IF(M475=3,19,IF(M475=4,20)))), FALSE))</f>
        <v>0</v>
      </c>
      <c r="O475" t="str">
        <f>IF(_xlfn.IFNA(VLOOKUP(D475,ctlistM2!A:AI,28,FALSE),"FA 12:0")=0,"FA 12:0", _xlfn.IFNA(VLOOKUP(D475,ctlistM2!A:AI,28,FALSE),"FA 12:0"))</f>
        <v>FA 12:0</v>
      </c>
      <c r="P475">
        <f>_xlfn.IFNA(VLOOKUP(D475,ctlistM2!A:AU,35,FALSE),0)</f>
        <v>0</v>
      </c>
      <c r="Q475" s="2">
        <f>IF(P475=0,0,VLOOKUP(O475,ProbListM2!D:W,IF(P475=1,17,IF(P475=2,18,IF(P475=3,19,IF(P475=4,20)))), FALSE))</f>
        <v>0</v>
      </c>
    </row>
    <row r="476" spans="1:17" x14ac:dyDescent="0.25">
      <c r="A476">
        <v>475</v>
      </c>
      <c r="B476">
        <v>918.8</v>
      </c>
      <c r="C476">
        <v>623.5</v>
      </c>
      <c r="D476" t="s">
        <v>1478</v>
      </c>
      <c r="E476">
        <f>VLOOKUP(D476,ProbListM2!D:S,10,FALSE)</f>
        <v>0.50380763834434816</v>
      </c>
      <c r="F476" t="str">
        <f>_xlfn.IFNA(VLOOKUP(D476,ctlistM2!A:AI,4,FALSE),"FA 12:0")</f>
        <v>FA 12:0</v>
      </c>
      <c r="G476">
        <f>_xlfn.IFNA(VLOOKUP(D476,ctlistM2!A:AL,11,FALSE),0)</f>
        <v>0</v>
      </c>
      <c r="H476" s="2">
        <f>IF(G476=0,0,VLOOKUP(F476,ProbListM2!D:W,IF(G476=1,17,IF(G476=2,18,IF(G476=3,19,IF(G476=4,20)))), FALSE))</f>
        <v>0</v>
      </c>
      <c r="I476" s="12" t="str">
        <f>IF(_xlfn.IFNA(VLOOKUP(D476,ctlistM2!A:AI,12,FALSE),"FA 12:0")=0,"FA 12:0", _xlfn.IFNA(VLOOKUP(D476,ctlistM2!A:AI,12,FALSE),"FA 12:0"))</f>
        <v>FA 12:0</v>
      </c>
      <c r="J476" s="12">
        <f>_xlfn.IFNA(VLOOKUP(D476,ctlistM2!A:AO,19,FALSE),0)</f>
        <v>0</v>
      </c>
      <c r="K476" s="2">
        <f>IF(J476=0,0,VLOOKUP(I476,ProbListM2!D:W,IF(J476=1,17,IF(J476=2,18,IF(J476=3,19,IF(J476=4,20)))),FALSE))</f>
        <v>0</v>
      </c>
      <c r="L476" s="12" t="str">
        <f>IF(_xlfn.IFNA(VLOOKUP(D476,ctlistM2!A:AI,20,FALSE),"FA 12:0")=0,"FA 12:0", _xlfn.IFNA(VLOOKUP(D476,ctlistM2!A:AI,20,FALSE),"FA 12:0"))</f>
        <v>FA 12:0</v>
      </c>
      <c r="M476">
        <f>_xlfn.IFNA(VLOOKUP(D476,ctlistM2!A:AR,27,FALSE),0)</f>
        <v>0</v>
      </c>
      <c r="N476" s="2">
        <f>IF(M476=0,0,VLOOKUP(L476,ProbListM2!D:W,IF(M476=1,17,IF(M476=2,18,IF(M476=3,19,IF(M476=4,20)))), FALSE))</f>
        <v>0</v>
      </c>
      <c r="O476" t="str">
        <f>IF(_xlfn.IFNA(VLOOKUP(D476,ctlistM2!A:AI,28,FALSE),"FA 12:0")=0,"FA 12:0", _xlfn.IFNA(VLOOKUP(D476,ctlistM2!A:AI,28,FALSE),"FA 12:0"))</f>
        <v>FA 12:0</v>
      </c>
      <c r="P476">
        <f>_xlfn.IFNA(VLOOKUP(D476,ctlistM2!A:AU,35,FALSE),0)</f>
        <v>0</v>
      </c>
      <c r="Q476" s="2">
        <f>IF(P476=0,0,VLOOKUP(O476,ProbListM2!D:W,IF(P476=1,17,IF(P476=2,18,IF(P476=3,19,IF(P476=4,20)))), FALSE))</f>
        <v>0</v>
      </c>
    </row>
    <row r="477" spans="1:17" x14ac:dyDescent="0.25">
      <c r="A477">
        <v>476</v>
      </c>
      <c r="B477">
        <v>918.8</v>
      </c>
      <c r="C477">
        <v>597.5</v>
      </c>
      <c r="D477" t="s">
        <v>1479</v>
      </c>
      <c r="E477">
        <f>VLOOKUP(D477,ProbListM2!D:S,10,FALSE)</f>
        <v>0.50380763834434816</v>
      </c>
      <c r="F477" t="str">
        <f>_xlfn.IFNA(VLOOKUP(D477,ctlistM2!A:AI,4,FALSE),"FA 12:0")</f>
        <v>FA 12:0</v>
      </c>
      <c r="G477">
        <f>_xlfn.IFNA(VLOOKUP(D477,ctlistM2!A:AL,11,FALSE),0)</f>
        <v>0</v>
      </c>
      <c r="H477" s="2">
        <f>IF(G477=0,0,VLOOKUP(F477,ProbListM2!D:W,IF(G477=1,17,IF(G477=2,18,IF(G477=3,19,IF(G477=4,20)))), FALSE))</f>
        <v>0</v>
      </c>
      <c r="I477" s="12" t="str">
        <f>IF(_xlfn.IFNA(VLOOKUP(D477,ctlistM2!A:AI,12,FALSE),"FA 12:0")=0,"FA 12:0", _xlfn.IFNA(VLOOKUP(D477,ctlistM2!A:AI,12,FALSE),"FA 12:0"))</f>
        <v>FA 12:0</v>
      </c>
      <c r="J477" s="12">
        <f>_xlfn.IFNA(VLOOKUP(D477,ctlistM2!A:AO,19,FALSE),0)</f>
        <v>0</v>
      </c>
      <c r="K477" s="2">
        <f>IF(J477=0,0,VLOOKUP(I477,ProbListM2!D:W,IF(J477=1,17,IF(J477=2,18,IF(J477=3,19,IF(J477=4,20)))),FALSE))</f>
        <v>0</v>
      </c>
      <c r="L477" s="12" t="str">
        <f>IF(_xlfn.IFNA(VLOOKUP(D477,ctlistM2!A:AI,20,FALSE),"FA 12:0")=0,"FA 12:0", _xlfn.IFNA(VLOOKUP(D477,ctlistM2!A:AI,20,FALSE),"FA 12:0"))</f>
        <v>FA 12:0</v>
      </c>
      <c r="M477">
        <f>_xlfn.IFNA(VLOOKUP(D477,ctlistM2!A:AR,27,FALSE),0)</f>
        <v>0</v>
      </c>
      <c r="N477" s="2">
        <f>IF(M477=0,0,VLOOKUP(L477,ProbListM2!D:W,IF(M477=1,17,IF(M477=2,18,IF(M477=3,19,IF(M477=4,20)))), FALSE))</f>
        <v>0</v>
      </c>
      <c r="O477" t="str">
        <f>IF(_xlfn.IFNA(VLOOKUP(D477,ctlistM2!A:AI,28,FALSE),"FA 12:0")=0,"FA 12:0", _xlfn.IFNA(VLOOKUP(D477,ctlistM2!A:AI,28,FALSE),"FA 12:0"))</f>
        <v>FA 12:0</v>
      </c>
      <c r="P477">
        <f>_xlfn.IFNA(VLOOKUP(D477,ctlistM2!A:AU,35,FALSE),0)</f>
        <v>0</v>
      </c>
      <c r="Q477" s="2">
        <f>IF(P477=0,0,VLOOKUP(O477,ProbListM2!D:W,IF(P477=1,17,IF(P477=2,18,IF(P477=3,19,IF(P477=4,20)))), FALSE))</f>
        <v>0</v>
      </c>
    </row>
    <row r="478" spans="1:17" x14ac:dyDescent="0.25">
      <c r="A478">
        <v>477</v>
      </c>
      <c r="B478">
        <v>918.8</v>
      </c>
      <c r="C478">
        <v>599.5</v>
      </c>
      <c r="D478" t="s">
        <v>1480</v>
      </c>
      <c r="E478">
        <f>VLOOKUP(D478,ProbListM2!D:S,10,FALSE)</f>
        <v>0.50380763834434816</v>
      </c>
      <c r="F478" t="str">
        <f>_xlfn.IFNA(VLOOKUP(D478,ctlistM2!A:AI,4,FALSE),"FA 12:0")</f>
        <v>FA 12:0</v>
      </c>
      <c r="G478">
        <f>_xlfn.IFNA(VLOOKUP(D478,ctlistM2!A:AL,11,FALSE),0)</f>
        <v>0</v>
      </c>
      <c r="H478" s="2">
        <f>IF(G478=0,0,VLOOKUP(F478,ProbListM2!D:W,IF(G478=1,17,IF(G478=2,18,IF(G478=3,19,IF(G478=4,20)))), FALSE))</f>
        <v>0</v>
      </c>
      <c r="I478" s="12" t="str">
        <f>IF(_xlfn.IFNA(VLOOKUP(D478,ctlistM2!A:AI,12,FALSE),"FA 12:0")=0,"FA 12:0", _xlfn.IFNA(VLOOKUP(D478,ctlistM2!A:AI,12,FALSE),"FA 12:0"))</f>
        <v>FA 12:0</v>
      </c>
      <c r="J478" s="12">
        <f>_xlfn.IFNA(VLOOKUP(D478,ctlistM2!A:AO,19,FALSE),0)</f>
        <v>0</v>
      </c>
      <c r="K478" s="2">
        <f>IF(J478=0,0,VLOOKUP(I478,ProbListM2!D:W,IF(J478=1,17,IF(J478=2,18,IF(J478=3,19,IF(J478=4,20)))),FALSE))</f>
        <v>0</v>
      </c>
      <c r="L478" s="12" t="str">
        <f>IF(_xlfn.IFNA(VLOOKUP(D478,ctlistM2!A:AI,20,FALSE),"FA 12:0")=0,"FA 12:0", _xlfn.IFNA(VLOOKUP(D478,ctlistM2!A:AI,20,FALSE),"FA 12:0"))</f>
        <v>FA 12:0</v>
      </c>
      <c r="M478">
        <f>_xlfn.IFNA(VLOOKUP(D478,ctlistM2!A:AR,27,FALSE),0)</f>
        <v>0</v>
      </c>
      <c r="N478" s="2">
        <f>IF(M478=0,0,VLOOKUP(L478,ProbListM2!D:W,IF(M478=1,17,IF(M478=2,18,IF(M478=3,19,IF(M478=4,20)))), FALSE))</f>
        <v>0</v>
      </c>
      <c r="O478" t="str">
        <f>IF(_xlfn.IFNA(VLOOKUP(D478,ctlistM2!A:AI,28,FALSE),"FA 12:0")=0,"FA 12:0", _xlfn.IFNA(VLOOKUP(D478,ctlistM2!A:AI,28,FALSE),"FA 12:0"))</f>
        <v>FA 12:0</v>
      </c>
      <c r="P478">
        <f>_xlfn.IFNA(VLOOKUP(D478,ctlistM2!A:AU,35,FALSE),0)</f>
        <v>0</v>
      </c>
      <c r="Q478" s="2">
        <f>IF(P478=0,0,VLOOKUP(O478,ProbListM2!D:W,IF(P478=1,17,IF(P478=2,18,IF(P478=3,19,IF(P478=4,20)))), FALSE))</f>
        <v>0</v>
      </c>
    </row>
    <row r="479" spans="1:17" x14ac:dyDescent="0.25">
      <c r="A479">
        <v>478</v>
      </c>
      <c r="B479">
        <v>918.8</v>
      </c>
      <c r="C479">
        <v>573.5</v>
      </c>
      <c r="D479" t="s">
        <v>1481</v>
      </c>
      <c r="E479">
        <f>VLOOKUP(D479,ProbListM2!D:S,10,FALSE)</f>
        <v>0.50380763834434816</v>
      </c>
      <c r="F479" t="str">
        <f>_xlfn.IFNA(VLOOKUP(D479,ctlistM2!A:AI,4,FALSE),"FA 12:0")</f>
        <v>FA 12:0</v>
      </c>
      <c r="G479">
        <f>_xlfn.IFNA(VLOOKUP(D479,ctlistM2!A:AL,11,FALSE),0)</f>
        <v>0</v>
      </c>
      <c r="H479" s="2">
        <f>IF(G479=0,0,VLOOKUP(F479,ProbListM2!D:W,IF(G479=1,17,IF(G479=2,18,IF(G479=3,19,IF(G479=4,20)))), FALSE))</f>
        <v>0</v>
      </c>
      <c r="I479" s="12" t="str">
        <f>IF(_xlfn.IFNA(VLOOKUP(D479,ctlistM2!A:AI,12,FALSE),"FA 12:0")=0,"FA 12:0", _xlfn.IFNA(VLOOKUP(D479,ctlistM2!A:AI,12,FALSE),"FA 12:0"))</f>
        <v>FA 12:0</v>
      </c>
      <c r="J479" s="12">
        <f>_xlfn.IFNA(VLOOKUP(D479,ctlistM2!A:AO,19,FALSE),0)</f>
        <v>0</v>
      </c>
      <c r="K479" s="2">
        <f>IF(J479=0,0,VLOOKUP(I479,ProbListM2!D:W,IF(J479=1,17,IF(J479=2,18,IF(J479=3,19,IF(J479=4,20)))),FALSE))</f>
        <v>0</v>
      </c>
      <c r="L479" s="12" t="str">
        <f>IF(_xlfn.IFNA(VLOOKUP(D479,ctlistM2!A:AI,20,FALSE),"FA 12:0")=0,"FA 12:0", _xlfn.IFNA(VLOOKUP(D479,ctlistM2!A:AI,20,FALSE),"FA 12:0"))</f>
        <v>FA 12:0</v>
      </c>
      <c r="M479">
        <f>_xlfn.IFNA(VLOOKUP(D479,ctlistM2!A:AR,27,FALSE),0)</f>
        <v>0</v>
      </c>
      <c r="N479" s="2">
        <f>IF(M479=0,0,VLOOKUP(L479,ProbListM2!D:W,IF(M479=1,17,IF(M479=2,18,IF(M479=3,19,IF(M479=4,20)))), FALSE))</f>
        <v>0</v>
      </c>
      <c r="O479" t="str">
        <f>IF(_xlfn.IFNA(VLOOKUP(D479,ctlistM2!A:AI,28,FALSE),"FA 12:0")=0,"FA 12:0", _xlfn.IFNA(VLOOKUP(D479,ctlistM2!A:AI,28,FALSE),"FA 12:0"))</f>
        <v>FA 12:0</v>
      </c>
      <c r="P479">
        <f>_xlfn.IFNA(VLOOKUP(D479,ctlistM2!A:AU,35,FALSE),0)</f>
        <v>0</v>
      </c>
      <c r="Q479" s="2">
        <f>IF(P479=0,0,VLOOKUP(O479,ProbListM2!D:W,IF(P479=1,17,IF(P479=2,18,IF(P479=3,19,IF(P479=4,20)))), FALSE))</f>
        <v>0</v>
      </c>
    </row>
    <row r="480" spans="1:17" x14ac:dyDescent="0.25">
      <c r="A480">
        <v>479</v>
      </c>
      <c r="B480" s="121">
        <v>930.7</v>
      </c>
      <c r="C480" s="121">
        <v>585.5</v>
      </c>
      <c r="D480" t="s">
        <v>1482</v>
      </c>
      <c r="E480">
        <f>VLOOKUP(D480,ProbListM2!D:S,10,FALSE)</f>
        <v>0.49826575432256037</v>
      </c>
      <c r="F480" t="str">
        <f>_xlfn.IFNA(VLOOKUP(D480,ctlistM2!A:AI,4,FALSE),"FA 12:0")</f>
        <v>FA 12:0</v>
      </c>
      <c r="G480">
        <f>_xlfn.IFNA(VLOOKUP(D480,ctlistM2!A:AL,11,FALSE),0)</f>
        <v>0</v>
      </c>
      <c r="H480" s="2">
        <f>IF(G480=0,0,VLOOKUP(F480,ProbListM2!D:W,IF(G480=1,17,IF(G480=2,18,IF(G480=3,19,IF(G480=4,20)))), FALSE))</f>
        <v>0</v>
      </c>
      <c r="I480" s="12" t="str">
        <f>IF(_xlfn.IFNA(VLOOKUP(D480,ctlistM2!A:AI,12,FALSE),"FA 12:0")=0,"FA 12:0", _xlfn.IFNA(VLOOKUP(D480,ctlistM2!A:AI,12,FALSE),"FA 12:0"))</f>
        <v>FA 12:0</v>
      </c>
      <c r="J480" s="12">
        <f>_xlfn.IFNA(VLOOKUP(D480,ctlistM2!A:AO,19,FALSE),0)</f>
        <v>0</v>
      </c>
      <c r="K480" s="2">
        <f>IF(J480=0,0,VLOOKUP(I480,ProbListM2!D:W,IF(J480=1,17,IF(J480=2,18,IF(J480=3,19,IF(J480=4,20)))),FALSE))</f>
        <v>0</v>
      </c>
      <c r="L480" s="12" t="str">
        <f>IF(_xlfn.IFNA(VLOOKUP(D480,ctlistM2!A:AI,20,FALSE),"FA 12:0")=0,"FA 12:0", _xlfn.IFNA(VLOOKUP(D480,ctlistM2!A:AI,20,FALSE),"FA 12:0"))</f>
        <v>FA 12:0</v>
      </c>
      <c r="M480">
        <f>_xlfn.IFNA(VLOOKUP(D480,ctlistM2!A:AR,27,FALSE),0)</f>
        <v>0</v>
      </c>
      <c r="N480" s="2">
        <f>IF(M480=0,0,VLOOKUP(L480,ProbListM2!D:W,IF(M480=1,17,IF(M480=2,18,IF(M480=3,19,IF(M480=4,20)))), FALSE))</f>
        <v>0</v>
      </c>
      <c r="O480" t="str">
        <f>IF(_xlfn.IFNA(VLOOKUP(D480,ctlistM2!A:AI,28,FALSE),"FA 12:0")=0,"FA 12:0", _xlfn.IFNA(VLOOKUP(D480,ctlistM2!A:AI,28,FALSE),"FA 12:0"))</f>
        <v>FA 12:0</v>
      </c>
      <c r="P480">
        <f>_xlfn.IFNA(VLOOKUP(D480,ctlistM2!A:AU,35,FALSE),0)</f>
        <v>0</v>
      </c>
      <c r="Q480" s="2">
        <f>IF(P480=0,0,VLOOKUP(O480,ProbListM2!D:W,IF(P480=1,17,IF(P480=2,18,IF(P480=3,19,IF(P480=4,20)))), FALSE))</f>
        <v>0</v>
      </c>
    </row>
    <row r="481" spans="1:17" x14ac:dyDescent="0.25">
      <c r="A481">
        <v>480</v>
      </c>
      <c r="B481">
        <v>946.9</v>
      </c>
      <c r="C481">
        <v>647.6</v>
      </c>
      <c r="D481" t="s">
        <v>1483</v>
      </c>
      <c r="E481">
        <f>VLOOKUP(D481,ProbListM2!D:S,10,FALSE)</f>
        <v>0.49707126088845943</v>
      </c>
      <c r="F481" t="str">
        <f>_xlfn.IFNA(VLOOKUP(D481,ctlistM2!A:AI,4,FALSE),"FA 12:0")</f>
        <v>TG 58:10-FA18:2</v>
      </c>
      <c r="G481">
        <f>_xlfn.IFNA(VLOOKUP(D481,ctlistM2!A:AL,11,FALSE),0)</f>
        <v>2</v>
      </c>
      <c r="H481" s="2">
        <f>IF(G481=0,0,VLOOKUP(F481,ProbListM2!D:W,IF(G481=1,17,IF(G481=2,18,IF(G481=3,19,IF(G481=4,20)))), FALSE))</f>
        <v>1.2274267985104075E-2</v>
      </c>
      <c r="I481" s="12" t="str">
        <f>IF(_xlfn.IFNA(VLOOKUP(D481,ctlistM2!A:AI,12,FALSE),"FA 12:0")=0,"FA 12:0", _xlfn.IFNA(VLOOKUP(D481,ctlistM2!A:AI,12,FALSE),"FA 12:0"))</f>
        <v>TG 57:3-FA18:2</v>
      </c>
      <c r="J481" s="12">
        <f>_xlfn.IFNA(VLOOKUP(D481,ctlistM2!A:AO,19,FALSE),0)</f>
        <v>2</v>
      </c>
      <c r="K481" s="2">
        <f>IF(J481=0,0,VLOOKUP(I481,ProbListM2!D:W,IF(J481=1,17,IF(J481=2,18,IF(J481=3,19,IF(J481=4,20)))),FALSE))</f>
        <v>1.2388465642981069E-2</v>
      </c>
      <c r="L481" s="12" t="str">
        <f>IF(_xlfn.IFNA(VLOOKUP(D481,ctlistM2!A:AI,20,FALSE),"FA 12:0")=0,"FA 12:0", _xlfn.IFNA(VLOOKUP(D481,ctlistM2!A:AI,20,FALSE),"FA 12:0"))</f>
        <v>FA 12:0</v>
      </c>
      <c r="M481">
        <f>_xlfn.IFNA(VLOOKUP(D481,ctlistM2!A:AR,27,FALSE),0)</f>
        <v>0</v>
      </c>
      <c r="N481" s="2">
        <f>IF(M481=0,0,VLOOKUP(L481,ProbListM2!D:W,IF(M481=1,17,IF(M481=2,18,IF(M481=3,19,IF(M481=4,20)))), FALSE))</f>
        <v>0</v>
      </c>
      <c r="O481" t="str">
        <f>IF(_xlfn.IFNA(VLOOKUP(D481,ctlistM2!A:AI,28,FALSE),"FA 12:0")=0,"FA 12:0", _xlfn.IFNA(VLOOKUP(D481,ctlistM2!A:AI,28,FALSE),"FA 12:0"))</f>
        <v>FA 12:0</v>
      </c>
      <c r="P481">
        <f>_xlfn.IFNA(VLOOKUP(D481,ctlistM2!A:AU,35,FALSE),0)</f>
        <v>0</v>
      </c>
      <c r="Q481" s="2">
        <f>IF(P481=0,0,VLOOKUP(O481,ProbListM2!D:W,IF(P481=1,17,IF(P481=2,18,IF(P481=3,19,IF(P481=4,20)))), FALSE))</f>
        <v>0</v>
      </c>
    </row>
    <row r="482" spans="1:17" x14ac:dyDescent="0.25">
      <c r="A482">
        <v>481</v>
      </c>
      <c r="B482">
        <v>944.9</v>
      </c>
      <c r="C482">
        <v>647.6</v>
      </c>
      <c r="D482" t="s">
        <v>1484</v>
      </c>
      <c r="E482">
        <f>VLOOKUP(D482,ProbListM2!D:S,10,FALSE)</f>
        <v>0.49722041582574783</v>
      </c>
      <c r="F482" t="str">
        <f>_xlfn.IFNA(VLOOKUP(D482,ctlistM2!A:AI,4,FALSE),"FA 12:0")</f>
        <v>FA 12:0</v>
      </c>
      <c r="G482">
        <f>_xlfn.IFNA(VLOOKUP(D482,ctlistM2!A:AL,11,FALSE),0)</f>
        <v>0</v>
      </c>
      <c r="H482" s="2">
        <f>IF(G482=0,0,VLOOKUP(F482,ProbListM2!D:W,IF(G482=1,17,IF(G482=2,18,IF(G482=3,19,IF(G482=4,20)))), FALSE))</f>
        <v>0</v>
      </c>
      <c r="I482" s="12" t="str">
        <f>IF(_xlfn.IFNA(VLOOKUP(D482,ctlistM2!A:AI,12,FALSE),"FA 12:0")=0,"FA 12:0", _xlfn.IFNA(VLOOKUP(D482,ctlistM2!A:AI,12,FALSE),"FA 12:0"))</f>
        <v>FA 12:0</v>
      </c>
      <c r="J482" s="12">
        <f>_xlfn.IFNA(VLOOKUP(D482,ctlistM2!A:AO,19,FALSE),0)</f>
        <v>0</v>
      </c>
      <c r="K482" s="2">
        <f>IF(J482=0,0,VLOOKUP(I482,ProbListM2!D:W,IF(J482=1,17,IF(J482=2,18,IF(J482=3,19,IF(J482=4,20)))),FALSE))</f>
        <v>0</v>
      </c>
      <c r="L482" s="12" t="str">
        <f>IF(_xlfn.IFNA(VLOOKUP(D482,ctlistM2!A:AI,20,FALSE),"FA 12:0")=0,"FA 12:0", _xlfn.IFNA(VLOOKUP(D482,ctlistM2!A:AI,20,FALSE),"FA 12:0"))</f>
        <v>FA 12:0</v>
      </c>
      <c r="M482">
        <f>_xlfn.IFNA(VLOOKUP(D482,ctlistM2!A:AR,27,FALSE),0)</f>
        <v>0</v>
      </c>
      <c r="N482" s="2">
        <f>IF(M482=0,0,VLOOKUP(L482,ProbListM2!D:W,IF(M482=1,17,IF(M482=2,18,IF(M482=3,19,IF(M482=4,20)))), FALSE))</f>
        <v>0</v>
      </c>
      <c r="O482" t="str">
        <f>IF(_xlfn.IFNA(VLOOKUP(D482,ctlistM2!A:AI,28,FALSE),"FA 12:0")=0,"FA 12:0", _xlfn.IFNA(VLOOKUP(D482,ctlistM2!A:AI,28,FALSE),"FA 12:0"))</f>
        <v>FA 12:0</v>
      </c>
      <c r="P482">
        <f>_xlfn.IFNA(VLOOKUP(D482,ctlistM2!A:AU,35,FALSE),0)</f>
        <v>0</v>
      </c>
      <c r="Q482" s="2">
        <f>IF(P482=0,0,VLOOKUP(O482,ProbListM2!D:W,IF(P482=1,17,IF(P482=2,18,IF(P482=3,19,IF(P482=4,20)))), FALSE))</f>
        <v>0</v>
      </c>
    </row>
    <row r="483" spans="1:17" x14ac:dyDescent="0.25">
      <c r="A483">
        <v>482</v>
      </c>
      <c r="B483">
        <v>944.8</v>
      </c>
      <c r="C483">
        <v>647.5</v>
      </c>
      <c r="D483" t="s">
        <v>1485</v>
      </c>
      <c r="E483">
        <f>VLOOKUP(D483,ProbListM2!D:S,10,FALSE)</f>
        <v>0.4926370066633633</v>
      </c>
      <c r="F483" t="str">
        <f>_xlfn.IFNA(VLOOKUP(D483,ctlistM2!A:AI,4,FALSE),"FA 12:0")</f>
        <v>FA 12:0</v>
      </c>
      <c r="G483">
        <f>_xlfn.IFNA(VLOOKUP(D483,ctlistM2!A:AL,11,FALSE),0)</f>
        <v>0</v>
      </c>
      <c r="H483" s="2">
        <f>IF(G483=0,0,VLOOKUP(F483,ProbListM2!D:W,IF(G483=1,17,IF(G483=2,18,IF(G483=3,19,IF(G483=4,20)))), FALSE))</f>
        <v>0</v>
      </c>
      <c r="I483" s="12" t="str">
        <f>IF(_xlfn.IFNA(VLOOKUP(D483,ctlistM2!A:AI,12,FALSE),"FA 12:0")=0,"FA 12:0", _xlfn.IFNA(VLOOKUP(D483,ctlistM2!A:AI,12,FALSE),"FA 12:0"))</f>
        <v>FA 12:0</v>
      </c>
      <c r="J483" s="12">
        <f>_xlfn.IFNA(VLOOKUP(D483,ctlistM2!A:AO,19,FALSE),0)</f>
        <v>0</v>
      </c>
      <c r="K483" s="2">
        <f>IF(J483=0,0,VLOOKUP(I483,ProbListM2!D:W,IF(J483=1,17,IF(J483=2,18,IF(J483=3,19,IF(J483=4,20)))),FALSE))</f>
        <v>0</v>
      </c>
      <c r="L483" s="12" t="str">
        <f>IF(_xlfn.IFNA(VLOOKUP(D483,ctlistM2!A:AI,20,FALSE),"FA 12:0")=0,"FA 12:0", _xlfn.IFNA(VLOOKUP(D483,ctlistM2!A:AI,20,FALSE),"FA 12:0"))</f>
        <v>FA 12:0</v>
      </c>
      <c r="M483">
        <f>_xlfn.IFNA(VLOOKUP(D483,ctlistM2!A:AR,27,FALSE),0)</f>
        <v>0</v>
      </c>
      <c r="N483" s="2">
        <f>IF(M483=0,0,VLOOKUP(L483,ProbListM2!D:W,IF(M483=1,17,IF(M483=2,18,IF(M483=3,19,IF(M483=4,20)))), FALSE))</f>
        <v>0</v>
      </c>
      <c r="O483" t="str">
        <f>IF(_xlfn.IFNA(VLOOKUP(D483,ctlistM2!A:AI,28,FALSE),"FA 12:0")=0,"FA 12:0", _xlfn.IFNA(VLOOKUP(D483,ctlistM2!A:AI,28,FALSE),"FA 12:0"))</f>
        <v>FA 12:0</v>
      </c>
      <c r="P483">
        <f>_xlfn.IFNA(VLOOKUP(D483,ctlistM2!A:AU,35,FALSE),0)</f>
        <v>0</v>
      </c>
      <c r="Q483" s="2">
        <f>IF(P483=0,0,VLOOKUP(O483,ProbListM2!D:W,IF(P483=1,17,IF(P483=2,18,IF(P483=3,19,IF(P483=4,20)))), FALSE))</f>
        <v>0</v>
      </c>
    </row>
    <row r="484" spans="1:17" x14ac:dyDescent="0.25">
      <c r="A484">
        <v>483</v>
      </c>
      <c r="B484">
        <v>944.8</v>
      </c>
      <c r="C484">
        <v>623.5</v>
      </c>
      <c r="D484" t="s">
        <v>1486</v>
      </c>
      <c r="E484">
        <f>VLOOKUP(D484,ProbListM2!D:S,10,FALSE)</f>
        <v>0.4926370066633633</v>
      </c>
      <c r="F484" t="str">
        <f>_xlfn.IFNA(VLOOKUP(D484,ctlistM2!A:AI,4,FALSE),"FA 12:0")</f>
        <v>FA 12:0</v>
      </c>
      <c r="G484">
        <f>_xlfn.IFNA(VLOOKUP(D484,ctlistM2!A:AL,11,FALSE),0)</f>
        <v>0</v>
      </c>
      <c r="H484" s="2">
        <f>IF(G484=0,0,VLOOKUP(F484,ProbListM2!D:W,IF(G484=1,17,IF(G484=2,18,IF(G484=3,19,IF(G484=4,20)))), FALSE))</f>
        <v>0</v>
      </c>
      <c r="I484" s="12" t="str">
        <f>IF(_xlfn.IFNA(VLOOKUP(D484,ctlistM2!A:AI,12,FALSE),"FA 12:0")=0,"FA 12:0", _xlfn.IFNA(VLOOKUP(D484,ctlistM2!A:AI,12,FALSE),"FA 12:0"))</f>
        <v>FA 12:0</v>
      </c>
      <c r="J484" s="12">
        <f>_xlfn.IFNA(VLOOKUP(D484,ctlistM2!A:AO,19,FALSE),0)</f>
        <v>0</v>
      </c>
      <c r="K484" s="2">
        <f>IF(J484=0,0,VLOOKUP(I484,ProbListM2!D:W,IF(J484=1,17,IF(J484=2,18,IF(J484=3,19,IF(J484=4,20)))),FALSE))</f>
        <v>0</v>
      </c>
      <c r="L484" s="12" t="str">
        <f>IF(_xlfn.IFNA(VLOOKUP(D484,ctlistM2!A:AI,20,FALSE),"FA 12:0")=0,"FA 12:0", _xlfn.IFNA(VLOOKUP(D484,ctlistM2!A:AI,20,FALSE),"FA 12:0"))</f>
        <v>FA 12:0</v>
      </c>
      <c r="M484">
        <f>_xlfn.IFNA(VLOOKUP(D484,ctlistM2!A:AR,27,FALSE),0)</f>
        <v>0</v>
      </c>
      <c r="N484" s="2">
        <f>IF(M484=0,0,VLOOKUP(L484,ProbListM2!D:W,IF(M484=1,17,IF(M484=2,18,IF(M484=3,19,IF(M484=4,20)))), FALSE))</f>
        <v>0</v>
      </c>
      <c r="O484" t="str">
        <f>IF(_xlfn.IFNA(VLOOKUP(D484,ctlistM2!A:AI,28,FALSE),"FA 12:0")=0,"FA 12:0", _xlfn.IFNA(VLOOKUP(D484,ctlistM2!A:AI,28,FALSE),"FA 12:0"))</f>
        <v>FA 12:0</v>
      </c>
      <c r="P484">
        <f>_xlfn.IFNA(VLOOKUP(D484,ctlistM2!A:AU,35,FALSE),0)</f>
        <v>0</v>
      </c>
      <c r="Q484" s="2">
        <f>IF(P484=0,0,VLOOKUP(O484,ProbListM2!D:W,IF(P484=1,17,IF(P484=2,18,IF(P484=3,19,IF(P484=4,20)))), FALSE))</f>
        <v>0</v>
      </c>
    </row>
    <row r="485" spans="1:17" x14ac:dyDescent="0.25">
      <c r="A485">
        <v>484</v>
      </c>
      <c r="B485">
        <v>944.8</v>
      </c>
      <c r="C485">
        <v>625.5</v>
      </c>
      <c r="D485" t="s">
        <v>1487</v>
      </c>
      <c r="E485">
        <f>VLOOKUP(D485,ProbListM2!D:S,10,FALSE)</f>
        <v>0.4926370066633633</v>
      </c>
      <c r="F485" t="str">
        <f>_xlfn.IFNA(VLOOKUP(D485,ctlistM2!A:AI,4,FALSE),"FA 12:0")</f>
        <v>FA 12:0</v>
      </c>
      <c r="G485">
        <f>_xlfn.IFNA(VLOOKUP(D485,ctlistM2!A:AL,11,FALSE),0)</f>
        <v>0</v>
      </c>
      <c r="H485" s="2">
        <f>IF(G485=0,0,VLOOKUP(F485,ProbListM2!D:W,IF(G485=1,17,IF(G485=2,18,IF(G485=3,19,IF(G485=4,20)))), FALSE))</f>
        <v>0</v>
      </c>
      <c r="I485" s="12" t="str">
        <f>IF(_xlfn.IFNA(VLOOKUP(D485,ctlistM2!A:AI,12,FALSE),"FA 12:0")=0,"FA 12:0", _xlfn.IFNA(VLOOKUP(D485,ctlistM2!A:AI,12,FALSE),"FA 12:0"))</f>
        <v>FA 12:0</v>
      </c>
      <c r="J485" s="12">
        <f>_xlfn.IFNA(VLOOKUP(D485,ctlistM2!A:AO,19,FALSE),0)</f>
        <v>0</v>
      </c>
      <c r="K485" s="2">
        <f>IF(J485=0,0,VLOOKUP(I485,ProbListM2!D:W,IF(J485=1,17,IF(J485=2,18,IF(J485=3,19,IF(J485=4,20)))),FALSE))</f>
        <v>0</v>
      </c>
      <c r="L485" s="12" t="str">
        <f>IF(_xlfn.IFNA(VLOOKUP(D485,ctlistM2!A:AI,20,FALSE),"FA 12:0")=0,"FA 12:0", _xlfn.IFNA(VLOOKUP(D485,ctlistM2!A:AI,20,FALSE),"FA 12:0"))</f>
        <v>FA 12:0</v>
      </c>
      <c r="M485">
        <f>_xlfn.IFNA(VLOOKUP(D485,ctlistM2!A:AR,27,FALSE),0)</f>
        <v>0</v>
      </c>
      <c r="N485" s="2">
        <f>IF(M485=0,0,VLOOKUP(L485,ProbListM2!D:W,IF(M485=1,17,IF(M485=2,18,IF(M485=3,19,IF(M485=4,20)))), FALSE))</f>
        <v>0</v>
      </c>
      <c r="O485" t="str">
        <f>IF(_xlfn.IFNA(VLOOKUP(D485,ctlistM2!A:AI,28,FALSE),"FA 12:0")=0,"FA 12:0", _xlfn.IFNA(VLOOKUP(D485,ctlistM2!A:AI,28,FALSE),"FA 12:0"))</f>
        <v>FA 12:0</v>
      </c>
      <c r="P485">
        <f>_xlfn.IFNA(VLOOKUP(D485,ctlistM2!A:AU,35,FALSE),0)</f>
        <v>0</v>
      </c>
      <c r="Q485" s="2">
        <f>IF(P485=0,0,VLOOKUP(O485,ProbListM2!D:W,IF(P485=1,17,IF(P485=2,18,IF(P485=3,19,IF(P485=4,20)))), FALSE))</f>
        <v>0</v>
      </c>
    </row>
    <row r="486" spans="1:17" x14ac:dyDescent="0.25">
      <c r="A486">
        <v>485</v>
      </c>
      <c r="B486">
        <v>944.8</v>
      </c>
      <c r="C486">
        <v>597.5</v>
      </c>
      <c r="D486" t="s">
        <v>1488</v>
      </c>
      <c r="E486">
        <f>VLOOKUP(D486,ProbListM2!D:S,10,FALSE)</f>
        <v>0.4926370066633633</v>
      </c>
      <c r="F486" t="str">
        <f>_xlfn.IFNA(VLOOKUP(D486,ctlistM2!A:AI,4,FALSE),"FA 12:0")</f>
        <v>FA 12:0</v>
      </c>
      <c r="G486">
        <f>_xlfn.IFNA(VLOOKUP(D486,ctlistM2!A:AL,11,FALSE),0)</f>
        <v>0</v>
      </c>
      <c r="H486" s="2">
        <f>IF(G486=0,0,VLOOKUP(F486,ProbListM2!D:W,IF(G486=1,17,IF(G486=2,18,IF(G486=3,19,IF(G486=4,20)))), FALSE))</f>
        <v>0</v>
      </c>
      <c r="I486" s="12" t="str">
        <f>IF(_xlfn.IFNA(VLOOKUP(D486,ctlistM2!A:AI,12,FALSE),"FA 12:0")=0,"FA 12:0", _xlfn.IFNA(VLOOKUP(D486,ctlistM2!A:AI,12,FALSE),"FA 12:0"))</f>
        <v>FA 12:0</v>
      </c>
      <c r="J486" s="12">
        <f>_xlfn.IFNA(VLOOKUP(D486,ctlistM2!A:AO,19,FALSE),0)</f>
        <v>0</v>
      </c>
      <c r="K486" s="2">
        <f>IF(J486=0,0,VLOOKUP(I486,ProbListM2!D:W,IF(J486=1,17,IF(J486=2,18,IF(J486=3,19,IF(J486=4,20)))),FALSE))</f>
        <v>0</v>
      </c>
      <c r="L486" s="12" t="str">
        <f>IF(_xlfn.IFNA(VLOOKUP(D486,ctlistM2!A:AI,20,FALSE),"FA 12:0")=0,"FA 12:0", _xlfn.IFNA(VLOOKUP(D486,ctlistM2!A:AI,20,FALSE),"FA 12:0"))</f>
        <v>FA 12:0</v>
      </c>
      <c r="M486">
        <f>_xlfn.IFNA(VLOOKUP(D486,ctlistM2!A:AR,27,FALSE),0)</f>
        <v>0</v>
      </c>
      <c r="N486" s="2">
        <f>IF(M486=0,0,VLOOKUP(L486,ProbListM2!D:W,IF(M486=1,17,IF(M486=2,18,IF(M486=3,19,IF(M486=4,20)))), FALSE))</f>
        <v>0</v>
      </c>
      <c r="O486" t="str">
        <f>IF(_xlfn.IFNA(VLOOKUP(D486,ctlistM2!A:AI,28,FALSE),"FA 12:0")=0,"FA 12:0", _xlfn.IFNA(VLOOKUP(D486,ctlistM2!A:AI,28,FALSE),"FA 12:0"))</f>
        <v>FA 12:0</v>
      </c>
      <c r="P486">
        <f>_xlfn.IFNA(VLOOKUP(D486,ctlistM2!A:AU,35,FALSE),0)</f>
        <v>0</v>
      </c>
      <c r="Q486" s="2">
        <f>IF(P486=0,0,VLOOKUP(O486,ProbListM2!D:W,IF(P486=1,17,IF(P486=2,18,IF(P486=3,19,IF(P486=4,20)))), FALSE))</f>
        <v>0</v>
      </c>
    </row>
    <row r="487" spans="1:17" x14ac:dyDescent="0.25">
      <c r="A487">
        <v>486</v>
      </c>
      <c r="B487">
        <v>944.8</v>
      </c>
      <c r="C487">
        <v>599.5</v>
      </c>
      <c r="D487" t="s">
        <v>1489</v>
      </c>
      <c r="E487">
        <f>VLOOKUP(D487,ProbListM2!D:S,10,FALSE)</f>
        <v>0.4926370066633633</v>
      </c>
      <c r="F487" t="str">
        <f>_xlfn.IFNA(VLOOKUP(D487,ctlistM2!A:AI,4,FALSE),"FA 12:0")</f>
        <v>FA 12:0</v>
      </c>
      <c r="G487">
        <f>_xlfn.IFNA(VLOOKUP(D487,ctlistM2!A:AL,11,FALSE),0)</f>
        <v>0</v>
      </c>
      <c r="H487" s="2">
        <f>IF(G487=0,0,VLOOKUP(F487,ProbListM2!D:W,IF(G487=1,17,IF(G487=2,18,IF(G487=3,19,IF(G487=4,20)))), FALSE))</f>
        <v>0</v>
      </c>
      <c r="I487" s="12" t="str">
        <f>IF(_xlfn.IFNA(VLOOKUP(D487,ctlistM2!A:AI,12,FALSE),"FA 12:0")=0,"FA 12:0", _xlfn.IFNA(VLOOKUP(D487,ctlistM2!A:AI,12,FALSE),"FA 12:0"))</f>
        <v>FA 12:0</v>
      </c>
      <c r="J487" s="12">
        <f>_xlfn.IFNA(VLOOKUP(D487,ctlistM2!A:AO,19,FALSE),0)</f>
        <v>0</v>
      </c>
      <c r="K487" s="2">
        <f>IF(J487=0,0,VLOOKUP(I487,ProbListM2!D:W,IF(J487=1,17,IF(J487=2,18,IF(J487=3,19,IF(J487=4,20)))),FALSE))</f>
        <v>0</v>
      </c>
      <c r="L487" s="12" t="str">
        <f>IF(_xlfn.IFNA(VLOOKUP(D487,ctlistM2!A:AI,20,FALSE),"FA 12:0")=0,"FA 12:0", _xlfn.IFNA(VLOOKUP(D487,ctlistM2!A:AI,20,FALSE),"FA 12:0"))</f>
        <v>FA 12:0</v>
      </c>
      <c r="M487">
        <f>_xlfn.IFNA(VLOOKUP(D487,ctlistM2!A:AR,27,FALSE),0)</f>
        <v>0</v>
      </c>
      <c r="N487" s="2">
        <f>IF(M487=0,0,VLOOKUP(L487,ProbListM2!D:W,IF(M487=1,17,IF(M487=2,18,IF(M487=3,19,IF(M487=4,20)))), FALSE))</f>
        <v>0</v>
      </c>
      <c r="O487" t="str">
        <f>IF(_xlfn.IFNA(VLOOKUP(D487,ctlistM2!A:AI,28,FALSE),"FA 12:0")=0,"FA 12:0", _xlfn.IFNA(VLOOKUP(D487,ctlistM2!A:AI,28,FALSE),"FA 12:0"))</f>
        <v>FA 12:0</v>
      </c>
      <c r="P487">
        <f>_xlfn.IFNA(VLOOKUP(D487,ctlistM2!A:AU,35,FALSE),0)</f>
        <v>0</v>
      </c>
      <c r="Q487" s="2">
        <f>IF(P487=0,0,VLOOKUP(O487,ProbListM2!D:W,IF(P487=1,17,IF(P487=2,18,IF(P487=3,19,IF(P487=4,20)))), FALSE))</f>
        <v>0</v>
      </c>
    </row>
    <row r="488" spans="1:17" x14ac:dyDescent="0.25">
      <c r="A488">
        <v>487</v>
      </c>
      <c r="B488">
        <v>960.9</v>
      </c>
      <c r="C488">
        <v>661.6</v>
      </c>
      <c r="D488" t="s">
        <v>1490</v>
      </c>
      <c r="E488">
        <f>VLOOKUP(D488,ProbListM2!D:S,10,FALSE)</f>
        <v>0.49145600703665898</v>
      </c>
      <c r="F488" t="str">
        <f>_xlfn.IFNA(VLOOKUP(D488,ctlistM2!A:AI,4,FALSE),"FA 12:0")</f>
        <v>TG 58:3-FA18:1</v>
      </c>
      <c r="G488">
        <f>_xlfn.IFNA(VLOOKUP(D488,ctlistM2!A:AL,11,FALSE),0)</f>
        <v>1</v>
      </c>
      <c r="H488" s="2">
        <f>IF(G488=0,0,VLOOKUP(F488,ProbListM2!D:W,IF(G488=1,17,IF(G488=2,18,IF(G488=3,19,IF(G488=4,20)))), FALSE))</f>
        <v>6.2045927477597067E-2</v>
      </c>
      <c r="I488" s="12" t="str">
        <f>IF(_xlfn.IFNA(VLOOKUP(D488,ctlistM2!A:AI,12,FALSE),"FA 12:0")=0,"FA 12:0", _xlfn.IFNA(VLOOKUP(D488,ctlistM2!A:AI,12,FALSE),"FA 12:0"))</f>
        <v>FA 12:0</v>
      </c>
      <c r="J488" s="12">
        <f>_xlfn.IFNA(VLOOKUP(D488,ctlistM2!A:AO,19,FALSE),0)</f>
        <v>0</v>
      </c>
      <c r="K488" s="2">
        <f>IF(J488=0,0,VLOOKUP(I488,ProbListM2!D:W,IF(J488=1,17,IF(J488=2,18,IF(J488=3,19,IF(J488=4,20)))),FALSE))</f>
        <v>0</v>
      </c>
      <c r="L488" s="12" t="str">
        <f>IF(_xlfn.IFNA(VLOOKUP(D488,ctlistM2!A:AI,20,FALSE),"FA 12:0")=0,"FA 12:0", _xlfn.IFNA(VLOOKUP(D488,ctlistM2!A:AI,20,FALSE),"FA 12:0"))</f>
        <v>FA 12:0</v>
      </c>
      <c r="M488">
        <f>_xlfn.IFNA(VLOOKUP(D488,ctlistM2!A:AR,27,FALSE),0)</f>
        <v>0</v>
      </c>
      <c r="N488" s="2">
        <f>IF(M488=0,0,VLOOKUP(L488,ProbListM2!D:W,IF(M488=1,17,IF(M488=2,18,IF(M488=3,19,IF(M488=4,20)))), FALSE))</f>
        <v>0</v>
      </c>
      <c r="O488" t="str">
        <f>IF(_xlfn.IFNA(VLOOKUP(D488,ctlistM2!A:AI,28,FALSE),"FA 12:0")=0,"FA 12:0", _xlfn.IFNA(VLOOKUP(D488,ctlistM2!A:AI,28,FALSE),"FA 12:0"))</f>
        <v>FA 12:0</v>
      </c>
      <c r="P488">
        <f>_xlfn.IFNA(VLOOKUP(D488,ctlistM2!A:AU,35,FALSE),0)</f>
        <v>0</v>
      </c>
      <c r="Q488" s="2">
        <f>IF(P488=0,0,VLOOKUP(O488,ProbListM2!D:W,IF(P488=1,17,IF(P488=2,18,IF(P488=3,19,IF(P488=4,20)))), FALSE))</f>
        <v>0</v>
      </c>
    </row>
    <row r="489" spans="1:17" x14ac:dyDescent="0.25">
      <c r="A489">
        <v>488</v>
      </c>
      <c r="B489">
        <v>958.9</v>
      </c>
      <c r="C489">
        <v>659.6</v>
      </c>
      <c r="D489" t="s">
        <v>1491</v>
      </c>
      <c r="E489">
        <f>VLOOKUP(D489,ProbListM2!D:S,10,FALSE)</f>
        <v>0.49160347701868629</v>
      </c>
      <c r="F489" t="str">
        <f>_xlfn.IFNA(VLOOKUP(D489,ctlistM2!A:AI,4,FALSE),"FA 12:0")</f>
        <v>FA 12:0</v>
      </c>
      <c r="G489">
        <f>_xlfn.IFNA(VLOOKUP(D489,ctlistM2!A:AL,11,FALSE),0)</f>
        <v>0</v>
      </c>
      <c r="H489" s="2">
        <f>IF(G489=0,0,VLOOKUP(F489,ProbListM2!D:W,IF(G489=1,17,IF(G489=2,18,IF(G489=3,19,IF(G489=4,20)))), FALSE))</f>
        <v>0</v>
      </c>
      <c r="I489" s="12" t="str">
        <f>IF(_xlfn.IFNA(VLOOKUP(D489,ctlistM2!A:AI,12,FALSE),"FA 12:0")=0,"FA 12:0", _xlfn.IFNA(VLOOKUP(D489,ctlistM2!A:AI,12,FALSE),"FA 12:0"))</f>
        <v>FA 12:0</v>
      </c>
      <c r="J489" s="12">
        <f>_xlfn.IFNA(VLOOKUP(D489,ctlistM2!A:AO,19,FALSE),0)</f>
        <v>0</v>
      </c>
      <c r="K489" s="2">
        <f>IF(J489=0,0,VLOOKUP(I489,ProbListM2!D:W,IF(J489=1,17,IF(J489=2,18,IF(J489=3,19,IF(J489=4,20)))),FALSE))</f>
        <v>0</v>
      </c>
      <c r="L489" s="12" t="str">
        <f>IF(_xlfn.IFNA(VLOOKUP(D489,ctlistM2!A:AI,20,FALSE),"FA 12:0")=0,"FA 12:0", _xlfn.IFNA(VLOOKUP(D489,ctlistM2!A:AI,20,FALSE),"FA 12:0"))</f>
        <v>FA 12:0</v>
      </c>
      <c r="M489">
        <f>_xlfn.IFNA(VLOOKUP(D489,ctlistM2!A:AR,27,FALSE),0)</f>
        <v>0</v>
      </c>
      <c r="N489" s="2">
        <f>IF(M489=0,0,VLOOKUP(L489,ProbListM2!D:W,IF(M489=1,17,IF(M489=2,18,IF(M489=3,19,IF(M489=4,20)))), FALSE))</f>
        <v>0</v>
      </c>
      <c r="O489" t="str">
        <f>IF(_xlfn.IFNA(VLOOKUP(D489,ctlistM2!A:AI,28,FALSE),"FA 12:0")=0,"FA 12:0", _xlfn.IFNA(VLOOKUP(D489,ctlistM2!A:AI,28,FALSE),"FA 12:0"))</f>
        <v>FA 12:0</v>
      </c>
      <c r="P489">
        <f>_xlfn.IFNA(VLOOKUP(D489,ctlistM2!A:AU,35,FALSE),0)</f>
        <v>0</v>
      </c>
      <c r="Q489" s="2">
        <f>IF(P489=0,0,VLOOKUP(O489,ProbListM2!D:W,IF(P489=1,17,IF(P489=2,18,IF(P489=3,19,IF(P489=4,20)))), FALSE))</f>
        <v>0</v>
      </c>
    </row>
    <row r="490" spans="1:17" x14ac:dyDescent="0.25">
      <c r="A490">
        <v>489</v>
      </c>
      <c r="B490">
        <v>954.9</v>
      </c>
      <c r="C490">
        <v>655.6</v>
      </c>
      <c r="D490" t="s">
        <v>1492</v>
      </c>
      <c r="E490">
        <f>VLOOKUP(D490,ProbListM2!D:S,10,FALSE)</f>
        <v>0.49189854974887187</v>
      </c>
      <c r="F490" t="str">
        <f>_xlfn.IFNA(VLOOKUP(D490,ctlistM2!A:AI,4,FALSE),"FA 12:0")</f>
        <v>TG 58:6-FA18:1</v>
      </c>
      <c r="G490">
        <f>_xlfn.IFNA(VLOOKUP(D490,ctlistM2!A:AL,11,FALSE),0)</f>
        <v>1</v>
      </c>
      <c r="H490" s="2">
        <f>IF(G490=0,0,VLOOKUP(F490,ProbListM2!D:W,IF(G490=1,17,IF(G490=2,18,IF(G490=3,19,IF(G490=4,20)))), FALSE))</f>
        <v>6.1884281076722121E-2</v>
      </c>
      <c r="I490" s="12" t="str">
        <f>IF(_xlfn.IFNA(VLOOKUP(D490,ctlistM2!A:AI,12,FALSE),"FA 12:0")=0,"FA 12:0", _xlfn.IFNA(VLOOKUP(D490,ctlistM2!A:AI,12,FALSE),"FA 12:0"))</f>
        <v>FA 12:0</v>
      </c>
      <c r="J490" s="12">
        <f>_xlfn.IFNA(VLOOKUP(D490,ctlistM2!A:AO,19,FALSE),0)</f>
        <v>0</v>
      </c>
      <c r="K490" s="2">
        <f>IF(J490=0,0,VLOOKUP(I490,ProbListM2!D:W,IF(J490=1,17,IF(J490=2,18,IF(J490=3,19,IF(J490=4,20)))),FALSE))</f>
        <v>0</v>
      </c>
      <c r="L490" s="12" t="str">
        <f>IF(_xlfn.IFNA(VLOOKUP(D490,ctlistM2!A:AI,20,FALSE),"FA 12:0")=0,"FA 12:0", _xlfn.IFNA(VLOOKUP(D490,ctlistM2!A:AI,20,FALSE),"FA 12:0"))</f>
        <v>FA 12:0</v>
      </c>
      <c r="M490">
        <f>_xlfn.IFNA(VLOOKUP(D490,ctlistM2!A:AR,27,FALSE),0)</f>
        <v>0</v>
      </c>
      <c r="N490" s="2">
        <f>IF(M490=0,0,VLOOKUP(L490,ProbListM2!D:W,IF(M490=1,17,IF(M490=2,18,IF(M490=3,19,IF(M490=4,20)))), FALSE))</f>
        <v>0</v>
      </c>
      <c r="O490" t="str">
        <f>IF(_xlfn.IFNA(VLOOKUP(D490,ctlistM2!A:AI,28,FALSE),"FA 12:0")=0,"FA 12:0", _xlfn.IFNA(VLOOKUP(D490,ctlistM2!A:AI,28,FALSE),"FA 12:0"))</f>
        <v>FA 12:0</v>
      </c>
      <c r="P490">
        <f>_xlfn.IFNA(VLOOKUP(D490,ctlistM2!A:AU,35,FALSE),0)</f>
        <v>0</v>
      </c>
      <c r="Q490" s="2">
        <f>IF(P490=0,0,VLOOKUP(O490,ProbListM2!D:W,IF(P490=1,17,IF(P490=2,18,IF(P490=3,19,IF(P490=4,20)))), FALSE))</f>
        <v>0</v>
      </c>
    </row>
    <row r="491" spans="1:17" x14ac:dyDescent="0.25">
      <c r="A491">
        <v>490</v>
      </c>
      <c r="B491">
        <v>952.8</v>
      </c>
      <c r="C491">
        <v>679.5</v>
      </c>
      <c r="D491" t="s">
        <v>1493</v>
      </c>
      <c r="E491">
        <f>VLOOKUP(D491,ProbListM2!D:S,10,FALSE)</f>
        <v>0.49204615252359052</v>
      </c>
      <c r="F491" t="str">
        <f>_xlfn.IFNA(VLOOKUP(D491,ctlistM2!A:AI,4,FALSE),"FA 12:0")</f>
        <v>TG 58:7-FA16:0</v>
      </c>
      <c r="G491">
        <f>_xlfn.IFNA(VLOOKUP(D491,ctlistM2!A:AL,11,FALSE),0)</f>
        <v>1</v>
      </c>
      <c r="H491" s="2">
        <f>IF(G491=0,0,VLOOKUP(F491,ProbListM2!D:W,IF(G491=1,17,IF(G491=2,18,IF(G491=3,19,IF(G491=4,20)))), FALSE))</f>
        <v>6.7336660557068023E-2</v>
      </c>
      <c r="I491" s="12" t="str">
        <f>IF(_xlfn.IFNA(VLOOKUP(D491,ctlistM2!A:AI,12,FALSE),"FA 12:0")=0,"FA 12:0", _xlfn.IFNA(VLOOKUP(D491,ctlistM2!A:AI,12,FALSE),"FA 12:0"))</f>
        <v>FA 12:0</v>
      </c>
      <c r="J491" s="12">
        <f>_xlfn.IFNA(VLOOKUP(D491,ctlistM2!A:AO,19,FALSE),0)</f>
        <v>0</v>
      </c>
      <c r="K491" s="2">
        <f>IF(J491=0,0,VLOOKUP(I491,ProbListM2!D:W,IF(J491=1,17,IF(J491=2,18,IF(J491=3,19,IF(J491=4,20)))),FALSE))</f>
        <v>0</v>
      </c>
      <c r="L491" s="12" t="str">
        <f>IF(_xlfn.IFNA(VLOOKUP(D491,ctlistM2!A:AI,20,FALSE),"FA 12:0")=0,"FA 12:0", _xlfn.IFNA(VLOOKUP(D491,ctlistM2!A:AI,20,FALSE),"FA 12:0"))</f>
        <v>FA 12:0</v>
      </c>
      <c r="M491">
        <f>_xlfn.IFNA(VLOOKUP(D491,ctlistM2!A:AR,27,FALSE),0)</f>
        <v>0</v>
      </c>
      <c r="N491" s="2">
        <f>IF(M491=0,0,VLOOKUP(L491,ProbListM2!D:W,IF(M491=1,17,IF(M491=2,18,IF(M491=3,19,IF(M491=4,20)))), FALSE))</f>
        <v>0</v>
      </c>
      <c r="O491" t="str">
        <f>IF(_xlfn.IFNA(VLOOKUP(D491,ctlistM2!A:AI,28,FALSE),"FA 12:0")=0,"FA 12:0", _xlfn.IFNA(VLOOKUP(D491,ctlistM2!A:AI,28,FALSE),"FA 12:0"))</f>
        <v>FA 12:0</v>
      </c>
      <c r="P491">
        <f>_xlfn.IFNA(VLOOKUP(D491,ctlistM2!A:AU,35,FALSE),0)</f>
        <v>0</v>
      </c>
      <c r="Q491" s="2">
        <f>IF(P491=0,0,VLOOKUP(O491,ProbListM2!D:W,IF(P491=1,17,IF(P491=2,18,IF(P491=3,19,IF(P491=4,20)))), FALSE))</f>
        <v>0</v>
      </c>
    </row>
    <row r="492" spans="1:17" x14ac:dyDescent="0.25">
      <c r="A492">
        <v>491</v>
      </c>
      <c r="B492">
        <v>952.8</v>
      </c>
      <c r="C492">
        <v>651.5</v>
      </c>
      <c r="D492" t="s">
        <v>1494</v>
      </c>
      <c r="E492">
        <f>VLOOKUP(D492,ProbListM2!D:S,10,FALSE)</f>
        <v>0.49204615252359052</v>
      </c>
      <c r="F492" t="str">
        <f>_xlfn.IFNA(VLOOKUP(D492,ctlistM2!A:AI,4,FALSE),"FA 12:0")</f>
        <v>TG 58:7-FA18:1</v>
      </c>
      <c r="G492">
        <f>_xlfn.IFNA(VLOOKUP(D492,ctlistM2!A:AL,11,FALSE),0)</f>
        <v>2</v>
      </c>
      <c r="H492" s="2">
        <f>IF(G492=0,0,VLOOKUP(F492,ProbListM2!D:W,IF(G492=1,17,IF(G492=2,18,IF(G492=3,19,IF(G492=4,20)))), FALSE))</f>
        <v>1.2294232724323898E-2</v>
      </c>
      <c r="I492" s="12" t="str">
        <f>IF(_xlfn.IFNA(VLOOKUP(D492,ctlistM2!A:AI,12,FALSE),"FA 12:0")=0,"FA 12:0", _xlfn.IFNA(VLOOKUP(D492,ctlistM2!A:AI,12,FALSE),"FA 12:0"))</f>
        <v>TG 58:7-FA18:0</v>
      </c>
      <c r="J492" s="12">
        <f>_xlfn.IFNA(VLOOKUP(D492,ctlistM2!A:AO,19,FALSE),0)</f>
        <v>1</v>
      </c>
      <c r="K492" s="2">
        <f>IF(J492=0,0,VLOOKUP(I492,ProbListM2!D:W,IF(J492=1,17,IF(J492=2,18,IF(J492=3,19,IF(J492=4,20)))),FALSE))</f>
        <v>6.1758017203513496E-2</v>
      </c>
      <c r="L492" s="12" t="str">
        <f>IF(_xlfn.IFNA(VLOOKUP(D492,ctlistM2!A:AI,20,FALSE),"FA 12:0")=0,"FA 12:0", _xlfn.IFNA(VLOOKUP(D492,ctlistM2!A:AI,20,FALSE),"FA 12:0"))</f>
        <v>FA 12:0</v>
      </c>
      <c r="M492">
        <f>_xlfn.IFNA(VLOOKUP(D492,ctlistM2!A:AR,27,FALSE),0)</f>
        <v>0</v>
      </c>
      <c r="N492" s="2">
        <f>IF(M492=0,0,VLOOKUP(L492,ProbListM2!D:W,IF(M492=1,17,IF(M492=2,18,IF(M492=3,19,IF(M492=4,20)))), FALSE))</f>
        <v>0</v>
      </c>
      <c r="O492" t="str">
        <f>IF(_xlfn.IFNA(VLOOKUP(D492,ctlistM2!A:AI,28,FALSE),"FA 12:0")=0,"FA 12:0", _xlfn.IFNA(VLOOKUP(D492,ctlistM2!A:AI,28,FALSE),"FA 12:0"))</f>
        <v>FA 12:0</v>
      </c>
      <c r="P492">
        <f>_xlfn.IFNA(VLOOKUP(D492,ctlistM2!A:AU,35,FALSE),0)</f>
        <v>0</v>
      </c>
      <c r="Q492" s="2">
        <f>IF(P492=0,0,VLOOKUP(O492,ProbListM2!D:W,IF(P492=1,17,IF(P492=2,18,IF(P492=3,19,IF(P492=4,20)))), FALSE))</f>
        <v>0</v>
      </c>
    </row>
    <row r="493" spans="1:17" x14ac:dyDescent="0.25">
      <c r="A493">
        <v>492</v>
      </c>
      <c r="B493">
        <v>952.8</v>
      </c>
      <c r="C493">
        <v>653.5</v>
      </c>
      <c r="D493" t="s">
        <v>1495</v>
      </c>
      <c r="E493">
        <f>VLOOKUP(D493,ProbListM2!D:S,10,FALSE)</f>
        <v>0.49204615252359052</v>
      </c>
      <c r="F493" t="str">
        <f>_xlfn.IFNA(VLOOKUP(D493,ctlistM2!A:AI,4,FALSE),"FA 12:0")</f>
        <v>TG 58:7-FA18:1</v>
      </c>
      <c r="G493">
        <f>_xlfn.IFNA(VLOOKUP(D493,ctlistM2!A:AL,11,FALSE),0)</f>
        <v>1</v>
      </c>
      <c r="H493" s="2">
        <f>IF(G493=0,0,VLOOKUP(F493,ProbListM2!D:W,IF(G493=1,17,IF(G493=2,18,IF(G493=3,19,IF(G493=4,20)))), FALSE))</f>
        <v>6.1830411715924516E-2</v>
      </c>
      <c r="I493" s="12" t="str">
        <f>IF(_xlfn.IFNA(VLOOKUP(D493,ctlistM2!A:AI,12,FALSE),"FA 12:0")=0,"FA 12:0", _xlfn.IFNA(VLOOKUP(D493,ctlistM2!A:AI,12,FALSE),"FA 12:0"))</f>
        <v>TG 58:7-FA18:2</v>
      </c>
      <c r="J493" s="12">
        <f>_xlfn.IFNA(VLOOKUP(D493,ctlistM2!A:AO,19,FALSE),0)</f>
        <v>2</v>
      </c>
      <c r="K493" s="2">
        <f>IF(J493=0,0,VLOOKUP(I493,ProbListM2!D:W,IF(J493=1,17,IF(J493=2,18,IF(J493=3,19,IF(J493=4,20)))),FALSE))</f>
        <v>1.2263225285654504E-2</v>
      </c>
      <c r="L493" s="12" t="str">
        <f>IF(_xlfn.IFNA(VLOOKUP(D493,ctlistM2!A:AI,20,FALSE),"FA 12:0")=0,"FA 12:0", _xlfn.IFNA(VLOOKUP(D493,ctlistM2!A:AI,20,FALSE),"FA 12:0"))</f>
        <v>FA 12:0</v>
      </c>
      <c r="M493">
        <f>_xlfn.IFNA(VLOOKUP(D493,ctlistM2!A:AR,27,FALSE),0)</f>
        <v>0</v>
      </c>
      <c r="N493" s="2">
        <f>IF(M493=0,0,VLOOKUP(L493,ProbListM2!D:W,IF(M493=1,17,IF(M493=2,18,IF(M493=3,19,IF(M493=4,20)))), FALSE))</f>
        <v>0</v>
      </c>
      <c r="O493" t="str">
        <f>IF(_xlfn.IFNA(VLOOKUP(D493,ctlistM2!A:AI,28,FALSE),"FA 12:0")=0,"FA 12:0", _xlfn.IFNA(VLOOKUP(D493,ctlistM2!A:AI,28,FALSE),"FA 12:0"))</f>
        <v>FA 12:0</v>
      </c>
      <c r="P493">
        <f>_xlfn.IFNA(VLOOKUP(D493,ctlistM2!A:AU,35,FALSE),0)</f>
        <v>0</v>
      </c>
      <c r="Q493" s="2">
        <f>IF(P493=0,0,VLOOKUP(O493,ProbListM2!D:W,IF(P493=1,17,IF(P493=2,18,IF(P493=3,19,IF(P493=4,20)))), FALSE))</f>
        <v>0</v>
      </c>
    </row>
    <row r="494" spans="1:17" x14ac:dyDescent="0.25">
      <c r="A494">
        <v>493</v>
      </c>
      <c r="B494">
        <v>952.8</v>
      </c>
      <c r="C494">
        <v>631.5</v>
      </c>
      <c r="D494" t="s">
        <v>1496</v>
      </c>
      <c r="E494">
        <f>VLOOKUP(D494,ProbListM2!D:S,10,FALSE)</f>
        <v>0.49204615252359052</v>
      </c>
      <c r="F494" t="str">
        <f>_xlfn.IFNA(VLOOKUP(D494,ctlistM2!A:AI,4,FALSE),"FA 12:0")</f>
        <v>TG 58:7-FA20:4</v>
      </c>
      <c r="G494">
        <f>_xlfn.IFNA(VLOOKUP(D494,ctlistM2!A:AL,11,FALSE),0)</f>
        <v>1</v>
      </c>
      <c r="H494" s="2">
        <f>IF(G494=0,0,VLOOKUP(F494,ProbListM2!D:W,IF(G494=1,17,IF(G494=2,18,IF(G494=3,19,IF(G494=4,20)))), FALSE))</f>
        <v>5.6712590960128643E-2</v>
      </c>
      <c r="I494" s="12" t="str">
        <f>IF(_xlfn.IFNA(VLOOKUP(D494,ctlistM2!A:AI,12,FALSE),"FA 12:0")=0,"FA 12:0", _xlfn.IFNA(VLOOKUP(D494,ctlistM2!A:AI,12,FALSE),"FA 12:0"))</f>
        <v>FA 12:0</v>
      </c>
      <c r="J494" s="12">
        <f>_xlfn.IFNA(VLOOKUP(D494,ctlistM2!A:AO,19,FALSE),0)</f>
        <v>0</v>
      </c>
      <c r="K494" s="2">
        <f>IF(J494=0,0,VLOOKUP(I494,ProbListM2!D:W,IF(J494=1,17,IF(J494=2,18,IF(J494=3,19,IF(J494=4,20)))),FALSE))</f>
        <v>0</v>
      </c>
      <c r="L494" s="12" t="str">
        <f>IF(_xlfn.IFNA(VLOOKUP(D494,ctlistM2!A:AI,20,FALSE),"FA 12:0")=0,"FA 12:0", _xlfn.IFNA(VLOOKUP(D494,ctlistM2!A:AI,20,FALSE),"FA 12:0"))</f>
        <v>FA 12:0</v>
      </c>
      <c r="M494">
        <f>_xlfn.IFNA(VLOOKUP(D494,ctlistM2!A:AR,27,FALSE),0)</f>
        <v>0</v>
      </c>
      <c r="N494" s="2">
        <f>IF(M494=0,0,VLOOKUP(L494,ProbListM2!D:W,IF(M494=1,17,IF(M494=2,18,IF(M494=3,19,IF(M494=4,20)))), FALSE))</f>
        <v>0</v>
      </c>
      <c r="O494" t="str">
        <f>IF(_xlfn.IFNA(VLOOKUP(D494,ctlistM2!A:AI,28,FALSE),"FA 12:0")=0,"FA 12:0", _xlfn.IFNA(VLOOKUP(D494,ctlistM2!A:AI,28,FALSE),"FA 12:0"))</f>
        <v>FA 12:0</v>
      </c>
      <c r="P494">
        <f>_xlfn.IFNA(VLOOKUP(D494,ctlistM2!A:AU,35,FALSE),0)</f>
        <v>0</v>
      </c>
      <c r="Q494" s="2">
        <f>IF(P494=0,0,VLOOKUP(O494,ProbListM2!D:W,IF(P494=1,17,IF(P494=2,18,IF(P494=3,19,IF(P494=4,20)))), FALSE))</f>
        <v>0</v>
      </c>
    </row>
    <row r="495" spans="1:17" x14ac:dyDescent="0.25">
      <c r="A495">
        <v>494</v>
      </c>
      <c r="B495">
        <v>952.8</v>
      </c>
      <c r="C495">
        <v>603.5</v>
      </c>
      <c r="D495" t="s">
        <v>1497</v>
      </c>
      <c r="E495">
        <f>VLOOKUP(D495,ProbListM2!D:S,10,FALSE)</f>
        <v>0.49204615252359052</v>
      </c>
      <c r="F495" t="str">
        <f>_xlfn.IFNA(VLOOKUP(D495,ctlistM2!A:AI,4,FALSE),"FA 12:0")</f>
        <v>TG 58:7-FA22:4</v>
      </c>
      <c r="G495">
        <f>_xlfn.IFNA(VLOOKUP(D495,ctlistM2!A:AL,11,FALSE),0)</f>
        <v>1</v>
      </c>
      <c r="H495" s="2">
        <f>IF(G495=0,0,VLOOKUP(F495,ProbListM2!D:W,IF(G495=1,17,IF(G495=2,18,IF(G495=3,19,IF(G495=4,20)))), FALSE))</f>
        <v>5.1634188894889833E-2</v>
      </c>
      <c r="I495" s="12" t="str">
        <f>IF(_xlfn.IFNA(VLOOKUP(D495,ctlistM2!A:AI,12,FALSE),"FA 12:0")=0,"FA 12:0", _xlfn.IFNA(VLOOKUP(D495,ctlistM2!A:AI,12,FALSE),"FA 12:0"))</f>
        <v>TG 58:7-FA22:5</v>
      </c>
      <c r="J495" s="12">
        <f>_xlfn.IFNA(VLOOKUP(D495,ctlistM2!A:AO,19,FALSE),0)</f>
        <v>2</v>
      </c>
      <c r="K495" s="2">
        <f>IF(J495=0,0,VLOOKUP(I495,ProbListM2!D:W,IF(J495=1,17,IF(J495=2,18,IF(J495=3,19,IF(J495=4,20)))),FALSE))</f>
        <v>1.7262135690790003E-2</v>
      </c>
      <c r="L495" s="12" t="str">
        <f>IF(_xlfn.IFNA(VLOOKUP(D495,ctlistM2!A:AI,20,FALSE),"FA 12:0")=0,"FA 12:0", _xlfn.IFNA(VLOOKUP(D495,ctlistM2!A:AI,20,FALSE),"FA 12:0"))</f>
        <v>FA 12:0</v>
      </c>
      <c r="M495">
        <f>_xlfn.IFNA(VLOOKUP(D495,ctlistM2!A:AR,27,FALSE),0)</f>
        <v>0</v>
      </c>
      <c r="N495" s="2">
        <f>IF(M495=0,0,VLOOKUP(L495,ProbListM2!D:W,IF(M495=1,17,IF(M495=2,18,IF(M495=3,19,IF(M495=4,20)))), FALSE))</f>
        <v>0</v>
      </c>
      <c r="O495" t="str">
        <f>IF(_xlfn.IFNA(VLOOKUP(D495,ctlistM2!A:AI,28,FALSE),"FA 12:0")=0,"FA 12:0", _xlfn.IFNA(VLOOKUP(D495,ctlistM2!A:AI,28,FALSE),"FA 12:0"))</f>
        <v>FA 12:0</v>
      </c>
      <c r="P495">
        <f>_xlfn.IFNA(VLOOKUP(D495,ctlistM2!A:AU,35,FALSE),0)</f>
        <v>0</v>
      </c>
      <c r="Q495" s="2">
        <f>IF(P495=0,0,VLOOKUP(O495,ProbListM2!D:W,IF(P495=1,17,IF(P495=2,18,IF(P495=3,19,IF(P495=4,20)))), FALSE))</f>
        <v>0</v>
      </c>
    </row>
    <row r="496" spans="1:17" x14ac:dyDescent="0.25">
      <c r="A496">
        <v>495</v>
      </c>
      <c r="B496">
        <v>952.8</v>
      </c>
      <c r="C496">
        <v>605.5</v>
      </c>
      <c r="D496" t="s">
        <v>1498</v>
      </c>
      <c r="E496">
        <f>VLOOKUP(D496,ProbListM2!D:S,10,FALSE)</f>
        <v>0.49204615252359052</v>
      </c>
      <c r="F496" t="str">
        <f>_xlfn.IFNA(VLOOKUP(D496,ctlistM2!A:AI,4,FALSE),"FA 12:0")</f>
        <v>TG 58:7-FA22:5</v>
      </c>
      <c r="G496">
        <f>_xlfn.IFNA(VLOOKUP(D496,ctlistM2!A:AL,11,FALSE),0)</f>
        <v>1</v>
      </c>
      <c r="H496" s="2">
        <f>IF(G496=0,0,VLOOKUP(F496,ProbListM2!D:W,IF(G496=1,17,IF(G496=2,18,IF(G496=3,19,IF(G496=4,20)))), FALSE))</f>
        <v>5.1700013202200253E-2</v>
      </c>
      <c r="I496" s="12" t="str">
        <f>IF(_xlfn.IFNA(VLOOKUP(D496,ctlistM2!A:AI,12,FALSE),"FA 12:0")=0,"FA 12:0", _xlfn.IFNA(VLOOKUP(D496,ctlistM2!A:AI,12,FALSE),"FA 12:0"))</f>
        <v>TG 58:7-FA22:6</v>
      </c>
      <c r="J496" s="12">
        <f>_xlfn.IFNA(VLOOKUP(D496,ctlistM2!A:AO,19,FALSE),0)</f>
        <v>2</v>
      </c>
      <c r="K496" s="2">
        <f>IF(J496=0,0,VLOOKUP(I496,ProbListM2!D:W,IF(J496=1,17,IF(J496=2,18,IF(J496=3,19,IF(J496=4,20)))),FALSE))</f>
        <v>1.722455804702E-2</v>
      </c>
      <c r="L496" s="12" t="str">
        <f>IF(_xlfn.IFNA(VLOOKUP(D496,ctlistM2!A:AI,20,FALSE),"FA 12:0")=0,"FA 12:0", _xlfn.IFNA(VLOOKUP(D496,ctlistM2!A:AI,20,FALSE),"FA 12:0"))</f>
        <v>FA 12:0</v>
      </c>
      <c r="M496">
        <f>_xlfn.IFNA(VLOOKUP(D496,ctlistM2!A:AR,27,FALSE),0)</f>
        <v>0</v>
      </c>
      <c r="N496" s="2">
        <f>IF(M496=0,0,VLOOKUP(L496,ProbListM2!D:W,IF(M496=1,17,IF(M496=2,18,IF(M496=3,19,IF(M496=4,20)))), FALSE))</f>
        <v>0</v>
      </c>
      <c r="O496" t="str">
        <f>IF(_xlfn.IFNA(VLOOKUP(D496,ctlistM2!A:AI,28,FALSE),"FA 12:0")=0,"FA 12:0", _xlfn.IFNA(VLOOKUP(D496,ctlistM2!A:AI,28,FALSE),"FA 12:0"))</f>
        <v>FA 12:0</v>
      </c>
      <c r="P496">
        <f>_xlfn.IFNA(VLOOKUP(D496,ctlistM2!A:AU,35,FALSE),0)</f>
        <v>0</v>
      </c>
      <c r="Q496" s="2">
        <f>IF(P496=0,0,VLOOKUP(O496,ProbListM2!D:W,IF(P496=1,17,IF(P496=2,18,IF(P496=3,19,IF(P496=4,20)))), FALSE))</f>
        <v>0</v>
      </c>
    </row>
    <row r="497" spans="1:17" x14ac:dyDescent="0.25">
      <c r="A497">
        <v>496</v>
      </c>
      <c r="B497">
        <v>950.8</v>
      </c>
      <c r="C497">
        <v>677.5</v>
      </c>
      <c r="D497" t="s">
        <v>1499</v>
      </c>
      <c r="E497">
        <f>VLOOKUP(D497,ProbListM2!D:S,10,FALSE)</f>
        <v>0.49219379958910675</v>
      </c>
      <c r="F497" t="str">
        <f>_xlfn.IFNA(VLOOKUP(D497,ctlistM2!A:AI,4,FALSE),"FA 12:0")</f>
        <v>FA 12:0</v>
      </c>
      <c r="G497">
        <f>_xlfn.IFNA(VLOOKUP(D497,ctlistM2!A:AL,11,FALSE),0)</f>
        <v>0</v>
      </c>
      <c r="H497" s="2">
        <f>IF(G497=0,0,VLOOKUP(F497,ProbListM2!D:W,IF(G497=1,17,IF(G497=2,18,IF(G497=3,19,IF(G497=4,20)))), FALSE))</f>
        <v>0</v>
      </c>
      <c r="I497" s="12" t="str">
        <f>IF(_xlfn.IFNA(VLOOKUP(D497,ctlistM2!A:AI,12,FALSE),"FA 12:0")=0,"FA 12:0", _xlfn.IFNA(VLOOKUP(D497,ctlistM2!A:AI,12,FALSE),"FA 12:0"))</f>
        <v>FA 12:0</v>
      </c>
      <c r="J497" s="12">
        <f>_xlfn.IFNA(VLOOKUP(D497,ctlistM2!A:AO,19,FALSE),0)</f>
        <v>0</v>
      </c>
      <c r="K497" s="2">
        <f>IF(J497=0,0,VLOOKUP(I497,ProbListM2!D:W,IF(J497=1,17,IF(J497=2,18,IF(J497=3,19,IF(J497=4,20)))),FALSE))</f>
        <v>0</v>
      </c>
      <c r="L497" s="12" t="str">
        <f>IF(_xlfn.IFNA(VLOOKUP(D497,ctlistM2!A:AI,20,FALSE),"FA 12:0")=0,"FA 12:0", _xlfn.IFNA(VLOOKUP(D497,ctlistM2!A:AI,20,FALSE),"FA 12:0"))</f>
        <v>FA 12:0</v>
      </c>
      <c r="M497">
        <f>_xlfn.IFNA(VLOOKUP(D497,ctlistM2!A:AR,27,FALSE),0)</f>
        <v>0</v>
      </c>
      <c r="N497" s="2">
        <f>IF(M497=0,0,VLOOKUP(L497,ProbListM2!D:W,IF(M497=1,17,IF(M497=2,18,IF(M497=3,19,IF(M497=4,20)))), FALSE))</f>
        <v>0</v>
      </c>
      <c r="O497" t="str">
        <f>IF(_xlfn.IFNA(VLOOKUP(D497,ctlistM2!A:AI,28,FALSE),"FA 12:0")=0,"FA 12:0", _xlfn.IFNA(VLOOKUP(D497,ctlistM2!A:AI,28,FALSE),"FA 12:0"))</f>
        <v>FA 12:0</v>
      </c>
      <c r="P497">
        <f>_xlfn.IFNA(VLOOKUP(D497,ctlistM2!A:AU,35,FALSE),0)</f>
        <v>0</v>
      </c>
      <c r="Q497" s="2">
        <f>IF(P497=0,0,VLOOKUP(O497,ProbListM2!D:W,IF(P497=1,17,IF(P497=2,18,IF(P497=3,19,IF(P497=4,20)))), FALSE))</f>
        <v>0</v>
      </c>
    </row>
    <row r="498" spans="1:17" x14ac:dyDescent="0.25">
      <c r="A498">
        <v>497</v>
      </c>
      <c r="B498">
        <v>950.8</v>
      </c>
      <c r="C498">
        <v>649.5</v>
      </c>
      <c r="D498" t="s">
        <v>1500</v>
      </c>
      <c r="E498">
        <f>VLOOKUP(D498,ProbListM2!D:S,10,FALSE)</f>
        <v>0.49219379958910675</v>
      </c>
      <c r="F498" t="str">
        <f>_xlfn.IFNA(VLOOKUP(D498,ctlistM2!A:AI,4,FALSE),"FA 12:0")</f>
        <v>TG 58:8-FA18:1</v>
      </c>
      <c r="G498">
        <f>_xlfn.IFNA(VLOOKUP(D498,ctlistM2!A:AL,11,FALSE),0)</f>
        <v>2</v>
      </c>
      <c r="H498" s="2">
        <f>IF(G498=0,0,VLOOKUP(F498,ProbListM2!D:W,IF(G498=1,17,IF(G498=2,18,IF(G498=3,19,IF(G498=4,20)))), FALSE))</f>
        <v>1.2297921824167907E-2</v>
      </c>
      <c r="I498" s="12" t="str">
        <f>IF(_xlfn.IFNA(VLOOKUP(D498,ctlistM2!A:AI,12,FALSE),"FA 12:0")=0,"FA 12:0", _xlfn.IFNA(VLOOKUP(D498,ctlistM2!A:AI,12,FALSE),"FA 12:0"))</f>
        <v>FA 12:0</v>
      </c>
      <c r="J498" s="12">
        <f>_xlfn.IFNA(VLOOKUP(D498,ctlistM2!A:AO,19,FALSE),0)</f>
        <v>0</v>
      </c>
      <c r="K498" s="2">
        <f>IF(J498=0,0,VLOOKUP(I498,ProbListM2!D:W,IF(J498=1,17,IF(J498=2,18,IF(J498=3,19,IF(J498=4,20)))),FALSE))</f>
        <v>0</v>
      </c>
      <c r="L498" s="12" t="str">
        <f>IF(_xlfn.IFNA(VLOOKUP(D498,ctlistM2!A:AI,20,FALSE),"FA 12:0")=0,"FA 12:0", _xlfn.IFNA(VLOOKUP(D498,ctlistM2!A:AI,20,FALSE),"FA 12:0"))</f>
        <v>FA 12:0</v>
      </c>
      <c r="M498">
        <f>_xlfn.IFNA(VLOOKUP(D498,ctlistM2!A:AR,27,FALSE),0)</f>
        <v>0</v>
      </c>
      <c r="N498" s="2">
        <f>IF(M498=0,0,VLOOKUP(L498,ProbListM2!D:W,IF(M498=1,17,IF(M498=2,18,IF(M498=3,19,IF(M498=4,20)))), FALSE))</f>
        <v>0</v>
      </c>
      <c r="O498" t="str">
        <f>IF(_xlfn.IFNA(VLOOKUP(D498,ctlistM2!A:AI,28,FALSE),"FA 12:0")=0,"FA 12:0", _xlfn.IFNA(VLOOKUP(D498,ctlistM2!A:AI,28,FALSE),"FA 12:0"))</f>
        <v>FA 12:0</v>
      </c>
      <c r="P498">
        <f>_xlfn.IFNA(VLOOKUP(D498,ctlistM2!A:AU,35,FALSE),0)</f>
        <v>0</v>
      </c>
      <c r="Q498" s="2">
        <f>IF(P498=0,0,VLOOKUP(O498,ProbListM2!D:W,IF(P498=1,17,IF(P498=2,18,IF(P498=3,19,IF(P498=4,20)))), FALSE))</f>
        <v>0</v>
      </c>
    </row>
    <row r="499" spans="1:17" x14ac:dyDescent="0.25">
      <c r="A499">
        <v>498</v>
      </c>
      <c r="B499">
        <v>950.8</v>
      </c>
      <c r="C499">
        <v>651.5</v>
      </c>
      <c r="D499" t="s">
        <v>1501</v>
      </c>
      <c r="E499">
        <f>VLOOKUP(D499,ProbListM2!D:S,10,FALSE)</f>
        <v>0.49219379958910675</v>
      </c>
      <c r="F499" t="str">
        <f>_xlfn.IFNA(VLOOKUP(D499,ctlistM2!A:AI,4,FALSE),"FA 12:0")</f>
        <v>TG 58:8-FA18:1</v>
      </c>
      <c r="G499">
        <f>_xlfn.IFNA(VLOOKUP(D499,ctlistM2!A:AL,11,FALSE),0)</f>
        <v>1</v>
      </c>
      <c r="H499" s="2">
        <f>IF(G499=0,0,VLOOKUP(F499,ProbListM2!D:W,IF(G499=1,17,IF(G499=2,18,IF(G499=3,19,IF(G499=4,20)))), FALSE))</f>
        <v>6.1776548778174595E-2</v>
      </c>
      <c r="I499" s="12" t="str">
        <f>IF(_xlfn.IFNA(VLOOKUP(D499,ctlistM2!A:AI,12,FALSE),"FA 12:0")=0,"FA 12:0", _xlfn.IFNA(VLOOKUP(D499,ctlistM2!A:AI,12,FALSE),"FA 12:0"))</f>
        <v>TG 58:8-FA18:2</v>
      </c>
      <c r="J499" s="12">
        <f>_xlfn.IFNA(VLOOKUP(D499,ctlistM2!A:AO,19,FALSE),0)</f>
        <v>2</v>
      </c>
      <c r="K499" s="2">
        <f>IF(J499=0,0,VLOOKUP(I499,ProbListM2!D:W,IF(J499=1,17,IF(J499=2,18,IF(J499=3,19,IF(J499=4,20)))),FALSE))</f>
        <v>1.2266905081173493E-2</v>
      </c>
      <c r="L499" s="12" t="str">
        <f>IF(_xlfn.IFNA(VLOOKUP(D499,ctlistM2!A:AI,20,FALSE),"FA 12:0")=0,"FA 12:0", _xlfn.IFNA(VLOOKUP(D499,ctlistM2!A:AI,20,FALSE),"FA 12:0"))</f>
        <v>FA 12:0</v>
      </c>
      <c r="M499">
        <f>_xlfn.IFNA(VLOOKUP(D499,ctlistM2!A:AR,27,FALSE),0)</f>
        <v>0</v>
      </c>
      <c r="N499" s="2">
        <f>IF(M499=0,0,VLOOKUP(L499,ProbListM2!D:W,IF(M499=1,17,IF(M499=2,18,IF(M499=3,19,IF(M499=4,20)))), FALSE))</f>
        <v>0</v>
      </c>
      <c r="O499" t="str">
        <f>IF(_xlfn.IFNA(VLOOKUP(D499,ctlistM2!A:AI,28,FALSE),"FA 12:0")=0,"FA 12:0", _xlfn.IFNA(VLOOKUP(D499,ctlistM2!A:AI,28,FALSE),"FA 12:0"))</f>
        <v>FA 12:0</v>
      </c>
      <c r="P499">
        <f>_xlfn.IFNA(VLOOKUP(D499,ctlistM2!A:AU,35,FALSE),0)</f>
        <v>0</v>
      </c>
      <c r="Q499" s="2">
        <f>IF(P499=0,0,VLOOKUP(O499,ProbListM2!D:W,IF(P499=1,17,IF(P499=2,18,IF(P499=3,19,IF(P499=4,20)))), FALSE))</f>
        <v>0</v>
      </c>
    </row>
    <row r="500" spans="1:17" x14ac:dyDescent="0.25">
      <c r="A500">
        <v>499</v>
      </c>
      <c r="B500">
        <v>950.8</v>
      </c>
      <c r="C500">
        <v>653.5</v>
      </c>
      <c r="D500" t="s">
        <v>1502</v>
      </c>
      <c r="E500">
        <f>VLOOKUP(D500,ProbListM2!D:S,10,FALSE)</f>
        <v>0.49219379958910675</v>
      </c>
      <c r="F500" t="str">
        <f>_xlfn.IFNA(VLOOKUP(D500,ctlistM2!A:AI,4,FALSE),"FA 12:0")</f>
        <v>TG 58:8-FA18:2</v>
      </c>
      <c r="G500">
        <f>_xlfn.IFNA(VLOOKUP(D500,ctlistM2!A:AL,11,FALSE),0)</f>
        <v>1</v>
      </c>
      <c r="H500" s="2">
        <f>IF(G500=0,0,VLOOKUP(F500,ProbListM2!D:W,IF(G500=1,17,IF(G500=2,18,IF(G500=3,19,IF(G500=4,20)))), FALSE))</f>
        <v>6.1848965013826938E-2</v>
      </c>
      <c r="I500" s="12" t="str">
        <f>IF(_xlfn.IFNA(VLOOKUP(D500,ctlistM2!A:AI,12,FALSE),"FA 12:0")=0,"FA 12:0", _xlfn.IFNA(VLOOKUP(D500,ctlistM2!A:AI,12,FALSE),"FA 12:0"))</f>
        <v>FA 12:0</v>
      </c>
      <c r="J500" s="12">
        <f>_xlfn.IFNA(VLOOKUP(D500,ctlistM2!A:AO,19,FALSE),0)</f>
        <v>0</v>
      </c>
      <c r="K500" s="2">
        <f>IF(J500=0,0,VLOOKUP(I500,ProbListM2!D:W,IF(J500=1,17,IF(J500=2,18,IF(J500=3,19,IF(J500=4,20)))),FALSE))</f>
        <v>0</v>
      </c>
      <c r="L500" s="12" t="str">
        <f>IF(_xlfn.IFNA(VLOOKUP(D500,ctlistM2!A:AI,20,FALSE),"FA 12:0")=0,"FA 12:0", _xlfn.IFNA(VLOOKUP(D500,ctlistM2!A:AI,20,FALSE),"FA 12:0"))</f>
        <v>FA 12:0</v>
      </c>
      <c r="M500">
        <f>_xlfn.IFNA(VLOOKUP(D500,ctlistM2!A:AR,27,FALSE),0)</f>
        <v>0</v>
      </c>
      <c r="N500" s="2">
        <f>IF(M500=0,0,VLOOKUP(L500,ProbListM2!D:W,IF(M500=1,17,IF(M500=2,18,IF(M500=3,19,IF(M500=4,20)))), FALSE))</f>
        <v>0</v>
      </c>
      <c r="O500" t="str">
        <f>IF(_xlfn.IFNA(VLOOKUP(D500,ctlistM2!A:AI,28,FALSE),"FA 12:0")=0,"FA 12:0", _xlfn.IFNA(VLOOKUP(D500,ctlistM2!A:AI,28,FALSE),"FA 12:0"))</f>
        <v>FA 12:0</v>
      </c>
      <c r="P500">
        <f>_xlfn.IFNA(VLOOKUP(D500,ctlistM2!A:AU,35,FALSE),0)</f>
        <v>0</v>
      </c>
      <c r="Q500" s="2">
        <f>IF(P500=0,0,VLOOKUP(O500,ProbListM2!D:W,IF(P500=1,17,IF(P500=2,18,IF(P500=3,19,IF(P500=4,20)))), FALSE))</f>
        <v>0</v>
      </c>
    </row>
    <row r="501" spans="1:17" x14ac:dyDescent="0.25">
      <c r="A501">
        <v>500</v>
      </c>
      <c r="B501">
        <v>950.8</v>
      </c>
      <c r="C501">
        <v>629.5</v>
      </c>
      <c r="D501" t="s">
        <v>1503</v>
      </c>
      <c r="E501">
        <f>VLOOKUP(D501,ProbListM2!D:S,10,FALSE)</f>
        <v>0.49219379958910675</v>
      </c>
      <c r="F501" t="str">
        <f>_xlfn.IFNA(VLOOKUP(D501,ctlistM2!A:AI,4,FALSE),"FA 12:0")</f>
        <v>TG 58:8-FA20:4</v>
      </c>
      <c r="G501">
        <f>_xlfn.IFNA(VLOOKUP(D501,ctlistM2!A:AL,11,FALSE),0)</f>
        <v>1</v>
      </c>
      <c r="H501" s="2">
        <f>IF(G501=0,0,VLOOKUP(F501,ProbListM2!D:W,IF(G501=1,17,IF(G501=2,18,IF(G501=3,19,IF(G501=4,20)))), FALSE))</f>
        <v>5.666043409490245E-2</v>
      </c>
      <c r="I501" s="12" t="str">
        <f>IF(_xlfn.IFNA(VLOOKUP(D501,ctlistM2!A:AI,12,FALSE),"FA 12:0")=0,"FA 12:0", _xlfn.IFNA(VLOOKUP(D501,ctlistM2!A:AI,12,FALSE),"FA 12:0"))</f>
        <v>FA 12:0</v>
      </c>
      <c r="J501" s="12">
        <f>_xlfn.IFNA(VLOOKUP(D501,ctlistM2!A:AO,19,FALSE),0)</f>
        <v>0</v>
      </c>
      <c r="K501" s="2">
        <f>IF(J501=0,0,VLOOKUP(I501,ProbListM2!D:W,IF(J501=1,17,IF(J501=2,18,IF(J501=3,19,IF(J501=4,20)))),FALSE))</f>
        <v>0</v>
      </c>
      <c r="L501" s="12" t="str">
        <f>IF(_xlfn.IFNA(VLOOKUP(D501,ctlistM2!A:AI,20,FALSE),"FA 12:0")=0,"FA 12:0", _xlfn.IFNA(VLOOKUP(D501,ctlistM2!A:AI,20,FALSE),"FA 12:0"))</f>
        <v>FA 12:0</v>
      </c>
      <c r="M501">
        <f>_xlfn.IFNA(VLOOKUP(D501,ctlistM2!A:AR,27,FALSE),0)</f>
        <v>0</v>
      </c>
      <c r="N501" s="2">
        <f>IF(M501=0,0,VLOOKUP(L501,ProbListM2!D:W,IF(M501=1,17,IF(M501=2,18,IF(M501=3,19,IF(M501=4,20)))), FALSE))</f>
        <v>0</v>
      </c>
      <c r="O501" t="str">
        <f>IF(_xlfn.IFNA(VLOOKUP(D501,ctlistM2!A:AI,28,FALSE),"FA 12:0")=0,"FA 12:0", _xlfn.IFNA(VLOOKUP(D501,ctlistM2!A:AI,28,FALSE),"FA 12:0"))</f>
        <v>FA 12:0</v>
      </c>
      <c r="P501">
        <f>_xlfn.IFNA(VLOOKUP(D501,ctlistM2!A:AU,35,FALSE),0)</f>
        <v>0</v>
      </c>
      <c r="Q501" s="2">
        <f>IF(P501=0,0,VLOOKUP(O501,ProbListM2!D:W,IF(P501=1,17,IF(P501=2,18,IF(P501=3,19,IF(P501=4,20)))), FALSE))</f>
        <v>0</v>
      </c>
    </row>
    <row r="502" spans="1:17" x14ac:dyDescent="0.25">
      <c r="A502">
        <v>501</v>
      </c>
      <c r="B502">
        <v>950.8</v>
      </c>
      <c r="C502">
        <v>601.5</v>
      </c>
      <c r="D502" t="s">
        <v>1504</v>
      </c>
      <c r="E502">
        <f>VLOOKUP(D502,ProbListM2!D:S,10,FALSE)</f>
        <v>0.49219379958910675</v>
      </c>
      <c r="F502" t="str">
        <f>_xlfn.IFNA(VLOOKUP(D502,ctlistM2!A:AI,4,FALSE),"FA 12:0")</f>
        <v>TG 58:8-FA22:5</v>
      </c>
      <c r="G502">
        <f>_xlfn.IFNA(VLOOKUP(D502,ctlistM2!A:AL,11,FALSE),0)</f>
        <v>2</v>
      </c>
      <c r="H502" s="2">
        <f>IF(G502=0,0,VLOOKUP(F502,ProbListM2!D:W,IF(G502=1,17,IF(G502=2,18,IF(G502=3,19,IF(G502=4,20)))), FALSE))</f>
        <v>1.7267315496924483E-2</v>
      </c>
      <c r="I502" s="12" t="str">
        <f>IF(_xlfn.IFNA(VLOOKUP(D502,ctlistM2!A:AI,12,FALSE),"FA 12:0")=0,"FA 12:0", _xlfn.IFNA(VLOOKUP(D502,ctlistM2!A:AI,12,FALSE),"FA 12:0"))</f>
        <v>FA 12:0</v>
      </c>
      <c r="J502" s="12">
        <f>_xlfn.IFNA(VLOOKUP(D502,ctlistM2!A:AO,19,FALSE),0)</f>
        <v>0</v>
      </c>
      <c r="K502" s="2">
        <f>IF(J502=0,0,VLOOKUP(I502,ProbListM2!D:W,IF(J502=1,17,IF(J502=2,18,IF(J502=3,19,IF(J502=4,20)))),FALSE))</f>
        <v>0</v>
      </c>
      <c r="L502" s="12" t="str">
        <f>IF(_xlfn.IFNA(VLOOKUP(D502,ctlistM2!A:AI,20,FALSE),"FA 12:0")=0,"FA 12:0", _xlfn.IFNA(VLOOKUP(D502,ctlistM2!A:AI,20,FALSE),"FA 12:0"))</f>
        <v>FA 12:0</v>
      </c>
      <c r="M502">
        <f>_xlfn.IFNA(VLOOKUP(D502,ctlistM2!A:AR,27,FALSE),0)</f>
        <v>0</v>
      </c>
      <c r="N502" s="2">
        <f>IF(M502=0,0,VLOOKUP(L502,ProbListM2!D:W,IF(M502=1,17,IF(M502=2,18,IF(M502=3,19,IF(M502=4,20)))), FALSE))</f>
        <v>0</v>
      </c>
      <c r="O502" t="str">
        <f>IF(_xlfn.IFNA(VLOOKUP(D502,ctlistM2!A:AI,28,FALSE),"FA 12:0")=0,"FA 12:0", _xlfn.IFNA(VLOOKUP(D502,ctlistM2!A:AI,28,FALSE),"FA 12:0"))</f>
        <v>FA 12:0</v>
      </c>
      <c r="P502">
        <f>_xlfn.IFNA(VLOOKUP(D502,ctlistM2!A:AU,35,FALSE),0)</f>
        <v>0</v>
      </c>
      <c r="Q502" s="2">
        <f>IF(P502=0,0,VLOOKUP(O502,ProbListM2!D:W,IF(P502=1,17,IF(P502=2,18,IF(P502=3,19,IF(P502=4,20)))), FALSE))</f>
        <v>0</v>
      </c>
    </row>
    <row r="503" spans="1:17" x14ac:dyDescent="0.25">
      <c r="A503">
        <v>502</v>
      </c>
      <c r="B503">
        <v>950.8</v>
      </c>
      <c r="C503">
        <v>603.5</v>
      </c>
      <c r="D503" t="s">
        <v>1505</v>
      </c>
      <c r="E503">
        <f>VLOOKUP(D503,ProbListM2!D:S,10,FALSE)</f>
        <v>0.49219379958910675</v>
      </c>
      <c r="F503" t="str">
        <f>_xlfn.IFNA(VLOOKUP(D503,ctlistM2!A:AI,4,FALSE),"FA 12:0")</f>
        <v>TG 58:8-FA22:6</v>
      </c>
      <c r="G503">
        <f>_xlfn.IFNA(VLOOKUP(D503,ctlistM2!A:AL,11,FALSE),0)</f>
        <v>2</v>
      </c>
      <c r="H503" s="2">
        <f>IF(G503=0,0,VLOOKUP(F503,ProbListM2!D:W,IF(G503=1,17,IF(G503=2,18,IF(G503=3,19,IF(G503=4,20)))), FALSE))</f>
        <v>1.7229726577324345E-2</v>
      </c>
      <c r="I503" s="12" t="str">
        <f>IF(_xlfn.IFNA(VLOOKUP(D503,ctlistM2!A:AI,12,FALSE),"FA 12:0")=0,"FA 12:0", _xlfn.IFNA(VLOOKUP(D503,ctlistM2!A:AI,12,FALSE),"FA 12:0"))</f>
        <v>TG 58:8-FA22:5</v>
      </c>
      <c r="J503" s="12">
        <f>_xlfn.IFNA(VLOOKUP(D503,ctlistM2!A:AO,19,FALSE),0)</f>
        <v>1</v>
      </c>
      <c r="K503" s="2">
        <f>IF(J503=0,0,VLOOKUP(I503,ProbListM2!D:W,IF(J503=1,17,IF(J503=2,18,IF(J503=3,19,IF(J503=4,20)))),FALSE))</f>
        <v>5.1649682637563234E-2</v>
      </c>
      <c r="L503" s="12" t="str">
        <f>IF(_xlfn.IFNA(VLOOKUP(D503,ctlistM2!A:AI,20,FALSE),"FA 12:0")=0,"FA 12:0", _xlfn.IFNA(VLOOKUP(D503,ctlistM2!A:AI,20,FALSE),"FA 12:0"))</f>
        <v>FA 12:0</v>
      </c>
      <c r="M503">
        <f>_xlfn.IFNA(VLOOKUP(D503,ctlistM2!A:AR,27,FALSE),0)</f>
        <v>0</v>
      </c>
      <c r="N503" s="2">
        <f>IF(M503=0,0,VLOOKUP(L503,ProbListM2!D:W,IF(M503=1,17,IF(M503=2,18,IF(M503=3,19,IF(M503=4,20)))), FALSE))</f>
        <v>0</v>
      </c>
      <c r="O503" t="str">
        <f>IF(_xlfn.IFNA(VLOOKUP(D503,ctlistM2!A:AI,28,FALSE),"FA 12:0")=0,"FA 12:0", _xlfn.IFNA(VLOOKUP(D503,ctlistM2!A:AI,28,FALSE),"FA 12:0"))</f>
        <v>FA 12:0</v>
      </c>
      <c r="P503">
        <f>_xlfn.IFNA(VLOOKUP(D503,ctlistM2!A:AU,35,FALSE),0)</f>
        <v>0</v>
      </c>
      <c r="Q503" s="2">
        <f>IF(P503=0,0,VLOOKUP(O503,ProbListM2!D:W,IF(P503=1,17,IF(P503=2,18,IF(P503=3,19,IF(P503=4,20)))), FALSE))</f>
        <v>0</v>
      </c>
    </row>
    <row r="504" spans="1:17" x14ac:dyDescent="0.25">
      <c r="A504">
        <v>503</v>
      </c>
      <c r="B504">
        <v>950.8</v>
      </c>
      <c r="C504">
        <v>605.5</v>
      </c>
      <c r="D504" t="s">
        <v>1506</v>
      </c>
      <c r="E504">
        <f>VLOOKUP(D504,ProbListM2!D:S,10,FALSE)</f>
        <v>0.49219379958910675</v>
      </c>
      <c r="F504" t="str">
        <f>_xlfn.IFNA(VLOOKUP(D504,ctlistM2!A:AI,4,FALSE),"FA 12:0")</f>
        <v>TG 58:8-FA22:6</v>
      </c>
      <c r="G504">
        <f>_xlfn.IFNA(VLOOKUP(D504,ctlistM2!A:AL,11,FALSE),0)</f>
        <v>1</v>
      </c>
      <c r="H504" s="2">
        <f>IF(G504=0,0,VLOOKUP(F504,ProbListM2!D:W,IF(G504=1,17,IF(G504=2,18,IF(G504=3,19,IF(G504=4,20)))), FALSE))</f>
        <v>5.1715526696609872E-2</v>
      </c>
      <c r="I504" s="12" t="str">
        <f>IF(_xlfn.IFNA(VLOOKUP(D504,ctlistM2!A:AI,12,FALSE),"FA 12:0")=0,"FA 12:0", _xlfn.IFNA(VLOOKUP(D504,ctlistM2!A:AI,12,FALSE),"FA 12:0"))</f>
        <v>FA 12:0</v>
      </c>
      <c r="J504" s="12">
        <f>_xlfn.IFNA(VLOOKUP(D504,ctlistM2!A:AO,19,FALSE),0)</f>
        <v>0</v>
      </c>
      <c r="K504" s="2">
        <f>IF(J504=0,0,VLOOKUP(I504,ProbListM2!D:W,IF(J504=1,17,IF(J504=2,18,IF(J504=3,19,IF(J504=4,20)))),FALSE))</f>
        <v>0</v>
      </c>
      <c r="L504" s="12" t="str">
        <f>IF(_xlfn.IFNA(VLOOKUP(D504,ctlistM2!A:AI,20,FALSE),"FA 12:0")=0,"FA 12:0", _xlfn.IFNA(VLOOKUP(D504,ctlistM2!A:AI,20,FALSE),"FA 12:0"))</f>
        <v>FA 12:0</v>
      </c>
      <c r="M504">
        <f>_xlfn.IFNA(VLOOKUP(D504,ctlistM2!A:AR,27,FALSE),0)</f>
        <v>0</v>
      </c>
      <c r="N504" s="2">
        <f>IF(M504=0,0,VLOOKUP(L504,ProbListM2!D:W,IF(M504=1,17,IF(M504=2,18,IF(M504=3,19,IF(M504=4,20)))), FALSE))</f>
        <v>0</v>
      </c>
      <c r="O504" t="str">
        <f>IF(_xlfn.IFNA(VLOOKUP(D504,ctlistM2!A:AI,28,FALSE),"FA 12:0")=0,"FA 12:0", _xlfn.IFNA(VLOOKUP(D504,ctlistM2!A:AI,28,FALSE),"FA 12:0"))</f>
        <v>FA 12:0</v>
      </c>
      <c r="P504">
        <f>_xlfn.IFNA(VLOOKUP(D504,ctlistM2!A:AU,35,FALSE),0)</f>
        <v>0</v>
      </c>
      <c r="Q504" s="2">
        <f>IF(P504=0,0,VLOOKUP(O504,ProbListM2!D:W,IF(P504=1,17,IF(P504=2,18,IF(P504=3,19,IF(P504=4,20)))), FALSE))</f>
        <v>0</v>
      </c>
    </row>
    <row r="505" spans="1:17" x14ac:dyDescent="0.25">
      <c r="A505">
        <v>504</v>
      </c>
      <c r="B505">
        <v>948.8</v>
      </c>
      <c r="C505">
        <v>649.5</v>
      </c>
      <c r="D505" t="s">
        <v>1507</v>
      </c>
      <c r="E505">
        <f>VLOOKUP(D505,ProbListM2!D:S,10,FALSE)</f>
        <v>0.49234149095871077</v>
      </c>
      <c r="F505" t="str">
        <f>_xlfn.IFNA(VLOOKUP(D505,ctlistM2!A:AI,4,FALSE),"FA 12:0")</f>
        <v>TG 58:9-FA18:1</v>
      </c>
      <c r="G505">
        <f>_xlfn.IFNA(VLOOKUP(D505,ctlistM2!A:AL,11,FALSE),0)</f>
        <v>1</v>
      </c>
      <c r="H505" s="2">
        <f>IF(G505=0,0,VLOOKUP(F505,ProbListM2!D:W,IF(G505=1,17,IF(G505=2,18,IF(G505=3,19,IF(G505=4,20)))), FALSE))</f>
        <v>6.1722692285477714E-2</v>
      </c>
      <c r="I505" s="12" t="str">
        <f>IF(_xlfn.IFNA(VLOOKUP(D505,ctlistM2!A:AI,12,FALSE),"FA 12:0")=0,"FA 12:0", _xlfn.IFNA(VLOOKUP(D505,ctlistM2!A:AI,12,FALSE),"FA 12:0"))</f>
        <v>TG 58:9-FA18:2</v>
      </c>
      <c r="J505" s="12">
        <f>_xlfn.IFNA(VLOOKUP(D505,ctlistM2!A:AO,19,FALSE),0)</f>
        <v>2</v>
      </c>
      <c r="K505" s="2">
        <f>IF(J505=0,0,VLOOKUP(I505,ProbListM2!D:W,IF(J505=1,17,IF(J505=2,18,IF(J505=3,19,IF(J505=4,20)))),FALSE))</f>
        <v>1.2270585980879576E-2</v>
      </c>
      <c r="L505" s="12" t="str">
        <f>IF(_xlfn.IFNA(VLOOKUP(D505,ctlistM2!A:AI,20,FALSE),"FA 12:0")=0,"FA 12:0", _xlfn.IFNA(VLOOKUP(D505,ctlistM2!A:AI,20,FALSE),"FA 12:0"))</f>
        <v>TG 57:2-FA18:1</v>
      </c>
      <c r="M505">
        <f>_xlfn.IFNA(VLOOKUP(D505,ctlistM2!A:AR,27,FALSE),0)</f>
        <v>1</v>
      </c>
      <c r="N505" s="2">
        <f>IF(M505=0,0,VLOOKUP(L505,ProbListM2!D:W,IF(M505=1,17,IF(M505=2,18,IF(M505=3,19,IF(M505=4,20)))), FALSE))</f>
        <v>6.0079455181191121E-2</v>
      </c>
      <c r="O505" t="str">
        <f>IF(_xlfn.IFNA(VLOOKUP(D505,ctlistM2!A:AI,28,FALSE),"FA 12:0")=0,"FA 12:0", _xlfn.IFNA(VLOOKUP(D505,ctlistM2!A:AI,28,FALSE),"FA 12:0"))</f>
        <v>dTG 57:4-FA18:1</v>
      </c>
      <c r="P505">
        <f>_xlfn.IFNA(VLOOKUP(D505,ctlistM2!A:AU,35,FALSE),0)</f>
        <v>3</v>
      </c>
      <c r="Q505" s="2">
        <f>IF(P505=0,0,VLOOKUP(O505,ProbListM2!D:W,IF(P505=1,17,IF(P505=2,18,IF(P505=3,19,IF(P505=4,20)))), FALSE))</f>
        <v>0.23850029935762745</v>
      </c>
    </row>
    <row r="506" spans="1:17" x14ac:dyDescent="0.25">
      <c r="A506">
        <v>505</v>
      </c>
      <c r="B506">
        <v>948.8</v>
      </c>
      <c r="C506">
        <v>651.5</v>
      </c>
      <c r="D506" t="s">
        <v>1508</v>
      </c>
      <c r="E506">
        <f>VLOOKUP(D506,ProbListM2!D:S,10,FALSE)</f>
        <v>0.49234149095871077</v>
      </c>
      <c r="F506" t="str">
        <f>_xlfn.IFNA(VLOOKUP(D506,ctlistM2!A:AI,4,FALSE),"FA 12:0")</f>
        <v>TG 58:9-FA18:2</v>
      </c>
      <c r="G506">
        <f>_xlfn.IFNA(VLOOKUP(D506,ctlistM2!A:AL,11,FALSE),0)</f>
        <v>1</v>
      </c>
      <c r="H506" s="2">
        <f>IF(G506=0,0,VLOOKUP(F506,ProbListM2!D:W,IF(G506=1,17,IF(G506=2,18,IF(G506=3,19,IF(G506=4,20)))), FALSE))</f>
        <v>6.1795085913559249E-2</v>
      </c>
      <c r="I506" s="12" t="str">
        <f>IF(_xlfn.IFNA(VLOOKUP(D506,ctlistM2!A:AI,12,FALSE),"FA 12:0")=0,"FA 12:0", _xlfn.IFNA(VLOOKUP(D506,ctlistM2!A:AI,12,FALSE),"FA 12:0"))</f>
        <v>FA 12:0</v>
      </c>
      <c r="J506" s="12">
        <f>_xlfn.IFNA(VLOOKUP(D506,ctlistM2!A:AO,19,FALSE),0)</f>
        <v>0</v>
      </c>
      <c r="K506" s="2">
        <f>IF(J506=0,0,VLOOKUP(I506,ProbListM2!D:W,IF(J506=1,17,IF(J506=2,18,IF(J506=3,19,IF(J506=4,20)))),FALSE))</f>
        <v>0</v>
      </c>
      <c r="L506" s="12" t="str">
        <f>IF(_xlfn.IFNA(VLOOKUP(D506,ctlistM2!A:AI,20,FALSE),"FA 12:0")=0,"FA 12:0", _xlfn.IFNA(VLOOKUP(D506,ctlistM2!A:AI,20,FALSE),"FA 12:0"))</f>
        <v>FA 12:0</v>
      </c>
      <c r="M506">
        <f>_xlfn.IFNA(VLOOKUP(D506,ctlistM2!A:AR,27,FALSE),0)</f>
        <v>0</v>
      </c>
      <c r="N506" s="2">
        <f>IF(M506=0,0,VLOOKUP(L506,ProbListM2!D:W,IF(M506=1,17,IF(M506=2,18,IF(M506=3,19,IF(M506=4,20)))), FALSE))</f>
        <v>0</v>
      </c>
      <c r="O506" t="str">
        <f>IF(_xlfn.IFNA(VLOOKUP(D506,ctlistM2!A:AI,28,FALSE),"FA 12:0")=0,"FA 12:0", _xlfn.IFNA(VLOOKUP(D506,ctlistM2!A:AI,28,FALSE),"FA 12:0"))</f>
        <v>FA 12:0</v>
      </c>
      <c r="P506">
        <f>_xlfn.IFNA(VLOOKUP(D506,ctlistM2!A:AU,35,FALSE),0)</f>
        <v>0</v>
      </c>
      <c r="Q506" s="2">
        <f>IF(P506=0,0,VLOOKUP(O506,ProbListM2!D:W,IF(P506=1,17,IF(P506=2,18,IF(P506=3,19,IF(P506=4,20)))), FALSE))</f>
        <v>0</v>
      </c>
    </row>
    <row r="507" spans="1:17" x14ac:dyDescent="0.25">
      <c r="A507">
        <v>506</v>
      </c>
      <c r="B507">
        <v>948.8</v>
      </c>
      <c r="C507">
        <v>625.5</v>
      </c>
      <c r="D507" t="s">
        <v>1509</v>
      </c>
      <c r="E507">
        <f>VLOOKUP(D507,ProbListM2!D:S,10,FALSE)</f>
        <v>0.49234149095871077</v>
      </c>
      <c r="F507" t="str">
        <f>_xlfn.IFNA(VLOOKUP(D507,ctlistM2!A:AI,4,FALSE),"FA 12:0")</f>
        <v>TG 58:9-FA20:4</v>
      </c>
      <c r="G507">
        <f>_xlfn.IFNA(VLOOKUP(D507,ctlistM2!A:AL,11,FALSE),0)</f>
        <v>2</v>
      </c>
      <c r="H507" s="2">
        <f>IF(G507=0,0,VLOOKUP(F507,ProbListM2!D:W,IF(G507=1,17,IF(G507=2,18,IF(G507=3,19,IF(G507=4,20)))), FALSE))</f>
        <v>1.463089300764016E-2</v>
      </c>
      <c r="I507" s="12" t="str">
        <f>IF(_xlfn.IFNA(VLOOKUP(D507,ctlistM2!A:AI,12,FALSE),"FA 12:0")=0,"FA 12:0", _xlfn.IFNA(VLOOKUP(D507,ctlistM2!A:AI,12,FALSE),"FA 12:0"))</f>
        <v>FA 12:0</v>
      </c>
      <c r="J507" s="12">
        <f>_xlfn.IFNA(VLOOKUP(D507,ctlistM2!A:AO,19,FALSE),0)</f>
        <v>0</v>
      </c>
      <c r="K507" s="2">
        <f>IF(J507=0,0,VLOOKUP(I507,ProbListM2!D:W,IF(J507=1,17,IF(J507=2,18,IF(J507=3,19,IF(J507=4,20)))),FALSE))</f>
        <v>0</v>
      </c>
      <c r="L507" s="12" t="str">
        <f>IF(_xlfn.IFNA(VLOOKUP(D507,ctlistM2!A:AI,20,FALSE),"FA 12:0")=0,"FA 12:0", _xlfn.IFNA(VLOOKUP(D507,ctlistM2!A:AI,20,FALSE),"FA 12:0"))</f>
        <v>FA 12:0</v>
      </c>
      <c r="M507">
        <f>_xlfn.IFNA(VLOOKUP(D507,ctlistM2!A:AR,27,FALSE),0)</f>
        <v>0</v>
      </c>
      <c r="N507" s="2">
        <f>IF(M507=0,0,VLOOKUP(L507,ProbListM2!D:W,IF(M507=1,17,IF(M507=2,18,IF(M507=3,19,IF(M507=4,20)))), FALSE))</f>
        <v>0</v>
      </c>
      <c r="O507" t="str">
        <f>IF(_xlfn.IFNA(VLOOKUP(D507,ctlistM2!A:AI,28,FALSE),"FA 12:0")=0,"FA 12:0", _xlfn.IFNA(VLOOKUP(D507,ctlistM2!A:AI,28,FALSE),"FA 12:0"))</f>
        <v>FA 12:0</v>
      </c>
      <c r="P507">
        <f>_xlfn.IFNA(VLOOKUP(D507,ctlistM2!A:AU,35,FALSE),0)</f>
        <v>0</v>
      </c>
      <c r="Q507" s="2">
        <f>IF(P507=0,0,VLOOKUP(O507,ProbListM2!D:W,IF(P507=1,17,IF(P507=2,18,IF(P507=3,19,IF(P507=4,20)))), FALSE))</f>
        <v>0</v>
      </c>
    </row>
    <row r="508" spans="1:17" x14ac:dyDescent="0.25">
      <c r="A508">
        <v>507</v>
      </c>
      <c r="B508">
        <v>948.8</v>
      </c>
      <c r="C508">
        <v>627.5</v>
      </c>
      <c r="D508" t="s">
        <v>1510</v>
      </c>
      <c r="E508">
        <f>VLOOKUP(D508,ProbListM2!D:S,10,FALSE)</f>
        <v>0.49234149095871077</v>
      </c>
      <c r="F508" t="str">
        <f>_xlfn.IFNA(VLOOKUP(D508,ctlistM2!A:AI,4,FALSE),"FA 12:0")</f>
        <v>TG 58:9-FA20:4</v>
      </c>
      <c r="G508">
        <f>_xlfn.IFNA(VLOOKUP(D508,ctlistM2!A:AL,11,FALSE),0)</f>
        <v>1</v>
      </c>
      <c r="H508" s="2">
        <f>IF(G508=0,0,VLOOKUP(F508,ProbListM2!D:W,IF(G508=1,17,IF(G508=2,18,IF(G508=3,19,IF(G508=4,20)))), FALSE))</f>
        <v>5.6608285159414379E-2</v>
      </c>
      <c r="I508" s="12" t="str">
        <f>IF(_xlfn.IFNA(VLOOKUP(D508,ctlistM2!A:AI,12,FALSE),"FA 12:0")=0,"FA 12:0", _xlfn.IFNA(VLOOKUP(D508,ctlistM2!A:AI,12,FALSE),"FA 12:0"))</f>
        <v>FA 12:0</v>
      </c>
      <c r="J508" s="12">
        <f>_xlfn.IFNA(VLOOKUP(D508,ctlistM2!A:AO,19,FALSE),0)</f>
        <v>0</v>
      </c>
      <c r="K508" s="2">
        <f>IF(J508=0,0,VLOOKUP(I508,ProbListM2!D:W,IF(J508=1,17,IF(J508=2,18,IF(J508=3,19,IF(J508=4,20)))),FALSE))</f>
        <v>0</v>
      </c>
      <c r="L508" s="12" t="str">
        <f>IF(_xlfn.IFNA(VLOOKUP(D508,ctlistM2!A:AI,20,FALSE),"FA 12:0")=0,"FA 12:0", _xlfn.IFNA(VLOOKUP(D508,ctlistM2!A:AI,20,FALSE),"FA 12:0"))</f>
        <v>FA 12:0</v>
      </c>
      <c r="M508">
        <f>_xlfn.IFNA(VLOOKUP(D508,ctlistM2!A:AR,27,FALSE),0)</f>
        <v>0</v>
      </c>
      <c r="N508" s="2">
        <f>IF(M508=0,0,VLOOKUP(L508,ProbListM2!D:W,IF(M508=1,17,IF(M508=2,18,IF(M508=3,19,IF(M508=4,20)))), FALSE))</f>
        <v>0</v>
      </c>
      <c r="O508" t="str">
        <f>IF(_xlfn.IFNA(VLOOKUP(D508,ctlistM2!A:AI,28,FALSE),"FA 12:0")=0,"FA 12:0", _xlfn.IFNA(VLOOKUP(D508,ctlistM2!A:AI,28,FALSE),"FA 12:0"))</f>
        <v>FA 12:0</v>
      </c>
      <c r="P508">
        <f>_xlfn.IFNA(VLOOKUP(D508,ctlistM2!A:AU,35,FALSE),0)</f>
        <v>0</v>
      </c>
      <c r="Q508" s="2">
        <f>IF(P508=0,0,VLOOKUP(O508,ProbListM2!D:W,IF(P508=1,17,IF(P508=2,18,IF(P508=3,19,IF(P508=4,20)))), FALSE))</f>
        <v>0</v>
      </c>
    </row>
    <row r="509" spans="1:17" x14ac:dyDescent="0.25">
      <c r="A509">
        <v>508</v>
      </c>
      <c r="B509">
        <v>948.8</v>
      </c>
      <c r="C509">
        <v>601.5</v>
      </c>
      <c r="D509" t="s">
        <v>1511</v>
      </c>
      <c r="E509">
        <f>VLOOKUP(D509,ProbListM2!D:S,10,FALSE)</f>
        <v>0.49234149095871077</v>
      </c>
      <c r="F509" t="str">
        <f>_xlfn.IFNA(VLOOKUP(D509,ctlistM2!A:AI,4,FALSE),"FA 12:0")</f>
        <v>TG 58:9-FA22:6</v>
      </c>
      <c r="G509">
        <f>_xlfn.IFNA(VLOOKUP(D509,ctlistM2!A:AL,11,FALSE),0)</f>
        <v>2</v>
      </c>
      <c r="H509" s="2">
        <f>IF(G509=0,0,VLOOKUP(F509,ProbListM2!D:W,IF(G509=1,17,IF(G509=2,18,IF(G509=3,19,IF(G509=4,20)))), FALSE))</f>
        <v>1.7234896658536739E-2</v>
      </c>
      <c r="I509" s="12" t="str">
        <f>IF(_xlfn.IFNA(VLOOKUP(D509,ctlistM2!A:AI,12,FALSE),"FA 12:0")=0,"FA 12:0", _xlfn.IFNA(VLOOKUP(D509,ctlistM2!A:AI,12,FALSE),"FA 12:0"))</f>
        <v>TG 58:9-FA22:5</v>
      </c>
      <c r="J509" s="12">
        <f>_xlfn.IFNA(VLOOKUP(D509,ctlistM2!A:AO,19,FALSE),0)</f>
        <v>1</v>
      </c>
      <c r="K509" s="2">
        <f>IF(J509=0,0,VLOOKUP(I509,ProbListM2!D:W,IF(J509=1,17,IF(J509=2,18,IF(J509=3,19,IF(J509=4,20)))),FALSE))</f>
        <v>5.1599361550026389E-2</v>
      </c>
      <c r="L509" s="12" t="str">
        <f>IF(_xlfn.IFNA(VLOOKUP(D509,ctlistM2!A:AI,20,FALSE),"FA 12:0")=0,"FA 12:0", _xlfn.IFNA(VLOOKUP(D509,ctlistM2!A:AI,20,FALSE),"FA 12:0"))</f>
        <v>FA 12:0</v>
      </c>
      <c r="M509">
        <f>_xlfn.IFNA(VLOOKUP(D509,ctlistM2!A:AR,27,FALSE),0)</f>
        <v>0</v>
      </c>
      <c r="N509" s="2">
        <f>IF(M509=0,0,VLOOKUP(L509,ProbListM2!D:W,IF(M509=1,17,IF(M509=2,18,IF(M509=3,19,IF(M509=4,20)))), FALSE))</f>
        <v>0</v>
      </c>
      <c r="O509" t="str">
        <f>IF(_xlfn.IFNA(VLOOKUP(D509,ctlistM2!A:AI,28,FALSE),"FA 12:0")=0,"FA 12:0", _xlfn.IFNA(VLOOKUP(D509,ctlistM2!A:AI,28,FALSE),"FA 12:0"))</f>
        <v>FA 12:0</v>
      </c>
      <c r="P509">
        <f>_xlfn.IFNA(VLOOKUP(D509,ctlistM2!A:AU,35,FALSE),0)</f>
        <v>0</v>
      </c>
      <c r="Q509" s="2">
        <f>IF(P509=0,0,VLOOKUP(O509,ProbListM2!D:W,IF(P509=1,17,IF(P509=2,18,IF(P509=3,19,IF(P509=4,20)))), FALSE))</f>
        <v>0</v>
      </c>
    </row>
    <row r="510" spans="1:17" x14ac:dyDescent="0.25">
      <c r="A510">
        <v>509</v>
      </c>
      <c r="B510">
        <v>948.8</v>
      </c>
      <c r="C510">
        <v>603.5</v>
      </c>
      <c r="D510" t="s">
        <v>1512</v>
      </c>
      <c r="E510">
        <f>VLOOKUP(D510,ProbListM2!D:S,10,FALSE)</f>
        <v>0.49234149095871077</v>
      </c>
      <c r="F510" t="str">
        <f>_xlfn.IFNA(VLOOKUP(D510,ctlistM2!A:AI,4,FALSE),"FA 12:0")</f>
        <v>TG 58:9-FA22:6</v>
      </c>
      <c r="G510">
        <f>_xlfn.IFNA(VLOOKUP(D510,ctlistM2!A:AL,11,FALSE),0)</f>
        <v>1</v>
      </c>
      <c r="H510" s="2">
        <f>IF(G510=0,0,VLOOKUP(F510,ProbListM2!D:W,IF(G510=1,17,IF(G510=2,18,IF(G510=3,19,IF(G510=4,20)))), FALSE))</f>
        <v>5.1665181029405496E-2</v>
      </c>
      <c r="I510" s="12" t="str">
        <f>IF(_xlfn.IFNA(VLOOKUP(D510,ctlistM2!A:AI,12,FALSE),"FA 12:0")=0,"FA 12:0", _xlfn.IFNA(VLOOKUP(D510,ctlistM2!A:AI,12,FALSE),"FA 12:0"))</f>
        <v>FA 12:0</v>
      </c>
      <c r="J510" s="12">
        <f>_xlfn.IFNA(VLOOKUP(D510,ctlistM2!A:AO,19,FALSE),0)</f>
        <v>0</v>
      </c>
      <c r="K510" s="2">
        <f>IF(J510=0,0,VLOOKUP(I510,ProbListM2!D:W,IF(J510=1,17,IF(J510=2,18,IF(J510=3,19,IF(J510=4,20)))),FALSE))</f>
        <v>0</v>
      </c>
      <c r="L510" s="12" t="str">
        <f>IF(_xlfn.IFNA(VLOOKUP(D510,ctlistM2!A:AI,20,FALSE),"FA 12:0")=0,"FA 12:0", _xlfn.IFNA(VLOOKUP(D510,ctlistM2!A:AI,20,FALSE),"FA 12:0"))</f>
        <v>FA 12:0</v>
      </c>
      <c r="M510">
        <f>_xlfn.IFNA(VLOOKUP(D510,ctlistM2!A:AR,27,FALSE),0)</f>
        <v>0</v>
      </c>
      <c r="N510" s="2">
        <f>IF(M510=0,0,VLOOKUP(L510,ProbListM2!D:W,IF(M510=1,17,IF(M510=2,18,IF(M510=3,19,IF(M510=4,20)))), FALSE))</f>
        <v>0</v>
      </c>
      <c r="O510" t="str">
        <f>IF(_xlfn.IFNA(VLOOKUP(D510,ctlistM2!A:AI,28,FALSE),"FA 12:0")=0,"FA 12:0", _xlfn.IFNA(VLOOKUP(D510,ctlistM2!A:AI,28,FALSE),"FA 12:0"))</f>
        <v>FA 12:0</v>
      </c>
      <c r="P510">
        <f>_xlfn.IFNA(VLOOKUP(D510,ctlistM2!A:AU,35,FALSE),0)</f>
        <v>0</v>
      </c>
      <c r="Q510" s="2">
        <f>IF(P510=0,0,VLOOKUP(O510,ProbListM2!D:W,IF(P510=1,17,IF(P510=2,18,IF(P510=3,19,IF(P510=4,20)))), FALSE))</f>
        <v>0</v>
      </c>
    </row>
    <row r="511" spans="1:17" x14ac:dyDescent="0.25">
      <c r="A511">
        <v>510</v>
      </c>
      <c r="B511">
        <v>946.8</v>
      </c>
      <c r="C511">
        <v>647.5</v>
      </c>
      <c r="D511" t="s">
        <v>1513</v>
      </c>
      <c r="E511">
        <f>VLOOKUP(D511,ProbListM2!D:S,10,FALSE)</f>
        <v>0.492489226645697</v>
      </c>
      <c r="F511" t="str">
        <f>_xlfn.IFNA(VLOOKUP(D511,ctlistM2!A:AI,4,FALSE),"FA 12:0")</f>
        <v>TG 58:10-FA18:2</v>
      </c>
      <c r="G511">
        <f>_xlfn.IFNA(VLOOKUP(D511,ctlistM2!A:AL,11,FALSE),0)</f>
        <v>2</v>
      </c>
      <c r="H511" s="2">
        <f>IF(G511=0,0,VLOOKUP(F511,ProbListM2!D:W,IF(G511=1,17,IF(G511=2,18,IF(G511=3,19,IF(G511=4,20)))), FALSE))</f>
        <v>1.2274267985104075E-2</v>
      </c>
      <c r="I511" s="12" t="str">
        <f>IF(_xlfn.IFNA(VLOOKUP(D511,ctlistM2!A:AI,12,FALSE),"FA 12:0")=0,"FA 12:0", _xlfn.IFNA(VLOOKUP(D511,ctlistM2!A:AI,12,FALSE),"FA 12:0"))</f>
        <v>TG 57:3-FA18:2</v>
      </c>
      <c r="J511" s="12">
        <f>_xlfn.IFNA(VLOOKUP(D511,ctlistM2!A:AO,19,FALSE),0)</f>
        <v>2</v>
      </c>
      <c r="K511" s="2">
        <f>IF(J511=0,0,VLOOKUP(I511,ProbListM2!D:W,IF(J511=1,17,IF(J511=2,18,IF(J511=3,19,IF(J511=4,20)))),FALSE))</f>
        <v>1.2388465642981069E-2</v>
      </c>
      <c r="L511" s="12" t="str">
        <f>IF(_xlfn.IFNA(VLOOKUP(D511,ctlistM2!A:AI,20,FALSE),"FA 12:0")=0,"FA 12:0", _xlfn.IFNA(VLOOKUP(D511,ctlistM2!A:AI,20,FALSE),"FA 12:0"))</f>
        <v>FA 12:0</v>
      </c>
      <c r="M511">
        <f>_xlfn.IFNA(VLOOKUP(D511,ctlistM2!A:AR,27,FALSE),0)</f>
        <v>0</v>
      </c>
      <c r="N511" s="2">
        <f>IF(M511=0,0,VLOOKUP(L511,ProbListM2!D:W,IF(M511=1,17,IF(M511=2,18,IF(M511=3,19,IF(M511=4,20)))), FALSE))</f>
        <v>0</v>
      </c>
      <c r="O511" t="str">
        <f>IF(_xlfn.IFNA(VLOOKUP(D511,ctlistM2!A:AI,28,FALSE),"FA 12:0")=0,"FA 12:0", _xlfn.IFNA(VLOOKUP(D511,ctlistM2!A:AI,28,FALSE),"FA 12:0"))</f>
        <v>FA 12:0</v>
      </c>
      <c r="P511">
        <f>_xlfn.IFNA(VLOOKUP(D511,ctlistM2!A:AU,35,FALSE),0)</f>
        <v>0</v>
      </c>
      <c r="Q511" s="2">
        <f>IF(P511=0,0,VLOOKUP(O511,ProbListM2!D:W,IF(P511=1,17,IF(P511=2,18,IF(P511=3,19,IF(P511=4,20)))), FALSE))</f>
        <v>0</v>
      </c>
    </row>
    <row r="512" spans="1:17" x14ac:dyDescent="0.25">
      <c r="A512">
        <v>511</v>
      </c>
      <c r="B512">
        <v>946.8</v>
      </c>
      <c r="C512">
        <v>649.5</v>
      </c>
      <c r="D512" t="s">
        <v>1514</v>
      </c>
      <c r="E512">
        <f>VLOOKUP(D512,ProbListM2!D:S,10,FALSE)</f>
        <v>0.492489226645697</v>
      </c>
      <c r="F512" t="str">
        <f>_xlfn.IFNA(VLOOKUP(D512,ctlistM2!A:AI,4,FALSE),"FA 12:0")</f>
        <v>TG 58:10-FA18:2</v>
      </c>
      <c r="G512">
        <f>_xlfn.IFNA(VLOOKUP(D512,ctlistM2!A:AL,11,FALSE),0)</f>
        <v>1</v>
      </c>
      <c r="H512" s="2">
        <f>IF(G512=0,0,VLOOKUP(F512,ProbListM2!D:W,IF(G512=1,17,IF(G512=2,18,IF(G512=3,19,IF(G512=4,20)))), FALSE))</f>
        <v>6.1741213260278503E-2</v>
      </c>
      <c r="I512" s="12" t="str">
        <f>IF(_xlfn.IFNA(VLOOKUP(D512,ctlistM2!A:AI,12,FALSE),"FA 12:0")=0,"FA 12:0", _xlfn.IFNA(VLOOKUP(D512,ctlistM2!A:AI,12,FALSE),"FA 12:0"))</f>
        <v>TG 57:3-FA18:2</v>
      </c>
      <c r="J512" s="12">
        <f>_xlfn.IFNA(VLOOKUP(D512,ctlistM2!A:AO,19,FALSE),0)</f>
        <v>1</v>
      </c>
      <c r="K512" s="2">
        <f>IF(J512=0,0,VLOOKUP(I512,ProbListM2!D:W,IF(J512=1,17,IF(J512=2,18,IF(J512=3,19,IF(J512=4,20)))),FALSE))</f>
        <v>6.0097483073919933E-2</v>
      </c>
      <c r="L512" s="12" t="str">
        <f>IF(_xlfn.IFNA(VLOOKUP(D512,ctlistM2!A:AI,20,FALSE),"FA 12:0")=0,"FA 12:0", _xlfn.IFNA(VLOOKUP(D512,ctlistM2!A:AI,20,FALSE),"FA 12:0"))</f>
        <v>FA 12:0</v>
      </c>
      <c r="M512">
        <f>_xlfn.IFNA(VLOOKUP(D512,ctlistM2!A:AR,27,FALSE),0)</f>
        <v>0</v>
      </c>
      <c r="N512" s="2">
        <f>IF(M512=0,0,VLOOKUP(L512,ProbListM2!D:W,IF(M512=1,17,IF(M512=2,18,IF(M512=3,19,IF(M512=4,20)))), FALSE))</f>
        <v>0</v>
      </c>
      <c r="O512" t="str">
        <f>IF(_xlfn.IFNA(VLOOKUP(D512,ctlistM2!A:AI,28,FALSE),"FA 12:0")=0,"FA 12:0", _xlfn.IFNA(VLOOKUP(D512,ctlistM2!A:AI,28,FALSE),"FA 12:0"))</f>
        <v>FA 12:0</v>
      </c>
      <c r="P512">
        <f>_xlfn.IFNA(VLOOKUP(D512,ctlistM2!A:AU,35,FALSE),0)</f>
        <v>0</v>
      </c>
      <c r="Q512" s="2">
        <f>IF(P512=0,0,VLOOKUP(O512,ProbListM2!D:W,IF(P512=1,17,IF(P512=2,18,IF(P512=3,19,IF(P512=4,20)))), FALSE))</f>
        <v>0</v>
      </c>
    </row>
    <row r="513" spans="1:17" x14ac:dyDescent="0.25">
      <c r="A513">
        <v>512</v>
      </c>
      <c r="B513">
        <v>946.8</v>
      </c>
      <c r="C513">
        <v>625.5</v>
      </c>
      <c r="D513" t="s">
        <v>1515</v>
      </c>
      <c r="E513">
        <f>VLOOKUP(D513,ProbListM2!D:S,10,FALSE)</f>
        <v>0.492489226645697</v>
      </c>
      <c r="F513" t="str">
        <f>_xlfn.IFNA(VLOOKUP(D513,ctlistM2!A:AI,4,FALSE),"FA 12:0")</f>
        <v>TG 58:10-FA20:4</v>
      </c>
      <c r="G513">
        <f>_xlfn.IFNA(VLOOKUP(D513,ctlistM2!A:AL,11,FALSE),0)</f>
        <v>1</v>
      </c>
      <c r="H513" s="2">
        <f>IF(G513=0,0,VLOOKUP(F513,ProbListM2!D:W,IF(G513=1,17,IF(G513=2,18,IF(G513=3,19,IF(G513=4,20)))), FALSE))</f>
        <v>5.6556144176423753E-2</v>
      </c>
      <c r="I513" s="12" t="str">
        <f>IF(_xlfn.IFNA(VLOOKUP(D513,ctlistM2!A:AI,12,FALSE),"FA 12:0")=0,"FA 12:0", _xlfn.IFNA(VLOOKUP(D513,ctlistM2!A:AI,12,FALSE),"FA 12:0"))</f>
        <v>TG 58:10-FA20:5</v>
      </c>
      <c r="J513" s="12">
        <f>_xlfn.IFNA(VLOOKUP(D513,ctlistM2!A:AO,19,FALSE),0)</f>
        <v>2</v>
      </c>
      <c r="K513" s="2">
        <f>IF(J513=0,0,VLOOKUP(I513,ProbListM2!D:W,IF(J513=1,17,IF(J513=2,18,IF(J513=3,19,IF(J513=4,20)))),FALSE))</f>
        <v>1.4601004193243571E-2</v>
      </c>
      <c r="L513" s="12" t="str">
        <f>IF(_xlfn.IFNA(VLOOKUP(D513,ctlistM2!A:AI,20,FALSE),"FA 12:0")=0,"FA 12:0", _xlfn.IFNA(VLOOKUP(D513,ctlistM2!A:AI,20,FALSE),"FA 12:0"))</f>
        <v>FA 12:0</v>
      </c>
      <c r="M513">
        <f>_xlfn.IFNA(VLOOKUP(D513,ctlistM2!A:AR,27,FALSE),0)</f>
        <v>0</v>
      </c>
      <c r="N513" s="2">
        <f>IF(M513=0,0,VLOOKUP(L513,ProbListM2!D:W,IF(M513=1,17,IF(M513=2,18,IF(M513=3,19,IF(M513=4,20)))), FALSE))</f>
        <v>0</v>
      </c>
      <c r="O513" t="str">
        <f>IF(_xlfn.IFNA(VLOOKUP(D513,ctlistM2!A:AI,28,FALSE),"FA 12:0")=0,"FA 12:0", _xlfn.IFNA(VLOOKUP(D513,ctlistM2!A:AI,28,FALSE),"FA 12:0"))</f>
        <v>FA 12:0</v>
      </c>
      <c r="P513">
        <f>_xlfn.IFNA(VLOOKUP(D513,ctlistM2!A:AU,35,FALSE),0)</f>
        <v>0</v>
      </c>
      <c r="Q513" s="2">
        <f>IF(P513=0,0,VLOOKUP(O513,ProbListM2!D:W,IF(P513=1,17,IF(P513=2,18,IF(P513=3,19,IF(P513=4,20)))), FALSE))</f>
        <v>0</v>
      </c>
    </row>
    <row r="514" spans="1:17" x14ac:dyDescent="0.25">
      <c r="A514">
        <v>513</v>
      </c>
      <c r="B514">
        <v>946.8</v>
      </c>
      <c r="C514">
        <v>599.5</v>
      </c>
      <c r="D514" t="s">
        <v>1516</v>
      </c>
      <c r="E514">
        <f>VLOOKUP(D514,ProbListM2!D:S,10,FALSE)</f>
        <v>0.492489226645697</v>
      </c>
      <c r="F514" t="str">
        <f>_xlfn.IFNA(VLOOKUP(D514,ctlistM2!A:AI,4,FALSE),"FA 12:0")</f>
        <v>TG 58:10-FA22:6</v>
      </c>
      <c r="G514">
        <f>_xlfn.IFNA(VLOOKUP(D514,ctlistM2!A:AL,11,FALSE),0)</f>
        <v>2</v>
      </c>
      <c r="H514" s="2">
        <f>IF(G514=0,0,VLOOKUP(F514,ProbListM2!D:W,IF(G514=1,17,IF(G514=2,18,IF(G514=3,19,IF(G514=4,20)))), FALSE))</f>
        <v>1.7240068291122533E-2</v>
      </c>
      <c r="I514" s="12" t="str">
        <f>IF(_xlfn.IFNA(VLOOKUP(D514,ctlistM2!A:AI,12,FALSE),"FA 12:0")=0,"FA 12:0", _xlfn.IFNA(VLOOKUP(D514,ctlistM2!A:AI,12,FALSE),"FA 12:0"))</f>
        <v>TG 58:10-FA22:5</v>
      </c>
      <c r="J514" s="12">
        <f>_xlfn.IFNA(VLOOKUP(D514,ctlistM2!A:AO,19,FALSE),0)</f>
        <v>1</v>
      </c>
      <c r="K514" s="2">
        <f>IF(J514=0,0,VLOOKUP(I514,ProbListM2!D:W,IF(J514=1,17,IF(J514=2,18,IF(J514=3,19,IF(J514=4,20)))),FALSE))</f>
        <v>5.1549049963113186E-2</v>
      </c>
      <c r="L514" s="12" t="str">
        <f>IF(_xlfn.IFNA(VLOOKUP(D514,ctlistM2!A:AI,20,FALSE),"FA 12:0")=0,"FA 12:0", _xlfn.IFNA(VLOOKUP(D514,ctlistM2!A:AI,20,FALSE),"FA 12:0"))</f>
        <v>FA 12:0</v>
      </c>
      <c r="M514">
        <f>_xlfn.IFNA(VLOOKUP(D514,ctlistM2!A:AR,27,FALSE),0)</f>
        <v>0</v>
      </c>
      <c r="N514" s="2">
        <f>IF(M514=0,0,VLOOKUP(L514,ProbListM2!D:W,IF(M514=1,17,IF(M514=2,18,IF(M514=3,19,IF(M514=4,20)))), FALSE))</f>
        <v>0</v>
      </c>
      <c r="O514" t="str">
        <f>IF(_xlfn.IFNA(VLOOKUP(D514,ctlistM2!A:AI,28,FALSE),"FA 12:0")=0,"FA 12:0", _xlfn.IFNA(VLOOKUP(D514,ctlistM2!A:AI,28,FALSE),"FA 12:0"))</f>
        <v>FA 12:0</v>
      </c>
      <c r="P514">
        <f>_xlfn.IFNA(VLOOKUP(D514,ctlistM2!A:AU,35,FALSE),0)</f>
        <v>0</v>
      </c>
      <c r="Q514" s="2">
        <f>IF(P514=0,0,VLOOKUP(O514,ProbListM2!D:W,IF(P514=1,17,IF(P514=2,18,IF(P514=3,19,IF(P514=4,20)))), FALSE))</f>
        <v>0</v>
      </c>
    </row>
    <row r="515" spans="1:17" x14ac:dyDescent="0.25">
      <c r="A515">
        <v>514</v>
      </c>
      <c r="B515">
        <v>946.8</v>
      </c>
      <c r="C515">
        <v>601.5</v>
      </c>
      <c r="D515" t="s">
        <v>1517</v>
      </c>
      <c r="E515">
        <f>VLOOKUP(D515,ProbListM2!D:S,10,FALSE)</f>
        <v>0.492489226645697</v>
      </c>
      <c r="F515" t="str">
        <f>_xlfn.IFNA(VLOOKUP(D515,ctlistM2!A:AI,4,FALSE),"FA 12:0")</f>
        <v>TG 58:10-FA22:6</v>
      </c>
      <c r="G515">
        <f>_xlfn.IFNA(VLOOKUP(D515,ctlistM2!A:AL,11,FALSE),0)</f>
        <v>1</v>
      </c>
      <c r="H515" s="2">
        <f>IF(G515=0,0,VLOOKUP(F515,ProbListM2!D:W,IF(G515=1,17,IF(G515=2,18,IF(G515=3,19,IF(G515=4,20)))), FALSE))</f>
        <v>5.161484484214502E-2</v>
      </c>
      <c r="I515" s="12" t="str">
        <f>IF(_xlfn.IFNA(VLOOKUP(D515,ctlistM2!A:AI,12,FALSE),"FA 12:0")=0,"FA 12:0", _xlfn.IFNA(VLOOKUP(D515,ctlistM2!A:AI,12,FALSE),"FA 12:0"))</f>
        <v>FA 12:0</v>
      </c>
      <c r="J515" s="12">
        <f>_xlfn.IFNA(VLOOKUP(D515,ctlistM2!A:AO,19,FALSE),0)</f>
        <v>0</v>
      </c>
      <c r="K515" s="2">
        <f>IF(J515=0,0,VLOOKUP(I515,ProbListM2!D:W,IF(J515=1,17,IF(J515=2,18,IF(J515=3,19,IF(J515=4,20)))),FALSE))</f>
        <v>0</v>
      </c>
      <c r="L515" s="12" t="str">
        <f>IF(_xlfn.IFNA(VLOOKUP(D515,ctlistM2!A:AI,20,FALSE),"FA 12:0")=0,"FA 12:0", _xlfn.IFNA(VLOOKUP(D515,ctlistM2!A:AI,20,FALSE),"FA 12:0"))</f>
        <v>FA 12:0</v>
      </c>
      <c r="M515">
        <f>_xlfn.IFNA(VLOOKUP(D515,ctlistM2!A:AR,27,FALSE),0)</f>
        <v>0</v>
      </c>
      <c r="N515" s="2">
        <f>IF(M515=0,0,VLOOKUP(L515,ProbListM2!D:W,IF(M515=1,17,IF(M515=2,18,IF(M515=3,19,IF(M515=4,20)))), FALSE))</f>
        <v>0</v>
      </c>
      <c r="O515" t="str">
        <f>IF(_xlfn.IFNA(VLOOKUP(D515,ctlistM2!A:AI,28,FALSE),"FA 12:0")=0,"FA 12:0", _xlfn.IFNA(VLOOKUP(D515,ctlistM2!A:AI,28,FALSE),"FA 12:0"))</f>
        <v>FA 12:0</v>
      </c>
      <c r="P515">
        <f>_xlfn.IFNA(VLOOKUP(D515,ctlistM2!A:AU,35,FALSE),0)</f>
        <v>0</v>
      </c>
      <c r="Q515" s="2">
        <f>IF(P515=0,0,VLOOKUP(O515,ProbListM2!D:W,IF(P515=1,17,IF(P515=2,18,IF(P515=3,19,IF(P515=4,20)))), FALSE))</f>
        <v>0</v>
      </c>
    </row>
    <row r="516" spans="1:17" x14ac:dyDescent="0.25">
      <c r="A516">
        <v>515</v>
      </c>
      <c r="B516">
        <v>972.8</v>
      </c>
      <c r="C516">
        <v>625.5</v>
      </c>
      <c r="D516" t="s">
        <v>1518</v>
      </c>
      <c r="E516">
        <f>VLOOKUP(D516,ProbListM2!D:S,10,FALSE)</f>
        <v>0.48156955147802516</v>
      </c>
      <c r="F516" t="str">
        <f>_xlfn.IFNA(VLOOKUP(D516,ctlistM2!A:AI,4,FALSE),"FA 12:0")</f>
        <v>TG 60:11-FA22:5</v>
      </c>
      <c r="G516">
        <f>_xlfn.IFNA(VLOOKUP(D516,ctlistM2!A:AL,11,FALSE),0)</f>
        <v>1</v>
      </c>
      <c r="H516" s="2">
        <f>IF(G516=0,0,VLOOKUP(F516,ProbListM2!D:W,IF(G516=1,17,IF(G516=2,18,IF(G516=3,19,IF(G516=4,20)))), FALSE))</f>
        <v>5.530215791697031E-2</v>
      </c>
      <c r="I516" s="12" t="str">
        <f>IF(_xlfn.IFNA(VLOOKUP(D516,ctlistM2!A:AI,12,FALSE),"FA 12:0")=0,"FA 12:0", _xlfn.IFNA(VLOOKUP(D516,ctlistM2!A:AI,12,FALSE),"FA 12:0"))</f>
        <v>TG 60:11-FA22:6</v>
      </c>
      <c r="J516" s="12">
        <f>_xlfn.IFNA(VLOOKUP(D516,ctlistM2!A:AO,19,FALSE),0)</f>
        <v>2</v>
      </c>
      <c r="K516" s="2">
        <f>IF(J516=0,0,VLOOKUP(I516,ProbListM2!D:W,IF(J516=1,17,IF(J516=2,18,IF(J516=3,19,IF(J516=4,20)))),FALSE))</f>
        <v>1.6857814354544611E-2</v>
      </c>
      <c r="L516" s="12" t="str">
        <f>IF(_xlfn.IFNA(VLOOKUP(D516,ctlistM2!A:AI,20,FALSE),"FA 12:0")=0,"FA 12:0", _xlfn.IFNA(VLOOKUP(D516,ctlistM2!A:AI,20,FALSE),"FA 12:0"))</f>
        <v>FA 12:0</v>
      </c>
      <c r="M516">
        <f>_xlfn.IFNA(VLOOKUP(D516,ctlistM2!A:AR,27,FALSE),0)</f>
        <v>0</v>
      </c>
      <c r="N516" s="2">
        <f>IF(M516=0,0,VLOOKUP(L516,ProbListM2!D:W,IF(M516=1,17,IF(M516=2,18,IF(M516=3,19,IF(M516=4,20)))), FALSE))</f>
        <v>0</v>
      </c>
      <c r="O516" t="str">
        <f>IF(_xlfn.IFNA(VLOOKUP(D516,ctlistM2!A:AI,28,FALSE),"FA 12:0")=0,"FA 12:0", _xlfn.IFNA(VLOOKUP(D516,ctlistM2!A:AI,28,FALSE),"FA 12:0"))</f>
        <v>FA 12:0</v>
      </c>
      <c r="P516">
        <f>_xlfn.IFNA(VLOOKUP(D516,ctlistM2!A:AU,35,FALSE),0)</f>
        <v>0</v>
      </c>
      <c r="Q516" s="2">
        <f>IF(P516=0,0,VLOOKUP(O516,ProbListM2!D:W,IF(P516=1,17,IF(P516=2,18,IF(P516=3,19,IF(P516=4,20)))), FALSE))</f>
        <v>0</v>
      </c>
    </row>
    <row r="517" spans="1:17" x14ac:dyDescent="0.25">
      <c r="A517">
        <v>516</v>
      </c>
      <c r="B517">
        <v>972.8</v>
      </c>
      <c r="C517">
        <v>627.5</v>
      </c>
      <c r="D517" t="s">
        <v>1519</v>
      </c>
      <c r="E517">
        <f>VLOOKUP(D517,ProbListM2!D:S,10,FALSE)</f>
        <v>0.48156955147802516</v>
      </c>
      <c r="F517" t="str">
        <f>_xlfn.IFNA(VLOOKUP(D517,ctlistM2!A:AI,4,FALSE),"FA 12:0")</f>
        <v>TG 60:11-FA22:6</v>
      </c>
      <c r="G517">
        <f>_xlfn.IFNA(VLOOKUP(D517,ctlistM2!A:AL,11,FALSE),0)</f>
        <v>1</v>
      </c>
      <c r="H517" s="2">
        <f>IF(G517=0,0,VLOOKUP(F517,ProbListM2!D:W,IF(G517=1,17,IF(G517=2,18,IF(G517=3,19,IF(G517=4,20)))), FALSE))</f>
        <v>5.5369752488411556E-2</v>
      </c>
      <c r="I517" s="12" t="str">
        <f>IF(_xlfn.IFNA(VLOOKUP(D517,ctlistM2!A:AI,12,FALSE),"FA 12:0")=0,"FA 12:0", _xlfn.IFNA(VLOOKUP(D517,ctlistM2!A:AI,12,FALSE),"FA 12:0"))</f>
        <v>FA 12:0</v>
      </c>
      <c r="J517" s="12">
        <f>_xlfn.IFNA(VLOOKUP(D517,ctlistM2!A:AO,19,FALSE),0)</f>
        <v>0</v>
      </c>
      <c r="K517" s="2">
        <f>IF(J517=0,0,VLOOKUP(I517,ProbListM2!D:W,IF(J517=1,17,IF(J517=2,18,IF(J517=3,19,IF(J517=4,20)))),FALSE))</f>
        <v>0</v>
      </c>
      <c r="L517" s="12" t="str">
        <f>IF(_xlfn.IFNA(VLOOKUP(D517,ctlistM2!A:AI,20,FALSE),"FA 12:0")=0,"FA 12:0", _xlfn.IFNA(VLOOKUP(D517,ctlistM2!A:AI,20,FALSE),"FA 12:0"))</f>
        <v>FA 12:0</v>
      </c>
      <c r="M517">
        <f>_xlfn.IFNA(VLOOKUP(D517,ctlistM2!A:AR,27,FALSE),0)</f>
        <v>0</v>
      </c>
      <c r="N517" s="2">
        <f>IF(M517=0,0,VLOOKUP(L517,ProbListM2!D:W,IF(M517=1,17,IF(M517=2,18,IF(M517=3,19,IF(M517=4,20)))), FALSE))</f>
        <v>0</v>
      </c>
      <c r="O517" t="str">
        <f>IF(_xlfn.IFNA(VLOOKUP(D517,ctlistM2!A:AI,28,FALSE),"FA 12:0")=0,"FA 12:0", _xlfn.IFNA(VLOOKUP(D517,ctlistM2!A:AI,28,FALSE),"FA 12:0"))</f>
        <v>FA 12:0</v>
      </c>
      <c r="P517">
        <f>_xlfn.IFNA(VLOOKUP(D517,ctlistM2!A:AU,35,FALSE),0)</f>
        <v>0</v>
      </c>
      <c r="Q517" s="2">
        <f>IF(P517=0,0,VLOOKUP(O517,ProbListM2!D:W,IF(P517=1,17,IF(P517=2,18,IF(P517=3,19,IF(P517=4,20)))), FALSE))</f>
        <v>0</v>
      </c>
    </row>
    <row r="518" spans="1:17" x14ac:dyDescent="0.25">
      <c r="A518">
        <v>517</v>
      </c>
      <c r="B518">
        <v>970.8</v>
      </c>
      <c r="C518">
        <v>623.5</v>
      </c>
      <c r="D518" t="s">
        <v>1520</v>
      </c>
      <c r="E518">
        <f>VLOOKUP(D518,ProbListM2!D:S,10,FALSE)</f>
        <v>0.48171405485591579</v>
      </c>
      <c r="F518" t="str">
        <f>_xlfn.IFNA(VLOOKUP(D518,ctlistM2!A:AI,4,FALSE),"FA 12:0")</f>
        <v>TG 60:12-FA22:6</v>
      </c>
      <c r="G518">
        <f>_xlfn.IFNA(VLOOKUP(D518,ctlistM2!A:AL,11,FALSE),0)</f>
        <v>2</v>
      </c>
      <c r="H518" s="2">
        <f>IF(G518=0,0,VLOOKUP(F518,ProbListM2!D:W,IF(G518=1,17,IF(G518=2,18,IF(G518=3,19,IF(G518=4,20)))), FALSE))</f>
        <v>1.6862872836981065E-2</v>
      </c>
      <c r="I518" s="12" t="str">
        <f>IF(_xlfn.IFNA(VLOOKUP(D518,ctlistM2!A:AI,12,FALSE),"FA 12:0")=0,"FA 12:0", _xlfn.IFNA(VLOOKUP(D518,ctlistM2!A:AI,12,FALSE),"FA 12:0"))</f>
        <v>FA 12:0</v>
      </c>
      <c r="J518" s="12">
        <f>_xlfn.IFNA(VLOOKUP(D518,ctlistM2!A:AO,19,FALSE),0)</f>
        <v>0</v>
      </c>
      <c r="K518" s="2">
        <f>IF(J518=0,0,VLOOKUP(I518,ProbListM2!D:W,IF(J518=1,17,IF(J518=2,18,IF(J518=3,19,IF(J518=4,20)))),FALSE))</f>
        <v>0</v>
      </c>
      <c r="L518" s="12" t="str">
        <f>IF(_xlfn.IFNA(VLOOKUP(D518,ctlistM2!A:AI,20,FALSE),"FA 12:0")=0,"FA 12:0", _xlfn.IFNA(VLOOKUP(D518,ctlistM2!A:AI,20,FALSE),"FA 12:0"))</f>
        <v>FA 12:0</v>
      </c>
      <c r="M518">
        <f>_xlfn.IFNA(VLOOKUP(D518,ctlistM2!A:AR,27,FALSE),0)</f>
        <v>0</v>
      </c>
      <c r="N518" s="2">
        <f>IF(M518=0,0,VLOOKUP(L518,ProbListM2!D:W,IF(M518=1,17,IF(M518=2,18,IF(M518=3,19,IF(M518=4,20)))), FALSE))</f>
        <v>0</v>
      </c>
      <c r="O518" t="str">
        <f>IF(_xlfn.IFNA(VLOOKUP(D518,ctlistM2!A:AI,28,FALSE),"FA 12:0")=0,"FA 12:0", _xlfn.IFNA(VLOOKUP(D518,ctlistM2!A:AI,28,FALSE),"FA 12:0"))</f>
        <v>FA 12:0</v>
      </c>
      <c r="P518">
        <f>_xlfn.IFNA(VLOOKUP(D518,ctlistM2!A:AU,35,FALSE),0)</f>
        <v>0</v>
      </c>
      <c r="Q518" s="2">
        <f>IF(P518=0,0,VLOOKUP(O518,ProbListM2!D:W,IF(P518=1,17,IF(P518=2,18,IF(P518=3,19,IF(P518=4,20)))), FALSE))</f>
        <v>0</v>
      </c>
    </row>
    <row r="519" spans="1:17" x14ac:dyDescent="0.25">
      <c r="A519">
        <v>518</v>
      </c>
      <c r="B519">
        <v>970.8</v>
      </c>
      <c r="C519">
        <v>625.5</v>
      </c>
      <c r="D519" t="s">
        <v>1521</v>
      </c>
      <c r="E519">
        <f>VLOOKUP(D519,ProbListM2!D:S,10,FALSE)</f>
        <v>0.48171405485591579</v>
      </c>
      <c r="F519" t="str">
        <f>_xlfn.IFNA(VLOOKUP(D519,ctlistM2!A:AI,4,FALSE),"FA 12:0")</f>
        <v>TG 60:12-FA22:6</v>
      </c>
      <c r="G519">
        <f>_xlfn.IFNA(VLOOKUP(D519,ctlistM2!A:AL,11,FALSE),0)</f>
        <v>1</v>
      </c>
      <c r="H519" s="2">
        <f>IF(G519=0,0,VLOOKUP(F519,ProbListM2!D:W,IF(G519=1,17,IF(G519=2,18,IF(G519=3,19,IF(G519=4,20)))), FALSE))</f>
        <v>5.5318752297987772E-2</v>
      </c>
      <c r="I519" s="12" t="str">
        <f>IF(_xlfn.IFNA(VLOOKUP(D519,ctlistM2!A:AI,12,FALSE),"FA 12:0")=0,"FA 12:0", _xlfn.IFNA(VLOOKUP(D519,ctlistM2!A:AI,12,FALSE),"FA 12:0"))</f>
        <v>FA 12:0</v>
      </c>
      <c r="J519" s="12">
        <f>_xlfn.IFNA(VLOOKUP(D519,ctlistM2!A:AO,19,FALSE),0)</f>
        <v>0</v>
      </c>
      <c r="K519" s="2">
        <f>IF(J519=0,0,VLOOKUP(I519,ProbListM2!D:W,IF(J519=1,17,IF(J519=2,18,IF(J519=3,19,IF(J519=4,20)))),FALSE))</f>
        <v>0</v>
      </c>
      <c r="L519" s="12" t="str">
        <f>IF(_xlfn.IFNA(VLOOKUP(D519,ctlistM2!A:AI,20,FALSE),"FA 12:0")=0,"FA 12:0", _xlfn.IFNA(VLOOKUP(D519,ctlistM2!A:AI,20,FALSE),"FA 12:0"))</f>
        <v>FA 12:0</v>
      </c>
      <c r="M519">
        <f>_xlfn.IFNA(VLOOKUP(D519,ctlistM2!A:AR,27,FALSE),0)</f>
        <v>0</v>
      </c>
      <c r="N519" s="2">
        <f>IF(M519=0,0,VLOOKUP(L519,ProbListM2!D:W,IF(M519=1,17,IF(M519=2,18,IF(M519=3,19,IF(M519=4,20)))), FALSE))</f>
        <v>0</v>
      </c>
      <c r="O519" t="str">
        <f>IF(_xlfn.IFNA(VLOOKUP(D519,ctlistM2!A:AI,28,FALSE),"FA 12:0")=0,"FA 12:0", _xlfn.IFNA(VLOOKUP(D519,ctlistM2!A:AI,28,FALSE),"FA 12:0"))</f>
        <v>FA 12:0</v>
      </c>
      <c r="P519">
        <f>_xlfn.IFNA(VLOOKUP(D519,ctlistM2!A:AU,35,FALSE),0)</f>
        <v>0</v>
      </c>
      <c r="Q519" s="2">
        <f>IF(P519=0,0,VLOOKUP(O519,ProbListM2!D:W,IF(P519=1,17,IF(P519=2,18,IF(P519=3,19,IF(P519=4,20)))), FALSE))</f>
        <v>0</v>
      </c>
    </row>
    <row r="520" spans="1:17" ht="15.75" thickBot="1" x14ac:dyDescent="0.3">
      <c r="A520">
        <v>519</v>
      </c>
      <c r="B520">
        <v>968.8</v>
      </c>
      <c r="C520">
        <v>623.5</v>
      </c>
      <c r="D520" t="s">
        <v>1522</v>
      </c>
      <c r="E520">
        <f>VLOOKUP(D520,ProbListM2!D:S,10,FALSE)</f>
        <v>0.48185860159457555</v>
      </c>
      <c r="F520" t="str">
        <f>_xlfn.IFNA(VLOOKUP(D520,ctlistM2!A:AI,4,FALSE),"FA 12:0")</f>
        <v>FA 12:0</v>
      </c>
      <c r="G520">
        <f>_xlfn.IFNA(VLOOKUP(D520,ctlistM2!A:AL,11,FALSE),0)</f>
        <v>0</v>
      </c>
      <c r="H520" s="2">
        <f>IF(G520=0,0,VLOOKUP(F520,ProbListM2!D:W,IF(G520=1,17,IF(G520=2,18,IF(G520=3,19,IF(G520=4,20)))), FALSE))</f>
        <v>0</v>
      </c>
      <c r="I520" s="12" t="str">
        <f>IF(_xlfn.IFNA(VLOOKUP(D520,ctlistM2!A:AI,12,FALSE),"FA 12:0")=0,"FA 12:0", _xlfn.IFNA(VLOOKUP(D520,ctlistM2!A:AI,12,FALSE),"FA 12:0"))</f>
        <v>FA 12:0</v>
      </c>
      <c r="J520" s="12">
        <f>_xlfn.IFNA(VLOOKUP(D520,ctlistM2!A:AO,19,FALSE),0)</f>
        <v>0</v>
      </c>
      <c r="K520" s="2">
        <f>IF(J520=0,0,VLOOKUP(I520,ProbListM2!D:W,IF(J520=1,17,IF(J520=2,18,IF(J520=3,19,IF(J520=4,20)))),FALSE))</f>
        <v>0</v>
      </c>
      <c r="L520" s="12" t="str">
        <f>IF(_xlfn.IFNA(VLOOKUP(D520,ctlistM2!A:AI,20,FALSE),"FA 12:0")=0,"FA 12:0", _xlfn.IFNA(VLOOKUP(D520,ctlistM2!A:AI,20,FALSE),"FA 12:0"))</f>
        <v>FA 12:0</v>
      </c>
      <c r="M520">
        <f>_xlfn.IFNA(VLOOKUP(D520,ctlistM2!A:AR,27,FALSE),0)</f>
        <v>0</v>
      </c>
      <c r="N520" s="2">
        <f>IF(M520=0,0,VLOOKUP(L520,ProbListM2!D:W,IF(M520=1,17,IF(M520=2,18,IF(M520=3,19,IF(M520=4,20)))), FALSE))</f>
        <v>0</v>
      </c>
      <c r="O520" t="str">
        <f>IF(_xlfn.IFNA(VLOOKUP(D520,ctlistM2!A:AI,28,FALSE),"FA 12:0")=0,"FA 12:0", _xlfn.IFNA(VLOOKUP(D520,ctlistM2!A:AI,28,FALSE),"FA 12:0"))</f>
        <v>FA 12:0</v>
      </c>
      <c r="P520">
        <f>_xlfn.IFNA(VLOOKUP(D520,ctlistM2!A:AU,35,FALSE),0)</f>
        <v>0</v>
      </c>
      <c r="Q520" s="2">
        <f>IF(P520=0,0,VLOOKUP(O520,ProbListM2!D:W,IF(P520=1,17,IF(P520=2,18,IF(P520=3,19,IF(P520=4,20)))), FALSE))</f>
        <v>0</v>
      </c>
    </row>
    <row r="521" spans="1:17" x14ac:dyDescent="0.25">
      <c r="A521">
        <v>520</v>
      </c>
      <c r="B521" s="122">
        <v>890.8</v>
      </c>
      <c r="C521" s="122">
        <v>589.5</v>
      </c>
      <c r="D521" s="123" t="s">
        <v>1523</v>
      </c>
      <c r="E521">
        <f>VLOOKUP(D521,ProbListM2!D:S,10,FALSE)</f>
        <v>0.52018123376970926</v>
      </c>
      <c r="F521" t="str">
        <f>_xlfn.IFNA(VLOOKUP(D521,ctlistM2!A:AI,4,FALSE),"FA 12:0")</f>
        <v>TG 53:3-FA18:1</v>
      </c>
      <c r="G521">
        <f>_xlfn.IFNA(VLOOKUP(D521,ctlistM2!A:AL,11,FALSE),0)</f>
        <v>2</v>
      </c>
      <c r="H521" s="2">
        <f>IF(G521=0,0,VLOOKUP(F521,ProbListM2!D:W,IF(G521=1,17,IF(G521=2,18,IF(G521=3,19,IF(G521=4,20)))), FALSE))</f>
        <v>1.2997214009277572E-2</v>
      </c>
      <c r="I521" s="12" t="str">
        <f>IF(_xlfn.IFNA(VLOOKUP(D521,ctlistM2!A:AI,12,FALSE),"FA 12:0")=0,"FA 12:0", _xlfn.IFNA(VLOOKUP(D521,ctlistM2!A:AI,12,FALSE),"FA 12:0"))</f>
        <v>TG 53:3-FA18:0</v>
      </c>
      <c r="J521" s="12">
        <f>_xlfn.IFNA(VLOOKUP(D521,ctlistM2!A:AO,19,FALSE),0)</f>
        <v>1</v>
      </c>
      <c r="K521" s="2">
        <f>IF(J521=0,0,VLOOKUP(I521,ProbListM2!D:W,IF(J521=1,17,IF(J521=2,18,IF(J521=3,19,IF(J521=4,20)))),FALSE))</f>
        <v>5.2004060924540525E-2</v>
      </c>
      <c r="L521" s="12" t="str">
        <f>IF(_xlfn.IFNA(VLOOKUP(D521,ctlistM2!A:AI,20,FALSE),"FA 12:0")=0,"FA 12:0", _xlfn.IFNA(VLOOKUP(D521,ctlistM2!A:AI,20,FALSE),"FA 12:0"))</f>
        <v>FA 12:0</v>
      </c>
      <c r="M521">
        <f>_xlfn.IFNA(VLOOKUP(D521,ctlistM2!A:AR,27,FALSE),0)</f>
        <v>0</v>
      </c>
      <c r="N521" s="2">
        <f>IF(M521=0,0,VLOOKUP(L521,ProbListM2!D:W,IF(M521=1,17,IF(M521=2,18,IF(M521=3,19,IF(M521=4,20)))), FALSE))</f>
        <v>0</v>
      </c>
      <c r="O521" t="str">
        <f>IF(_xlfn.IFNA(VLOOKUP(D521,ctlistM2!A:AI,28,FALSE),"FA 12:0")=0,"FA 12:0", _xlfn.IFNA(VLOOKUP(D521,ctlistM2!A:AI,28,FALSE),"FA 12:0"))</f>
        <v>FA 12:0</v>
      </c>
      <c r="P521">
        <f>_xlfn.IFNA(VLOOKUP(D521,ctlistM2!A:AU,35,FALSE),0)</f>
        <v>0</v>
      </c>
      <c r="Q521" s="2">
        <f>IF(P521=0,0,VLOOKUP(O521,ProbListM2!D:W,IF(P521=1,17,IF(P521=2,18,IF(P521=3,19,IF(P521=4,20)))), FALSE))</f>
        <v>0</v>
      </c>
    </row>
    <row r="522" spans="1:17" x14ac:dyDescent="0.25">
      <c r="A522">
        <v>521</v>
      </c>
      <c r="B522" s="124">
        <v>888.8</v>
      </c>
      <c r="C522" s="124">
        <v>587.5</v>
      </c>
      <c r="D522" s="125" t="s">
        <v>1525</v>
      </c>
      <c r="E522">
        <f>VLOOKUP(D522,ProbListM2!D:S,10,FALSE)</f>
        <v>0.52033732325909732</v>
      </c>
      <c r="F522" t="str">
        <f>_xlfn.IFNA(VLOOKUP(D522,ctlistM2!A:AI,4,FALSE),"FA 12:0")</f>
        <v>TG 53:4-FA18:0</v>
      </c>
      <c r="G522">
        <f>_xlfn.IFNA(VLOOKUP(D522,ctlistM2!A:AL,11,FALSE),0)</f>
        <v>1</v>
      </c>
      <c r="H522" s="2">
        <f>IF(G522=0,0,VLOOKUP(F522,ProbListM2!D:W,IF(G522=1,17,IF(G522=2,18,IF(G522=3,19,IF(G522=4,20)))), FALSE))</f>
        <v>5.1951887357167395E-2</v>
      </c>
      <c r="I522" s="12" t="str">
        <f>IF(_xlfn.IFNA(VLOOKUP(D522,ctlistM2!A:AI,12,FALSE),"FA 12:0")=0,"FA 12:0", _xlfn.IFNA(VLOOKUP(D522,ctlistM2!A:AI,12,FALSE),"FA 12:0"))</f>
        <v>TG 53:4-FA18:1</v>
      </c>
      <c r="J522" s="12">
        <f>_xlfn.IFNA(VLOOKUP(D522,ctlistM2!A:AO,19,FALSE),0)</f>
        <v>2</v>
      </c>
      <c r="K522" s="2">
        <f>IF(J522=0,0,VLOOKUP(I522,ProbListM2!D:W,IF(J522=1,17,IF(J522=2,18,IF(J522=3,19,IF(J522=4,20)))),FALSE))</f>
        <v>1.3001114050967801E-2</v>
      </c>
      <c r="L522" s="12" t="str">
        <f>IF(_xlfn.IFNA(VLOOKUP(D522,ctlistM2!A:AI,20,FALSE),"FA 12:0")=0,"FA 12:0", _xlfn.IFNA(VLOOKUP(D522,ctlistM2!A:AI,20,FALSE),"FA 12:0"))</f>
        <v>FA 12:0</v>
      </c>
      <c r="M522">
        <f>_xlfn.IFNA(VLOOKUP(D522,ctlistM2!A:AR,27,FALSE),0)</f>
        <v>0</v>
      </c>
      <c r="N522" s="2">
        <f>IF(M522=0,0,VLOOKUP(L522,ProbListM2!D:W,IF(M522=1,17,IF(M522=2,18,IF(M522=3,19,IF(M522=4,20)))), FALSE))</f>
        <v>0</v>
      </c>
      <c r="O522" t="str">
        <f>IF(_xlfn.IFNA(VLOOKUP(D522,ctlistM2!A:AI,28,FALSE),"FA 12:0")=0,"FA 12:0", _xlfn.IFNA(VLOOKUP(D522,ctlistM2!A:AI,28,FALSE),"FA 12:0"))</f>
        <v>FA 12:0</v>
      </c>
      <c r="P522">
        <f>_xlfn.IFNA(VLOOKUP(D522,ctlistM2!A:AU,35,FALSE),0)</f>
        <v>0</v>
      </c>
      <c r="Q522" s="2">
        <f>IF(P522=0,0,VLOOKUP(O522,ProbListM2!D:W,IF(P522=1,17,IF(P522=2,18,IF(P522=3,19,IF(P522=4,20)))), FALSE))</f>
        <v>0</v>
      </c>
    </row>
    <row r="523" spans="1:17" x14ac:dyDescent="0.25">
      <c r="A523">
        <v>522</v>
      </c>
      <c r="B523" s="124">
        <v>888.8</v>
      </c>
      <c r="C523" s="124">
        <v>589.5</v>
      </c>
      <c r="D523" s="125" t="s">
        <v>1526</v>
      </c>
      <c r="E523">
        <f>VLOOKUP(D523,ProbListM2!D:S,10,FALSE)</f>
        <v>0.52033732325909732</v>
      </c>
      <c r="F523" t="str">
        <f>_xlfn.IFNA(VLOOKUP(D523,ctlistM2!A:AI,4,FALSE),"FA 12:0")</f>
        <v>TG 53:4-FA18:2</v>
      </c>
      <c r="G523">
        <f>_xlfn.IFNA(VLOOKUP(D523,ctlistM2!A:AL,11,FALSE),0)</f>
        <v>2</v>
      </c>
      <c r="H523" s="2">
        <f>IF(G523=0,0,VLOOKUP(F523,ProbListM2!D:W,IF(G523=1,17,IF(G523=2,18,IF(G523=3,19,IF(G523=4,20)))), FALSE))</f>
        <v>1.2968323778031811E-2</v>
      </c>
      <c r="I523" s="12" t="str">
        <f>IF(_xlfn.IFNA(VLOOKUP(D523,ctlistM2!A:AI,12,FALSE),"FA 12:0")=0,"FA 12:0", _xlfn.IFNA(VLOOKUP(D523,ctlistM2!A:AI,12,FALSE),"FA 12:0"))</f>
        <v>TG 53:4-FA18:1</v>
      </c>
      <c r="J523" s="12">
        <f>_xlfn.IFNA(VLOOKUP(D523,ctlistM2!A:AO,19,FALSE),0)</f>
        <v>1</v>
      </c>
      <c r="K523" s="2">
        <f>IF(J523=0,0,VLOOKUP(I523,ProbListM2!D:W,IF(J523=1,17,IF(J523=2,18,IF(J523=3,19,IF(J523=4,20)))),FALSE))</f>
        <v>5.2019665653794192E-2</v>
      </c>
      <c r="L523" s="12" t="str">
        <f>IF(_xlfn.IFNA(VLOOKUP(D523,ctlistM2!A:AI,20,FALSE),"FA 12:0")=0,"FA 12:0", _xlfn.IFNA(VLOOKUP(D523,ctlistM2!A:AI,20,FALSE),"FA 12:0"))</f>
        <v>FA 12:0</v>
      </c>
      <c r="M523">
        <f>_xlfn.IFNA(VLOOKUP(D523,ctlistM2!A:AR,27,FALSE),0)</f>
        <v>0</v>
      </c>
      <c r="N523" s="2">
        <f>IF(M523=0,0,VLOOKUP(L523,ProbListM2!D:W,IF(M523=1,17,IF(M523=2,18,IF(M523=3,19,IF(M523=4,20)))), FALSE))</f>
        <v>0</v>
      </c>
      <c r="O523" t="str">
        <f>IF(_xlfn.IFNA(VLOOKUP(D523,ctlistM2!A:AI,28,FALSE),"FA 12:0")=0,"FA 12:0", _xlfn.IFNA(VLOOKUP(D523,ctlistM2!A:AI,28,FALSE),"FA 12:0"))</f>
        <v>FA 12:0</v>
      </c>
      <c r="P523">
        <f>_xlfn.IFNA(VLOOKUP(D523,ctlistM2!A:AU,35,FALSE),0)</f>
        <v>0</v>
      </c>
      <c r="Q523" s="2">
        <f>IF(P523=0,0,VLOOKUP(O523,ProbListM2!D:W,IF(P523=1,17,IF(P523=2,18,IF(P523=3,19,IF(P523=4,20)))), FALSE))</f>
        <v>0</v>
      </c>
    </row>
    <row r="524" spans="1:17" x14ac:dyDescent="0.25">
      <c r="A524">
        <v>523</v>
      </c>
      <c r="B524" s="124">
        <v>886.8</v>
      </c>
      <c r="C524" s="124">
        <v>585.5</v>
      </c>
      <c r="D524" s="125" t="s">
        <v>1527</v>
      </c>
      <c r="E524">
        <f>VLOOKUP(D524,ProbListM2!D:S,10,FALSE)</f>
        <v>0.52049345958587034</v>
      </c>
      <c r="F524" t="str">
        <f>_xlfn.IFNA(VLOOKUP(D524,ctlistM2!A:AI,4,FALSE),"FA 12:0")</f>
        <v>TG 53:5-FA18:1</v>
      </c>
      <c r="G524">
        <f>_xlfn.IFNA(VLOOKUP(D524,ctlistM2!A:AL,11,FALSE),0)</f>
        <v>2</v>
      </c>
      <c r="H524" s="2">
        <f>IF(G524=0,0,VLOOKUP(F524,ProbListM2!D:W,IF(G524=1,17,IF(G524=2,18,IF(G524=3,19,IF(G524=4,20)))), FALSE))</f>
        <v>1.3005015262933833E-2</v>
      </c>
      <c r="I524" s="12" t="str">
        <f>IF(_xlfn.IFNA(VLOOKUP(D524,ctlistM2!A:AI,12,FALSE),"FA 12:0")=0,"FA 12:0", _xlfn.IFNA(VLOOKUP(D524,ctlistM2!A:AI,12,FALSE),"FA 12:0"))</f>
        <v>FA 12:0</v>
      </c>
      <c r="J524" s="12">
        <f>_xlfn.IFNA(VLOOKUP(D524,ctlistM2!A:AO,19,FALSE),0)</f>
        <v>0</v>
      </c>
      <c r="K524" s="2">
        <f>IF(J524=0,0,VLOOKUP(I524,ProbListM2!D:W,IF(J524=1,17,IF(J524=2,18,IF(J524=3,19,IF(J524=4,20)))),FALSE))</f>
        <v>0</v>
      </c>
      <c r="L524" s="12" t="str">
        <f>IF(_xlfn.IFNA(VLOOKUP(D524,ctlistM2!A:AI,20,FALSE),"FA 12:0")=0,"FA 12:0", _xlfn.IFNA(VLOOKUP(D524,ctlistM2!A:AI,20,FALSE),"FA 12:0"))</f>
        <v>FA 12:0</v>
      </c>
      <c r="M524">
        <f>_xlfn.IFNA(VLOOKUP(D524,ctlistM2!A:AR,27,FALSE),0)</f>
        <v>0</v>
      </c>
      <c r="N524" s="2">
        <f>IF(M524=0,0,VLOOKUP(L524,ProbListM2!D:W,IF(M524=1,17,IF(M524=2,18,IF(M524=3,19,IF(M524=4,20)))), FALSE))</f>
        <v>0</v>
      </c>
      <c r="O524" t="str">
        <f>IF(_xlfn.IFNA(VLOOKUP(D524,ctlistM2!A:AI,28,FALSE),"FA 12:0")=0,"FA 12:0", _xlfn.IFNA(VLOOKUP(D524,ctlistM2!A:AI,28,FALSE),"FA 12:0"))</f>
        <v>FA 12:0</v>
      </c>
      <c r="P524">
        <f>_xlfn.IFNA(VLOOKUP(D524,ctlistM2!A:AU,35,FALSE),0)</f>
        <v>0</v>
      </c>
      <c r="Q524" s="2">
        <f>IF(P524=0,0,VLOOKUP(O524,ProbListM2!D:W,IF(P524=1,17,IF(P524=2,18,IF(P524=3,19,IF(P524=4,20)))), FALSE))</f>
        <v>0</v>
      </c>
    </row>
    <row r="525" spans="1:17" x14ac:dyDescent="0.25">
      <c r="A525">
        <v>524</v>
      </c>
      <c r="B525" s="124">
        <v>886.8</v>
      </c>
      <c r="C525" s="124">
        <v>587.5</v>
      </c>
      <c r="D525" s="125" t="s">
        <v>1528</v>
      </c>
      <c r="E525">
        <f>VLOOKUP(D525,ProbListM2!D:S,10,FALSE)</f>
        <v>0.52049345958587034</v>
      </c>
      <c r="F525" t="str">
        <f>_xlfn.IFNA(VLOOKUP(D525,ctlistM2!A:AI,4,FALSE),"FA 12:0")</f>
        <v>TG 53:5-FA18:2</v>
      </c>
      <c r="G525">
        <f>_xlfn.IFNA(VLOOKUP(D525,ctlistM2!A:AL,11,FALSE),0)</f>
        <v>2</v>
      </c>
      <c r="H525" s="2">
        <f>IF(G525=0,0,VLOOKUP(F525,ProbListM2!D:W,IF(G525=1,17,IF(G525=2,18,IF(G525=3,19,IF(G525=4,20)))), FALSE))</f>
        <v>1.2972215150702175E-2</v>
      </c>
      <c r="I525" s="12" t="str">
        <f>IF(_xlfn.IFNA(VLOOKUP(D525,ctlistM2!A:AI,12,FALSE),"FA 12:0")=0,"FA 12:0", _xlfn.IFNA(VLOOKUP(D525,ctlistM2!A:AI,12,FALSE),"FA 12:0"))</f>
        <v>TG 53:5-FA18:1</v>
      </c>
      <c r="J525" s="12">
        <f>_xlfn.IFNA(VLOOKUP(D525,ctlistM2!A:AO,19,FALSE),0)</f>
        <v>1</v>
      </c>
      <c r="K525" s="2">
        <f>IF(J525=0,0,VLOOKUP(I525,ProbListM2!D:W,IF(J525=1,17,IF(J525=2,18,IF(J525=3,19,IF(J525=4,20)))),FALSE))</f>
        <v>5.196747643082842E-2</v>
      </c>
      <c r="L525" s="12" t="str">
        <f>IF(_xlfn.IFNA(VLOOKUP(D525,ctlistM2!A:AI,20,FALSE),"FA 12:0")=0,"FA 12:0", _xlfn.IFNA(VLOOKUP(D525,ctlistM2!A:AI,20,FALSE),"FA 12:0"))</f>
        <v>FA 12:0</v>
      </c>
      <c r="M525">
        <f>_xlfn.IFNA(VLOOKUP(D525,ctlistM2!A:AR,27,FALSE),0)</f>
        <v>0</v>
      </c>
      <c r="N525" s="2">
        <f>IF(M525=0,0,VLOOKUP(L525,ProbListM2!D:W,IF(M525=1,17,IF(M525=2,18,IF(M525=3,19,IF(M525=4,20)))), FALSE))</f>
        <v>0</v>
      </c>
      <c r="O525" t="str">
        <f>IF(_xlfn.IFNA(VLOOKUP(D525,ctlistM2!A:AI,28,FALSE),"FA 12:0")=0,"FA 12:0", _xlfn.IFNA(VLOOKUP(D525,ctlistM2!A:AI,28,FALSE),"FA 12:0"))</f>
        <v>FA 12:0</v>
      </c>
      <c r="P525">
        <f>_xlfn.IFNA(VLOOKUP(D525,ctlistM2!A:AU,35,FALSE),0)</f>
        <v>0</v>
      </c>
      <c r="Q525" s="2">
        <f>IF(P525=0,0,VLOOKUP(O525,ProbListM2!D:W,IF(P525=1,17,IF(P525=2,18,IF(P525=3,19,IF(P525=4,20)))), FALSE))</f>
        <v>0</v>
      </c>
    </row>
    <row r="526" spans="1:17" x14ac:dyDescent="0.25">
      <c r="A526">
        <v>525</v>
      </c>
      <c r="B526" s="124">
        <v>884.8</v>
      </c>
      <c r="C526" s="124">
        <v>585.5</v>
      </c>
      <c r="D526" s="125" t="s">
        <v>1529</v>
      </c>
      <c r="E526">
        <f>VLOOKUP(D526,ProbListM2!D:S,10,FALSE)</f>
        <v>0.52064964276408243</v>
      </c>
      <c r="F526" t="str">
        <f>_xlfn.IFNA(VLOOKUP(D526,ctlistM2!A:AI,4,FALSE),"FA 12:0")</f>
        <v>TG 53:6-FA18:1</v>
      </c>
      <c r="G526">
        <f>_xlfn.IFNA(VLOOKUP(D526,ctlistM2!A:AL,11,FALSE),0)</f>
        <v>1</v>
      </c>
      <c r="H526" s="2">
        <f>IF(G526=0,0,VLOOKUP(F526,ProbListM2!D:W,IF(G526=1,17,IF(G526=2,18,IF(G526=3,19,IF(G526=4,20)))), FALSE))</f>
        <v>5.1915298089998056E-2</v>
      </c>
      <c r="I526" s="12" t="str">
        <f>IF(_xlfn.IFNA(VLOOKUP(D526,ctlistM2!A:AI,12,FALSE),"FA 12:0")=0,"FA 12:0", _xlfn.IFNA(VLOOKUP(D526,ctlistM2!A:AI,12,FALSE),"FA 12:0"))</f>
        <v>TG 53:6-FA18:2</v>
      </c>
      <c r="J526" s="12">
        <f>_xlfn.IFNA(VLOOKUP(D526,ctlistM2!A:AO,19,FALSE),0)</f>
        <v>2</v>
      </c>
      <c r="K526" s="2">
        <f>IF(J526=0,0,VLOOKUP(I526,ProbListM2!D:W,IF(J526=1,17,IF(J526=2,18,IF(J526=3,19,IF(J526=4,20)))),FALSE))</f>
        <v>1.2976107691047069E-2</v>
      </c>
      <c r="L526" s="12" t="str">
        <f>IF(_xlfn.IFNA(VLOOKUP(D526,ctlistM2!A:AI,20,FALSE),"FA 12:0")=0,"FA 12:0", _xlfn.IFNA(VLOOKUP(D526,ctlistM2!A:AI,20,FALSE),"FA 12:0"))</f>
        <v>FA 12:0</v>
      </c>
      <c r="M526">
        <f>_xlfn.IFNA(VLOOKUP(D526,ctlistM2!A:AR,27,FALSE),0)</f>
        <v>0</v>
      </c>
      <c r="N526" s="2">
        <f>IF(M526=0,0,VLOOKUP(L526,ProbListM2!D:W,IF(M526=1,17,IF(M526=2,18,IF(M526=3,19,IF(M526=4,20)))), FALSE))</f>
        <v>0</v>
      </c>
      <c r="O526" t="str">
        <f>IF(_xlfn.IFNA(VLOOKUP(D526,ctlistM2!A:AI,28,FALSE),"FA 12:0")=0,"FA 12:0", _xlfn.IFNA(VLOOKUP(D526,ctlistM2!A:AI,28,FALSE),"FA 12:0"))</f>
        <v>FA 12:0</v>
      </c>
      <c r="P526">
        <f>_xlfn.IFNA(VLOOKUP(D526,ctlistM2!A:AU,35,FALSE),0)</f>
        <v>0</v>
      </c>
      <c r="Q526" s="2">
        <f>IF(P526=0,0,VLOOKUP(O526,ProbListM2!D:W,IF(P526=1,17,IF(P526=2,18,IF(P526=3,19,IF(P526=4,20)))), FALSE))</f>
        <v>0</v>
      </c>
    </row>
    <row r="527" spans="1:17" x14ac:dyDescent="0.25">
      <c r="A527">
        <v>526</v>
      </c>
      <c r="B527" s="124">
        <v>884.8</v>
      </c>
      <c r="C527" s="124">
        <v>587.5</v>
      </c>
      <c r="D527" s="125" t="s">
        <v>1530</v>
      </c>
      <c r="E527">
        <f>VLOOKUP(D527,ProbListM2!D:S,10,FALSE)</f>
        <v>0.52064964276408243</v>
      </c>
      <c r="F527" t="str">
        <f>_xlfn.IFNA(VLOOKUP(D527,ctlistM2!A:AI,4,FALSE),"FA 12:0")</f>
        <v>TG 53:6-FA18:3</v>
      </c>
      <c r="G527">
        <f>_xlfn.IFNA(VLOOKUP(D527,ctlistM2!A:AL,11,FALSE),0)</f>
        <v>2</v>
      </c>
      <c r="H527" s="2">
        <f>IF(G527=0,0,VLOOKUP(F527,ProbListM2!D:W,IF(G527=1,17,IF(G527=2,18,IF(G527=3,19,IF(G527=4,20)))), FALSE))</f>
        <v>1.2943344623160767E-2</v>
      </c>
      <c r="I527" s="12" t="str">
        <f>IF(_xlfn.IFNA(VLOOKUP(D527,ctlistM2!A:AI,12,FALSE),"FA 12:0")=0,"FA 12:0", _xlfn.IFNA(VLOOKUP(D527,ctlistM2!A:AI,12,FALSE),"FA 12:0"))</f>
        <v>TG 53:6-FA18:2</v>
      </c>
      <c r="J527" s="12">
        <f>_xlfn.IFNA(VLOOKUP(D527,ctlistM2!A:AO,19,FALSE),0)</f>
        <v>1</v>
      </c>
      <c r="K527" s="2">
        <f>IF(J527=0,0,VLOOKUP(I527,ProbListM2!D:W,IF(J527=1,17,IF(J527=2,18,IF(J527=3,19,IF(J527=4,20)))),FALSE))</f>
        <v>5.198307018226403E-2</v>
      </c>
      <c r="L527" s="12" t="str">
        <f>IF(_xlfn.IFNA(VLOOKUP(D527,ctlistM2!A:AI,20,FALSE),"FA 12:0")=0,"FA 12:0", _xlfn.IFNA(VLOOKUP(D527,ctlistM2!A:AI,20,FALSE),"FA 12:0"))</f>
        <v>FA 12:0</v>
      </c>
      <c r="M527">
        <f>_xlfn.IFNA(VLOOKUP(D527,ctlistM2!A:AR,27,FALSE),0)</f>
        <v>0</v>
      </c>
      <c r="N527" s="2">
        <f>IF(M527=0,0,VLOOKUP(L527,ProbListM2!D:W,IF(M527=1,17,IF(M527=2,18,IF(M527=3,19,IF(M527=4,20)))), FALSE))</f>
        <v>0</v>
      </c>
      <c r="O527" t="str">
        <f>IF(_xlfn.IFNA(VLOOKUP(D527,ctlistM2!A:AI,28,FALSE),"FA 12:0")=0,"FA 12:0", _xlfn.IFNA(VLOOKUP(D527,ctlistM2!A:AI,28,FALSE),"FA 12:0"))</f>
        <v>FA 12:0</v>
      </c>
      <c r="P527">
        <f>_xlfn.IFNA(VLOOKUP(D527,ctlistM2!A:AU,35,FALSE),0)</f>
        <v>0</v>
      </c>
      <c r="Q527" s="2">
        <f>IF(P527=0,0,VLOOKUP(O527,ProbListM2!D:W,IF(P527=1,17,IF(P527=2,18,IF(P527=3,19,IF(P527=4,20)))), FALSE))</f>
        <v>0</v>
      </c>
    </row>
    <row r="528" spans="1:17" x14ac:dyDescent="0.25">
      <c r="A528">
        <v>527</v>
      </c>
      <c r="B528" s="124">
        <v>884.8</v>
      </c>
      <c r="C528" s="124">
        <v>589.5</v>
      </c>
      <c r="D528" s="125" t="s">
        <v>1531</v>
      </c>
      <c r="E528">
        <f>VLOOKUP(D528,ProbListM2!D:S,10,FALSE)</f>
        <v>0.52064964276408243</v>
      </c>
      <c r="F528" t="str">
        <f>_xlfn.IFNA(VLOOKUP(D528,ctlistM2!A:AI,4,FALSE),"FA 12:0")</f>
        <v>TG 53:6-FA18:3</v>
      </c>
      <c r="G528">
        <f>_xlfn.IFNA(VLOOKUP(D528,ctlistM2!A:AL,11,FALSE),0)</f>
        <v>1</v>
      </c>
      <c r="H528" s="2">
        <f>IF(G528=0,0,VLOOKUP(F528,ProbListM2!D:W,IF(G528=1,17,IF(G528=2,18,IF(G528=3,19,IF(G528=4,20)))), FALSE))</f>
        <v>5.2050889161123493E-2</v>
      </c>
      <c r="I528" s="12" t="str">
        <f>IF(_xlfn.IFNA(VLOOKUP(D528,ctlistM2!A:AI,12,FALSE),"FA 12:0")=0,"FA 12:0", _xlfn.IFNA(VLOOKUP(D528,ctlistM2!A:AI,12,FALSE),"FA 12:0"))</f>
        <v>FA 12:0</v>
      </c>
      <c r="J528" s="12">
        <f>_xlfn.IFNA(VLOOKUP(D528,ctlistM2!A:AO,19,FALSE),0)</f>
        <v>0</v>
      </c>
      <c r="K528" s="2">
        <f>IF(J528=0,0,VLOOKUP(I528,ProbListM2!D:W,IF(J528=1,17,IF(J528=2,18,IF(J528=3,19,IF(J528=4,20)))),FALSE))</f>
        <v>0</v>
      </c>
      <c r="L528" s="12" t="str">
        <f>IF(_xlfn.IFNA(VLOOKUP(D528,ctlistM2!A:AI,20,FALSE),"FA 12:0")=0,"FA 12:0", _xlfn.IFNA(VLOOKUP(D528,ctlistM2!A:AI,20,FALSE),"FA 12:0"))</f>
        <v>FA 12:0</v>
      </c>
      <c r="M528">
        <f>_xlfn.IFNA(VLOOKUP(D528,ctlistM2!A:AR,27,FALSE),0)</f>
        <v>0</v>
      </c>
      <c r="N528" s="2">
        <f>IF(M528=0,0,VLOOKUP(L528,ProbListM2!D:W,IF(M528=1,17,IF(M528=2,18,IF(M528=3,19,IF(M528=4,20)))), FALSE))</f>
        <v>0</v>
      </c>
      <c r="O528" t="str">
        <f>IF(_xlfn.IFNA(VLOOKUP(D528,ctlistM2!A:AI,28,FALSE),"FA 12:0")=0,"FA 12:0", _xlfn.IFNA(VLOOKUP(D528,ctlistM2!A:AI,28,FALSE),"FA 12:0"))</f>
        <v>FA 12:0</v>
      </c>
      <c r="P528">
        <f>_xlfn.IFNA(VLOOKUP(D528,ctlistM2!A:AU,35,FALSE),0)</f>
        <v>0</v>
      </c>
      <c r="Q528" s="2">
        <f>IF(P528=0,0,VLOOKUP(O528,ProbListM2!D:W,IF(P528=1,17,IF(P528=2,18,IF(P528=3,19,IF(P528=4,20)))), FALSE))</f>
        <v>0</v>
      </c>
    </row>
    <row r="529" spans="1:17" x14ac:dyDescent="0.25">
      <c r="A529">
        <v>528</v>
      </c>
      <c r="B529" s="124">
        <v>882.8</v>
      </c>
      <c r="C529" s="124">
        <v>583.5</v>
      </c>
      <c r="D529" s="125" t="s">
        <v>1532</v>
      </c>
      <c r="E529">
        <f>VLOOKUP(D529,ProbListM2!D:S,10,FALSE)</f>
        <v>0.52080587280779278</v>
      </c>
      <c r="F529" t="str">
        <f>_xlfn.IFNA(VLOOKUP(D529,ctlistM2!A:AI,4,FALSE),"FA 12:0")</f>
        <v>FA 12:0</v>
      </c>
      <c r="G529">
        <f>_xlfn.IFNA(VLOOKUP(D529,ctlistM2!A:AL,11,FALSE),0)</f>
        <v>0</v>
      </c>
      <c r="H529" s="2">
        <f>IF(G529=0,0,VLOOKUP(F529,ProbListM2!D:W,IF(G529=1,17,IF(G529=2,18,IF(G529=3,19,IF(G529=4,20)))), FALSE))</f>
        <v>0</v>
      </c>
      <c r="I529" s="12" t="str">
        <f>IF(_xlfn.IFNA(VLOOKUP(D529,ctlistM2!A:AI,12,FALSE),"FA 12:0")=0,"FA 12:0", _xlfn.IFNA(VLOOKUP(D529,ctlistM2!A:AI,12,FALSE),"FA 12:0"))</f>
        <v>FA 12:0</v>
      </c>
      <c r="J529" s="12">
        <f>_xlfn.IFNA(VLOOKUP(D529,ctlistM2!A:AO,19,FALSE),0)</f>
        <v>0</v>
      </c>
      <c r="K529" s="2">
        <f>IF(J529=0,0,VLOOKUP(I529,ProbListM2!D:W,IF(J529=1,17,IF(J529=2,18,IF(J529=3,19,IF(J529=4,20)))),FALSE))</f>
        <v>0</v>
      </c>
      <c r="L529" s="12" t="str">
        <f>IF(_xlfn.IFNA(VLOOKUP(D529,ctlistM2!A:AI,20,FALSE),"FA 12:0")=0,"FA 12:0", _xlfn.IFNA(VLOOKUP(D529,ctlistM2!A:AI,20,FALSE),"FA 12:0"))</f>
        <v>FA 12:0</v>
      </c>
      <c r="M529">
        <f>_xlfn.IFNA(VLOOKUP(D529,ctlistM2!A:AR,27,FALSE),0)</f>
        <v>0</v>
      </c>
      <c r="N529" s="2">
        <f>IF(M529=0,0,VLOOKUP(L529,ProbListM2!D:W,IF(M529=1,17,IF(M529=2,18,IF(M529=3,19,IF(M529=4,20)))), FALSE))</f>
        <v>0</v>
      </c>
      <c r="O529" t="str">
        <f>IF(_xlfn.IFNA(VLOOKUP(D529,ctlistM2!A:AI,28,FALSE),"FA 12:0")=0,"FA 12:0", _xlfn.IFNA(VLOOKUP(D529,ctlistM2!A:AI,28,FALSE),"FA 12:0"))</f>
        <v>FA 12:0</v>
      </c>
      <c r="P529">
        <f>_xlfn.IFNA(VLOOKUP(D529,ctlistM2!A:AU,35,FALSE),0)</f>
        <v>0</v>
      </c>
      <c r="Q529" s="2">
        <f>IF(P529=0,0,VLOOKUP(O529,ProbListM2!D:W,IF(P529=1,17,IF(P529=2,18,IF(P529=3,19,IF(P529=4,20)))), FALSE))</f>
        <v>0</v>
      </c>
    </row>
    <row r="530" spans="1:17" x14ac:dyDescent="0.25">
      <c r="A530">
        <v>529</v>
      </c>
      <c r="B530" s="124">
        <v>882.8</v>
      </c>
      <c r="C530" s="124">
        <v>585.5</v>
      </c>
      <c r="D530" s="125" t="s">
        <v>1533</v>
      </c>
      <c r="E530">
        <f>VLOOKUP(D530,ProbListM2!D:S,10,FALSE)</f>
        <v>0.52080587280779278</v>
      </c>
      <c r="F530" t="str">
        <f>_xlfn.IFNA(VLOOKUP(D530,ctlistM2!A:AI,4,FALSE),"FA 12:0")</f>
        <v>TG 53:7-FA18:3</v>
      </c>
      <c r="G530">
        <f>_xlfn.IFNA(VLOOKUP(D530,ctlistM2!A:AL,11,FALSE),0)</f>
        <v>2</v>
      </c>
      <c r="H530" s="2">
        <f>IF(G530=0,0,VLOOKUP(F530,ProbListM2!D:W,IF(G530=1,17,IF(G530=2,18,IF(G530=3,19,IF(G530=4,20)))), FALSE))</f>
        <v>1.2947228500398245E-2</v>
      </c>
      <c r="I530" s="12" t="str">
        <f>IF(_xlfn.IFNA(VLOOKUP(D530,ctlistM2!A:AI,12,FALSE),"FA 12:0")=0,"FA 12:0", _xlfn.IFNA(VLOOKUP(D530,ctlistM2!A:AI,12,FALSE),"FA 12:0"))</f>
        <v>FA 12:0</v>
      </c>
      <c r="J530" s="12">
        <f>_xlfn.IFNA(VLOOKUP(D530,ctlistM2!A:AO,19,FALSE),0)</f>
        <v>0</v>
      </c>
      <c r="K530" s="2">
        <f>IF(J530=0,0,VLOOKUP(I530,ProbListM2!D:W,IF(J530=1,17,IF(J530=2,18,IF(J530=3,19,IF(J530=4,20)))),FALSE))</f>
        <v>0</v>
      </c>
      <c r="L530" s="12" t="str">
        <f>IF(_xlfn.IFNA(VLOOKUP(D530,ctlistM2!A:AI,20,FALSE),"FA 12:0")=0,"FA 12:0", _xlfn.IFNA(VLOOKUP(D530,ctlistM2!A:AI,20,FALSE),"FA 12:0"))</f>
        <v>FA 12:0</v>
      </c>
      <c r="M530">
        <f>_xlfn.IFNA(VLOOKUP(D530,ctlistM2!A:AR,27,FALSE),0)</f>
        <v>0</v>
      </c>
      <c r="N530" s="2">
        <f>IF(M530=0,0,VLOOKUP(L530,ProbListM2!D:W,IF(M530=1,17,IF(M530=2,18,IF(M530=3,19,IF(M530=4,20)))), FALSE))</f>
        <v>0</v>
      </c>
      <c r="O530" t="str">
        <f>IF(_xlfn.IFNA(VLOOKUP(D530,ctlistM2!A:AI,28,FALSE),"FA 12:0")=0,"FA 12:0", _xlfn.IFNA(VLOOKUP(D530,ctlistM2!A:AI,28,FALSE),"FA 12:0"))</f>
        <v>FA 12:0</v>
      </c>
      <c r="P530">
        <f>_xlfn.IFNA(VLOOKUP(D530,ctlistM2!A:AU,35,FALSE),0)</f>
        <v>0</v>
      </c>
      <c r="Q530" s="2">
        <f>IF(P530=0,0,VLOOKUP(O530,ProbListM2!D:W,IF(P530=1,17,IF(P530=2,18,IF(P530=3,19,IF(P530=4,20)))), FALSE))</f>
        <v>0</v>
      </c>
    </row>
    <row r="531" spans="1:17" x14ac:dyDescent="0.25">
      <c r="A531">
        <v>530</v>
      </c>
      <c r="B531" s="124">
        <v>882.8</v>
      </c>
      <c r="C531" s="124">
        <v>587.5</v>
      </c>
      <c r="D531" s="125" t="s">
        <v>1534</v>
      </c>
      <c r="E531">
        <f>VLOOKUP(D531,ProbListM2!D:S,10,FALSE)</f>
        <v>0.52080587280779278</v>
      </c>
      <c r="F531" t="str">
        <f>_xlfn.IFNA(VLOOKUP(D531,ctlistM2!A:AI,4,FALSE),"FA 12:0")</f>
        <v>TG 53:7-FA18:3</v>
      </c>
      <c r="G531">
        <f>_xlfn.IFNA(VLOOKUP(D531,ctlistM2!A:AL,11,FALSE),0)</f>
        <v>1</v>
      </c>
      <c r="H531" s="2">
        <f>IF(G531=0,0,VLOOKUP(F531,ProbListM2!D:W,IF(G531=1,17,IF(G531=2,18,IF(G531=3,19,IF(G531=4,20)))), FALSE))</f>
        <v>5.1998668612877844E-2</v>
      </c>
      <c r="I531" s="12" t="str">
        <f>IF(_xlfn.IFNA(VLOOKUP(D531,ctlistM2!A:AI,12,FALSE),"FA 12:0")=0,"FA 12:0", _xlfn.IFNA(VLOOKUP(D531,ctlistM2!A:AI,12,FALSE),"FA 12:0"))</f>
        <v>FA 12:0</v>
      </c>
      <c r="J531" s="12">
        <f>_xlfn.IFNA(VLOOKUP(D531,ctlistM2!A:AO,19,FALSE),0)</f>
        <v>0</v>
      </c>
      <c r="K531" s="2">
        <f>IF(J531=0,0,VLOOKUP(I531,ProbListM2!D:W,IF(J531=1,17,IF(J531=2,18,IF(J531=3,19,IF(J531=4,20)))),FALSE))</f>
        <v>0</v>
      </c>
      <c r="L531" s="12" t="str">
        <f>IF(_xlfn.IFNA(VLOOKUP(D531,ctlistM2!A:AI,20,FALSE),"FA 12:0")=0,"FA 12:0", _xlfn.IFNA(VLOOKUP(D531,ctlistM2!A:AI,20,FALSE),"FA 12:0"))</f>
        <v>FA 12:0</v>
      </c>
      <c r="M531">
        <f>_xlfn.IFNA(VLOOKUP(D531,ctlistM2!A:AR,27,FALSE),0)</f>
        <v>0</v>
      </c>
      <c r="N531" s="2">
        <f>IF(M531=0,0,VLOOKUP(L531,ProbListM2!D:W,IF(M531=1,17,IF(M531=2,18,IF(M531=3,19,IF(M531=4,20)))), FALSE))</f>
        <v>0</v>
      </c>
      <c r="O531" t="str">
        <f>IF(_xlfn.IFNA(VLOOKUP(D531,ctlistM2!A:AI,28,FALSE),"FA 12:0")=0,"FA 12:0", _xlfn.IFNA(VLOOKUP(D531,ctlistM2!A:AI,28,FALSE),"FA 12:0"))</f>
        <v>FA 12:0</v>
      </c>
      <c r="P531">
        <f>_xlfn.IFNA(VLOOKUP(D531,ctlistM2!A:AU,35,FALSE),0)</f>
        <v>0</v>
      </c>
      <c r="Q531" s="2">
        <f>IF(P531=0,0,VLOOKUP(O531,ProbListM2!D:W,IF(P531=1,17,IF(P531=2,18,IF(P531=3,19,IF(P531=4,20)))), FALSE))</f>
        <v>0</v>
      </c>
    </row>
    <row r="532" spans="1:17" x14ac:dyDescent="0.25">
      <c r="A532">
        <v>531</v>
      </c>
      <c r="B532" s="124">
        <v>880.7</v>
      </c>
      <c r="C532" s="124">
        <v>585.40000000000009</v>
      </c>
      <c r="D532" s="125" t="s">
        <v>1535</v>
      </c>
      <c r="E532">
        <f>VLOOKUP(D532,ProbListM2!D:S,10,FALSE)</f>
        <v>0.5209621497310637</v>
      </c>
      <c r="F532" t="str">
        <f>_xlfn.IFNA(VLOOKUP(D532,ctlistM2!A:AI,4,FALSE),"FA 12:0")</f>
        <v>FA 12:0</v>
      </c>
      <c r="G532">
        <f>_xlfn.IFNA(VLOOKUP(D532,ctlistM2!A:AL,11,FALSE),0)</f>
        <v>0</v>
      </c>
      <c r="H532" s="2">
        <f>IF(G532=0,0,VLOOKUP(F532,ProbListM2!D:W,IF(G532=1,17,IF(G532=2,18,IF(G532=3,19,IF(G532=4,20)))), FALSE))</f>
        <v>0</v>
      </c>
      <c r="I532" s="12" t="str">
        <f>IF(_xlfn.IFNA(VLOOKUP(D532,ctlistM2!A:AI,12,FALSE),"FA 12:0")=0,"FA 12:0", _xlfn.IFNA(VLOOKUP(D532,ctlistM2!A:AI,12,FALSE),"FA 12:0"))</f>
        <v>FA 12:0</v>
      </c>
      <c r="J532" s="12">
        <f>_xlfn.IFNA(VLOOKUP(D532,ctlistM2!A:AO,19,FALSE),0)</f>
        <v>0</v>
      </c>
      <c r="K532" s="2">
        <f>IF(J532=0,0,VLOOKUP(I532,ProbListM2!D:W,IF(J532=1,17,IF(J532=2,18,IF(J532=3,19,IF(J532=4,20)))),FALSE))</f>
        <v>0</v>
      </c>
      <c r="L532" s="12" t="str">
        <f>IF(_xlfn.IFNA(VLOOKUP(D532,ctlistM2!A:AI,20,FALSE),"FA 12:0")=0,"FA 12:0", _xlfn.IFNA(VLOOKUP(D532,ctlistM2!A:AI,20,FALSE),"FA 12:0"))</f>
        <v>FA 12:0</v>
      </c>
      <c r="M532">
        <f>_xlfn.IFNA(VLOOKUP(D532,ctlistM2!A:AR,27,FALSE),0)</f>
        <v>0</v>
      </c>
      <c r="N532" s="2">
        <f>IF(M532=0,0,VLOOKUP(L532,ProbListM2!D:W,IF(M532=1,17,IF(M532=2,18,IF(M532=3,19,IF(M532=4,20)))), FALSE))</f>
        <v>0</v>
      </c>
      <c r="O532" t="str">
        <f>IF(_xlfn.IFNA(VLOOKUP(D532,ctlistM2!A:AI,28,FALSE),"FA 12:0")=0,"FA 12:0", _xlfn.IFNA(VLOOKUP(D532,ctlistM2!A:AI,28,FALSE),"FA 12:0"))</f>
        <v>FA 12:0</v>
      </c>
      <c r="P532">
        <f>_xlfn.IFNA(VLOOKUP(D532,ctlistM2!A:AU,35,FALSE),0)</f>
        <v>0</v>
      </c>
      <c r="Q532" s="2">
        <f>IF(P532=0,0,VLOOKUP(O532,ProbListM2!D:W,IF(P532=1,17,IF(P532=2,18,IF(P532=3,19,IF(P532=4,20)))), FALSE))</f>
        <v>0</v>
      </c>
    </row>
    <row r="533" spans="1:17" x14ac:dyDescent="0.25">
      <c r="A533">
        <v>532</v>
      </c>
      <c r="B533" s="124">
        <v>910.8</v>
      </c>
      <c r="C533" s="124">
        <v>611.5</v>
      </c>
      <c r="D533" s="125" t="s">
        <v>1536</v>
      </c>
      <c r="E533">
        <f>VLOOKUP(D533,ProbListM2!D:S,10,FALSE)</f>
        <v>0.50910558318359111</v>
      </c>
      <c r="F533" t="str">
        <f>_xlfn.IFNA(VLOOKUP(D533,ctlistM2!A:AI,4,FALSE),"FA 12:0")</f>
        <v>TG 55:7-FA18:1</v>
      </c>
      <c r="G533">
        <f>_xlfn.IFNA(VLOOKUP(D533,ctlistM2!A:AL,11,FALSE),0)</f>
        <v>1</v>
      </c>
      <c r="H533" s="2">
        <f>IF(G533=0,0,VLOOKUP(F533,ProbListM2!D:W,IF(G533=1,17,IF(G533=2,18,IF(G533=3,19,IF(G533=4,20)))), FALSE))</f>
        <v>5.5809100268586147E-2</v>
      </c>
      <c r="I533" s="12" t="str">
        <f>IF(_xlfn.IFNA(VLOOKUP(D533,ctlistM2!A:AI,12,FALSE),"FA 12:0")=0,"FA 12:0", _xlfn.IFNA(VLOOKUP(D533,ctlistM2!A:AI,12,FALSE),"FA 12:0"))</f>
        <v>FA 12:0</v>
      </c>
      <c r="J533" s="12">
        <f>_xlfn.IFNA(VLOOKUP(D533,ctlistM2!A:AO,19,FALSE),0)</f>
        <v>0</v>
      </c>
      <c r="K533" s="2">
        <f>IF(J533=0,0,VLOOKUP(I533,ProbListM2!D:W,IF(J533=1,17,IF(J533=2,18,IF(J533=3,19,IF(J533=4,20)))),FALSE))</f>
        <v>0</v>
      </c>
      <c r="L533" s="12" t="str">
        <f>IF(_xlfn.IFNA(VLOOKUP(D533,ctlistM2!A:AI,20,FALSE),"FA 12:0")=0,"FA 12:0", _xlfn.IFNA(VLOOKUP(D533,ctlistM2!A:AI,20,FALSE),"FA 12:0"))</f>
        <v>FA 12:0</v>
      </c>
      <c r="M533">
        <f>_xlfn.IFNA(VLOOKUP(D533,ctlistM2!A:AR,27,FALSE),0)</f>
        <v>0</v>
      </c>
      <c r="N533" s="2">
        <f>IF(M533=0,0,VLOOKUP(L533,ProbListM2!D:W,IF(M533=1,17,IF(M533=2,18,IF(M533=3,19,IF(M533=4,20)))), FALSE))</f>
        <v>0</v>
      </c>
      <c r="O533" t="str">
        <f>IF(_xlfn.IFNA(VLOOKUP(D533,ctlistM2!A:AI,28,FALSE),"FA 12:0")=0,"FA 12:0", _xlfn.IFNA(VLOOKUP(D533,ctlistM2!A:AI,28,FALSE),"FA 12:0"))</f>
        <v>FA 12:0</v>
      </c>
      <c r="P533">
        <f>_xlfn.IFNA(VLOOKUP(D533,ctlistM2!A:AU,35,FALSE),0)</f>
        <v>0</v>
      </c>
      <c r="Q533" s="2">
        <f>IF(P533=0,0,VLOOKUP(O533,ProbListM2!D:W,IF(P533=1,17,IF(P533=2,18,IF(P533=3,19,IF(P533=4,20)))), FALSE))</f>
        <v>0</v>
      </c>
    </row>
    <row r="534" spans="1:17" x14ac:dyDescent="0.25">
      <c r="A534">
        <v>533</v>
      </c>
      <c r="B534" s="124">
        <v>910.8</v>
      </c>
      <c r="C534" s="124">
        <v>587.5</v>
      </c>
      <c r="D534" s="125" t="s">
        <v>1537</v>
      </c>
      <c r="E534">
        <f>VLOOKUP(D534,ProbListM2!D:S,10,FALSE)</f>
        <v>0.50910558318359111</v>
      </c>
      <c r="F534" t="str">
        <f>_xlfn.IFNA(VLOOKUP(D534,ctlistM2!A:AI,4,FALSE),"FA 12:0")</f>
        <v>TG 55:7-FA20:4</v>
      </c>
      <c r="G534">
        <f>_xlfn.IFNA(VLOOKUP(D534,ctlistM2!A:AL,11,FALSE),0)</f>
        <v>2</v>
      </c>
      <c r="H534" s="2">
        <f>IF(G534=0,0,VLOOKUP(F534,ProbListM2!D:W,IF(G534=1,17,IF(G534=2,18,IF(G534=3,19,IF(G534=4,20)))), FALSE))</f>
        <v>1.5129070886646103E-2</v>
      </c>
      <c r="I534" s="12" t="str">
        <f>IF(_xlfn.IFNA(VLOOKUP(D534,ctlistM2!A:AI,12,FALSE),"FA 12:0")=0,"FA 12:0", _xlfn.IFNA(VLOOKUP(D534,ctlistM2!A:AI,12,FALSE),"FA 12:0"))</f>
        <v>TG 55:7-FA20:3</v>
      </c>
      <c r="J534" s="12">
        <f>_xlfn.IFNA(VLOOKUP(D534,ctlistM2!A:AO,19,FALSE),0)</f>
        <v>1</v>
      </c>
      <c r="K534" s="2">
        <f>IF(J534=0,0,VLOOKUP(I534,ProbListM2!D:W,IF(J534=1,17,IF(J534=2,18,IF(J534=3,19,IF(J534=4,20)))),FALSE))</f>
        <v>5.0830480013998328E-2</v>
      </c>
      <c r="L534" s="12" t="str">
        <f>IF(_xlfn.IFNA(VLOOKUP(D534,ctlistM2!A:AI,20,FALSE),"FA 12:0")=0,"FA 12:0", _xlfn.IFNA(VLOOKUP(D534,ctlistM2!A:AI,20,FALSE),"FA 12:0"))</f>
        <v>FA 12:0</v>
      </c>
      <c r="M534">
        <f>_xlfn.IFNA(VLOOKUP(D534,ctlistM2!A:AR,27,FALSE),0)</f>
        <v>0</v>
      </c>
      <c r="N534" s="2">
        <f>IF(M534=0,0,VLOOKUP(L534,ProbListM2!D:W,IF(M534=1,17,IF(M534=2,18,IF(M534=3,19,IF(M534=4,20)))), FALSE))</f>
        <v>0</v>
      </c>
      <c r="O534" t="str">
        <f>IF(_xlfn.IFNA(VLOOKUP(D534,ctlistM2!A:AI,28,FALSE),"FA 12:0")=0,"FA 12:0", _xlfn.IFNA(VLOOKUP(D534,ctlistM2!A:AI,28,FALSE),"FA 12:0"))</f>
        <v>FA 12:0</v>
      </c>
      <c r="P534">
        <f>_xlfn.IFNA(VLOOKUP(D534,ctlistM2!A:AU,35,FALSE),0)</f>
        <v>0</v>
      </c>
      <c r="Q534" s="2">
        <f>IF(P534=0,0,VLOOKUP(O534,ProbListM2!D:W,IF(P534=1,17,IF(P534=2,18,IF(P534=3,19,IF(P534=4,20)))), FALSE))</f>
        <v>0</v>
      </c>
    </row>
    <row r="535" spans="1:17" x14ac:dyDescent="0.25">
      <c r="A535">
        <v>534</v>
      </c>
      <c r="B535" s="124">
        <v>910.8</v>
      </c>
      <c r="C535" s="124">
        <v>589.5</v>
      </c>
      <c r="D535" s="125" t="s">
        <v>1538</v>
      </c>
      <c r="E535">
        <f>VLOOKUP(D535,ProbListM2!D:S,10,FALSE)</f>
        <v>0.50910558318359111</v>
      </c>
      <c r="F535" t="str">
        <f>_xlfn.IFNA(VLOOKUP(D535,ctlistM2!A:AI,4,FALSE),"FA 12:0")</f>
        <v>TG 55:7-FA20:4</v>
      </c>
      <c r="G535">
        <f>_xlfn.IFNA(VLOOKUP(D535,ctlistM2!A:AL,11,FALSE),0)</f>
        <v>1</v>
      </c>
      <c r="H535" s="2">
        <f>IF(G535=0,0,VLOOKUP(F535,ProbListM2!D:W,IF(G535=1,17,IF(G535=2,18,IF(G535=3,19,IF(G535=4,20)))), FALSE))</f>
        <v>5.0896795282361643E-2</v>
      </c>
      <c r="I535" s="12" t="str">
        <f>IF(_xlfn.IFNA(VLOOKUP(D535,ctlistM2!A:AI,12,FALSE),"FA 12:0")=0,"FA 12:0", _xlfn.IFNA(VLOOKUP(D535,ctlistM2!A:AI,12,FALSE),"FA 12:0"))</f>
        <v>FA 12:0</v>
      </c>
      <c r="J535" s="12">
        <f>_xlfn.IFNA(VLOOKUP(D535,ctlistM2!A:AO,19,FALSE),0)</f>
        <v>0</v>
      </c>
      <c r="K535" s="2">
        <f>IF(J535=0,0,VLOOKUP(I535,ProbListM2!D:W,IF(J535=1,17,IF(J535=2,18,IF(J535=3,19,IF(J535=4,20)))),FALSE))</f>
        <v>0</v>
      </c>
      <c r="L535" s="12" t="str">
        <f>IF(_xlfn.IFNA(VLOOKUP(D535,ctlistM2!A:AI,20,FALSE),"FA 12:0")=0,"FA 12:0", _xlfn.IFNA(VLOOKUP(D535,ctlistM2!A:AI,20,FALSE),"FA 12:0"))</f>
        <v>FA 12:0</v>
      </c>
      <c r="M535">
        <f>_xlfn.IFNA(VLOOKUP(D535,ctlistM2!A:AR,27,FALSE),0)</f>
        <v>0</v>
      </c>
      <c r="N535" s="2">
        <f>IF(M535=0,0,VLOOKUP(L535,ProbListM2!D:W,IF(M535=1,17,IF(M535=2,18,IF(M535=3,19,IF(M535=4,20)))), FALSE))</f>
        <v>0</v>
      </c>
      <c r="O535" t="str">
        <f>IF(_xlfn.IFNA(VLOOKUP(D535,ctlistM2!A:AI,28,FALSE),"FA 12:0")=0,"FA 12:0", _xlfn.IFNA(VLOOKUP(D535,ctlistM2!A:AI,28,FALSE),"FA 12:0"))</f>
        <v>FA 12:0</v>
      </c>
      <c r="P535">
        <f>_xlfn.IFNA(VLOOKUP(D535,ctlistM2!A:AU,35,FALSE),0)</f>
        <v>0</v>
      </c>
      <c r="Q535" s="2">
        <f>IF(P535=0,0,VLOOKUP(O535,ProbListM2!D:W,IF(P535=1,17,IF(P535=2,18,IF(P535=3,19,IF(P535=4,20)))), FALSE))</f>
        <v>0</v>
      </c>
    </row>
    <row r="536" spans="1:17" x14ac:dyDescent="0.25">
      <c r="A536">
        <v>535</v>
      </c>
      <c r="B536" s="124">
        <v>908.8</v>
      </c>
      <c r="C536" s="124">
        <v>609.5</v>
      </c>
      <c r="D536" s="125" t="s">
        <v>1539</v>
      </c>
      <c r="E536">
        <f>VLOOKUP(D536,ProbListM2!D:S,10,FALSE)</f>
        <v>0.5092583492300472</v>
      </c>
      <c r="F536" t="str">
        <f>_xlfn.IFNA(VLOOKUP(D536,ctlistM2!A:AI,4,FALSE),"FA 12:0")</f>
        <v>TG 54:1-FA18:1</v>
      </c>
      <c r="G536">
        <f>_xlfn.IFNA(VLOOKUP(D536,ctlistM2!A:AL,11,FALSE),0)</f>
        <v>1</v>
      </c>
      <c r="H536" s="2">
        <f>IF(G536=0,0,VLOOKUP(F536,ProbListM2!D:W,IF(G536=1,17,IF(G536=2,18,IF(G536=3,19,IF(G536=4,20)))), FALSE))</f>
        <v>5.4144018390634416E-2</v>
      </c>
      <c r="I536" s="12" t="str">
        <f>IF(_xlfn.IFNA(VLOOKUP(D536,ctlistM2!A:AI,12,FALSE),"FA 12:0")=0,"FA 12:0", _xlfn.IFNA(VLOOKUP(D536,ctlistM2!A:AI,12,FALSE),"FA 12:0"))</f>
        <v>FA 12:0</v>
      </c>
      <c r="J536" s="12">
        <f>_xlfn.IFNA(VLOOKUP(D536,ctlistM2!A:AO,19,FALSE),0)</f>
        <v>0</v>
      </c>
      <c r="K536" s="2">
        <f>IF(J536=0,0,VLOOKUP(I536,ProbListM2!D:W,IF(J536=1,17,IF(J536=2,18,IF(J536=3,19,IF(J536=4,20)))),FALSE))</f>
        <v>0</v>
      </c>
      <c r="L536" s="12" t="str">
        <f>IF(_xlfn.IFNA(VLOOKUP(D536,ctlistM2!A:AI,20,FALSE),"FA 12:0")=0,"FA 12:0", _xlfn.IFNA(VLOOKUP(D536,ctlistM2!A:AI,20,FALSE),"FA 12:0"))</f>
        <v>FA 12:0</v>
      </c>
      <c r="M536">
        <f>_xlfn.IFNA(VLOOKUP(D536,ctlistM2!A:AR,27,FALSE),0)</f>
        <v>0</v>
      </c>
      <c r="N536" s="2">
        <f>IF(M536=0,0,VLOOKUP(L536,ProbListM2!D:W,IF(M536=1,17,IF(M536=2,18,IF(M536=3,19,IF(M536=4,20)))), FALSE))</f>
        <v>0</v>
      </c>
      <c r="O536" t="str">
        <f>IF(_xlfn.IFNA(VLOOKUP(D536,ctlistM2!A:AI,28,FALSE),"FA 12:0")=0,"FA 12:0", _xlfn.IFNA(VLOOKUP(D536,ctlistM2!A:AI,28,FALSE),"FA 12:0"))</f>
        <v>FA 12:0</v>
      </c>
      <c r="P536">
        <f>_xlfn.IFNA(VLOOKUP(D536,ctlistM2!A:AU,35,FALSE),0)</f>
        <v>0</v>
      </c>
      <c r="Q536" s="2">
        <f>IF(P536=0,0,VLOOKUP(O536,ProbListM2!D:W,IF(P536=1,17,IF(P536=2,18,IF(P536=3,19,IF(P536=4,20)))), FALSE))</f>
        <v>0</v>
      </c>
    </row>
    <row r="537" spans="1:17" x14ac:dyDescent="0.25">
      <c r="A537">
        <v>536</v>
      </c>
      <c r="B537" s="124">
        <v>908.8</v>
      </c>
      <c r="C537" s="124">
        <v>585.5</v>
      </c>
      <c r="D537" s="125" t="s">
        <v>1540</v>
      </c>
      <c r="E537">
        <f>VLOOKUP(D537,ProbListM2!D:S,10,FALSE)</f>
        <v>0.5092583492300472</v>
      </c>
      <c r="F537" t="str">
        <f>_xlfn.IFNA(VLOOKUP(D537,ctlistM2!A:AI,4,FALSE),"FA 12:0")</f>
        <v>TG 55:8-FA20:4</v>
      </c>
      <c r="G537">
        <f>_xlfn.IFNA(VLOOKUP(D537,ctlistM2!A:AL,11,FALSE),0)</f>
        <v>2</v>
      </c>
      <c r="H537" s="2">
        <f>IF(G537=0,0,VLOOKUP(F537,ProbListM2!D:W,IF(G537=1,17,IF(G537=2,18,IF(G537=3,19,IF(G537=4,20)))), FALSE))</f>
        <v>1.5133610629328663E-2</v>
      </c>
      <c r="I537" s="12" t="str">
        <f>IF(_xlfn.IFNA(VLOOKUP(D537,ctlistM2!A:AI,12,FALSE),"FA 12:0")=0,"FA 12:0", _xlfn.IFNA(VLOOKUP(D537,ctlistM2!A:AI,12,FALSE),"FA 12:0"))</f>
        <v>FA 12:0</v>
      </c>
      <c r="J537" s="12">
        <f>_xlfn.IFNA(VLOOKUP(D537,ctlistM2!A:AO,19,FALSE),0)</f>
        <v>0</v>
      </c>
      <c r="K537" s="2">
        <f>IF(J537=0,0,VLOOKUP(I537,ProbListM2!D:W,IF(J537=1,17,IF(J537=2,18,IF(J537=3,19,IF(J537=4,20)))),FALSE))</f>
        <v>0</v>
      </c>
      <c r="L537" s="12" t="str">
        <f>IF(_xlfn.IFNA(VLOOKUP(D537,ctlistM2!A:AI,20,FALSE),"FA 12:0")=0,"FA 12:0", _xlfn.IFNA(VLOOKUP(D537,ctlistM2!A:AI,20,FALSE),"FA 12:0"))</f>
        <v>FA 12:0</v>
      </c>
      <c r="M537">
        <f>_xlfn.IFNA(VLOOKUP(D537,ctlistM2!A:AR,27,FALSE),0)</f>
        <v>0</v>
      </c>
      <c r="N537" s="2">
        <f>IF(M537=0,0,VLOOKUP(L537,ProbListM2!D:W,IF(M537=1,17,IF(M537=2,18,IF(M537=3,19,IF(M537=4,20)))), FALSE))</f>
        <v>0</v>
      </c>
      <c r="O537" t="str">
        <f>IF(_xlfn.IFNA(VLOOKUP(D537,ctlistM2!A:AI,28,FALSE),"FA 12:0")=0,"FA 12:0", _xlfn.IFNA(VLOOKUP(D537,ctlistM2!A:AI,28,FALSE),"FA 12:0"))</f>
        <v>FA 12:0</v>
      </c>
      <c r="P537">
        <f>_xlfn.IFNA(VLOOKUP(D537,ctlistM2!A:AU,35,FALSE),0)</f>
        <v>0</v>
      </c>
      <c r="Q537" s="2">
        <f>IF(P537=0,0,VLOOKUP(O537,ProbListM2!D:W,IF(P537=1,17,IF(P537=2,18,IF(P537=3,19,IF(P537=4,20)))), FALSE))</f>
        <v>0</v>
      </c>
    </row>
    <row r="538" spans="1:17" x14ac:dyDescent="0.25">
      <c r="A538">
        <v>537</v>
      </c>
      <c r="B538" s="124">
        <v>908.8</v>
      </c>
      <c r="C538" s="124">
        <v>587.5</v>
      </c>
      <c r="D538" s="125" t="s">
        <v>1541</v>
      </c>
      <c r="E538">
        <f>VLOOKUP(D538,ProbListM2!D:S,10,FALSE)</f>
        <v>0.5092583492300472</v>
      </c>
      <c r="F538" t="str">
        <f>_xlfn.IFNA(VLOOKUP(D538,ctlistM2!A:AI,4,FALSE),"FA 12:0")</f>
        <v>TG 55:8-FA20:4</v>
      </c>
      <c r="G538">
        <f>_xlfn.IFNA(VLOOKUP(D538,ctlistM2!A:AL,11,FALSE),0)</f>
        <v>1</v>
      </c>
      <c r="H538" s="2">
        <f>IF(G538=0,0,VLOOKUP(F538,ProbListM2!D:W,IF(G538=1,17,IF(G538=2,18,IF(G538=3,19,IF(G538=4,20)))), FALSE))</f>
        <v>5.0845732589746277E-2</v>
      </c>
      <c r="I538" s="12" t="str">
        <f>IF(_xlfn.IFNA(VLOOKUP(D538,ctlistM2!A:AI,12,FALSE),"FA 12:0")=0,"FA 12:0", _xlfn.IFNA(VLOOKUP(D538,ctlistM2!A:AI,12,FALSE),"FA 12:0"))</f>
        <v>FA 12:0</v>
      </c>
      <c r="J538" s="12">
        <f>_xlfn.IFNA(VLOOKUP(D538,ctlistM2!A:AO,19,FALSE),0)</f>
        <v>0</v>
      </c>
      <c r="K538" s="2">
        <f>IF(J538=0,0,VLOOKUP(I538,ProbListM2!D:W,IF(J538=1,17,IF(J538=2,18,IF(J538=3,19,IF(J538=4,20)))),FALSE))</f>
        <v>0</v>
      </c>
      <c r="L538" s="12" t="str">
        <f>IF(_xlfn.IFNA(VLOOKUP(D538,ctlistM2!A:AI,20,FALSE),"FA 12:0")=0,"FA 12:0", _xlfn.IFNA(VLOOKUP(D538,ctlistM2!A:AI,20,FALSE),"FA 12:0"))</f>
        <v>FA 12:0</v>
      </c>
      <c r="M538">
        <f>_xlfn.IFNA(VLOOKUP(D538,ctlistM2!A:AR,27,FALSE),0)</f>
        <v>0</v>
      </c>
      <c r="N538" s="2">
        <f>IF(M538=0,0,VLOOKUP(L538,ProbListM2!D:W,IF(M538=1,17,IF(M538=2,18,IF(M538=3,19,IF(M538=4,20)))), FALSE))</f>
        <v>0</v>
      </c>
      <c r="O538" t="str">
        <f>IF(_xlfn.IFNA(VLOOKUP(D538,ctlistM2!A:AI,28,FALSE),"FA 12:0")=0,"FA 12:0", _xlfn.IFNA(VLOOKUP(D538,ctlistM2!A:AI,28,FALSE),"FA 12:0"))</f>
        <v>FA 12:0</v>
      </c>
      <c r="P538">
        <f>_xlfn.IFNA(VLOOKUP(D538,ctlistM2!A:AU,35,FALSE),0)</f>
        <v>0</v>
      </c>
      <c r="Q538" s="2">
        <f>IF(P538=0,0,VLOOKUP(O538,ProbListM2!D:W,IF(P538=1,17,IF(P538=2,18,IF(P538=3,19,IF(P538=4,20)))), FALSE))</f>
        <v>0</v>
      </c>
    </row>
    <row r="539" spans="1:17" x14ac:dyDescent="0.25">
      <c r="A539">
        <v>538</v>
      </c>
      <c r="B539" s="124">
        <v>906.8</v>
      </c>
      <c r="C539" s="124">
        <v>585.5</v>
      </c>
      <c r="D539" s="125" t="s">
        <v>1542</v>
      </c>
      <c r="E539">
        <f>VLOOKUP(D539,ProbListM2!D:S,10,FALSE)</f>
        <v>0.50941116111663109</v>
      </c>
      <c r="F539" t="str">
        <f>_xlfn.IFNA(VLOOKUP(D539,ctlistM2!A:AI,4,FALSE),"FA 12:0")</f>
        <v>FA 12:0</v>
      </c>
      <c r="G539">
        <f>_xlfn.IFNA(VLOOKUP(D539,ctlistM2!A:AL,11,FALSE),0)</f>
        <v>0</v>
      </c>
      <c r="H539" s="2">
        <f>IF(G539=0,0,VLOOKUP(F539,ProbListM2!D:W,IF(G539=1,17,IF(G539=2,18,IF(G539=3,19,IF(G539=4,20)))), FALSE))</f>
        <v>0</v>
      </c>
      <c r="I539" s="12" t="str">
        <f>IF(_xlfn.IFNA(VLOOKUP(D539,ctlistM2!A:AI,12,FALSE),"FA 12:0")=0,"FA 12:0", _xlfn.IFNA(VLOOKUP(D539,ctlistM2!A:AI,12,FALSE),"FA 12:0"))</f>
        <v>FA 12:0</v>
      </c>
      <c r="J539" s="12">
        <f>_xlfn.IFNA(VLOOKUP(D539,ctlistM2!A:AO,19,FALSE),0)</f>
        <v>0</v>
      </c>
      <c r="K539" s="2">
        <f>IF(J539=0,0,VLOOKUP(I539,ProbListM2!D:W,IF(J539=1,17,IF(J539=2,18,IF(J539=3,19,IF(J539=4,20)))),FALSE))</f>
        <v>0</v>
      </c>
      <c r="L539" s="12" t="str">
        <f>IF(_xlfn.IFNA(VLOOKUP(D539,ctlistM2!A:AI,20,FALSE),"FA 12:0")=0,"FA 12:0", _xlfn.IFNA(VLOOKUP(D539,ctlistM2!A:AI,20,FALSE),"FA 12:0"))</f>
        <v>FA 12:0</v>
      </c>
      <c r="M539">
        <f>_xlfn.IFNA(VLOOKUP(D539,ctlistM2!A:AR,27,FALSE),0)</f>
        <v>0</v>
      </c>
      <c r="N539" s="2">
        <f>IF(M539=0,0,VLOOKUP(L539,ProbListM2!D:W,IF(M539=1,17,IF(M539=2,18,IF(M539=3,19,IF(M539=4,20)))), FALSE))</f>
        <v>0</v>
      </c>
      <c r="O539" t="str">
        <f>IF(_xlfn.IFNA(VLOOKUP(D539,ctlistM2!A:AI,28,FALSE),"FA 12:0")=0,"FA 12:0", _xlfn.IFNA(VLOOKUP(D539,ctlistM2!A:AI,28,FALSE),"FA 12:0"))</f>
        <v>FA 12:0</v>
      </c>
      <c r="P539">
        <f>_xlfn.IFNA(VLOOKUP(D539,ctlistM2!A:AU,35,FALSE),0)</f>
        <v>0</v>
      </c>
      <c r="Q539" s="2">
        <f>IF(P539=0,0,VLOOKUP(O539,ProbListM2!D:W,IF(P539=1,17,IF(P539=2,18,IF(P539=3,19,IF(P539=4,20)))), FALSE))</f>
        <v>0</v>
      </c>
    </row>
    <row r="540" spans="1:17" x14ac:dyDescent="0.25">
      <c r="A540">
        <v>539</v>
      </c>
      <c r="B540" s="124">
        <v>932.9</v>
      </c>
      <c r="C540" s="124">
        <v>633.59999999999991</v>
      </c>
      <c r="D540" s="125" t="s">
        <v>1543</v>
      </c>
      <c r="E540">
        <f>VLOOKUP(D540,ProbListM2!D:S,10,FALSE)</f>
        <v>0.50275067323129197</v>
      </c>
      <c r="F540" t="str">
        <f>_xlfn.IFNA(VLOOKUP(D540,ctlistM2!A:AI,4,FALSE),"FA 12:0")</f>
        <v>TG 56:3-FA18:2</v>
      </c>
      <c r="G540">
        <f>_xlfn.IFNA(VLOOKUP(D540,ctlistM2!A:AL,11,FALSE),0)</f>
        <v>2</v>
      </c>
      <c r="H540" s="2">
        <f>IF(G540=0,0,VLOOKUP(F540,ProbListM2!D:W,IF(G540=1,17,IF(G540=2,18,IF(G540=3,19,IF(G540=4,20)))), FALSE))</f>
        <v>1.2530013163865185E-2</v>
      </c>
      <c r="I540" s="12" t="str">
        <f>IF(_xlfn.IFNA(VLOOKUP(D540,ctlistM2!A:AI,12,FALSE),"FA 12:0")=0,"FA 12:0", _xlfn.IFNA(VLOOKUP(D540,ctlistM2!A:AI,12,FALSE),"FA 12:0"))</f>
        <v>TG 56:3-FA18:1</v>
      </c>
      <c r="J540" s="12">
        <f>_xlfn.IFNA(VLOOKUP(D540,ctlistM2!A:AO,19,FALSE),0)</f>
        <v>1</v>
      </c>
      <c r="K540" s="2">
        <f>IF(J540=0,0,VLOOKUP(I540,ProbListM2!D:W,IF(J540=1,17,IF(J540=2,18,IF(J540=3,19,IF(J540=4,20)))),FALSE))</f>
        <v>5.8017083349440231E-2</v>
      </c>
      <c r="L540" s="12" t="str">
        <f>IF(_xlfn.IFNA(VLOOKUP(D540,ctlistM2!A:AI,20,FALSE),"FA 12:0")=0,"FA 12:0", _xlfn.IFNA(VLOOKUP(D540,ctlistM2!A:AI,20,FALSE),"FA 12:0"))</f>
        <v>FA 12:0</v>
      </c>
      <c r="M540">
        <f>_xlfn.IFNA(VLOOKUP(D540,ctlistM2!A:AR,27,FALSE),0)</f>
        <v>0</v>
      </c>
      <c r="N540" s="2">
        <f>IF(M540=0,0,VLOOKUP(L540,ProbListM2!D:W,IF(M540=1,17,IF(M540=2,18,IF(M540=3,19,IF(M540=4,20)))), FALSE))</f>
        <v>0</v>
      </c>
      <c r="O540" t="str">
        <f>IF(_xlfn.IFNA(VLOOKUP(D540,ctlistM2!A:AI,28,FALSE),"FA 12:0")=0,"FA 12:0", _xlfn.IFNA(VLOOKUP(D540,ctlistM2!A:AI,28,FALSE),"FA 12:0"))</f>
        <v>FA 12:0</v>
      </c>
      <c r="P540">
        <f>_xlfn.IFNA(VLOOKUP(D540,ctlistM2!A:AU,35,FALSE),0)</f>
        <v>0</v>
      </c>
      <c r="Q540" s="2">
        <f>IF(P540=0,0,VLOOKUP(O540,ProbListM2!D:W,IF(P540=1,17,IF(P540=2,18,IF(P540=3,19,IF(P540=4,20)))), FALSE))</f>
        <v>0</v>
      </c>
    </row>
    <row r="541" spans="1:17" x14ac:dyDescent="0.25">
      <c r="A541">
        <v>540</v>
      </c>
      <c r="B541" s="124">
        <v>934.8</v>
      </c>
      <c r="C541" s="124">
        <v>589.5</v>
      </c>
      <c r="D541" s="125" t="s">
        <v>1544</v>
      </c>
      <c r="E541">
        <f>VLOOKUP(D541,ProbListM2!D:S,10,FALSE)</f>
        <v>0.49796686212911728</v>
      </c>
      <c r="F541" t="str">
        <f>_xlfn.IFNA(VLOOKUP(D541,ctlistM2!A:AI,4,FALSE),"FA 12:0")</f>
        <v>TG 57:9-FA22:6</v>
      </c>
      <c r="G541">
        <f>_xlfn.IFNA(VLOOKUP(D541,ctlistM2!A:AL,11,FALSE),0)</f>
        <v>1</v>
      </c>
      <c r="H541" s="2">
        <f>IF(G541=0,0,VLOOKUP(F541,ProbListM2!D:W,IF(G541=1,17,IF(G541=2,18,IF(G541=3,19,IF(G541=4,20)))), FALSE))</f>
        <v>4.978322429837885E-2</v>
      </c>
      <c r="I541" s="12" t="str">
        <f>IF(_xlfn.IFNA(VLOOKUP(D541,ctlistM2!A:AI,12,FALSE),"FA 12:0")=0,"FA 12:0", _xlfn.IFNA(VLOOKUP(D541,ctlistM2!A:AI,12,FALSE),"FA 12:0"))</f>
        <v>FA 12:0</v>
      </c>
      <c r="J541" s="12">
        <f>_xlfn.IFNA(VLOOKUP(D541,ctlistM2!A:AO,19,FALSE),0)</f>
        <v>0</v>
      </c>
      <c r="K541" s="2">
        <f>IF(J541=0,0,VLOOKUP(I541,ProbListM2!D:W,IF(J541=1,17,IF(J541=2,18,IF(J541=3,19,IF(J541=4,20)))),FALSE))</f>
        <v>0</v>
      </c>
      <c r="L541" s="12" t="str">
        <f>IF(_xlfn.IFNA(VLOOKUP(D541,ctlistM2!A:AI,20,FALSE),"FA 12:0")=0,"FA 12:0", _xlfn.IFNA(VLOOKUP(D541,ctlistM2!A:AI,20,FALSE),"FA 12:0"))</f>
        <v>FA 12:0</v>
      </c>
      <c r="M541">
        <f>_xlfn.IFNA(VLOOKUP(D541,ctlistM2!A:AR,27,FALSE),0)</f>
        <v>0</v>
      </c>
      <c r="N541" s="2">
        <f>IF(M541=0,0,VLOOKUP(L541,ProbListM2!D:W,IF(M541=1,17,IF(M541=2,18,IF(M541=3,19,IF(M541=4,20)))), FALSE))</f>
        <v>0</v>
      </c>
      <c r="O541" t="str">
        <f>IF(_xlfn.IFNA(VLOOKUP(D541,ctlistM2!A:AI,28,FALSE),"FA 12:0")=0,"FA 12:0", _xlfn.IFNA(VLOOKUP(D541,ctlistM2!A:AI,28,FALSE),"FA 12:0"))</f>
        <v>FA 12:0</v>
      </c>
      <c r="P541">
        <f>_xlfn.IFNA(VLOOKUP(D541,ctlistM2!A:AU,35,FALSE),0)</f>
        <v>0</v>
      </c>
      <c r="Q541" s="2">
        <f>IF(P541=0,0,VLOOKUP(O541,ProbListM2!D:W,IF(P541=1,17,IF(P541=2,18,IF(P541=3,19,IF(P541=4,20)))), FALSE))</f>
        <v>0</v>
      </c>
    </row>
    <row r="542" spans="1:17" ht="15.75" thickBot="1" x14ac:dyDescent="0.3">
      <c r="A542">
        <v>541</v>
      </c>
      <c r="B542" s="126">
        <v>932.8</v>
      </c>
      <c r="C542" s="126">
        <v>587.5</v>
      </c>
      <c r="D542" s="127" t="s">
        <v>1545</v>
      </c>
      <c r="E542">
        <f>VLOOKUP(D542,ProbListM2!D:S,10,FALSE)</f>
        <v>0.49811628580724293</v>
      </c>
      <c r="F542" t="str">
        <f>_xlfn.IFNA(VLOOKUP(D542,ctlistM2!A:AI,4,FALSE),"FA 12:0")</f>
        <v>TG 57:10-FA22:6</v>
      </c>
      <c r="G542">
        <f>_xlfn.IFNA(VLOOKUP(D542,ctlistM2!A:AL,11,FALSE),0)</f>
        <v>1</v>
      </c>
      <c r="H542" s="2">
        <f>IF(G542=0,0,VLOOKUP(F542,ProbListM2!D:W,IF(G542=1,17,IF(G542=2,18,IF(G542=3,19,IF(G542=4,20)))), FALSE))</f>
        <v>4.9733278806415218E-2</v>
      </c>
      <c r="I542" s="12" t="str">
        <f>IF(_xlfn.IFNA(VLOOKUP(D542,ctlistM2!A:AI,12,FALSE),"FA 12:0")=0,"FA 12:0", _xlfn.IFNA(VLOOKUP(D542,ctlistM2!A:AI,12,FALSE),"FA 12:0"))</f>
        <v>FA 12:0</v>
      </c>
      <c r="J542" s="12">
        <f>_xlfn.IFNA(VLOOKUP(D542,ctlistM2!A:AO,19,FALSE),0)</f>
        <v>0</v>
      </c>
      <c r="K542" s="2">
        <f>IF(J542=0,0,VLOOKUP(I542,ProbListM2!D:W,IF(J542=1,17,IF(J542=2,18,IF(J542=3,19,IF(J542=4,20)))),FALSE))</f>
        <v>0</v>
      </c>
      <c r="L542" s="12" t="str">
        <f>IF(_xlfn.IFNA(VLOOKUP(D542,ctlistM2!A:AI,20,FALSE),"FA 12:0")=0,"FA 12:0", _xlfn.IFNA(VLOOKUP(D542,ctlistM2!A:AI,20,FALSE),"FA 12:0"))</f>
        <v>FA 12:0</v>
      </c>
      <c r="M542">
        <f>_xlfn.IFNA(VLOOKUP(D542,ctlistM2!A:AR,27,FALSE),0)</f>
        <v>0</v>
      </c>
      <c r="N542" s="2">
        <f>IF(M542=0,0,VLOOKUP(L542,ProbListM2!D:W,IF(M542=1,17,IF(M542=2,18,IF(M542=3,19,IF(M542=4,20)))), FALSE))</f>
        <v>0</v>
      </c>
      <c r="O542" t="str">
        <f>IF(_xlfn.IFNA(VLOOKUP(D542,ctlistM2!A:AI,28,FALSE),"FA 12:0")=0,"FA 12:0", _xlfn.IFNA(VLOOKUP(D542,ctlistM2!A:AI,28,FALSE),"FA 12:0"))</f>
        <v>FA 12:0</v>
      </c>
      <c r="P542">
        <f>_xlfn.IFNA(VLOOKUP(D542,ctlistM2!A:AU,35,FALSE),0)</f>
        <v>0</v>
      </c>
      <c r="Q542" s="2">
        <f>IF(P542=0,0,VLOOKUP(O542,ProbListM2!D:W,IF(P542=1,17,IF(P542=2,18,IF(P542=3,19,IF(P542=4,20)))), FALSE))</f>
        <v>0</v>
      </c>
    </row>
    <row r="543" spans="1:17" x14ac:dyDescent="0.25">
      <c r="A543">
        <v>542</v>
      </c>
      <c r="B543" s="128">
        <v>731.7</v>
      </c>
      <c r="C543" s="128">
        <v>500.5</v>
      </c>
      <c r="D543" s="128" t="s">
        <v>1546</v>
      </c>
      <c r="E543">
        <f>VLOOKUP(D543,ProbListM2!D:S,10,FALSE)</f>
        <v>0.59624933501652788</v>
      </c>
      <c r="F543" t="str">
        <f>_xlfn.IFNA(VLOOKUP(D543,ctlistM2!A:AI,4,FALSE),"FA 12:0")</f>
        <v>FA 12:0</v>
      </c>
      <c r="G543">
        <f>_xlfn.IFNA(VLOOKUP(D543,ctlistM2!A:AL,11,FALSE),0)</f>
        <v>0</v>
      </c>
      <c r="H543" s="2">
        <f>IF(G543=0,0,VLOOKUP(F543,ProbListM2!D:W,IF(G543=1,17,IF(G543=2,18,IF(G543=3,19,IF(G543=4,20)))), FALSE))</f>
        <v>0</v>
      </c>
      <c r="I543" s="12" t="str">
        <f>IF(_xlfn.IFNA(VLOOKUP(D543,ctlistM2!A:AI,12,FALSE),"FA 12:0")=0,"FA 12:0", _xlfn.IFNA(VLOOKUP(D543,ctlistM2!A:AI,12,FALSE),"FA 12:0"))</f>
        <v>FA 12:0</v>
      </c>
      <c r="J543" s="12">
        <f>_xlfn.IFNA(VLOOKUP(D543,ctlistM2!A:AO,19,FALSE),0)</f>
        <v>0</v>
      </c>
      <c r="K543" s="2">
        <f>IF(J543=0,0,VLOOKUP(I543,ProbListM2!D:W,IF(J543=1,17,IF(J543=2,18,IF(J543=3,19,IF(J543=4,20)))),FALSE))</f>
        <v>0</v>
      </c>
      <c r="L543" s="12" t="str">
        <f>IF(_xlfn.IFNA(VLOOKUP(D543,ctlistM2!A:AI,20,FALSE),"FA 12:0")=0,"FA 12:0", _xlfn.IFNA(VLOOKUP(D543,ctlistM2!A:AI,20,FALSE),"FA 12:0"))</f>
        <v>FA 12:0</v>
      </c>
      <c r="M543">
        <f>_xlfn.IFNA(VLOOKUP(D543,ctlistM2!A:AR,27,FALSE),0)</f>
        <v>0</v>
      </c>
      <c r="N543" s="2">
        <f>IF(M543=0,0,VLOOKUP(L543,ProbListM2!D:W,IF(M543=1,17,IF(M543=2,18,IF(M543=3,19,IF(M543=4,20)))), FALSE))</f>
        <v>0</v>
      </c>
      <c r="O543" t="str">
        <f>IF(_xlfn.IFNA(VLOOKUP(D543,ctlistM2!A:AI,28,FALSE),"FA 12:0")=0,"FA 12:0", _xlfn.IFNA(VLOOKUP(D543,ctlistM2!A:AI,28,FALSE),"FA 12:0"))</f>
        <v>FA 12:0</v>
      </c>
      <c r="P543">
        <f>_xlfn.IFNA(VLOOKUP(D543,ctlistM2!A:AU,35,FALSE),0)</f>
        <v>0</v>
      </c>
      <c r="Q543" s="2">
        <f>IF(P543=0,0,VLOOKUP(O543,ProbListM2!D:W,IF(P543=1,17,IF(P543=2,18,IF(P543=3,19,IF(P543=4,20)))), FALSE))</f>
        <v>0</v>
      </c>
    </row>
    <row r="544" spans="1:17" x14ac:dyDescent="0.25">
      <c r="A544">
        <v>543</v>
      </c>
      <c r="B544" s="129">
        <v>757.7</v>
      </c>
      <c r="C544" s="129">
        <v>500.5</v>
      </c>
      <c r="D544" s="129" t="s">
        <v>1547</v>
      </c>
      <c r="E544">
        <f>VLOOKUP(D544,ProbListM2!D:S,10,FALSE)</f>
        <v>0.5830290477390464</v>
      </c>
      <c r="F544" t="str">
        <f>_xlfn.IFNA(VLOOKUP(D544,ctlistM2!A:AI,4,FALSE),"FA 12:0")</f>
        <v>FA 12:0</v>
      </c>
      <c r="G544">
        <f>_xlfn.IFNA(VLOOKUP(D544,ctlistM2!A:AL,11,FALSE),0)</f>
        <v>0</v>
      </c>
      <c r="H544" s="2">
        <f>IF(G544=0,0,VLOOKUP(F544,ProbListM2!D:W,IF(G544=1,17,IF(G544=2,18,IF(G544=3,19,IF(G544=4,20)))), FALSE))</f>
        <v>0</v>
      </c>
      <c r="I544" s="12" t="str">
        <f>IF(_xlfn.IFNA(VLOOKUP(D544,ctlistM2!A:AI,12,FALSE),"FA 12:0")=0,"FA 12:0", _xlfn.IFNA(VLOOKUP(D544,ctlistM2!A:AI,12,FALSE),"FA 12:0"))</f>
        <v>FA 12:0</v>
      </c>
      <c r="J544" s="12">
        <f>_xlfn.IFNA(VLOOKUP(D544,ctlistM2!A:AO,19,FALSE),0)</f>
        <v>0</v>
      </c>
      <c r="K544" s="2">
        <f>IF(J544=0,0,VLOOKUP(I544,ProbListM2!D:W,IF(J544=1,17,IF(J544=2,18,IF(J544=3,19,IF(J544=4,20)))),FALSE))</f>
        <v>0</v>
      </c>
      <c r="L544" s="12" t="str">
        <f>IF(_xlfn.IFNA(VLOOKUP(D544,ctlistM2!A:AI,20,FALSE),"FA 12:0")=0,"FA 12:0", _xlfn.IFNA(VLOOKUP(D544,ctlistM2!A:AI,20,FALSE),"FA 12:0"))</f>
        <v>FA 12:0</v>
      </c>
      <c r="M544">
        <f>_xlfn.IFNA(VLOOKUP(D544,ctlistM2!A:AR,27,FALSE),0)</f>
        <v>0</v>
      </c>
      <c r="N544" s="2">
        <f>IF(M544=0,0,VLOOKUP(L544,ProbListM2!D:W,IF(M544=1,17,IF(M544=2,18,IF(M544=3,19,IF(M544=4,20)))), FALSE))</f>
        <v>0</v>
      </c>
      <c r="O544" t="str">
        <f>IF(_xlfn.IFNA(VLOOKUP(D544,ctlistM2!A:AI,28,FALSE),"FA 12:0")=0,"FA 12:0", _xlfn.IFNA(VLOOKUP(D544,ctlistM2!A:AI,28,FALSE),"FA 12:0"))</f>
        <v>FA 12:0</v>
      </c>
      <c r="P544">
        <f>_xlfn.IFNA(VLOOKUP(D544,ctlistM2!A:AU,35,FALSE),0)</f>
        <v>0</v>
      </c>
      <c r="Q544" s="2">
        <f>IF(P544=0,0,VLOOKUP(O544,ProbListM2!D:W,IF(P544=1,17,IF(P544=2,18,IF(P544=3,19,IF(P544=4,20)))), FALSE))</f>
        <v>0</v>
      </c>
    </row>
    <row r="545" spans="1:17" x14ac:dyDescent="0.25">
      <c r="A545">
        <v>544</v>
      </c>
      <c r="B545" s="129">
        <v>785.7</v>
      </c>
      <c r="C545" s="129">
        <v>500.5</v>
      </c>
      <c r="D545" s="129" t="s">
        <v>1548</v>
      </c>
      <c r="E545">
        <f>VLOOKUP(D545,ProbListM2!D:S,10,FALSE)</f>
        <v>0.56993086840959217</v>
      </c>
      <c r="F545" t="str">
        <f>_xlfn.IFNA(VLOOKUP(D545,ctlistM2!A:AI,4,FALSE),"FA 12:0")</f>
        <v>FA 12:0</v>
      </c>
      <c r="G545">
        <f>_xlfn.IFNA(VLOOKUP(D545,ctlistM2!A:AL,11,FALSE),0)</f>
        <v>0</v>
      </c>
      <c r="H545" s="2">
        <f>IF(G545=0,0,VLOOKUP(F545,ProbListM2!D:W,IF(G545=1,17,IF(G545=2,18,IF(G545=3,19,IF(G545=4,20)))), FALSE))</f>
        <v>0</v>
      </c>
      <c r="I545" s="12" t="str">
        <f>IF(_xlfn.IFNA(VLOOKUP(D545,ctlistM2!A:AI,12,FALSE),"FA 12:0")=0,"FA 12:0", _xlfn.IFNA(VLOOKUP(D545,ctlistM2!A:AI,12,FALSE),"FA 12:0"))</f>
        <v>FA 12:0</v>
      </c>
      <c r="J545" s="12">
        <f>_xlfn.IFNA(VLOOKUP(D545,ctlistM2!A:AO,19,FALSE),0)</f>
        <v>0</v>
      </c>
      <c r="K545" s="2">
        <f>IF(J545=0,0,VLOOKUP(I545,ProbListM2!D:W,IF(J545=1,17,IF(J545=2,18,IF(J545=3,19,IF(J545=4,20)))),FALSE))</f>
        <v>0</v>
      </c>
      <c r="L545" s="12" t="str">
        <f>IF(_xlfn.IFNA(VLOOKUP(D545,ctlistM2!A:AI,20,FALSE),"FA 12:0")=0,"FA 12:0", _xlfn.IFNA(VLOOKUP(D545,ctlistM2!A:AI,20,FALSE),"FA 12:0"))</f>
        <v>FA 12:0</v>
      </c>
      <c r="M545">
        <f>_xlfn.IFNA(VLOOKUP(D545,ctlistM2!A:AR,27,FALSE),0)</f>
        <v>0</v>
      </c>
      <c r="N545" s="2">
        <f>IF(M545=0,0,VLOOKUP(L545,ProbListM2!D:W,IF(M545=1,17,IF(M545=2,18,IF(M545=3,19,IF(M545=4,20)))), FALSE))</f>
        <v>0</v>
      </c>
      <c r="O545" t="str">
        <f>IF(_xlfn.IFNA(VLOOKUP(D545,ctlistM2!A:AI,28,FALSE),"FA 12:0")=0,"FA 12:0", _xlfn.IFNA(VLOOKUP(D545,ctlistM2!A:AI,28,FALSE),"FA 12:0"))</f>
        <v>FA 12:0</v>
      </c>
      <c r="P545">
        <f>_xlfn.IFNA(VLOOKUP(D545,ctlistM2!A:AU,35,FALSE),0)</f>
        <v>0</v>
      </c>
      <c r="Q545" s="2">
        <f>IF(P545=0,0,VLOOKUP(O545,ProbListM2!D:W,IF(P545=1,17,IF(P545=2,18,IF(P545=3,19,IF(P545=4,20)))), FALSE))</f>
        <v>0</v>
      </c>
    </row>
    <row r="546" spans="1:17" x14ac:dyDescent="0.25">
      <c r="A546">
        <v>545</v>
      </c>
      <c r="B546" s="129">
        <v>813.8</v>
      </c>
      <c r="C546" s="129">
        <v>556.6</v>
      </c>
      <c r="D546" s="129" t="s">
        <v>1549</v>
      </c>
      <c r="E546">
        <f>VLOOKUP(D546,ProbListM2!D:S,10,FALSE)</f>
        <v>0.55712694937885177</v>
      </c>
      <c r="F546" t="str">
        <f>_xlfn.IFNA(VLOOKUP(D546,ctlistM2!A:AI,4,FALSE),"FA 12:0")</f>
        <v>FA 12:0</v>
      </c>
      <c r="G546">
        <f>_xlfn.IFNA(VLOOKUP(D546,ctlistM2!A:AL,11,FALSE),0)</f>
        <v>0</v>
      </c>
      <c r="H546" s="2">
        <f>IF(G546=0,0,VLOOKUP(F546,ProbListM2!D:W,IF(G546=1,17,IF(G546=2,18,IF(G546=3,19,IF(G546=4,20)))), FALSE))</f>
        <v>0</v>
      </c>
      <c r="I546" s="12" t="str">
        <f>IF(_xlfn.IFNA(VLOOKUP(D546,ctlistM2!A:AI,12,FALSE),"FA 12:0")=0,"FA 12:0", _xlfn.IFNA(VLOOKUP(D546,ctlistM2!A:AI,12,FALSE),"FA 12:0"))</f>
        <v>FA 12:0</v>
      </c>
      <c r="J546" s="12">
        <f>_xlfn.IFNA(VLOOKUP(D546,ctlistM2!A:AO,19,FALSE),0)</f>
        <v>0</v>
      </c>
      <c r="K546" s="2">
        <f>IF(J546=0,0,VLOOKUP(I546,ProbListM2!D:W,IF(J546=1,17,IF(J546=2,18,IF(J546=3,19,IF(J546=4,20)))),FALSE))</f>
        <v>0</v>
      </c>
      <c r="L546" s="12" t="str">
        <f>IF(_xlfn.IFNA(VLOOKUP(D546,ctlistM2!A:AI,20,FALSE),"FA 12:0")=0,"FA 12:0", _xlfn.IFNA(VLOOKUP(D546,ctlistM2!A:AI,20,FALSE),"FA 12:0"))</f>
        <v>FA 12:0</v>
      </c>
      <c r="M546">
        <f>_xlfn.IFNA(VLOOKUP(D546,ctlistM2!A:AR,27,FALSE),0)</f>
        <v>0</v>
      </c>
      <c r="N546" s="2">
        <f>IF(M546=0,0,VLOOKUP(L546,ProbListM2!D:W,IF(M546=1,17,IF(M546=2,18,IF(M546=3,19,IF(M546=4,20)))), FALSE))</f>
        <v>0</v>
      </c>
      <c r="O546" t="str">
        <f>IF(_xlfn.IFNA(VLOOKUP(D546,ctlistM2!A:AI,28,FALSE),"FA 12:0")=0,"FA 12:0", _xlfn.IFNA(VLOOKUP(D546,ctlistM2!A:AI,28,FALSE),"FA 12:0"))</f>
        <v>FA 12:0</v>
      </c>
      <c r="P546">
        <f>_xlfn.IFNA(VLOOKUP(D546,ctlistM2!A:AU,35,FALSE),0)</f>
        <v>0</v>
      </c>
      <c r="Q546" s="2">
        <f>IF(P546=0,0,VLOOKUP(O546,ProbListM2!D:W,IF(P546=1,17,IF(P546=2,18,IF(P546=3,19,IF(P546=4,20)))), FALSE))</f>
        <v>0</v>
      </c>
    </row>
    <row r="547" spans="1:17" x14ac:dyDescent="0.25">
      <c r="A547">
        <v>546</v>
      </c>
      <c r="B547" s="129">
        <v>841.8</v>
      </c>
      <c r="C547" s="129">
        <v>556.6</v>
      </c>
      <c r="D547" s="129" t="s">
        <v>1550</v>
      </c>
      <c r="E547">
        <f>VLOOKUP(D547,ProbListM2!D:S,10,FALSE)</f>
        <v>0.54461067987129519</v>
      </c>
      <c r="F547" t="str">
        <f>_xlfn.IFNA(VLOOKUP(D547,ctlistM2!A:AI,4,FALSE),"FA 12:0")</f>
        <v>FA 12:0</v>
      </c>
      <c r="G547">
        <f>_xlfn.IFNA(VLOOKUP(D547,ctlistM2!A:AL,11,FALSE),0)</f>
        <v>0</v>
      </c>
      <c r="H547" s="2">
        <f>IF(G547=0,0,VLOOKUP(F547,ProbListM2!D:W,IF(G547=1,17,IF(G547=2,18,IF(G547=3,19,IF(G547=4,20)))), FALSE))</f>
        <v>0</v>
      </c>
      <c r="I547" s="12" t="str">
        <f>IF(_xlfn.IFNA(VLOOKUP(D547,ctlistM2!A:AI,12,FALSE),"FA 12:0")=0,"FA 12:0", _xlfn.IFNA(VLOOKUP(D547,ctlistM2!A:AI,12,FALSE),"FA 12:0"))</f>
        <v>FA 12:0</v>
      </c>
      <c r="J547" s="12">
        <f>_xlfn.IFNA(VLOOKUP(D547,ctlistM2!A:AO,19,FALSE),0)</f>
        <v>0</v>
      </c>
      <c r="K547" s="2">
        <f>IF(J547=0,0,VLOOKUP(I547,ProbListM2!D:W,IF(J547=1,17,IF(J547=2,18,IF(J547=3,19,IF(J547=4,20)))),FALSE))</f>
        <v>0</v>
      </c>
      <c r="L547" s="12" t="str">
        <f>IF(_xlfn.IFNA(VLOOKUP(D547,ctlistM2!A:AI,20,FALSE),"FA 12:0")=0,"FA 12:0", _xlfn.IFNA(VLOOKUP(D547,ctlistM2!A:AI,20,FALSE),"FA 12:0"))</f>
        <v>FA 12:0</v>
      </c>
      <c r="M547">
        <f>_xlfn.IFNA(VLOOKUP(D547,ctlistM2!A:AR,27,FALSE),0)</f>
        <v>0</v>
      </c>
      <c r="N547" s="2">
        <f>IF(M547=0,0,VLOOKUP(L547,ProbListM2!D:W,IF(M547=1,17,IF(M547=2,18,IF(M547=3,19,IF(M547=4,20)))), FALSE))</f>
        <v>0</v>
      </c>
      <c r="O547" t="str">
        <f>IF(_xlfn.IFNA(VLOOKUP(D547,ctlistM2!A:AI,28,FALSE),"FA 12:0")=0,"FA 12:0", _xlfn.IFNA(VLOOKUP(D547,ctlistM2!A:AI,28,FALSE),"FA 12:0"))</f>
        <v>FA 12:0</v>
      </c>
      <c r="P547">
        <f>_xlfn.IFNA(VLOOKUP(D547,ctlistM2!A:AU,35,FALSE),0)</f>
        <v>0</v>
      </c>
      <c r="Q547" s="2">
        <f>IF(P547=0,0,VLOOKUP(O547,ProbListM2!D:W,IF(P547=1,17,IF(P547=2,18,IF(P547=3,19,IF(P547=4,20)))), FALSE))</f>
        <v>0</v>
      </c>
    </row>
    <row r="548" spans="1:17" x14ac:dyDescent="0.25">
      <c r="A548">
        <v>547</v>
      </c>
      <c r="B548" s="129">
        <v>867.8</v>
      </c>
      <c r="C548" s="129">
        <v>556.6</v>
      </c>
      <c r="D548" s="129" t="s">
        <v>1551</v>
      </c>
      <c r="E548">
        <f>VLOOKUP(D548,ProbListM2!D:S,10,FALSE)</f>
        <v>0.53253534624919008</v>
      </c>
      <c r="F548" t="str">
        <f>_xlfn.IFNA(VLOOKUP(D548,ctlistM2!A:AI,4,FALSE),"FA 12:0")</f>
        <v>FA 12:0</v>
      </c>
      <c r="G548">
        <f>_xlfn.IFNA(VLOOKUP(D548,ctlistM2!A:AL,11,FALSE),0)</f>
        <v>0</v>
      </c>
      <c r="H548" s="2">
        <f>IF(G548=0,0,VLOOKUP(F548,ProbListM2!D:W,IF(G548=1,17,IF(G548=2,18,IF(G548=3,19,IF(G548=4,20)))), FALSE))</f>
        <v>0</v>
      </c>
      <c r="I548" s="12" t="str">
        <f>IF(_xlfn.IFNA(VLOOKUP(D548,ctlistM2!A:AI,12,FALSE),"FA 12:0")=0,"FA 12:0", _xlfn.IFNA(VLOOKUP(D548,ctlistM2!A:AI,12,FALSE),"FA 12:0"))</f>
        <v>FA 12:0</v>
      </c>
      <c r="J548" s="12">
        <f>_xlfn.IFNA(VLOOKUP(D548,ctlistM2!A:AO,19,FALSE),0)</f>
        <v>0</v>
      </c>
      <c r="K548" s="2">
        <f>IF(J548=0,0,VLOOKUP(I548,ProbListM2!D:W,IF(J548=1,17,IF(J548=2,18,IF(J548=3,19,IF(J548=4,20)))),FALSE))</f>
        <v>0</v>
      </c>
      <c r="L548" s="12" t="str">
        <f>IF(_xlfn.IFNA(VLOOKUP(D548,ctlistM2!A:AI,20,FALSE),"FA 12:0")=0,"FA 12:0", _xlfn.IFNA(VLOOKUP(D548,ctlistM2!A:AI,20,FALSE),"FA 12:0"))</f>
        <v>FA 12:0</v>
      </c>
      <c r="M548">
        <f>_xlfn.IFNA(VLOOKUP(D548,ctlistM2!A:AR,27,FALSE),0)</f>
        <v>0</v>
      </c>
      <c r="N548" s="2">
        <f>IF(M548=0,0,VLOOKUP(L548,ProbListM2!D:W,IF(M548=1,17,IF(M548=2,18,IF(M548=3,19,IF(M548=4,20)))), FALSE))</f>
        <v>0</v>
      </c>
      <c r="O548" t="str">
        <f>IF(_xlfn.IFNA(VLOOKUP(D548,ctlistM2!A:AI,28,FALSE),"FA 12:0")=0,"FA 12:0", _xlfn.IFNA(VLOOKUP(D548,ctlistM2!A:AI,28,FALSE),"FA 12:0"))</f>
        <v>FA 12:0</v>
      </c>
      <c r="P548">
        <f>_xlfn.IFNA(VLOOKUP(D548,ctlistM2!A:AU,35,FALSE),0)</f>
        <v>0</v>
      </c>
      <c r="Q548" s="2">
        <f>IF(P548=0,0,VLOOKUP(O548,ProbListM2!D:W,IF(P548=1,17,IF(P548=2,18,IF(P548=3,19,IF(P548=4,20)))), FALSE))</f>
        <v>0</v>
      </c>
    </row>
    <row r="549" spans="1:17" x14ac:dyDescent="0.25">
      <c r="A549">
        <v>548</v>
      </c>
      <c r="B549" s="129">
        <v>893.8</v>
      </c>
      <c r="C549" s="129">
        <v>608.6</v>
      </c>
      <c r="D549" s="129" t="s">
        <v>1552</v>
      </c>
      <c r="E549">
        <f>VLOOKUP(D549,ProbListM2!D:S,10,FALSE)</f>
        <v>0.52072775192687148</v>
      </c>
      <c r="F549" t="str">
        <f>_xlfn.IFNA(VLOOKUP(D549,ctlistM2!A:AI,4,FALSE),"FA 12:0")</f>
        <v>FA 12:0</v>
      </c>
      <c r="G549">
        <f>_xlfn.IFNA(VLOOKUP(D549,ctlistM2!A:AL,11,FALSE),0)</f>
        <v>0</v>
      </c>
      <c r="H549" s="2">
        <f>IF(G549=0,0,VLOOKUP(F549,ProbListM2!D:W,IF(G549=1,17,IF(G549=2,18,IF(G549=3,19,IF(G549=4,20)))), FALSE))</f>
        <v>0</v>
      </c>
      <c r="I549" s="12" t="str">
        <f>IF(_xlfn.IFNA(VLOOKUP(D549,ctlistM2!A:AI,12,FALSE),"FA 12:0")=0,"FA 12:0", _xlfn.IFNA(VLOOKUP(D549,ctlistM2!A:AI,12,FALSE),"FA 12:0"))</f>
        <v>FA 12:0</v>
      </c>
      <c r="J549" s="12">
        <f>_xlfn.IFNA(VLOOKUP(D549,ctlistM2!A:AO,19,FALSE),0)</f>
        <v>0</v>
      </c>
      <c r="K549" s="2">
        <f>IF(J549=0,0,VLOOKUP(I549,ProbListM2!D:W,IF(J549=1,17,IF(J549=2,18,IF(J549=3,19,IF(J549=4,20)))),FALSE))</f>
        <v>0</v>
      </c>
      <c r="L549" s="12" t="str">
        <f>IF(_xlfn.IFNA(VLOOKUP(D549,ctlistM2!A:AI,20,FALSE),"FA 12:0")=0,"FA 12:0", _xlfn.IFNA(VLOOKUP(D549,ctlistM2!A:AI,20,FALSE),"FA 12:0"))</f>
        <v>FA 12:0</v>
      </c>
      <c r="M549">
        <f>_xlfn.IFNA(VLOOKUP(D549,ctlistM2!A:AR,27,FALSE),0)</f>
        <v>0</v>
      </c>
      <c r="N549" s="2">
        <f>IF(M549=0,0,VLOOKUP(L549,ProbListM2!D:W,IF(M549=1,17,IF(M549=2,18,IF(M549=3,19,IF(M549=4,20)))), FALSE))</f>
        <v>0</v>
      </c>
      <c r="O549" t="str">
        <f>IF(_xlfn.IFNA(VLOOKUP(D549,ctlistM2!A:AI,28,FALSE),"FA 12:0")=0,"FA 12:0", _xlfn.IFNA(VLOOKUP(D549,ctlistM2!A:AI,28,FALSE),"FA 12:0"))</f>
        <v>FA 12:0</v>
      </c>
      <c r="P549">
        <f>_xlfn.IFNA(VLOOKUP(D549,ctlistM2!A:AU,35,FALSE),0)</f>
        <v>0</v>
      </c>
      <c r="Q549" s="2">
        <f>IF(P549=0,0,VLOOKUP(O549,ProbListM2!D:W,IF(P549=1,17,IF(P549=2,18,IF(P549=3,19,IF(P549=4,20)))), FALSE))</f>
        <v>0</v>
      </c>
    </row>
    <row r="550" spans="1:17" x14ac:dyDescent="0.25">
      <c r="A550">
        <v>549</v>
      </c>
      <c r="B550" s="129">
        <v>919.8</v>
      </c>
      <c r="C550" s="129">
        <v>608.6</v>
      </c>
      <c r="D550" s="129" t="s">
        <v>1553</v>
      </c>
      <c r="E550">
        <f>VLOOKUP(D550,ProbListM2!D:S,10,FALSE)</f>
        <v>0.50918196047766273</v>
      </c>
      <c r="F550" t="str">
        <f>_xlfn.IFNA(VLOOKUP(D550,ctlistM2!A:AI,4,FALSE),"FA 12:0")</f>
        <v>FA 12:0</v>
      </c>
      <c r="G550">
        <f>_xlfn.IFNA(VLOOKUP(D550,ctlistM2!A:AL,11,FALSE),0)</f>
        <v>0</v>
      </c>
      <c r="H550" s="2">
        <f>IF(G550=0,0,VLOOKUP(F550,ProbListM2!D:W,IF(G550=1,17,IF(G550=2,18,IF(G550=3,19,IF(G550=4,20)))), FALSE))</f>
        <v>0</v>
      </c>
      <c r="I550" s="12" t="str">
        <f>IF(_xlfn.IFNA(VLOOKUP(D550,ctlistM2!A:AI,12,FALSE),"FA 12:0")=0,"FA 12:0", _xlfn.IFNA(VLOOKUP(D550,ctlistM2!A:AI,12,FALSE),"FA 12:0"))</f>
        <v>FA 12:0</v>
      </c>
      <c r="J550" s="12">
        <f>_xlfn.IFNA(VLOOKUP(D550,ctlistM2!A:AO,19,FALSE),0)</f>
        <v>0</v>
      </c>
      <c r="K550" s="2">
        <f>IF(J550=0,0,VLOOKUP(I550,ProbListM2!D:W,IF(J550=1,17,IF(J550=2,18,IF(J550=3,19,IF(J550=4,20)))),FALSE))</f>
        <v>0</v>
      </c>
      <c r="L550" s="12" t="str">
        <f>IF(_xlfn.IFNA(VLOOKUP(D550,ctlistM2!A:AI,20,FALSE),"FA 12:0")=0,"FA 12:0", _xlfn.IFNA(VLOOKUP(D550,ctlistM2!A:AI,20,FALSE),"FA 12:0"))</f>
        <v>FA 12:0</v>
      </c>
      <c r="M550">
        <f>_xlfn.IFNA(VLOOKUP(D550,ctlistM2!A:AR,27,FALSE),0)</f>
        <v>0</v>
      </c>
      <c r="N550" s="2">
        <f>IF(M550=0,0,VLOOKUP(L550,ProbListM2!D:W,IF(M550=1,17,IF(M550=2,18,IF(M550=3,19,IF(M550=4,20)))), FALSE))</f>
        <v>0</v>
      </c>
      <c r="O550" t="str">
        <f>IF(_xlfn.IFNA(VLOOKUP(D550,ctlistM2!A:AI,28,FALSE),"FA 12:0")=0,"FA 12:0", _xlfn.IFNA(VLOOKUP(D550,ctlistM2!A:AI,28,FALSE),"FA 12:0"))</f>
        <v>FA 12:0</v>
      </c>
      <c r="P550">
        <f>_xlfn.IFNA(VLOOKUP(D550,ctlistM2!A:AU,35,FALSE),0)</f>
        <v>0</v>
      </c>
      <c r="Q550" s="2">
        <f>IF(P550=0,0,VLOOKUP(O550,ProbListM2!D:W,IF(P550=1,17,IF(P550=2,18,IF(P550=3,19,IF(P550=4,20)))), FALSE))</f>
        <v>0</v>
      </c>
    </row>
    <row r="551" spans="1:17" x14ac:dyDescent="0.25">
      <c r="A551">
        <v>550</v>
      </c>
      <c r="B551" s="129">
        <v>947.9</v>
      </c>
      <c r="C551" s="129">
        <v>608.70000000000005</v>
      </c>
      <c r="D551" s="129" t="s">
        <v>1554</v>
      </c>
      <c r="E551">
        <f>VLOOKUP(D551,ProbListM2!D:S,10,FALSE)</f>
        <v>0.49774281065224169</v>
      </c>
      <c r="F551" t="str">
        <f>_xlfn.IFNA(VLOOKUP(D551,ctlistM2!A:AI,4,FALSE),"FA 12:0")</f>
        <v>FA 12:0</v>
      </c>
      <c r="G551">
        <f>_xlfn.IFNA(VLOOKUP(D551,ctlistM2!A:AL,11,FALSE),0)</f>
        <v>0</v>
      </c>
      <c r="H551" s="2">
        <f>IF(G551=0,0,VLOOKUP(F551,ProbListM2!D:W,IF(G551=1,17,IF(G551=2,18,IF(G551=3,19,IF(G551=4,20)))), FALSE))</f>
        <v>0</v>
      </c>
      <c r="I551" s="12" t="str">
        <f>IF(_xlfn.IFNA(VLOOKUP(D551,ctlistM2!A:AI,12,FALSE),"FA 12:0")=0,"FA 12:0", _xlfn.IFNA(VLOOKUP(D551,ctlistM2!A:AI,12,FALSE),"FA 12:0"))</f>
        <v>FA 12:0</v>
      </c>
      <c r="J551" s="12">
        <f>_xlfn.IFNA(VLOOKUP(D551,ctlistM2!A:AO,19,FALSE),0)</f>
        <v>0</v>
      </c>
      <c r="K551" s="2">
        <f>IF(J551=0,0,VLOOKUP(I551,ProbListM2!D:W,IF(J551=1,17,IF(J551=2,18,IF(J551=3,19,IF(J551=4,20)))),FALSE))</f>
        <v>0</v>
      </c>
      <c r="L551" s="12" t="str">
        <f>IF(_xlfn.IFNA(VLOOKUP(D551,ctlistM2!A:AI,20,FALSE),"FA 12:0")=0,"FA 12:0", _xlfn.IFNA(VLOOKUP(D551,ctlistM2!A:AI,20,FALSE),"FA 12:0"))</f>
        <v>FA 12:0</v>
      </c>
      <c r="M551">
        <f>_xlfn.IFNA(VLOOKUP(D551,ctlistM2!A:AR,27,FALSE),0)</f>
        <v>0</v>
      </c>
      <c r="N551" s="2">
        <f>IF(M551=0,0,VLOOKUP(L551,ProbListM2!D:W,IF(M551=1,17,IF(M551=2,18,IF(M551=3,19,IF(M551=4,20)))), FALSE))</f>
        <v>0</v>
      </c>
      <c r="O551" t="str">
        <f>IF(_xlfn.IFNA(VLOOKUP(D551,ctlistM2!A:AI,28,FALSE),"FA 12:0")=0,"FA 12:0", _xlfn.IFNA(VLOOKUP(D551,ctlistM2!A:AI,28,FALSE),"FA 12:0"))</f>
        <v>FA 12:0</v>
      </c>
      <c r="P551">
        <f>_xlfn.IFNA(VLOOKUP(D551,ctlistM2!A:AU,35,FALSE),0)</f>
        <v>0</v>
      </c>
      <c r="Q551" s="2">
        <f>IF(P551=0,0,VLOOKUP(O551,ProbListM2!D:W,IF(P551=1,17,IF(P551=2,18,IF(P551=3,19,IF(P551=4,20)))), FALSE))</f>
        <v>0</v>
      </c>
    </row>
    <row r="552" spans="1:17" x14ac:dyDescent="0.25">
      <c r="A552">
        <v>551</v>
      </c>
      <c r="B552" s="128">
        <v>731.7</v>
      </c>
      <c r="C552" s="128">
        <v>486.5</v>
      </c>
      <c r="D552" s="128" t="s">
        <v>1555</v>
      </c>
      <c r="E552">
        <f>VLOOKUP(D552,ProbListM2!D:S,10,FALSE)</f>
        <v>0.59624933501652788</v>
      </c>
      <c r="F552" t="str">
        <f>_xlfn.IFNA(VLOOKUP(D552,ctlistM2!A:AI,4,FALSE),"FA 12:0")</f>
        <v>FA 12:0</v>
      </c>
      <c r="G552">
        <f>_xlfn.IFNA(VLOOKUP(D552,ctlistM2!A:AL,11,FALSE),0)</f>
        <v>0</v>
      </c>
      <c r="H552" s="2">
        <f>IF(G552=0,0,VLOOKUP(F552,ProbListM2!D:W,IF(G552=1,17,IF(G552=2,18,IF(G552=3,19,IF(G552=4,20)))), FALSE))</f>
        <v>0</v>
      </c>
      <c r="I552" s="12" t="str">
        <f>IF(_xlfn.IFNA(VLOOKUP(D552,ctlistM2!A:AI,12,FALSE),"FA 12:0")=0,"FA 12:0", _xlfn.IFNA(VLOOKUP(D552,ctlistM2!A:AI,12,FALSE),"FA 12:0"))</f>
        <v>FA 12:0</v>
      </c>
      <c r="J552" s="12">
        <f>_xlfn.IFNA(VLOOKUP(D552,ctlistM2!A:AO,19,FALSE),0)</f>
        <v>0</v>
      </c>
      <c r="K552" s="2">
        <f>IF(J552=0,0,VLOOKUP(I552,ProbListM2!D:W,IF(J552=1,17,IF(J552=2,18,IF(J552=3,19,IF(J552=4,20)))),FALSE))</f>
        <v>0</v>
      </c>
      <c r="L552" s="12" t="str">
        <f>IF(_xlfn.IFNA(VLOOKUP(D552,ctlistM2!A:AI,20,FALSE),"FA 12:0")=0,"FA 12:0", _xlfn.IFNA(VLOOKUP(D552,ctlistM2!A:AI,20,FALSE),"FA 12:0"))</f>
        <v>FA 12:0</v>
      </c>
      <c r="M552">
        <f>_xlfn.IFNA(VLOOKUP(D552,ctlistM2!A:AR,27,FALSE),0)</f>
        <v>0</v>
      </c>
      <c r="N552" s="2">
        <f>IF(M552=0,0,VLOOKUP(L552,ProbListM2!D:W,IF(M552=1,17,IF(M552=2,18,IF(M552=3,19,IF(M552=4,20)))), FALSE))</f>
        <v>0</v>
      </c>
      <c r="O552" t="str">
        <f>IF(_xlfn.IFNA(VLOOKUP(D552,ctlistM2!A:AI,28,FALSE),"FA 12:0")=0,"FA 12:0", _xlfn.IFNA(VLOOKUP(D552,ctlistM2!A:AI,28,FALSE),"FA 12:0"))</f>
        <v>FA 12:0</v>
      </c>
      <c r="P552">
        <f>_xlfn.IFNA(VLOOKUP(D552,ctlistM2!A:AU,35,FALSE),0)</f>
        <v>0</v>
      </c>
      <c r="Q552" s="2">
        <f>IF(P552=0,0,VLOOKUP(O552,ProbListM2!D:W,IF(P552=1,17,IF(P552=2,18,IF(P552=3,19,IF(P552=4,20)))), FALSE))</f>
        <v>0</v>
      </c>
    </row>
    <row r="553" spans="1:17" x14ac:dyDescent="0.25">
      <c r="A553">
        <v>552</v>
      </c>
      <c r="B553" s="129">
        <v>757.7</v>
      </c>
      <c r="C553" s="129">
        <v>512.5</v>
      </c>
      <c r="D553" s="129" t="s">
        <v>1556</v>
      </c>
      <c r="E553">
        <f>VLOOKUP(D553,ProbListM2!D:S,10,FALSE)</f>
        <v>0.5830290477390464</v>
      </c>
      <c r="F553" t="str">
        <f>_xlfn.IFNA(VLOOKUP(D553,ctlistM2!A:AI,4,FALSE),"FA 12:0")</f>
        <v>FA 12:0</v>
      </c>
      <c r="G553">
        <f>_xlfn.IFNA(VLOOKUP(D553,ctlistM2!A:AL,11,FALSE),0)</f>
        <v>0</v>
      </c>
      <c r="H553" s="2">
        <f>IF(G553=0,0,VLOOKUP(F553,ProbListM2!D:W,IF(G553=1,17,IF(G553=2,18,IF(G553=3,19,IF(G553=4,20)))), FALSE))</f>
        <v>0</v>
      </c>
      <c r="I553" s="12" t="str">
        <f>IF(_xlfn.IFNA(VLOOKUP(D553,ctlistM2!A:AI,12,FALSE),"FA 12:0")=0,"FA 12:0", _xlfn.IFNA(VLOOKUP(D553,ctlistM2!A:AI,12,FALSE),"FA 12:0"))</f>
        <v>FA 12:0</v>
      </c>
      <c r="J553" s="12">
        <f>_xlfn.IFNA(VLOOKUP(D553,ctlistM2!A:AO,19,FALSE),0)</f>
        <v>0</v>
      </c>
      <c r="K553" s="2">
        <f>IF(J553=0,0,VLOOKUP(I553,ProbListM2!D:W,IF(J553=1,17,IF(J553=2,18,IF(J553=3,19,IF(J553=4,20)))),FALSE))</f>
        <v>0</v>
      </c>
      <c r="L553" s="12" t="str">
        <f>IF(_xlfn.IFNA(VLOOKUP(D553,ctlistM2!A:AI,20,FALSE),"FA 12:0")=0,"FA 12:0", _xlfn.IFNA(VLOOKUP(D553,ctlistM2!A:AI,20,FALSE),"FA 12:0"))</f>
        <v>FA 12:0</v>
      </c>
      <c r="M553">
        <f>_xlfn.IFNA(VLOOKUP(D553,ctlistM2!A:AR,27,FALSE),0)</f>
        <v>0</v>
      </c>
      <c r="N553" s="2">
        <f>IF(M553=0,0,VLOOKUP(L553,ProbListM2!D:W,IF(M553=1,17,IF(M553=2,18,IF(M553=3,19,IF(M553=4,20)))), FALSE))</f>
        <v>0</v>
      </c>
      <c r="O553" t="str">
        <f>IF(_xlfn.IFNA(VLOOKUP(D553,ctlistM2!A:AI,28,FALSE),"FA 12:0")=0,"FA 12:0", _xlfn.IFNA(VLOOKUP(D553,ctlistM2!A:AI,28,FALSE),"FA 12:0"))</f>
        <v>FA 12:0</v>
      </c>
      <c r="P553">
        <f>_xlfn.IFNA(VLOOKUP(D553,ctlistM2!A:AU,35,FALSE),0)</f>
        <v>0</v>
      </c>
      <c r="Q553" s="2">
        <f>IF(P553=0,0,VLOOKUP(O553,ProbListM2!D:W,IF(P553=1,17,IF(P553=2,18,IF(P553=3,19,IF(P553=4,20)))), FALSE))</f>
        <v>0</v>
      </c>
    </row>
    <row r="554" spans="1:17" x14ac:dyDescent="0.25">
      <c r="A554">
        <v>553</v>
      </c>
      <c r="B554" s="129">
        <v>785.7</v>
      </c>
      <c r="C554" s="129">
        <v>540.5</v>
      </c>
      <c r="D554" s="129" t="s">
        <v>1557</v>
      </c>
      <c r="E554">
        <f>VLOOKUP(D554,ProbListM2!D:S,10,FALSE)</f>
        <v>0.56993086840959217</v>
      </c>
      <c r="F554" t="str">
        <f>_xlfn.IFNA(VLOOKUP(D554,ctlistM2!A:AI,4,FALSE),"FA 12:0")</f>
        <v>FA 12:0</v>
      </c>
      <c r="G554">
        <f>_xlfn.IFNA(VLOOKUP(D554,ctlistM2!A:AL,11,FALSE),0)</f>
        <v>0</v>
      </c>
      <c r="H554" s="2">
        <f>IF(G554=0,0,VLOOKUP(F554,ProbListM2!D:W,IF(G554=1,17,IF(G554=2,18,IF(G554=3,19,IF(G554=4,20)))), FALSE))</f>
        <v>0</v>
      </c>
      <c r="I554" s="12" t="str">
        <f>IF(_xlfn.IFNA(VLOOKUP(D554,ctlistM2!A:AI,12,FALSE),"FA 12:0")=0,"FA 12:0", _xlfn.IFNA(VLOOKUP(D554,ctlistM2!A:AI,12,FALSE),"FA 12:0"))</f>
        <v>FA 12:0</v>
      </c>
      <c r="J554" s="12">
        <f>_xlfn.IFNA(VLOOKUP(D554,ctlistM2!A:AO,19,FALSE),0)</f>
        <v>0</v>
      </c>
      <c r="K554" s="2">
        <f>IF(J554=0,0,VLOOKUP(I554,ProbListM2!D:W,IF(J554=1,17,IF(J554=2,18,IF(J554=3,19,IF(J554=4,20)))),FALSE))</f>
        <v>0</v>
      </c>
      <c r="L554" s="12" t="str">
        <f>IF(_xlfn.IFNA(VLOOKUP(D554,ctlistM2!A:AI,20,FALSE),"FA 12:0")=0,"FA 12:0", _xlfn.IFNA(VLOOKUP(D554,ctlistM2!A:AI,20,FALSE),"FA 12:0"))</f>
        <v>FA 12:0</v>
      </c>
      <c r="M554">
        <f>_xlfn.IFNA(VLOOKUP(D554,ctlistM2!A:AR,27,FALSE),0)</f>
        <v>0</v>
      </c>
      <c r="N554" s="2">
        <f>IF(M554=0,0,VLOOKUP(L554,ProbListM2!D:W,IF(M554=1,17,IF(M554=2,18,IF(M554=3,19,IF(M554=4,20)))), FALSE))</f>
        <v>0</v>
      </c>
      <c r="O554" t="str">
        <f>IF(_xlfn.IFNA(VLOOKUP(D554,ctlistM2!A:AI,28,FALSE),"FA 12:0")=0,"FA 12:0", _xlfn.IFNA(VLOOKUP(D554,ctlistM2!A:AI,28,FALSE),"FA 12:0"))</f>
        <v>FA 12:0</v>
      </c>
      <c r="P554">
        <f>_xlfn.IFNA(VLOOKUP(D554,ctlistM2!A:AU,35,FALSE),0)</f>
        <v>0</v>
      </c>
      <c r="Q554" s="2">
        <f>IF(P554=0,0,VLOOKUP(O554,ProbListM2!D:W,IF(P554=1,17,IF(P554=2,18,IF(P554=3,19,IF(P554=4,20)))), FALSE))</f>
        <v>0</v>
      </c>
    </row>
    <row r="555" spans="1:17" x14ac:dyDescent="0.25">
      <c r="A555">
        <v>554</v>
      </c>
      <c r="B555" s="129">
        <v>813.8</v>
      </c>
      <c r="C555" s="129">
        <v>540.6</v>
      </c>
      <c r="D555" s="129" t="s">
        <v>1558</v>
      </c>
      <c r="E555">
        <f>VLOOKUP(D555,ProbListM2!D:S,10,FALSE)</f>
        <v>0.55712694937885177</v>
      </c>
      <c r="F555" t="str">
        <f>_xlfn.IFNA(VLOOKUP(D555,ctlistM2!A:AI,4,FALSE),"FA 12:0")</f>
        <v>FA 12:0</v>
      </c>
      <c r="G555">
        <f>_xlfn.IFNA(VLOOKUP(D555,ctlistM2!A:AL,11,FALSE),0)</f>
        <v>0</v>
      </c>
      <c r="H555" s="2">
        <f>IF(G555=0,0,VLOOKUP(F555,ProbListM2!D:W,IF(G555=1,17,IF(G555=2,18,IF(G555=3,19,IF(G555=4,20)))), FALSE))</f>
        <v>0</v>
      </c>
      <c r="I555" s="12" t="str">
        <f>IF(_xlfn.IFNA(VLOOKUP(D555,ctlistM2!A:AI,12,FALSE),"FA 12:0")=0,"FA 12:0", _xlfn.IFNA(VLOOKUP(D555,ctlistM2!A:AI,12,FALSE),"FA 12:0"))</f>
        <v>FA 12:0</v>
      </c>
      <c r="J555" s="12">
        <f>_xlfn.IFNA(VLOOKUP(D555,ctlistM2!A:AO,19,FALSE),0)</f>
        <v>0</v>
      </c>
      <c r="K555" s="2">
        <f>IF(J555=0,0,VLOOKUP(I555,ProbListM2!D:W,IF(J555=1,17,IF(J555=2,18,IF(J555=3,19,IF(J555=4,20)))),FALSE))</f>
        <v>0</v>
      </c>
      <c r="L555" s="12" t="str">
        <f>IF(_xlfn.IFNA(VLOOKUP(D555,ctlistM2!A:AI,20,FALSE),"FA 12:0")=0,"FA 12:0", _xlfn.IFNA(VLOOKUP(D555,ctlistM2!A:AI,20,FALSE),"FA 12:0"))</f>
        <v>FA 12:0</v>
      </c>
      <c r="M555">
        <f>_xlfn.IFNA(VLOOKUP(D555,ctlistM2!A:AR,27,FALSE),0)</f>
        <v>0</v>
      </c>
      <c r="N555" s="2">
        <f>IF(M555=0,0,VLOOKUP(L555,ProbListM2!D:W,IF(M555=1,17,IF(M555=2,18,IF(M555=3,19,IF(M555=4,20)))), FALSE))</f>
        <v>0</v>
      </c>
      <c r="O555" t="str">
        <f>IF(_xlfn.IFNA(VLOOKUP(D555,ctlistM2!A:AI,28,FALSE),"FA 12:0")=0,"FA 12:0", _xlfn.IFNA(VLOOKUP(D555,ctlistM2!A:AI,28,FALSE),"FA 12:0"))</f>
        <v>FA 12:0</v>
      </c>
      <c r="P555">
        <f>_xlfn.IFNA(VLOOKUP(D555,ctlistM2!A:AU,35,FALSE),0)</f>
        <v>0</v>
      </c>
      <c r="Q555" s="2">
        <f>IF(P555=0,0,VLOOKUP(O555,ProbListM2!D:W,IF(P555=1,17,IF(P555=2,18,IF(P555=3,19,IF(P555=4,20)))), FALSE))</f>
        <v>0</v>
      </c>
    </row>
    <row r="556" spans="1:17" x14ac:dyDescent="0.25">
      <c r="A556">
        <v>555</v>
      </c>
      <c r="B556" s="129">
        <v>841.8</v>
      </c>
      <c r="C556" s="129">
        <v>568.6</v>
      </c>
      <c r="D556" s="129" t="s">
        <v>1559</v>
      </c>
      <c r="E556">
        <f>VLOOKUP(D556,ProbListM2!D:S,10,FALSE)</f>
        <v>0.54461067987129519</v>
      </c>
      <c r="F556" t="str">
        <f>_xlfn.IFNA(VLOOKUP(D556,ctlistM2!A:AI,4,FALSE),"FA 12:0")</f>
        <v>FA 12:0</v>
      </c>
      <c r="G556">
        <f>_xlfn.IFNA(VLOOKUP(D556,ctlistM2!A:AL,11,FALSE),0)</f>
        <v>0</v>
      </c>
      <c r="H556" s="2">
        <f>IF(G556=0,0,VLOOKUP(F556,ProbListM2!D:W,IF(G556=1,17,IF(G556=2,18,IF(G556=3,19,IF(G556=4,20)))), FALSE))</f>
        <v>0</v>
      </c>
      <c r="I556" s="12" t="str">
        <f>IF(_xlfn.IFNA(VLOOKUP(D556,ctlistM2!A:AI,12,FALSE),"FA 12:0")=0,"FA 12:0", _xlfn.IFNA(VLOOKUP(D556,ctlistM2!A:AI,12,FALSE),"FA 12:0"))</f>
        <v>FA 12:0</v>
      </c>
      <c r="J556" s="12">
        <f>_xlfn.IFNA(VLOOKUP(D556,ctlistM2!A:AO,19,FALSE),0)</f>
        <v>0</v>
      </c>
      <c r="K556" s="2">
        <f>IF(J556=0,0,VLOOKUP(I556,ProbListM2!D:W,IF(J556=1,17,IF(J556=2,18,IF(J556=3,19,IF(J556=4,20)))),FALSE))</f>
        <v>0</v>
      </c>
      <c r="L556" s="12" t="str">
        <f>IF(_xlfn.IFNA(VLOOKUP(D556,ctlistM2!A:AI,20,FALSE),"FA 12:0")=0,"FA 12:0", _xlfn.IFNA(VLOOKUP(D556,ctlistM2!A:AI,20,FALSE),"FA 12:0"))</f>
        <v>FA 12:0</v>
      </c>
      <c r="M556">
        <f>_xlfn.IFNA(VLOOKUP(D556,ctlistM2!A:AR,27,FALSE),0)</f>
        <v>0</v>
      </c>
      <c r="N556" s="2">
        <f>IF(M556=0,0,VLOOKUP(L556,ProbListM2!D:W,IF(M556=1,17,IF(M556=2,18,IF(M556=3,19,IF(M556=4,20)))), FALSE))</f>
        <v>0</v>
      </c>
      <c r="O556" t="str">
        <f>IF(_xlfn.IFNA(VLOOKUP(D556,ctlistM2!A:AI,28,FALSE),"FA 12:0")=0,"FA 12:0", _xlfn.IFNA(VLOOKUP(D556,ctlistM2!A:AI,28,FALSE),"FA 12:0"))</f>
        <v>FA 12:0</v>
      </c>
      <c r="P556">
        <f>_xlfn.IFNA(VLOOKUP(D556,ctlistM2!A:AU,35,FALSE),0)</f>
        <v>0</v>
      </c>
      <c r="Q556" s="2">
        <f>IF(P556=0,0,VLOOKUP(O556,ProbListM2!D:W,IF(P556=1,17,IF(P556=2,18,IF(P556=3,19,IF(P556=4,20)))), FALSE))</f>
        <v>0</v>
      </c>
    </row>
    <row r="557" spans="1:17" x14ac:dyDescent="0.25">
      <c r="A557">
        <v>556</v>
      </c>
      <c r="B557" s="129">
        <v>867.8</v>
      </c>
      <c r="C557" s="129">
        <v>594.6</v>
      </c>
      <c r="D557" s="129" t="s">
        <v>1560</v>
      </c>
      <c r="E557">
        <f>VLOOKUP(D557,ProbListM2!D:S,10,FALSE)</f>
        <v>0.53253534624919008</v>
      </c>
      <c r="F557" t="str">
        <f>_xlfn.IFNA(VLOOKUP(D557,ctlistM2!A:AI,4,FALSE),"FA 12:0")</f>
        <v>TG 52:7-FA16:0</v>
      </c>
      <c r="G557">
        <f>_xlfn.IFNA(VLOOKUP(D557,ctlistM2!A:AL,11,FALSE),0)</f>
        <v>3</v>
      </c>
      <c r="H557" s="2">
        <f>IF(G557=0,0,VLOOKUP(F557,ProbListM2!D:W,IF(G557=1,17,IF(G557=2,18,IF(G557=3,19,IF(G557=4,20)))), FALSE))</f>
        <v>0.2341853124227426</v>
      </c>
      <c r="I557" s="12" t="str">
        <f>IF(_xlfn.IFNA(VLOOKUP(D557,ctlistM2!A:AI,12,FALSE),"FA 12:0")=0,"FA 12:0", _xlfn.IFNA(VLOOKUP(D557,ctlistM2!A:AI,12,FALSE),"FA 12:0"))</f>
        <v>TG 51:0-FA16:0</v>
      </c>
      <c r="J557" s="12">
        <f>_xlfn.IFNA(VLOOKUP(D557,ctlistM2!A:AO,19,FALSE),0)</f>
        <v>3</v>
      </c>
      <c r="K557" s="2">
        <f>IF(J557=0,0,VLOOKUP(I557,ProbListM2!D:W,IF(J557=1,17,IF(J557=2,18,IF(J557=3,19,IF(J557=4,20)))),FALSE))</f>
        <v>0.2314064948906224</v>
      </c>
      <c r="L557" s="12" t="str">
        <f>IF(_xlfn.IFNA(VLOOKUP(D557,ctlistM2!A:AI,20,FALSE),"FA 12:0")=0,"FA 12:0", _xlfn.IFNA(VLOOKUP(D557,ctlistM2!A:AI,20,FALSE),"FA 12:0"))</f>
        <v>FA 12:0</v>
      </c>
      <c r="M557">
        <f>_xlfn.IFNA(VLOOKUP(D557,ctlistM2!A:AR,27,FALSE),0)</f>
        <v>0</v>
      </c>
      <c r="N557" s="2">
        <f>IF(M557=0,0,VLOOKUP(L557,ProbListM2!D:W,IF(M557=1,17,IF(M557=2,18,IF(M557=3,19,IF(M557=4,20)))), FALSE))</f>
        <v>0</v>
      </c>
      <c r="O557" t="str">
        <f>IF(_xlfn.IFNA(VLOOKUP(D557,ctlistM2!A:AI,28,FALSE),"FA 12:0")=0,"FA 12:0", _xlfn.IFNA(VLOOKUP(D557,ctlistM2!A:AI,28,FALSE),"FA 12:0"))</f>
        <v>FA 12:0</v>
      </c>
      <c r="P557">
        <f>_xlfn.IFNA(VLOOKUP(D557,ctlistM2!A:AU,35,FALSE),0)</f>
        <v>0</v>
      </c>
      <c r="Q557" s="2">
        <f>IF(P557=0,0,VLOOKUP(O557,ProbListM2!D:W,IF(P557=1,17,IF(P557=2,18,IF(P557=3,19,IF(P557=4,20)))), FALSE))</f>
        <v>0</v>
      </c>
    </row>
    <row r="558" spans="1:17" x14ac:dyDescent="0.25">
      <c r="A558">
        <v>557</v>
      </c>
      <c r="B558" s="129">
        <v>893.8</v>
      </c>
      <c r="C558" s="129">
        <v>594.6</v>
      </c>
      <c r="D558" s="129" t="s">
        <v>1561</v>
      </c>
      <c r="E558">
        <f>VLOOKUP(D558,ProbListM2!D:S,10,FALSE)</f>
        <v>0.52072775192687148</v>
      </c>
      <c r="F558" t="str">
        <f>_xlfn.IFNA(VLOOKUP(D558,ctlistM2!A:AI,4,FALSE),"FA 12:0")</f>
        <v>TG 53:1-FA18:1</v>
      </c>
      <c r="G558">
        <f>_xlfn.IFNA(VLOOKUP(D558,ctlistM2!A:AL,11,FALSE),0)</f>
        <v>3</v>
      </c>
      <c r="H558" s="2">
        <f>IF(G558=0,0,VLOOKUP(F558,ProbListM2!D:W,IF(G558=1,17,IF(G558=2,18,IF(G558=3,19,IF(G558=4,20)))), FALSE))</f>
        <v>0.22627565421598383</v>
      </c>
      <c r="I558" s="12" t="str">
        <f>IF(_xlfn.IFNA(VLOOKUP(D558,ctlistM2!A:AI,12,FALSE),"FA 12:0")=0,"FA 12:0", _xlfn.IFNA(VLOOKUP(D558,ctlistM2!A:AI,12,FALSE),"FA 12:0"))</f>
        <v>FA 12:0</v>
      </c>
      <c r="J558" s="12">
        <f>_xlfn.IFNA(VLOOKUP(D558,ctlistM2!A:AO,19,FALSE),0)</f>
        <v>0</v>
      </c>
      <c r="K558" s="2">
        <f>IF(J558=0,0,VLOOKUP(I558,ProbListM2!D:W,IF(J558=1,17,IF(J558=2,18,IF(J558=3,19,IF(J558=4,20)))),FALSE))</f>
        <v>0</v>
      </c>
      <c r="L558" s="12" t="str">
        <f>IF(_xlfn.IFNA(VLOOKUP(D558,ctlistM2!A:AI,20,FALSE),"FA 12:0")=0,"FA 12:0", _xlfn.IFNA(VLOOKUP(D558,ctlistM2!A:AI,20,FALSE),"FA 12:0"))</f>
        <v>FA 12:0</v>
      </c>
      <c r="M558">
        <f>_xlfn.IFNA(VLOOKUP(D558,ctlistM2!A:AR,27,FALSE),0)</f>
        <v>0</v>
      </c>
      <c r="N558" s="2">
        <f>IF(M558=0,0,VLOOKUP(L558,ProbListM2!D:W,IF(M558=1,17,IF(M558=2,18,IF(M558=3,19,IF(M558=4,20)))), FALSE))</f>
        <v>0</v>
      </c>
      <c r="O558" t="str">
        <f>IF(_xlfn.IFNA(VLOOKUP(D558,ctlistM2!A:AI,28,FALSE),"FA 12:0")=0,"FA 12:0", _xlfn.IFNA(VLOOKUP(D558,ctlistM2!A:AI,28,FALSE),"FA 12:0"))</f>
        <v>FA 12:0</v>
      </c>
      <c r="P558">
        <f>_xlfn.IFNA(VLOOKUP(D558,ctlistM2!A:AU,35,FALSE),0)</f>
        <v>0</v>
      </c>
      <c r="Q558" s="2">
        <f>IF(P558=0,0,VLOOKUP(O558,ProbListM2!D:W,IF(P558=1,17,IF(P558=2,18,IF(P558=3,19,IF(P558=4,20)))), FALSE))</f>
        <v>0</v>
      </c>
    </row>
    <row r="559" spans="1:17" x14ac:dyDescent="0.25">
      <c r="A559">
        <v>558</v>
      </c>
      <c r="B559" s="129">
        <v>919.8</v>
      </c>
      <c r="C559" s="129">
        <v>620.6</v>
      </c>
      <c r="D559" s="129" t="s">
        <v>1562</v>
      </c>
      <c r="E559">
        <f>VLOOKUP(D559,ProbListM2!D:S,10,FALSE)</f>
        <v>0.50918196047766273</v>
      </c>
      <c r="F559" t="str">
        <f>_xlfn.IFNA(VLOOKUP(D559,ctlistM2!A:AI,4,FALSE),"FA 12:0")</f>
        <v>TG 55:2-FA18:1</v>
      </c>
      <c r="G559">
        <f>_xlfn.IFNA(VLOOKUP(D559,ctlistM2!A:AL,11,FALSE),0)</f>
        <v>3</v>
      </c>
      <c r="H559" s="2">
        <f>IF(G559=0,0,VLOOKUP(F559,ProbListM2!D:W,IF(G559=1,17,IF(G559=2,18,IF(G559=3,19,IF(G559=4,20)))), FALSE))</f>
        <v>0.23272246199547678</v>
      </c>
      <c r="I559" s="12" t="str">
        <f>IF(_xlfn.IFNA(VLOOKUP(D559,ctlistM2!A:AI,12,FALSE),"FA 12:0")=0,"FA 12:0", _xlfn.IFNA(VLOOKUP(D559,ctlistM2!A:AI,12,FALSE),"FA 12:0"))</f>
        <v>FA 12:0</v>
      </c>
      <c r="J559" s="12">
        <f>_xlfn.IFNA(VLOOKUP(D559,ctlistM2!A:AO,19,FALSE),0)</f>
        <v>0</v>
      </c>
      <c r="K559" s="2">
        <f>IF(J559=0,0,VLOOKUP(I559,ProbListM2!D:W,IF(J559=1,17,IF(J559=2,18,IF(J559=3,19,IF(J559=4,20)))),FALSE))</f>
        <v>0</v>
      </c>
      <c r="L559" s="12" t="str">
        <f>IF(_xlfn.IFNA(VLOOKUP(D559,ctlistM2!A:AI,20,FALSE),"FA 12:0")=0,"FA 12:0", _xlfn.IFNA(VLOOKUP(D559,ctlistM2!A:AI,20,FALSE),"FA 12:0"))</f>
        <v>FA 12:0</v>
      </c>
      <c r="M559">
        <f>_xlfn.IFNA(VLOOKUP(D559,ctlistM2!A:AR,27,FALSE),0)</f>
        <v>0</v>
      </c>
      <c r="N559" s="2">
        <f>IF(M559=0,0,VLOOKUP(L559,ProbListM2!D:W,IF(M559=1,17,IF(M559=2,18,IF(M559=3,19,IF(M559=4,20)))), FALSE))</f>
        <v>0</v>
      </c>
      <c r="O559" t="str">
        <f>IF(_xlfn.IFNA(VLOOKUP(D559,ctlistM2!A:AI,28,FALSE),"FA 12:0")=0,"FA 12:0", _xlfn.IFNA(VLOOKUP(D559,ctlistM2!A:AI,28,FALSE),"FA 12:0"))</f>
        <v>FA 12:0</v>
      </c>
      <c r="P559">
        <f>_xlfn.IFNA(VLOOKUP(D559,ctlistM2!A:AU,35,FALSE),0)</f>
        <v>0</v>
      </c>
      <c r="Q559" s="2">
        <f>IF(P559=0,0,VLOOKUP(O559,ProbListM2!D:W,IF(P559=1,17,IF(P559=2,18,IF(P559=3,19,IF(P559=4,20)))), FALSE))</f>
        <v>0</v>
      </c>
    </row>
    <row r="560" spans="1:17" x14ac:dyDescent="0.25">
      <c r="A560">
        <v>559</v>
      </c>
      <c r="B560" s="130">
        <v>947.9</v>
      </c>
      <c r="C560" s="130">
        <v>648.70000000000005</v>
      </c>
      <c r="D560" s="130" t="s">
        <v>1563</v>
      </c>
      <c r="E560">
        <f>VLOOKUP(D560,ProbListM2!D:S,10,FALSE)</f>
        <v>0.49774281065224169</v>
      </c>
      <c r="F560" t="str">
        <f>_xlfn.IFNA(VLOOKUP(D560,ctlistM2!A:AI,4,FALSE),"FA 12:0")</f>
        <v>TG 58:9-FA18:1</v>
      </c>
      <c r="G560">
        <f>_xlfn.IFNA(VLOOKUP(D560,ctlistM2!A:AL,11,FALSE),0)</f>
        <v>3</v>
      </c>
      <c r="H560" s="2">
        <f>IF(G560=0,0,VLOOKUP(F560,ProbListM2!D:W,IF(G560=1,17,IF(G560=2,18,IF(G560=3,19,IF(G560=4,20)))), FALSE))</f>
        <v>0.24123895455767252</v>
      </c>
      <c r="I560" s="12" t="str">
        <f>IF(_xlfn.IFNA(VLOOKUP(D560,ctlistM2!A:AI,12,FALSE),"FA 12:0")=0,"FA 12:0", _xlfn.IFNA(VLOOKUP(D560,ctlistM2!A:AI,12,FALSE),"FA 12:0"))</f>
        <v>TG 57:2-FA18:1</v>
      </c>
      <c r="J560" s="12">
        <f>_xlfn.IFNA(VLOOKUP(D560,ctlistM2!A:AO,19,FALSE),0)</f>
        <v>3</v>
      </c>
      <c r="K560" s="2">
        <f>IF(J560=0,0,VLOOKUP(I560,ProbListM2!D:W,IF(J560=1,17,IF(J560=2,18,IF(J560=3,19,IF(J560=4,20)))),FALSE))</f>
        <v>0.23884966394536805</v>
      </c>
      <c r="L560" s="12" t="str">
        <f>IF(_xlfn.IFNA(VLOOKUP(D560,ctlistM2!A:AI,20,FALSE),"FA 12:0")=0,"FA 12:0", _xlfn.IFNA(VLOOKUP(D560,ctlistM2!A:AI,20,FALSE),"FA 12:0"))</f>
        <v>FA 12:0</v>
      </c>
      <c r="M560">
        <f>_xlfn.IFNA(VLOOKUP(D560,ctlistM2!A:AR,27,FALSE),0)</f>
        <v>0</v>
      </c>
      <c r="N560" s="2">
        <f>IF(M560=0,0,VLOOKUP(L560,ProbListM2!D:W,IF(M560=1,17,IF(M560=2,18,IF(M560=3,19,IF(M560=4,20)))), FALSE))</f>
        <v>0</v>
      </c>
      <c r="O560" t="str">
        <f>IF(_xlfn.IFNA(VLOOKUP(D560,ctlistM2!A:AI,28,FALSE),"FA 12:0")=0,"FA 12:0", _xlfn.IFNA(VLOOKUP(D560,ctlistM2!A:AI,28,FALSE),"FA 12:0"))</f>
        <v>FA 12:0</v>
      </c>
      <c r="P560">
        <f>_xlfn.IFNA(VLOOKUP(D560,ctlistM2!A:AU,35,FALSE),0)</f>
        <v>0</v>
      </c>
      <c r="Q560" s="2">
        <f>IF(P560=0,0,VLOOKUP(O560,ProbListM2!D:W,IF(P560=1,17,IF(P560=2,18,IF(P560=3,19,IF(P560=4,20)))), FALSE))</f>
        <v>0</v>
      </c>
    </row>
    <row r="561" spans="1:17" x14ac:dyDescent="0.25">
      <c r="A561">
        <v>560</v>
      </c>
      <c r="B561">
        <v>586.6</v>
      </c>
      <c r="C561">
        <v>369.4</v>
      </c>
      <c r="D561" t="s">
        <v>1564</v>
      </c>
      <c r="E561">
        <f>VLOOKUP(D561,ProbListM2!D:S,10,FALSE)</f>
        <v>0.63723922485386464</v>
      </c>
      <c r="F561" t="str">
        <f>_xlfn.IFNA(VLOOKUP(D561,ctlistM2!A:AI,4,FALSE),"FA 12:0")</f>
        <v>FA 12:0</v>
      </c>
      <c r="G561">
        <f>_xlfn.IFNA(VLOOKUP(D561,ctlistM2!A:AL,11,FALSE),0)</f>
        <v>0</v>
      </c>
      <c r="H561" s="2">
        <f>IF(G561=0,0,VLOOKUP(F561,ProbListM2!D:W,IF(G561=1,17,IF(G561=2,18,IF(G561=3,19,IF(G561=4,20)))), FALSE))</f>
        <v>0</v>
      </c>
      <c r="I561" s="12" t="str">
        <f>IF(_xlfn.IFNA(VLOOKUP(D561,ctlistM2!A:AI,12,FALSE),"FA 12:0")=0,"FA 12:0", _xlfn.IFNA(VLOOKUP(D561,ctlistM2!A:AI,12,FALSE),"FA 12:0"))</f>
        <v>FA 12:0</v>
      </c>
      <c r="J561" s="12">
        <f>_xlfn.IFNA(VLOOKUP(D561,ctlistM2!A:AO,19,FALSE),0)</f>
        <v>0</v>
      </c>
      <c r="K561" s="2">
        <f>IF(J561=0,0,VLOOKUP(I561,ProbListM2!D:W,IF(J561=1,17,IF(J561=2,18,IF(J561=3,19,IF(J561=4,20)))),FALSE))</f>
        <v>0</v>
      </c>
      <c r="L561" s="12" t="str">
        <f>IF(_xlfn.IFNA(VLOOKUP(D561,ctlistM2!A:AI,20,FALSE),"FA 12:0")=0,"FA 12:0", _xlfn.IFNA(VLOOKUP(D561,ctlistM2!A:AI,20,FALSE),"FA 12:0"))</f>
        <v>FA 12:0</v>
      </c>
      <c r="M561">
        <f>_xlfn.IFNA(VLOOKUP(D561,ctlistM2!A:AR,27,FALSE),0)</f>
        <v>0</v>
      </c>
      <c r="N561" s="2">
        <f>IF(M561=0,0,VLOOKUP(L561,ProbListM2!D:W,IF(M561=1,17,IF(M561=2,18,IF(M561=3,19,IF(M561=4,20)))), FALSE))</f>
        <v>0</v>
      </c>
      <c r="O561" t="str">
        <f>IF(_xlfn.IFNA(VLOOKUP(D561,ctlistM2!A:AI,28,FALSE),"FA 12:0")=0,"FA 12:0", _xlfn.IFNA(VLOOKUP(D561,ctlistM2!A:AI,28,FALSE),"FA 12:0"))</f>
        <v>FA 12:0</v>
      </c>
      <c r="P561">
        <f>_xlfn.IFNA(VLOOKUP(D561,ctlistM2!A:AU,35,FALSE),0)</f>
        <v>0</v>
      </c>
      <c r="Q561" s="2">
        <f>IF(P561=0,0,VLOOKUP(O561,ProbListM2!D:W,IF(P561=1,17,IF(P561=2,18,IF(P561=3,19,IF(P561=4,20)))), FALSE))</f>
        <v>0</v>
      </c>
    </row>
    <row r="562" spans="1:17" x14ac:dyDescent="0.25">
      <c r="A562">
        <v>561</v>
      </c>
      <c r="B562">
        <v>614.6</v>
      </c>
      <c r="C562">
        <v>369.4</v>
      </c>
      <c r="D562" t="s">
        <v>1565</v>
      </c>
      <c r="E562">
        <f>VLOOKUP(D562,ProbListM2!D:S,10,FALSE)</f>
        <v>0.62292317374926476</v>
      </c>
      <c r="F562" t="str">
        <f>_xlfn.IFNA(VLOOKUP(D562,ctlistM2!A:AI,4,FALSE),"FA 12:0")</f>
        <v>CE 14:1</v>
      </c>
      <c r="G562">
        <f>_xlfn.IFNA(VLOOKUP(D562,ctlistM2!A:AL,11,FALSE),0)</f>
        <v>2</v>
      </c>
      <c r="H562" s="2">
        <f>IF(G562=0,0,VLOOKUP(F562,ProbListM2!D:W,IF(G562=1,17,IF(G562=2,18,IF(G562=3,19,IF(G562=4,20)))), FALSE))</f>
        <v>1.0384938374343915E-2</v>
      </c>
      <c r="I562" s="12" t="str">
        <f>IF(_xlfn.IFNA(VLOOKUP(D562,ctlistM2!A:AI,12,FALSE),"FA 12:0")=0,"FA 12:0", _xlfn.IFNA(VLOOKUP(D562,ctlistM2!A:AI,12,FALSE),"FA 12:0"))</f>
        <v>FA 12:0</v>
      </c>
      <c r="J562" s="12">
        <f>_xlfn.IFNA(VLOOKUP(D562,ctlistM2!A:AO,19,FALSE),0)</f>
        <v>0</v>
      </c>
      <c r="K562" s="2">
        <f>IF(J562=0,0,VLOOKUP(I562,ProbListM2!D:W,IF(J562=1,17,IF(J562=2,18,IF(J562=3,19,IF(J562=4,20)))),FALSE))</f>
        <v>0</v>
      </c>
      <c r="L562" s="12" t="str">
        <f>IF(_xlfn.IFNA(VLOOKUP(D562,ctlistM2!A:AI,20,FALSE),"FA 12:0")=0,"FA 12:0", _xlfn.IFNA(VLOOKUP(D562,ctlistM2!A:AI,20,FALSE),"FA 12:0"))</f>
        <v>FA 12:0</v>
      </c>
      <c r="M562">
        <f>_xlfn.IFNA(VLOOKUP(D562,ctlistM2!A:AR,27,FALSE),0)</f>
        <v>0</v>
      </c>
      <c r="N562" s="2">
        <f>IF(M562=0,0,VLOOKUP(L562,ProbListM2!D:W,IF(M562=1,17,IF(M562=2,18,IF(M562=3,19,IF(M562=4,20)))), FALSE))</f>
        <v>0</v>
      </c>
      <c r="O562" t="str">
        <f>IF(_xlfn.IFNA(VLOOKUP(D562,ctlistM2!A:AI,28,FALSE),"FA 12:0")=0,"FA 12:0", _xlfn.IFNA(VLOOKUP(D562,ctlistM2!A:AI,28,FALSE),"FA 12:0"))</f>
        <v>FA 12:0</v>
      </c>
      <c r="P562">
        <f>_xlfn.IFNA(VLOOKUP(D562,ctlistM2!A:AU,35,FALSE),0)</f>
        <v>0</v>
      </c>
      <c r="Q562" s="2">
        <f>IF(P562=0,0,VLOOKUP(O562,ProbListM2!D:W,IF(P562=1,17,IF(P562=2,18,IF(P562=3,19,IF(P562=4,20)))), FALSE))</f>
        <v>0</v>
      </c>
    </row>
    <row r="563" spans="1:17" x14ac:dyDescent="0.25">
      <c r="A563">
        <v>562</v>
      </c>
      <c r="B563">
        <v>612.6</v>
      </c>
      <c r="C563">
        <v>369.4</v>
      </c>
      <c r="D563" t="s">
        <v>1566</v>
      </c>
      <c r="E563">
        <f>VLOOKUP(D563,ProbListM2!D:S,10,FALSE)</f>
        <v>0.62311009275711493</v>
      </c>
      <c r="F563" t="str">
        <f>_xlfn.IFNA(VLOOKUP(D563,ctlistM2!A:AI,4,FALSE),"FA 12:0")</f>
        <v>FA 12:0</v>
      </c>
      <c r="G563">
        <f>_xlfn.IFNA(VLOOKUP(D563,ctlistM2!A:AL,11,FALSE),0)</f>
        <v>0</v>
      </c>
      <c r="H563" s="2">
        <f>IF(G563=0,0,VLOOKUP(F563,ProbListM2!D:W,IF(G563=1,17,IF(G563=2,18,IF(G563=3,19,IF(G563=4,20)))), FALSE))</f>
        <v>0</v>
      </c>
      <c r="I563" s="12" t="str">
        <f>IF(_xlfn.IFNA(VLOOKUP(D563,ctlistM2!A:AI,12,FALSE),"FA 12:0")=0,"FA 12:0", _xlfn.IFNA(VLOOKUP(D563,ctlistM2!A:AI,12,FALSE),"FA 12:0"))</f>
        <v>FA 12:0</v>
      </c>
      <c r="J563" s="12">
        <f>_xlfn.IFNA(VLOOKUP(D563,ctlistM2!A:AO,19,FALSE),0)</f>
        <v>0</v>
      </c>
      <c r="K563" s="2">
        <f>IF(J563=0,0,VLOOKUP(I563,ProbListM2!D:W,IF(J563=1,17,IF(J563=2,18,IF(J563=3,19,IF(J563=4,20)))),FALSE))</f>
        <v>0</v>
      </c>
      <c r="L563" s="12" t="str">
        <f>IF(_xlfn.IFNA(VLOOKUP(D563,ctlistM2!A:AI,20,FALSE),"FA 12:0")=0,"FA 12:0", _xlfn.IFNA(VLOOKUP(D563,ctlistM2!A:AI,20,FALSE),"FA 12:0"))</f>
        <v>FA 12:0</v>
      </c>
      <c r="M563">
        <f>_xlfn.IFNA(VLOOKUP(D563,ctlistM2!A:AR,27,FALSE),0)</f>
        <v>0</v>
      </c>
      <c r="N563" s="2">
        <f>IF(M563=0,0,VLOOKUP(L563,ProbListM2!D:W,IF(M563=1,17,IF(M563=2,18,IF(M563=3,19,IF(M563=4,20)))), FALSE))</f>
        <v>0</v>
      </c>
      <c r="O563" t="str">
        <f>IF(_xlfn.IFNA(VLOOKUP(D563,ctlistM2!A:AI,28,FALSE),"FA 12:0")=0,"FA 12:0", _xlfn.IFNA(VLOOKUP(D563,ctlistM2!A:AI,28,FALSE),"FA 12:0"))</f>
        <v>FA 12:0</v>
      </c>
      <c r="P563">
        <f>_xlfn.IFNA(VLOOKUP(D563,ctlistM2!A:AU,35,FALSE),0)</f>
        <v>0</v>
      </c>
      <c r="Q563" s="2">
        <f>IF(P563=0,0,VLOOKUP(O563,ProbListM2!D:W,IF(P563=1,17,IF(P563=2,18,IF(P563=3,19,IF(P563=4,20)))), FALSE))</f>
        <v>0</v>
      </c>
    </row>
    <row r="564" spans="1:17" x14ac:dyDescent="0.25">
      <c r="A564">
        <v>563</v>
      </c>
      <c r="B564">
        <v>628.6</v>
      </c>
      <c r="C564">
        <v>369.4</v>
      </c>
      <c r="D564" t="s">
        <v>1567</v>
      </c>
      <c r="E564">
        <f>VLOOKUP(D564,ProbListM2!D:S,10,FALSE)</f>
        <v>0.6158862113939696</v>
      </c>
      <c r="F564" t="str">
        <f>_xlfn.IFNA(VLOOKUP(D564,ctlistM2!A:AI,4,FALSE),"FA 12:0")</f>
        <v>FA 12:0</v>
      </c>
      <c r="G564">
        <f>_xlfn.IFNA(VLOOKUP(D564,ctlistM2!A:AL,11,FALSE),0)</f>
        <v>0</v>
      </c>
      <c r="H564" s="2">
        <f>IF(G564=0,0,VLOOKUP(F564,ProbListM2!D:W,IF(G564=1,17,IF(G564=2,18,IF(G564=3,19,IF(G564=4,20)))), FALSE))</f>
        <v>0</v>
      </c>
      <c r="I564" s="12" t="str">
        <f>IF(_xlfn.IFNA(VLOOKUP(D564,ctlistM2!A:AI,12,FALSE),"FA 12:0")=0,"FA 12:0", _xlfn.IFNA(VLOOKUP(D564,ctlistM2!A:AI,12,FALSE),"FA 12:0"))</f>
        <v>FA 12:0</v>
      </c>
      <c r="J564" s="12">
        <f>_xlfn.IFNA(VLOOKUP(D564,ctlistM2!A:AO,19,FALSE),0)</f>
        <v>0</v>
      </c>
      <c r="K564" s="2">
        <f>IF(J564=0,0,VLOOKUP(I564,ProbListM2!D:W,IF(J564=1,17,IF(J564=2,18,IF(J564=3,19,IF(J564=4,20)))),FALSE))</f>
        <v>0</v>
      </c>
      <c r="L564" s="12" t="str">
        <f>IF(_xlfn.IFNA(VLOOKUP(D564,ctlistM2!A:AI,20,FALSE),"FA 12:0")=0,"FA 12:0", _xlfn.IFNA(VLOOKUP(D564,ctlistM2!A:AI,20,FALSE),"FA 12:0"))</f>
        <v>FA 12:0</v>
      </c>
      <c r="M564">
        <f>_xlfn.IFNA(VLOOKUP(D564,ctlistM2!A:AR,27,FALSE),0)</f>
        <v>0</v>
      </c>
      <c r="N564" s="2">
        <f>IF(M564=0,0,VLOOKUP(L564,ProbListM2!D:W,IF(M564=1,17,IF(M564=2,18,IF(M564=3,19,IF(M564=4,20)))), FALSE))</f>
        <v>0</v>
      </c>
      <c r="O564" t="str">
        <f>IF(_xlfn.IFNA(VLOOKUP(D564,ctlistM2!A:AI,28,FALSE),"FA 12:0")=0,"FA 12:0", _xlfn.IFNA(VLOOKUP(D564,ctlistM2!A:AI,28,FALSE),"FA 12:0"))</f>
        <v>FA 12:0</v>
      </c>
      <c r="P564">
        <f>_xlfn.IFNA(VLOOKUP(D564,ctlistM2!A:AU,35,FALSE),0)</f>
        <v>0</v>
      </c>
      <c r="Q564" s="2">
        <f>IF(P564=0,0,VLOOKUP(O564,ProbListM2!D:W,IF(P564=1,17,IF(P564=2,18,IF(P564=3,19,IF(P564=4,20)))), FALSE))</f>
        <v>0</v>
      </c>
    </row>
    <row r="565" spans="1:17" x14ac:dyDescent="0.25">
      <c r="A565">
        <v>564</v>
      </c>
      <c r="B565">
        <v>642.6</v>
      </c>
      <c r="C565">
        <v>369.4</v>
      </c>
      <c r="D565" t="s">
        <v>1568</v>
      </c>
      <c r="E565">
        <f>VLOOKUP(D565,ProbListM2!D:S,10,FALSE)</f>
        <v>0.60892874333472302</v>
      </c>
      <c r="F565" t="str">
        <f>_xlfn.IFNA(VLOOKUP(D565,ctlistM2!A:AI,4,FALSE),"FA 12:0")</f>
        <v>CE 16:1</v>
      </c>
      <c r="G565">
        <f>_xlfn.IFNA(VLOOKUP(D565,ctlistM2!A:AL,11,FALSE),0)</f>
        <v>2</v>
      </c>
      <c r="H565" s="2">
        <f>IF(G565=0,0,VLOOKUP(F565,ProbListM2!D:W,IF(G565=1,17,IF(G565=2,18,IF(G565=3,19,IF(G565=4,20)))), FALSE))</f>
        <v>1.2524200459593939E-2</v>
      </c>
      <c r="I565" s="12" t="str">
        <f>IF(_xlfn.IFNA(VLOOKUP(D565,ctlistM2!A:AI,12,FALSE),"FA 12:0")=0,"FA 12:0", _xlfn.IFNA(VLOOKUP(D565,ctlistM2!A:AI,12,FALSE),"FA 12:0"))</f>
        <v>FA 12:0</v>
      </c>
      <c r="J565" s="12">
        <f>_xlfn.IFNA(VLOOKUP(D565,ctlistM2!A:AO,19,FALSE),0)</f>
        <v>0</v>
      </c>
      <c r="K565" s="2">
        <f>IF(J565=0,0,VLOOKUP(I565,ProbListM2!D:W,IF(J565=1,17,IF(J565=2,18,IF(J565=3,19,IF(J565=4,20)))),FALSE))</f>
        <v>0</v>
      </c>
      <c r="L565" s="12" t="str">
        <f>IF(_xlfn.IFNA(VLOOKUP(D565,ctlistM2!A:AI,20,FALSE),"FA 12:0")=0,"FA 12:0", _xlfn.IFNA(VLOOKUP(D565,ctlistM2!A:AI,20,FALSE),"FA 12:0"))</f>
        <v>FA 12:0</v>
      </c>
      <c r="M565">
        <f>_xlfn.IFNA(VLOOKUP(D565,ctlistM2!A:AR,27,FALSE),0)</f>
        <v>0</v>
      </c>
      <c r="N565" s="2">
        <f>IF(M565=0,0,VLOOKUP(L565,ProbListM2!D:W,IF(M565=1,17,IF(M565=2,18,IF(M565=3,19,IF(M565=4,20)))), FALSE))</f>
        <v>0</v>
      </c>
      <c r="O565" t="str">
        <f>IF(_xlfn.IFNA(VLOOKUP(D565,ctlistM2!A:AI,28,FALSE),"FA 12:0")=0,"FA 12:0", _xlfn.IFNA(VLOOKUP(D565,ctlistM2!A:AI,28,FALSE),"FA 12:0"))</f>
        <v>FA 12:0</v>
      </c>
      <c r="P565">
        <f>_xlfn.IFNA(VLOOKUP(D565,ctlistM2!A:AU,35,FALSE),0)</f>
        <v>0</v>
      </c>
      <c r="Q565" s="2">
        <f>IF(P565=0,0,VLOOKUP(O565,ProbListM2!D:W,IF(P565=1,17,IF(P565=2,18,IF(P565=3,19,IF(P565=4,20)))), FALSE))</f>
        <v>0</v>
      </c>
    </row>
    <row r="566" spans="1:17" x14ac:dyDescent="0.25">
      <c r="A566">
        <v>565</v>
      </c>
      <c r="B566">
        <v>640.6</v>
      </c>
      <c r="C566">
        <v>369.4</v>
      </c>
      <c r="D566" t="s">
        <v>1569</v>
      </c>
      <c r="E566">
        <f>VLOOKUP(D566,ProbListM2!D:S,10,FALSE)</f>
        <v>0.60911146306863584</v>
      </c>
      <c r="F566" t="str">
        <f>_xlfn.IFNA(VLOOKUP(D566,ctlistM2!A:AI,4,FALSE),"FA 12:0")</f>
        <v>FA 12:0</v>
      </c>
      <c r="G566">
        <f>_xlfn.IFNA(VLOOKUP(D566,ctlistM2!A:AL,11,FALSE),0)</f>
        <v>0</v>
      </c>
      <c r="H566" s="2">
        <f>IF(G566=0,0,VLOOKUP(F566,ProbListM2!D:W,IF(G566=1,17,IF(G566=2,18,IF(G566=3,19,IF(G566=4,20)))), FALSE))</f>
        <v>0</v>
      </c>
      <c r="I566" s="12" t="str">
        <f>IF(_xlfn.IFNA(VLOOKUP(D566,ctlistM2!A:AI,12,FALSE),"FA 12:0")=0,"FA 12:0", _xlfn.IFNA(VLOOKUP(D566,ctlistM2!A:AI,12,FALSE),"FA 12:0"))</f>
        <v>FA 12:0</v>
      </c>
      <c r="J566" s="12">
        <f>_xlfn.IFNA(VLOOKUP(D566,ctlistM2!A:AO,19,FALSE),0)</f>
        <v>0</v>
      </c>
      <c r="K566" s="2">
        <f>IF(J566=0,0,VLOOKUP(I566,ProbListM2!D:W,IF(J566=1,17,IF(J566=2,18,IF(J566=3,19,IF(J566=4,20)))),FALSE))</f>
        <v>0</v>
      </c>
      <c r="L566" s="12" t="str">
        <f>IF(_xlfn.IFNA(VLOOKUP(D566,ctlistM2!A:AI,20,FALSE),"FA 12:0")=0,"FA 12:0", _xlfn.IFNA(VLOOKUP(D566,ctlistM2!A:AI,20,FALSE),"FA 12:0"))</f>
        <v>FA 12:0</v>
      </c>
      <c r="M566">
        <f>_xlfn.IFNA(VLOOKUP(D566,ctlistM2!A:AR,27,FALSE),0)</f>
        <v>0</v>
      </c>
      <c r="N566" s="2">
        <f>IF(M566=0,0,VLOOKUP(L566,ProbListM2!D:W,IF(M566=1,17,IF(M566=2,18,IF(M566=3,19,IF(M566=4,20)))), FALSE))</f>
        <v>0</v>
      </c>
      <c r="O566" t="str">
        <f>IF(_xlfn.IFNA(VLOOKUP(D566,ctlistM2!A:AI,28,FALSE),"FA 12:0")=0,"FA 12:0", _xlfn.IFNA(VLOOKUP(D566,ctlistM2!A:AI,28,FALSE),"FA 12:0"))</f>
        <v>FA 12:0</v>
      </c>
      <c r="P566">
        <f>_xlfn.IFNA(VLOOKUP(D566,ctlistM2!A:AU,35,FALSE),0)</f>
        <v>0</v>
      </c>
      <c r="Q566" s="2">
        <f>IF(P566=0,0,VLOOKUP(O566,ProbListM2!D:W,IF(P566=1,17,IF(P566=2,18,IF(P566=3,19,IF(P566=4,20)))), FALSE))</f>
        <v>0</v>
      </c>
    </row>
    <row r="567" spans="1:17" x14ac:dyDescent="0.25">
      <c r="A567">
        <v>566</v>
      </c>
      <c r="B567">
        <v>656.6</v>
      </c>
      <c r="C567">
        <v>369.4</v>
      </c>
      <c r="D567" t="s">
        <v>1570</v>
      </c>
      <c r="E567">
        <f>VLOOKUP(D567,ProbListM2!D:S,10,FALSE)</f>
        <v>0.60204987155008072</v>
      </c>
      <c r="F567" t="str">
        <f>_xlfn.IFNA(VLOOKUP(D567,ctlistM2!A:AI,4,FALSE),"FA 12:0")</f>
        <v>dDG 17:0_20:3_</v>
      </c>
      <c r="G567">
        <f>_xlfn.IFNA(VLOOKUP(D567,ctlistM2!A:AL,11,FALSE),0)</f>
        <v>3</v>
      </c>
      <c r="H567" s="2">
        <f>IF(G567=0,0,VLOOKUP(F567,ProbListM2!D:W,IF(G567=1,17,IF(G567=2,18,IF(G567=3,19,IF(G567=4,20)))), FALSE))</f>
        <v>0.16400454139785636</v>
      </c>
      <c r="I567" s="12" t="str">
        <f>IF(_xlfn.IFNA(VLOOKUP(D567,ctlistM2!A:AI,12,FALSE),"FA 12:0")=0,"FA 12:0", _xlfn.IFNA(VLOOKUP(D567,ctlistM2!A:AI,12,FALSE),"FA 12:0"))</f>
        <v>FA 12:0</v>
      </c>
      <c r="J567" s="12">
        <f>_xlfn.IFNA(VLOOKUP(D567,ctlistM2!A:AO,19,FALSE),0)</f>
        <v>0</v>
      </c>
      <c r="K567" s="2">
        <f>IF(J567=0,0,VLOOKUP(I567,ProbListM2!D:W,IF(J567=1,17,IF(J567=2,18,IF(J567=3,19,IF(J567=4,20)))),FALSE))</f>
        <v>0</v>
      </c>
      <c r="L567" s="12" t="str">
        <f>IF(_xlfn.IFNA(VLOOKUP(D567,ctlistM2!A:AI,20,FALSE),"FA 12:0")=0,"FA 12:0", _xlfn.IFNA(VLOOKUP(D567,ctlistM2!A:AI,20,FALSE),"FA 12:0"))</f>
        <v>FA 12:0</v>
      </c>
      <c r="M567">
        <f>_xlfn.IFNA(VLOOKUP(D567,ctlistM2!A:AR,27,FALSE),0)</f>
        <v>0</v>
      </c>
      <c r="N567" s="2">
        <f>IF(M567=0,0,VLOOKUP(L567,ProbListM2!D:W,IF(M567=1,17,IF(M567=2,18,IF(M567=3,19,IF(M567=4,20)))), FALSE))</f>
        <v>0</v>
      </c>
      <c r="O567" t="str">
        <f>IF(_xlfn.IFNA(VLOOKUP(D567,ctlistM2!A:AI,28,FALSE),"FA 12:0")=0,"FA 12:0", _xlfn.IFNA(VLOOKUP(D567,ctlistM2!A:AI,28,FALSE),"FA 12:0"))</f>
        <v>FA 12:0</v>
      </c>
      <c r="P567">
        <f>_xlfn.IFNA(VLOOKUP(D567,ctlistM2!A:AU,35,FALSE),0)</f>
        <v>0</v>
      </c>
      <c r="Q567" s="2">
        <f>IF(P567=0,0,VLOOKUP(O567,ProbListM2!D:W,IF(P567=1,17,IF(P567=2,18,IF(P567=3,19,IF(P567=4,20)))), FALSE))</f>
        <v>0</v>
      </c>
    </row>
    <row r="568" spans="1:17" x14ac:dyDescent="0.25">
      <c r="A568">
        <v>567</v>
      </c>
      <c r="B568">
        <v>670.6</v>
      </c>
      <c r="C568">
        <v>369.4</v>
      </c>
      <c r="D568" t="s">
        <v>1571</v>
      </c>
      <c r="E568">
        <f>VLOOKUP(D568,ProbListM2!D:S,10,FALSE)</f>
        <v>0.59524870816325559</v>
      </c>
      <c r="F568" t="str">
        <f>_xlfn.IFNA(VLOOKUP(D568,ctlistM2!A:AI,4,FALSE),"FA 12:0")</f>
        <v>CE 18:1</v>
      </c>
      <c r="G568">
        <f>_xlfn.IFNA(VLOOKUP(D568,ctlistM2!A:AL,11,FALSE),0)</f>
        <v>2</v>
      </c>
      <c r="H568" s="2">
        <f>IF(G568=0,0,VLOOKUP(F568,ProbListM2!D:W,IF(G568=1,17,IF(G568=2,18,IF(G568=3,19,IF(G568=4,20)))), FALSE))</f>
        <v>1.4872844974966784E-2</v>
      </c>
      <c r="I568" s="12" t="str">
        <f>IF(_xlfn.IFNA(VLOOKUP(D568,ctlistM2!A:AI,12,FALSE),"FA 12:0")=0,"FA 12:0", _xlfn.IFNA(VLOOKUP(D568,ctlistM2!A:AI,12,FALSE),"FA 12:0"))</f>
        <v>FA 12:0</v>
      </c>
      <c r="J568" s="12">
        <f>_xlfn.IFNA(VLOOKUP(D568,ctlistM2!A:AO,19,FALSE),0)</f>
        <v>0</v>
      </c>
      <c r="K568" s="2">
        <f>IF(J568=0,0,VLOOKUP(I568,ProbListM2!D:W,IF(J568=1,17,IF(J568=2,18,IF(J568=3,19,IF(J568=4,20)))),FALSE))</f>
        <v>0</v>
      </c>
      <c r="L568" s="12" t="str">
        <f>IF(_xlfn.IFNA(VLOOKUP(D568,ctlistM2!A:AI,20,FALSE),"FA 12:0")=0,"FA 12:0", _xlfn.IFNA(VLOOKUP(D568,ctlistM2!A:AI,20,FALSE),"FA 12:0"))</f>
        <v>FA 12:0</v>
      </c>
      <c r="M568">
        <f>_xlfn.IFNA(VLOOKUP(D568,ctlistM2!A:AR,27,FALSE),0)</f>
        <v>0</v>
      </c>
      <c r="N568" s="2">
        <f>IF(M568=0,0,VLOOKUP(L568,ProbListM2!D:W,IF(M568=1,17,IF(M568=2,18,IF(M568=3,19,IF(M568=4,20)))), FALSE))</f>
        <v>0</v>
      </c>
      <c r="O568" t="str">
        <f>IF(_xlfn.IFNA(VLOOKUP(D568,ctlistM2!A:AI,28,FALSE),"FA 12:0")=0,"FA 12:0", _xlfn.IFNA(VLOOKUP(D568,ctlistM2!A:AI,28,FALSE),"FA 12:0"))</f>
        <v>FA 12:0</v>
      </c>
      <c r="P568">
        <f>_xlfn.IFNA(VLOOKUP(D568,ctlistM2!A:AU,35,FALSE),0)</f>
        <v>0</v>
      </c>
      <c r="Q568" s="2">
        <f>IF(P568=0,0,VLOOKUP(O568,ProbListM2!D:W,IF(P568=1,17,IF(P568=2,18,IF(P568=3,19,IF(P568=4,20)))), FALSE))</f>
        <v>0</v>
      </c>
    </row>
    <row r="569" spans="1:17" x14ac:dyDescent="0.25">
      <c r="A569">
        <v>568</v>
      </c>
      <c r="B569">
        <v>668.6</v>
      </c>
      <c r="C569">
        <v>369.4</v>
      </c>
      <c r="D569" t="s">
        <v>1572</v>
      </c>
      <c r="E569">
        <f>VLOOKUP(D569,ProbListM2!D:S,10,FALSE)</f>
        <v>0.5954273229630298</v>
      </c>
      <c r="F569" t="str">
        <f>_xlfn.IFNA(VLOOKUP(D569,ctlistM2!A:AI,4,FALSE),"FA 12:0")</f>
        <v>DG 18:1_20:1_2</v>
      </c>
      <c r="G569">
        <f>_xlfn.IFNA(VLOOKUP(D569,ctlistM2!A:AL,11,FALSE),0)</f>
        <v>1</v>
      </c>
      <c r="H569" s="2">
        <f>IF(G569=0,0,VLOOKUP(F569,ProbListM2!D:W,IF(G569=1,17,IF(G569=2,18,IF(G569=3,19,IF(G569=4,20)))), FALSE))</f>
        <v>2.4281278065131143E-2</v>
      </c>
      <c r="I569" s="12" t="str">
        <f>IF(_xlfn.IFNA(VLOOKUP(D569,ctlistM2!A:AI,12,FALSE),"FA 12:0")=0,"FA 12:0", _xlfn.IFNA(VLOOKUP(D569,ctlistM2!A:AI,12,FALSE),"FA 12:0"))</f>
        <v>CE 18:2</v>
      </c>
      <c r="J569" s="12">
        <f>_xlfn.IFNA(VLOOKUP(D569,ctlistM2!A:AO,19,FALSE),0)</f>
        <v>2</v>
      </c>
      <c r="K569" s="2">
        <f>IF(J569=0,0,VLOOKUP(I569,ProbListM2!D:W,IF(J569=1,17,IF(J569=2,18,IF(J569=3,19,IF(J569=4,20)))),FALSE))</f>
        <v>1.4839785587754841E-2</v>
      </c>
      <c r="L569" s="12" t="str">
        <f>IF(_xlfn.IFNA(VLOOKUP(D569,ctlistM2!A:AI,20,FALSE),"FA 12:0")=0,"FA 12:0", _xlfn.IFNA(VLOOKUP(D569,ctlistM2!A:AI,20,FALSE),"FA 12:0"))</f>
        <v>FA 12:0</v>
      </c>
      <c r="M569">
        <f>_xlfn.IFNA(VLOOKUP(D569,ctlistM2!A:AR,27,FALSE),0)</f>
        <v>0</v>
      </c>
      <c r="N569" s="2">
        <f>IF(M569=0,0,VLOOKUP(L569,ProbListM2!D:W,IF(M569=1,17,IF(M569=2,18,IF(M569=3,19,IF(M569=4,20)))), FALSE))</f>
        <v>0</v>
      </c>
      <c r="O569" t="str">
        <f>IF(_xlfn.IFNA(VLOOKUP(D569,ctlistM2!A:AI,28,FALSE),"FA 12:0")=0,"FA 12:0", _xlfn.IFNA(VLOOKUP(D569,ctlistM2!A:AI,28,FALSE),"FA 12:0"))</f>
        <v>FA 12:0</v>
      </c>
      <c r="P569">
        <f>_xlfn.IFNA(VLOOKUP(D569,ctlistM2!A:AU,35,FALSE),0)</f>
        <v>0</v>
      </c>
      <c r="Q569" s="2">
        <f>IF(P569=0,0,VLOOKUP(O569,ProbListM2!D:W,IF(P569=1,17,IF(P569=2,18,IF(P569=3,19,IF(P569=4,20)))), FALSE))</f>
        <v>0</v>
      </c>
    </row>
    <row r="570" spans="1:17" x14ac:dyDescent="0.25">
      <c r="A570">
        <v>569</v>
      </c>
      <c r="B570">
        <v>666.6</v>
      </c>
      <c r="C570">
        <v>369.4</v>
      </c>
      <c r="D570" t="s">
        <v>1573</v>
      </c>
      <c r="E570">
        <f>VLOOKUP(D570,ProbListM2!D:S,10,FALSE)</f>
        <v>0.59560599135930281</v>
      </c>
      <c r="F570" t="str">
        <f>_xlfn.IFNA(VLOOKUP(D570,ctlistM2!A:AI,4,FALSE),"FA 12:0")</f>
        <v>CE 18:3</v>
      </c>
      <c r="G570">
        <f>_xlfn.IFNA(VLOOKUP(D570,ctlistM2!A:AL,11,FALSE),0)</f>
        <v>2</v>
      </c>
      <c r="H570" s="2">
        <f>IF(G570=0,0,VLOOKUP(F570,ProbListM2!D:W,IF(G570=1,17,IF(G570=2,18,IF(G570=3,19,IF(G570=4,20)))), FALSE))</f>
        <v>1.4806758658002085E-2</v>
      </c>
      <c r="I570" s="12" t="str">
        <f>IF(_xlfn.IFNA(VLOOKUP(D570,ctlistM2!A:AI,12,FALSE),"FA 12:0")=0,"FA 12:0", _xlfn.IFNA(VLOOKUP(D570,ctlistM2!A:AI,12,FALSE),"FA 12:0"))</f>
        <v>FA 12:0</v>
      </c>
      <c r="J570" s="12">
        <f>_xlfn.IFNA(VLOOKUP(D570,ctlistM2!A:AO,19,FALSE),0)</f>
        <v>0</v>
      </c>
      <c r="K570" s="2">
        <f>IF(J570=0,0,VLOOKUP(I570,ProbListM2!D:W,IF(J570=1,17,IF(J570=2,18,IF(J570=3,19,IF(J570=4,20)))),FALSE))</f>
        <v>0</v>
      </c>
      <c r="L570" s="12" t="str">
        <f>IF(_xlfn.IFNA(VLOOKUP(D570,ctlistM2!A:AI,20,FALSE),"FA 12:0")=0,"FA 12:0", _xlfn.IFNA(VLOOKUP(D570,ctlistM2!A:AI,20,FALSE),"FA 12:0"))</f>
        <v>FA 12:0</v>
      </c>
      <c r="M570">
        <f>_xlfn.IFNA(VLOOKUP(D570,ctlistM2!A:AR,27,FALSE),0)</f>
        <v>0</v>
      </c>
      <c r="N570" s="2">
        <f>IF(M570=0,0,VLOOKUP(L570,ProbListM2!D:W,IF(M570=1,17,IF(M570=2,18,IF(M570=3,19,IF(M570=4,20)))), FALSE))</f>
        <v>0</v>
      </c>
      <c r="O570" t="str">
        <f>IF(_xlfn.IFNA(VLOOKUP(D570,ctlistM2!A:AI,28,FALSE),"FA 12:0")=0,"FA 12:0", _xlfn.IFNA(VLOOKUP(D570,ctlistM2!A:AI,28,FALSE),"FA 12:0"))</f>
        <v>FA 12:0</v>
      </c>
      <c r="P570">
        <f>_xlfn.IFNA(VLOOKUP(D570,ctlistM2!A:AU,35,FALSE),0)</f>
        <v>0</v>
      </c>
      <c r="Q570" s="2">
        <f>IF(P570=0,0,VLOOKUP(O570,ProbListM2!D:W,IF(P570=1,17,IF(P570=2,18,IF(P570=3,19,IF(P570=4,20)))), FALSE))</f>
        <v>0</v>
      </c>
    </row>
    <row r="571" spans="1:17" x14ac:dyDescent="0.25">
      <c r="A571">
        <v>570</v>
      </c>
      <c r="B571">
        <v>664.6</v>
      </c>
      <c r="C571">
        <v>369.4</v>
      </c>
      <c r="D571" t="s">
        <v>1574</v>
      </c>
      <c r="E571">
        <f>VLOOKUP(D571,ProbListM2!D:S,10,FALSE)</f>
        <v>0.5957847133681573</v>
      </c>
      <c r="F571" t="str">
        <f>_xlfn.IFNA(VLOOKUP(D571,ctlistM2!A:AI,4,FALSE),"FA 12:0")</f>
        <v>CE 18:4</v>
      </c>
      <c r="G571">
        <f>_xlfn.IFNA(VLOOKUP(D571,ctlistM2!A:AL,11,FALSE),0)</f>
        <v>2</v>
      </c>
      <c r="H571" s="2">
        <f>IF(G571=0,0,VLOOKUP(F571,ProbListM2!D:W,IF(G571=1,17,IF(G571=2,18,IF(G571=3,19,IF(G571=4,20)))), FALSE))</f>
        <v>1.4773764224258697E-2</v>
      </c>
      <c r="I571" s="12" t="str">
        <f>IF(_xlfn.IFNA(VLOOKUP(D571,ctlistM2!A:AI,12,FALSE),"FA 12:0")=0,"FA 12:0", _xlfn.IFNA(VLOOKUP(D571,ctlistM2!A:AI,12,FALSE),"FA 12:0"))</f>
        <v>FA 12:0</v>
      </c>
      <c r="J571" s="12">
        <f>_xlfn.IFNA(VLOOKUP(D571,ctlistM2!A:AO,19,FALSE),0)</f>
        <v>0</v>
      </c>
      <c r="K571" s="2">
        <f>IF(J571=0,0,VLOOKUP(I571,ProbListM2!D:W,IF(J571=1,17,IF(J571=2,18,IF(J571=3,19,IF(J571=4,20)))),FALSE))</f>
        <v>0</v>
      </c>
      <c r="L571" s="12" t="str">
        <f>IF(_xlfn.IFNA(VLOOKUP(D571,ctlistM2!A:AI,20,FALSE),"FA 12:0")=0,"FA 12:0", _xlfn.IFNA(VLOOKUP(D571,ctlistM2!A:AI,20,FALSE),"FA 12:0"))</f>
        <v>FA 12:0</v>
      </c>
      <c r="M571">
        <f>_xlfn.IFNA(VLOOKUP(D571,ctlistM2!A:AR,27,FALSE),0)</f>
        <v>0</v>
      </c>
      <c r="N571" s="2">
        <f>IF(M571=0,0,VLOOKUP(L571,ProbListM2!D:W,IF(M571=1,17,IF(M571=2,18,IF(M571=3,19,IF(M571=4,20)))), FALSE))</f>
        <v>0</v>
      </c>
      <c r="O571" t="str">
        <f>IF(_xlfn.IFNA(VLOOKUP(D571,ctlistM2!A:AI,28,FALSE),"FA 12:0")=0,"FA 12:0", _xlfn.IFNA(VLOOKUP(D571,ctlistM2!A:AI,28,FALSE),"FA 12:0"))</f>
        <v>FA 12:0</v>
      </c>
      <c r="P571">
        <f>_xlfn.IFNA(VLOOKUP(D571,ctlistM2!A:AU,35,FALSE),0)</f>
        <v>0</v>
      </c>
      <c r="Q571" s="2">
        <f>IF(P571=0,0,VLOOKUP(O571,ProbListM2!D:W,IF(P571=1,17,IF(P571=2,18,IF(P571=3,19,IF(P571=4,20)))), FALSE))</f>
        <v>0</v>
      </c>
    </row>
    <row r="572" spans="1:17" x14ac:dyDescent="0.25">
      <c r="A572">
        <v>571</v>
      </c>
      <c r="B572">
        <v>662.6</v>
      </c>
      <c r="C572">
        <v>369.4</v>
      </c>
      <c r="D572" t="s">
        <v>1575</v>
      </c>
      <c r="E572">
        <f>VLOOKUP(D572,ProbListM2!D:S,10,FALSE)</f>
        <v>0.59596348900568052</v>
      </c>
      <c r="F572" t="str">
        <f>_xlfn.IFNA(VLOOKUP(D572,ctlistM2!A:AI,4,FALSE),"FA 12:0")</f>
        <v>FA 12:0</v>
      </c>
      <c r="G572">
        <f>_xlfn.IFNA(VLOOKUP(D572,ctlistM2!A:AL,11,FALSE),0)</f>
        <v>0</v>
      </c>
      <c r="H572" s="2">
        <f>IF(G572=0,0,VLOOKUP(F572,ProbListM2!D:W,IF(G572=1,17,IF(G572=2,18,IF(G572=3,19,IF(G572=4,20)))), FALSE))</f>
        <v>0</v>
      </c>
      <c r="I572" s="12" t="str">
        <f>IF(_xlfn.IFNA(VLOOKUP(D572,ctlistM2!A:AI,12,FALSE),"FA 12:0")=0,"FA 12:0", _xlfn.IFNA(VLOOKUP(D572,ctlistM2!A:AI,12,FALSE),"FA 12:0"))</f>
        <v>FA 12:0</v>
      </c>
      <c r="J572" s="12">
        <f>_xlfn.IFNA(VLOOKUP(D572,ctlistM2!A:AO,19,FALSE),0)</f>
        <v>0</v>
      </c>
      <c r="K572" s="2">
        <f>IF(J572=0,0,VLOOKUP(I572,ProbListM2!D:W,IF(J572=1,17,IF(J572=2,18,IF(J572=3,19,IF(J572=4,20)))),FALSE))</f>
        <v>0</v>
      </c>
      <c r="L572" s="12" t="str">
        <f>IF(_xlfn.IFNA(VLOOKUP(D572,ctlistM2!A:AI,20,FALSE),"FA 12:0")=0,"FA 12:0", _xlfn.IFNA(VLOOKUP(D572,ctlistM2!A:AI,20,FALSE),"FA 12:0"))</f>
        <v>FA 12:0</v>
      </c>
      <c r="M572">
        <f>_xlfn.IFNA(VLOOKUP(D572,ctlistM2!A:AR,27,FALSE),0)</f>
        <v>0</v>
      </c>
      <c r="N572" s="2">
        <f>IF(M572=0,0,VLOOKUP(L572,ProbListM2!D:W,IF(M572=1,17,IF(M572=2,18,IF(M572=3,19,IF(M572=4,20)))), FALSE))</f>
        <v>0</v>
      </c>
      <c r="O572" t="str">
        <f>IF(_xlfn.IFNA(VLOOKUP(D572,ctlistM2!A:AI,28,FALSE),"FA 12:0")=0,"FA 12:0", _xlfn.IFNA(VLOOKUP(D572,ctlistM2!A:AI,28,FALSE),"FA 12:0"))</f>
        <v>FA 12:0</v>
      </c>
      <c r="P572">
        <f>_xlfn.IFNA(VLOOKUP(D572,ctlistM2!A:AU,35,FALSE),0)</f>
        <v>0</v>
      </c>
      <c r="Q572" s="2">
        <f>IF(P572=0,0,VLOOKUP(O572,ProbListM2!D:W,IF(P572=1,17,IF(P572=2,18,IF(P572=3,19,IF(P572=4,20)))), FALSE))</f>
        <v>0</v>
      </c>
    </row>
    <row r="573" spans="1:17" x14ac:dyDescent="0.25">
      <c r="A573">
        <v>572</v>
      </c>
      <c r="B573">
        <v>698.7</v>
      </c>
      <c r="C573">
        <v>369.4</v>
      </c>
      <c r="D573" t="s">
        <v>1576</v>
      </c>
      <c r="E573">
        <f>VLOOKUP(D573,ProbListM2!D:S,10,FALSE)</f>
        <v>0.58187600511289583</v>
      </c>
      <c r="F573" t="str">
        <f>_xlfn.IFNA(VLOOKUP(D573,ctlistM2!A:AI,4,FALSE),"FA 12:0")</f>
        <v>DG 20:1_20:0</v>
      </c>
      <c r="G573">
        <f>_xlfn.IFNA(VLOOKUP(D573,ctlistM2!A:AL,11,FALSE),0)</f>
        <v>1</v>
      </c>
      <c r="H573" s="2">
        <f>IF(G573=0,0,VLOOKUP(F573,ProbListM2!D:W,IF(G573=1,17,IF(G573=2,18,IF(G573=3,19,IF(G573=4,20)))), FALSE))</f>
        <v>2.3728660971191529E-2</v>
      </c>
      <c r="I573" s="12" t="str">
        <f>IF(_xlfn.IFNA(VLOOKUP(D573,ctlistM2!A:AI,12,FALSE),"FA 12:0")=0,"FA 12:0", _xlfn.IFNA(VLOOKUP(D573,ctlistM2!A:AI,12,FALSE),"FA 12:0"))</f>
        <v>CE 20:1</v>
      </c>
      <c r="J573" s="12">
        <f>_xlfn.IFNA(VLOOKUP(D573,ctlistM2!A:AO,19,FALSE),0)</f>
        <v>2</v>
      </c>
      <c r="K573" s="2">
        <f>IF(J573=0,0,VLOOKUP(I573,ProbListM2!D:W,IF(J573=1,17,IF(J573=2,18,IF(J573=3,19,IF(J573=4,20)))),FALSE))</f>
        <v>1.7413403257295092E-2</v>
      </c>
      <c r="L573" s="12" t="str">
        <f>IF(_xlfn.IFNA(VLOOKUP(D573,ctlistM2!A:AI,20,FALSE),"FA 12:0")=0,"FA 12:0", _xlfn.IFNA(VLOOKUP(D573,ctlistM2!A:AI,20,FALSE),"FA 12:0"))</f>
        <v>FA 12:0</v>
      </c>
      <c r="M573">
        <f>_xlfn.IFNA(VLOOKUP(D573,ctlistM2!A:AR,27,FALSE),0)</f>
        <v>0</v>
      </c>
      <c r="N573" s="2">
        <f>IF(M573=0,0,VLOOKUP(L573,ProbListM2!D:W,IF(M573=1,17,IF(M573=2,18,IF(M573=3,19,IF(M573=4,20)))), FALSE))</f>
        <v>0</v>
      </c>
      <c r="O573" t="str">
        <f>IF(_xlfn.IFNA(VLOOKUP(D573,ctlistM2!A:AI,28,FALSE),"FA 12:0")=0,"FA 12:0", _xlfn.IFNA(VLOOKUP(D573,ctlistM2!A:AI,28,FALSE),"FA 12:0"))</f>
        <v>FA 12:0</v>
      </c>
      <c r="P573">
        <f>_xlfn.IFNA(VLOOKUP(D573,ctlistM2!A:AU,35,FALSE),0)</f>
        <v>0</v>
      </c>
      <c r="Q573" s="2">
        <f>IF(P573=0,0,VLOOKUP(O573,ProbListM2!D:W,IF(P573=1,17,IF(P573=2,18,IF(P573=3,19,IF(P573=4,20)))), FALSE))</f>
        <v>0</v>
      </c>
    </row>
    <row r="574" spans="1:17" x14ac:dyDescent="0.25">
      <c r="A574">
        <v>573</v>
      </c>
      <c r="B574">
        <v>696.7</v>
      </c>
      <c r="C574">
        <v>369.4</v>
      </c>
      <c r="D574" t="s">
        <v>1577</v>
      </c>
      <c r="E574">
        <f>VLOOKUP(D574,ProbListM2!D:S,10,FALSE)</f>
        <v>0.58205060719891688</v>
      </c>
      <c r="F574" t="str">
        <f>_xlfn.IFNA(VLOOKUP(D574,ctlistM2!A:AI,4,FALSE),"FA 12:0")</f>
        <v>CE 20:2</v>
      </c>
      <c r="G574">
        <f>_xlfn.IFNA(VLOOKUP(D574,ctlistM2!A:AL,11,FALSE),0)</f>
        <v>2</v>
      </c>
      <c r="H574" s="2">
        <f>IF(G574=0,0,VLOOKUP(F574,ProbListM2!D:W,IF(G574=1,17,IF(G574=2,18,IF(G574=3,19,IF(G574=4,20)))), FALSE))</f>
        <v>1.737795833279409E-2</v>
      </c>
      <c r="I574" s="12" t="str">
        <f>IF(_xlfn.IFNA(VLOOKUP(D574,ctlistM2!A:AI,12,FALSE),"FA 12:0")=0,"FA 12:0", _xlfn.IFNA(VLOOKUP(D574,ctlistM2!A:AI,12,FALSE),"FA 12:0"))</f>
        <v>FA 12:0</v>
      </c>
      <c r="J574" s="12">
        <f>_xlfn.IFNA(VLOOKUP(D574,ctlistM2!A:AO,19,FALSE),0)</f>
        <v>0</v>
      </c>
      <c r="K574" s="2">
        <f>IF(J574=0,0,VLOOKUP(I574,ProbListM2!D:W,IF(J574=1,17,IF(J574=2,18,IF(J574=3,19,IF(J574=4,20)))),FALSE))</f>
        <v>0</v>
      </c>
      <c r="L574" s="12" t="str">
        <f>IF(_xlfn.IFNA(VLOOKUP(D574,ctlistM2!A:AI,20,FALSE),"FA 12:0")=0,"FA 12:0", _xlfn.IFNA(VLOOKUP(D574,ctlistM2!A:AI,20,FALSE),"FA 12:0"))</f>
        <v>FA 12:0</v>
      </c>
      <c r="M574">
        <f>_xlfn.IFNA(VLOOKUP(D574,ctlistM2!A:AR,27,FALSE),0)</f>
        <v>0</v>
      </c>
      <c r="N574" s="2">
        <f>IF(M574=0,0,VLOOKUP(L574,ProbListM2!D:W,IF(M574=1,17,IF(M574=2,18,IF(M574=3,19,IF(M574=4,20)))), FALSE))</f>
        <v>0</v>
      </c>
      <c r="O574" t="str">
        <f>IF(_xlfn.IFNA(VLOOKUP(D574,ctlistM2!A:AI,28,FALSE),"FA 12:0")=0,"FA 12:0", _xlfn.IFNA(VLOOKUP(D574,ctlistM2!A:AI,28,FALSE),"FA 12:0"))</f>
        <v>FA 12:0</v>
      </c>
      <c r="P574">
        <f>_xlfn.IFNA(VLOOKUP(D574,ctlistM2!A:AU,35,FALSE),0)</f>
        <v>0</v>
      </c>
      <c r="Q574" s="2">
        <f>IF(P574=0,0,VLOOKUP(O574,ProbListM2!D:W,IF(P574=1,17,IF(P574=2,18,IF(P574=3,19,IF(P574=4,20)))), FALSE))</f>
        <v>0</v>
      </c>
    </row>
    <row r="575" spans="1:17" x14ac:dyDescent="0.25">
      <c r="A575">
        <v>574</v>
      </c>
      <c r="B575">
        <v>694.6</v>
      </c>
      <c r="C575">
        <v>369.4</v>
      </c>
      <c r="D575" t="s">
        <v>1578</v>
      </c>
      <c r="E575">
        <f>VLOOKUP(D575,ProbListM2!D:S,10,FALSE)</f>
        <v>0.58222526167735167</v>
      </c>
      <c r="F575" t="str">
        <f>_xlfn.IFNA(VLOOKUP(D575,ctlistM2!A:AI,4,FALSE),"FA 12:0")</f>
        <v>CE 20:3</v>
      </c>
      <c r="G575">
        <f>_xlfn.IFNA(VLOOKUP(D575,ctlistM2!A:AL,11,FALSE),0)</f>
        <v>2</v>
      </c>
      <c r="H575" s="2">
        <f>IF(G575=0,0,VLOOKUP(F575,ProbListM2!D:W,IF(G575=1,17,IF(G575=2,18,IF(G575=3,19,IF(G575=4,20)))), FALSE))</f>
        <v>1.7342543000366122E-2</v>
      </c>
      <c r="I575" s="12" t="str">
        <f>IF(_xlfn.IFNA(VLOOKUP(D575,ctlistM2!A:AI,12,FALSE),"FA 12:0")=0,"FA 12:0", _xlfn.IFNA(VLOOKUP(D575,ctlistM2!A:AI,12,FALSE),"FA 12:0"))</f>
        <v>FA 12:0</v>
      </c>
      <c r="J575" s="12">
        <f>_xlfn.IFNA(VLOOKUP(D575,ctlistM2!A:AO,19,FALSE),0)</f>
        <v>0</v>
      </c>
      <c r="K575" s="2">
        <f>IF(J575=0,0,VLOOKUP(I575,ProbListM2!D:W,IF(J575=1,17,IF(J575=2,18,IF(J575=3,19,IF(J575=4,20)))),FALSE))</f>
        <v>0</v>
      </c>
      <c r="L575" s="12" t="str">
        <f>IF(_xlfn.IFNA(VLOOKUP(D575,ctlistM2!A:AI,20,FALSE),"FA 12:0")=0,"FA 12:0", _xlfn.IFNA(VLOOKUP(D575,ctlistM2!A:AI,20,FALSE),"FA 12:0"))</f>
        <v>FA 12:0</v>
      </c>
      <c r="M575">
        <f>_xlfn.IFNA(VLOOKUP(D575,ctlistM2!A:AR,27,FALSE),0)</f>
        <v>0</v>
      </c>
      <c r="N575" s="2">
        <f>IF(M575=0,0,VLOOKUP(L575,ProbListM2!D:W,IF(M575=1,17,IF(M575=2,18,IF(M575=3,19,IF(M575=4,20)))), FALSE))</f>
        <v>0</v>
      </c>
      <c r="O575" t="str">
        <f>IF(_xlfn.IFNA(VLOOKUP(D575,ctlistM2!A:AI,28,FALSE),"FA 12:0")=0,"FA 12:0", _xlfn.IFNA(VLOOKUP(D575,ctlistM2!A:AI,28,FALSE),"FA 12:0"))</f>
        <v>FA 12:0</v>
      </c>
      <c r="P575">
        <f>_xlfn.IFNA(VLOOKUP(D575,ctlistM2!A:AU,35,FALSE),0)</f>
        <v>0</v>
      </c>
      <c r="Q575" s="2">
        <f>IF(P575=0,0,VLOOKUP(O575,ProbListM2!D:W,IF(P575=1,17,IF(P575=2,18,IF(P575=3,19,IF(P575=4,20)))), FALSE))</f>
        <v>0</v>
      </c>
    </row>
    <row r="576" spans="1:17" x14ac:dyDescent="0.25">
      <c r="A576">
        <v>575</v>
      </c>
      <c r="B576">
        <v>692.6</v>
      </c>
      <c r="C576">
        <v>369.4</v>
      </c>
      <c r="D576" t="s">
        <v>1579</v>
      </c>
      <c r="E576">
        <f>VLOOKUP(D576,ProbListM2!D:S,10,FALSE)</f>
        <v>0.58239996856392162</v>
      </c>
      <c r="F576" t="str">
        <f>_xlfn.IFNA(VLOOKUP(D576,ctlistM2!A:AI,4,FALSE),"FA 12:0")</f>
        <v>CE 20:4</v>
      </c>
      <c r="G576">
        <f>_xlfn.IFNA(VLOOKUP(D576,ctlistM2!A:AL,11,FALSE),0)</f>
        <v>2</v>
      </c>
      <c r="H576" s="2">
        <f>IF(G576=0,0,VLOOKUP(F576,ProbListM2!D:W,IF(G576=1,17,IF(G576=2,18,IF(G576=3,19,IF(G576=4,20)))), FALSE))</f>
        <v>1.7307157296694971E-2</v>
      </c>
      <c r="I576" s="12" t="str">
        <f>IF(_xlfn.IFNA(VLOOKUP(D576,ctlistM2!A:AI,12,FALSE),"FA 12:0")=0,"FA 12:0", _xlfn.IFNA(VLOOKUP(D576,ctlistM2!A:AI,12,FALSE),"FA 12:0"))</f>
        <v>FA 12:0</v>
      </c>
      <c r="J576" s="12">
        <f>_xlfn.IFNA(VLOOKUP(D576,ctlistM2!A:AO,19,FALSE),0)</f>
        <v>0</v>
      </c>
      <c r="K576" s="2">
        <f>IF(J576=0,0,VLOOKUP(I576,ProbListM2!D:W,IF(J576=1,17,IF(J576=2,18,IF(J576=3,19,IF(J576=4,20)))),FALSE))</f>
        <v>0</v>
      </c>
      <c r="L576" s="12" t="str">
        <f>IF(_xlfn.IFNA(VLOOKUP(D576,ctlistM2!A:AI,20,FALSE),"FA 12:0")=0,"FA 12:0", _xlfn.IFNA(VLOOKUP(D576,ctlistM2!A:AI,20,FALSE),"FA 12:0"))</f>
        <v>FA 12:0</v>
      </c>
      <c r="M576">
        <f>_xlfn.IFNA(VLOOKUP(D576,ctlistM2!A:AR,27,FALSE),0)</f>
        <v>0</v>
      </c>
      <c r="N576" s="2">
        <f>IF(M576=0,0,VLOOKUP(L576,ProbListM2!D:W,IF(M576=1,17,IF(M576=2,18,IF(M576=3,19,IF(M576=4,20)))), FALSE))</f>
        <v>0</v>
      </c>
      <c r="O576" t="str">
        <f>IF(_xlfn.IFNA(VLOOKUP(D576,ctlistM2!A:AI,28,FALSE),"FA 12:0")=0,"FA 12:0", _xlfn.IFNA(VLOOKUP(D576,ctlistM2!A:AI,28,FALSE),"FA 12:0"))</f>
        <v>FA 12:0</v>
      </c>
      <c r="P576">
        <f>_xlfn.IFNA(VLOOKUP(D576,ctlistM2!A:AU,35,FALSE),0)</f>
        <v>0</v>
      </c>
      <c r="Q576" s="2">
        <f>IF(P576=0,0,VLOOKUP(O576,ProbListM2!D:W,IF(P576=1,17,IF(P576=2,18,IF(P576=3,19,IF(P576=4,20)))), FALSE))</f>
        <v>0</v>
      </c>
    </row>
    <row r="577" spans="1:17" x14ac:dyDescent="0.25">
      <c r="A577">
        <v>576</v>
      </c>
      <c r="B577">
        <v>690.6</v>
      </c>
      <c r="C577">
        <v>369.4</v>
      </c>
      <c r="D577" t="s">
        <v>1580</v>
      </c>
      <c r="E577">
        <f>VLOOKUP(D577,ProbListM2!D:S,10,FALSE)</f>
        <v>0.58257472787435272</v>
      </c>
      <c r="F577" t="str">
        <f>_xlfn.IFNA(VLOOKUP(D577,ctlistM2!A:AI,4,FALSE),"FA 12:0")</f>
        <v>CE 20:5</v>
      </c>
      <c r="G577">
        <f>_xlfn.IFNA(VLOOKUP(D577,ctlistM2!A:AL,11,FALSE),0)</f>
        <v>2</v>
      </c>
      <c r="H577" s="2">
        <f>IF(G577=0,0,VLOOKUP(F577,ProbListM2!D:W,IF(G577=1,17,IF(G577=2,18,IF(G577=3,19,IF(G577=4,20)))), FALSE))</f>
        <v>1.7271801258488456E-2</v>
      </c>
      <c r="I577" s="12" t="str">
        <f>IF(_xlfn.IFNA(VLOOKUP(D577,ctlistM2!A:AI,12,FALSE),"FA 12:0")=0,"FA 12:0", _xlfn.IFNA(VLOOKUP(D577,ctlistM2!A:AI,12,FALSE),"FA 12:0"))</f>
        <v>FA 12:0</v>
      </c>
      <c r="J577" s="12">
        <f>_xlfn.IFNA(VLOOKUP(D577,ctlistM2!A:AO,19,FALSE),0)</f>
        <v>0</v>
      </c>
      <c r="K577" s="2">
        <f>IF(J577=0,0,VLOOKUP(I577,ProbListM2!D:W,IF(J577=1,17,IF(J577=2,18,IF(J577=3,19,IF(J577=4,20)))),FALSE))</f>
        <v>0</v>
      </c>
      <c r="L577" s="12" t="str">
        <f>IF(_xlfn.IFNA(VLOOKUP(D577,ctlistM2!A:AI,20,FALSE),"FA 12:0")=0,"FA 12:0", _xlfn.IFNA(VLOOKUP(D577,ctlistM2!A:AI,20,FALSE),"FA 12:0"))</f>
        <v>FA 12:0</v>
      </c>
      <c r="M577">
        <f>_xlfn.IFNA(VLOOKUP(D577,ctlistM2!A:AR,27,FALSE),0)</f>
        <v>0</v>
      </c>
      <c r="N577" s="2">
        <f>IF(M577=0,0,VLOOKUP(L577,ProbListM2!D:W,IF(M577=1,17,IF(M577=2,18,IF(M577=3,19,IF(M577=4,20)))), FALSE))</f>
        <v>0</v>
      </c>
      <c r="O577" t="str">
        <f>IF(_xlfn.IFNA(VLOOKUP(D577,ctlistM2!A:AI,28,FALSE),"FA 12:0")=0,"FA 12:0", _xlfn.IFNA(VLOOKUP(D577,ctlistM2!A:AI,28,FALSE),"FA 12:0"))</f>
        <v>FA 12:0</v>
      </c>
      <c r="P577">
        <f>_xlfn.IFNA(VLOOKUP(D577,ctlistM2!A:AU,35,FALSE),0)</f>
        <v>0</v>
      </c>
      <c r="Q577" s="2">
        <f>IF(P577=0,0,VLOOKUP(O577,ProbListM2!D:W,IF(P577=1,17,IF(P577=2,18,IF(P577=3,19,IF(P577=4,20)))), FALSE))</f>
        <v>0</v>
      </c>
    </row>
    <row r="578" spans="1:17" x14ac:dyDescent="0.25">
      <c r="A578">
        <v>577</v>
      </c>
      <c r="B578">
        <v>688.6</v>
      </c>
      <c r="C578">
        <v>369.4</v>
      </c>
      <c r="D578" t="s">
        <v>1581</v>
      </c>
      <c r="E578">
        <f>VLOOKUP(D578,ProbListM2!D:S,10,FALSE)</f>
        <v>0.58274953962437526</v>
      </c>
      <c r="F578" t="str">
        <f>_xlfn.IFNA(VLOOKUP(D578,ctlistM2!A:AI,4,FALSE),"FA 12:0")</f>
        <v>FA 12:0</v>
      </c>
      <c r="G578">
        <f>_xlfn.IFNA(VLOOKUP(D578,ctlistM2!A:AL,11,FALSE),0)</f>
        <v>0</v>
      </c>
      <c r="H578" s="2">
        <f>IF(G578=0,0,VLOOKUP(F578,ProbListM2!D:W,IF(G578=1,17,IF(G578=2,18,IF(G578=3,19,IF(G578=4,20)))), FALSE))</f>
        <v>0</v>
      </c>
      <c r="I578" s="12" t="str">
        <f>IF(_xlfn.IFNA(VLOOKUP(D578,ctlistM2!A:AI,12,FALSE),"FA 12:0")=0,"FA 12:0", _xlfn.IFNA(VLOOKUP(D578,ctlistM2!A:AI,12,FALSE),"FA 12:0"))</f>
        <v>FA 12:0</v>
      </c>
      <c r="J578" s="12">
        <f>_xlfn.IFNA(VLOOKUP(D578,ctlistM2!A:AO,19,FALSE),0)</f>
        <v>0</v>
      </c>
      <c r="K578" s="2">
        <f>IF(J578=0,0,VLOOKUP(I578,ProbListM2!D:W,IF(J578=1,17,IF(J578=2,18,IF(J578=3,19,IF(J578=4,20)))),FALSE))</f>
        <v>0</v>
      </c>
      <c r="L578" s="12" t="str">
        <f>IF(_xlfn.IFNA(VLOOKUP(D578,ctlistM2!A:AI,20,FALSE),"FA 12:0")=0,"FA 12:0", _xlfn.IFNA(VLOOKUP(D578,ctlistM2!A:AI,20,FALSE),"FA 12:0"))</f>
        <v>FA 12:0</v>
      </c>
      <c r="M578">
        <f>_xlfn.IFNA(VLOOKUP(D578,ctlistM2!A:AR,27,FALSE),0)</f>
        <v>0</v>
      </c>
      <c r="N578" s="2">
        <f>IF(M578=0,0,VLOOKUP(L578,ProbListM2!D:W,IF(M578=1,17,IF(M578=2,18,IF(M578=3,19,IF(M578=4,20)))), FALSE))</f>
        <v>0</v>
      </c>
      <c r="O578" t="str">
        <f>IF(_xlfn.IFNA(VLOOKUP(D578,ctlistM2!A:AI,28,FALSE),"FA 12:0")=0,"FA 12:0", _xlfn.IFNA(VLOOKUP(D578,ctlistM2!A:AI,28,FALSE),"FA 12:0"))</f>
        <v>FA 12:0</v>
      </c>
      <c r="P578">
        <f>_xlfn.IFNA(VLOOKUP(D578,ctlistM2!A:AU,35,FALSE),0)</f>
        <v>0</v>
      </c>
      <c r="Q578" s="2">
        <f>IF(P578=0,0,VLOOKUP(O578,ProbListM2!D:W,IF(P578=1,17,IF(P578=2,18,IF(P578=3,19,IF(P578=4,20)))), FALSE))</f>
        <v>0</v>
      </c>
    </row>
    <row r="579" spans="1:17" x14ac:dyDescent="0.25">
      <c r="A579">
        <v>578</v>
      </c>
      <c r="B579">
        <v>726.7</v>
      </c>
      <c r="C579">
        <v>369.4</v>
      </c>
      <c r="D579" t="s">
        <v>1582</v>
      </c>
      <c r="E579">
        <f>VLOOKUP(D579,ProbListM2!D:S,10,FALSE)</f>
        <v>0.56880372973994342</v>
      </c>
      <c r="F579" t="str">
        <f>_xlfn.IFNA(VLOOKUP(D579,ctlistM2!A:AI,4,FALSE),"FA 12:0")</f>
        <v>CE 22:1</v>
      </c>
      <c r="G579">
        <f>_xlfn.IFNA(VLOOKUP(D579,ctlistM2!A:AL,11,FALSE),0)</f>
        <v>2</v>
      </c>
      <c r="H579" s="2">
        <f>IF(G579=0,0,VLOOKUP(F579,ProbListM2!D:W,IF(G579=1,17,IF(G579=2,18,IF(G579=3,19,IF(G579=4,20)))), FALSE))</f>
        <v>2.01292426944789E-2</v>
      </c>
      <c r="I579" s="12" t="str">
        <f>IF(_xlfn.IFNA(VLOOKUP(D579,ctlistM2!A:AI,12,FALSE),"FA 12:0")=0,"FA 12:0", _xlfn.IFNA(VLOOKUP(D579,ctlistM2!A:AI,12,FALSE),"FA 12:0"))</f>
        <v>FA 12:0</v>
      </c>
      <c r="J579" s="12">
        <f>_xlfn.IFNA(VLOOKUP(D579,ctlistM2!A:AO,19,FALSE),0)</f>
        <v>0</v>
      </c>
      <c r="K579" s="2">
        <f>IF(J579=0,0,VLOOKUP(I579,ProbListM2!D:W,IF(J579=1,17,IF(J579=2,18,IF(J579=3,19,IF(J579=4,20)))),FALSE))</f>
        <v>0</v>
      </c>
      <c r="L579" s="12" t="str">
        <f>IF(_xlfn.IFNA(VLOOKUP(D579,ctlistM2!A:AI,20,FALSE),"FA 12:0")=0,"FA 12:0", _xlfn.IFNA(VLOOKUP(D579,ctlistM2!A:AI,20,FALSE),"FA 12:0"))</f>
        <v>FA 12:0</v>
      </c>
      <c r="M579">
        <f>_xlfn.IFNA(VLOOKUP(D579,ctlistM2!A:AR,27,FALSE),0)</f>
        <v>0</v>
      </c>
      <c r="N579" s="2">
        <f>IF(M579=0,0,VLOOKUP(L579,ProbListM2!D:W,IF(M579=1,17,IF(M579=2,18,IF(M579=3,19,IF(M579=4,20)))), FALSE))</f>
        <v>0</v>
      </c>
      <c r="O579" t="str">
        <f>IF(_xlfn.IFNA(VLOOKUP(D579,ctlistM2!A:AI,28,FALSE),"FA 12:0")=0,"FA 12:0", _xlfn.IFNA(VLOOKUP(D579,ctlistM2!A:AI,28,FALSE),"FA 12:0"))</f>
        <v>FA 12:0</v>
      </c>
      <c r="P579">
        <f>_xlfn.IFNA(VLOOKUP(D579,ctlistM2!A:AU,35,FALSE),0)</f>
        <v>0</v>
      </c>
      <c r="Q579" s="2">
        <f>IF(P579=0,0,VLOOKUP(O579,ProbListM2!D:W,IF(P579=1,17,IF(P579=2,18,IF(P579=3,19,IF(P579=4,20)))), FALSE))</f>
        <v>0</v>
      </c>
    </row>
    <row r="580" spans="1:17" x14ac:dyDescent="0.25">
      <c r="A580">
        <v>579</v>
      </c>
      <c r="B580">
        <v>724.7</v>
      </c>
      <c r="C580">
        <v>369.4</v>
      </c>
      <c r="D580" t="s">
        <v>1583</v>
      </c>
      <c r="E580">
        <f>VLOOKUP(D580,ProbListM2!D:S,10,FALSE)</f>
        <v>0.56897440926079734</v>
      </c>
      <c r="F580" t="str">
        <f>_xlfn.IFNA(VLOOKUP(D580,ctlistM2!A:AI,4,FALSE),"FA 12:0")</f>
        <v>CE 22:2</v>
      </c>
      <c r="G580">
        <f>_xlfn.IFNA(VLOOKUP(D580,ctlistM2!A:AL,11,FALSE),0)</f>
        <v>2</v>
      </c>
      <c r="H580" s="2">
        <f>IF(G580=0,0,VLOOKUP(F580,ProbListM2!D:W,IF(G580=1,17,IF(G580=2,18,IF(G580=3,19,IF(G580=4,20)))), FALSE))</f>
        <v>2.0091625205446946E-2</v>
      </c>
      <c r="I580" s="12" t="str">
        <f>IF(_xlfn.IFNA(VLOOKUP(D580,ctlistM2!A:AI,12,FALSE),"FA 12:0")=0,"FA 12:0", _xlfn.IFNA(VLOOKUP(D580,ctlistM2!A:AI,12,FALSE),"FA 12:0"))</f>
        <v>FA 12:0</v>
      </c>
      <c r="J580" s="12">
        <f>_xlfn.IFNA(VLOOKUP(D580,ctlistM2!A:AO,19,FALSE),0)</f>
        <v>0</v>
      </c>
      <c r="K580" s="2">
        <f>IF(J580=0,0,VLOOKUP(I580,ProbListM2!D:W,IF(J580=1,17,IF(J580=2,18,IF(J580=3,19,IF(J580=4,20)))),FALSE))</f>
        <v>0</v>
      </c>
      <c r="L580" s="12" t="str">
        <f>IF(_xlfn.IFNA(VLOOKUP(D580,ctlistM2!A:AI,20,FALSE),"FA 12:0")=0,"FA 12:0", _xlfn.IFNA(VLOOKUP(D580,ctlistM2!A:AI,20,FALSE),"FA 12:0"))</f>
        <v>FA 12:0</v>
      </c>
      <c r="M580">
        <f>_xlfn.IFNA(VLOOKUP(D580,ctlistM2!A:AR,27,FALSE),0)</f>
        <v>0</v>
      </c>
      <c r="N580" s="2">
        <f>IF(M580=0,0,VLOOKUP(L580,ProbListM2!D:W,IF(M580=1,17,IF(M580=2,18,IF(M580=3,19,IF(M580=4,20)))), FALSE))</f>
        <v>0</v>
      </c>
      <c r="O580" t="str">
        <f>IF(_xlfn.IFNA(VLOOKUP(D580,ctlistM2!A:AI,28,FALSE),"FA 12:0")=0,"FA 12:0", _xlfn.IFNA(VLOOKUP(D580,ctlistM2!A:AI,28,FALSE),"FA 12:0"))</f>
        <v>FA 12:0</v>
      </c>
      <c r="P580">
        <f>_xlfn.IFNA(VLOOKUP(D580,ctlistM2!A:AU,35,FALSE),0)</f>
        <v>0</v>
      </c>
      <c r="Q580" s="2">
        <f>IF(P580=0,0,VLOOKUP(O580,ProbListM2!D:W,IF(P580=1,17,IF(P580=2,18,IF(P580=3,19,IF(P580=4,20)))), FALSE))</f>
        <v>0</v>
      </c>
    </row>
    <row r="581" spans="1:17" x14ac:dyDescent="0.25">
      <c r="A581">
        <v>580</v>
      </c>
      <c r="B581">
        <v>722.7</v>
      </c>
      <c r="C581">
        <v>369.4</v>
      </c>
      <c r="D581" t="s">
        <v>1584</v>
      </c>
      <c r="E581">
        <f>VLOOKUP(D581,ProbListM2!D:S,10,FALSE)</f>
        <v>0.56914513999703087</v>
      </c>
      <c r="F581" t="str">
        <f>_xlfn.IFNA(VLOOKUP(D581,ctlistM2!A:AI,4,FALSE),"FA 12:0")</f>
        <v>FA 12:0</v>
      </c>
      <c r="G581">
        <f>_xlfn.IFNA(VLOOKUP(D581,ctlistM2!A:AL,11,FALSE),0)</f>
        <v>0</v>
      </c>
      <c r="H581" s="2">
        <f>IF(G581=0,0,VLOOKUP(F581,ProbListM2!D:W,IF(G581=1,17,IF(G581=2,18,IF(G581=3,19,IF(G581=4,20)))), FALSE))</f>
        <v>0</v>
      </c>
      <c r="I581" s="12" t="str">
        <f>IF(_xlfn.IFNA(VLOOKUP(D581,ctlistM2!A:AI,12,FALSE),"FA 12:0")=0,"FA 12:0", _xlfn.IFNA(VLOOKUP(D581,ctlistM2!A:AI,12,FALSE),"FA 12:0"))</f>
        <v>FA 12:0</v>
      </c>
      <c r="J581" s="12">
        <f>_xlfn.IFNA(VLOOKUP(D581,ctlistM2!A:AO,19,FALSE),0)</f>
        <v>0</v>
      </c>
      <c r="K581" s="2">
        <f>IF(J581=0,0,VLOOKUP(I581,ProbListM2!D:W,IF(J581=1,17,IF(J581=2,18,IF(J581=3,19,IF(J581=4,20)))),FALSE))</f>
        <v>0</v>
      </c>
      <c r="L581" s="12" t="str">
        <f>IF(_xlfn.IFNA(VLOOKUP(D581,ctlistM2!A:AI,20,FALSE),"FA 12:0")=0,"FA 12:0", _xlfn.IFNA(VLOOKUP(D581,ctlistM2!A:AI,20,FALSE),"FA 12:0"))</f>
        <v>FA 12:0</v>
      </c>
      <c r="M581">
        <f>_xlfn.IFNA(VLOOKUP(D581,ctlistM2!A:AR,27,FALSE),0)</f>
        <v>0</v>
      </c>
      <c r="N581" s="2">
        <f>IF(M581=0,0,VLOOKUP(L581,ProbListM2!D:W,IF(M581=1,17,IF(M581=2,18,IF(M581=3,19,IF(M581=4,20)))), FALSE))</f>
        <v>0</v>
      </c>
      <c r="O581" t="str">
        <f>IF(_xlfn.IFNA(VLOOKUP(D581,ctlistM2!A:AI,28,FALSE),"FA 12:0")=0,"FA 12:0", _xlfn.IFNA(VLOOKUP(D581,ctlistM2!A:AI,28,FALSE),"FA 12:0"))</f>
        <v>FA 12:0</v>
      </c>
      <c r="P581">
        <f>_xlfn.IFNA(VLOOKUP(D581,ctlistM2!A:AU,35,FALSE),0)</f>
        <v>0</v>
      </c>
      <c r="Q581" s="2">
        <f>IF(P581=0,0,VLOOKUP(O581,ProbListM2!D:W,IF(P581=1,17,IF(P581=2,18,IF(P581=3,19,IF(P581=4,20)))), FALSE))</f>
        <v>0</v>
      </c>
    </row>
    <row r="582" spans="1:17" x14ac:dyDescent="0.25">
      <c r="A582">
        <v>581</v>
      </c>
      <c r="B582">
        <v>718.6</v>
      </c>
      <c r="C582">
        <v>369.4</v>
      </c>
      <c r="D582" t="s">
        <v>1585</v>
      </c>
      <c r="E582">
        <f>VLOOKUP(D582,ProbListM2!D:S,10,FALSE)</f>
        <v>0.569486755177113</v>
      </c>
      <c r="F582" t="str">
        <f>_xlfn.IFNA(VLOOKUP(D582,ctlistM2!A:AI,4,FALSE),"FA 12:0")</f>
        <v>CE 22:5</v>
      </c>
      <c r="G582">
        <f>_xlfn.IFNA(VLOOKUP(D582,ctlistM2!A:AL,11,FALSE),0)</f>
        <v>2</v>
      </c>
      <c r="H582" s="2">
        <f>IF(G582=0,0,VLOOKUP(F582,ProbListM2!D:W,IF(G582=1,17,IF(G582=2,18,IF(G582=3,19,IF(G582=4,20)))), FALSE))</f>
        <v>1.997893407266043E-2</v>
      </c>
      <c r="I582" s="12" t="str">
        <f>IF(_xlfn.IFNA(VLOOKUP(D582,ctlistM2!A:AI,12,FALSE),"FA 12:0")=0,"FA 12:0", _xlfn.IFNA(VLOOKUP(D582,ctlistM2!A:AI,12,FALSE),"FA 12:0"))</f>
        <v>FA 12:0</v>
      </c>
      <c r="J582" s="12">
        <f>_xlfn.IFNA(VLOOKUP(D582,ctlistM2!A:AO,19,FALSE),0)</f>
        <v>0</v>
      </c>
      <c r="K582" s="2">
        <f>IF(J582=0,0,VLOOKUP(I582,ProbListM2!D:W,IF(J582=1,17,IF(J582=2,18,IF(J582=3,19,IF(J582=4,20)))),FALSE))</f>
        <v>0</v>
      </c>
      <c r="L582" s="12" t="str">
        <f>IF(_xlfn.IFNA(VLOOKUP(D582,ctlistM2!A:AI,20,FALSE),"FA 12:0")=0,"FA 12:0", _xlfn.IFNA(VLOOKUP(D582,ctlistM2!A:AI,20,FALSE),"FA 12:0"))</f>
        <v>FA 12:0</v>
      </c>
      <c r="M582">
        <f>_xlfn.IFNA(VLOOKUP(D582,ctlistM2!A:AR,27,FALSE),0)</f>
        <v>0</v>
      </c>
      <c r="N582" s="2">
        <f>IF(M582=0,0,VLOOKUP(L582,ProbListM2!D:W,IF(M582=1,17,IF(M582=2,18,IF(M582=3,19,IF(M582=4,20)))), FALSE))</f>
        <v>0</v>
      </c>
      <c r="O582" t="str">
        <f>IF(_xlfn.IFNA(VLOOKUP(D582,ctlistM2!A:AI,28,FALSE),"FA 12:0")=0,"FA 12:0", _xlfn.IFNA(VLOOKUP(D582,ctlistM2!A:AI,28,FALSE),"FA 12:0"))</f>
        <v>FA 12:0</v>
      </c>
      <c r="P582">
        <f>_xlfn.IFNA(VLOOKUP(D582,ctlistM2!A:AU,35,FALSE),0)</f>
        <v>0</v>
      </c>
      <c r="Q582" s="2">
        <f>IF(P582=0,0,VLOOKUP(O582,ProbListM2!D:W,IF(P582=1,17,IF(P582=2,18,IF(P582=3,19,IF(P582=4,20)))), FALSE))</f>
        <v>0</v>
      </c>
    </row>
    <row r="583" spans="1:17" x14ac:dyDescent="0.25">
      <c r="A583">
        <v>582</v>
      </c>
      <c r="B583">
        <v>716.6</v>
      </c>
      <c r="C583">
        <v>369.4</v>
      </c>
      <c r="D583" t="s">
        <v>1586</v>
      </c>
      <c r="E583">
        <f>VLOOKUP(D583,ProbListM2!D:S,10,FALSE)</f>
        <v>0.56965763965171168</v>
      </c>
      <c r="F583" t="str">
        <f>_xlfn.IFNA(VLOOKUP(D583,ctlistM2!A:AI,4,FALSE),"FA 12:0")</f>
        <v>CE 22:6</v>
      </c>
      <c r="G583">
        <f>_xlfn.IFNA(VLOOKUP(D583,ctlistM2!A:AL,11,FALSE),0)</f>
        <v>2</v>
      </c>
      <c r="H583" s="2">
        <f>IF(G583=0,0,VLOOKUP(F583,ProbListM2!D:W,IF(G583=1,17,IF(G583=2,18,IF(G583=3,19,IF(G583=4,20)))), FALSE))</f>
        <v>1.994142425621117E-2</v>
      </c>
      <c r="I583" s="12" t="str">
        <f>IF(_xlfn.IFNA(VLOOKUP(D583,ctlistM2!A:AI,12,FALSE),"FA 12:0")=0,"FA 12:0", _xlfn.IFNA(VLOOKUP(D583,ctlistM2!A:AI,12,FALSE),"FA 12:0"))</f>
        <v>FA 12:0</v>
      </c>
      <c r="J583" s="12">
        <f>_xlfn.IFNA(VLOOKUP(D583,ctlistM2!A:AO,19,FALSE),0)</f>
        <v>0</v>
      </c>
      <c r="K583" s="2">
        <f>IF(J583=0,0,VLOOKUP(I583,ProbListM2!D:W,IF(J583=1,17,IF(J583=2,18,IF(J583=3,19,IF(J583=4,20)))),FALSE))</f>
        <v>0</v>
      </c>
      <c r="L583" s="12" t="str">
        <f>IF(_xlfn.IFNA(VLOOKUP(D583,ctlistM2!A:AI,20,FALSE),"FA 12:0")=0,"FA 12:0", _xlfn.IFNA(VLOOKUP(D583,ctlistM2!A:AI,20,FALSE),"FA 12:0"))</f>
        <v>FA 12:0</v>
      </c>
      <c r="M583">
        <f>_xlfn.IFNA(VLOOKUP(D583,ctlistM2!A:AR,27,FALSE),0)</f>
        <v>0</v>
      </c>
      <c r="N583" s="2">
        <f>IF(M583=0,0,VLOOKUP(L583,ProbListM2!D:W,IF(M583=1,17,IF(M583=2,18,IF(M583=3,19,IF(M583=4,20)))), FALSE))</f>
        <v>0</v>
      </c>
      <c r="O583" t="str">
        <f>IF(_xlfn.IFNA(VLOOKUP(D583,ctlistM2!A:AI,28,FALSE),"FA 12:0")=0,"FA 12:0", _xlfn.IFNA(VLOOKUP(D583,ctlistM2!A:AI,28,FALSE),"FA 12:0"))</f>
        <v>FA 12:0</v>
      </c>
      <c r="P583">
        <f>_xlfn.IFNA(VLOOKUP(D583,ctlistM2!A:AU,35,FALSE),0)</f>
        <v>0</v>
      </c>
      <c r="Q583" s="2">
        <f>IF(P583=0,0,VLOOKUP(O583,ProbListM2!D:W,IF(P583=1,17,IF(P583=2,18,IF(P583=3,19,IF(P583=4,20)))), FALSE))</f>
        <v>0</v>
      </c>
    </row>
    <row r="584" spans="1:17" x14ac:dyDescent="0.25">
      <c r="A584">
        <v>583</v>
      </c>
      <c r="B584">
        <v>714.6</v>
      </c>
      <c r="C584">
        <v>369.4</v>
      </c>
      <c r="D584" t="s">
        <v>1587</v>
      </c>
      <c r="E584">
        <f>VLOOKUP(D584,ProbListM2!D:S,10,FALSE)</f>
        <v>0.56982857540318965</v>
      </c>
      <c r="F584" t="str">
        <f>_xlfn.IFNA(VLOOKUP(D584,ctlistM2!A:AI,4,FALSE),"FA 12:0")</f>
        <v>FA 12:0</v>
      </c>
      <c r="G584">
        <f>_xlfn.IFNA(VLOOKUP(D584,ctlistM2!A:AL,11,FALSE),0)</f>
        <v>0</v>
      </c>
      <c r="H584" s="2">
        <f>IF(G584=0,0,VLOOKUP(F584,ProbListM2!D:W,IF(G584=1,17,IF(G584=2,18,IF(G584=3,19,IF(G584=4,20)))), FALSE))</f>
        <v>0</v>
      </c>
      <c r="I584" s="12" t="str">
        <f>IF(_xlfn.IFNA(VLOOKUP(D584,ctlistM2!A:AI,12,FALSE),"FA 12:0")=0,"FA 12:0", _xlfn.IFNA(VLOOKUP(D584,ctlistM2!A:AI,12,FALSE),"FA 12:0"))</f>
        <v>FA 12:0</v>
      </c>
      <c r="J584" s="12">
        <f>_xlfn.IFNA(VLOOKUP(D584,ctlistM2!A:AO,19,FALSE),0)</f>
        <v>0</v>
      </c>
      <c r="K584" s="2">
        <f>IF(J584=0,0,VLOOKUP(I584,ProbListM2!D:W,IF(J584=1,17,IF(J584=2,18,IF(J584=3,19,IF(J584=4,20)))),FALSE))</f>
        <v>0</v>
      </c>
      <c r="L584" s="12" t="str">
        <f>IF(_xlfn.IFNA(VLOOKUP(D584,ctlistM2!A:AI,20,FALSE),"FA 12:0")=0,"FA 12:0", _xlfn.IFNA(VLOOKUP(D584,ctlistM2!A:AI,20,FALSE),"FA 12:0"))</f>
        <v>FA 12:0</v>
      </c>
      <c r="M584">
        <f>_xlfn.IFNA(VLOOKUP(D584,ctlistM2!A:AR,27,FALSE),0)</f>
        <v>0</v>
      </c>
      <c r="N584" s="2">
        <f>IF(M584=0,0,VLOOKUP(L584,ProbListM2!D:W,IF(M584=1,17,IF(M584=2,18,IF(M584=3,19,IF(M584=4,20)))), FALSE))</f>
        <v>0</v>
      </c>
      <c r="O584" t="str">
        <f>IF(_xlfn.IFNA(VLOOKUP(D584,ctlistM2!A:AI,28,FALSE),"FA 12:0")=0,"FA 12:0", _xlfn.IFNA(VLOOKUP(D584,ctlistM2!A:AI,28,FALSE),"FA 12:0"))</f>
        <v>FA 12:0</v>
      </c>
      <c r="P584">
        <f>_xlfn.IFNA(VLOOKUP(D584,ctlistM2!A:AU,35,FALSE),0)</f>
        <v>0</v>
      </c>
      <c r="Q584" s="2">
        <f>IF(P584=0,0,VLOOKUP(O584,ProbListM2!D:W,IF(P584=1,17,IF(P584=2,18,IF(P584=3,19,IF(P584=4,20)))), FALSE))</f>
        <v>0</v>
      </c>
    </row>
    <row r="585" spans="1:17" x14ac:dyDescent="0.25">
      <c r="A585">
        <v>584</v>
      </c>
      <c r="B585">
        <v>754.7</v>
      </c>
      <c r="C585">
        <v>369.4</v>
      </c>
      <c r="D585" t="s">
        <v>1588</v>
      </c>
      <c r="E585">
        <f>VLOOKUP(D585,ProbListM2!D:S,10,FALSE)</f>
        <v>0.55602513271413823</v>
      </c>
      <c r="F585" t="str">
        <f>_xlfn.IFNA(VLOOKUP(D585,ctlistM2!A:AI,4,FALSE),"FA 12:0")</f>
        <v>CE 24:1</v>
      </c>
      <c r="G585">
        <f>_xlfn.IFNA(VLOOKUP(D585,ctlistM2!A:AL,11,FALSE),0)</f>
        <v>2</v>
      </c>
      <c r="H585" s="2">
        <f>IF(G585=0,0,VLOOKUP(F585,ProbListM2!D:W,IF(G585=1,17,IF(G585=2,18,IF(G585=3,19,IF(G585=4,20)))), FALSE))</f>
        <v>2.3004534453648411E-2</v>
      </c>
      <c r="I585" s="12" t="str">
        <f>IF(_xlfn.IFNA(VLOOKUP(D585,ctlistM2!A:AI,12,FALSE),"FA 12:0")=0,"FA 12:0", _xlfn.IFNA(VLOOKUP(D585,ctlistM2!A:AI,12,FALSE),"FA 12:0"))</f>
        <v>FA 12:0</v>
      </c>
      <c r="J585" s="12">
        <f>_xlfn.IFNA(VLOOKUP(D585,ctlistM2!A:AO,19,FALSE),0)</f>
        <v>0</v>
      </c>
      <c r="K585" s="2">
        <f>IF(J585=0,0,VLOOKUP(I585,ProbListM2!D:W,IF(J585=1,17,IF(J585=2,18,IF(J585=3,19,IF(J585=4,20)))),FALSE))</f>
        <v>0</v>
      </c>
      <c r="L585" s="12" t="str">
        <f>IF(_xlfn.IFNA(VLOOKUP(D585,ctlistM2!A:AI,20,FALSE),"FA 12:0")=0,"FA 12:0", _xlfn.IFNA(VLOOKUP(D585,ctlistM2!A:AI,20,FALSE),"FA 12:0"))</f>
        <v>FA 12:0</v>
      </c>
      <c r="M585">
        <f>_xlfn.IFNA(VLOOKUP(D585,ctlistM2!A:AR,27,FALSE),0)</f>
        <v>0</v>
      </c>
      <c r="N585" s="2">
        <f>IF(M585=0,0,VLOOKUP(L585,ProbListM2!D:W,IF(M585=1,17,IF(M585=2,18,IF(M585=3,19,IF(M585=4,20)))), FALSE))</f>
        <v>0</v>
      </c>
      <c r="O585" t="str">
        <f>IF(_xlfn.IFNA(VLOOKUP(D585,ctlistM2!A:AI,28,FALSE),"FA 12:0")=0,"FA 12:0", _xlfn.IFNA(VLOOKUP(D585,ctlistM2!A:AI,28,FALSE),"FA 12:0"))</f>
        <v>FA 12:0</v>
      </c>
      <c r="P585">
        <f>_xlfn.IFNA(VLOOKUP(D585,ctlistM2!A:AU,35,FALSE),0)</f>
        <v>0</v>
      </c>
      <c r="Q585" s="2">
        <f>IF(P585=0,0,VLOOKUP(O585,ProbListM2!D:W,IF(P585=1,17,IF(P585=2,18,IF(P585=3,19,IF(P585=4,20)))), FALSE))</f>
        <v>0</v>
      </c>
    </row>
    <row r="586" spans="1:17" x14ac:dyDescent="0.25">
      <c r="A586">
        <v>585</v>
      </c>
      <c r="B586">
        <v>752.7</v>
      </c>
      <c r="C586">
        <v>369.4</v>
      </c>
      <c r="D586" t="s">
        <v>1589</v>
      </c>
      <c r="E586">
        <f>VLOOKUP(D586,ProbListM2!D:S,10,FALSE)</f>
        <v>0.55619197779315666</v>
      </c>
      <c r="F586" t="str">
        <f>_xlfn.IFNA(VLOOKUP(D586,ctlistM2!A:AI,4,FALSE),"FA 12:0")</f>
        <v>FA 12:0</v>
      </c>
      <c r="G586">
        <f>_xlfn.IFNA(VLOOKUP(D586,ctlistM2!A:AL,11,FALSE),0)</f>
        <v>0</v>
      </c>
      <c r="H586" s="2">
        <f>IF(G586=0,0,VLOOKUP(F586,ProbListM2!D:W,IF(G586=1,17,IF(G586=2,18,IF(G586=3,19,IF(G586=4,20)))), FALSE))</f>
        <v>0</v>
      </c>
      <c r="I586" s="12" t="str">
        <f>IF(_xlfn.IFNA(VLOOKUP(D586,ctlistM2!A:AI,12,FALSE),"FA 12:0")=0,"FA 12:0", _xlfn.IFNA(VLOOKUP(D586,ctlistM2!A:AI,12,FALSE),"FA 12:0"))</f>
        <v>FA 12:0</v>
      </c>
      <c r="J586" s="12">
        <f>_xlfn.IFNA(VLOOKUP(D586,ctlistM2!A:AO,19,FALSE),0)</f>
        <v>0</v>
      </c>
      <c r="K586" s="2">
        <f>IF(J586=0,0,VLOOKUP(I586,ProbListM2!D:W,IF(J586=1,17,IF(J586=2,18,IF(J586=3,19,IF(J586=4,20)))),FALSE))</f>
        <v>0</v>
      </c>
      <c r="L586" s="12" t="str">
        <f>IF(_xlfn.IFNA(VLOOKUP(D586,ctlistM2!A:AI,20,FALSE),"FA 12:0")=0,"FA 12:0", _xlfn.IFNA(VLOOKUP(D586,ctlistM2!A:AI,20,FALSE),"FA 12:0"))</f>
        <v>FA 12:0</v>
      </c>
      <c r="M586">
        <f>_xlfn.IFNA(VLOOKUP(D586,ctlistM2!A:AR,27,FALSE),0)</f>
        <v>0</v>
      </c>
      <c r="N586" s="2">
        <f>IF(M586=0,0,VLOOKUP(L586,ProbListM2!D:W,IF(M586=1,17,IF(M586=2,18,IF(M586=3,19,IF(M586=4,20)))), FALSE))</f>
        <v>0</v>
      </c>
      <c r="O586" t="str">
        <f>IF(_xlfn.IFNA(VLOOKUP(D586,ctlistM2!A:AI,28,FALSE),"FA 12:0")=0,"FA 12:0", _xlfn.IFNA(VLOOKUP(D586,ctlistM2!A:AI,28,FALSE),"FA 12:0"))</f>
        <v>FA 12:0</v>
      </c>
      <c r="P586">
        <f>_xlfn.IFNA(VLOOKUP(D586,ctlistM2!A:AU,35,FALSE),0)</f>
        <v>0</v>
      </c>
      <c r="Q586" s="2">
        <f>IF(P586=0,0,VLOOKUP(O586,ProbListM2!D:W,IF(P586=1,17,IF(P586=2,18,IF(P586=3,19,IF(P586=4,20)))), FALSE))</f>
        <v>0</v>
      </c>
    </row>
    <row r="587" spans="1:17" x14ac:dyDescent="0.25">
      <c r="A587">
        <v>586</v>
      </c>
      <c r="B587" s="120">
        <v>619.6</v>
      </c>
      <c r="C587" s="120">
        <v>376.4</v>
      </c>
      <c r="D587" s="120" t="s">
        <v>1590</v>
      </c>
      <c r="E587">
        <f>VLOOKUP(D587,ProbListM2!D:S,10,FALSE)</f>
        <v>0.62376475109058638</v>
      </c>
      <c r="F587" t="str">
        <f>_xlfn.IFNA(VLOOKUP(D587,ctlistM2!A:AI,4,FALSE),"FA 12:0")</f>
        <v>FA 12:0</v>
      </c>
      <c r="G587">
        <f>_xlfn.IFNA(VLOOKUP(D587,ctlistM2!A:AL,11,FALSE),0)</f>
        <v>0</v>
      </c>
      <c r="H587" s="2">
        <f>IF(G587=0,0,VLOOKUP(F587,ProbListM2!D:W,IF(G587=1,17,IF(G587=2,18,IF(G587=3,19,IF(G587=4,20)))), FALSE))</f>
        <v>0</v>
      </c>
      <c r="I587" s="12" t="str">
        <f>IF(_xlfn.IFNA(VLOOKUP(D587,ctlistM2!A:AI,12,FALSE),"FA 12:0")=0,"FA 12:0", _xlfn.IFNA(VLOOKUP(D587,ctlistM2!A:AI,12,FALSE),"FA 12:0"))</f>
        <v>FA 12:0</v>
      </c>
      <c r="J587" s="12">
        <f>_xlfn.IFNA(VLOOKUP(D587,ctlistM2!A:AO,19,FALSE),0)</f>
        <v>0</v>
      </c>
      <c r="K587" s="2">
        <f>IF(J587=0,0,VLOOKUP(I587,ProbListM2!D:W,IF(J587=1,17,IF(J587=2,18,IF(J587=3,19,IF(J587=4,20)))),FALSE))</f>
        <v>0</v>
      </c>
      <c r="L587" s="12" t="str">
        <f>IF(_xlfn.IFNA(VLOOKUP(D587,ctlistM2!A:AI,20,FALSE),"FA 12:0")=0,"FA 12:0", _xlfn.IFNA(VLOOKUP(D587,ctlistM2!A:AI,20,FALSE),"FA 12:0"))</f>
        <v>FA 12:0</v>
      </c>
      <c r="M587">
        <f>_xlfn.IFNA(VLOOKUP(D587,ctlistM2!A:AR,27,FALSE),0)</f>
        <v>0</v>
      </c>
      <c r="N587" s="2">
        <f>IF(M587=0,0,VLOOKUP(L587,ProbListM2!D:W,IF(M587=1,17,IF(M587=2,18,IF(M587=3,19,IF(M587=4,20)))), FALSE))</f>
        <v>0</v>
      </c>
      <c r="O587" t="str">
        <f>IF(_xlfn.IFNA(VLOOKUP(D587,ctlistM2!A:AI,28,FALSE),"FA 12:0")=0,"FA 12:0", _xlfn.IFNA(VLOOKUP(D587,ctlistM2!A:AI,28,FALSE),"FA 12:0"))</f>
        <v>FA 12:0</v>
      </c>
      <c r="P587">
        <f>_xlfn.IFNA(VLOOKUP(D587,ctlistM2!A:AU,35,FALSE),0)</f>
        <v>0</v>
      </c>
      <c r="Q587" s="2">
        <f>IF(P587=0,0,VLOOKUP(O587,ProbListM2!D:W,IF(P587=1,17,IF(P587=2,18,IF(P587=3,19,IF(P587=4,20)))), FALSE))</f>
        <v>0</v>
      </c>
    </row>
    <row r="588" spans="1:17" x14ac:dyDescent="0.25">
      <c r="A588">
        <v>587</v>
      </c>
      <c r="B588" s="120">
        <v>647.6</v>
      </c>
      <c r="C588" s="120">
        <v>376.4</v>
      </c>
      <c r="D588" s="120" t="s">
        <v>1591</v>
      </c>
      <c r="E588">
        <f>VLOOKUP(D588,ProbListM2!D:S,10,FALSE)</f>
        <v>0.60975141401782762</v>
      </c>
      <c r="F588" t="str">
        <f>_xlfn.IFNA(VLOOKUP(D588,ctlistM2!A:AI,4,FALSE),"FA 12:0")</f>
        <v>FA 12:0</v>
      </c>
      <c r="G588">
        <f>_xlfn.IFNA(VLOOKUP(D588,ctlistM2!A:AL,11,FALSE),0)</f>
        <v>0</v>
      </c>
      <c r="H588" s="2">
        <f>IF(G588=0,0,VLOOKUP(F588,ProbListM2!D:W,IF(G588=1,17,IF(G588=2,18,IF(G588=3,19,IF(G588=4,20)))), FALSE))</f>
        <v>0</v>
      </c>
      <c r="I588" s="12" t="str">
        <f>IF(_xlfn.IFNA(VLOOKUP(D588,ctlistM2!A:AI,12,FALSE),"FA 12:0")=0,"FA 12:0", _xlfn.IFNA(VLOOKUP(D588,ctlistM2!A:AI,12,FALSE),"FA 12:0"))</f>
        <v>FA 12:0</v>
      </c>
      <c r="J588" s="12">
        <f>_xlfn.IFNA(VLOOKUP(D588,ctlistM2!A:AO,19,FALSE),0)</f>
        <v>0</v>
      </c>
      <c r="K588" s="2">
        <f>IF(J588=0,0,VLOOKUP(I588,ProbListM2!D:W,IF(J588=1,17,IF(J588=2,18,IF(J588=3,19,IF(J588=4,20)))),FALSE))</f>
        <v>0</v>
      </c>
      <c r="L588" s="12" t="str">
        <f>IF(_xlfn.IFNA(VLOOKUP(D588,ctlistM2!A:AI,20,FALSE),"FA 12:0")=0,"FA 12:0", _xlfn.IFNA(VLOOKUP(D588,ctlistM2!A:AI,20,FALSE),"FA 12:0"))</f>
        <v>FA 12:0</v>
      </c>
      <c r="M588">
        <f>_xlfn.IFNA(VLOOKUP(D588,ctlistM2!A:AR,27,FALSE),0)</f>
        <v>0</v>
      </c>
      <c r="N588" s="2">
        <f>IF(M588=0,0,VLOOKUP(L588,ProbListM2!D:W,IF(M588=1,17,IF(M588=2,18,IF(M588=3,19,IF(M588=4,20)))), FALSE))</f>
        <v>0</v>
      </c>
      <c r="O588" t="str">
        <f>IF(_xlfn.IFNA(VLOOKUP(D588,ctlistM2!A:AI,28,FALSE),"FA 12:0")=0,"FA 12:0", _xlfn.IFNA(VLOOKUP(D588,ctlistM2!A:AI,28,FALSE),"FA 12:0"))</f>
        <v>FA 12:0</v>
      </c>
      <c r="P588">
        <f>_xlfn.IFNA(VLOOKUP(D588,ctlistM2!A:AU,35,FALSE),0)</f>
        <v>0</v>
      </c>
      <c r="Q588" s="2">
        <f>IF(P588=0,0,VLOOKUP(O588,ProbListM2!D:W,IF(P588=1,17,IF(P588=2,18,IF(P588=3,19,IF(P588=4,20)))), FALSE))</f>
        <v>0</v>
      </c>
    </row>
    <row r="589" spans="1:17" x14ac:dyDescent="0.25">
      <c r="A589">
        <v>588</v>
      </c>
      <c r="B589" s="120">
        <v>675.7</v>
      </c>
      <c r="C589" s="120">
        <v>376.4</v>
      </c>
      <c r="D589" s="120" t="s">
        <v>1592</v>
      </c>
      <c r="E589">
        <f>VLOOKUP(D589,ProbListM2!D:S,10,FALSE)</f>
        <v>0.59605289694022157</v>
      </c>
      <c r="F589" t="str">
        <f>_xlfn.IFNA(VLOOKUP(D589,ctlistM2!A:AI,4,FALSE),"FA 12:0")</f>
        <v>FA 12:0</v>
      </c>
      <c r="G589">
        <f>_xlfn.IFNA(VLOOKUP(D589,ctlistM2!A:AL,11,FALSE),0)</f>
        <v>0</v>
      </c>
      <c r="H589" s="2">
        <f>IF(G589=0,0,VLOOKUP(F589,ProbListM2!D:W,IF(G589=1,17,IF(G589=2,18,IF(G589=3,19,IF(G589=4,20)))), FALSE))</f>
        <v>0</v>
      </c>
      <c r="I589" s="12" t="str">
        <f>IF(_xlfn.IFNA(VLOOKUP(D589,ctlistM2!A:AI,12,FALSE),"FA 12:0")=0,"FA 12:0", _xlfn.IFNA(VLOOKUP(D589,ctlistM2!A:AI,12,FALSE),"FA 12:0"))</f>
        <v>FA 12:0</v>
      </c>
      <c r="J589" s="12">
        <f>_xlfn.IFNA(VLOOKUP(D589,ctlistM2!A:AO,19,FALSE),0)</f>
        <v>0</v>
      </c>
      <c r="K589" s="2">
        <f>IF(J589=0,0,VLOOKUP(I589,ProbListM2!D:W,IF(J589=1,17,IF(J589=2,18,IF(J589=3,19,IF(J589=4,20)))),FALSE))</f>
        <v>0</v>
      </c>
      <c r="L589" s="12" t="str">
        <f>IF(_xlfn.IFNA(VLOOKUP(D589,ctlistM2!A:AI,20,FALSE),"FA 12:0")=0,"FA 12:0", _xlfn.IFNA(VLOOKUP(D589,ctlistM2!A:AI,20,FALSE),"FA 12:0"))</f>
        <v>FA 12:0</v>
      </c>
      <c r="M589">
        <f>_xlfn.IFNA(VLOOKUP(D589,ctlistM2!A:AR,27,FALSE),0)</f>
        <v>0</v>
      </c>
      <c r="N589" s="2">
        <f>IF(M589=0,0,VLOOKUP(L589,ProbListM2!D:W,IF(M589=1,17,IF(M589=2,18,IF(M589=3,19,IF(M589=4,20)))), FALSE))</f>
        <v>0</v>
      </c>
      <c r="O589" t="str">
        <f>IF(_xlfn.IFNA(VLOOKUP(D589,ctlistM2!A:AI,28,FALSE),"FA 12:0")=0,"FA 12:0", _xlfn.IFNA(VLOOKUP(D589,ctlistM2!A:AI,28,FALSE),"FA 12:0"))</f>
        <v>FA 12:0</v>
      </c>
      <c r="P589">
        <f>_xlfn.IFNA(VLOOKUP(D589,ctlistM2!A:AU,35,FALSE),0)</f>
        <v>0</v>
      </c>
      <c r="Q589" s="2">
        <f>IF(P589=0,0,VLOOKUP(O589,ProbListM2!D:W,IF(P589=1,17,IF(P589=2,18,IF(P589=3,19,IF(P589=4,20)))), FALSE))</f>
        <v>0</v>
      </c>
    </row>
    <row r="590" spans="1:17" x14ac:dyDescent="0.25">
      <c r="A590">
        <v>589</v>
      </c>
      <c r="B590" s="120">
        <v>699.7</v>
      </c>
      <c r="C590" s="120">
        <v>376.4</v>
      </c>
      <c r="D590" s="120" t="s">
        <v>1593</v>
      </c>
      <c r="E590">
        <f>VLOOKUP(D590,ProbListM2!D:S,10,FALSE)</f>
        <v>0.58301185560806634</v>
      </c>
      <c r="F590" t="str">
        <f>_xlfn.IFNA(VLOOKUP(D590,ctlistM2!A:AI,4,FALSE),"FA 12:0")</f>
        <v>FA 12:0</v>
      </c>
      <c r="G590">
        <f>_xlfn.IFNA(VLOOKUP(D590,ctlistM2!A:AL,11,FALSE),0)</f>
        <v>0</v>
      </c>
      <c r="H590" s="2">
        <f>IF(G590=0,0,VLOOKUP(F590,ProbListM2!D:W,IF(G590=1,17,IF(G590=2,18,IF(G590=3,19,IF(G590=4,20)))), FALSE))</f>
        <v>0</v>
      </c>
      <c r="I590" s="12" t="str">
        <f>IF(_xlfn.IFNA(VLOOKUP(D590,ctlistM2!A:AI,12,FALSE),"FA 12:0")=0,"FA 12:0", _xlfn.IFNA(VLOOKUP(D590,ctlistM2!A:AI,12,FALSE),"FA 12:0"))</f>
        <v>FA 12:0</v>
      </c>
      <c r="J590" s="12">
        <f>_xlfn.IFNA(VLOOKUP(D590,ctlistM2!A:AO,19,FALSE),0)</f>
        <v>0</v>
      </c>
      <c r="K590" s="2">
        <f>IF(J590=0,0,VLOOKUP(I590,ProbListM2!D:W,IF(J590=1,17,IF(J590=2,18,IF(J590=3,19,IF(J590=4,20)))),FALSE))</f>
        <v>0</v>
      </c>
      <c r="L590" s="12" t="str">
        <f>IF(_xlfn.IFNA(VLOOKUP(D590,ctlistM2!A:AI,20,FALSE),"FA 12:0")=0,"FA 12:0", _xlfn.IFNA(VLOOKUP(D590,ctlistM2!A:AI,20,FALSE),"FA 12:0"))</f>
        <v>FA 12:0</v>
      </c>
      <c r="M590">
        <f>_xlfn.IFNA(VLOOKUP(D590,ctlistM2!A:AR,27,FALSE),0)</f>
        <v>0</v>
      </c>
      <c r="N590" s="2">
        <f>IF(M590=0,0,VLOOKUP(L590,ProbListM2!D:W,IF(M590=1,17,IF(M590=2,18,IF(M590=3,19,IF(M590=4,20)))), FALSE))</f>
        <v>0</v>
      </c>
      <c r="O590" t="str">
        <f>IF(_xlfn.IFNA(VLOOKUP(D590,ctlistM2!A:AI,28,FALSE),"FA 12:0")=0,"FA 12:0", _xlfn.IFNA(VLOOKUP(D590,ctlistM2!A:AI,28,FALSE),"FA 12:0"))</f>
        <v>FA 12:0</v>
      </c>
      <c r="P590">
        <f>_xlfn.IFNA(VLOOKUP(D590,ctlistM2!A:AU,35,FALSE),0)</f>
        <v>0</v>
      </c>
      <c r="Q590" s="2">
        <f>IF(P590=0,0,VLOOKUP(O590,ProbListM2!D:W,IF(P590=1,17,IF(P590=2,18,IF(P590=3,19,IF(P590=4,20)))), FALSE))</f>
        <v>0</v>
      </c>
    </row>
    <row r="591" spans="1:17" x14ac:dyDescent="0.25">
      <c r="A591">
        <v>590</v>
      </c>
      <c r="B591" s="120">
        <v>725.7</v>
      </c>
      <c r="C591" s="120">
        <v>376.4</v>
      </c>
      <c r="D591" s="120" t="s">
        <v>1594</v>
      </c>
      <c r="E591">
        <f>VLOOKUP(D591,ProbListM2!D:S,10,FALSE)</f>
        <v>0.57008507520821472</v>
      </c>
      <c r="F591" t="str">
        <f>_xlfn.IFNA(VLOOKUP(D591,ctlistM2!A:AI,4,FALSE),"FA 12:0")</f>
        <v>FA 12:0</v>
      </c>
      <c r="G591">
        <f>_xlfn.IFNA(VLOOKUP(D591,ctlistM2!A:AL,11,FALSE),0)</f>
        <v>0</v>
      </c>
      <c r="H591" s="2">
        <f>IF(G591=0,0,VLOOKUP(F591,ProbListM2!D:W,IF(G591=1,17,IF(G591=2,18,IF(G591=3,19,IF(G591=4,20)))), FALSE))</f>
        <v>0</v>
      </c>
      <c r="I591" s="12" t="str">
        <f>IF(_xlfn.IFNA(VLOOKUP(D591,ctlistM2!A:AI,12,FALSE),"FA 12:0")=0,"FA 12:0", _xlfn.IFNA(VLOOKUP(D591,ctlistM2!A:AI,12,FALSE),"FA 12:0"))</f>
        <v>FA 12:0</v>
      </c>
      <c r="J591" s="12">
        <f>_xlfn.IFNA(VLOOKUP(D591,ctlistM2!A:AO,19,FALSE),0)</f>
        <v>0</v>
      </c>
      <c r="K591" s="2">
        <f>IF(J591=0,0,VLOOKUP(I591,ProbListM2!D:W,IF(J591=1,17,IF(J591=2,18,IF(J591=3,19,IF(J591=4,20)))),FALSE))</f>
        <v>0</v>
      </c>
      <c r="L591" s="12" t="str">
        <f>IF(_xlfn.IFNA(VLOOKUP(D591,ctlistM2!A:AI,20,FALSE),"FA 12:0")=0,"FA 12:0", _xlfn.IFNA(VLOOKUP(D591,ctlistM2!A:AI,20,FALSE),"FA 12:0"))</f>
        <v>FA 12:0</v>
      </c>
      <c r="M591">
        <f>_xlfn.IFNA(VLOOKUP(D591,ctlistM2!A:AR,27,FALSE),0)</f>
        <v>0</v>
      </c>
      <c r="N591" s="2">
        <f>IF(M591=0,0,VLOOKUP(L591,ProbListM2!D:W,IF(M591=1,17,IF(M591=2,18,IF(M591=3,19,IF(M591=4,20)))), FALSE))</f>
        <v>0</v>
      </c>
      <c r="O591" t="str">
        <f>IF(_xlfn.IFNA(VLOOKUP(D591,ctlistM2!A:AI,28,FALSE),"FA 12:0")=0,"FA 12:0", _xlfn.IFNA(VLOOKUP(D591,ctlistM2!A:AI,28,FALSE),"FA 12:0"))</f>
        <v>FA 12:0</v>
      </c>
      <c r="P591">
        <f>_xlfn.IFNA(VLOOKUP(D591,ctlistM2!A:AU,35,FALSE),0)</f>
        <v>0</v>
      </c>
      <c r="Q591" s="2">
        <f>IF(P591=0,0,VLOOKUP(O591,ProbListM2!D:W,IF(P591=1,17,IF(P591=2,18,IF(P591=3,19,IF(P591=4,20)))), FALSE))</f>
        <v>0</v>
      </c>
    </row>
    <row r="592" spans="1:17" x14ac:dyDescent="0.25">
      <c r="A592">
        <v>591</v>
      </c>
      <c r="B592">
        <v>530.4</v>
      </c>
      <c r="C592">
        <v>285.2</v>
      </c>
      <c r="D592" t="s">
        <v>1595</v>
      </c>
      <c r="E592">
        <f>VLOOKUP(D592,ProbListM2!D:S,10,FALSE)</f>
        <v>0.69206805286397233</v>
      </c>
      <c r="F592" t="str">
        <f>_xlfn.IFNA(VLOOKUP(D592,ctlistM2!A:AI,4,FALSE),"FA 12:0")</f>
        <v>FA 12:0</v>
      </c>
      <c r="G592">
        <f>_xlfn.IFNA(VLOOKUP(D592,ctlistM2!A:AL,11,FALSE),0)</f>
        <v>0</v>
      </c>
      <c r="H592" s="2">
        <f>IF(G592=0,0,VLOOKUP(F592,ProbListM2!D:W,IF(G592=1,17,IF(G592=2,18,IF(G592=3,19,IF(G592=4,20)))), FALSE))</f>
        <v>0</v>
      </c>
      <c r="I592" s="12" t="str">
        <f>IF(_xlfn.IFNA(VLOOKUP(D592,ctlistM2!A:AI,12,FALSE),"FA 12:0")=0,"FA 12:0", _xlfn.IFNA(VLOOKUP(D592,ctlistM2!A:AI,12,FALSE),"FA 12:0"))</f>
        <v>FA 12:0</v>
      </c>
      <c r="J592" s="12">
        <f>_xlfn.IFNA(VLOOKUP(D592,ctlistM2!A:AO,19,FALSE),0)</f>
        <v>0</v>
      </c>
      <c r="K592" s="2">
        <f>IF(J592=0,0,VLOOKUP(I592,ProbListM2!D:W,IF(J592=1,17,IF(J592=2,18,IF(J592=3,19,IF(J592=4,20)))),FALSE))</f>
        <v>0</v>
      </c>
      <c r="L592" s="12" t="str">
        <f>IF(_xlfn.IFNA(VLOOKUP(D592,ctlistM2!A:AI,20,FALSE),"FA 12:0")=0,"FA 12:0", _xlfn.IFNA(VLOOKUP(D592,ctlistM2!A:AI,20,FALSE),"FA 12:0"))</f>
        <v>FA 12:0</v>
      </c>
      <c r="M592">
        <f>_xlfn.IFNA(VLOOKUP(D592,ctlistM2!A:AR,27,FALSE),0)</f>
        <v>0</v>
      </c>
      <c r="N592" s="2">
        <f>IF(M592=0,0,VLOOKUP(L592,ProbListM2!D:W,IF(M592=1,17,IF(M592=2,18,IF(M592=3,19,IF(M592=4,20)))), FALSE))</f>
        <v>0</v>
      </c>
      <c r="O592" t="str">
        <f>IF(_xlfn.IFNA(VLOOKUP(D592,ctlistM2!A:AI,28,FALSE),"FA 12:0")=0,"FA 12:0", _xlfn.IFNA(VLOOKUP(D592,ctlistM2!A:AI,28,FALSE),"FA 12:0"))</f>
        <v>FA 12:0</v>
      </c>
      <c r="P592">
        <f>_xlfn.IFNA(VLOOKUP(D592,ctlistM2!A:AU,35,FALSE),0)</f>
        <v>0</v>
      </c>
      <c r="Q592" s="2">
        <f>IF(P592=0,0,VLOOKUP(O592,ProbListM2!D:W,IF(P592=1,17,IF(P592=2,18,IF(P592=3,19,IF(P592=4,20)))), FALSE))</f>
        <v>0</v>
      </c>
    </row>
    <row r="593" spans="1:17" x14ac:dyDescent="0.25">
      <c r="A593">
        <v>592</v>
      </c>
      <c r="B593">
        <v>530.4</v>
      </c>
      <c r="C593">
        <v>257.2</v>
      </c>
      <c r="D593" t="s">
        <v>1596</v>
      </c>
      <c r="E593">
        <f>VLOOKUP(D593,ProbListM2!D:S,10,FALSE)</f>
        <v>0.69206805286397233</v>
      </c>
      <c r="F593" t="str">
        <f>_xlfn.IFNA(VLOOKUP(D593,ctlistM2!A:AI,4,FALSE),"FA 12:0")</f>
        <v>FA 12:0</v>
      </c>
      <c r="G593">
        <f>_xlfn.IFNA(VLOOKUP(D593,ctlistM2!A:AL,11,FALSE),0)</f>
        <v>0</v>
      </c>
      <c r="H593" s="2">
        <f>IF(G593=0,0,VLOOKUP(F593,ProbListM2!D:W,IF(G593=1,17,IF(G593=2,18,IF(G593=3,19,IF(G593=4,20)))), FALSE))</f>
        <v>0</v>
      </c>
      <c r="I593" s="12" t="str">
        <f>IF(_xlfn.IFNA(VLOOKUP(D593,ctlistM2!A:AI,12,FALSE),"FA 12:0")=0,"FA 12:0", _xlfn.IFNA(VLOOKUP(D593,ctlistM2!A:AI,12,FALSE),"FA 12:0"))</f>
        <v>FA 12:0</v>
      </c>
      <c r="J593" s="12">
        <f>_xlfn.IFNA(VLOOKUP(D593,ctlistM2!A:AO,19,FALSE),0)</f>
        <v>0</v>
      </c>
      <c r="K593" s="2">
        <f>IF(J593=0,0,VLOOKUP(I593,ProbListM2!D:W,IF(J593=1,17,IF(J593=2,18,IF(J593=3,19,IF(J593=4,20)))),FALSE))</f>
        <v>0</v>
      </c>
      <c r="L593" s="12" t="str">
        <f>IF(_xlfn.IFNA(VLOOKUP(D593,ctlistM2!A:AI,20,FALSE),"FA 12:0")=0,"FA 12:0", _xlfn.IFNA(VLOOKUP(D593,ctlistM2!A:AI,20,FALSE),"FA 12:0"))</f>
        <v>FA 12:0</v>
      </c>
      <c r="M593">
        <f>_xlfn.IFNA(VLOOKUP(D593,ctlistM2!A:AR,27,FALSE),0)</f>
        <v>0</v>
      </c>
      <c r="N593" s="2">
        <f>IF(M593=0,0,VLOOKUP(L593,ProbListM2!D:W,IF(M593=1,17,IF(M593=2,18,IF(M593=3,19,IF(M593=4,20)))), FALSE))</f>
        <v>0</v>
      </c>
      <c r="O593" t="str">
        <f>IF(_xlfn.IFNA(VLOOKUP(D593,ctlistM2!A:AI,28,FALSE),"FA 12:0")=0,"FA 12:0", _xlfn.IFNA(VLOOKUP(D593,ctlistM2!A:AI,28,FALSE),"FA 12:0"))</f>
        <v>FA 12:0</v>
      </c>
      <c r="P593">
        <f>_xlfn.IFNA(VLOOKUP(D593,ctlistM2!A:AU,35,FALSE),0)</f>
        <v>0</v>
      </c>
      <c r="Q593" s="2">
        <f>IF(P593=0,0,VLOOKUP(O593,ProbListM2!D:W,IF(P593=1,17,IF(P593=2,18,IF(P593=3,19,IF(P593=4,20)))), FALSE))</f>
        <v>0</v>
      </c>
    </row>
    <row r="594" spans="1:17" x14ac:dyDescent="0.25">
      <c r="A594">
        <v>593</v>
      </c>
      <c r="B594">
        <v>558.5</v>
      </c>
      <c r="C594">
        <v>285.2</v>
      </c>
      <c r="D594" t="s">
        <v>1597</v>
      </c>
      <c r="E594">
        <f>VLOOKUP(D594,ProbListM2!D:S,10,FALSE)</f>
        <v>0.6765202315337121</v>
      </c>
      <c r="F594" t="str">
        <f>_xlfn.IFNA(VLOOKUP(D594,ctlistM2!A:AI,4,FALSE),"FA 12:0")</f>
        <v>DG 14:0_16:1</v>
      </c>
      <c r="G594">
        <f>_xlfn.IFNA(VLOOKUP(D594,ctlistM2!A:AL,11,FALSE),0)</f>
        <v>2</v>
      </c>
      <c r="H594" s="2">
        <f>IF(G594=0,0,VLOOKUP(F594,ProbListM2!D:W,IF(G594=1,17,IF(G594=2,18,IF(G594=3,19,IF(G594=4,20)))), FALSE))</f>
        <v>1.3914394890112199E-2</v>
      </c>
      <c r="I594" s="12" t="str">
        <f>IF(_xlfn.IFNA(VLOOKUP(D594,ctlistM2!A:AI,12,FALSE),"FA 12:0")=0,"FA 12:0", _xlfn.IFNA(VLOOKUP(D594,ctlistM2!A:AI,12,FALSE),"FA 12:0"))</f>
        <v>DG 14:1_16:0</v>
      </c>
      <c r="J594" s="12">
        <f>_xlfn.IFNA(VLOOKUP(D594,ctlistM2!A:AO,19,FALSE),0)</f>
        <v>1</v>
      </c>
      <c r="K594" s="2">
        <f>IF(J594=0,0,VLOOKUP(I594,ProbListM2!D:W,IF(J594=1,17,IF(J594=2,18,IF(J594=3,19,IF(J594=4,20)))),FALSE))</f>
        <v>1.6207550141152733E-2</v>
      </c>
      <c r="L594" s="12" t="str">
        <f>IF(_xlfn.IFNA(VLOOKUP(D594,ctlistM2!A:AI,20,FALSE),"FA 12:0")=0,"FA 12:0", _xlfn.IFNA(VLOOKUP(D594,ctlistM2!A:AI,20,FALSE),"FA 12:0"))</f>
        <v>FA 12:0</v>
      </c>
      <c r="M594">
        <f>_xlfn.IFNA(VLOOKUP(D594,ctlistM2!A:AR,27,FALSE),0)</f>
        <v>0</v>
      </c>
      <c r="N594" s="2">
        <f>IF(M594=0,0,VLOOKUP(L594,ProbListM2!D:W,IF(M594=1,17,IF(M594=2,18,IF(M594=3,19,IF(M594=4,20)))), FALSE))</f>
        <v>0</v>
      </c>
      <c r="O594" t="str">
        <f>IF(_xlfn.IFNA(VLOOKUP(D594,ctlistM2!A:AI,28,FALSE),"FA 12:0")=0,"FA 12:0", _xlfn.IFNA(VLOOKUP(D594,ctlistM2!A:AI,28,FALSE),"FA 12:0"))</f>
        <v>FA 12:0</v>
      </c>
      <c r="P594">
        <f>_xlfn.IFNA(VLOOKUP(D594,ctlistM2!A:AU,35,FALSE),0)</f>
        <v>0</v>
      </c>
      <c r="Q594" s="2">
        <f>IF(P594=0,0,VLOOKUP(O594,ProbListM2!D:W,IF(P594=1,17,IF(P594=2,18,IF(P594=3,19,IF(P594=4,20)))), FALSE))</f>
        <v>0</v>
      </c>
    </row>
    <row r="595" spans="1:17" x14ac:dyDescent="0.25">
      <c r="A595">
        <v>594</v>
      </c>
      <c r="B595">
        <v>558.5</v>
      </c>
      <c r="C595">
        <v>257.2</v>
      </c>
      <c r="D595" t="s">
        <v>1598</v>
      </c>
      <c r="E595">
        <f>VLOOKUP(D595,ProbListM2!D:S,10,FALSE)</f>
        <v>0.6765202315337121</v>
      </c>
      <c r="F595" t="str">
        <f>_xlfn.IFNA(VLOOKUP(D595,ctlistM2!A:AI,4,FALSE),"FA 12:0")</f>
        <v>DG 12:0_18:1</v>
      </c>
      <c r="G595">
        <f>_xlfn.IFNA(VLOOKUP(D595,ctlistM2!A:AL,11,FALSE),0)</f>
        <v>2</v>
      </c>
      <c r="H595" s="2">
        <f>IF(G595=0,0,VLOOKUP(F595,ProbListM2!D:W,IF(G595=1,17,IF(G595=2,18,IF(G595=3,19,IF(G595=4,20)))), FALSE))</f>
        <v>1.6903489899334559E-2</v>
      </c>
      <c r="I595" s="12" t="str">
        <f>IF(_xlfn.IFNA(VLOOKUP(D595,ctlistM2!A:AI,12,FALSE),"FA 12:0")=0,"FA 12:0", _xlfn.IFNA(VLOOKUP(D595,ctlistM2!A:AI,12,FALSE),"FA 12:0"))</f>
        <v>FA 12:0</v>
      </c>
      <c r="J595" s="12">
        <f>_xlfn.IFNA(VLOOKUP(D595,ctlistM2!A:AO,19,FALSE),0)</f>
        <v>0</v>
      </c>
      <c r="K595" s="2">
        <f>IF(J595=0,0,VLOOKUP(I595,ProbListM2!D:W,IF(J595=1,17,IF(J595=2,18,IF(J595=3,19,IF(J595=4,20)))),FALSE))</f>
        <v>0</v>
      </c>
      <c r="L595" s="12" t="str">
        <f>IF(_xlfn.IFNA(VLOOKUP(D595,ctlistM2!A:AI,20,FALSE),"FA 12:0")=0,"FA 12:0", _xlfn.IFNA(VLOOKUP(D595,ctlistM2!A:AI,20,FALSE),"FA 12:0"))</f>
        <v>FA 12:0</v>
      </c>
      <c r="M595">
        <f>_xlfn.IFNA(VLOOKUP(D595,ctlistM2!A:AR,27,FALSE),0)</f>
        <v>0</v>
      </c>
      <c r="N595" s="2">
        <f>IF(M595=0,0,VLOOKUP(L595,ProbListM2!D:W,IF(M595=1,17,IF(M595=2,18,IF(M595=3,19,IF(M595=4,20)))), FALSE))</f>
        <v>0</v>
      </c>
      <c r="O595" t="str">
        <f>IF(_xlfn.IFNA(VLOOKUP(D595,ctlistM2!A:AI,28,FALSE),"FA 12:0")=0,"FA 12:0", _xlfn.IFNA(VLOOKUP(D595,ctlistM2!A:AI,28,FALSE),"FA 12:0"))</f>
        <v>FA 12:0</v>
      </c>
      <c r="P595">
        <f>_xlfn.IFNA(VLOOKUP(D595,ctlistM2!A:AU,35,FALSE),0)</f>
        <v>0</v>
      </c>
      <c r="Q595" s="2">
        <f>IF(P595=0,0,VLOOKUP(O595,ProbListM2!D:W,IF(P595=1,17,IF(P595=2,18,IF(P595=3,19,IF(P595=4,20)))), FALSE))</f>
        <v>0</v>
      </c>
    </row>
    <row r="596" spans="1:17" x14ac:dyDescent="0.25">
      <c r="A596">
        <v>595</v>
      </c>
      <c r="B596">
        <v>556.5</v>
      </c>
      <c r="C596">
        <v>283.2</v>
      </c>
      <c r="D596" t="s">
        <v>1599</v>
      </c>
      <c r="E596">
        <f>VLOOKUP(D596,ProbListM2!D:S,10,FALSE)</f>
        <v>0.67672323327742268</v>
      </c>
      <c r="F596" t="str">
        <f>_xlfn.IFNA(VLOOKUP(D596,ctlistM2!A:AI,4,FALSE),"FA 12:0")</f>
        <v>FA 12:0</v>
      </c>
      <c r="G596">
        <f>_xlfn.IFNA(VLOOKUP(D596,ctlistM2!A:AL,11,FALSE),0)</f>
        <v>0</v>
      </c>
      <c r="H596" s="2">
        <f>IF(G596=0,0,VLOOKUP(F596,ProbListM2!D:W,IF(G596=1,17,IF(G596=2,18,IF(G596=3,19,IF(G596=4,20)))), FALSE))</f>
        <v>0</v>
      </c>
      <c r="I596" s="12" t="str">
        <f>IF(_xlfn.IFNA(VLOOKUP(D596,ctlistM2!A:AI,12,FALSE),"FA 12:0")=0,"FA 12:0", _xlfn.IFNA(VLOOKUP(D596,ctlistM2!A:AI,12,FALSE),"FA 12:0"))</f>
        <v>FA 12:0</v>
      </c>
      <c r="J596" s="12">
        <f>_xlfn.IFNA(VLOOKUP(D596,ctlistM2!A:AO,19,FALSE),0)</f>
        <v>0</v>
      </c>
      <c r="K596" s="2">
        <f>IF(J596=0,0,VLOOKUP(I596,ProbListM2!D:W,IF(J596=1,17,IF(J596=2,18,IF(J596=3,19,IF(J596=4,20)))),FALSE))</f>
        <v>0</v>
      </c>
      <c r="L596" s="12" t="str">
        <f>IF(_xlfn.IFNA(VLOOKUP(D596,ctlistM2!A:AI,20,FALSE),"FA 12:0")=0,"FA 12:0", _xlfn.IFNA(VLOOKUP(D596,ctlistM2!A:AI,20,FALSE),"FA 12:0"))</f>
        <v>FA 12:0</v>
      </c>
      <c r="M596">
        <f>_xlfn.IFNA(VLOOKUP(D596,ctlistM2!A:AR,27,FALSE),0)</f>
        <v>0</v>
      </c>
      <c r="N596" s="2">
        <f>IF(M596=0,0,VLOOKUP(L596,ProbListM2!D:W,IF(M596=1,17,IF(M596=2,18,IF(M596=3,19,IF(M596=4,20)))), FALSE))</f>
        <v>0</v>
      </c>
      <c r="O596" t="str">
        <f>IF(_xlfn.IFNA(VLOOKUP(D596,ctlistM2!A:AI,28,FALSE),"FA 12:0")=0,"FA 12:0", _xlfn.IFNA(VLOOKUP(D596,ctlistM2!A:AI,28,FALSE),"FA 12:0"))</f>
        <v>FA 12:0</v>
      </c>
      <c r="P596">
        <f>_xlfn.IFNA(VLOOKUP(D596,ctlistM2!A:AU,35,FALSE),0)</f>
        <v>0</v>
      </c>
      <c r="Q596" s="2">
        <f>IF(P596=0,0,VLOOKUP(O596,ProbListM2!D:W,IF(P596=1,17,IF(P596=2,18,IF(P596=3,19,IF(P596=4,20)))), FALSE))</f>
        <v>0</v>
      </c>
    </row>
    <row r="597" spans="1:17" x14ac:dyDescent="0.25">
      <c r="A597">
        <v>596</v>
      </c>
      <c r="B597">
        <v>556.5</v>
      </c>
      <c r="C597">
        <v>285.2</v>
      </c>
      <c r="D597" t="s">
        <v>1600</v>
      </c>
      <c r="E597">
        <f>VLOOKUP(D597,ProbListM2!D:S,10,FALSE)</f>
        <v>0.67672323327742268</v>
      </c>
      <c r="F597" t="str">
        <f>_xlfn.IFNA(VLOOKUP(D597,ctlistM2!A:AI,4,FALSE),"FA 12:0")</f>
        <v>FA 12:0</v>
      </c>
      <c r="G597">
        <f>_xlfn.IFNA(VLOOKUP(D597,ctlistM2!A:AL,11,FALSE),0)</f>
        <v>0</v>
      </c>
      <c r="H597" s="2">
        <f>IF(G597=0,0,VLOOKUP(F597,ProbListM2!D:W,IF(G597=1,17,IF(G597=2,18,IF(G597=3,19,IF(G597=4,20)))), FALSE))</f>
        <v>0</v>
      </c>
      <c r="I597" s="12" t="str">
        <f>IF(_xlfn.IFNA(VLOOKUP(D597,ctlistM2!A:AI,12,FALSE),"FA 12:0")=0,"FA 12:0", _xlfn.IFNA(VLOOKUP(D597,ctlistM2!A:AI,12,FALSE),"FA 12:0"))</f>
        <v>FA 12:0</v>
      </c>
      <c r="J597" s="12">
        <f>_xlfn.IFNA(VLOOKUP(D597,ctlistM2!A:AO,19,FALSE),0)</f>
        <v>0</v>
      </c>
      <c r="K597" s="2">
        <f>IF(J597=0,0,VLOOKUP(I597,ProbListM2!D:W,IF(J597=1,17,IF(J597=2,18,IF(J597=3,19,IF(J597=4,20)))),FALSE))</f>
        <v>0</v>
      </c>
      <c r="L597" s="12" t="str">
        <f>IF(_xlfn.IFNA(VLOOKUP(D597,ctlistM2!A:AI,20,FALSE),"FA 12:0")=0,"FA 12:0", _xlfn.IFNA(VLOOKUP(D597,ctlistM2!A:AI,20,FALSE),"FA 12:0"))</f>
        <v>FA 12:0</v>
      </c>
      <c r="M597">
        <f>_xlfn.IFNA(VLOOKUP(D597,ctlistM2!A:AR,27,FALSE),0)</f>
        <v>0</v>
      </c>
      <c r="N597" s="2">
        <f>IF(M597=0,0,VLOOKUP(L597,ProbListM2!D:W,IF(M597=1,17,IF(M597=2,18,IF(M597=3,19,IF(M597=4,20)))), FALSE))</f>
        <v>0</v>
      </c>
      <c r="O597" t="str">
        <f>IF(_xlfn.IFNA(VLOOKUP(D597,ctlistM2!A:AI,28,FALSE),"FA 12:0")=0,"FA 12:0", _xlfn.IFNA(VLOOKUP(D597,ctlistM2!A:AI,28,FALSE),"FA 12:0"))</f>
        <v>FA 12:0</v>
      </c>
      <c r="P597">
        <f>_xlfn.IFNA(VLOOKUP(D597,ctlistM2!A:AU,35,FALSE),0)</f>
        <v>0</v>
      </c>
      <c r="Q597" s="2">
        <f>IF(P597=0,0,VLOOKUP(O597,ProbListM2!D:W,IF(P597=1,17,IF(P597=2,18,IF(P597=3,19,IF(P597=4,20)))), FALSE))</f>
        <v>0</v>
      </c>
    </row>
    <row r="598" spans="1:17" x14ac:dyDescent="0.25">
      <c r="A598">
        <v>597</v>
      </c>
      <c r="B598">
        <v>556.5</v>
      </c>
      <c r="C598">
        <v>257.2</v>
      </c>
      <c r="D598" t="s">
        <v>1601</v>
      </c>
      <c r="E598">
        <f>VLOOKUP(D598,ProbListM2!D:S,10,FALSE)</f>
        <v>0.67672323327742268</v>
      </c>
      <c r="F598" t="str">
        <f>_xlfn.IFNA(VLOOKUP(D598,ctlistM2!A:AI,4,FALSE),"FA 12:0")</f>
        <v>DG 12:0_18:2</v>
      </c>
      <c r="G598">
        <f>_xlfn.IFNA(VLOOKUP(D598,ctlistM2!A:AL,11,FALSE),0)</f>
        <v>2</v>
      </c>
      <c r="H598" s="2">
        <f>IF(G598=0,0,VLOOKUP(F598,ProbListM2!D:W,IF(G598=1,17,IF(G598=2,18,IF(G598=3,19,IF(G598=4,20)))), FALSE))</f>
        <v>1.6865916790843486E-2</v>
      </c>
      <c r="I598" s="12" t="str">
        <f>IF(_xlfn.IFNA(VLOOKUP(D598,ctlistM2!A:AI,12,FALSE),"FA 12:0")=0,"FA 12:0", _xlfn.IFNA(VLOOKUP(D598,ctlistM2!A:AI,12,FALSE),"FA 12:0"))</f>
        <v>FA 12:0</v>
      </c>
      <c r="J598" s="12">
        <f>_xlfn.IFNA(VLOOKUP(D598,ctlistM2!A:AO,19,FALSE),0)</f>
        <v>0</v>
      </c>
      <c r="K598" s="2">
        <f>IF(J598=0,0,VLOOKUP(I598,ProbListM2!D:W,IF(J598=1,17,IF(J598=2,18,IF(J598=3,19,IF(J598=4,20)))),FALSE))</f>
        <v>0</v>
      </c>
      <c r="L598" s="12" t="str">
        <f>IF(_xlfn.IFNA(VLOOKUP(D598,ctlistM2!A:AI,20,FALSE),"FA 12:0")=0,"FA 12:0", _xlfn.IFNA(VLOOKUP(D598,ctlistM2!A:AI,20,FALSE),"FA 12:0"))</f>
        <v>FA 12:0</v>
      </c>
      <c r="M598">
        <f>_xlfn.IFNA(VLOOKUP(D598,ctlistM2!A:AR,27,FALSE),0)</f>
        <v>0</v>
      </c>
      <c r="N598" s="2">
        <f>IF(M598=0,0,VLOOKUP(L598,ProbListM2!D:W,IF(M598=1,17,IF(M598=2,18,IF(M598=3,19,IF(M598=4,20)))), FALSE))</f>
        <v>0</v>
      </c>
      <c r="O598" t="str">
        <f>IF(_xlfn.IFNA(VLOOKUP(D598,ctlistM2!A:AI,28,FALSE),"FA 12:0")=0,"FA 12:0", _xlfn.IFNA(VLOOKUP(D598,ctlistM2!A:AI,28,FALSE),"FA 12:0"))</f>
        <v>FA 12:0</v>
      </c>
      <c r="P598">
        <f>_xlfn.IFNA(VLOOKUP(D598,ctlistM2!A:AU,35,FALSE),0)</f>
        <v>0</v>
      </c>
      <c r="Q598" s="2">
        <f>IF(P598=0,0,VLOOKUP(O598,ProbListM2!D:W,IF(P598=1,17,IF(P598=2,18,IF(P598=3,19,IF(P598=4,20)))), FALSE))</f>
        <v>0</v>
      </c>
    </row>
    <row r="599" spans="1:17" x14ac:dyDescent="0.25">
      <c r="A599">
        <v>598</v>
      </c>
      <c r="B599">
        <v>554.4</v>
      </c>
      <c r="C599">
        <v>257.2</v>
      </c>
      <c r="D599" t="s">
        <v>1602</v>
      </c>
      <c r="E599">
        <f>VLOOKUP(D599,ProbListM2!D:S,10,FALSE)</f>
        <v>0.67692629593536147</v>
      </c>
      <c r="F599" t="str">
        <f>_xlfn.IFNA(VLOOKUP(D599,ctlistM2!A:AI,4,FALSE),"FA 12:0")</f>
        <v>FA 12:0</v>
      </c>
      <c r="G599">
        <f>_xlfn.IFNA(VLOOKUP(D599,ctlistM2!A:AL,11,FALSE),0)</f>
        <v>0</v>
      </c>
      <c r="H599" s="2">
        <f>IF(G599=0,0,VLOOKUP(F599,ProbListM2!D:W,IF(G599=1,17,IF(G599=2,18,IF(G599=3,19,IF(G599=4,20)))), FALSE))</f>
        <v>0</v>
      </c>
      <c r="I599" s="12" t="str">
        <f>IF(_xlfn.IFNA(VLOOKUP(D599,ctlistM2!A:AI,12,FALSE),"FA 12:0")=0,"FA 12:0", _xlfn.IFNA(VLOOKUP(D599,ctlistM2!A:AI,12,FALSE),"FA 12:0"))</f>
        <v>FA 12:0</v>
      </c>
      <c r="J599" s="12">
        <f>_xlfn.IFNA(VLOOKUP(D599,ctlistM2!A:AO,19,FALSE),0)</f>
        <v>0</v>
      </c>
      <c r="K599" s="2">
        <f>IF(J599=0,0,VLOOKUP(I599,ProbListM2!D:W,IF(J599=1,17,IF(J599=2,18,IF(J599=3,19,IF(J599=4,20)))),FALSE))</f>
        <v>0</v>
      </c>
      <c r="L599" s="12" t="str">
        <f>IF(_xlfn.IFNA(VLOOKUP(D599,ctlistM2!A:AI,20,FALSE),"FA 12:0")=0,"FA 12:0", _xlfn.IFNA(VLOOKUP(D599,ctlistM2!A:AI,20,FALSE),"FA 12:0"))</f>
        <v>FA 12:0</v>
      </c>
      <c r="M599">
        <f>_xlfn.IFNA(VLOOKUP(D599,ctlistM2!A:AR,27,FALSE),0)</f>
        <v>0</v>
      </c>
      <c r="N599" s="2">
        <f>IF(M599=0,0,VLOOKUP(L599,ProbListM2!D:W,IF(M599=1,17,IF(M599=2,18,IF(M599=3,19,IF(M599=4,20)))), FALSE))</f>
        <v>0</v>
      </c>
      <c r="O599" t="str">
        <f>IF(_xlfn.IFNA(VLOOKUP(D599,ctlistM2!A:AI,28,FALSE),"FA 12:0")=0,"FA 12:0", _xlfn.IFNA(VLOOKUP(D599,ctlistM2!A:AI,28,FALSE),"FA 12:0"))</f>
        <v>FA 12:0</v>
      </c>
      <c r="P599">
        <f>_xlfn.IFNA(VLOOKUP(D599,ctlistM2!A:AU,35,FALSE),0)</f>
        <v>0</v>
      </c>
      <c r="Q599" s="2">
        <f>IF(P599=0,0,VLOOKUP(O599,ProbListM2!D:W,IF(P599=1,17,IF(P599=2,18,IF(P599=3,19,IF(P599=4,20)))), FALSE))</f>
        <v>0</v>
      </c>
    </row>
    <row r="600" spans="1:17" x14ac:dyDescent="0.25">
      <c r="A600">
        <v>599</v>
      </c>
      <c r="B600">
        <v>586.5</v>
      </c>
      <c r="C600">
        <v>313.3</v>
      </c>
      <c r="D600" t="s">
        <v>1603</v>
      </c>
      <c r="E600">
        <f>VLOOKUP(D600,ProbListM2!D:S,10,FALSE)</f>
        <v>0.66132170352383735</v>
      </c>
      <c r="F600" t="str">
        <f>_xlfn.IFNA(VLOOKUP(D600,ctlistM2!A:AI,4,FALSE),"FA 12:0")</f>
        <v>DG 16:0_16:1_2</v>
      </c>
      <c r="G600">
        <f>_xlfn.IFNA(VLOOKUP(D600,ctlistM2!A:AL,11,FALSE),0)</f>
        <v>1</v>
      </c>
      <c r="H600" s="2">
        <f>IF(G600=0,0,VLOOKUP(F600,ProbListM2!D:W,IF(G600=1,17,IF(G600=2,18,IF(G600=3,19,IF(G600=4,20)))), FALSE))</f>
        <v>1.887917020503305E-2</v>
      </c>
      <c r="I600" s="12" t="str">
        <f>IF(_xlfn.IFNA(VLOOKUP(D600,ctlistM2!A:AI,12,FALSE),"FA 12:0")=0,"FA 12:0", _xlfn.IFNA(VLOOKUP(D600,ctlistM2!A:AI,12,FALSE),"FA 12:0"))</f>
        <v>DG 16:0_16:1</v>
      </c>
      <c r="J600" s="12">
        <f>_xlfn.IFNA(VLOOKUP(D600,ctlistM2!A:AO,19,FALSE),0)</f>
        <v>2</v>
      </c>
      <c r="K600" s="2">
        <f>IF(J600=0,0,VLOOKUP(I600,ProbListM2!D:W,IF(J600=1,17,IF(J600=2,18,IF(J600=3,19,IF(J600=4,20)))),FALSE))</f>
        <v>1.3601797704365965E-2</v>
      </c>
      <c r="L600" s="12" t="str">
        <f>IF(_xlfn.IFNA(VLOOKUP(D600,ctlistM2!A:AI,20,FALSE),"FA 12:0")=0,"FA 12:0", _xlfn.IFNA(VLOOKUP(D600,ctlistM2!A:AI,20,FALSE),"FA 12:0"))</f>
        <v>FA 12:0</v>
      </c>
      <c r="M600">
        <f>_xlfn.IFNA(VLOOKUP(D600,ctlistM2!A:AR,27,FALSE),0)</f>
        <v>0</v>
      </c>
      <c r="N600" s="2">
        <f>IF(M600=0,0,VLOOKUP(L600,ProbListM2!D:W,IF(M600=1,17,IF(M600=2,18,IF(M600=3,19,IF(M600=4,20)))), FALSE))</f>
        <v>0</v>
      </c>
      <c r="O600" t="str">
        <f>IF(_xlfn.IFNA(VLOOKUP(D600,ctlistM2!A:AI,28,FALSE),"FA 12:0")=0,"FA 12:0", _xlfn.IFNA(VLOOKUP(D600,ctlistM2!A:AI,28,FALSE),"FA 12:0"))</f>
        <v>FA 12:0</v>
      </c>
      <c r="P600">
        <f>_xlfn.IFNA(VLOOKUP(D600,ctlistM2!A:AU,35,FALSE),0)</f>
        <v>0</v>
      </c>
      <c r="Q600" s="2">
        <f>IF(P600=0,0,VLOOKUP(O600,ProbListM2!D:W,IF(P600=1,17,IF(P600=2,18,IF(P600=3,19,IF(P600=4,20)))), FALSE))</f>
        <v>0</v>
      </c>
    </row>
    <row r="601" spans="1:17" x14ac:dyDescent="0.25">
      <c r="A601">
        <v>600</v>
      </c>
      <c r="B601">
        <v>584.4</v>
      </c>
      <c r="C601">
        <v>313.2</v>
      </c>
      <c r="D601" t="s">
        <v>1604</v>
      </c>
      <c r="E601">
        <f>VLOOKUP(D601,ProbListM2!D:S,10,FALSE)</f>
        <v>0.66152014468303899</v>
      </c>
      <c r="F601" t="str">
        <f>_xlfn.IFNA(VLOOKUP(D601,ctlistM2!A:AI,4,FALSE),"FA 12:0")</f>
        <v>DG 16:1_16:1</v>
      </c>
      <c r="G601">
        <f>_xlfn.IFNA(VLOOKUP(D601,ctlistM2!A:AL,11,FALSE),0)</f>
        <v>1</v>
      </c>
      <c r="H601" s="2">
        <f>IF(G601=0,0,VLOOKUP(F601,ProbListM2!D:W,IF(G601=1,17,IF(G601=2,18,IF(G601=3,19,IF(G601=4,20)))), FALSE))</f>
        <v>1.888483523069347E-2</v>
      </c>
      <c r="I601" s="12" t="str">
        <f>IF(_xlfn.IFNA(VLOOKUP(D601,ctlistM2!A:AI,12,FALSE),"FA 12:0")=0,"FA 12:0", _xlfn.IFNA(VLOOKUP(D601,ctlistM2!A:AI,12,FALSE),"FA 12:0"))</f>
        <v>FA 12:0</v>
      </c>
      <c r="J601" s="12">
        <f>_xlfn.IFNA(VLOOKUP(D601,ctlistM2!A:AO,19,FALSE),0)</f>
        <v>0</v>
      </c>
      <c r="K601" s="2">
        <f>IF(J601=0,0,VLOOKUP(I601,ProbListM2!D:W,IF(J601=1,17,IF(J601=2,18,IF(J601=3,19,IF(J601=4,20)))),FALSE))</f>
        <v>0</v>
      </c>
      <c r="L601" s="12" t="str">
        <f>IF(_xlfn.IFNA(VLOOKUP(D601,ctlistM2!A:AI,20,FALSE),"FA 12:0")=0,"FA 12:0", _xlfn.IFNA(VLOOKUP(D601,ctlistM2!A:AI,20,FALSE),"FA 12:0"))</f>
        <v>FA 12:0</v>
      </c>
      <c r="M601">
        <f>_xlfn.IFNA(VLOOKUP(D601,ctlistM2!A:AR,27,FALSE),0)</f>
        <v>0</v>
      </c>
      <c r="N601" s="2">
        <f>IF(M601=0,0,VLOOKUP(L601,ProbListM2!D:W,IF(M601=1,17,IF(M601=2,18,IF(M601=3,19,IF(M601=4,20)))), FALSE))</f>
        <v>0</v>
      </c>
      <c r="O601" t="str">
        <f>IF(_xlfn.IFNA(VLOOKUP(D601,ctlistM2!A:AI,28,FALSE),"FA 12:0")=0,"FA 12:0", _xlfn.IFNA(VLOOKUP(D601,ctlistM2!A:AI,28,FALSE),"FA 12:0"))</f>
        <v>FA 12:0</v>
      </c>
      <c r="P601">
        <f>_xlfn.IFNA(VLOOKUP(D601,ctlistM2!A:AU,35,FALSE),0)</f>
        <v>0</v>
      </c>
      <c r="Q601" s="2">
        <f>IF(P601=0,0,VLOOKUP(O601,ProbListM2!D:W,IF(P601=1,17,IF(P601=2,18,IF(P601=3,19,IF(P601=4,20)))), FALSE))</f>
        <v>0</v>
      </c>
    </row>
    <row r="602" spans="1:17" x14ac:dyDescent="0.25">
      <c r="A602">
        <v>601</v>
      </c>
      <c r="B602">
        <v>584.4</v>
      </c>
      <c r="C602">
        <v>285.2</v>
      </c>
      <c r="D602" t="s">
        <v>1605</v>
      </c>
      <c r="E602">
        <f>VLOOKUP(D602,ProbListM2!D:S,10,FALSE)</f>
        <v>0.66152014468303899</v>
      </c>
      <c r="F602" t="str">
        <f>_xlfn.IFNA(VLOOKUP(D602,ctlistM2!A:AI,4,FALSE),"FA 12:0")</f>
        <v>DG 14:1_18:1</v>
      </c>
      <c r="G602">
        <f>_xlfn.IFNA(VLOOKUP(D602,ctlistM2!A:AL,11,FALSE),0)</f>
        <v>1</v>
      </c>
      <c r="H602" s="2">
        <f>IF(G602=0,0,VLOOKUP(F602,ProbListM2!D:W,IF(G602=1,17,IF(G602=2,18,IF(G602=3,19,IF(G602=4,20)))), FALSE))</f>
        <v>1.5848189624760232E-2</v>
      </c>
      <c r="I602" s="12" t="str">
        <f>IF(_xlfn.IFNA(VLOOKUP(D602,ctlistM2!A:AI,12,FALSE),"FA 12:0")=0,"FA 12:0", _xlfn.IFNA(VLOOKUP(D602,ctlistM2!A:AI,12,FALSE),"FA 12:0"))</f>
        <v>DG 14:0_18:2</v>
      </c>
      <c r="J602" s="12">
        <f>_xlfn.IFNA(VLOOKUP(D602,ctlistM2!A:AO,19,FALSE),0)</f>
        <v>2</v>
      </c>
      <c r="K602" s="2">
        <f>IF(J602=0,0,VLOOKUP(I602,ProbListM2!D:W,IF(J602=1,17,IF(J602=2,18,IF(J602=3,19,IF(J602=4,20)))),FALSE))</f>
        <v>1.6487011479797996E-2</v>
      </c>
      <c r="L602" s="12" t="str">
        <f>IF(_xlfn.IFNA(VLOOKUP(D602,ctlistM2!A:AI,20,FALSE),"FA 12:0")=0,"FA 12:0", _xlfn.IFNA(VLOOKUP(D602,ctlistM2!A:AI,20,FALSE),"FA 12:0"))</f>
        <v>FA 12:0</v>
      </c>
      <c r="M602">
        <f>_xlfn.IFNA(VLOOKUP(D602,ctlistM2!A:AR,27,FALSE),0)</f>
        <v>0</v>
      </c>
      <c r="N602" s="2">
        <f>IF(M602=0,0,VLOOKUP(L602,ProbListM2!D:W,IF(M602=1,17,IF(M602=2,18,IF(M602=3,19,IF(M602=4,20)))), FALSE))</f>
        <v>0</v>
      </c>
      <c r="O602" t="str">
        <f>IF(_xlfn.IFNA(VLOOKUP(D602,ctlistM2!A:AI,28,FALSE),"FA 12:0")=0,"FA 12:0", _xlfn.IFNA(VLOOKUP(D602,ctlistM2!A:AI,28,FALSE),"FA 12:0"))</f>
        <v>FA 12:0</v>
      </c>
      <c r="P602">
        <f>_xlfn.IFNA(VLOOKUP(D602,ctlistM2!A:AU,35,FALSE),0)</f>
        <v>0</v>
      </c>
      <c r="Q602" s="2">
        <f>IF(P602=0,0,VLOOKUP(O602,ProbListM2!D:W,IF(P602=1,17,IF(P602=2,18,IF(P602=3,19,IF(P602=4,20)))), FALSE))</f>
        <v>0</v>
      </c>
    </row>
    <row r="603" spans="1:17" x14ac:dyDescent="0.25">
      <c r="A603">
        <v>602</v>
      </c>
      <c r="B603">
        <v>582.4</v>
      </c>
      <c r="C603">
        <v>311.2</v>
      </c>
      <c r="D603" t="s">
        <v>1606</v>
      </c>
      <c r="E603">
        <f>VLOOKUP(D603,ProbListM2!D:S,10,FALSE)</f>
        <v>0.66171864538798597</v>
      </c>
      <c r="F603" t="str">
        <f>_xlfn.IFNA(VLOOKUP(D603,ctlistM2!A:AI,4,FALSE),"FA 12:0")</f>
        <v>FA 12:0</v>
      </c>
      <c r="G603">
        <f>_xlfn.IFNA(VLOOKUP(D603,ctlistM2!A:AL,11,FALSE),0)</f>
        <v>0</v>
      </c>
      <c r="H603" s="2">
        <f>IF(G603=0,0,VLOOKUP(F603,ProbListM2!D:W,IF(G603=1,17,IF(G603=2,18,IF(G603=3,19,IF(G603=4,20)))), FALSE))</f>
        <v>0</v>
      </c>
      <c r="I603" s="12" t="str">
        <f>IF(_xlfn.IFNA(VLOOKUP(D603,ctlistM2!A:AI,12,FALSE),"FA 12:0")=0,"FA 12:0", _xlfn.IFNA(VLOOKUP(D603,ctlistM2!A:AI,12,FALSE),"FA 12:0"))</f>
        <v>FA 12:0</v>
      </c>
      <c r="J603" s="12">
        <f>_xlfn.IFNA(VLOOKUP(D603,ctlistM2!A:AO,19,FALSE),0)</f>
        <v>0</v>
      </c>
      <c r="K603" s="2">
        <f>IF(J603=0,0,VLOOKUP(I603,ProbListM2!D:W,IF(J603=1,17,IF(J603=2,18,IF(J603=3,19,IF(J603=4,20)))),FALSE))</f>
        <v>0</v>
      </c>
      <c r="L603" s="12" t="str">
        <f>IF(_xlfn.IFNA(VLOOKUP(D603,ctlistM2!A:AI,20,FALSE),"FA 12:0")=0,"FA 12:0", _xlfn.IFNA(VLOOKUP(D603,ctlistM2!A:AI,20,FALSE),"FA 12:0"))</f>
        <v>FA 12:0</v>
      </c>
      <c r="M603">
        <f>_xlfn.IFNA(VLOOKUP(D603,ctlistM2!A:AR,27,FALSE),0)</f>
        <v>0</v>
      </c>
      <c r="N603" s="2">
        <f>IF(M603=0,0,VLOOKUP(L603,ProbListM2!D:W,IF(M603=1,17,IF(M603=2,18,IF(M603=3,19,IF(M603=4,20)))), FALSE))</f>
        <v>0</v>
      </c>
      <c r="O603" t="str">
        <f>IF(_xlfn.IFNA(VLOOKUP(D603,ctlistM2!A:AI,28,FALSE),"FA 12:0")=0,"FA 12:0", _xlfn.IFNA(VLOOKUP(D603,ctlistM2!A:AI,28,FALSE),"FA 12:0"))</f>
        <v>FA 12:0</v>
      </c>
      <c r="P603">
        <f>_xlfn.IFNA(VLOOKUP(D603,ctlistM2!A:AU,35,FALSE),0)</f>
        <v>0</v>
      </c>
      <c r="Q603" s="2">
        <f>IF(P603=0,0,VLOOKUP(O603,ProbListM2!D:W,IF(P603=1,17,IF(P603=2,18,IF(P603=3,19,IF(P603=4,20)))), FALSE))</f>
        <v>0</v>
      </c>
    </row>
    <row r="604" spans="1:17" x14ac:dyDescent="0.25">
      <c r="A604">
        <v>603</v>
      </c>
      <c r="B604">
        <v>582.4</v>
      </c>
      <c r="C604">
        <v>283.2</v>
      </c>
      <c r="D604" t="s">
        <v>1607</v>
      </c>
      <c r="E604">
        <f>VLOOKUP(D604,ProbListM2!D:S,10,FALSE)</f>
        <v>0.66171864538798597</v>
      </c>
      <c r="F604" t="str">
        <f>_xlfn.IFNA(VLOOKUP(D604,ctlistM2!A:AI,4,FALSE),"FA 12:0")</f>
        <v>FA 12:0</v>
      </c>
      <c r="G604">
        <f>_xlfn.IFNA(VLOOKUP(D604,ctlistM2!A:AL,11,FALSE),0)</f>
        <v>0</v>
      </c>
      <c r="H604" s="2">
        <f>IF(G604=0,0,VLOOKUP(F604,ProbListM2!D:W,IF(G604=1,17,IF(G604=2,18,IF(G604=3,19,IF(G604=4,20)))), FALSE))</f>
        <v>0</v>
      </c>
      <c r="I604" s="12" t="str">
        <f>IF(_xlfn.IFNA(VLOOKUP(D604,ctlistM2!A:AI,12,FALSE),"FA 12:0")=0,"FA 12:0", _xlfn.IFNA(VLOOKUP(D604,ctlistM2!A:AI,12,FALSE),"FA 12:0"))</f>
        <v>FA 12:0</v>
      </c>
      <c r="J604" s="12">
        <f>_xlfn.IFNA(VLOOKUP(D604,ctlistM2!A:AO,19,FALSE),0)</f>
        <v>0</v>
      </c>
      <c r="K604" s="2">
        <f>IF(J604=0,0,VLOOKUP(I604,ProbListM2!D:W,IF(J604=1,17,IF(J604=2,18,IF(J604=3,19,IF(J604=4,20)))),FALSE))</f>
        <v>0</v>
      </c>
      <c r="L604" s="12" t="str">
        <f>IF(_xlfn.IFNA(VLOOKUP(D604,ctlistM2!A:AI,20,FALSE),"FA 12:0")=0,"FA 12:0", _xlfn.IFNA(VLOOKUP(D604,ctlistM2!A:AI,20,FALSE),"FA 12:0"))</f>
        <v>FA 12:0</v>
      </c>
      <c r="M604">
        <f>_xlfn.IFNA(VLOOKUP(D604,ctlistM2!A:AR,27,FALSE),0)</f>
        <v>0</v>
      </c>
      <c r="N604" s="2">
        <f>IF(M604=0,0,VLOOKUP(L604,ProbListM2!D:W,IF(M604=1,17,IF(M604=2,18,IF(M604=3,19,IF(M604=4,20)))), FALSE))</f>
        <v>0</v>
      </c>
      <c r="O604" t="str">
        <f>IF(_xlfn.IFNA(VLOOKUP(D604,ctlistM2!A:AI,28,FALSE),"FA 12:0")=0,"FA 12:0", _xlfn.IFNA(VLOOKUP(D604,ctlistM2!A:AI,28,FALSE),"FA 12:0"))</f>
        <v>FA 12:0</v>
      </c>
      <c r="P604">
        <f>_xlfn.IFNA(VLOOKUP(D604,ctlistM2!A:AU,35,FALSE),0)</f>
        <v>0</v>
      </c>
      <c r="Q604" s="2">
        <f>IF(P604=0,0,VLOOKUP(O604,ProbListM2!D:W,IF(P604=1,17,IF(P604=2,18,IF(P604=3,19,IF(P604=4,20)))), FALSE))</f>
        <v>0</v>
      </c>
    </row>
    <row r="605" spans="1:17" x14ac:dyDescent="0.25">
      <c r="A605">
        <v>604</v>
      </c>
      <c r="B605">
        <v>582.4</v>
      </c>
      <c r="C605">
        <v>285.2</v>
      </c>
      <c r="D605" t="s">
        <v>1608</v>
      </c>
      <c r="E605">
        <f>VLOOKUP(D605,ProbListM2!D:S,10,FALSE)</f>
        <v>0.66171864538798597</v>
      </c>
      <c r="F605" t="str">
        <f>_xlfn.IFNA(VLOOKUP(D605,ctlistM2!A:AI,4,FALSE),"FA 12:0")</f>
        <v>DG 14:0_18:3</v>
      </c>
      <c r="G605">
        <f>_xlfn.IFNA(VLOOKUP(D605,ctlistM2!A:AL,11,FALSE),0)</f>
        <v>2</v>
      </c>
      <c r="H605" s="2">
        <f>IF(G605=0,0,VLOOKUP(F605,ProbListM2!D:W,IF(G605=1,17,IF(G605=2,18,IF(G605=3,19,IF(G605=4,20)))), FALSE))</f>
        <v>1.6450318539272927E-2</v>
      </c>
      <c r="I605" s="12" t="str">
        <f>IF(_xlfn.IFNA(VLOOKUP(D605,ctlistM2!A:AI,12,FALSE),"FA 12:0")=0,"FA 12:0", _xlfn.IFNA(VLOOKUP(D605,ctlistM2!A:AI,12,FALSE),"FA 12:0"))</f>
        <v>FA 12:0</v>
      </c>
      <c r="J605" s="12">
        <f>_xlfn.IFNA(VLOOKUP(D605,ctlistM2!A:AO,19,FALSE),0)</f>
        <v>0</v>
      </c>
      <c r="K605" s="2">
        <f>IF(J605=0,0,VLOOKUP(I605,ProbListM2!D:W,IF(J605=1,17,IF(J605=2,18,IF(J605=3,19,IF(J605=4,20)))),FALSE))</f>
        <v>0</v>
      </c>
      <c r="L605" s="12" t="str">
        <f>IF(_xlfn.IFNA(VLOOKUP(D605,ctlistM2!A:AI,20,FALSE),"FA 12:0")=0,"FA 12:0", _xlfn.IFNA(VLOOKUP(D605,ctlistM2!A:AI,20,FALSE),"FA 12:0"))</f>
        <v>FA 12:0</v>
      </c>
      <c r="M605">
        <f>_xlfn.IFNA(VLOOKUP(D605,ctlistM2!A:AR,27,FALSE),0)</f>
        <v>0</v>
      </c>
      <c r="N605" s="2">
        <f>IF(M605=0,0,VLOOKUP(L605,ProbListM2!D:W,IF(M605=1,17,IF(M605=2,18,IF(M605=3,19,IF(M605=4,20)))), FALSE))</f>
        <v>0</v>
      </c>
      <c r="O605" t="str">
        <f>IF(_xlfn.IFNA(VLOOKUP(D605,ctlistM2!A:AI,28,FALSE),"FA 12:0")=0,"FA 12:0", _xlfn.IFNA(VLOOKUP(D605,ctlistM2!A:AI,28,FALSE),"FA 12:0"))</f>
        <v>FA 12:0</v>
      </c>
      <c r="P605">
        <f>_xlfn.IFNA(VLOOKUP(D605,ctlistM2!A:AU,35,FALSE),0)</f>
        <v>0</v>
      </c>
      <c r="Q605" s="2">
        <f>IF(P605=0,0,VLOOKUP(O605,ProbListM2!D:W,IF(P605=1,17,IF(P605=2,18,IF(P605=3,19,IF(P605=4,20)))), FALSE))</f>
        <v>0</v>
      </c>
    </row>
    <row r="606" spans="1:17" x14ac:dyDescent="0.25">
      <c r="A606">
        <v>605</v>
      </c>
      <c r="B606">
        <v>580.4</v>
      </c>
      <c r="C606">
        <v>285.2</v>
      </c>
      <c r="D606" t="s">
        <v>1609</v>
      </c>
      <c r="E606">
        <f>VLOOKUP(D606,ProbListM2!D:S,10,FALSE)</f>
        <v>0.66191720565654577</v>
      </c>
      <c r="F606" t="str">
        <f>_xlfn.IFNA(VLOOKUP(D606,ctlistM2!A:AI,4,FALSE),"FA 12:0")</f>
        <v>FA 12:0</v>
      </c>
      <c r="G606">
        <f>_xlfn.IFNA(VLOOKUP(D606,ctlistM2!A:AL,11,FALSE),0)</f>
        <v>0</v>
      </c>
      <c r="H606" s="2">
        <f>IF(G606=0,0,VLOOKUP(F606,ProbListM2!D:W,IF(G606=1,17,IF(G606=2,18,IF(G606=3,19,IF(G606=4,20)))), FALSE))</f>
        <v>0</v>
      </c>
      <c r="I606" s="12" t="str">
        <f>IF(_xlfn.IFNA(VLOOKUP(D606,ctlistM2!A:AI,12,FALSE),"FA 12:0")=0,"FA 12:0", _xlfn.IFNA(VLOOKUP(D606,ctlistM2!A:AI,12,FALSE),"FA 12:0"))</f>
        <v>FA 12:0</v>
      </c>
      <c r="J606" s="12">
        <f>_xlfn.IFNA(VLOOKUP(D606,ctlistM2!A:AO,19,FALSE),0)</f>
        <v>0</v>
      </c>
      <c r="K606" s="2">
        <f>IF(J606=0,0,VLOOKUP(I606,ProbListM2!D:W,IF(J606=1,17,IF(J606=2,18,IF(J606=3,19,IF(J606=4,20)))),FALSE))</f>
        <v>0</v>
      </c>
      <c r="L606" s="12" t="str">
        <f>IF(_xlfn.IFNA(VLOOKUP(D606,ctlistM2!A:AI,20,FALSE),"FA 12:0")=0,"FA 12:0", _xlfn.IFNA(VLOOKUP(D606,ctlistM2!A:AI,20,FALSE),"FA 12:0"))</f>
        <v>FA 12:0</v>
      </c>
      <c r="M606">
        <f>_xlfn.IFNA(VLOOKUP(D606,ctlistM2!A:AR,27,FALSE),0)</f>
        <v>0</v>
      </c>
      <c r="N606" s="2">
        <f>IF(M606=0,0,VLOOKUP(L606,ProbListM2!D:W,IF(M606=1,17,IF(M606=2,18,IF(M606=3,19,IF(M606=4,20)))), FALSE))</f>
        <v>0</v>
      </c>
      <c r="O606" t="str">
        <f>IF(_xlfn.IFNA(VLOOKUP(D606,ctlistM2!A:AI,28,FALSE),"FA 12:0")=0,"FA 12:0", _xlfn.IFNA(VLOOKUP(D606,ctlistM2!A:AI,28,FALSE),"FA 12:0"))</f>
        <v>FA 12:0</v>
      </c>
      <c r="P606">
        <f>_xlfn.IFNA(VLOOKUP(D606,ctlistM2!A:AU,35,FALSE),0)</f>
        <v>0</v>
      </c>
      <c r="Q606" s="2">
        <f>IF(P606=0,0,VLOOKUP(O606,ProbListM2!D:W,IF(P606=1,17,IF(P606=2,18,IF(P606=3,19,IF(P606=4,20)))), FALSE))</f>
        <v>0</v>
      </c>
    </row>
    <row r="607" spans="1:17" x14ac:dyDescent="0.25">
      <c r="A607">
        <v>606</v>
      </c>
      <c r="B607">
        <v>598.5</v>
      </c>
      <c r="C607">
        <v>299.3</v>
      </c>
      <c r="D607" t="s">
        <v>1610</v>
      </c>
      <c r="E607">
        <f>VLOOKUP(D607,ProbListM2!D:S,10,FALSE)</f>
        <v>0.6540471647850753</v>
      </c>
      <c r="F607" t="str">
        <f>_xlfn.IFNA(VLOOKUP(D607,ctlistM2!A:AI,4,FALSE),"FA 12:0")</f>
        <v>DG 15:0_18:2</v>
      </c>
      <c r="G607">
        <f>_xlfn.IFNA(VLOOKUP(D607,ctlistM2!A:AL,11,FALSE),0)</f>
        <v>2</v>
      </c>
      <c r="H607" s="2">
        <f>IF(G607=0,0,VLOOKUP(F607,ProbListM2!D:W,IF(G607=1,17,IF(G607=2,18,IF(G607=3,19,IF(G607=4,20)))), FALSE))</f>
        <v>1.6300763024091385E-2</v>
      </c>
      <c r="I607" s="12" t="str">
        <f>IF(_xlfn.IFNA(VLOOKUP(D607,ctlistM2!A:AI,12,FALSE),"FA 12:0")=0,"FA 12:0", _xlfn.IFNA(VLOOKUP(D607,ctlistM2!A:AI,12,FALSE),"FA 12:0"))</f>
        <v>FA 12:0</v>
      </c>
      <c r="J607" s="12">
        <f>_xlfn.IFNA(VLOOKUP(D607,ctlistM2!A:AO,19,FALSE),0)</f>
        <v>0</v>
      </c>
      <c r="K607" s="2">
        <f>IF(J607=0,0,VLOOKUP(I607,ProbListM2!D:W,IF(J607=1,17,IF(J607=2,18,IF(J607=3,19,IF(J607=4,20)))),FALSE))</f>
        <v>0</v>
      </c>
      <c r="L607" s="12" t="str">
        <f>IF(_xlfn.IFNA(VLOOKUP(D607,ctlistM2!A:AI,20,FALSE),"FA 12:0")=0,"FA 12:0", _xlfn.IFNA(VLOOKUP(D607,ctlistM2!A:AI,20,FALSE),"FA 12:0"))</f>
        <v>FA 12:0</v>
      </c>
      <c r="M607">
        <f>_xlfn.IFNA(VLOOKUP(D607,ctlistM2!A:AR,27,FALSE),0)</f>
        <v>0</v>
      </c>
      <c r="N607" s="2">
        <f>IF(M607=0,0,VLOOKUP(L607,ProbListM2!D:W,IF(M607=1,17,IF(M607=2,18,IF(M607=3,19,IF(M607=4,20)))), FALSE))</f>
        <v>0</v>
      </c>
      <c r="O607" t="str">
        <f>IF(_xlfn.IFNA(VLOOKUP(D607,ctlistM2!A:AI,28,FALSE),"FA 12:0")=0,"FA 12:0", _xlfn.IFNA(VLOOKUP(D607,ctlistM2!A:AI,28,FALSE),"FA 12:0"))</f>
        <v>FA 12:0</v>
      </c>
      <c r="P607">
        <f>_xlfn.IFNA(VLOOKUP(D607,ctlistM2!A:AU,35,FALSE),0)</f>
        <v>0</v>
      </c>
      <c r="Q607" s="2">
        <f>IF(P607=0,0,VLOOKUP(O607,ProbListM2!D:W,IF(P607=1,17,IF(P607=2,18,IF(P607=3,19,IF(P607=4,20)))), FALSE))</f>
        <v>0</v>
      </c>
    </row>
    <row r="608" spans="1:17" x14ac:dyDescent="0.25">
      <c r="A608">
        <v>607</v>
      </c>
      <c r="B608">
        <v>596.5</v>
      </c>
      <c r="C608">
        <v>299.3</v>
      </c>
      <c r="D608" t="s">
        <v>1611</v>
      </c>
      <c r="E608">
        <f>VLOOKUP(D608,ProbListM2!D:S,10,FALSE)</f>
        <v>0.65424342309152572</v>
      </c>
      <c r="F608" t="str">
        <f>_xlfn.IFNA(VLOOKUP(D608,ctlistM2!A:AI,4,FALSE),"FA 12:0")</f>
        <v>FA 12:0</v>
      </c>
      <c r="G608">
        <f>_xlfn.IFNA(VLOOKUP(D608,ctlistM2!A:AL,11,FALSE),0)</f>
        <v>0</v>
      </c>
      <c r="H608" s="2">
        <f>IF(G608=0,0,VLOOKUP(F608,ProbListM2!D:W,IF(G608=1,17,IF(G608=2,18,IF(G608=3,19,IF(G608=4,20)))), FALSE))</f>
        <v>0</v>
      </c>
      <c r="I608" s="12" t="str">
        <f>IF(_xlfn.IFNA(VLOOKUP(D608,ctlistM2!A:AI,12,FALSE),"FA 12:0")=0,"FA 12:0", _xlfn.IFNA(VLOOKUP(D608,ctlistM2!A:AI,12,FALSE),"FA 12:0"))</f>
        <v>FA 12:0</v>
      </c>
      <c r="J608" s="12">
        <f>_xlfn.IFNA(VLOOKUP(D608,ctlistM2!A:AO,19,FALSE),0)</f>
        <v>0</v>
      </c>
      <c r="K608" s="2">
        <f>IF(J608=0,0,VLOOKUP(I608,ProbListM2!D:W,IF(J608=1,17,IF(J608=2,18,IF(J608=3,19,IF(J608=4,20)))),FALSE))</f>
        <v>0</v>
      </c>
      <c r="L608" s="12" t="str">
        <f>IF(_xlfn.IFNA(VLOOKUP(D608,ctlistM2!A:AI,20,FALSE),"FA 12:0")=0,"FA 12:0", _xlfn.IFNA(VLOOKUP(D608,ctlistM2!A:AI,20,FALSE),"FA 12:0"))</f>
        <v>FA 12:0</v>
      </c>
      <c r="M608">
        <f>_xlfn.IFNA(VLOOKUP(D608,ctlistM2!A:AR,27,FALSE),0)</f>
        <v>0</v>
      </c>
      <c r="N608" s="2">
        <f>IF(M608=0,0,VLOOKUP(L608,ProbListM2!D:W,IF(M608=1,17,IF(M608=2,18,IF(M608=3,19,IF(M608=4,20)))), FALSE))</f>
        <v>0</v>
      </c>
      <c r="O608" t="str">
        <f>IF(_xlfn.IFNA(VLOOKUP(D608,ctlistM2!A:AI,28,FALSE),"FA 12:0")=0,"FA 12:0", _xlfn.IFNA(VLOOKUP(D608,ctlistM2!A:AI,28,FALSE),"FA 12:0"))</f>
        <v>FA 12:0</v>
      </c>
      <c r="P608">
        <f>_xlfn.IFNA(VLOOKUP(D608,ctlistM2!A:AU,35,FALSE),0)</f>
        <v>0</v>
      </c>
      <c r="Q608" s="2">
        <f>IF(P608=0,0,VLOOKUP(O608,ProbListM2!D:W,IF(P608=1,17,IF(P608=2,18,IF(P608=3,19,IF(P608=4,20)))), FALSE))</f>
        <v>0</v>
      </c>
    </row>
    <row r="609" spans="1:17" x14ac:dyDescent="0.25">
      <c r="A609">
        <v>608</v>
      </c>
      <c r="B609">
        <v>614.4</v>
      </c>
      <c r="C609">
        <v>313.2</v>
      </c>
      <c r="D609" t="s">
        <v>1612</v>
      </c>
      <c r="E609">
        <f>VLOOKUP(D609,ProbListM2!D:S,10,FALSE)</f>
        <v>0.64646462170123087</v>
      </c>
      <c r="F609" t="str">
        <f>_xlfn.IFNA(VLOOKUP(D609,ctlistM2!A:AI,4,FALSE),"FA 12:0")</f>
        <v>DG 16:1_18:0</v>
      </c>
      <c r="G609">
        <f>_xlfn.IFNA(VLOOKUP(D609,ctlistM2!A:AL,11,FALSE),0)</f>
        <v>1</v>
      </c>
      <c r="H609" s="2">
        <f>IF(G609=0,0,VLOOKUP(F609,ProbListM2!D:W,IF(G609=1,17,IF(G609=2,18,IF(G609=3,19,IF(G609=4,20)))), FALSE))</f>
        <v>1.8455035665089013E-2</v>
      </c>
      <c r="I609" s="12" t="str">
        <f>IF(_xlfn.IFNA(VLOOKUP(D609,ctlistM2!A:AI,12,FALSE),"FA 12:0")=0,"FA 12:0", _xlfn.IFNA(VLOOKUP(D609,ctlistM2!A:AI,12,FALSE),"FA 12:0"))</f>
        <v>DG 16:0_18:1</v>
      </c>
      <c r="J609" s="12">
        <f>_xlfn.IFNA(VLOOKUP(D609,ctlistM2!A:AO,19,FALSE),0)</f>
        <v>2</v>
      </c>
      <c r="K609" s="2">
        <f>IF(J609=0,0,VLOOKUP(I609,ProbListM2!D:W,IF(J609=1,17,IF(J609=2,18,IF(J609=3,19,IF(J609=4,20)))),FALSE))</f>
        <v>1.6152522413750394E-2</v>
      </c>
      <c r="L609" s="12" t="str">
        <f>IF(_xlfn.IFNA(VLOOKUP(D609,ctlistM2!A:AI,20,FALSE),"FA 12:0")=0,"FA 12:0", _xlfn.IFNA(VLOOKUP(D609,ctlistM2!A:AI,20,FALSE),"FA 12:0"))</f>
        <v>FA 12:0</v>
      </c>
      <c r="M609">
        <f>_xlfn.IFNA(VLOOKUP(D609,ctlistM2!A:AR,27,FALSE),0)</f>
        <v>0</v>
      </c>
      <c r="N609" s="2">
        <f>IF(M609=0,0,VLOOKUP(L609,ProbListM2!D:W,IF(M609=1,17,IF(M609=2,18,IF(M609=3,19,IF(M609=4,20)))), FALSE))</f>
        <v>0</v>
      </c>
      <c r="O609" t="str">
        <f>IF(_xlfn.IFNA(VLOOKUP(D609,ctlistM2!A:AI,28,FALSE),"FA 12:0")=0,"FA 12:0", _xlfn.IFNA(VLOOKUP(D609,ctlistM2!A:AI,28,FALSE),"FA 12:0"))</f>
        <v>FA 12:0</v>
      </c>
      <c r="P609">
        <f>_xlfn.IFNA(VLOOKUP(D609,ctlistM2!A:AU,35,FALSE),0)</f>
        <v>0</v>
      </c>
      <c r="Q609" s="2">
        <f>IF(P609=0,0,VLOOKUP(O609,ProbListM2!D:W,IF(P609=1,17,IF(P609=2,18,IF(P609=3,19,IF(P609=4,20)))), FALSE))</f>
        <v>0</v>
      </c>
    </row>
    <row r="610" spans="1:17" x14ac:dyDescent="0.25">
      <c r="A610">
        <v>609</v>
      </c>
      <c r="B610">
        <v>612.6</v>
      </c>
      <c r="C610">
        <v>311.3</v>
      </c>
      <c r="D610" t="s">
        <v>1613</v>
      </c>
      <c r="E610">
        <f>VLOOKUP(D610,ProbListM2!D:S,10,FALSE)</f>
        <v>0.6466586047328321</v>
      </c>
      <c r="F610" t="str">
        <f>_xlfn.IFNA(VLOOKUP(D610,ctlistM2!A:AI,4,FALSE),"FA 12:0")</f>
        <v>DG 16:1_18:1</v>
      </c>
      <c r="G610">
        <f>_xlfn.IFNA(VLOOKUP(D610,ctlistM2!A:AL,11,FALSE),0)</f>
        <v>2</v>
      </c>
      <c r="H610" s="2">
        <f>IF(G610=0,0,VLOOKUP(F610,ProbListM2!D:W,IF(G610=1,17,IF(G610=2,18,IF(G610=3,19,IF(G610=4,20)))), FALSE))</f>
        <v>1.6157369260987889E-2</v>
      </c>
      <c r="I610" s="12" t="str">
        <f>IF(_xlfn.IFNA(VLOOKUP(D610,ctlistM2!A:AI,12,FALSE),"FA 12:0")=0,"FA 12:0", _xlfn.IFNA(VLOOKUP(D610,ctlistM2!A:AI,12,FALSE),"FA 12:0"))</f>
        <v>FA 12:0</v>
      </c>
      <c r="J610" s="12">
        <f>_xlfn.IFNA(VLOOKUP(D610,ctlistM2!A:AO,19,FALSE),0)</f>
        <v>0</v>
      </c>
      <c r="K610" s="2">
        <f>IF(J610=0,0,VLOOKUP(I610,ProbListM2!D:W,IF(J610=1,17,IF(J610=2,18,IF(J610=3,19,IF(J610=4,20)))),FALSE))</f>
        <v>0</v>
      </c>
      <c r="L610" s="12" t="str">
        <f>IF(_xlfn.IFNA(VLOOKUP(D610,ctlistM2!A:AI,20,FALSE),"FA 12:0")=0,"FA 12:0", _xlfn.IFNA(VLOOKUP(D610,ctlistM2!A:AI,20,FALSE),"FA 12:0"))</f>
        <v>FA 12:0</v>
      </c>
      <c r="M610">
        <f>_xlfn.IFNA(VLOOKUP(D610,ctlistM2!A:AR,27,FALSE),0)</f>
        <v>0</v>
      </c>
      <c r="N610" s="2">
        <f>IF(M610=0,0,VLOOKUP(L610,ProbListM2!D:W,IF(M610=1,17,IF(M610=2,18,IF(M610=3,19,IF(M610=4,20)))), FALSE))</f>
        <v>0</v>
      </c>
      <c r="O610" t="str">
        <f>IF(_xlfn.IFNA(VLOOKUP(D610,ctlistM2!A:AI,28,FALSE),"FA 12:0")=0,"FA 12:0", _xlfn.IFNA(VLOOKUP(D610,ctlistM2!A:AI,28,FALSE),"FA 12:0"))</f>
        <v>FA 12:0</v>
      </c>
      <c r="P610">
        <f>_xlfn.IFNA(VLOOKUP(D610,ctlistM2!A:AU,35,FALSE),0)</f>
        <v>0</v>
      </c>
      <c r="Q610" s="2">
        <f>IF(P610=0,0,VLOOKUP(O610,ProbListM2!D:W,IF(P610=1,17,IF(P610=2,18,IF(P610=3,19,IF(P610=4,20)))), FALSE))</f>
        <v>0</v>
      </c>
    </row>
    <row r="611" spans="1:17" x14ac:dyDescent="0.25">
      <c r="A611">
        <v>610</v>
      </c>
      <c r="B611">
        <v>612.6</v>
      </c>
      <c r="C611">
        <v>313.2</v>
      </c>
      <c r="D611" t="s">
        <v>1614</v>
      </c>
      <c r="E611">
        <f>VLOOKUP(D611,ProbListM2!D:S,10,FALSE)</f>
        <v>0.6466586047328321</v>
      </c>
      <c r="F611" t="str">
        <f>_xlfn.IFNA(VLOOKUP(D611,ctlistM2!A:AI,4,FALSE),"FA 12:0")</f>
        <v>DG 16:0_18:2</v>
      </c>
      <c r="G611">
        <f>_xlfn.IFNA(VLOOKUP(D611,ctlistM2!A:AL,11,FALSE),0)</f>
        <v>2</v>
      </c>
      <c r="H611" s="2">
        <f>IF(G611=0,0,VLOOKUP(F611,ProbListM2!D:W,IF(G611=1,17,IF(G611=2,18,IF(G611=3,19,IF(G611=4,20)))), FALSE))</f>
        <v>1.6116618557169858E-2</v>
      </c>
      <c r="I611" s="12" t="str">
        <f>IF(_xlfn.IFNA(VLOOKUP(D611,ctlistM2!A:AI,12,FALSE),"FA 12:0")=0,"FA 12:0", _xlfn.IFNA(VLOOKUP(D611,ctlistM2!A:AI,12,FALSE),"FA 12:0"))</f>
        <v>DG 16:1_18:1</v>
      </c>
      <c r="J611" s="12">
        <f>_xlfn.IFNA(VLOOKUP(D611,ctlistM2!A:AO,19,FALSE),0)</f>
        <v>1</v>
      </c>
      <c r="K611" s="2">
        <f>IF(J611=0,0,VLOOKUP(I611,ProbListM2!D:W,IF(J611=1,17,IF(J611=2,18,IF(J611=3,19,IF(J611=4,20)))),FALSE))</f>
        <v>1.8460573421752641E-2</v>
      </c>
      <c r="L611" s="12" t="str">
        <f>IF(_xlfn.IFNA(VLOOKUP(D611,ctlistM2!A:AI,20,FALSE),"FA 12:0")=0,"FA 12:0", _xlfn.IFNA(VLOOKUP(D611,ctlistM2!A:AI,20,FALSE),"FA 12:0"))</f>
        <v>FA 12:0</v>
      </c>
      <c r="M611">
        <f>_xlfn.IFNA(VLOOKUP(D611,ctlistM2!A:AR,27,FALSE),0)</f>
        <v>0</v>
      </c>
      <c r="N611" s="2">
        <f>IF(M611=0,0,VLOOKUP(L611,ProbListM2!D:W,IF(M611=1,17,IF(M611=2,18,IF(M611=3,19,IF(M611=4,20)))), FALSE))</f>
        <v>0</v>
      </c>
      <c r="O611" t="str">
        <f>IF(_xlfn.IFNA(VLOOKUP(D611,ctlistM2!A:AI,28,FALSE),"FA 12:0")=0,"FA 12:0", _xlfn.IFNA(VLOOKUP(D611,ctlistM2!A:AI,28,FALSE),"FA 12:0"))</f>
        <v>FA 12:0</v>
      </c>
      <c r="P611">
        <f>_xlfn.IFNA(VLOOKUP(D611,ctlistM2!A:AU,35,FALSE),0)</f>
        <v>0</v>
      </c>
      <c r="Q611" s="2">
        <f>IF(P611=0,0,VLOOKUP(O611,ProbListM2!D:W,IF(P611=1,17,IF(P611=2,18,IF(P611=3,19,IF(P611=4,20)))), FALSE))</f>
        <v>0</v>
      </c>
    </row>
    <row r="612" spans="1:17" x14ac:dyDescent="0.25">
      <c r="A612">
        <v>611</v>
      </c>
      <c r="B612">
        <v>610.4</v>
      </c>
      <c r="C612">
        <v>311.2</v>
      </c>
      <c r="D612" t="s">
        <v>1615</v>
      </c>
      <c r="E612">
        <f>VLOOKUP(D612,ProbListM2!D:S,10,FALSE)</f>
        <v>0.64685264597243941</v>
      </c>
      <c r="F612" t="str">
        <f>_xlfn.IFNA(VLOOKUP(D612,ctlistM2!A:AI,4,FALSE),"FA 12:0")</f>
        <v>DG 16:1_18:2</v>
      </c>
      <c r="G612">
        <f>_xlfn.IFNA(VLOOKUP(D612,ctlistM2!A:AL,11,FALSE),0)</f>
        <v>2</v>
      </c>
      <c r="H612" s="2">
        <f>IF(G612=0,0,VLOOKUP(F612,ProbListM2!D:W,IF(G612=1,17,IF(G612=2,18,IF(G612=3,19,IF(G612=4,20)))), FALSE))</f>
        <v>1.6121454630826385E-2</v>
      </c>
      <c r="I612" s="12" t="str">
        <f>IF(_xlfn.IFNA(VLOOKUP(D612,ctlistM2!A:AI,12,FALSE),"FA 12:0")=0,"FA 12:0", _xlfn.IFNA(VLOOKUP(D612,ctlistM2!A:AI,12,FALSE),"FA 12:0"))</f>
        <v>FA 12:0</v>
      </c>
      <c r="J612" s="12">
        <f>_xlfn.IFNA(VLOOKUP(D612,ctlistM2!A:AO,19,FALSE),0)</f>
        <v>0</v>
      </c>
      <c r="K612" s="2">
        <f>IF(J612=0,0,VLOOKUP(I612,ProbListM2!D:W,IF(J612=1,17,IF(J612=2,18,IF(J612=3,19,IF(J612=4,20)))),FALSE))</f>
        <v>0</v>
      </c>
      <c r="L612" s="12" t="str">
        <f>IF(_xlfn.IFNA(VLOOKUP(D612,ctlistM2!A:AI,20,FALSE),"FA 12:0")=0,"FA 12:0", _xlfn.IFNA(VLOOKUP(D612,ctlistM2!A:AI,20,FALSE),"FA 12:0"))</f>
        <v>FA 12:0</v>
      </c>
      <c r="M612">
        <f>_xlfn.IFNA(VLOOKUP(D612,ctlistM2!A:AR,27,FALSE),0)</f>
        <v>0</v>
      </c>
      <c r="N612" s="2">
        <f>IF(M612=0,0,VLOOKUP(L612,ProbListM2!D:W,IF(M612=1,17,IF(M612=2,18,IF(M612=3,19,IF(M612=4,20)))), FALSE))</f>
        <v>0</v>
      </c>
      <c r="O612" t="str">
        <f>IF(_xlfn.IFNA(VLOOKUP(D612,ctlistM2!A:AI,28,FALSE),"FA 12:0")=0,"FA 12:0", _xlfn.IFNA(VLOOKUP(D612,ctlistM2!A:AI,28,FALSE),"FA 12:0"))</f>
        <v>FA 12:0</v>
      </c>
      <c r="P612">
        <f>_xlfn.IFNA(VLOOKUP(D612,ctlistM2!A:AU,35,FALSE),0)</f>
        <v>0</v>
      </c>
      <c r="Q612" s="2">
        <f>IF(P612=0,0,VLOOKUP(O612,ProbListM2!D:W,IF(P612=1,17,IF(P612=2,18,IF(P612=3,19,IF(P612=4,20)))), FALSE))</f>
        <v>0</v>
      </c>
    </row>
    <row r="613" spans="1:17" x14ac:dyDescent="0.25">
      <c r="A613">
        <v>612</v>
      </c>
      <c r="B613">
        <v>610.4</v>
      </c>
      <c r="C613">
        <v>313.2</v>
      </c>
      <c r="D613" t="s">
        <v>1616</v>
      </c>
      <c r="E613">
        <f>VLOOKUP(D613,ProbListM2!D:S,10,FALSE)</f>
        <v>0.64685264597243941</v>
      </c>
      <c r="F613" t="str">
        <f>_xlfn.IFNA(VLOOKUP(D613,ctlistM2!A:AI,4,FALSE),"FA 12:0")</f>
        <v>DG 16:0_18:3</v>
      </c>
      <c r="G613">
        <f>_xlfn.IFNA(VLOOKUP(D613,ctlistM2!A:AL,11,FALSE),0)</f>
        <v>2</v>
      </c>
      <c r="H613" s="2">
        <f>IF(G613=0,0,VLOOKUP(F613,ProbListM2!D:W,IF(G613=1,17,IF(G613=2,18,IF(G613=3,19,IF(G613=4,20)))), FALSE))</f>
        <v>1.608074995072727E-2</v>
      </c>
      <c r="I613" s="12" t="str">
        <f>IF(_xlfn.IFNA(VLOOKUP(D613,ctlistM2!A:AI,12,FALSE),"FA 12:0")=0,"FA 12:0", _xlfn.IFNA(VLOOKUP(D613,ctlistM2!A:AI,12,FALSE),"FA 12:0"))</f>
        <v>DG 16:1_18:2</v>
      </c>
      <c r="J613" s="12">
        <f>_xlfn.IFNA(VLOOKUP(D613,ctlistM2!A:AO,19,FALSE),0)</f>
        <v>1</v>
      </c>
      <c r="K613" s="2">
        <f>IF(J613=0,0,VLOOKUP(I613,ProbListM2!D:W,IF(J613=1,17,IF(J613=2,18,IF(J613=3,19,IF(J613=4,20)))),FALSE))</f>
        <v>1.8466112840117142E-2</v>
      </c>
      <c r="L613" s="12" t="str">
        <f>IF(_xlfn.IFNA(VLOOKUP(D613,ctlistM2!A:AI,20,FALSE),"FA 12:0")=0,"FA 12:0", _xlfn.IFNA(VLOOKUP(D613,ctlistM2!A:AI,20,FALSE),"FA 12:0"))</f>
        <v>FA 12:0</v>
      </c>
      <c r="M613">
        <f>_xlfn.IFNA(VLOOKUP(D613,ctlistM2!A:AR,27,FALSE),0)</f>
        <v>0</v>
      </c>
      <c r="N613" s="2">
        <f>IF(M613=0,0,VLOOKUP(L613,ProbListM2!D:W,IF(M613=1,17,IF(M613=2,18,IF(M613=3,19,IF(M613=4,20)))), FALSE))</f>
        <v>0</v>
      </c>
      <c r="O613" t="str">
        <f>IF(_xlfn.IFNA(VLOOKUP(D613,ctlistM2!A:AI,28,FALSE),"FA 12:0")=0,"FA 12:0", _xlfn.IFNA(VLOOKUP(D613,ctlistM2!A:AI,28,FALSE),"FA 12:0"))</f>
        <v>FA 12:0</v>
      </c>
      <c r="P613">
        <f>_xlfn.IFNA(VLOOKUP(D613,ctlistM2!A:AU,35,FALSE),0)</f>
        <v>0</v>
      </c>
      <c r="Q613" s="2">
        <f>IF(P613=0,0,VLOOKUP(O613,ProbListM2!D:W,IF(P613=1,17,IF(P613=2,18,IF(P613=3,19,IF(P613=4,20)))), FALSE))</f>
        <v>0</v>
      </c>
    </row>
    <row r="614" spans="1:17" x14ac:dyDescent="0.25">
      <c r="A614">
        <v>613</v>
      </c>
      <c r="B614">
        <v>608.5</v>
      </c>
      <c r="C614">
        <v>311.2</v>
      </c>
      <c r="D614" t="s">
        <v>1617</v>
      </c>
      <c r="E614">
        <f>VLOOKUP(D614,ProbListM2!D:S,10,FALSE)</f>
        <v>0.64704674543751906</v>
      </c>
      <c r="F614" t="str">
        <f>_xlfn.IFNA(VLOOKUP(D614,ctlistM2!A:AI,4,FALSE),"FA 12:0")</f>
        <v>DG 16:1_18:3</v>
      </c>
      <c r="G614">
        <f>_xlfn.IFNA(VLOOKUP(D614,ctlistM2!A:AL,11,FALSE),0)</f>
        <v>2</v>
      </c>
      <c r="H614" s="2">
        <f>IF(G614=0,0,VLOOKUP(F614,ProbListM2!D:W,IF(G614=1,17,IF(G614=2,18,IF(G614=3,19,IF(G614=4,20)))), FALSE))</f>
        <v>1.6085575261380235E-2</v>
      </c>
      <c r="I614" s="12" t="str">
        <f>IF(_xlfn.IFNA(VLOOKUP(D614,ctlistM2!A:AI,12,FALSE),"FA 12:0")=0,"FA 12:0", _xlfn.IFNA(VLOOKUP(D614,ctlistM2!A:AI,12,FALSE),"FA 12:0"))</f>
        <v>FA 12:0</v>
      </c>
      <c r="J614" s="12">
        <f>_xlfn.IFNA(VLOOKUP(D614,ctlistM2!A:AO,19,FALSE),0)</f>
        <v>0</v>
      </c>
      <c r="K614" s="2">
        <f>IF(J614=0,0,VLOOKUP(I614,ProbListM2!D:W,IF(J614=1,17,IF(J614=2,18,IF(J614=3,19,IF(J614=4,20)))),FALSE))</f>
        <v>0</v>
      </c>
      <c r="L614" s="12" t="str">
        <f>IF(_xlfn.IFNA(VLOOKUP(D614,ctlistM2!A:AI,20,FALSE),"FA 12:0")=0,"FA 12:0", _xlfn.IFNA(VLOOKUP(D614,ctlistM2!A:AI,20,FALSE),"FA 12:0"))</f>
        <v>FA 12:0</v>
      </c>
      <c r="M614">
        <f>_xlfn.IFNA(VLOOKUP(D614,ctlistM2!A:AR,27,FALSE),0)</f>
        <v>0</v>
      </c>
      <c r="N614" s="2">
        <f>IF(M614=0,0,VLOOKUP(L614,ProbListM2!D:W,IF(M614=1,17,IF(M614=2,18,IF(M614=3,19,IF(M614=4,20)))), FALSE))</f>
        <v>0</v>
      </c>
      <c r="O614" t="str">
        <f>IF(_xlfn.IFNA(VLOOKUP(D614,ctlistM2!A:AI,28,FALSE),"FA 12:0")=0,"FA 12:0", _xlfn.IFNA(VLOOKUP(D614,ctlistM2!A:AI,28,FALSE),"FA 12:0"))</f>
        <v>FA 12:0</v>
      </c>
      <c r="P614">
        <f>_xlfn.IFNA(VLOOKUP(D614,ctlistM2!A:AU,35,FALSE),0)</f>
        <v>0</v>
      </c>
      <c r="Q614" s="2">
        <f>IF(P614=0,0,VLOOKUP(O614,ProbListM2!D:W,IF(P614=1,17,IF(P614=2,18,IF(P614=3,19,IF(P614=4,20)))), FALSE))</f>
        <v>0</v>
      </c>
    </row>
    <row r="615" spans="1:17" x14ac:dyDescent="0.25">
      <c r="A615">
        <v>614</v>
      </c>
      <c r="B615">
        <v>608.5</v>
      </c>
      <c r="C615">
        <v>313.2</v>
      </c>
      <c r="D615" t="s">
        <v>1618</v>
      </c>
      <c r="E615">
        <f>VLOOKUP(D615,ProbListM2!D:S,10,FALSE)</f>
        <v>0.64704674543751906</v>
      </c>
      <c r="F615" t="str">
        <f>_xlfn.IFNA(VLOOKUP(D615,ctlistM2!A:AI,4,FALSE),"FA 12:0")</f>
        <v>DG 16:1_18:3</v>
      </c>
      <c r="G615">
        <f>_xlfn.IFNA(VLOOKUP(D615,ctlistM2!A:AL,11,FALSE),0)</f>
        <v>1</v>
      </c>
      <c r="H615" s="2">
        <f>IF(G615=0,0,VLOOKUP(F615,ProbListM2!D:W,IF(G615=1,17,IF(G615=2,18,IF(G615=3,19,IF(G615=4,20)))), FALSE))</f>
        <v>1.8471653920681126E-2</v>
      </c>
      <c r="I615" s="12" t="str">
        <f>IF(_xlfn.IFNA(VLOOKUP(D615,ctlistM2!A:AI,12,FALSE),"FA 12:0")=0,"FA 12:0", _xlfn.IFNA(VLOOKUP(D615,ctlistM2!A:AI,12,FALSE),"FA 12:0"))</f>
        <v>FA 12:0</v>
      </c>
      <c r="J615" s="12">
        <f>_xlfn.IFNA(VLOOKUP(D615,ctlistM2!A:AO,19,FALSE),0)</f>
        <v>0</v>
      </c>
      <c r="K615" s="2">
        <f>IF(J615=0,0,VLOOKUP(I615,ProbListM2!D:W,IF(J615=1,17,IF(J615=2,18,IF(J615=3,19,IF(J615=4,20)))),FALSE))</f>
        <v>0</v>
      </c>
      <c r="L615" s="12" t="str">
        <f>IF(_xlfn.IFNA(VLOOKUP(D615,ctlistM2!A:AI,20,FALSE),"FA 12:0")=0,"FA 12:0", _xlfn.IFNA(VLOOKUP(D615,ctlistM2!A:AI,20,FALSE),"FA 12:0"))</f>
        <v>FA 12:0</v>
      </c>
      <c r="M615">
        <f>_xlfn.IFNA(VLOOKUP(D615,ctlistM2!A:AR,27,FALSE),0)</f>
        <v>0</v>
      </c>
      <c r="N615" s="2">
        <f>IF(M615=0,0,VLOOKUP(L615,ProbListM2!D:W,IF(M615=1,17,IF(M615=2,18,IF(M615=3,19,IF(M615=4,20)))), FALSE))</f>
        <v>0</v>
      </c>
      <c r="O615" t="str">
        <f>IF(_xlfn.IFNA(VLOOKUP(D615,ctlistM2!A:AI,28,FALSE),"FA 12:0")=0,"FA 12:0", _xlfn.IFNA(VLOOKUP(D615,ctlistM2!A:AI,28,FALSE),"FA 12:0"))</f>
        <v>FA 12:0</v>
      </c>
      <c r="P615">
        <f>_xlfn.IFNA(VLOOKUP(D615,ctlistM2!A:AU,35,FALSE),0)</f>
        <v>0</v>
      </c>
      <c r="Q615" s="2">
        <f>IF(P615=0,0,VLOOKUP(O615,ProbListM2!D:W,IF(P615=1,17,IF(P615=2,18,IF(P615=3,19,IF(P615=4,20)))), FALSE))</f>
        <v>0</v>
      </c>
    </row>
    <row r="616" spans="1:17" x14ac:dyDescent="0.25">
      <c r="A616">
        <v>615</v>
      </c>
      <c r="B616">
        <v>606.4</v>
      </c>
      <c r="C616">
        <v>311.2</v>
      </c>
      <c r="D616" t="s">
        <v>1619</v>
      </c>
      <c r="E616">
        <f>VLOOKUP(D616,ProbListM2!D:S,10,FALSE)</f>
        <v>0.64724090314554217</v>
      </c>
      <c r="F616" t="str">
        <f>_xlfn.IFNA(VLOOKUP(D616,ctlistM2!A:AI,4,FALSE),"FA 12:0")</f>
        <v>FA 12:0</v>
      </c>
      <c r="G616">
        <f>_xlfn.IFNA(VLOOKUP(D616,ctlistM2!A:AL,11,FALSE),0)</f>
        <v>0</v>
      </c>
      <c r="H616" s="2">
        <f>IF(G616=0,0,VLOOKUP(F616,ProbListM2!D:W,IF(G616=1,17,IF(G616=2,18,IF(G616=3,19,IF(G616=4,20)))), FALSE))</f>
        <v>0</v>
      </c>
      <c r="I616" s="12" t="str">
        <f>IF(_xlfn.IFNA(VLOOKUP(D616,ctlistM2!A:AI,12,FALSE),"FA 12:0")=0,"FA 12:0", _xlfn.IFNA(VLOOKUP(D616,ctlistM2!A:AI,12,FALSE),"FA 12:0"))</f>
        <v>FA 12:0</v>
      </c>
      <c r="J616" s="12">
        <f>_xlfn.IFNA(VLOOKUP(D616,ctlistM2!A:AO,19,FALSE),0)</f>
        <v>0</v>
      </c>
      <c r="K616" s="2">
        <f>IF(J616=0,0,VLOOKUP(I616,ProbListM2!D:W,IF(J616=1,17,IF(J616=2,18,IF(J616=3,19,IF(J616=4,20)))),FALSE))</f>
        <v>0</v>
      </c>
      <c r="L616" s="12" t="str">
        <f>IF(_xlfn.IFNA(VLOOKUP(D616,ctlistM2!A:AI,20,FALSE),"FA 12:0")=0,"FA 12:0", _xlfn.IFNA(VLOOKUP(D616,ctlistM2!A:AI,20,FALSE),"FA 12:0"))</f>
        <v>FA 12:0</v>
      </c>
      <c r="M616">
        <f>_xlfn.IFNA(VLOOKUP(D616,ctlistM2!A:AR,27,FALSE),0)</f>
        <v>0</v>
      </c>
      <c r="N616" s="2">
        <f>IF(M616=0,0,VLOOKUP(L616,ProbListM2!D:W,IF(M616=1,17,IF(M616=2,18,IF(M616=3,19,IF(M616=4,20)))), FALSE))</f>
        <v>0</v>
      </c>
      <c r="O616" t="str">
        <f>IF(_xlfn.IFNA(VLOOKUP(D616,ctlistM2!A:AI,28,FALSE),"FA 12:0")=0,"FA 12:0", _xlfn.IFNA(VLOOKUP(D616,ctlistM2!A:AI,28,FALSE),"FA 12:0"))</f>
        <v>FA 12:0</v>
      </c>
      <c r="P616">
        <f>_xlfn.IFNA(VLOOKUP(D616,ctlistM2!A:AU,35,FALSE),0)</f>
        <v>0</v>
      </c>
      <c r="Q616" s="2">
        <f>IF(P616=0,0,VLOOKUP(O616,ProbListM2!D:W,IF(P616=1,17,IF(P616=2,18,IF(P616=3,19,IF(P616=4,20)))), FALSE))</f>
        <v>0</v>
      </c>
    </row>
    <row r="617" spans="1:17" x14ac:dyDescent="0.25">
      <c r="A617">
        <v>616</v>
      </c>
      <c r="B617">
        <v>606.4</v>
      </c>
      <c r="C617">
        <v>285.2</v>
      </c>
      <c r="D617" t="s">
        <v>1620</v>
      </c>
      <c r="E617">
        <f>VLOOKUP(D617,ProbListM2!D:S,10,FALSE)</f>
        <v>0.64724090314554217</v>
      </c>
      <c r="F617" t="str">
        <f>_xlfn.IFNA(VLOOKUP(D617,ctlistM2!A:AI,4,FALSE),"FA 12:0")</f>
        <v>FA 12:0</v>
      </c>
      <c r="G617">
        <f>_xlfn.IFNA(VLOOKUP(D617,ctlistM2!A:AL,11,FALSE),0)</f>
        <v>0</v>
      </c>
      <c r="H617" s="2">
        <f>IF(G617=0,0,VLOOKUP(F617,ProbListM2!D:W,IF(G617=1,17,IF(G617=2,18,IF(G617=3,19,IF(G617=4,20)))), FALSE))</f>
        <v>0</v>
      </c>
      <c r="I617" s="12" t="str">
        <f>IF(_xlfn.IFNA(VLOOKUP(D617,ctlistM2!A:AI,12,FALSE),"FA 12:0")=0,"FA 12:0", _xlfn.IFNA(VLOOKUP(D617,ctlistM2!A:AI,12,FALSE),"FA 12:0"))</f>
        <v>FA 12:0</v>
      </c>
      <c r="J617" s="12">
        <f>_xlfn.IFNA(VLOOKUP(D617,ctlistM2!A:AO,19,FALSE),0)</f>
        <v>0</v>
      </c>
      <c r="K617" s="2">
        <f>IF(J617=0,0,VLOOKUP(I617,ProbListM2!D:W,IF(J617=1,17,IF(J617=2,18,IF(J617=3,19,IF(J617=4,20)))),FALSE))</f>
        <v>0</v>
      </c>
      <c r="L617" s="12" t="str">
        <f>IF(_xlfn.IFNA(VLOOKUP(D617,ctlistM2!A:AI,20,FALSE),"FA 12:0")=0,"FA 12:0", _xlfn.IFNA(VLOOKUP(D617,ctlistM2!A:AI,20,FALSE),"FA 12:0"))</f>
        <v>FA 12:0</v>
      </c>
      <c r="M617">
        <f>_xlfn.IFNA(VLOOKUP(D617,ctlistM2!A:AR,27,FALSE),0)</f>
        <v>0</v>
      </c>
      <c r="N617" s="2">
        <f>IF(M617=0,0,VLOOKUP(L617,ProbListM2!D:W,IF(M617=1,17,IF(M617=2,18,IF(M617=3,19,IF(M617=4,20)))), FALSE))</f>
        <v>0</v>
      </c>
      <c r="O617" t="str">
        <f>IF(_xlfn.IFNA(VLOOKUP(D617,ctlistM2!A:AI,28,FALSE),"FA 12:0")=0,"FA 12:0", _xlfn.IFNA(VLOOKUP(D617,ctlistM2!A:AI,28,FALSE),"FA 12:0"))</f>
        <v>FA 12:0</v>
      </c>
      <c r="P617">
        <f>_xlfn.IFNA(VLOOKUP(D617,ctlistM2!A:AU,35,FALSE),0)</f>
        <v>0</v>
      </c>
      <c r="Q617" s="2">
        <f>IF(P617=0,0,VLOOKUP(O617,ProbListM2!D:W,IF(P617=1,17,IF(P617=2,18,IF(P617=3,19,IF(P617=4,20)))), FALSE))</f>
        <v>0</v>
      </c>
    </row>
    <row r="618" spans="1:17" x14ac:dyDescent="0.25">
      <c r="A618">
        <v>617</v>
      </c>
      <c r="B618">
        <v>640.4</v>
      </c>
      <c r="C618">
        <v>341.3</v>
      </c>
      <c r="D618" t="s">
        <v>1622</v>
      </c>
      <c r="E618">
        <f>VLOOKUP(D618,ProbListM2!D:S,10,FALSE)</f>
        <v>0.63213094028357086</v>
      </c>
      <c r="F618" t="str">
        <f>_xlfn.IFNA(VLOOKUP(D618,ctlistM2!A:AI,4,FALSE),"FA 12:0")</f>
        <v>DG 18:1_18:1</v>
      </c>
      <c r="G618">
        <f>_xlfn.IFNA(VLOOKUP(D618,ctlistM2!A:AL,11,FALSE),0)</f>
        <v>1</v>
      </c>
      <c r="H618" s="2">
        <f>IF(G618=0,0,VLOOKUP(F618,ProbListM2!D:W,IF(G618=1,17,IF(G618=2,18,IF(G618=3,19,IF(G618=4,20)))), FALSE))</f>
        <v>2.1277578259147289E-2</v>
      </c>
      <c r="I618" s="12" t="str">
        <f>IF(_xlfn.IFNA(VLOOKUP(D618,ctlistM2!A:AI,12,FALSE),"FA 12:0")=0,"FA 12:0", _xlfn.IFNA(VLOOKUP(D618,ctlistM2!A:AI,12,FALSE),"FA 12:0"))</f>
        <v>DG 18:0_18:2</v>
      </c>
      <c r="J618" s="12">
        <f>_xlfn.IFNA(VLOOKUP(D618,ctlistM2!A:AO,19,FALSE),0)</f>
        <v>2</v>
      </c>
      <c r="K618" s="2">
        <f>IF(J618=0,0,VLOOKUP(I618,ProbListM2!D:W,IF(J618=1,17,IF(J618=2,18,IF(J618=3,19,IF(J618=4,20)))),FALSE))</f>
        <v>1.5754546785849297E-2</v>
      </c>
      <c r="L618" s="12" t="str">
        <f>IF(_xlfn.IFNA(VLOOKUP(D618,ctlistM2!A:AI,20,FALSE),"FA 12:0")=0,"FA 12:0", _xlfn.IFNA(VLOOKUP(D618,ctlistM2!A:AI,20,FALSE),"FA 12:0"))</f>
        <v>FA 12:0</v>
      </c>
      <c r="M618">
        <f>_xlfn.IFNA(VLOOKUP(D618,ctlistM2!A:AR,27,FALSE),0)</f>
        <v>0</v>
      </c>
      <c r="N618" s="2">
        <f>IF(M618=0,0,VLOOKUP(L618,ProbListM2!D:W,IF(M618=1,17,IF(M618=2,18,IF(M618=3,19,IF(M618=4,20)))), FALSE))</f>
        <v>0</v>
      </c>
      <c r="O618" t="str">
        <f>IF(_xlfn.IFNA(VLOOKUP(D618,ctlistM2!A:AI,28,FALSE),"FA 12:0")=0,"FA 12:0", _xlfn.IFNA(VLOOKUP(D618,ctlistM2!A:AI,28,FALSE),"FA 12:0"))</f>
        <v>FA 12:0</v>
      </c>
      <c r="P618">
        <f>_xlfn.IFNA(VLOOKUP(D618,ctlistM2!A:AU,35,FALSE),0)</f>
        <v>0</v>
      </c>
      <c r="Q618" s="2">
        <f>IF(P618=0,0,VLOOKUP(O618,ProbListM2!D:W,IF(P618=1,17,IF(P618=2,18,IF(P618=3,19,IF(P618=4,20)))), FALSE))</f>
        <v>0</v>
      </c>
    </row>
    <row r="619" spans="1:17" x14ac:dyDescent="0.25">
      <c r="A619">
        <v>618</v>
      </c>
      <c r="B619">
        <v>638.4</v>
      </c>
      <c r="C619">
        <v>339.3</v>
      </c>
      <c r="D619" t="s">
        <v>1623</v>
      </c>
      <c r="E619">
        <f>VLOOKUP(D619,ProbListM2!D:S,10,FALSE)</f>
        <v>0.63232062224302976</v>
      </c>
      <c r="F619" t="str">
        <f>_xlfn.IFNA(VLOOKUP(D619,ctlistM2!A:AI,4,FALSE),"FA 12:0")</f>
        <v>DG 18:1_18:2_2</v>
      </c>
      <c r="G619">
        <f>_xlfn.IFNA(VLOOKUP(D619,ctlistM2!A:AL,11,FALSE),0)</f>
        <v>1</v>
      </c>
      <c r="H619" s="2">
        <f>IF(G619=0,0,VLOOKUP(F619,ProbListM2!D:W,IF(G619=1,17,IF(G619=2,18,IF(G619=3,19,IF(G619=4,20)))), FALSE))</f>
        <v>2.1238351277969129E-2</v>
      </c>
      <c r="I619" s="12" t="str">
        <f>IF(_xlfn.IFNA(VLOOKUP(D619,ctlistM2!A:AI,12,FALSE),"FA 12:0")=0,"FA 12:0", _xlfn.IFNA(VLOOKUP(D619,ctlistM2!A:AI,12,FALSE),"FA 12:0"))</f>
        <v>DG 18:1_18:2</v>
      </c>
      <c r="J619" s="12">
        <f>_xlfn.IFNA(VLOOKUP(D619,ctlistM2!A:AO,19,FALSE),0)</f>
        <v>2</v>
      </c>
      <c r="K619" s="2">
        <f>IF(J619=0,0,VLOOKUP(I619,ProbListM2!D:W,IF(J619=1,17,IF(J619=2,18,IF(J619=3,19,IF(J619=4,20)))),FALSE))</f>
        <v>1.5759274213529687E-2</v>
      </c>
      <c r="L619" s="12" t="str">
        <f>IF(_xlfn.IFNA(VLOOKUP(D619,ctlistM2!A:AI,20,FALSE),"FA 12:0")=0,"FA 12:0", _xlfn.IFNA(VLOOKUP(D619,ctlistM2!A:AI,20,FALSE),"FA 12:0"))</f>
        <v>FA 12:0</v>
      </c>
      <c r="M619">
        <f>_xlfn.IFNA(VLOOKUP(D619,ctlistM2!A:AR,27,FALSE),0)</f>
        <v>0</v>
      </c>
      <c r="N619" s="2">
        <f>IF(M619=0,0,VLOOKUP(L619,ProbListM2!D:W,IF(M619=1,17,IF(M619=2,18,IF(M619=3,19,IF(M619=4,20)))), FALSE))</f>
        <v>0</v>
      </c>
      <c r="O619" t="str">
        <f>IF(_xlfn.IFNA(VLOOKUP(D619,ctlistM2!A:AI,28,FALSE),"FA 12:0")=0,"FA 12:0", _xlfn.IFNA(VLOOKUP(D619,ctlistM2!A:AI,28,FALSE),"FA 12:0"))</f>
        <v>FA 12:0</v>
      </c>
      <c r="P619">
        <f>_xlfn.IFNA(VLOOKUP(D619,ctlistM2!A:AU,35,FALSE),0)</f>
        <v>0</v>
      </c>
      <c r="Q619" s="2">
        <f>IF(P619=0,0,VLOOKUP(O619,ProbListM2!D:W,IF(P619=1,17,IF(P619=2,18,IF(P619=3,19,IF(P619=4,20)))), FALSE))</f>
        <v>0</v>
      </c>
    </row>
    <row r="620" spans="1:17" x14ac:dyDescent="0.25">
      <c r="A620">
        <v>619</v>
      </c>
      <c r="B620">
        <v>638.4</v>
      </c>
      <c r="C620">
        <v>341.3</v>
      </c>
      <c r="D620" t="s">
        <v>1624</v>
      </c>
      <c r="E620">
        <f>VLOOKUP(D620,ProbListM2!D:S,10,FALSE)</f>
        <v>0.63232062224302976</v>
      </c>
      <c r="F620" t="str">
        <f>_xlfn.IFNA(VLOOKUP(D620,ctlistM2!A:AI,4,FALSE),"FA 12:0")</f>
        <v>DG 18:0_18:3</v>
      </c>
      <c r="G620">
        <f>_xlfn.IFNA(VLOOKUP(D620,ctlistM2!A:AL,11,FALSE),0)</f>
        <v>2</v>
      </c>
      <c r="H620" s="2">
        <f>IF(G620=0,0,VLOOKUP(F620,ProbListM2!D:W,IF(G620=1,17,IF(G620=2,18,IF(G620=3,19,IF(G620=4,20)))), FALSE))</f>
        <v>1.5719483994213537E-2</v>
      </c>
      <c r="I620" s="12" t="str">
        <f>IF(_xlfn.IFNA(VLOOKUP(D620,ctlistM2!A:AI,12,FALSE),"FA 12:0")=0,"FA 12:0", _xlfn.IFNA(VLOOKUP(D620,ctlistM2!A:AI,12,FALSE),"FA 12:0"))</f>
        <v>DG 18:1_18:2</v>
      </c>
      <c r="J620" s="12">
        <f>_xlfn.IFNA(VLOOKUP(D620,ctlistM2!A:AO,19,FALSE),0)</f>
        <v>1</v>
      </c>
      <c r="K620" s="2">
        <f>IF(J620=0,0,VLOOKUP(I620,ProbListM2!D:W,IF(J620=1,17,IF(J620=2,18,IF(J620=3,19,IF(J620=4,20)))),FALSE))</f>
        <v>2.1283962969148876E-2</v>
      </c>
      <c r="L620" s="12" t="str">
        <f>IF(_xlfn.IFNA(VLOOKUP(D620,ctlistM2!A:AI,20,FALSE),"FA 12:0")=0,"FA 12:0", _xlfn.IFNA(VLOOKUP(D620,ctlistM2!A:AI,20,FALSE),"FA 12:0"))</f>
        <v>FA 12:0</v>
      </c>
      <c r="M620">
        <f>_xlfn.IFNA(VLOOKUP(D620,ctlistM2!A:AR,27,FALSE),0)</f>
        <v>0</v>
      </c>
      <c r="N620" s="2">
        <f>IF(M620=0,0,VLOOKUP(L620,ProbListM2!D:W,IF(M620=1,17,IF(M620=2,18,IF(M620=3,19,IF(M620=4,20)))), FALSE))</f>
        <v>0</v>
      </c>
      <c r="O620" t="str">
        <f>IF(_xlfn.IFNA(VLOOKUP(D620,ctlistM2!A:AI,28,FALSE),"FA 12:0")=0,"FA 12:0", _xlfn.IFNA(VLOOKUP(D620,ctlistM2!A:AI,28,FALSE),"FA 12:0"))</f>
        <v>FA 12:0</v>
      </c>
      <c r="P620">
        <f>_xlfn.IFNA(VLOOKUP(D620,ctlistM2!A:AU,35,FALSE),0)</f>
        <v>0</v>
      </c>
      <c r="Q620" s="2">
        <f>IF(P620=0,0,VLOOKUP(O620,ProbListM2!D:W,IF(P620=1,17,IF(P620=2,18,IF(P620=3,19,IF(P620=4,20)))), FALSE))</f>
        <v>0</v>
      </c>
    </row>
    <row r="621" spans="1:17" x14ac:dyDescent="0.25">
      <c r="A621">
        <v>620</v>
      </c>
      <c r="B621">
        <v>636.5</v>
      </c>
      <c r="C621">
        <v>339.3</v>
      </c>
      <c r="D621" t="s">
        <v>1625</v>
      </c>
      <c r="E621">
        <f>VLOOKUP(D621,ProbListM2!D:S,10,FALSE)</f>
        <v>0.63251036111988279</v>
      </c>
      <c r="F621" t="str">
        <f>_xlfn.IFNA(VLOOKUP(D621,ctlistM2!A:AI,4,FALSE),"FA 12:0")</f>
        <v>FA 12:0</v>
      </c>
      <c r="G621">
        <f>_xlfn.IFNA(VLOOKUP(D621,ctlistM2!A:AL,11,FALSE),0)</f>
        <v>0</v>
      </c>
      <c r="H621" s="2">
        <f>IF(G621=0,0,VLOOKUP(F621,ProbListM2!D:W,IF(G621=1,17,IF(G621=2,18,IF(G621=3,19,IF(G621=4,20)))), FALSE))</f>
        <v>0</v>
      </c>
      <c r="I621" s="12" t="str">
        <f>IF(_xlfn.IFNA(VLOOKUP(D621,ctlistM2!A:AI,12,FALSE),"FA 12:0")=0,"FA 12:0", _xlfn.IFNA(VLOOKUP(D621,ctlistM2!A:AI,12,FALSE),"FA 12:0"))</f>
        <v>FA 12:0</v>
      </c>
      <c r="J621" s="12">
        <f>_xlfn.IFNA(VLOOKUP(D621,ctlistM2!A:AO,19,FALSE),0)</f>
        <v>0</v>
      </c>
      <c r="K621" s="2">
        <f>IF(J621=0,0,VLOOKUP(I621,ProbListM2!D:W,IF(J621=1,17,IF(J621=2,18,IF(J621=3,19,IF(J621=4,20)))),FALSE))</f>
        <v>0</v>
      </c>
      <c r="L621" s="12" t="str">
        <f>IF(_xlfn.IFNA(VLOOKUP(D621,ctlistM2!A:AI,20,FALSE),"FA 12:0")=0,"FA 12:0", _xlfn.IFNA(VLOOKUP(D621,ctlistM2!A:AI,20,FALSE),"FA 12:0"))</f>
        <v>FA 12:0</v>
      </c>
      <c r="M621">
        <f>_xlfn.IFNA(VLOOKUP(D621,ctlistM2!A:AR,27,FALSE),0)</f>
        <v>0</v>
      </c>
      <c r="N621" s="2">
        <f>IF(M621=0,0,VLOOKUP(L621,ProbListM2!D:W,IF(M621=1,17,IF(M621=2,18,IF(M621=3,19,IF(M621=4,20)))), FALSE))</f>
        <v>0</v>
      </c>
      <c r="O621" t="str">
        <f>IF(_xlfn.IFNA(VLOOKUP(D621,ctlistM2!A:AI,28,FALSE),"FA 12:0")=0,"FA 12:0", _xlfn.IFNA(VLOOKUP(D621,ctlistM2!A:AI,28,FALSE),"FA 12:0"))</f>
        <v>FA 12:0</v>
      </c>
      <c r="P621">
        <f>_xlfn.IFNA(VLOOKUP(D621,ctlistM2!A:AU,35,FALSE),0)</f>
        <v>0</v>
      </c>
      <c r="Q621" s="2">
        <f>IF(P621=0,0,VLOOKUP(O621,ProbListM2!D:W,IF(P621=1,17,IF(P621=2,18,IF(P621=3,19,IF(P621=4,20)))), FALSE))</f>
        <v>0</v>
      </c>
    </row>
    <row r="622" spans="1:17" x14ac:dyDescent="0.25">
      <c r="A622">
        <v>621</v>
      </c>
      <c r="B622">
        <v>636.5</v>
      </c>
      <c r="C622">
        <v>341.3</v>
      </c>
      <c r="D622" t="s">
        <v>1626</v>
      </c>
      <c r="E622">
        <f>VLOOKUP(D622,ProbListM2!D:S,10,FALSE)</f>
        <v>0.63251036111988279</v>
      </c>
      <c r="F622" t="str">
        <f>_xlfn.IFNA(VLOOKUP(D622,ctlistM2!A:AI,4,FALSE),"FA 12:0")</f>
        <v>FA 12:0</v>
      </c>
      <c r="G622">
        <f>_xlfn.IFNA(VLOOKUP(D622,ctlistM2!A:AL,11,FALSE),0)</f>
        <v>0</v>
      </c>
      <c r="H622" s="2">
        <f>IF(G622=0,0,VLOOKUP(F622,ProbListM2!D:W,IF(G622=1,17,IF(G622=2,18,IF(G622=3,19,IF(G622=4,20)))), FALSE))</f>
        <v>0</v>
      </c>
      <c r="I622" s="12" t="str">
        <f>IF(_xlfn.IFNA(VLOOKUP(D622,ctlistM2!A:AI,12,FALSE),"FA 12:0")=0,"FA 12:0", _xlfn.IFNA(VLOOKUP(D622,ctlistM2!A:AI,12,FALSE),"FA 12:0"))</f>
        <v>FA 12:0</v>
      </c>
      <c r="J622" s="12">
        <f>_xlfn.IFNA(VLOOKUP(D622,ctlistM2!A:AO,19,FALSE),0)</f>
        <v>0</v>
      </c>
      <c r="K622" s="2">
        <f>IF(J622=0,0,VLOOKUP(I622,ProbListM2!D:W,IF(J622=1,17,IF(J622=2,18,IF(J622=3,19,IF(J622=4,20)))),FALSE))</f>
        <v>0</v>
      </c>
      <c r="L622" s="12" t="str">
        <f>IF(_xlfn.IFNA(VLOOKUP(D622,ctlistM2!A:AI,20,FALSE),"FA 12:0")=0,"FA 12:0", _xlfn.IFNA(VLOOKUP(D622,ctlistM2!A:AI,20,FALSE),"FA 12:0"))</f>
        <v>FA 12:0</v>
      </c>
      <c r="M622">
        <f>_xlfn.IFNA(VLOOKUP(D622,ctlistM2!A:AR,27,FALSE),0)</f>
        <v>0</v>
      </c>
      <c r="N622" s="2">
        <f>IF(M622=0,0,VLOOKUP(L622,ProbListM2!D:W,IF(M622=1,17,IF(M622=2,18,IF(M622=3,19,IF(M622=4,20)))), FALSE))</f>
        <v>0</v>
      </c>
      <c r="O622" t="str">
        <f>IF(_xlfn.IFNA(VLOOKUP(D622,ctlistM2!A:AI,28,FALSE),"FA 12:0")=0,"FA 12:0", _xlfn.IFNA(VLOOKUP(D622,ctlistM2!A:AI,28,FALSE),"FA 12:0"))</f>
        <v>FA 12:0</v>
      </c>
      <c r="P622">
        <f>_xlfn.IFNA(VLOOKUP(D622,ctlistM2!A:AU,35,FALSE),0)</f>
        <v>0</v>
      </c>
      <c r="Q622" s="2">
        <f>IF(P622=0,0,VLOOKUP(O622,ProbListM2!D:W,IF(P622=1,17,IF(P622=2,18,IF(P622=3,19,IF(P622=4,20)))), FALSE))</f>
        <v>0</v>
      </c>
    </row>
    <row r="623" spans="1:17" x14ac:dyDescent="0.25">
      <c r="A623">
        <v>622</v>
      </c>
      <c r="B623">
        <v>636.6</v>
      </c>
      <c r="C623">
        <v>311.3</v>
      </c>
      <c r="D623" t="s">
        <v>1627</v>
      </c>
      <c r="E623">
        <f>VLOOKUP(D623,ProbListM2!D:S,10,FALSE)</f>
        <v>0.63251036111988279</v>
      </c>
      <c r="F623" t="str">
        <f>_xlfn.IFNA(VLOOKUP(D623,ctlistM2!A:AI,4,FALSE),"FA 12:0")</f>
        <v>FA 12:0</v>
      </c>
      <c r="G623">
        <f>_xlfn.IFNA(VLOOKUP(D623,ctlistM2!A:AL,11,FALSE),0)</f>
        <v>0</v>
      </c>
      <c r="H623" s="2">
        <f>IF(G623=0,0,VLOOKUP(F623,ProbListM2!D:W,IF(G623=1,17,IF(G623=2,18,IF(G623=3,19,IF(G623=4,20)))), FALSE))</f>
        <v>0</v>
      </c>
      <c r="I623" s="12" t="str">
        <f>IF(_xlfn.IFNA(VLOOKUP(D623,ctlistM2!A:AI,12,FALSE),"FA 12:0")=0,"FA 12:0", _xlfn.IFNA(VLOOKUP(D623,ctlistM2!A:AI,12,FALSE),"FA 12:0"))</f>
        <v>FA 12:0</v>
      </c>
      <c r="J623" s="12">
        <f>_xlfn.IFNA(VLOOKUP(D623,ctlistM2!A:AO,19,FALSE),0)</f>
        <v>0</v>
      </c>
      <c r="K623" s="2">
        <f>IF(J623=0,0,VLOOKUP(I623,ProbListM2!D:W,IF(J623=1,17,IF(J623=2,18,IF(J623=3,19,IF(J623=4,20)))),FALSE))</f>
        <v>0</v>
      </c>
      <c r="L623" s="12" t="str">
        <f>IF(_xlfn.IFNA(VLOOKUP(D623,ctlistM2!A:AI,20,FALSE),"FA 12:0")=0,"FA 12:0", _xlfn.IFNA(VLOOKUP(D623,ctlistM2!A:AI,20,FALSE),"FA 12:0"))</f>
        <v>FA 12:0</v>
      </c>
      <c r="M623">
        <f>_xlfn.IFNA(VLOOKUP(D623,ctlistM2!A:AR,27,FALSE),0)</f>
        <v>0</v>
      </c>
      <c r="N623" s="2">
        <f>IF(M623=0,0,VLOOKUP(L623,ProbListM2!D:W,IF(M623=1,17,IF(M623=2,18,IF(M623=3,19,IF(M623=4,20)))), FALSE))</f>
        <v>0</v>
      </c>
      <c r="O623" t="str">
        <f>IF(_xlfn.IFNA(VLOOKUP(D623,ctlistM2!A:AI,28,FALSE),"FA 12:0")=0,"FA 12:0", _xlfn.IFNA(VLOOKUP(D623,ctlistM2!A:AI,28,FALSE),"FA 12:0"))</f>
        <v>FA 12:0</v>
      </c>
      <c r="P623">
        <f>_xlfn.IFNA(VLOOKUP(D623,ctlistM2!A:AU,35,FALSE),0)</f>
        <v>0</v>
      </c>
      <c r="Q623" s="2">
        <f>IF(P623=0,0,VLOOKUP(O623,ProbListM2!D:W,IF(P623=1,17,IF(P623=2,18,IF(P623=3,19,IF(P623=4,20)))), FALSE))</f>
        <v>0</v>
      </c>
    </row>
    <row r="624" spans="1:17" x14ac:dyDescent="0.25">
      <c r="A624">
        <v>623</v>
      </c>
      <c r="B624">
        <v>636.5</v>
      </c>
      <c r="C624">
        <v>313.3</v>
      </c>
      <c r="D624" t="s">
        <v>1628</v>
      </c>
      <c r="E624">
        <f>VLOOKUP(D624,ProbListM2!D:S,10,FALSE)</f>
        <v>0.63251036111988279</v>
      </c>
      <c r="F624" t="str">
        <f>_xlfn.IFNA(VLOOKUP(D624,ctlistM2!A:AI,4,FALSE),"FA 12:0")</f>
        <v>DG 16:0_20:4</v>
      </c>
      <c r="G624">
        <f>_xlfn.IFNA(VLOOKUP(D624,ctlistM2!A:AL,11,FALSE),0)</f>
        <v>2</v>
      </c>
      <c r="H624" s="2">
        <f>IF(G624=0,0,VLOOKUP(F624,ProbListM2!D:W,IF(G624=1,17,IF(G624=2,18,IF(G624=3,19,IF(G624=4,20)))), FALSE))</f>
        <v>1.8796285890406356E-2</v>
      </c>
      <c r="I624" s="12" t="str">
        <f>IF(_xlfn.IFNA(VLOOKUP(D624,ctlistM2!A:AI,12,FALSE),"FA 12:0")=0,"FA 12:0", _xlfn.IFNA(VLOOKUP(D624,ctlistM2!A:AI,12,FALSE),"FA 12:0"))</f>
        <v>FA 12:0</v>
      </c>
      <c r="J624" s="12">
        <f>_xlfn.IFNA(VLOOKUP(D624,ctlistM2!A:AO,19,FALSE),0)</f>
        <v>0</v>
      </c>
      <c r="K624" s="2">
        <f>IF(J624=0,0,VLOOKUP(I624,ProbListM2!D:W,IF(J624=1,17,IF(J624=2,18,IF(J624=3,19,IF(J624=4,20)))),FALSE))</f>
        <v>0</v>
      </c>
      <c r="L624" s="12" t="str">
        <f>IF(_xlfn.IFNA(VLOOKUP(D624,ctlistM2!A:AI,20,FALSE),"FA 12:0")=0,"FA 12:0", _xlfn.IFNA(VLOOKUP(D624,ctlistM2!A:AI,20,FALSE),"FA 12:0"))</f>
        <v>FA 12:0</v>
      </c>
      <c r="M624">
        <f>_xlfn.IFNA(VLOOKUP(D624,ctlistM2!A:AR,27,FALSE),0)</f>
        <v>0</v>
      </c>
      <c r="N624" s="2">
        <f>IF(M624=0,0,VLOOKUP(L624,ProbListM2!D:W,IF(M624=1,17,IF(M624=2,18,IF(M624=3,19,IF(M624=4,20)))), FALSE))</f>
        <v>0</v>
      </c>
      <c r="O624" t="str">
        <f>IF(_xlfn.IFNA(VLOOKUP(D624,ctlistM2!A:AI,28,FALSE),"FA 12:0")=0,"FA 12:0", _xlfn.IFNA(VLOOKUP(D624,ctlistM2!A:AI,28,FALSE),"FA 12:0"))</f>
        <v>FA 12:0</v>
      </c>
      <c r="P624">
        <f>_xlfn.IFNA(VLOOKUP(D624,ctlistM2!A:AU,35,FALSE),0)</f>
        <v>0</v>
      </c>
      <c r="Q624" s="2">
        <f>IF(P624=0,0,VLOOKUP(O624,ProbListM2!D:W,IF(P624=1,17,IF(P624=2,18,IF(P624=3,19,IF(P624=4,20)))), FALSE))</f>
        <v>0</v>
      </c>
    </row>
    <row r="625" spans="1:17" x14ac:dyDescent="0.25">
      <c r="A625">
        <v>624</v>
      </c>
      <c r="B625">
        <v>634.5</v>
      </c>
      <c r="C625">
        <v>313.3</v>
      </c>
      <c r="D625" t="s">
        <v>1629</v>
      </c>
      <c r="E625">
        <f>VLOOKUP(D625,ProbListM2!D:S,10,FALSE)</f>
        <v>0.63270015693120851</v>
      </c>
      <c r="F625" t="str">
        <f>_xlfn.IFNA(VLOOKUP(D625,ctlistM2!A:AI,4,FALSE),"FA 12:0")</f>
        <v>DG 16:0_20:5</v>
      </c>
      <c r="G625">
        <f>_xlfn.IFNA(VLOOKUP(D625,ctlistM2!A:AL,11,FALSE),0)</f>
        <v>2</v>
      </c>
      <c r="H625" s="2">
        <f>IF(G625=0,0,VLOOKUP(F625,ProbListM2!D:W,IF(G625=1,17,IF(G625=2,18,IF(G625=3,19,IF(G625=4,20)))), FALSE))</f>
        <v>1.8757887776222192E-2</v>
      </c>
      <c r="I625" s="12" t="str">
        <f>IF(_xlfn.IFNA(VLOOKUP(D625,ctlistM2!A:AI,12,FALSE),"FA 12:0")=0,"FA 12:0", _xlfn.IFNA(VLOOKUP(D625,ctlistM2!A:AI,12,FALSE),"FA 12:0"))</f>
        <v>DG 16:1_20:4</v>
      </c>
      <c r="J625" s="12">
        <f>_xlfn.IFNA(VLOOKUP(D625,ctlistM2!A:AO,19,FALSE),0)</f>
        <v>1</v>
      </c>
      <c r="K625" s="2">
        <f>IF(J625=0,0,VLOOKUP(I625,ProbListM2!D:W,IF(J625=1,17,IF(J625=2,18,IF(J625=3,19,IF(J625=4,20)))),FALSE))</f>
        <v>1.8062092757288217E-2</v>
      </c>
      <c r="L625" s="12" t="str">
        <f>IF(_xlfn.IFNA(VLOOKUP(D625,ctlistM2!A:AI,20,FALSE),"FA 12:0")=0,"FA 12:0", _xlfn.IFNA(VLOOKUP(D625,ctlistM2!A:AI,20,FALSE),"FA 12:0"))</f>
        <v>FA 12:0</v>
      </c>
      <c r="M625">
        <f>_xlfn.IFNA(VLOOKUP(D625,ctlistM2!A:AR,27,FALSE),0)</f>
        <v>0</v>
      </c>
      <c r="N625" s="2">
        <f>IF(M625=0,0,VLOOKUP(L625,ProbListM2!D:W,IF(M625=1,17,IF(M625=2,18,IF(M625=3,19,IF(M625=4,20)))), FALSE))</f>
        <v>0</v>
      </c>
      <c r="O625" t="str">
        <f>IF(_xlfn.IFNA(VLOOKUP(D625,ctlistM2!A:AI,28,FALSE),"FA 12:0")=0,"FA 12:0", _xlfn.IFNA(VLOOKUP(D625,ctlistM2!A:AI,28,FALSE),"FA 12:0"))</f>
        <v>FA 12:0</v>
      </c>
      <c r="P625">
        <f>_xlfn.IFNA(VLOOKUP(D625,ctlistM2!A:AU,35,FALSE),0)</f>
        <v>0</v>
      </c>
      <c r="Q625" s="2">
        <f>IF(P625=0,0,VLOOKUP(O625,ProbListM2!D:W,IF(P625=1,17,IF(P625=2,18,IF(P625=3,19,IF(P625=4,20)))), FALSE))</f>
        <v>0</v>
      </c>
    </row>
    <row r="626" spans="1:17" x14ac:dyDescent="0.25">
      <c r="A626">
        <v>625</v>
      </c>
      <c r="B626">
        <v>632.4</v>
      </c>
      <c r="C626">
        <v>337.3</v>
      </c>
      <c r="D626" t="s">
        <v>1630</v>
      </c>
      <c r="E626">
        <f>VLOOKUP(D626,ProbListM2!D:S,10,FALSE)</f>
        <v>0.63289000969409148</v>
      </c>
      <c r="F626" t="str">
        <f>_xlfn.IFNA(VLOOKUP(D626,ctlistM2!A:AI,4,FALSE),"FA 12:0")</f>
        <v>FA 12:0</v>
      </c>
      <c r="G626">
        <f>_xlfn.IFNA(VLOOKUP(D626,ctlistM2!A:AL,11,FALSE),0)</f>
        <v>0</v>
      </c>
      <c r="H626" s="2">
        <f>IF(G626=0,0,VLOOKUP(F626,ProbListM2!D:W,IF(G626=1,17,IF(G626=2,18,IF(G626=3,19,IF(G626=4,20)))), FALSE))</f>
        <v>0</v>
      </c>
      <c r="I626" s="12" t="str">
        <f>IF(_xlfn.IFNA(VLOOKUP(D626,ctlistM2!A:AI,12,FALSE),"FA 12:0")=0,"FA 12:0", _xlfn.IFNA(VLOOKUP(D626,ctlistM2!A:AI,12,FALSE),"FA 12:0"))</f>
        <v>FA 12:0</v>
      </c>
      <c r="J626" s="12">
        <f>_xlfn.IFNA(VLOOKUP(D626,ctlistM2!A:AO,19,FALSE),0)</f>
        <v>0</v>
      </c>
      <c r="K626" s="2">
        <f>IF(J626=0,0,VLOOKUP(I626,ProbListM2!D:W,IF(J626=1,17,IF(J626=2,18,IF(J626=3,19,IF(J626=4,20)))),FALSE))</f>
        <v>0</v>
      </c>
      <c r="L626" s="12" t="str">
        <f>IF(_xlfn.IFNA(VLOOKUP(D626,ctlistM2!A:AI,20,FALSE),"FA 12:0")=0,"FA 12:0", _xlfn.IFNA(VLOOKUP(D626,ctlistM2!A:AI,20,FALSE),"FA 12:0"))</f>
        <v>FA 12:0</v>
      </c>
      <c r="M626">
        <f>_xlfn.IFNA(VLOOKUP(D626,ctlistM2!A:AR,27,FALSE),0)</f>
        <v>0</v>
      </c>
      <c r="N626" s="2">
        <f>IF(M626=0,0,VLOOKUP(L626,ProbListM2!D:W,IF(M626=1,17,IF(M626=2,18,IF(M626=3,19,IF(M626=4,20)))), FALSE))</f>
        <v>0</v>
      </c>
      <c r="O626" t="str">
        <f>IF(_xlfn.IFNA(VLOOKUP(D626,ctlistM2!A:AI,28,FALSE),"FA 12:0")=0,"FA 12:0", _xlfn.IFNA(VLOOKUP(D626,ctlistM2!A:AI,28,FALSE),"FA 12:0"))</f>
        <v>FA 12:0</v>
      </c>
      <c r="P626">
        <f>_xlfn.IFNA(VLOOKUP(D626,ctlistM2!A:AU,35,FALSE),0)</f>
        <v>0</v>
      </c>
      <c r="Q626" s="2">
        <f>IF(P626=0,0,VLOOKUP(O626,ProbListM2!D:W,IF(P626=1,17,IF(P626=2,18,IF(P626=3,19,IF(P626=4,20)))), FALSE))</f>
        <v>0</v>
      </c>
    </row>
    <row r="627" spans="1:17" x14ac:dyDescent="0.25">
      <c r="A627">
        <v>626</v>
      </c>
      <c r="B627">
        <v>632.4</v>
      </c>
      <c r="C627">
        <v>311.3</v>
      </c>
      <c r="D627" t="s">
        <v>1631</v>
      </c>
      <c r="E627">
        <f>VLOOKUP(D627,ProbListM2!D:S,10,FALSE)</f>
        <v>0.63289000969409148</v>
      </c>
      <c r="F627" t="str">
        <f>_xlfn.IFNA(VLOOKUP(D627,ctlistM2!A:AI,4,FALSE),"FA 12:0")</f>
        <v>FA 12:0</v>
      </c>
      <c r="G627">
        <f>_xlfn.IFNA(VLOOKUP(D627,ctlistM2!A:AL,11,FALSE),0)</f>
        <v>0</v>
      </c>
      <c r="H627" s="2">
        <f>IF(G627=0,0,VLOOKUP(F627,ProbListM2!D:W,IF(G627=1,17,IF(G627=2,18,IF(G627=3,19,IF(G627=4,20)))), FALSE))</f>
        <v>0</v>
      </c>
      <c r="I627" s="12" t="str">
        <f>IF(_xlfn.IFNA(VLOOKUP(D627,ctlistM2!A:AI,12,FALSE),"FA 12:0")=0,"FA 12:0", _xlfn.IFNA(VLOOKUP(D627,ctlistM2!A:AI,12,FALSE),"FA 12:0"))</f>
        <v>FA 12:0</v>
      </c>
      <c r="J627" s="12">
        <f>_xlfn.IFNA(VLOOKUP(D627,ctlistM2!A:AO,19,FALSE),0)</f>
        <v>0</v>
      </c>
      <c r="K627" s="2">
        <f>IF(J627=0,0,VLOOKUP(I627,ProbListM2!D:W,IF(J627=1,17,IF(J627=2,18,IF(J627=3,19,IF(J627=4,20)))),FALSE))</f>
        <v>0</v>
      </c>
      <c r="L627" s="12" t="str">
        <f>IF(_xlfn.IFNA(VLOOKUP(D627,ctlistM2!A:AI,20,FALSE),"FA 12:0")=0,"FA 12:0", _xlfn.IFNA(VLOOKUP(D627,ctlistM2!A:AI,20,FALSE),"FA 12:0"))</f>
        <v>FA 12:0</v>
      </c>
      <c r="M627">
        <f>_xlfn.IFNA(VLOOKUP(D627,ctlistM2!A:AR,27,FALSE),0)</f>
        <v>0</v>
      </c>
      <c r="N627" s="2">
        <f>IF(M627=0,0,VLOOKUP(L627,ProbListM2!D:W,IF(M627=1,17,IF(M627=2,18,IF(M627=3,19,IF(M627=4,20)))), FALSE))</f>
        <v>0</v>
      </c>
      <c r="O627" t="str">
        <f>IF(_xlfn.IFNA(VLOOKUP(D627,ctlistM2!A:AI,28,FALSE),"FA 12:0")=0,"FA 12:0", _xlfn.IFNA(VLOOKUP(D627,ctlistM2!A:AI,28,FALSE),"FA 12:0"))</f>
        <v>FA 12:0</v>
      </c>
      <c r="P627">
        <f>_xlfn.IFNA(VLOOKUP(D627,ctlistM2!A:AU,35,FALSE),0)</f>
        <v>0</v>
      </c>
      <c r="Q627" s="2">
        <f>IF(P627=0,0,VLOOKUP(O627,ProbListM2!D:W,IF(P627=1,17,IF(P627=2,18,IF(P627=3,19,IF(P627=4,20)))), FALSE))</f>
        <v>0</v>
      </c>
    </row>
    <row r="628" spans="1:17" x14ac:dyDescent="0.25">
      <c r="A628">
        <v>627</v>
      </c>
      <c r="B628">
        <v>632.4</v>
      </c>
      <c r="C628">
        <v>313.3</v>
      </c>
      <c r="D628" t="s">
        <v>1632</v>
      </c>
      <c r="E628">
        <f>VLOOKUP(D628,ProbListM2!D:S,10,FALSE)</f>
        <v>0.63289000969409148</v>
      </c>
      <c r="F628" t="str">
        <f>_xlfn.IFNA(VLOOKUP(D628,ctlistM2!A:AI,4,FALSE),"FA 12:0")</f>
        <v>FA 12:0</v>
      </c>
      <c r="G628">
        <f>_xlfn.IFNA(VLOOKUP(D628,ctlistM2!A:AL,11,FALSE),0)</f>
        <v>0</v>
      </c>
      <c r="H628" s="2">
        <f>IF(G628=0,0,VLOOKUP(F628,ProbListM2!D:W,IF(G628=1,17,IF(G628=2,18,IF(G628=3,19,IF(G628=4,20)))), FALSE))</f>
        <v>0</v>
      </c>
      <c r="I628" s="12" t="str">
        <f>IF(_xlfn.IFNA(VLOOKUP(D628,ctlistM2!A:AI,12,FALSE),"FA 12:0")=0,"FA 12:0", _xlfn.IFNA(VLOOKUP(D628,ctlistM2!A:AI,12,FALSE),"FA 12:0"))</f>
        <v>FA 12:0</v>
      </c>
      <c r="J628" s="12">
        <f>_xlfn.IFNA(VLOOKUP(D628,ctlistM2!A:AO,19,FALSE),0)</f>
        <v>0</v>
      </c>
      <c r="K628" s="2">
        <f>IF(J628=0,0,VLOOKUP(I628,ProbListM2!D:W,IF(J628=1,17,IF(J628=2,18,IF(J628=3,19,IF(J628=4,20)))),FALSE))</f>
        <v>0</v>
      </c>
      <c r="L628" s="12" t="str">
        <f>IF(_xlfn.IFNA(VLOOKUP(D628,ctlistM2!A:AI,20,FALSE),"FA 12:0")=0,"FA 12:0", _xlfn.IFNA(VLOOKUP(D628,ctlistM2!A:AI,20,FALSE),"FA 12:0"))</f>
        <v>FA 12:0</v>
      </c>
      <c r="M628">
        <f>_xlfn.IFNA(VLOOKUP(D628,ctlistM2!A:AR,27,FALSE),0)</f>
        <v>0</v>
      </c>
      <c r="N628" s="2">
        <f>IF(M628=0,0,VLOOKUP(L628,ProbListM2!D:W,IF(M628=1,17,IF(M628=2,18,IF(M628=3,19,IF(M628=4,20)))), FALSE))</f>
        <v>0</v>
      </c>
      <c r="O628" t="str">
        <f>IF(_xlfn.IFNA(VLOOKUP(D628,ctlistM2!A:AI,28,FALSE),"FA 12:0")=0,"FA 12:0", _xlfn.IFNA(VLOOKUP(D628,ctlistM2!A:AI,28,FALSE),"FA 12:0"))</f>
        <v>FA 12:0</v>
      </c>
      <c r="P628">
        <f>_xlfn.IFNA(VLOOKUP(D628,ctlistM2!A:AU,35,FALSE),0)</f>
        <v>0</v>
      </c>
      <c r="Q628" s="2">
        <f>IF(P628=0,0,VLOOKUP(O628,ProbListM2!D:W,IF(P628=1,17,IF(P628=2,18,IF(P628=3,19,IF(P628=4,20)))), FALSE))</f>
        <v>0</v>
      </c>
    </row>
    <row r="629" spans="1:17" x14ac:dyDescent="0.25">
      <c r="A629">
        <v>628</v>
      </c>
      <c r="B629">
        <v>630.5</v>
      </c>
      <c r="C629">
        <v>285.3</v>
      </c>
      <c r="D629" t="s">
        <v>1633</v>
      </c>
      <c r="E629">
        <f>VLOOKUP(D629,ProbListM2!D:S,10,FALSE)</f>
        <v>0.63307991942562103</v>
      </c>
      <c r="F629" t="str">
        <f>_xlfn.IFNA(VLOOKUP(D629,ctlistM2!A:AI,4,FALSE),"FA 12:0")</f>
        <v>FA 12:0</v>
      </c>
      <c r="G629">
        <f>_xlfn.IFNA(VLOOKUP(D629,ctlistM2!A:AL,11,FALSE),0)</f>
        <v>0</v>
      </c>
      <c r="H629" s="2">
        <f>IF(G629=0,0,VLOOKUP(F629,ProbListM2!D:W,IF(G629=1,17,IF(G629=2,18,IF(G629=3,19,IF(G629=4,20)))), FALSE))</f>
        <v>0</v>
      </c>
      <c r="I629" s="12" t="str">
        <f>IF(_xlfn.IFNA(VLOOKUP(D629,ctlistM2!A:AI,12,FALSE),"FA 12:0")=0,"FA 12:0", _xlfn.IFNA(VLOOKUP(D629,ctlistM2!A:AI,12,FALSE),"FA 12:0"))</f>
        <v>FA 12:0</v>
      </c>
      <c r="J629" s="12">
        <f>_xlfn.IFNA(VLOOKUP(D629,ctlistM2!A:AO,19,FALSE),0)</f>
        <v>0</v>
      </c>
      <c r="K629" s="2">
        <f>IF(J629=0,0,VLOOKUP(I629,ProbListM2!D:W,IF(J629=1,17,IF(J629=2,18,IF(J629=3,19,IF(J629=4,20)))),FALSE))</f>
        <v>0</v>
      </c>
      <c r="L629" s="12" t="str">
        <f>IF(_xlfn.IFNA(VLOOKUP(D629,ctlistM2!A:AI,20,FALSE),"FA 12:0")=0,"FA 12:0", _xlfn.IFNA(VLOOKUP(D629,ctlistM2!A:AI,20,FALSE),"FA 12:0"))</f>
        <v>FA 12:0</v>
      </c>
      <c r="M629">
        <f>_xlfn.IFNA(VLOOKUP(D629,ctlistM2!A:AR,27,FALSE),0)</f>
        <v>0</v>
      </c>
      <c r="N629" s="2">
        <f>IF(M629=0,0,VLOOKUP(L629,ProbListM2!D:W,IF(M629=1,17,IF(M629=2,18,IF(M629=3,19,IF(M629=4,20)))), FALSE))</f>
        <v>0</v>
      </c>
      <c r="O629" t="str">
        <f>IF(_xlfn.IFNA(VLOOKUP(D629,ctlistM2!A:AI,28,FALSE),"FA 12:0")=0,"FA 12:0", _xlfn.IFNA(VLOOKUP(D629,ctlistM2!A:AI,28,FALSE),"FA 12:0"))</f>
        <v>FA 12:0</v>
      </c>
      <c r="P629">
        <f>_xlfn.IFNA(VLOOKUP(D629,ctlistM2!A:AU,35,FALSE),0)</f>
        <v>0</v>
      </c>
      <c r="Q629" s="2">
        <f>IF(P629=0,0,VLOOKUP(O629,ProbListM2!D:W,IF(P629=1,17,IF(P629=2,18,IF(P629=3,19,IF(P629=4,20)))), FALSE))</f>
        <v>0</v>
      </c>
    </row>
    <row r="630" spans="1:17" x14ac:dyDescent="0.25">
      <c r="A630">
        <v>629</v>
      </c>
      <c r="B630">
        <v>666.6</v>
      </c>
      <c r="C630">
        <v>339.3</v>
      </c>
      <c r="D630" t="s">
        <v>1634</v>
      </c>
      <c r="E630">
        <f>VLOOKUP(D630,ProbListM2!D:S,10,FALSE)</f>
        <v>0.61811507118863651</v>
      </c>
      <c r="F630" t="str">
        <f>_xlfn.IFNA(VLOOKUP(D630,ctlistM2!A:AI,4,FALSE),"FA 12:0")</f>
        <v>DG 18:1_20:2</v>
      </c>
      <c r="G630">
        <f>_xlfn.IFNA(VLOOKUP(D630,ctlistM2!A:AL,11,FALSE),0)</f>
        <v>2</v>
      </c>
      <c r="H630" s="2">
        <f>IF(G630=0,0,VLOOKUP(F630,ProbListM2!D:W,IF(G630=1,17,IF(G630=2,18,IF(G630=3,19,IF(G630=4,20)))), FALSE))</f>
        <v>1.8454714794786262E-2</v>
      </c>
      <c r="I630" s="12" t="str">
        <f>IF(_xlfn.IFNA(VLOOKUP(D630,ctlistM2!A:AI,12,FALSE),"FA 12:0")=0,"FA 12:0", _xlfn.IFNA(VLOOKUP(D630,ctlistM2!A:AI,12,FALSE),"FA 12:0"))</f>
        <v>FA 12:0</v>
      </c>
      <c r="J630" s="12">
        <f>_xlfn.IFNA(VLOOKUP(D630,ctlistM2!A:AO,19,FALSE),0)</f>
        <v>0</v>
      </c>
      <c r="K630" s="2">
        <f>IF(J630=0,0,VLOOKUP(I630,ProbListM2!D:W,IF(J630=1,17,IF(J630=2,18,IF(J630=3,19,IF(J630=4,20)))),FALSE))</f>
        <v>0</v>
      </c>
      <c r="L630" s="12" t="str">
        <f>IF(_xlfn.IFNA(VLOOKUP(D630,ctlistM2!A:AI,20,FALSE),"FA 12:0")=0,"FA 12:0", _xlfn.IFNA(VLOOKUP(D630,ctlistM2!A:AI,20,FALSE),"FA 12:0"))</f>
        <v>FA 12:0</v>
      </c>
      <c r="M630">
        <f>_xlfn.IFNA(VLOOKUP(D630,ctlistM2!A:AR,27,FALSE),0)</f>
        <v>0</v>
      </c>
      <c r="N630" s="2">
        <f>IF(M630=0,0,VLOOKUP(L630,ProbListM2!D:W,IF(M630=1,17,IF(M630=2,18,IF(M630=3,19,IF(M630=4,20)))), FALSE))</f>
        <v>0</v>
      </c>
      <c r="O630" t="str">
        <f>IF(_xlfn.IFNA(VLOOKUP(D630,ctlistM2!A:AI,28,FALSE),"FA 12:0")=0,"FA 12:0", _xlfn.IFNA(VLOOKUP(D630,ctlistM2!A:AI,28,FALSE),"FA 12:0"))</f>
        <v>FA 12:0</v>
      </c>
      <c r="P630">
        <f>_xlfn.IFNA(VLOOKUP(D630,ctlistM2!A:AU,35,FALSE),0)</f>
        <v>0</v>
      </c>
      <c r="Q630" s="2">
        <f>IF(P630=0,0,VLOOKUP(O630,ProbListM2!D:W,IF(P630=1,17,IF(P630=2,18,IF(P630=3,19,IF(P630=4,20)))), FALSE))</f>
        <v>0</v>
      </c>
    </row>
    <row r="631" spans="1:17" x14ac:dyDescent="0.25">
      <c r="A631">
        <v>630</v>
      </c>
      <c r="B631">
        <v>664.6</v>
      </c>
      <c r="C631">
        <v>339.3</v>
      </c>
      <c r="D631" t="s">
        <v>1635</v>
      </c>
      <c r="E631">
        <f>VLOOKUP(D631,ProbListM2!D:S,10,FALSE)</f>
        <v>0.61830054744110652</v>
      </c>
      <c r="F631" t="str">
        <f>_xlfn.IFNA(VLOOKUP(D631,ctlistM2!A:AI,4,FALSE),"FA 12:0")</f>
        <v>DG 18:1_20:3</v>
      </c>
      <c r="G631">
        <f>_xlfn.IFNA(VLOOKUP(D631,ctlistM2!A:AL,11,FALSE),0)</f>
        <v>2</v>
      </c>
      <c r="H631" s="2">
        <f>IF(G631=0,0,VLOOKUP(F631,ProbListM2!D:W,IF(G631=1,17,IF(G631=2,18,IF(G631=3,19,IF(G631=4,20)))), FALSE))</f>
        <v>1.8417105091344439E-2</v>
      </c>
      <c r="I631" s="12" t="str">
        <f>IF(_xlfn.IFNA(VLOOKUP(D631,ctlistM2!A:AI,12,FALSE),"FA 12:0")=0,"FA 12:0", _xlfn.IFNA(VLOOKUP(D631,ctlistM2!A:AI,12,FALSE),"FA 12:0"))</f>
        <v>FA 12:0</v>
      </c>
      <c r="J631" s="12">
        <f>_xlfn.IFNA(VLOOKUP(D631,ctlistM2!A:AO,19,FALSE),0)</f>
        <v>0</v>
      </c>
      <c r="K631" s="2">
        <f>IF(J631=0,0,VLOOKUP(I631,ProbListM2!D:W,IF(J631=1,17,IF(J631=2,18,IF(J631=3,19,IF(J631=4,20)))),FALSE))</f>
        <v>0</v>
      </c>
      <c r="L631" s="12" t="str">
        <f>IF(_xlfn.IFNA(VLOOKUP(D631,ctlistM2!A:AI,20,FALSE),"FA 12:0")=0,"FA 12:0", _xlfn.IFNA(VLOOKUP(D631,ctlistM2!A:AI,20,FALSE),"FA 12:0"))</f>
        <v>FA 12:0</v>
      </c>
      <c r="M631">
        <f>_xlfn.IFNA(VLOOKUP(D631,ctlistM2!A:AR,27,FALSE),0)</f>
        <v>0</v>
      </c>
      <c r="N631" s="2">
        <f>IF(M631=0,0,VLOOKUP(L631,ProbListM2!D:W,IF(M631=1,17,IF(M631=2,18,IF(M631=3,19,IF(M631=4,20)))), FALSE))</f>
        <v>0</v>
      </c>
      <c r="O631" t="str">
        <f>IF(_xlfn.IFNA(VLOOKUP(D631,ctlistM2!A:AI,28,FALSE),"FA 12:0")=0,"FA 12:0", _xlfn.IFNA(VLOOKUP(D631,ctlistM2!A:AI,28,FALSE),"FA 12:0"))</f>
        <v>FA 12:0</v>
      </c>
      <c r="P631">
        <f>_xlfn.IFNA(VLOOKUP(D631,ctlistM2!A:AU,35,FALSE),0)</f>
        <v>0</v>
      </c>
      <c r="Q631" s="2">
        <f>IF(P631=0,0,VLOOKUP(O631,ProbListM2!D:W,IF(P631=1,17,IF(P631=2,18,IF(P631=3,19,IF(P631=4,20)))), FALSE))</f>
        <v>0</v>
      </c>
    </row>
    <row r="632" spans="1:17" x14ac:dyDescent="0.25">
      <c r="A632">
        <v>631</v>
      </c>
      <c r="B632">
        <v>662.6</v>
      </c>
      <c r="C632">
        <v>339.3</v>
      </c>
      <c r="D632" t="s">
        <v>1636</v>
      </c>
      <c r="E632">
        <f>VLOOKUP(D632,ProbListM2!D:S,10,FALSE)</f>
        <v>0.61848607934897448</v>
      </c>
      <c r="F632" t="str">
        <f>_xlfn.IFNA(VLOOKUP(D632,ctlistM2!A:AI,4,FALSE),"FA 12:0")</f>
        <v>DG 18:2_20:3</v>
      </c>
      <c r="G632">
        <f>_xlfn.IFNA(VLOOKUP(D632,ctlistM2!A:AL,11,FALSE),0)</f>
        <v>1</v>
      </c>
      <c r="H632" s="2">
        <f>IF(G632=0,0,VLOOKUP(F632,ProbListM2!D:W,IF(G632=1,17,IF(G632=2,18,IF(G632=3,19,IF(G632=4,20)))), FALSE))</f>
        <v>2.0773677390358434E-2</v>
      </c>
      <c r="I632" s="12" t="str">
        <f>IF(_xlfn.IFNA(VLOOKUP(D632,ctlistM2!A:AI,12,FALSE),"FA 12:0")=0,"FA 12:0", _xlfn.IFNA(VLOOKUP(D632,ctlistM2!A:AI,12,FALSE),"FA 12:0"))</f>
        <v>DG 18:1_20:4</v>
      </c>
      <c r="J632" s="12">
        <f>_xlfn.IFNA(VLOOKUP(D632,ctlistM2!A:AO,19,FALSE),0)</f>
        <v>2</v>
      </c>
      <c r="K632" s="2">
        <f>IF(J632=0,0,VLOOKUP(I632,ProbListM2!D:W,IF(J632=1,17,IF(J632=2,18,IF(J632=3,19,IF(J632=4,20)))),FALSE))</f>
        <v>1.8379526852488171E-2</v>
      </c>
      <c r="L632" s="12" t="str">
        <f>IF(_xlfn.IFNA(VLOOKUP(D632,ctlistM2!A:AI,20,FALSE),"FA 12:0")=0,"FA 12:0", _xlfn.IFNA(VLOOKUP(D632,ctlistM2!A:AI,20,FALSE),"FA 12:0"))</f>
        <v>FA 12:0</v>
      </c>
      <c r="M632">
        <f>_xlfn.IFNA(VLOOKUP(D632,ctlistM2!A:AR,27,FALSE),0)</f>
        <v>0</v>
      </c>
      <c r="N632" s="2">
        <f>IF(M632=0,0,VLOOKUP(L632,ProbListM2!D:W,IF(M632=1,17,IF(M632=2,18,IF(M632=3,19,IF(M632=4,20)))), FALSE))</f>
        <v>0</v>
      </c>
      <c r="O632" t="str">
        <f>IF(_xlfn.IFNA(VLOOKUP(D632,ctlistM2!A:AI,28,FALSE),"FA 12:0")=0,"FA 12:0", _xlfn.IFNA(VLOOKUP(D632,ctlistM2!A:AI,28,FALSE),"FA 12:0"))</f>
        <v>FA 12:0</v>
      </c>
      <c r="P632">
        <f>_xlfn.IFNA(VLOOKUP(D632,ctlistM2!A:AU,35,FALSE),0)</f>
        <v>0</v>
      </c>
      <c r="Q632" s="2">
        <f>IF(P632=0,0,VLOOKUP(O632,ProbListM2!D:W,IF(P632=1,17,IF(P632=2,18,IF(P632=3,19,IF(P632=4,20)))), FALSE))</f>
        <v>0</v>
      </c>
    </row>
    <row r="633" spans="1:17" x14ac:dyDescent="0.25">
      <c r="A633">
        <v>632</v>
      </c>
      <c r="B633">
        <v>660.5</v>
      </c>
      <c r="C633">
        <v>337.3</v>
      </c>
      <c r="D633" t="s">
        <v>1637</v>
      </c>
      <c r="E633">
        <f>VLOOKUP(D633,ProbListM2!D:S,10,FALSE)</f>
        <v>0.61867166692894071</v>
      </c>
      <c r="F633" t="str">
        <f>_xlfn.IFNA(VLOOKUP(D633,ctlistM2!A:AI,4,FALSE),"FA 12:0")</f>
        <v>DG 18:2_20:4</v>
      </c>
      <c r="G633">
        <f>_xlfn.IFNA(VLOOKUP(D633,ctlistM2!A:AL,11,FALSE),0)</f>
        <v>2</v>
      </c>
      <c r="H633" s="2">
        <f>IF(G633=0,0,VLOOKUP(F633,ProbListM2!D:W,IF(G633=1,17,IF(G633=2,18,IF(G633=3,19,IF(G633=4,20)))), FALSE))</f>
        <v>1.8385041951410146E-2</v>
      </c>
      <c r="I633" s="12" t="str">
        <f>IF(_xlfn.IFNA(VLOOKUP(D633,ctlistM2!A:AI,12,FALSE),"FA 12:0")=0,"FA 12:0", _xlfn.IFNA(VLOOKUP(D633,ctlistM2!A:AI,12,FALSE),"FA 12:0"))</f>
        <v>FA 12:0</v>
      </c>
      <c r="J633" s="12">
        <f>_xlfn.IFNA(VLOOKUP(D633,ctlistM2!A:AO,19,FALSE),0)</f>
        <v>0</v>
      </c>
      <c r="K633" s="2">
        <f>IF(J633=0,0,VLOOKUP(I633,ProbListM2!D:W,IF(J633=1,17,IF(J633=2,18,IF(J633=3,19,IF(J633=4,20)))),FALSE))</f>
        <v>0</v>
      </c>
      <c r="L633" s="12" t="str">
        <f>IF(_xlfn.IFNA(VLOOKUP(D633,ctlistM2!A:AI,20,FALSE),"FA 12:0")=0,"FA 12:0", _xlfn.IFNA(VLOOKUP(D633,ctlistM2!A:AI,20,FALSE),"FA 12:0"))</f>
        <v>FA 12:0</v>
      </c>
      <c r="M633">
        <f>_xlfn.IFNA(VLOOKUP(D633,ctlistM2!A:AR,27,FALSE),0)</f>
        <v>0</v>
      </c>
      <c r="N633" s="2">
        <f>IF(M633=0,0,VLOOKUP(L633,ProbListM2!D:W,IF(M633=1,17,IF(M633=2,18,IF(M633=3,19,IF(M633=4,20)))), FALSE))</f>
        <v>0</v>
      </c>
      <c r="O633" t="str">
        <f>IF(_xlfn.IFNA(VLOOKUP(D633,ctlistM2!A:AI,28,FALSE),"FA 12:0")=0,"FA 12:0", _xlfn.IFNA(VLOOKUP(D633,ctlistM2!A:AI,28,FALSE),"FA 12:0"))</f>
        <v>FA 12:0</v>
      </c>
      <c r="P633">
        <f>_xlfn.IFNA(VLOOKUP(D633,ctlistM2!A:AU,35,FALSE),0)</f>
        <v>0</v>
      </c>
      <c r="Q633" s="2">
        <f>IF(P633=0,0,VLOOKUP(O633,ProbListM2!D:W,IF(P633=1,17,IF(P633=2,18,IF(P633=3,19,IF(P633=4,20)))), FALSE))</f>
        <v>0</v>
      </c>
    </row>
    <row r="634" spans="1:17" x14ac:dyDescent="0.25">
      <c r="A634">
        <v>633</v>
      </c>
      <c r="B634">
        <v>660.5</v>
      </c>
      <c r="C634">
        <v>339.3</v>
      </c>
      <c r="D634" t="s">
        <v>1638</v>
      </c>
      <c r="E634">
        <f>VLOOKUP(D634,ProbListM2!D:S,10,FALSE)</f>
        <v>0.61867166692894071</v>
      </c>
      <c r="F634" t="str">
        <f>_xlfn.IFNA(VLOOKUP(D634,ctlistM2!A:AI,4,FALSE),"FA 12:0")</f>
        <v>DG 18:2_20:4</v>
      </c>
      <c r="G634">
        <f>_xlfn.IFNA(VLOOKUP(D634,ctlistM2!A:AL,11,FALSE),0)</f>
        <v>1</v>
      </c>
      <c r="H634" s="2">
        <f>IF(G634=0,0,VLOOKUP(F634,ProbListM2!D:W,IF(G634=1,17,IF(G634=2,18,IF(G634=3,19,IF(G634=4,20)))), FALSE))</f>
        <v>2.0779910896079258E-2</v>
      </c>
      <c r="I634" s="12" t="str">
        <f>IF(_xlfn.IFNA(VLOOKUP(D634,ctlistM2!A:AI,12,FALSE),"FA 12:0")=0,"FA 12:0", _xlfn.IFNA(VLOOKUP(D634,ctlistM2!A:AI,12,FALSE),"FA 12:0"))</f>
        <v>DG 18:1_20:5</v>
      </c>
      <c r="J634" s="12">
        <f>_xlfn.IFNA(VLOOKUP(D634,ctlistM2!A:AO,19,FALSE),0)</f>
        <v>2</v>
      </c>
      <c r="K634" s="2">
        <f>IF(J634=0,0,VLOOKUP(I634,ProbListM2!D:W,IF(J634=1,17,IF(J634=2,18,IF(J634=3,19,IF(J634=4,20)))),FALSE))</f>
        <v>1.8341980117199744E-2</v>
      </c>
      <c r="L634" s="12" t="str">
        <f>IF(_xlfn.IFNA(VLOOKUP(D634,ctlistM2!A:AI,20,FALSE),"FA 12:0")=0,"FA 12:0", _xlfn.IFNA(VLOOKUP(D634,ctlistM2!A:AI,20,FALSE),"FA 12:0"))</f>
        <v>FA 12:0</v>
      </c>
      <c r="M634">
        <f>_xlfn.IFNA(VLOOKUP(D634,ctlistM2!A:AR,27,FALSE),0)</f>
        <v>0</v>
      </c>
      <c r="N634" s="2">
        <f>IF(M634=0,0,VLOOKUP(L634,ProbListM2!D:W,IF(M634=1,17,IF(M634=2,18,IF(M634=3,19,IF(M634=4,20)))), FALSE))</f>
        <v>0</v>
      </c>
      <c r="O634" t="str">
        <f>IF(_xlfn.IFNA(VLOOKUP(D634,ctlistM2!A:AI,28,FALSE),"FA 12:0")=0,"FA 12:0", _xlfn.IFNA(VLOOKUP(D634,ctlistM2!A:AI,28,FALSE),"FA 12:0"))</f>
        <v>FA 12:0</v>
      </c>
      <c r="P634">
        <f>_xlfn.IFNA(VLOOKUP(D634,ctlistM2!A:AU,35,FALSE),0)</f>
        <v>0</v>
      </c>
      <c r="Q634" s="2">
        <f>IF(P634=0,0,VLOOKUP(O634,ProbListM2!D:W,IF(P634=1,17,IF(P634=2,18,IF(P634=3,19,IF(P634=4,20)))), FALSE))</f>
        <v>0</v>
      </c>
    </row>
    <row r="635" spans="1:17" x14ac:dyDescent="0.25">
      <c r="A635">
        <v>634</v>
      </c>
      <c r="B635">
        <v>660.5</v>
      </c>
      <c r="C635">
        <v>313.3</v>
      </c>
      <c r="D635" t="s">
        <v>1639</v>
      </c>
      <c r="E635">
        <f>VLOOKUP(D635,ProbListM2!D:S,10,FALSE)</f>
        <v>0.61867166692894071</v>
      </c>
      <c r="F635" t="str">
        <f>_xlfn.IFNA(VLOOKUP(D635,ctlistM2!A:AI,4,FALSE),"FA 12:0")</f>
        <v>DG 16:0_22:6</v>
      </c>
      <c r="G635">
        <f>_xlfn.IFNA(VLOOKUP(D635,ctlistM2!A:AL,11,FALSE),0)</f>
        <v>2</v>
      </c>
      <c r="H635" s="2">
        <f>IF(G635=0,0,VLOOKUP(F635,ProbListM2!D:W,IF(G635=1,17,IF(G635=2,18,IF(G635=3,19,IF(G635=4,20)))), FALSE))</f>
        <v>2.1657208341961897E-2</v>
      </c>
      <c r="I635" s="12" t="str">
        <f>IF(_xlfn.IFNA(VLOOKUP(D635,ctlistM2!A:AI,12,FALSE),"FA 12:0")=0,"FA 12:0", _xlfn.IFNA(VLOOKUP(D635,ctlistM2!A:AI,12,FALSE),"FA 12:0"))</f>
        <v>FA 12:0</v>
      </c>
      <c r="J635" s="12">
        <f>_xlfn.IFNA(VLOOKUP(D635,ctlistM2!A:AO,19,FALSE),0)</f>
        <v>0</v>
      </c>
      <c r="K635" s="2">
        <f>IF(J635=0,0,VLOOKUP(I635,ProbListM2!D:W,IF(J635=1,17,IF(J635=2,18,IF(J635=3,19,IF(J635=4,20)))),FALSE))</f>
        <v>0</v>
      </c>
      <c r="L635" s="12" t="str">
        <f>IF(_xlfn.IFNA(VLOOKUP(D635,ctlistM2!A:AI,20,FALSE),"FA 12:0")=0,"FA 12:0", _xlfn.IFNA(VLOOKUP(D635,ctlistM2!A:AI,20,FALSE),"FA 12:0"))</f>
        <v>FA 12:0</v>
      </c>
      <c r="M635">
        <f>_xlfn.IFNA(VLOOKUP(D635,ctlistM2!A:AR,27,FALSE),0)</f>
        <v>0</v>
      </c>
      <c r="N635" s="2">
        <f>IF(M635=0,0,VLOOKUP(L635,ProbListM2!D:W,IF(M635=1,17,IF(M635=2,18,IF(M635=3,19,IF(M635=4,20)))), FALSE))</f>
        <v>0</v>
      </c>
      <c r="O635" t="str">
        <f>IF(_xlfn.IFNA(VLOOKUP(D635,ctlistM2!A:AI,28,FALSE),"FA 12:0")=0,"FA 12:0", _xlfn.IFNA(VLOOKUP(D635,ctlistM2!A:AI,28,FALSE),"FA 12:0"))</f>
        <v>FA 12:0</v>
      </c>
      <c r="P635">
        <f>_xlfn.IFNA(VLOOKUP(D635,ctlistM2!A:AU,35,FALSE),0)</f>
        <v>0</v>
      </c>
      <c r="Q635" s="2">
        <f>IF(P635=0,0,VLOOKUP(O635,ProbListM2!D:W,IF(P635=1,17,IF(P635=2,18,IF(P635=3,19,IF(P635=4,20)))), FALSE))</f>
        <v>0</v>
      </c>
    </row>
    <row r="636" spans="1:17" x14ac:dyDescent="0.25">
      <c r="A636">
        <v>635</v>
      </c>
      <c r="B636">
        <v>658.5</v>
      </c>
      <c r="C636">
        <v>337.3</v>
      </c>
      <c r="D636" t="s">
        <v>1640</v>
      </c>
      <c r="E636">
        <f>VLOOKUP(D636,ProbListM2!D:S,10,FALSE)</f>
        <v>0.6188573101977104</v>
      </c>
      <c r="F636" t="str">
        <f>_xlfn.IFNA(VLOOKUP(D636,ctlistM2!A:AI,4,FALSE),"FA 12:0")</f>
        <v>DG 18:2_20:5</v>
      </c>
      <c r="G636">
        <f>_xlfn.IFNA(VLOOKUP(D636,ctlistM2!A:AL,11,FALSE),0)</f>
        <v>2</v>
      </c>
      <c r="H636" s="2">
        <f>IF(G636=0,0,VLOOKUP(F636,ProbListM2!D:W,IF(G636=1,17,IF(G636=2,18,IF(G636=3,19,IF(G636=4,20)))), FALSE))</f>
        <v>1.8347483949566229E-2</v>
      </c>
      <c r="I636" s="12" t="str">
        <f>IF(_xlfn.IFNA(VLOOKUP(D636,ctlistM2!A:AI,12,FALSE),"FA 12:0")=0,"FA 12:0", _xlfn.IFNA(VLOOKUP(D636,ctlistM2!A:AI,12,FALSE),"FA 12:0"))</f>
        <v>FA 12:0</v>
      </c>
      <c r="J636" s="12">
        <f>_xlfn.IFNA(VLOOKUP(D636,ctlistM2!A:AO,19,FALSE),0)</f>
        <v>0</v>
      </c>
      <c r="K636" s="2">
        <f>IF(J636=0,0,VLOOKUP(I636,ProbListM2!D:W,IF(J636=1,17,IF(J636=2,18,IF(J636=3,19,IF(J636=4,20)))),FALSE))</f>
        <v>0</v>
      </c>
      <c r="L636" s="12" t="str">
        <f>IF(_xlfn.IFNA(VLOOKUP(D636,ctlistM2!A:AI,20,FALSE),"FA 12:0")=0,"FA 12:0", _xlfn.IFNA(VLOOKUP(D636,ctlistM2!A:AI,20,FALSE),"FA 12:0"))</f>
        <v>FA 12:0</v>
      </c>
      <c r="M636">
        <f>_xlfn.IFNA(VLOOKUP(D636,ctlistM2!A:AR,27,FALSE),0)</f>
        <v>0</v>
      </c>
      <c r="N636" s="2">
        <f>IF(M636=0,0,VLOOKUP(L636,ProbListM2!D:W,IF(M636=1,17,IF(M636=2,18,IF(M636=3,19,IF(M636=4,20)))), FALSE))</f>
        <v>0</v>
      </c>
      <c r="O636" t="str">
        <f>IF(_xlfn.IFNA(VLOOKUP(D636,ctlistM2!A:AI,28,FALSE),"FA 12:0")=0,"FA 12:0", _xlfn.IFNA(VLOOKUP(D636,ctlistM2!A:AI,28,FALSE),"FA 12:0"))</f>
        <v>FA 12:0</v>
      </c>
      <c r="P636">
        <f>_xlfn.IFNA(VLOOKUP(D636,ctlistM2!A:AU,35,FALSE),0)</f>
        <v>0</v>
      </c>
      <c r="Q636" s="2">
        <f>IF(P636=0,0,VLOOKUP(O636,ProbListM2!D:W,IF(P636=1,17,IF(P636=2,18,IF(P636=3,19,IF(P636=4,20)))), FALSE))</f>
        <v>0</v>
      </c>
    </row>
    <row r="637" spans="1:17" x14ac:dyDescent="0.25">
      <c r="A637">
        <v>636</v>
      </c>
      <c r="B637">
        <v>658.5</v>
      </c>
      <c r="C637">
        <v>339.3</v>
      </c>
      <c r="D637" t="s">
        <v>1641</v>
      </c>
      <c r="E637">
        <f>VLOOKUP(D637,ProbListM2!D:S,10,FALSE)</f>
        <v>0.6188573101977104</v>
      </c>
      <c r="F637" t="str">
        <f>_xlfn.IFNA(VLOOKUP(D637,ctlistM2!A:AI,4,FALSE),"FA 12:0")</f>
        <v>DG 18:2_20:5</v>
      </c>
      <c r="G637">
        <f>_xlfn.IFNA(VLOOKUP(D637,ctlistM2!A:AL,11,FALSE),0)</f>
        <v>1</v>
      </c>
      <c r="H637" s="2">
        <f>IF(G637=0,0,VLOOKUP(F637,ProbListM2!D:W,IF(G637=1,17,IF(G637=2,18,IF(G637=3,19,IF(G637=4,20)))), FALSE))</f>
        <v>2.0786146272272654E-2</v>
      </c>
      <c r="I637" s="12" t="str">
        <f>IF(_xlfn.IFNA(VLOOKUP(D637,ctlistM2!A:AI,12,FALSE),"FA 12:0")=0,"FA 12:0", _xlfn.IFNA(VLOOKUP(D637,ctlistM2!A:AI,12,FALSE),"FA 12:0"))</f>
        <v>FA 12:0</v>
      </c>
      <c r="J637" s="12">
        <f>_xlfn.IFNA(VLOOKUP(D637,ctlistM2!A:AO,19,FALSE),0)</f>
        <v>0</v>
      </c>
      <c r="K637" s="2">
        <f>IF(J637=0,0,VLOOKUP(I637,ProbListM2!D:W,IF(J637=1,17,IF(J637=2,18,IF(J637=3,19,IF(J637=4,20)))),FALSE))</f>
        <v>0</v>
      </c>
      <c r="L637" s="12" t="str">
        <f>IF(_xlfn.IFNA(VLOOKUP(D637,ctlistM2!A:AI,20,FALSE),"FA 12:0")=0,"FA 12:0", _xlfn.IFNA(VLOOKUP(D637,ctlistM2!A:AI,20,FALSE),"FA 12:0"))</f>
        <v>FA 12:0</v>
      </c>
      <c r="M637">
        <f>_xlfn.IFNA(VLOOKUP(D637,ctlistM2!A:AR,27,FALSE),0)</f>
        <v>0</v>
      </c>
      <c r="N637" s="2">
        <f>IF(M637=0,0,VLOOKUP(L637,ProbListM2!D:W,IF(M637=1,17,IF(M637=2,18,IF(M637=3,19,IF(M637=4,20)))), FALSE))</f>
        <v>0</v>
      </c>
      <c r="O637" t="str">
        <f>IF(_xlfn.IFNA(VLOOKUP(D637,ctlistM2!A:AI,28,FALSE),"FA 12:0")=0,"FA 12:0", _xlfn.IFNA(VLOOKUP(D637,ctlistM2!A:AI,28,FALSE),"FA 12:0"))</f>
        <v>FA 12:0</v>
      </c>
      <c r="P637">
        <f>_xlfn.IFNA(VLOOKUP(D637,ctlistM2!A:AU,35,FALSE),0)</f>
        <v>0</v>
      </c>
      <c r="Q637" s="2">
        <f>IF(P637=0,0,VLOOKUP(O637,ProbListM2!D:W,IF(P637=1,17,IF(P637=2,18,IF(P637=3,19,IF(P637=4,20)))), FALSE))</f>
        <v>0</v>
      </c>
    </row>
    <row r="638" spans="1:17" x14ac:dyDescent="0.25">
      <c r="A638">
        <v>637</v>
      </c>
      <c r="B638">
        <v>658.5</v>
      </c>
      <c r="C638">
        <v>313.3</v>
      </c>
      <c r="D638" t="s">
        <v>1642</v>
      </c>
      <c r="E638">
        <f>VLOOKUP(D638,ProbListM2!D:S,10,FALSE)</f>
        <v>0.6188573101977104</v>
      </c>
      <c r="F638" t="str">
        <f>_xlfn.IFNA(VLOOKUP(D638,ctlistM2!A:AI,4,FALSE),"FA 12:0")</f>
        <v>DG 16:1_22:6</v>
      </c>
      <c r="G638">
        <f>_xlfn.IFNA(VLOOKUP(D638,ctlistM2!A:AL,11,FALSE),0)</f>
        <v>1</v>
      </c>
      <c r="H638" s="2">
        <f>IF(G638=0,0,VLOOKUP(F638,ProbListM2!D:W,IF(G638=1,17,IF(G638=2,18,IF(G638=3,19,IF(G638=4,20)))), FALSE))</f>
        <v>1.7666912229851506E-2</v>
      </c>
      <c r="I638" s="12" t="str">
        <f>IF(_xlfn.IFNA(VLOOKUP(D638,ctlistM2!A:AI,12,FALSE),"FA 12:0")=0,"FA 12:0", _xlfn.IFNA(VLOOKUP(D638,ctlistM2!A:AI,12,FALSE),"FA 12:0"))</f>
        <v>FA 12:0</v>
      </c>
      <c r="J638" s="12">
        <f>_xlfn.IFNA(VLOOKUP(D638,ctlistM2!A:AO,19,FALSE),0)</f>
        <v>0</v>
      </c>
      <c r="K638" s="2">
        <f>IF(J638=0,0,VLOOKUP(I638,ProbListM2!D:W,IF(J638=1,17,IF(J638=2,18,IF(J638=3,19,IF(J638=4,20)))),FALSE))</f>
        <v>0</v>
      </c>
      <c r="L638" s="12" t="str">
        <f>IF(_xlfn.IFNA(VLOOKUP(D638,ctlistM2!A:AI,20,FALSE),"FA 12:0")=0,"FA 12:0", _xlfn.IFNA(VLOOKUP(D638,ctlistM2!A:AI,20,FALSE),"FA 12:0"))</f>
        <v>FA 12:0</v>
      </c>
      <c r="M638">
        <f>_xlfn.IFNA(VLOOKUP(D638,ctlistM2!A:AR,27,FALSE),0)</f>
        <v>0</v>
      </c>
      <c r="N638" s="2">
        <f>IF(M638=0,0,VLOOKUP(L638,ProbListM2!D:W,IF(M638=1,17,IF(M638=2,18,IF(M638=3,19,IF(M638=4,20)))), FALSE))</f>
        <v>0</v>
      </c>
      <c r="O638" t="str">
        <f>IF(_xlfn.IFNA(VLOOKUP(D638,ctlistM2!A:AI,28,FALSE),"FA 12:0")=0,"FA 12:0", _xlfn.IFNA(VLOOKUP(D638,ctlistM2!A:AI,28,FALSE),"FA 12:0"))</f>
        <v>FA 12:0</v>
      </c>
      <c r="P638">
        <f>_xlfn.IFNA(VLOOKUP(D638,ctlistM2!A:AU,35,FALSE),0)</f>
        <v>0</v>
      </c>
      <c r="Q638" s="2">
        <f>IF(P638=0,0,VLOOKUP(O638,ProbListM2!D:W,IF(P638=1,17,IF(P638=2,18,IF(P638=3,19,IF(P638=4,20)))), FALSE))</f>
        <v>0</v>
      </c>
    </row>
    <row r="639" spans="1:17" x14ac:dyDescent="0.25">
      <c r="A639">
        <v>638</v>
      </c>
      <c r="B639">
        <v>656.5</v>
      </c>
      <c r="C639">
        <v>337.3</v>
      </c>
      <c r="D639" t="s">
        <v>1643</v>
      </c>
      <c r="E639">
        <f>VLOOKUP(D639,ProbListM2!D:S,10,FALSE)</f>
        <v>0.6190430091719944</v>
      </c>
      <c r="F639" t="str">
        <f>_xlfn.IFNA(VLOOKUP(D639,ctlistM2!A:AI,4,FALSE),"FA 12:0")</f>
        <v>FA 12:0</v>
      </c>
      <c r="G639">
        <f>_xlfn.IFNA(VLOOKUP(D639,ctlistM2!A:AL,11,FALSE),0)</f>
        <v>0</v>
      </c>
      <c r="H639" s="2">
        <f>IF(G639=0,0,VLOOKUP(F639,ProbListM2!D:W,IF(G639=1,17,IF(G639=2,18,IF(G639=3,19,IF(G639=4,20)))), FALSE))</f>
        <v>0</v>
      </c>
      <c r="I639" s="12" t="str">
        <f>IF(_xlfn.IFNA(VLOOKUP(D639,ctlistM2!A:AI,12,FALSE),"FA 12:0")=0,"FA 12:0", _xlfn.IFNA(VLOOKUP(D639,ctlistM2!A:AI,12,FALSE),"FA 12:0"))</f>
        <v>FA 12:0</v>
      </c>
      <c r="J639" s="12">
        <f>_xlfn.IFNA(VLOOKUP(D639,ctlistM2!A:AO,19,FALSE),0)</f>
        <v>0</v>
      </c>
      <c r="K639" s="2">
        <f>IF(J639=0,0,VLOOKUP(I639,ProbListM2!D:W,IF(J639=1,17,IF(J639=2,18,IF(J639=3,19,IF(J639=4,20)))),FALSE))</f>
        <v>0</v>
      </c>
      <c r="L639" s="12" t="str">
        <f>IF(_xlfn.IFNA(VLOOKUP(D639,ctlistM2!A:AI,20,FALSE),"FA 12:0")=0,"FA 12:0", _xlfn.IFNA(VLOOKUP(D639,ctlistM2!A:AI,20,FALSE),"FA 12:0"))</f>
        <v>FA 12:0</v>
      </c>
      <c r="M639">
        <f>_xlfn.IFNA(VLOOKUP(D639,ctlistM2!A:AR,27,FALSE),0)</f>
        <v>0</v>
      </c>
      <c r="N639" s="2">
        <f>IF(M639=0,0,VLOOKUP(L639,ProbListM2!D:W,IF(M639=1,17,IF(M639=2,18,IF(M639=3,19,IF(M639=4,20)))), FALSE))</f>
        <v>0</v>
      </c>
      <c r="O639" t="str">
        <f>IF(_xlfn.IFNA(VLOOKUP(D639,ctlistM2!A:AI,28,FALSE),"FA 12:0")=0,"FA 12:0", _xlfn.IFNA(VLOOKUP(D639,ctlistM2!A:AI,28,FALSE),"FA 12:0"))</f>
        <v>FA 12:0</v>
      </c>
      <c r="P639">
        <f>_xlfn.IFNA(VLOOKUP(D639,ctlistM2!A:AU,35,FALSE),0)</f>
        <v>0</v>
      </c>
      <c r="Q639" s="2">
        <f>IF(P639=0,0,VLOOKUP(O639,ProbListM2!D:W,IF(P639=1,17,IF(P639=2,18,IF(P639=3,19,IF(P639=4,20)))), FALSE))</f>
        <v>0</v>
      </c>
    </row>
    <row r="640" spans="1:17" x14ac:dyDescent="0.25">
      <c r="A640">
        <v>639</v>
      </c>
      <c r="B640">
        <v>656.5</v>
      </c>
      <c r="C640">
        <v>311.3</v>
      </c>
      <c r="D640" t="s">
        <v>1644</v>
      </c>
      <c r="E640">
        <f>VLOOKUP(D640,ProbListM2!D:S,10,FALSE)</f>
        <v>0.6190430091719944</v>
      </c>
      <c r="F640" t="str">
        <f>_xlfn.IFNA(VLOOKUP(D640,ctlistM2!A:AI,4,FALSE),"FA 12:0")</f>
        <v>FA 12:0</v>
      </c>
      <c r="G640">
        <f>_xlfn.IFNA(VLOOKUP(D640,ctlistM2!A:AL,11,FALSE),0)</f>
        <v>0</v>
      </c>
      <c r="H640" s="2">
        <f>IF(G640=0,0,VLOOKUP(F640,ProbListM2!D:W,IF(G640=1,17,IF(G640=2,18,IF(G640=3,19,IF(G640=4,20)))), FALSE))</f>
        <v>0</v>
      </c>
      <c r="I640" s="12" t="str">
        <f>IF(_xlfn.IFNA(VLOOKUP(D640,ctlistM2!A:AI,12,FALSE),"FA 12:0")=0,"FA 12:0", _xlfn.IFNA(VLOOKUP(D640,ctlistM2!A:AI,12,FALSE),"FA 12:0"))</f>
        <v>FA 12:0</v>
      </c>
      <c r="J640" s="12">
        <f>_xlfn.IFNA(VLOOKUP(D640,ctlistM2!A:AO,19,FALSE),0)</f>
        <v>0</v>
      </c>
      <c r="K640" s="2">
        <f>IF(J640=0,0,VLOOKUP(I640,ProbListM2!D:W,IF(J640=1,17,IF(J640=2,18,IF(J640=3,19,IF(J640=4,20)))),FALSE))</f>
        <v>0</v>
      </c>
      <c r="L640" s="12" t="str">
        <f>IF(_xlfn.IFNA(VLOOKUP(D640,ctlistM2!A:AI,20,FALSE),"FA 12:0")=0,"FA 12:0", _xlfn.IFNA(VLOOKUP(D640,ctlistM2!A:AI,20,FALSE),"FA 12:0"))</f>
        <v>FA 12:0</v>
      </c>
      <c r="M640">
        <f>_xlfn.IFNA(VLOOKUP(D640,ctlistM2!A:AR,27,FALSE),0)</f>
        <v>0</v>
      </c>
      <c r="N640" s="2">
        <f>IF(M640=0,0,VLOOKUP(L640,ProbListM2!D:W,IF(M640=1,17,IF(M640=2,18,IF(M640=3,19,IF(M640=4,20)))), FALSE))</f>
        <v>0</v>
      </c>
      <c r="O640" t="str">
        <f>IF(_xlfn.IFNA(VLOOKUP(D640,ctlistM2!A:AI,28,FALSE),"FA 12:0")=0,"FA 12:0", _xlfn.IFNA(VLOOKUP(D640,ctlistM2!A:AI,28,FALSE),"FA 12:0"))</f>
        <v>FA 12:0</v>
      </c>
      <c r="P640">
        <f>_xlfn.IFNA(VLOOKUP(D640,ctlistM2!A:AU,35,FALSE),0)</f>
        <v>0</v>
      </c>
      <c r="Q640" s="2">
        <f>IF(P640=0,0,VLOOKUP(O640,ProbListM2!D:W,IF(P640=1,17,IF(P640=2,18,IF(P640=3,19,IF(P640=4,20)))), FALSE))</f>
        <v>0</v>
      </c>
    </row>
    <row r="641" spans="1:17" x14ac:dyDescent="0.25">
      <c r="A641">
        <v>640</v>
      </c>
      <c r="B641">
        <v>688.6</v>
      </c>
      <c r="C641">
        <v>339.3</v>
      </c>
      <c r="D641" t="s">
        <v>1645</v>
      </c>
      <c r="E641">
        <f>VLOOKUP(D641,ProbListM2!D:S,10,FALSE)</f>
        <v>0.6047727497636427</v>
      </c>
      <c r="F641" t="str">
        <f>_xlfn.IFNA(VLOOKUP(D641,ctlistM2!A:AI,4,FALSE),"FA 12:0")</f>
        <v>DG 18:1_22:5</v>
      </c>
      <c r="G641">
        <f>_xlfn.IFNA(VLOOKUP(D641,ctlistM2!A:AL,11,FALSE),0)</f>
        <v>2</v>
      </c>
      <c r="H641" s="2">
        <f>IF(G641=0,0,VLOOKUP(F641,ProbListM2!D:W,IF(G641=1,17,IF(G641=2,18,IF(G641=3,19,IF(G641=4,20)))), FALSE))</f>
        <v>2.1216849710072008E-2</v>
      </c>
      <c r="I641" s="12" t="str">
        <f>IF(_xlfn.IFNA(VLOOKUP(D641,ctlistM2!A:AI,12,FALSE),"FA 12:0")=0,"FA 12:0", _xlfn.IFNA(VLOOKUP(D641,ctlistM2!A:AI,12,FALSE),"FA 12:0"))</f>
        <v>DG 18:2_22:4</v>
      </c>
      <c r="J641" s="12">
        <f>_xlfn.IFNA(VLOOKUP(D641,ctlistM2!A:AO,19,FALSE),0)</f>
        <v>1</v>
      </c>
      <c r="K641" s="2">
        <f>IF(J641=0,0,VLOOKUP(I641,ProbListM2!D:W,IF(J641=1,17,IF(J641=2,18,IF(J641=3,19,IF(J641=4,20)))),FALSE))</f>
        <v>2.0313074808885286E-2</v>
      </c>
      <c r="L641" s="12" t="str">
        <f>IF(_xlfn.IFNA(VLOOKUP(D641,ctlistM2!A:AI,20,FALSE),"FA 12:0")=0,"FA 12:0", _xlfn.IFNA(VLOOKUP(D641,ctlistM2!A:AI,20,FALSE),"FA 12:0"))</f>
        <v>FA 12:0</v>
      </c>
      <c r="M641">
        <f>_xlfn.IFNA(VLOOKUP(D641,ctlistM2!A:AR,27,FALSE),0)</f>
        <v>0</v>
      </c>
      <c r="N641" s="2">
        <f>IF(M641=0,0,VLOOKUP(L641,ProbListM2!D:W,IF(M641=1,17,IF(M641=2,18,IF(M641=3,19,IF(M641=4,20)))), FALSE))</f>
        <v>0</v>
      </c>
      <c r="O641" t="str">
        <f>IF(_xlfn.IFNA(VLOOKUP(D641,ctlistM2!A:AI,28,FALSE),"FA 12:0")=0,"FA 12:0", _xlfn.IFNA(VLOOKUP(D641,ctlistM2!A:AI,28,FALSE),"FA 12:0"))</f>
        <v>FA 12:0</v>
      </c>
      <c r="P641">
        <f>_xlfn.IFNA(VLOOKUP(D641,ctlistM2!A:AU,35,FALSE),0)</f>
        <v>0</v>
      </c>
      <c r="Q641" s="2">
        <f>IF(P641=0,0,VLOOKUP(O641,ProbListM2!D:W,IF(P641=1,17,IF(P641=2,18,IF(P641=3,19,IF(P641=4,20)))), FALSE))</f>
        <v>0</v>
      </c>
    </row>
    <row r="642" spans="1:17" x14ac:dyDescent="0.25">
      <c r="A642">
        <v>641</v>
      </c>
      <c r="B642">
        <v>686.6</v>
      </c>
      <c r="C642">
        <v>337.3</v>
      </c>
      <c r="D642" t="s">
        <v>1646</v>
      </c>
      <c r="E642">
        <f>VLOOKUP(D642,ProbListM2!D:S,10,FALSE)</f>
        <v>0.60495422241889829</v>
      </c>
      <c r="F642" t="str">
        <f>_xlfn.IFNA(VLOOKUP(D642,ctlistM2!A:AI,4,FALSE),"FA 12:0")</f>
        <v>DG 18:2_22:5</v>
      </c>
      <c r="G642">
        <f>_xlfn.IFNA(VLOOKUP(D642,ctlistM2!A:AL,11,FALSE),0)</f>
        <v>2</v>
      </c>
      <c r="H642" s="2">
        <f>IF(G642=0,0,VLOOKUP(F642,ProbListM2!D:W,IF(G642=1,17,IF(G642=2,18,IF(G642=3,19,IF(G642=4,20)))), FALSE))</f>
        <v>2.122321619740887E-2</v>
      </c>
      <c r="I642" s="12" t="str">
        <f>IF(_xlfn.IFNA(VLOOKUP(D642,ctlistM2!A:AI,12,FALSE),"FA 12:0")=0,"FA 12:0", _xlfn.IFNA(VLOOKUP(D642,ctlistM2!A:AI,12,FALSE),"FA 12:0"))</f>
        <v>FA 12:0</v>
      </c>
      <c r="J642" s="12">
        <f>_xlfn.IFNA(VLOOKUP(D642,ctlistM2!A:AO,19,FALSE),0)</f>
        <v>0</v>
      </c>
      <c r="K642" s="2">
        <f>IF(J642=0,0,VLOOKUP(I642,ProbListM2!D:W,IF(J642=1,17,IF(J642=2,18,IF(J642=3,19,IF(J642=4,20)))),FALSE))</f>
        <v>0</v>
      </c>
      <c r="L642" s="12" t="str">
        <f>IF(_xlfn.IFNA(VLOOKUP(D642,ctlistM2!A:AI,20,FALSE),"FA 12:0")=0,"FA 12:0", _xlfn.IFNA(VLOOKUP(D642,ctlistM2!A:AI,20,FALSE),"FA 12:0"))</f>
        <v>FA 12:0</v>
      </c>
      <c r="M642">
        <f>_xlfn.IFNA(VLOOKUP(D642,ctlistM2!A:AR,27,FALSE),0)</f>
        <v>0</v>
      </c>
      <c r="N642" s="2">
        <f>IF(M642=0,0,VLOOKUP(L642,ProbListM2!D:W,IF(M642=1,17,IF(M642=2,18,IF(M642=3,19,IF(M642=4,20)))), FALSE))</f>
        <v>0</v>
      </c>
      <c r="O642" t="str">
        <f>IF(_xlfn.IFNA(VLOOKUP(D642,ctlistM2!A:AI,28,FALSE),"FA 12:0")=0,"FA 12:0", _xlfn.IFNA(VLOOKUP(D642,ctlistM2!A:AI,28,FALSE),"FA 12:0"))</f>
        <v>FA 12:0</v>
      </c>
      <c r="P642">
        <f>_xlfn.IFNA(VLOOKUP(D642,ctlistM2!A:AU,35,FALSE),0)</f>
        <v>0</v>
      </c>
      <c r="Q642" s="2">
        <f>IF(P642=0,0,VLOOKUP(O642,ProbListM2!D:W,IF(P642=1,17,IF(P642=2,18,IF(P642=3,19,IF(P642=4,20)))), FALSE))</f>
        <v>0</v>
      </c>
    </row>
    <row r="643" spans="1:17" x14ac:dyDescent="0.25">
      <c r="A643">
        <v>642</v>
      </c>
      <c r="B643">
        <v>686.6</v>
      </c>
      <c r="C643">
        <v>339.3</v>
      </c>
      <c r="D643" t="s">
        <v>1647</v>
      </c>
      <c r="E643">
        <f>VLOOKUP(D643,ProbListM2!D:S,10,FALSE)</f>
        <v>0.60495422241889829</v>
      </c>
      <c r="F643" t="str">
        <f>_xlfn.IFNA(VLOOKUP(D643,ctlistM2!A:AI,4,FALSE),"FA 12:0")</f>
        <v>DG 18:1_22:6</v>
      </c>
      <c r="G643">
        <f>_xlfn.IFNA(VLOOKUP(D643,ctlistM2!A:AL,11,FALSE),0)</f>
        <v>2</v>
      </c>
      <c r="H643" s="2">
        <f>IF(G643=0,0,VLOOKUP(F643,ProbListM2!D:W,IF(G643=1,17,IF(G643=2,18,IF(G643=3,19,IF(G643=4,20)))), FALSE))</f>
        <v>2.1177015746189756E-2</v>
      </c>
      <c r="I643" s="12" t="str">
        <f>IF(_xlfn.IFNA(VLOOKUP(D643,ctlistM2!A:AI,12,FALSE),"FA 12:0")=0,"FA 12:0", _xlfn.IFNA(VLOOKUP(D643,ctlistM2!A:AI,12,FALSE),"FA 12:0"))</f>
        <v>DG 18:2_22:5</v>
      </c>
      <c r="J643" s="12">
        <f>_xlfn.IFNA(VLOOKUP(D643,ctlistM2!A:AO,19,FALSE),0)</f>
        <v>1</v>
      </c>
      <c r="K643" s="2">
        <f>IF(J643=0,0,VLOOKUP(I643,ProbListM2!D:W,IF(J643=1,17,IF(J643=2,18,IF(J643=3,19,IF(J643=4,20)))),FALSE))</f>
        <v>2.0319170102734787E-2</v>
      </c>
      <c r="L643" s="12" t="str">
        <f>IF(_xlfn.IFNA(VLOOKUP(D643,ctlistM2!A:AI,20,FALSE),"FA 12:0")=0,"FA 12:0", _xlfn.IFNA(VLOOKUP(D643,ctlistM2!A:AI,20,FALSE),"FA 12:0"))</f>
        <v>FA 12:0</v>
      </c>
      <c r="M643">
        <f>_xlfn.IFNA(VLOOKUP(D643,ctlistM2!A:AR,27,FALSE),0)</f>
        <v>0</v>
      </c>
      <c r="N643" s="2">
        <f>IF(M643=0,0,VLOOKUP(L643,ProbListM2!D:W,IF(M643=1,17,IF(M643=2,18,IF(M643=3,19,IF(M643=4,20)))), FALSE))</f>
        <v>0</v>
      </c>
      <c r="O643" t="str">
        <f>IF(_xlfn.IFNA(VLOOKUP(D643,ctlistM2!A:AI,28,FALSE),"FA 12:0")=0,"FA 12:0", _xlfn.IFNA(VLOOKUP(D643,ctlistM2!A:AI,28,FALSE),"FA 12:0"))</f>
        <v>FA 12:0</v>
      </c>
      <c r="P643">
        <f>_xlfn.IFNA(VLOOKUP(D643,ctlistM2!A:AU,35,FALSE),0)</f>
        <v>0</v>
      </c>
      <c r="Q643" s="2">
        <f>IF(P643=0,0,VLOOKUP(O643,ProbListM2!D:W,IF(P643=1,17,IF(P643=2,18,IF(P643=3,19,IF(P643=4,20)))), FALSE))</f>
        <v>0</v>
      </c>
    </row>
    <row r="644" spans="1:17" x14ac:dyDescent="0.25">
      <c r="A644">
        <v>643</v>
      </c>
      <c r="B644">
        <v>686.6</v>
      </c>
      <c r="C644">
        <v>341.3</v>
      </c>
      <c r="D644" t="s">
        <v>1648</v>
      </c>
      <c r="E644">
        <f>VLOOKUP(D644,ProbListM2!D:S,10,FALSE)</f>
        <v>0.60495422241889829</v>
      </c>
      <c r="F644" t="str">
        <f>_xlfn.IFNA(VLOOKUP(D644,ctlistM2!A:AI,4,FALSE),"FA 12:0")</f>
        <v>DG 18:1_22:6</v>
      </c>
      <c r="G644">
        <f>_xlfn.IFNA(VLOOKUP(D644,ctlistM2!A:AL,11,FALSE),0)</f>
        <v>1</v>
      </c>
      <c r="H644" s="2">
        <f>IF(G644=0,0,VLOOKUP(F644,ProbListM2!D:W,IF(G644=1,17,IF(G644=2,18,IF(G644=3,19,IF(G644=4,20)))), FALSE))</f>
        <v>2.0362807751421574E-2</v>
      </c>
      <c r="I644" s="12" t="str">
        <f>IF(_xlfn.IFNA(VLOOKUP(D644,ctlistM2!A:AI,12,FALSE),"FA 12:0")=0,"FA 12:0", _xlfn.IFNA(VLOOKUP(D644,ctlistM2!A:AI,12,FALSE),"FA 12:0"))</f>
        <v>FA 12:0</v>
      </c>
      <c r="J644" s="12">
        <f>_xlfn.IFNA(VLOOKUP(D644,ctlistM2!A:AO,19,FALSE),0)</f>
        <v>0</v>
      </c>
      <c r="K644" s="2">
        <f>IF(J644=0,0,VLOOKUP(I644,ProbListM2!D:W,IF(J644=1,17,IF(J644=2,18,IF(J644=3,19,IF(J644=4,20)))),FALSE))</f>
        <v>0</v>
      </c>
      <c r="L644" s="12" t="str">
        <f>IF(_xlfn.IFNA(VLOOKUP(D644,ctlistM2!A:AI,20,FALSE),"FA 12:0")=0,"FA 12:0", _xlfn.IFNA(VLOOKUP(D644,ctlistM2!A:AI,20,FALSE),"FA 12:0"))</f>
        <v>FA 12:0</v>
      </c>
      <c r="M644">
        <f>_xlfn.IFNA(VLOOKUP(D644,ctlistM2!A:AR,27,FALSE),0)</f>
        <v>0</v>
      </c>
      <c r="N644" s="2">
        <f>IF(M644=0,0,VLOOKUP(L644,ProbListM2!D:W,IF(M644=1,17,IF(M644=2,18,IF(M644=3,19,IF(M644=4,20)))), FALSE))</f>
        <v>0</v>
      </c>
      <c r="O644" t="str">
        <f>IF(_xlfn.IFNA(VLOOKUP(D644,ctlistM2!A:AI,28,FALSE),"FA 12:0")=0,"FA 12:0", _xlfn.IFNA(VLOOKUP(D644,ctlistM2!A:AI,28,FALSE),"FA 12:0"))</f>
        <v>FA 12:0</v>
      </c>
      <c r="P644">
        <f>_xlfn.IFNA(VLOOKUP(D644,ctlistM2!A:AU,35,FALSE),0)</f>
        <v>0</v>
      </c>
      <c r="Q644" s="2">
        <f>IF(P644=0,0,VLOOKUP(O644,ProbListM2!D:W,IF(P644=1,17,IF(P644=2,18,IF(P644=3,19,IF(P644=4,20)))), FALSE))</f>
        <v>0</v>
      </c>
    </row>
    <row r="645" spans="1:17" x14ac:dyDescent="0.25">
      <c r="A645">
        <v>644</v>
      </c>
      <c r="B645">
        <v>684.6</v>
      </c>
      <c r="C645">
        <v>337.3</v>
      </c>
      <c r="D645" t="s">
        <v>1649</v>
      </c>
      <c r="E645">
        <f>VLOOKUP(D645,ProbListM2!D:S,10,FALSE)</f>
        <v>0.60513574952820248</v>
      </c>
      <c r="F645" t="str">
        <f>_xlfn.IFNA(VLOOKUP(D645,ctlistM2!A:AI,4,FALSE),"FA 12:0")</f>
        <v>DG 18:2_22:6</v>
      </c>
      <c r="G645">
        <f>_xlfn.IFNA(VLOOKUP(D645,ctlistM2!A:AL,11,FALSE),0)</f>
        <v>2</v>
      </c>
      <c r="H645" s="2">
        <f>IF(G645=0,0,VLOOKUP(F645,ProbListM2!D:W,IF(G645=1,17,IF(G645=2,18,IF(G645=3,19,IF(G645=4,20)))), FALSE))</f>
        <v>2.1183370280648116E-2</v>
      </c>
      <c r="I645" s="12" t="str">
        <f>IF(_xlfn.IFNA(VLOOKUP(D645,ctlistM2!A:AI,12,FALSE),"FA 12:0")=0,"FA 12:0", _xlfn.IFNA(VLOOKUP(D645,ctlistM2!A:AI,12,FALSE),"FA 12:0"))</f>
        <v>FA 12:0</v>
      </c>
      <c r="J645" s="12">
        <f>_xlfn.IFNA(VLOOKUP(D645,ctlistM2!A:AO,19,FALSE),0)</f>
        <v>0</v>
      </c>
      <c r="K645" s="2">
        <f>IF(J645=0,0,VLOOKUP(I645,ProbListM2!D:W,IF(J645=1,17,IF(J645=2,18,IF(J645=3,19,IF(J645=4,20)))),FALSE))</f>
        <v>0</v>
      </c>
      <c r="L645" s="12" t="str">
        <f>IF(_xlfn.IFNA(VLOOKUP(D645,ctlistM2!A:AI,20,FALSE),"FA 12:0")=0,"FA 12:0", _xlfn.IFNA(VLOOKUP(D645,ctlistM2!A:AI,20,FALSE),"FA 12:0"))</f>
        <v>FA 12:0</v>
      </c>
      <c r="M645">
        <f>_xlfn.IFNA(VLOOKUP(D645,ctlistM2!A:AR,27,FALSE),0)</f>
        <v>0</v>
      </c>
      <c r="N645" s="2">
        <f>IF(M645=0,0,VLOOKUP(L645,ProbListM2!D:W,IF(M645=1,17,IF(M645=2,18,IF(M645=3,19,IF(M645=4,20)))), FALSE))</f>
        <v>0</v>
      </c>
      <c r="O645" t="str">
        <f>IF(_xlfn.IFNA(VLOOKUP(D645,ctlistM2!A:AI,28,FALSE),"FA 12:0")=0,"FA 12:0", _xlfn.IFNA(VLOOKUP(D645,ctlistM2!A:AI,28,FALSE),"FA 12:0"))</f>
        <v>FA 12:0</v>
      </c>
      <c r="P645">
        <f>_xlfn.IFNA(VLOOKUP(D645,ctlistM2!A:AU,35,FALSE),0)</f>
        <v>0</v>
      </c>
      <c r="Q645" s="2">
        <f>IF(P645=0,0,VLOOKUP(O645,ProbListM2!D:W,IF(P645=1,17,IF(P645=2,18,IF(P645=3,19,IF(P645=4,20)))), FALSE))</f>
        <v>0</v>
      </c>
    </row>
    <row r="646" spans="1:17" x14ac:dyDescent="0.25">
      <c r="A646">
        <v>645</v>
      </c>
      <c r="B646">
        <v>684.6</v>
      </c>
      <c r="C646">
        <v>339.3</v>
      </c>
      <c r="D646" t="s">
        <v>1650</v>
      </c>
      <c r="E646">
        <f>VLOOKUP(D646,ProbListM2!D:S,10,FALSE)</f>
        <v>0.60513574952820248</v>
      </c>
      <c r="F646" t="str">
        <f>_xlfn.IFNA(VLOOKUP(D646,ctlistM2!A:AI,4,FALSE),"FA 12:0")</f>
        <v>DG 18:2_22:6</v>
      </c>
      <c r="G646">
        <f>_xlfn.IFNA(VLOOKUP(D646,ctlistM2!A:AL,11,FALSE),0)</f>
        <v>1</v>
      </c>
      <c r="H646" s="2">
        <f>IF(G646=0,0,VLOOKUP(F646,ProbListM2!D:W,IF(G646=1,17,IF(G646=2,18,IF(G646=3,19,IF(G646=4,20)))), FALSE))</f>
        <v>2.0325267225583945E-2</v>
      </c>
      <c r="I646" s="12" t="str">
        <f>IF(_xlfn.IFNA(VLOOKUP(D646,ctlistM2!A:AI,12,FALSE),"FA 12:0")=0,"FA 12:0", _xlfn.IFNA(VLOOKUP(D646,ctlistM2!A:AI,12,FALSE),"FA 12:0"))</f>
        <v>FA 12:0</v>
      </c>
      <c r="J646" s="12">
        <f>_xlfn.IFNA(VLOOKUP(D646,ctlistM2!A:AO,19,FALSE),0)</f>
        <v>0</v>
      </c>
      <c r="K646" s="2">
        <f>IF(J646=0,0,VLOOKUP(I646,ProbListM2!D:W,IF(J646=1,17,IF(J646=2,18,IF(J646=3,19,IF(J646=4,20)))),FALSE))</f>
        <v>0</v>
      </c>
      <c r="L646" s="12" t="str">
        <f>IF(_xlfn.IFNA(VLOOKUP(D646,ctlistM2!A:AI,20,FALSE),"FA 12:0")=0,"FA 12:0", _xlfn.IFNA(VLOOKUP(D646,ctlistM2!A:AI,20,FALSE),"FA 12:0"))</f>
        <v>FA 12:0</v>
      </c>
      <c r="M646">
        <f>_xlfn.IFNA(VLOOKUP(D646,ctlistM2!A:AR,27,FALSE),0)</f>
        <v>0</v>
      </c>
      <c r="N646" s="2">
        <f>IF(M646=0,0,VLOOKUP(L646,ProbListM2!D:W,IF(M646=1,17,IF(M646=2,18,IF(M646=3,19,IF(M646=4,20)))), FALSE))</f>
        <v>0</v>
      </c>
      <c r="O646" t="str">
        <f>IF(_xlfn.IFNA(VLOOKUP(D646,ctlistM2!A:AI,28,FALSE),"FA 12:0")=0,"FA 12:0", _xlfn.IFNA(VLOOKUP(D646,ctlistM2!A:AI,28,FALSE),"FA 12:0"))</f>
        <v>FA 12:0</v>
      </c>
      <c r="P646">
        <f>_xlfn.IFNA(VLOOKUP(D646,ctlistM2!A:AU,35,FALSE),0)</f>
        <v>0</v>
      </c>
      <c r="Q646" s="2">
        <f>IF(P646=0,0,VLOOKUP(O646,ProbListM2!D:W,IF(P646=1,17,IF(P646=2,18,IF(P646=3,19,IF(P646=4,20)))), FALSE))</f>
        <v>0</v>
      </c>
    </row>
    <row r="647" spans="1:17" x14ac:dyDescent="0.25">
      <c r="A647">
        <v>646</v>
      </c>
      <c r="B647">
        <v>682.5</v>
      </c>
      <c r="C647">
        <v>337.3</v>
      </c>
      <c r="D647" t="s">
        <v>1651</v>
      </c>
      <c r="E647">
        <f>VLOOKUP(D647,ProbListM2!D:S,10,FALSE)</f>
        <v>0.60531733110789476</v>
      </c>
      <c r="F647" t="str">
        <f>_xlfn.IFNA(VLOOKUP(D647,ctlistM2!A:AI,4,FALSE),"FA 12:0")</f>
        <v>FA 12:0</v>
      </c>
      <c r="G647">
        <f>_xlfn.IFNA(VLOOKUP(D647,ctlistM2!A:AL,11,FALSE),0)</f>
        <v>0</v>
      </c>
      <c r="H647" s="2">
        <f>IF(G647=0,0,VLOOKUP(F647,ProbListM2!D:W,IF(G647=1,17,IF(G647=2,18,IF(G647=3,19,IF(G647=4,20)))), FALSE))</f>
        <v>0</v>
      </c>
      <c r="I647" s="12" t="str">
        <f>IF(_xlfn.IFNA(VLOOKUP(D647,ctlistM2!A:AI,12,FALSE),"FA 12:0")=0,"FA 12:0", _xlfn.IFNA(VLOOKUP(D647,ctlistM2!A:AI,12,FALSE),"FA 12:0"))</f>
        <v>FA 12:0</v>
      </c>
      <c r="J647" s="12">
        <f>_xlfn.IFNA(VLOOKUP(D647,ctlistM2!A:AO,19,FALSE),0)</f>
        <v>0</v>
      </c>
      <c r="K647" s="2">
        <f>IF(J647=0,0,VLOOKUP(I647,ProbListM2!D:W,IF(J647=1,17,IF(J647=2,18,IF(J647=3,19,IF(J647=4,20)))),FALSE))</f>
        <v>0</v>
      </c>
      <c r="L647" s="12" t="str">
        <f>IF(_xlfn.IFNA(VLOOKUP(D647,ctlistM2!A:AI,20,FALSE),"FA 12:0")=0,"FA 12:0", _xlfn.IFNA(VLOOKUP(D647,ctlistM2!A:AI,20,FALSE),"FA 12:0"))</f>
        <v>FA 12:0</v>
      </c>
      <c r="M647">
        <f>_xlfn.IFNA(VLOOKUP(D647,ctlistM2!A:AR,27,FALSE),0)</f>
        <v>0</v>
      </c>
      <c r="N647" s="2">
        <f>IF(M647=0,0,VLOOKUP(L647,ProbListM2!D:W,IF(M647=1,17,IF(M647=2,18,IF(M647=3,19,IF(M647=4,20)))), FALSE))</f>
        <v>0</v>
      </c>
      <c r="O647" t="str">
        <f>IF(_xlfn.IFNA(VLOOKUP(D647,ctlistM2!A:AI,28,FALSE),"FA 12:0")=0,"FA 12:0", _xlfn.IFNA(VLOOKUP(D647,ctlistM2!A:AI,28,FALSE),"FA 12:0"))</f>
        <v>FA 12:0</v>
      </c>
      <c r="P647">
        <f>_xlfn.IFNA(VLOOKUP(D647,ctlistM2!A:AU,35,FALSE),0)</f>
        <v>0</v>
      </c>
      <c r="Q647" s="2">
        <f>IF(P647=0,0,VLOOKUP(O647,ProbListM2!D:W,IF(P647=1,17,IF(P647=2,18,IF(P647=3,19,IF(P647=4,20)))), FALSE))</f>
        <v>0</v>
      </c>
    </row>
    <row r="648" spans="1:17" x14ac:dyDescent="0.25">
      <c r="A648">
        <v>647</v>
      </c>
      <c r="B648">
        <v>586.5</v>
      </c>
      <c r="C648">
        <v>257.2</v>
      </c>
      <c r="D648" s="94" t="s">
        <v>1881</v>
      </c>
      <c r="E648">
        <f>VLOOKUP(D648,ProbListM2!D:S,10,FALSE)</f>
        <v>0.66132170352383735</v>
      </c>
      <c r="F648" t="str">
        <f>_xlfn.IFNA(VLOOKUP(D648,ctlistM2!A:AI,4,FALSE),"FA 12:0")</f>
        <v>FA 12:0</v>
      </c>
      <c r="G648">
        <f>_xlfn.IFNA(VLOOKUP(D648,ctlistM2!A:AL,11,FALSE),0)</f>
        <v>0</v>
      </c>
      <c r="H648" s="2">
        <f>IF(G648=0,0,VLOOKUP(F648,ProbListM2!D:W,IF(G648=1,17,IF(G648=2,18,IF(G648=3,19,IF(G648=4,20)))), FALSE))</f>
        <v>0</v>
      </c>
      <c r="I648" s="12" t="str">
        <f>IF(_xlfn.IFNA(VLOOKUP(D648,ctlistM2!A:AI,12,FALSE),"FA 12:0")=0,"FA 12:0", _xlfn.IFNA(VLOOKUP(D648,ctlistM2!A:AI,12,FALSE),"FA 12:0"))</f>
        <v>FA 12:0</v>
      </c>
      <c r="J648" s="12">
        <f>_xlfn.IFNA(VLOOKUP(D648,ctlistM2!A:AO,19,FALSE),0)</f>
        <v>0</v>
      </c>
      <c r="K648" s="2">
        <f>IF(J648=0,0,VLOOKUP(I648,ProbListM2!D:W,IF(J648=1,17,IF(J648=2,18,IF(J648=3,19,IF(J648=4,20)))),FALSE))</f>
        <v>0</v>
      </c>
      <c r="L648" s="12" t="str">
        <f>IF(_xlfn.IFNA(VLOOKUP(D648,ctlistM2!A:AI,20,FALSE),"FA 12:0")=0,"FA 12:0", _xlfn.IFNA(VLOOKUP(D648,ctlistM2!A:AI,20,FALSE),"FA 12:0"))</f>
        <v>FA 12:0</v>
      </c>
      <c r="M648">
        <f>_xlfn.IFNA(VLOOKUP(D648,ctlistM2!A:AR,27,FALSE),0)</f>
        <v>0</v>
      </c>
      <c r="N648" s="2">
        <f>IF(M648=0,0,VLOOKUP(L648,ProbListM2!D:W,IF(M648=1,17,IF(M648=2,18,IF(M648=3,19,IF(M648=4,20)))), FALSE))</f>
        <v>0</v>
      </c>
      <c r="O648" t="str">
        <f>IF(_xlfn.IFNA(VLOOKUP(D648,ctlistM2!A:AI,28,FALSE),"FA 12:0")=0,"FA 12:0", _xlfn.IFNA(VLOOKUP(D648,ctlistM2!A:AI,28,FALSE),"FA 12:0"))</f>
        <v>FA 12:0</v>
      </c>
      <c r="P648">
        <f>_xlfn.IFNA(VLOOKUP(D648,ctlistM2!A:AU,35,FALSE),0)</f>
        <v>0</v>
      </c>
      <c r="Q648" s="2">
        <f>IF(P648=0,0,VLOOKUP(O648,ProbListM2!D:W,IF(P648=1,17,IF(P648=2,18,IF(P648=3,19,IF(P648=4,20)))), FALSE))</f>
        <v>0</v>
      </c>
    </row>
    <row r="649" spans="1:17" x14ac:dyDescent="0.25">
      <c r="A649">
        <v>648</v>
      </c>
      <c r="B649" s="21">
        <v>614.6</v>
      </c>
      <c r="C649" s="21">
        <v>285.2</v>
      </c>
      <c r="D649" s="94" t="s">
        <v>1882</v>
      </c>
      <c r="E649">
        <f>VLOOKUP(D649,ProbListM2!D:S,10,FALSE)</f>
        <v>0.64646462170123087</v>
      </c>
      <c r="F649" t="str">
        <f>_xlfn.IFNA(VLOOKUP(D649,ctlistM2!A:AI,4,FALSE),"FA 12:0")</f>
        <v>DG 14:1_20:0</v>
      </c>
      <c r="G649">
        <f>_xlfn.IFNA(VLOOKUP(D649,ctlistM2!A:AL,11,FALSE),0)</f>
        <v>1</v>
      </c>
      <c r="H649" s="2">
        <f>IF(G649=0,0,VLOOKUP(F649,ProbListM2!D:W,IF(G649=1,17,IF(G649=2,18,IF(G649=3,19,IF(G649=4,20)))), FALSE))</f>
        <v>1.5487501012276696E-2</v>
      </c>
      <c r="I649" s="12" t="str">
        <f>IF(_xlfn.IFNA(VLOOKUP(D649,ctlistM2!A:AI,12,FALSE),"FA 12:0")=0,"FA 12:0", _xlfn.IFNA(VLOOKUP(D649,ctlistM2!A:AI,12,FALSE),"FA 12:0"))</f>
        <v>FA 12:0</v>
      </c>
      <c r="J649" s="12">
        <f>_xlfn.IFNA(VLOOKUP(D649,ctlistM2!A:AO,19,FALSE),0)</f>
        <v>0</v>
      </c>
      <c r="K649" s="2">
        <f>IF(J649=0,0,VLOOKUP(I649,ProbListM2!D:W,IF(J649=1,17,IF(J649=2,18,IF(J649=3,19,IF(J649=4,20)))),FALSE))</f>
        <v>0</v>
      </c>
      <c r="L649" s="12" t="str">
        <f>IF(_xlfn.IFNA(VLOOKUP(D649,ctlistM2!A:AI,20,FALSE),"FA 12:0")=0,"FA 12:0", _xlfn.IFNA(VLOOKUP(D649,ctlistM2!A:AI,20,FALSE),"FA 12:0"))</f>
        <v>FA 12:0</v>
      </c>
      <c r="M649">
        <f>_xlfn.IFNA(VLOOKUP(D649,ctlistM2!A:AR,27,FALSE),0)</f>
        <v>0</v>
      </c>
      <c r="N649" s="2">
        <f>IF(M649=0,0,VLOOKUP(L649,ProbListM2!D:W,IF(M649=1,17,IF(M649=2,18,IF(M649=3,19,IF(M649=4,20)))), FALSE))</f>
        <v>0</v>
      </c>
      <c r="O649" t="str">
        <f>IF(_xlfn.IFNA(VLOOKUP(D649,ctlistM2!A:AI,28,FALSE),"FA 12:0")=0,"FA 12:0", _xlfn.IFNA(VLOOKUP(D649,ctlistM2!A:AI,28,FALSE),"FA 12:0"))</f>
        <v>FA 12:0</v>
      </c>
      <c r="P649">
        <f>_xlfn.IFNA(VLOOKUP(D649,ctlistM2!A:AU,35,FALSE),0)</f>
        <v>0</v>
      </c>
      <c r="Q649" s="2">
        <f>IF(P649=0,0,VLOOKUP(O649,ProbListM2!D:W,IF(P649=1,17,IF(P649=2,18,IF(P649=3,19,IF(P649=4,20)))), FALSE))</f>
        <v>0</v>
      </c>
    </row>
    <row r="650" spans="1:17" x14ac:dyDescent="0.25">
      <c r="A650">
        <v>649</v>
      </c>
      <c r="B650">
        <v>612.6</v>
      </c>
      <c r="C650">
        <v>283.2</v>
      </c>
      <c r="D650" s="94" t="s">
        <v>1883</v>
      </c>
      <c r="E650">
        <f>VLOOKUP(D650,ProbListM2!D:S,10,FALSE)</f>
        <v>0.6466586047328321</v>
      </c>
      <c r="F650" t="str">
        <f>_xlfn.IFNA(VLOOKUP(D650,ctlistM2!A:AI,4,FALSE),"FA 12:0")</f>
        <v>FA 12:0</v>
      </c>
      <c r="G650">
        <f>_xlfn.IFNA(VLOOKUP(D650,ctlistM2!A:AL,11,FALSE),0)</f>
        <v>0</v>
      </c>
      <c r="H650" s="2">
        <f>IF(G650=0,0,VLOOKUP(F650,ProbListM2!D:W,IF(G650=1,17,IF(G650=2,18,IF(G650=3,19,IF(G650=4,20)))), FALSE))</f>
        <v>0</v>
      </c>
      <c r="I650" s="12" t="str">
        <f>IF(_xlfn.IFNA(VLOOKUP(D650,ctlistM2!A:AI,12,FALSE),"FA 12:0")=0,"FA 12:0", _xlfn.IFNA(VLOOKUP(D650,ctlistM2!A:AI,12,FALSE),"FA 12:0"))</f>
        <v>FA 12:0</v>
      </c>
      <c r="J650" s="12">
        <f>_xlfn.IFNA(VLOOKUP(D650,ctlistM2!A:AO,19,FALSE),0)</f>
        <v>0</v>
      </c>
      <c r="K650" s="2">
        <f>IF(J650=0,0,VLOOKUP(I650,ProbListM2!D:W,IF(J650=1,17,IF(J650=2,18,IF(J650=3,19,IF(J650=4,20)))),FALSE))</f>
        <v>0</v>
      </c>
      <c r="L650" s="12" t="str">
        <f>IF(_xlfn.IFNA(VLOOKUP(D650,ctlistM2!A:AI,20,FALSE),"FA 12:0")=0,"FA 12:0", _xlfn.IFNA(VLOOKUP(D650,ctlistM2!A:AI,20,FALSE),"FA 12:0"))</f>
        <v>FA 12:0</v>
      </c>
      <c r="M650">
        <f>_xlfn.IFNA(VLOOKUP(D650,ctlistM2!A:AR,27,FALSE),0)</f>
        <v>0</v>
      </c>
      <c r="N650" s="2">
        <f>IF(M650=0,0,VLOOKUP(L650,ProbListM2!D:W,IF(M650=1,17,IF(M650=2,18,IF(M650=3,19,IF(M650=4,20)))), FALSE))</f>
        <v>0</v>
      </c>
      <c r="O650" t="str">
        <f>IF(_xlfn.IFNA(VLOOKUP(D650,ctlistM2!A:AI,28,FALSE),"FA 12:0")=0,"FA 12:0", _xlfn.IFNA(VLOOKUP(D650,ctlistM2!A:AI,28,FALSE),"FA 12:0"))</f>
        <v>FA 12:0</v>
      </c>
      <c r="P650">
        <f>_xlfn.IFNA(VLOOKUP(D650,ctlistM2!A:AU,35,FALSE),0)</f>
        <v>0</v>
      </c>
      <c r="Q650" s="2">
        <f>IF(P650=0,0,VLOOKUP(O650,ProbListM2!D:W,IF(P650=1,17,IF(P650=2,18,IF(P650=3,19,IF(P650=4,20)))), FALSE))</f>
        <v>0</v>
      </c>
    </row>
    <row r="651" spans="1:17" x14ac:dyDescent="0.25">
      <c r="A651">
        <v>650</v>
      </c>
      <c r="B651">
        <v>628.6</v>
      </c>
      <c r="C651">
        <v>299.2</v>
      </c>
      <c r="D651" s="94" t="s">
        <v>1884</v>
      </c>
      <c r="E651">
        <f>VLOOKUP(D651,ProbListM2!D:S,10,FALSE)</f>
        <v>0.63916171919471276</v>
      </c>
      <c r="F651" t="str">
        <f>_xlfn.IFNA(VLOOKUP(D651,ctlistM2!A:AI,4,FALSE),"FA 12:0")</f>
        <v>FA 12:0</v>
      </c>
      <c r="G651">
        <f>_xlfn.IFNA(VLOOKUP(D651,ctlistM2!A:AL,11,FALSE),0)</f>
        <v>0</v>
      </c>
      <c r="H651" s="2">
        <f>IF(G651=0,0,VLOOKUP(F651,ProbListM2!D:W,IF(G651=1,17,IF(G651=2,18,IF(G651=3,19,IF(G651=4,20)))), FALSE))</f>
        <v>0</v>
      </c>
      <c r="I651" s="12" t="str">
        <f>IF(_xlfn.IFNA(VLOOKUP(D651,ctlistM2!A:AI,12,FALSE),"FA 12:0")=0,"FA 12:0", _xlfn.IFNA(VLOOKUP(D651,ctlistM2!A:AI,12,FALSE),"FA 12:0"))</f>
        <v>FA 12:0</v>
      </c>
      <c r="J651" s="12">
        <f>_xlfn.IFNA(VLOOKUP(D651,ctlistM2!A:AO,19,FALSE),0)</f>
        <v>0</v>
      </c>
      <c r="K651" s="2">
        <f>IF(J651=0,0,VLOOKUP(I651,ProbListM2!D:W,IF(J651=1,17,IF(J651=2,18,IF(J651=3,19,IF(J651=4,20)))),FALSE))</f>
        <v>0</v>
      </c>
      <c r="L651" s="12" t="str">
        <f>IF(_xlfn.IFNA(VLOOKUP(D651,ctlistM2!A:AI,20,FALSE),"FA 12:0")=0,"FA 12:0", _xlfn.IFNA(VLOOKUP(D651,ctlistM2!A:AI,20,FALSE),"FA 12:0"))</f>
        <v>FA 12:0</v>
      </c>
      <c r="M651">
        <f>_xlfn.IFNA(VLOOKUP(D651,ctlistM2!A:AR,27,FALSE),0)</f>
        <v>0</v>
      </c>
      <c r="N651" s="2">
        <f>IF(M651=0,0,VLOOKUP(L651,ProbListM2!D:W,IF(M651=1,17,IF(M651=2,18,IF(M651=3,19,IF(M651=4,20)))), FALSE))</f>
        <v>0</v>
      </c>
      <c r="O651" t="str">
        <f>IF(_xlfn.IFNA(VLOOKUP(D651,ctlistM2!A:AI,28,FALSE),"FA 12:0")=0,"FA 12:0", _xlfn.IFNA(VLOOKUP(D651,ctlistM2!A:AI,28,FALSE),"FA 12:0"))</f>
        <v>FA 12:0</v>
      </c>
      <c r="P651">
        <f>_xlfn.IFNA(VLOOKUP(D651,ctlistM2!A:AU,35,FALSE),0)</f>
        <v>0</v>
      </c>
      <c r="Q651" s="2">
        <f>IF(P651=0,0,VLOOKUP(O651,ProbListM2!D:W,IF(P651=1,17,IF(P651=2,18,IF(P651=3,19,IF(P651=4,20)))), FALSE))</f>
        <v>0</v>
      </c>
    </row>
    <row r="652" spans="1:17" x14ac:dyDescent="0.25">
      <c r="A652">
        <v>651</v>
      </c>
      <c r="B652">
        <v>642.6</v>
      </c>
      <c r="C652">
        <v>313.2</v>
      </c>
      <c r="D652" s="94" t="s">
        <v>1885</v>
      </c>
      <c r="E652">
        <f>VLOOKUP(D652,ProbListM2!D:S,10,FALSE)</f>
        <v>0.63194131522443198</v>
      </c>
      <c r="F652" t="str">
        <f>_xlfn.IFNA(VLOOKUP(D652,ctlistM2!A:AI,4,FALSE),"FA 12:0")</f>
        <v>DG 16:1_20:0</v>
      </c>
      <c r="G652">
        <f>_xlfn.IFNA(VLOOKUP(D652,ctlistM2!A:AL,11,FALSE),0)</f>
        <v>1</v>
      </c>
      <c r="H652" s="2">
        <f>IF(G652=0,0,VLOOKUP(F652,ProbListM2!D:W,IF(G652=1,17,IF(G652=2,18,IF(G652=3,19,IF(G652=4,20)))), FALSE))</f>
        <v>1.8040429621684811E-2</v>
      </c>
      <c r="I652" s="12" t="str">
        <f>IF(_xlfn.IFNA(VLOOKUP(D652,ctlistM2!A:AI,12,FALSE),"FA 12:0")=0,"FA 12:0", _xlfn.IFNA(VLOOKUP(D652,ctlistM2!A:AI,12,FALSE),"FA 12:0"))</f>
        <v>FA 12:0</v>
      </c>
      <c r="J652" s="12">
        <f>_xlfn.IFNA(VLOOKUP(D652,ctlistM2!A:AO,19,FALSE),0)</f>
        <v>0</v>
      </c>
      <c r="K652" s="2">
        <f>IF(J652=0,0,VLOOKUP(I652,ProbListM2!D:W,IF(J652=1,17,IF(J652=2,18,IF(J652=3,19,IF(J652=4,20)))),FALSE))</f>
        <v>0</v>
      </c>
      <c r="L652" s="12" t="str">
        <f>IF(_xlfn.IFNA(VLOOKUP(D652,ctlistM2!A:AI,20,FALSE),"FA 12:0")=0,"FA 12:0", _xlfn.IFNA(VLOOKUP(D652,ctlistM2!A:AI,20,FALSE),"FA 12:0"))</f>
        <v>FA 12:0</v>
      </c>
      <c r="M652">
        <f>_xlfn.IFNA(VLOOKUP(D652,ctlistM2!A:AR,27,FALSE),0)</f>
        <v>0</v>
      </c>
      <c r="N652" s="2">
        <f>IF(M652=0,0,VLOOKUP(L652,ProbListM2!D:W,IF(M652=1,17,IF(M652=2,18,IF(M652=3,19,IF(M652=4,20)))), FALSE))</f>
        <v>0</v>
      </c>
      <c r="O652" t="str">
        <f>IF(_xlfn.IFNA(VLOOKUP(D652,ctlistM2!A:AI,28,FALSE),"FA 12:0")=0,"FA 12:0", _xlfn.IFNA(VLOOKUP(D652,ctlistM2!A:AI,28,FALSE),"FA 12:0"))</f>
        <v>FA 12:0</v>
      </c>
      <c r="P652">
        <f>_xlfn.IFNA(VLOOKUP(D652,ctlistM2!A:AU,35,FALSE),0)</f>
        <v>0</v>
      </c>
      <c r="Q652" s="2">
        <f>IF(P652=0,0,VLOOKUP(O652,ProbListM2!D:W,IF(P652=1,17,IF(P652=2,18,IF(P652=3,19,IF(P652=4,20)))), FALSE))</f>
        <v>0</v>
      </c>
    </row>
    <row r="653" spans="1:17" x14ac:dyDescent="0.25">
      <c r="A653">
        <v>652</v>
      </c>
      <c r="B653" s="113">
        <v>640.6</v>
      </c>
      <c r="C653" s="113">
        <v>311.2</v>
      </c>
      <c r="D653" s="94" t="s">
        <v>1621</v>
      </c>
      <c r="E653">
        <f>VLOOKUP(D653,ProbListM2!D:S,10,FALSE)</f>
        <v>0.63213094028357086</v>
      </c>
      <c r="F653" t="str">
        <f>_xlfn.IFNA(VLOOKUP(D653,ctlistM2!A:AI,4,FALSE),"FA 12:0")</f>
        <v>FA 12:0</v>
      </c>
      <c r="G653">
        <f>_xlfn.IFNA(VLOOKUP(D653,ctlistM2!A:AL,11,FALSE),0)</f>
        <v>0</v>
      </c>
      <c r="H653" s="2">
        <f>IF(G653=0,0,VLOOKUP(F653,ProbListM2!D:W,IF(G653=1,17,IF(G653=2,18,IF(G653=3,19,IF(G653=4,20)))), FALSE))</f>
        <v>0</v>
      </c>
      <c r="I653" s="12" t="str">
        <f>IF(_xlfn.IFNA(VLOOKUP(D653,ctlistM2!A:AI,12,FALSE),"FA 12:0")=0,"FA 12:0", _xlfn.IFNA(VLOOKUP(D653,ctlistM2!A:AI,12,FALSE),"FA 12:0"))</f>
        <v>FA 12:0</v>
      </c>
      <c r="J653" s="12">
        <f>_xlfn.IFNA(VLOOKUP(D653,ctlistM2!A:AO,19,FALSE),0)</f>
        <v>0</v>
      </c>
      <c r="K653" s="2">
        <f>IF(J653=0,0,VLOOKUP(I653,ProbListM2!D:W,IF(J653=1,17,IF(J653=2,18,IF(J653=3,19,IF(J653=4,20)))),FALSE))</f>
        <v>0</v>
      </c>
      <c r="L653" s="12" t="str">
        <f>IF(_xlfn.IFNA(VLOOKUP(D653,ctlistM2!A:AI,20,FALSE),"FA 12:0")=0,"FA 12:0", _xlfn.IFNA(VLOOKUP(D653,ctlistM2!A:AI,20,FALSE),"FA 12:0"))</f>
        <v>FA 12:0</v>
      </c>
      <c r="M653">
        <f>_xlfn.IFNA(VLOOKUP(D653,ctlistM2!A:AR,27,FALSE),0)</f>
        <v>0</v>
      </c>
      <c r="N653" s="2">
        <f>IF(M653=0,0,VLOOKUP(L653,ProbListM2!D:W,IF(M653=1,17,IF(M653=2,18,IF(M653=3,19,IF(M653=4,20)))), FALSE))</f>
        <v>0</v>
      </c>
      <c r="O653" t="str">
        <f>IF(_xlfn.IFNA(VLOOKUP(D653,ctlistM2!A:AI,28,FALSE),"FA 12:0")=0,"FA 12:0", _xlfn.IFNA(VLOOKUP(D653,ctlistM2!A:AI,28,FALSE),"FA 12:0"))</f>
        <v>FA 12:0</v>
      </c>
      <c r="P653">
        <f>_xlfn.IFNA(VLOOKUP(D653,ctlistM2!A:AU,35,FALSE),0)</f>
        <v>0</v>
      </c>
      <c r="Q653" s="2">
        <f>IF(P653=0,0,VLOOKUP(O653,ProbListM2!D:W,IF(P653=1,17,IF(P653=2,18,IF(P653=3,19,IF(P653=4,20)))), FALSE))</f>
        <v>0</v>
      </c>
    </row>
    <row r="654" spans="1:17" x14ac:dyDescent="0.25">
      <c r="A654">
        <v>653</v>
      </c>
      <c r="B654">
        <v>656.6</v>
      </c>
      <c r="C654">
        <v>327.2</v>
      </c>
      <c r="D654" s="94" t="s">
        <v>1886</v>
      </c>
      <c r="E654">
        <f>VLOOKUP(D654,ProbListM2!D:S,10,FALSE)</f>
        <v>0.62480247783101028</v>
      </c>
      <c r="F654" t="str">
        <f>_xlfn.IFNA(VLOOKUP(D654,ctlistM2!A:AI,4,FALSE),"FA 12:0")</f>
        <v>FA 12:0</v>
      </c>
      <c r="G654">
        <f>_xlfn.IFNA(VLOOKUP(D654,ctlistM2!A:AL,11,FALSE),0)</f>
        <v>0</v>
      </c>
      <c r="H654" s="2">
        <f>IF(G654=0,0,VLOOKUP(F654,ProbListM2!D:W,IF(G654=1,17,IF(G654=2,18,IF(G654=3,19,IF(G654=4,20)))), FALSE))</f>
        <v>0</v>
      </c>
      <c r="I654" s="12" t="str">
        <f>IF(_xlfn.IFNA(VLOOKUP(D654,ctlistM2!A:AI,12,FALSE),"FA 12:0")=0,"FA 12:0", _xlfn.IFNA(VLOOKUP(D654,ctlistM2!A:AI,12,FALSE),"FA 12:0"))</f>
        <v>FA 12:0</v>
      </c>
      <c r="J654" s="12">
        <f>_xlfn.IFNA(VLOOKUP(D654,ctlistM2!A:AO,19,FALSE),0)</f>
        <v>0</v>
      </c>
      <c r="K654" s="2">
        <f>IF(J654=0,0,VLOOKUP(I654,ProbListM2!D:W,IF(J654=1,17,IF(J654=2,18,IF(J654=3,19,IF(J654=4,20)))),FALSE))</f>
        <v>0</v>
      </c>
      <c r="L654" s="12" t="str">
        <f>IF(_xlfn.IFNA(VLOOKUP(D654,ctlistM2!A:AI,20,FALSE),"FA 12:0")=0,"FA 12:0", _xlfn.IFNA(VLOOKUP(D654,ctlistM2!A:AI,20,FALSE),"FA 12:0"))</f>
        <v>FA 12:0</v>
      </c>
      <c r="M654">
        <f>_xlfn.IFNA(VLOOKUP(D654,ctlistM2!A:AR,27,FALSE),0)</f>
        <v>0</v>
      </c>
      <c r="N654" s="2">
        <f>IF(M654=0,0,VLOOKUP(L654,ProbListM2!D:W,IF(M654=1,17,IF(M654=2,18,IF(M654=3,19,IF(M654=4,20)))), FALSE))</f>
        <v>0</v>
      </c>
      <c r="O654" t="str">
        <f>IF(_xlfn.IFNA(VLOOKUP(D654,ctlistM2!A:AI,28,FALSE),"FA 12:0")=0,"FA 12:0", _xlfn.IFNA(VLOOKUP(D654,ctlistM2!A:AI,28,FALSE),"FA 12:0"))</f>
        <v>FA 12:0</v>
      </c>
      <c r="P654">
        <f>_xlfn.IFNA(VLOOKUP(D654,ctlistM2!A:AU,35,FALSE),0)</f>
        <v>0</v>
      </c>
      <c r="Q654" s="2">
        <f>IF(P654=0,0,VLOOKUP(O654,ProbListM2!D:W,IF(P654=1,17,IF(P654=2,18,IF(P654=3,19,IF(P654=4,20)))), FALSE))</f>
        <v>0</v>
      </c>
    </row>
    <row r="655" spans="1:17" x14ac:dyDescent="0.25">
      <c r="A655">
        <v>654</v>
      </c>
      <c r="B655">
        <v>670.6</v>
      </c>
      <c r="C655">
        <v>341.2</v>
      </c>
      <c r="D655" s="94" t="s">
        <v>1887</v>
      </c>
      <c r="E655">
        <f>VLOOKUP(D655,ProbListM2!D:S,10,FALSE)</f>
        <v>0.61774428558311356</v>
      </c>
      <c r="F655" t="str">
        <f>_xlfn.IFNA(VLOOKUP(D655,ctlistM2!A:AI,4,FALSE),"FA 12:0")</f>
        <v>DG 18:1_20:0</v>
      </c>
      <c r="G655">
        <f>_xlfn.IFNA(VLOOKUP(D655,ctlistM2!A:AL,11,FALSE),0)</f>
        <v>1</v>
      </c>
      <c r="H655" s="2">
        <f>IF(G655=0,0,VLOOKUP(F655,ProbListM2!D:W,IF(G655=1,17,IF(G655=2,18,IF(G655=3,19,IF(G655=4,20)))), FALSE))</f>
        <v>2.0793322305564341E-2</v>
      </c>
      <c r="I655" s="12" t="str">
        <f>IF(_xlfn.IFNA(VLOOKUP(D655,ctlistM2!A:AI,12,FALSE),"FA 12:0")=0,"FA 12:0", _xlfn.IFNA(VLOOKUP(D655,ctlistM2!A:AI,12,FALSE),"FA 12:0"))</f>
        <v>FA 12:0</v>
      </c>
      <c r="J655" s="12">
        <f>_xlfn.IFNA(VLOOKUP(D655,ctlistM2!A:AO,19,FALSE),0)</f>
        <v>0</v>
      </c>
      <c r="K655" s="2">
        <f>IF(J655=0,0,VLOOKUP(I655,ProbListM2!D:W,IF(J655=1,17,IF(J655=2,18,IF(J655=3,19,IF(J655=4,20)))),FALSE))</f>
        <v>0</v>
      </c>
      <c r="L655" s="12" t="str">
        <f>IF(_xlfn.IFNA(VLOOKUP(D655,ctlistM2!A:AI,20,FALSE),"FA 12:0")=0,"FA 12:0", _xlfn.IFNA(VLOOKUP(D655,ctlistM2!A:AI,20,FALSE),"FA 12:0"))</f>
        <v>FA 12:0</v>
      </c>
      <c r="M655">
        <f>_xlfn.IFNA(VLOOKUP(D655,ctlistM2!A:AR,27,FALSE),0)</f>
        <v>0</v>
      </c>
      <c r="N655" s="2">
        <f>IF(M655=0,0,VLOOKUP(L655,ProbListM2!D:W,IF(M655=1,17,IF(M655=2,18,IF(M655=3,19,IF(M655=4,20)))), FALSE))</f>
        <v>0</v>
      </c>
      <c r="O655" t="str">
        <f>IF(_xlfn.IFNA(VLOOKUP(D655,ctlistM2!A:AI,28,FALSE),"FA 12:0")=0,"FA 12:0", _xlfn.IFNA(VLOOKUP(D655,ctlistM2!A:AI,28,FALSE),"FA 12:0"))</f>
        <v>FA 12:0</v>
      </c>
      <c r="P655">
        <f>_xlfn.IFNA(VLOOKUP(D655,ctlistM2!A:AU,35,FALSE),0)</f>
        <v>0</v>
      </c>
      <c r="Q655" s="2">
        <f>IF(P655=0,0,VLOOKUP(O655,ProbListM2!D:W,IF(P655=1,17,IF(P655=2,18,IF(P655=3,19,IF(P655=4,20)))), FALSE))</f>
        <v>0</v>
      </c>
    </row>
    <row r="656" spans="1:17" x14ac:dyDescent="0.25">
      <c r="A656">
        <v>655</v>
      </c>
      <c r="B656">
        <v>668.6</v>
      </c>
      <c r="C656">
        <v>339.2</v>
      </c>
      <c r="D656" s="94" t="s">
        <v>1888</v>
      </c>
      <c r="E656">
        <f>VLOOKUP(D656,ProbListM2!D:S,10,FALSE)</f>
        <v>0.61792965057486904</v>
      </c>
      <c r="F656" t="str">
        <f>_xlfn.IFNA(VLOOKUP(D656,ctlistM2!A:AI,4,FALSE),"FA 12:0")</f>
        <v>DG 18:1_20:1</v>
      </c>
      <c r="G656">
        <f>_xlfn.IFNA(VLOOKUP(D656,ctlistM2!A:AL,11,FALSE),0)</f>
        <v>2</v>
      </c>
      <c r="H656" s="2">
        <f>IF(G656=0,0,VLOOKUP(F656,ProbListM2!D:W,IF(G656=1,17,IF(G656=2,18,IF(G656=3,19,IF(G656=4,20)))), FALSE))</f>
        <v>1.8492355923856889E-2</v>
      </c>
      <c r="I656" s="12" t="str">
        <f>IF(_xlfn.IFNA(VLOOKUP(D656,ctlistM2!A:AI,12,FALSE),"FA 12:0")=0,"FA 12:0", _xlfn.IFNA(VLOOKUP(D656,ctlistM2!A:AI,12,FALSE),"FA 12:0"))</f>
        <v>DG 18:2_20:0</v>
      </c>
      <c r="J656" s="12">
        <f>_xlfn.IFNA(VLOOKUP(D656,ctlistM2!A:AO,19,FALSE),0)</f>
        <v>1</v>
      </c>
      <c r="K656" s="2">
        <f>IF(J656=0,0,VLOOKUP(I656,ProbListM2!D:W,IF(J656=1,17,IF(J656=2,18,IF(J656=3,19,IF(J656=4,20)))),FALSE))</f>
        <v>2.0754988090421162E-2</v>
      </c>
      <c r="L656" s="12" t="str">
        <f>IF(_xlfn.IFNA(VLOOKUP(D656,ctlistM2!A:AI,20,FALSE),"FA 12:0")=0,"FA 12:0", _xlfn.IFNA(VLOOKUP(D656,ctlistM2!A:AI,20,FALSE),"FA 12:0"))</f>
        <v>FA 12:0</v>
      </c>
      <c r="M656">
        <f>_xlfn.IFNA(VLOOKUP(D656,ctlistM2!A:AR,27,FALSE),0)</f>
        <v>0</v>
      </c>
      <c r="N656" s="2">
        <f>IF(M656=0,0,VLOOKUP(L656,ProbListM2!D:W,IF(M656=1,17,IF(M656=2,18,IF(M656=3,19,IF(M656=4,20)))), FALSE))</f>
        <v>0</v>
      </c>
      <c r="O656" t="str">
        <f>IF(_xlfn.IFNA(VLOOKUP(D656,ctlistM2!A:AI,28,FALSE),"FA 12:0")=0,"FA 12:0", _xlfn.IFNA(VLOOKUP(D656,ctlistM2!A:AI,28,FALSE),"FA 12:0"))</f>
        <v>FA 12:0</v>
      </c>
      <c r="P656">
        <f>_xlfn.IFNA(VLOOKUP(D656,ctlistM2!A:AU,35,FALSE),0)</f>
        <v>0</v>
      </c>
      <c r="Q656" s="2">
        <f>IF(P656=0,0,VLOOKUP(O656,ProbListM2!D:W,IF(P656=1,17,IF(P656=2,18,IF(P656=3,19,IF(P656=4,20)))), FALSE))</f>
        <v>0</v>
      </c>
    </row>
    <row r="657" spans="1:17" x14ac:dyDescent="0.25">
      <c r="A657">
        <v>656</v>
      </c>
      <c r="B657">
        <v>666.6</v>
      </c>
      <c r="C657">
        <v>337.2</v>
      </c>
      <c r="D657" s="94" t="s">
        <v>1889</v>
      </c>
      <c r="E657">
        <f>VLOOKUP(D657,ProbListM2!D:S,10,FALSE)</f>
        <v>0.61811507118863651</v>
      </c>
      <c r="F657" t="str">
        <f>_xlfn.IFNA(VLOOKUP(D657,ctlistM2!A:AI,4,FALSE),"FA 12:0")</f>
        <v>DG 18:3_20:0</v>
      </c>
      <c r="G657">
        <f>_xlfn.IFNA(VLOOKUP(D657,ctlistM2!A:AL,11,FALSE),0)</f>
        <v>1</v>
      </c>
      <c r="H657" s="2">
        <f>IF(G657=0,0,VLOOKUP(F657,ProbListM2!D:W,IF(G657=1,17,IF(G657=2,18,IF(G657=3,19,IF(G657=4,20)))), FALSE))</f>
        <v>2.0716684661078486E-2</v>
      </c>
      <c r="I657" s="12" t="str">
        <f>IF(_xlfn.IFNA(VLOOKUP(D657,ctlistM2!A:AI,12,FALSE),"FA 12:0")=0,"FA 12:0", _xlfn.IFNA(VLOOKUP(D657,ctlistM2!A:AI,12,FALSE),"FA 12:0"))</f>
        <v>FA 12:0</v>
      </c>
      <c r="J657" s="12">
        <f>_xlfn.IFNA(VLOOKUP(D657,ctlistM2!A:AO,19,FALSE),0)</f>
        <v>0</v>
      </c>
      <c r="K657" s="2">
        <f>IF(J657=0,0,VLOOKUP(I657,ProbListM2!D:W,IF(J657=1,17,IF(J657=2,18,IF(J657=3,19,IF(J657=4,20)))),FALSE))</f>
        <v>0</v>
      </c>
      <c r="L657" s="12" t="str">
        <f>IF(_xlfn.IFNA(VLOOKUP(D657,ctlistM2!A:AI,20,FALSE),"FA 12:0")=0,"FA 12:0", _xlfn.IFNA(VLOOKUP(D657,ctlistM2!A:AI,20,FALSE),"FA 12:0"))</f>
        <v>FA 12:0</v>
      </c>
      <c r="M657">
        <f>_xlfn.IFNA(VLOOKUP(D657,ctlistM2!A:AR,27,FALSE),0)</f>
        <v>0</v>
      </c>
      <c r="N657" s="2">
        <f>IF(M657=0,0,VLOOKUP(L657,ProbListM2!D:W,IF(M657=1,17,IF(M657=2,18,IF(M657=3,19,IF(M657=4,20)))), FALSE))</f>
        <v>0</v>
      </c>
      <c r="O657" t="str">
        <f>IF(_xlfn.IFNA(VLOOKUP(D657,ctlistM2!A:AI,28,FALSE),"FA 12:0")=0,"FA 12:0", _xlfn.IFNA(VLOOKUP(D657,ctlistM2!A:AI,28,FALSE),"FA 12:0"))</f>
        <v>FA 12:0</v>
      </c>
      <c r="P657">
        <f>_xlfn.IFNA(VLOOKUP(D657,ctlistM2!A:AU,35,FALSE),0)</f>
        <v>0</v>
      </c>
      <c r="Q657" s="2">
        <f>IF(P657=0,0,VLOOKUP(O657,ProbListM2!D:W,IF(P657=1,17,IF(P657=2,18,IF(P657=3,19,IF(P657=4,20)))), FALSE))</f>
        <v>0</v>
      </c>
    </row>
    <row r="658" spans="1:17" x14ac:dyDescent="0.25">
      <c r="A658">
        <v>657</v>
      </c>
      <c r="B658">
        <v>664.6</v>
      </c>
      <c r="C658">
        <v>335.2</v>
      </c>
      <c r="D658" s="94" t="s">
        <v>1890</v>
      </c>
      <c r="E658">
        <f>VLOOKUP(D658,ProbListM2!D:S,10,FALSE)</f>
        <v>0.61830054744110652</v>
      </c>
      <c r="F658" t="str">
        <f>_xlfn.IFNA(VLOOKUP(D658,ctlistM2!A:AI,4,FALSE),"FA 12:0")</f>
        <v>DG 18:4_20:0</v>
      </c>
      <c r="G658">
        <f>_xlfn.IFNA(VLOOKUP(D658,ctlistM2!A:AL,11,FALSE),0)</f>
        <v>1</v>
      </c>
      <c r="H658" s="2">
        <f>IF(G658=0,0,VLOOKUP(F658,ProbListM2!D:W,IF(G658=1,17,IF(G658=2,18,IF(G658=3,19,IF(G658=4,20)))), FALSE))</f>
        <v>2.0678412056166467E-2</v>
      </c>
      <c r="I658" s="12" t="str">
        <f>IF(_xlfn.IFNA(VLOOKUP(D658,ctlistM2!A:AI,12,FALSE),"FA 12:0")=0,"FA 12:0", _xlfn.IFNA(VLOOKUP(D658,ctlistM2!A:AI,12,FALSE),"FA 12:0"))</f>
        <v>FA 12:0</v>
      </c>
      <c r="J658" s="12">
        <f>_xlfn.IFNA(VLOOKUP(D658,ctlistM2!A:AO,19,FALSE),0)</f>
        <v>0</v>
      </c>
      <c r="K658" s="2">
        <f>IF(J658=0,0,VLOOKUP(I658,ProbListM2!D:W,IF(J658=1,17,IF(J658=2,18,IF(J658=3,19,IF(J658=4,20)))),FALSE))</f>
        <v>0</v>
      </c>
      <c r="L658" s="12" t="str">
        <f>IF(_xlfn.IFNA(VLOOKUP(D658,ctlistM2!A:AI,20,FALSE),"FA 12:0")=0,"FA 12:0", _xlfn.IFNA(VLOOKUP(D658,ctlistM2!A:AI,20,FALSE),"FA 12:0"))</f>
        <v>FA 12:0</v>
      </c>
      <c r="M658">
        <f>_xlfn.IFNA(VLOOKUP(D658,ctlistM2!A:AR,27,FALSE),0)</f>
        <v>0</v>
      </c>
      <c r="N658" s="2">
        <f>IF(M658=0,0,VLOOKUP(L658,ProbListM2!D:W,IF(M658=1,17,IF(M658=2,18,IF(M658=3,19,IF(M658=4,20)))), FALSE))</f>
        <v>0</v>
      </c>
      <c r="O658" t="str">
        <f>IF(_xlfn.IFNA(VLOOKUP(D658,ctlistM2!A:AI,28,FALSE),"FA 12:0")=0,"FA 12:0", _xlfn.IFNA(VLOOKUP(D658,ctlistM2!A:AI,28,FALSE),"FA 12:0"))</f>
        <v>FA 12:0</v>
      </c>
      <c r="P658">
        <f>_xlfn.IFNA(VLOOKUP(D658,ctlistM2!A:AU,35,FALSE),0)</f>
        <v>0</v>
      </c>
      <c r="Q658" s="2">
        <f>IF(P658=0,0,VLOOKUP(O658,ProbListM2!D:W,IF(P658=1,17,IF(P658=2,18,IF(P658=3,19,IF(P658=4,20)))), FALSE))</f>
        <v>0</v>
      </c>
    </row>
    <row r="659" spans="1:17" x14ac:dyDescent="0.25">
      <c r="A659">
        <v>658</v>
      </c>
      <c r="B659">
        <v>662.6</v>
      </c>
      <c r="C659">
        <v>333.2</v>
      </c>
      <c r="D659" s="94" t="s">
        <v>1891</v>
      </c>
      <c r="E659">
        <f>VLOOKUP(D659,ProbListM2!D:S,10,FALSE)</f>
        <v>0.61848607934897448</v>
      </c>
      <c r="F659" t="str">
        <f>_xlfn.IFNA(VLOOKUP(D659,ctlistM2!A:AI,4,FALSE),"FA 12:0")</f>
        <v>FA 12:0</v>
      </c>
      <c r="G659">
        <f>_xlfn.IFNA(VLOOKUP(D659,ctlistM2!A:AL,11,FALSE),0)</f>
        <v>0</v>
      </c>
      <c r="H659" s="2">
        <f>IF(G659=0,0,VLOOKUP(F659,ProbListM2!D:W,IF(G659=1,17,IF(G659=2,18,IF(G659=3,19,IF(G659=4,20)))), FALSE))</f>
        <v>0</v>
      </c>
      <c r="I659" s="12" t="str">
        <f>IF(_xlfn.IFNA(VLOOKUP(D659,ctlistM2!A:AI,12,FALSE),"FA 12:0")=0,"FA 12:0", _xlfn.IFNA(VLOOKUP(D659,ctlistM2!A:AI,12,FALSE),"FA 12:0"))</f>
        <v>FA 12:0</v>
      </c>
      <c r="J659" s="12">
        <f>_xlfn.IFNA(VLOOKUP(D659,ctlistM2!A:AO,19,FALSE),0)</f>
        <v>0</v>
      </c>
      <c r="K659" s="2">
        <f>IF(J659=0,0,VLOOKUP(I659,ProbListM2!D:W,IF(J659=1,17,IF(J659=2,18,IF(J659=3,19,IF(J659=4,20)))),FALSE))</f>
        <v>0</v>
      </c>
      <c r="L659" s="12" t="str">
        <f>IF(_xlfn.IFNA(VLOOKUP(D659,ctlistM2!A:AI,20,FALSE),"FA 12:0")=0,"FA 12:0", _xlfn.IFNA(VLOOKUP(D659,ctlistM2!A:AI,20,FALSE),"FA 12:0"))</f>
        <v>FA 12:0</v>
      </c>
      <c r="M659">
        <f>_xlfn.IFNA(VLOOKUP(D659,ctlistM2!A:AR,27,FALSE),0)</f>
        <v>0</v>
      </c>
      <c r="N659" s="2">
        <f>IF(M659=0,0,VLOOKUP(L659,ProbListM2!D:W,IF(M659=1,17,IF(M659=2,18,IF(M659=3,19,IF(M659=4,20)))), FALSE))</f>
        <v>0</v>
      </c>
      <c r="O659" t="str">
        <f>IF(_xlfn.IFNA(VLOOKUP(D659,ctlistM2!A:AI,28,FALSE),"FA 12:0")=0,"FA 12:0", _xlfn.IFNA(VLOOKUP(D659,ctlistM2!A:AI,28,FALSE),"FA 12:0"))</f>
        <v>FA 12:0</v>
      </c>
      <c r="P659">
        <f>_xlfn.IFNA(VLOOKUP(D659,ctlistM2!A:AU,35,FALSE),0)</f>
        <v>0</v>
      </c>
      <c r="Q659" s="2">
        <f>IF(P659=0,0,VLOOKUP(O659,ProbListM2!D:W,IF(P659=1,17,IF(P659=2,18,IF(P659=3,19,IF(P659=4,20)))), FALSE))</f>
        <v>0</v>
      </c>
    </row>
    <row r="660" spans="1:17" x14ac:dyDescent="0.25">
      <c r="A660">
        <v>659</v>
      </c>
      <c r="B660">
        <v>696.6</v>
      </c>
      <c r="C660">
        <v>367.3</v>
      </c>
      <c r="D660" s="94" t="s">
        <v>1892</v>
      </c>
      <c r="E660">
        <f>VLOOKUP(D660,ProbListM2!D:S,10,FALSE)</f>
        <v>0.604047403356478</v>
      </c>
      <c r="F660" t="str">
        <f>_xlfn.IFNA(VLOOKUP(D660,ctlistM2!A:AI,4,FALSE),"FA 12:0")</f>
        <v>DG 20:2_20:0</v>
      </c>
      <c r="G660">
        <f>_xlfn.IFNA(VLOOKUP(D660,ctlistM2!A:AL,11,FALSE),0)</f>
        <v>1</v>
      </c>
      <c r="H660" s="2">
        <f>IF(G660=0,0,VLOOKUP(F660,ProbListM2!D:W,IF(G660=1,17,IF(G660=2,18,IF(G660=3,19,IF(G660=4,20)))), FALSE))</f>
        <v>2.3688067272334433E-2</v>
      </c>
      <c r="I660" s="12" t="str">
        <f>IF(_xlfn.IFNA(VLOOKUP(D660,ctlistM2!A:AI,12,FALSE),"FA 12:0")=0,"FA 12:0", _xlfn.IFNA(VLOOKUP(D660,ctlistM2!A:AI,12,FALSE),"FA 12:0"))</f>
        <v>FA 12:0</v>
      </c>
      <c r="J660" s="12">
        <f>_xlfn.IFNA(VLOOKUP(D660,ctlistM2!A:AO,19,FALSE),0)</f>
        <v>0</v>
      </c>
      <c r="K660" s="2">
        <f>IF(J660=0,0,VLOOKUP(I660,ProbListM2!D:W,IF(J660=1,17,IF(J660=2,18,IF(J660=3,19,IF(J660=4,20)))),FALSE))</f>
        <v>0</v>
      </c>
      <c r="L660" s="12" t="str">
        <f>IF(_xlfn.IFNA(VLOOKUP(D660,ctlistM2!A:AI,20,FALSE),"FA 12:0")=0,"FA 12:0", _xlfn.IFNA(VLOOKUP(D660,ctlistM2!A:AI,20,FALSE),"FA 12:0"))</f>
        <v>FA 12:0</v>
      </c>
      <c r="M660">
        <f>_xlfn.IFNA(VLOOKUP(D660,ctlistM2!A:AR,27,FALSE),0)</f>
        <v>0</v>
      </c>
      <c r="N660" s="2">
        <f>IF(M660=0,0,VLOOKUP(L660,ProbListM2!D:W,IF(M660=1,17,IF(M660=2,18,IF(M660=3,19,IF(M660=4,20)))), FALSE))</f>
        <v>0</v>
      </c>
      <c r="O660" t="str">
        <f>IF(_xlfn.IFNA(VLOOKUP(D660,ctlistM2!A:AI,28,FALSE),"FA 12:0")=0,"FA 12:0", _xlfn.IFNA(VLOOKUP(D660,ctlistM2!A:AI,28,FALSE),"FA 12:0"))</f>
        <v>FA 12:0</v>
      </c>
      <c r="P660">
        <f>_xlfn.IFNA(VLOOKUP(D660,ctlistM2!A:AU,35,FALSE),0)</f>
        <v>0</v>
      </c>
      <c r="Q660" s="2">
        <f>IF(P660=0,0,VLOOKUP(O660,ProbListM2!D:W,IF(P660=1,17,IF(P660=2,18,IF(P660=3,19,IF(P660=4,20)))), FALSE))</f>
        <v>0</v>
      </c>
    </row>
    <row r="661" spans="1:17" x14ac:dyDescent="0.25">
      <c r="A661">
        <v>660</v>
      </c>
      <c r="B661">
        <v>694.6</v>
      </c>
      <c r="C661">
        <v>365.3</v>
      </c>
      <c r="D661" s="94" t="s">
        <v>1893</v>
      </c>
      <c r="E661">
        <f>VLOOKUP(D661,ProbListM2!D:S,10,FALSE)</f>
        <v>0.60422865835884076</v>
      </c>
      <c r="F661" t="str">
        <f>_xlfn.IFNA(VLOOKUP(D661,ctlistM2!A:AI,4,FALSE),"FA 12:0")</f>
        <v>DG 20:3_20:0</v>
      </c>
      <c r="G661">
        <f>_xlfn.IFNA(VLOOKUP(D661,ctlistM2!A:AL,11,FALSE),0)</f>
        <v>1</v>
      </c>
      <c r="H661" s="2">
        <f>IF(G661=0,0,VLOOKUP(F661,ProbListM2!D:W,IF(G661=1,17,IF(G661=2,18,IF(G661=3,19,IF(G661=4,20)))), FALSE))</f>
        <v>2.3647501488455815E-2</v>
      </c>
      <c r="I661" s="12" t="str">
        <f>IF(_xlfn.IFNA(VLOOKUP(D661,ctlistM2!A:AI,12,FALSE),"FA 12:0")=0,"FA 12:0", _xlfn.IFNA(VLOOKUP(D661,ctlistM2!A:AI,12,FALSE),"FA 12:0"))</f>
        <v>FA 12:0</v>
      </c>
      <c r="J661" s="12">
        <f>_xlfn.IFNA(VLOOKUP(D661,ctlistM2!A:AO,19,FALSE),0)</f>
        <v>0</v>
      </c>
      <c r="K661" s="2">
        <f>IF(J661=0,0,VLOOKUP(I661,ProbListM2!D:W,IF(J661=1,17,IF(J661=2,18,IF(J661=3,19,IF(J661=4,20)))),FALSE))</f>
        <v>0</v>
      </c>
      <c r="L661" s="12" t="str">
        <f>IF(_xlfn.IFNA(VLOOKUP(D661,ctlistM2!A:AI,20,FALSE),"FA 12:0")=0,"FA 12:0", _xlfn.IFNA(VLOOKUP(D661,ctlistM2!A:AI,20,FALSE),"FA 12:0"))</f>
        <v>FA 12:0</v>
      </c>
      <c r="M661">
        <f>_xlfn.IFNA(VLOOKUP(D661,ctlistM2!A:AR,27,FALSE),0)</f>
        <v>0</v>
      </c>
      <c r="N661" s="2">
        <f>IF(M661=0,0,VLOOKUP(L661,ProbListM2!D:W,IF(M661=1,17,IF(M661=2,18,IF(M661=3,19,IF(M661=4,20)))), FALSE))</f>
        <v>0</v>
      </c>
      <c r="O661" t="str">
        <f>IF(_xlfn.IFNA(VLOOKUP(D661,ctlistM2!A:AI,28,FALSE),"FA 12:0")=0,"FA 12:0", _xlfn.IFNA(VLOOKUP(D661,ctlistM2!A:AI,28,FALSE),"FA 12:0"))</f>
        <v>FA 12:0</v>
      </c>
      <c r="P661">
        <f>_xlfn.IFNA(VLOOKUP(D661,ctlistM2!A:AU,35,FALSE),0)</f>
        <v>0</v>
      </c>
      <c r="Q661" s="2">
        <f>IF(P661=0,0,VLOOKUP(O661,ProbListM2!D:W,IF(P661=1,17,IF(P661=2,18,IF(P661=3,19,IF(P661=4,20)))), FALSE))</f>
        <v>0</v>
      </c>
    </row>
    <row r="662" spans="1:17" x14ac:dyDescent="0.25">
      <c r="A662">
        <v>661</v>
      </c>
      <c r="B662">
        <v>692.6</v>
      </c>
      <c r="C662">
        <v>363.3</v>
      </c>
      <c r="D662" s="94" t="s">
        <v>1894</v>
      </c>
      <c r="E662">
        <f>VLOOKUP(D662,ProbListM2!D:S,10,FALSE)</f>
        <v>0.60440996774994149</v>
      </c>
      <c r="F662" t="str">
        <f>_xlfn.IFNA(VLOOKUP(D662,ctlistM2!A:AI,4,FALSE),"FA 12:0")</f>
        <v>DG 20:4_20:0</v>
      </c>
      <c r="G662">
        <f>_xlfn.IFNA(VLOOKUP(D662,ctlistM2!A:AL,11,FALSE),0)</f>
        <v>1</v>
      </c>
      <c r="H662" s="2">
        <f>IF(G662=0,0,VLOOKUP(F662,ProbListM2!D:W,IF(G662=1,17,IF(G662=2,18,IF(G662=3,19,IF(G662=4,20)))), FALSE))</f>
        <v>2.3606963656291162E-2</v>
      </c>
      <c r="I662" s="12" t="str">
        <f>IF(_xlfn.IFNA(VLOOKUP(D662,ctlistM2!A:AI,12,FALSE),"FA 12:0")=0,"FA 12:0", _xlfn.IFNA(VLOOKUP(D662,ctlistM2!A:AI,12,FALSE),"FA 12:0"))</f>
        <v>FA 12:0</v>
      </c>
      <c r="J662" s="12">
        <f>_xlfn.IFNA(VLOOKUP(D662,ctlistM2!A:AO,19,FALSE),0)</f>
        <v>0</v>
      </c>
      <c r="K662" s="2">
        <f>IF(J662=0,0,VLOOKUP(I662,ProbListM2!D:W,IF(J662=1,17,IF(J662=2,18,IF(J662=3,19,IF(J662=4,20)))),FALSE))</f>
        <v>0</v>
      </c>
      <c r="L662" s="12" t="str">
        <f>IF(_xlfn.IFNA(VLOOKUP(D662,ctlistM2!A:AI,20,FALSE),"FA 12:0")=0,"FA 12:0", _xlfn.IFNA(VLOOKUP(D662,ctlistM2!A:AI,20,FALSE),"FA 12:0"))</f>
        <v>FA 12:0</v>
      </c>
      <c r="M662">
        <f>_xlfn.IFNA(VLOOKUP(D662,ctlistM2!A:AR,27,FALSE),0)</f>
        <v>0</v>
      </c>
      <c r="N662" s="2">
        <f>IF(M662=0,0,VLOOKUP(L662,ProbListM2!D:W,IF(M662=1,17,IF(M662=2,18,IF(M662=3,19,IF(M662=4,20)))), FALSE))</f>
        <v>0</v>
      </c>
      <c r="O662" t="str">
        <f>IF(_xlfn.IFNA(VLOOKUP(D662,ctlistM2!A:AI,28,FALSE),"FA 12:0")=0,"FA 12:0", _xlfn.IFNA(VLOOKUP(D662,ctlistM2!A:AI,28,FALSE),"FA 12:0"))</f>
        <v>FA 12:0</v>
      </c>
      <c r="P662">
        <f>_xlfn.IFNA(VLOOKUP(D662,ctlistM2!A:AU,35,FALSE),0)</f>
        <v>0</v>
      </c>
      <c r="Q662" s="2">
        <f>IF(P662=0,0,VLOOKUP(O662,ProbListM2!D:W,IF(P662=1,17,IF(P662=2,18,IF(P662=3,19,IF(P662=4,20)))), FALSE))</f>
        <v>0</v>
      </c>
    </row>
    <row r="663" spans="1:17" x14ac:dyDescent="0.25">
      <c r="A663">
        <v>662</v>
      </c>
      <c r="B663">
        <v>690.6</v>
      </c>
      <c r="C663">
        <v>361.3</v>
      </c>
      <c r="D663" s="94" t="s">
        <v>1895</v>
      </c>
      <c r="E663">
        <f>VLOOKUP(D663,ProbListM2!D:S,10,FALSE)</f>
        <v>0.60459133154610034</v>
      </c>
      <c r="F663" t="str">
        <f>_xlfn.IFNA(VLOOKUP(D663,ctlistM2!A:AI,4,FALSE),"FA 12:0")</f>
        <v>DG 20:5_20:0</v>
      </c>
      <c r="G663">
        <f>_xlfn.IFNA(VLOOKUP(D663,ctlistM2!A:AL,11,FALSE),0)</f>
        <v>1</v>
      </c>
      <c r="H663" s="2">
        <f>IF(G663=0,0,VLOOKUP(F663,ProbListM2!D:W,IF(G663=1,17,IF(G663=2,18,IF(G663=3,19,IF(G663=4,20)))), FALSE))</f>
        <v>2.3566453812600363E-2</v>
      </c>
      <c r="I663" s="12" t="str">
        <f>IF(_xlfn.IFNA(VLOOKUP(D663,ctlistM2!A:AI,12,FALSE),"FA 12:0")=0,"FA 12:0", _xlfn.IFNA(VLOOKUP(D663,ctlistM2!A:AI,12,FALSE),"FA 12:0"))</f>
        <v>FA 12:0</v>
      </c>
      <c r="J663" s="12">
        <f>_xlfn.IFNA(VLOOKUP(D663,ctlistM2!A:AO,19,FALSE),0)</f>
        <v>0</v>
      </c>
      <c r="K663" s="2">
        <f>IF(J663=0,0,VLOOKUP(I663,ProbListM2!D:W,IF(J663=1,17,IF(J663=2,18,IF(J663=3,19,IF(J663=4,20)))),FALSE))</f>
        <v>0</v>
      </c>
      <c r="L663" s="12" t="str">
        <f>IF(_xlfn.IFNA(VLOOKUP(D663,ctlistM2!A:AI,20,FALSE),"FA 12:0")=0,"FA 12:0", _xlfn.IFNA(VLOOKUP(D663,ctlistM2!A:AI,20,FALSE),"FA 12:0"))</f>
        <v>FA 12:0</v>
      </c>
      <c r="M663">
        <f>_xlfn.IFNA(VLOOKUP(D663,ctlistM2!A:AR,27,FALSE),0)</f>
        <v>0</v>
      </c>
      <c r="N663" s="2">
        <f>IF(M663=0,0,VLOOKUP(L663,ProbListM2!D:W,IF(M663=1,17,IF(M663=2,18,IF(M663=3,19,IF(M663=4,20)))), FALSE))</f>
        <v>0</v>
      </c>
      <c r="O663" t="str">
        <f>IF(_xlfn.IFNA(VLOOKUP(D663,ctlistM2!A:AI,28,FALSE),"FA 12:0")=0,"FA 12:0", _xlfn.IFNA(VLOOKUP(D663,ctlistM2!A:AI,28,FALSE),"FA 12:0"))</f>
        <v>FA 12:0</v>
      </c>
      <c r="P663">
        <f>_xlfn.IFNA(VLOOKUP(D663,ctlistM2!A:AU,35,FALSE),0)</f>
        <v>0</v>
      </c>
      <c r="Q663" s="2">
        <f>IF(P663=0,0,VLOOKUP(O663,ProbListM2!D:W,IF(P663=1,17,IF(P663=2,18,IF(P663=3,19,IF(P663=4,20)))), FALSE))</f>
        <v>0</v>
      </c>
    </row>
    <row r="664" spans="1:17" x14ac:dyDescent="0.25">
      <c r="A664">
        <v>663</v>
      </c>
      <c r="B664">
        <v>688.6</v>
      </c>
      <c r="C664">
        <v>359.3</v>
      </c>
      <c r="D664" s="94" t="s">
        <v>1896</v>
      </c>
      <c r="E664">
        <f>VLOOKUP(D664,ProbListM2!D:S,10,FALSE)</f>
        <v>0.6047727497636427</v>
      </c>
      <c r="F664" t="str">
        <f>_xlfn.IFNA(VLOOKUP(D664,ctlistM2!A:AI,4,FALSE),"FA 12:0")</f>
        <v>FA 12:0</v>
      </c>
      <c r="G664">
        <f>_xlfn.IFNA(VLOOKUP(D664,ctlistM2!A:AL,11,FALSE),0)</f>
        <v>0</v>
      </c>
      <c r="H664" s="2">
        <f>IF(G664=0,0,VLOOKUP(F664,ProbListM2!D:W,IF(G664=1,17,IF(G664=2,18,IF(G664=3,19,IF(G664=4,20)))), FALSE))</f>
        <v>0</v>
      </c>
      <c r="I664" s="12" t="str">
        <f>IF(_xlfn.IFNA(VLOOKUP(D664,ctlistM2!A:AI,12,FALSE),"FA 12:0")=0,"FA 12:0", _xlfn.IFNA(VLOOKUP(D664,ctlistM2!A:AI,12,FALSE),"FA 12:0"))</f>
        <v>FA 12:0</v>
      </c>
      <c r="J664" s="12">
        <f>_xlfn.IFNA(VLOOKUP(D664,ctlistM2!A:AO,19,FALSE),0)</f>
        <v>0</v>
      </c>
      <c r="K664" s="2">
        <f>IF(J664=0,0,VLOOKUP(I664,ProbListM2!D:W,IF(J664=1,17,IF(J664=2,18,IF(J664=3,19,IF(J664=4,20)))),FALSE))</f>
        <v>0</v>
      </c>
      <c r="L664" s="12" t="str">
        <f>IF(_xlfn.IFNA(VLOOKUP(D664,ctlistM2!A:AI,20,FALSE),"FA 12:0")=0,"FA 12:0", _xlfn.IFNA(VLOOKUP(D664,ctlistM2!A:AI,20,FALSE),"FA 12:0"))</f>
        <v>FA 12:0</v>
      </c>
      <c r="M664">
        <f>_xlfn.IFNA(VLOOKUP(D664,ctlistM2!A:AR,27,FALSE),0)</f>
        <v>0</v>
      </c>
      <c r="N664" s="2">
        <f>IF(M664=0,0,VLOOKUP(L664,ProbListM2!D:W,IF(M664=1,17,IF(M664=2,18,IF(M664=3,19,IF(M664=4,20)))), FALSE))</f>
        <v>0</v>
      </c>
      <c r="O664" t="str">
        <f>IF(_xlfn.IFNA(VLOOKUP(D664,ctlistM2!A:AI,28,FALSE),"FA 12:0")=0,"FA 12:0", _xlfn.IFNA(VLOOKUP(D664,ctlistM2!A:AI,28,FALSE),"FA 12:0"))</f>
        <v>FA 12:0</v>
      </c>
      <c r="P664">
        <f>_xlfn.IFNA(VLOOKUP(D664,ctlistM2!A:AU,35,FALSE),0)</f>
        <v>0</v>
      </c>
      <c r="Q664" s="2">
        <f>IF(P664=0,0,VLOOKUP(O664,ProbListM2!D:W,IF(P664=1,17,IF(P664=2,18,IF(P664=3,19,IF(P664=4,20)))), FALSE))</f>
        <v>0</v>
      </c>
    </row>
    <row r="665" spans="1:17" x14ac:dyDescent="0.25">
      <c r="A665">
        <v>664</v>
      </c>
      <c r="B665">
        <v>726.7</v>
      </c>
      <c r="C665">
        <v>397.4</v>
      </c>
      <c r="D665" s="94" t="s">
        <v>1897</v>
      </c>
      <c r="E665">
        <f>VLOOKUP(D665,ProbListM2!D:S,10,FALSE)</f>
        <v>0.5902999012789828</v>
      </c>
      <c r="F665" t="str">
        <f>_xlfn.IFNA(VLOOKUP(D665,ctlistM2!A:AI,4,FALSE),"FA 12:0")</f>
        <v>DG 22:1_20:0</v>
      </c>
      <c r="G665">
        <f>_xlfn.IFNA(VLOOKUP(D665,ctlistM2!A:AL,11,FALSE),0)</f>
        <v>1</v>
      </c>
      <c r="H665" s="2">
        <f>IF(G665=0,0,VLOOKUP(F665,ProbListM2!D:W,IF(G665=1,17,IF(G665=2,18,IF(G665=3,19,IF(G665=4,20)))), FALSE))</f>
        <v>2.682977647849618E-2</v>
      </c>
      <c r="I665" s="12" t="str">
        <f>IF(_xlfn.IFNA(VLOOKUP(D665,ctlistM2!A:AI,12,FALSE),"FA 12:0")=0,"FA 12:0", _xlfn.IFNA(VLOOKUP(D665,ctlistM2!A:AI,12,FALSE),"FA 12:0"))</f>
        <v>FA 12:0</v>
      </c>
      <c r="J665" s="12">
        <f>_xlfn.IFNA(VLOOKUP(D665,ctlistM2!A:AO,19,FALSE),0)</f>
        <v>0</v>
      </c>
      <c r="K665" s="2">
        <f>IF(J665=0,0,VLOOKUP(I665,ProbListM2!D:W,IF(J665=1,17,IF(J665=2,18,IF(J665=3,19,IF(J665=4,20)))),FALSE))</f>
        <v>0</v>
      </c>
      <c r="L665" s="12" t="str">
        <f>IF(_xlfn.IFNA(VLOOKUP(D665,ctlistM2!A:AI,20,FALSE),"FA 12:0")=0,"FA 12:0", _xlfn.IFNA(VLOOKUP(D665,ctlistM2!A:AI,20,FALSE),"FA 12:0"))</f>
        <v>FA 12:0</v>
      </c>
      <c r="M665">
        <f>_xlfn.IFNA(VLOOKUP(D665,ctlistM2!A:AR,27,FALSE),0)</f>
        <v>0</v>
      </c>
      <c r="N665" s="2">
        <f>IF(M665=0,0,VLOOKUP(L665,ProbListM2!D:W,IF(M665=1,17,IF(M665=2,18,IF(M665=3,19,IF(M665=4,20)))), FALSE))</f>
        <v>0</v>
      </c>
      <c r="O665" t="str">
        <f>IF(_xlfn.IFNA(VLOOKUP(D665,ctlistM2!A:AI,28,FALSE),"FA 12:0")=0,"FA 12:0", _xlfn.IFNA(VLOOKUP(D665,ctlistM2!A:AI,28,FALSE),"FA 12:0"))</f>
        <v>FA 12:0</v>
      </c>
      <c r="P665">
        <f>_xlfn.IFNA(VLOOKUP(D665,ctlistM2!A:AU,35,FALSE),0)</f>
        <v>0</v>
      </c>
      <c r="Q665" s="2">
        <f>IF(P665=0,0,VLOOKUP(O665,ProbListM2!D:W,IF(P665=1,17,IF(P665=2,18,IF(P665=3,19,IF(P665=4,20)))), FALSE))</f>
        <v>0</v>
      </c>
    </row>
    <row r="666" spans="1:17" x14ac:dyDescent="0.25">
      <c r="A666">
        <v>665</v>
      </c>
      <c r="B666">
        <v>724.7</v>
      </c>
      <c r="C666">
        <v>395.4</v>
      </c>
      <c r="D666" s="94" t="s">
        <v>1898</v>
      </c>
      <c r="E666">
        <f>VLOOKUP(D666,ProbListM2!D:S,10,FALSE)</f>
        <v>0.59047703110258043</v>
      </c>
      <c r="F666" t="str">
        <f>_xlfn.IFNA(VLOOKUP(D666,ctlistM2!A:AI,4,FALSE),"FA 12:0")</f>
        <v>DG 22:2_20:0</v>
      </c>
      <c r="G666">
        <f>_xlfn.IFNA(VLOOKUP(D666,ctlistM2!A:AL,11,FALSE),0)</f>
        <v>1</v>
      </c>
      <c r="H666" s="2">
        <f>IF(G666=0,0,VLOOKUP(F666,ProbListM2!D:W,IF(G666=1,17,IF(G666=2,18,IF(G666=3,19,IF(G666=4,20)))), FALSE))</f>
        <v>2.6787136634485405E-2</v>
      </c>
      <c r="I666" s="12" t="str">
        <f>IF(_xlfn.IFNA(VLOOKUP(D666,ctlistM2!A:AI,12,FALSE),"FA 12:0")=0,"FA 12:0", _xlfn.IFNA(VLOOKUP(D666,ctlistM2!A:AI,12,FALSE),"FA 12:0"))</f>
        <v>FA 12:0</v>
      </c>
      <c r="J666" s="12">
        <f>_xlfn.IFNA(VLOOKUP(D666,ctlistM2!A:AO,19,FALSE),0)</f>
        <v>0</v>
      </c>
      <c r="K666" s="2">
        <f>IF(J666=0,0,VLOOKUP(I666,ProbListM2!D:W,IF(J666=1,17,IF(J666=2,18,IF(J666=3,19,IF(J666=4,20)))),FALSE))</f>
        <v>0</v>
      </c>
      <c r="L666" s="12" t="str">
        <f>IF(_xlfn.IFNA(VLOOKUP(D666,ctlistM2!A:AI,20,FALSE),"FA 12:0")=0,"FA 12:0", _xlfn.IFNA(VLOOKUP(D666,ctlistM2!A:AI,20,FALSE),"FA 12:0"))</f>
        <v>FA 12:0</v>
      </c>
      <c r="M666">
        <f>_xlfn.IFNA(VLOOKUP(D666,ctlistM2!A:AR,27,FALSE),0)</f>
        <v>0</v>
      </c>
      <c r="N666" s="2">
        <f>IF(M666=0,0,VLOOKUP(L666,ProbListM2!D:W,IF(M666=1,17,IF(M666=2,18,IF(M666=3,19,IF(M666=4,20)))), FALSE))</f>
        <v>0</v>
      </c>
      <c r="O666" t="str">
        <f>IF(_xlfn.IFNA(VLOOKUP(D666,ctlistM2!A:AI,28,FALSE),"FA 12:0")=0,"FA 12:0", _xlfn.IFNA(VLOOKUP(D666,ctlistM2!A:AI,28,FALSE),"FA 12:0"))</f>
        <v>FA 12:0</v>
      </c>
      <c r="P666">
        <f>_xlfn.IFNA(VLOOKUP(D666,ctlistM2!A:AU,35,FALSE),0)</f>
        <v>0</v>
      </c>
      <c r="Q666" s="2">
        <f>IF(P666=0,0,VLOOKUP(O666,ProbListM2!D:W,IF(P666=1,17,IF(P666=2,18,IF(P666=3,19,IF(P666=4,20)))), FALSE))</f>
        <v>0</v>
      </c>
    </row>
    <row r="667" spans="1:17" x14ac:dyDescent="0.25">
      <c r="A667">
        <v>666</v>
      </c>
      <c r="B667">
        <v>722.7</v>
      </c>
      <c r="C667">
        <v>393.3</v>
      </c>
      <c r="D667" s="94" t="s">
        <v>1899</v>
      </c>
      <c r="E667">
        <f>VLOOKUP(D667,ProbListM2!D:S,10,FALSE)</f>
        <v>0.59065421407708363</v>
      </c>
      <c r="F667" t="str">
        <f>_xlfn.IFNA(VLOOKUP(D667,ctlistM2!A:AI,4,FALSE),"FA 12:0")</f>
        <v>FA 12:0</v>
      </c>
      <c r="G667">
        <f>_xlfn.IFNA(VLOOKUP(D667,ctlistM2!A:AL,11,FALSE),0)</f>
        <v>0</v>
      </c>
      <c r="H667" s="2">
        <f>IF(G667=0,0,VLOOKUP(F667,ProbListM2!D:W,IF(G667=1,17,IF(G667=2,18,IF(G667=3,19,IF(G667=4,20)))), FALSE))</f>
        <v>0</v>
      </c>
      <c r="I667" s="12" t="str">
        <f>IF(_xlfn.IFNA(VLOOKUP(D667,ctlistM2!A:AI,12,FALSE),"FA 12:0")=0,"FA 12:0", _xlfn.IFNA(VLOOKUP(D667,ctlistM2!A:AI,12,FALSE),"FA 12:0"))</f>
        <v>FA 12:0</v>
      </c>
      <c r="J667" s="12">
        <f>_xlfn.IFNA(VLOOKUP(D667,ctlistM2!A:AO,19,FALSE),0)</f>
        <v>0</v>
      </c>
      <c r="K667" s="2">
        <f>IF(J667=0,0,VLOOKUP(I667,ProbListM2!D:W,IF(J667=1,17,IF(J667=2,18,IF(J667=3,19,IF(J667=4,20)))),FALSE))</f>
        <v>0</v>
      </c>
      <c r="L667" s="12" t="str">
        <f>IF(_xlfn.IFNA(VLOOKUP(D667,ctlistM2!A:AI,20,FALSE),"FA 12:0")=0,"FA 12:0", _xlfn.IFNA(VLOOKUP(D667,ctlistM2!A:AI,20,FALSE),"FA 12:0"))</f>
        <v>FA 12:0</v>
      </c>
      <c r="M667">
        <f>_xlfn.IFNA(VLOOKUP(D667,ctlistM2!A:AR,27,FALSE),0)</f>
        <v>0</v>
      </c>
      <c r="N667" s="2">
        <f>IF(M667=0,0,VLOOKUP(L667,ProbListM2!D:W,IF(M667=1,17,IF(M667=2,18,IF(M667=3,19,IF(M667=4,20)))), FALSE))</f>
        <v>0</v>
      </c>
      <c r="O667" t="str">
        <f>IF(_xlfn.IFNA(VLOOKUP(D667,ctlistM2!A:AI,28,FALSE),"FA 12:0")=0,"FA 12:0", _xlfn.IFNA(VLOOKUP(D667,ctlistM2!A:AI,28,FALSE),"FA 12:0"))</f>
        <v>FA 12:0</v>
      </c>
      <c r="P667">
        <f>_xlfn.IFNA(VLOOKUP(D667,ctlistM2!A:AU,35,FALSE),0)</f>
        <v>0</v>
      </c>
      <c r="Q667" s="2">
        <f>IF(P667=0,0,VLOOKUP(O667,ProbListM2!D:W,IF(P667=1,17,IF(P667=2,18,IF(P667=3,19,IF(P667=4,20)))), FALSE))</f>
        <v>0</v>
      </c>
    </row>
    <row r="668" spans="1:17" x14ac:dyDescent="0.25">
      <c r="A668">
        <v>667</v>
      </c>
      <c r="B668">
        <v>718.6</v>
      </c>
      <c r="C668">
        <v>389.3</v>
      </c>
      <c r="D668" s="94" t="s">
        <v>1900</v>
      </c>
      <c r="E668">
        <f>VLOOKUP(D668,ProbListM2!D:S,10,FALSE)</f>
        <v>0.59100873954260769</v>
      </c>
      <c r="F668" t="str">
        <f>_xlfn.IFNA(VLOOKUP(D668,ctlistM2!A:AI,4,FALSE),"FA 12:0")</f>
        <v>DG 22:5_20:0</v>
      </c>
      <c r="G668">
        <f>_xlfn.IFNA(VLOOKUP(D668,ctlistM2!A:AL,11,FALSE),0)</f>
        <v>1</v>
      </c>
      <c r="H668" s="2">
        <f>IF(G668=0,0,VLOOKUP(F668,ProbListM2!D:W,IF(G668=1,17,IF(G668=2,18,IF(G668=3,19,IF(G668=4,20)))), FALSE))</f>
        <v>2.6659368354270341E-2</v>
      </c>
      <c r="I668" s="12" t="str">
        <f>IF(_xlfn.IFNA(VLOOKUP(D668,ctlistM2!A:AI,12,FALSE),"FA 12:0")=0,"FA 12:0", _xlfn.IFNA(VLOOKUP(D668,ctlistM2!A:AI,12,FALSE),"FA 12:0"))</f>
        <v>FA 12:0</v>
      </c>
      <c r="J668" s="12">
        <f>_xlfn.IFNA(VLOOKUP(D668,ctlistM2!A:AO,19,FALSE),0)</f>
        <v>0</v>
      </c>
      <c r="K668" s="2">
        <f>IF(J668=0,0,VLOOKUP(I668,ProbListM2!D:W,IF(J668=1,17,IF(J668=2,18,IF(J668=3,19,IF(J668=4,20)))),FALSE))</f>
        <v>0</v>
      </c>
      <c r="L668" s="12" t="str">
        <f>IF(_xlfn.IFNA(VLOOKUP(D668,ctlistM2!A:AI,20,FALSE),"FA 12:0")=0,"FA 12:0", _xlfn.IFNA(VLOOKUP(D668,ctlistM2!A:AI,20,FALSE),"FA 12:0"))</f>
        <v>FA 12:0</v>
      </c>
      <c r="M668">
        <f>_xlfn.IFNA(VLOOKUP(D668,ctlistM2!A:AR,27,FALSE),0)</f>
        <v>0</v>
      </c>
      <c r="N668" s="2">
        <f>IF(M668=0,0,VLOOKUP(L668,ProbListM2!D:W,IF(M668=1,17,IF(M668=2,18,IF(M668=3,19,IF(M668=4,20)))), FALSE))</f>
        <v>0</v>
      </c>
      <c r="O668" t="str">
        <f>IF(_xlfn.IFNA(VLOOKUP(D668,ctlistM2!A:AI,28,FALSE),"FA 12:0")=0,"FA 12:0", _xlfn.IFNA(VLOOKUP(D668,ctlistM2!A:AI,28,FALSE),"FA 12:0"))</f>
        <v>FA 12:0</v>
      </c>
      <c r="P668">
        <f>_xlfn.IFNA(VLOOKUP(D668,ctlistM2!A:AU,35,FALSE),0)</f>
        <v>0</v>
      </c>
      <c r="Q668" s="2">
        <f>IF(P668=0,0,VLOOKUP(O668,ProbListM2!D:W,IF(P668=1,17,IF(P668=2,18,IF(P668=3,19,IF(P668=4,20)))), FALSE))</f>
        <v>0</v>
      </c>
    </row>
    <row r="669" spans="1:17" x14ac:dyDescent="0.25">
      <c r="A669">
        <v>668</v>
      </c>
      <c r="B669">
        <v>716.6</v>
      </c>
      <c r="C669">
        <v>387.3</v>
      </c>
      <c r="D669" s="94" t="s">
        <v>1901</v>
      </c>
      <c r="E669">
        <f>VLOOKUP(D669,ProbListM2!D:S,10,FALSE)</f>
        <v>0.59118608206554069</v>
      </c>
      <c r="F669" t="str">
        <f>_xlfn.IFNA(VLOOKUP(D669,ctlistM2!A:AI,4,FALSE),"FA 12:0")</f>
        <v>DG 22:6_20:0</v>
      </c>
      <c r="G669">
        <f>_xlfn.IFNA(VLOOKUP(D669,ctlistM2!A:AL,11,FALSE),0)</f>
        <v>1</v>
      </c>
      <c r="H669" s="2">
        <f>IF(G669=0,0,VLOOKUP(F669,ProbListM2!D:W,IF(G669=1,17,IF(G669=2,18,IF(G669=3,19,IF(G669=4,20)))), FALSE))</f>
        <v>2.661682946126518E-2</v>
      </c>
      <c r="I669" s="12" t="str">
        <f>IF(_xlfn.IFNA(VLOOKUP(D669,ctlistM2!A:AI,12,FALSE),"FA 12:0")=0,"FA 12:0", _xlfn.IFNA(VLOOKUP(D669,ctlistM2!A:AI,12,FALSE),"FA 12:0"))</f>
        <v>FA 12:0</v>
      </c>
      <c r="J669" s="12">
        <f>_xlfn.IFNA(VLOOKUP(D669,ctlistM2!A:AO,19,FALSE),0)</f>
        <v>0</v>
      </c>
      <c r="K669" s="2">
        <f>IF(J669=0,0,VLOOKUP(I669,ProbListM2!D:W,IF(J669=1,17,IF(J669=2,18,IF(J669=3,19,IF(J669=4,20)))),FALSE))</f>
        <v>0</v>
      </c>
      <c r="L669" s="12" t="str">
        <f>IF(_xlfn.IFNA(VLOOKUP(D669,ctlistM2!A:AI,20,FALSE),"FA 12:0")=0,"FA 12:0", _xlfn.IFNA(VLOOKUP(D669,ctlistM2!A:AI,20,FALSE),"FA 12:0"))</f>
        <v>FA 12:0</v>
      </c>
      <c r="M669">
        <f>_xlfn.IFNA(VLOOKUP(D669,ctlistM2!A:AR,27,FALSE),0)</f>
        <v>0</v>
      </c>
      <c r="N669" s="2">
        <f>IF(M669=0,0,VLOOKUP(L669,ProbListM2!D:W,IF(M669=1,17,IF(M669=2,18,IF(M669=3,19,IF(M669=4,20)))), FALSE))</f>
        <v>0</v>
      </c>
      <c r="O669" t="str">
        <f>IF(_xlfn.IFNA(VLOOKUP(D669,ctlistM2!A:AI,28,FALSE),"FA 12:0")=0,"FA 12:0", _xlfn.IFNA(VLOOKUP(D669,ctlistM2!A:AI,28,FALSE),"FA 12:0"))</f>
        <v>FA 12:0</v>
      </c>
      <c r="P669">
        <f>_xlfn.IFNA(VLOOKUP(D669,ctlistM2!A:AU,35,FALSE),0)</f>
        <v>0</v>
      </c>
      <c r="Q669" s="2">
        <f>IF(P669=0,0,VLOOKUP(O669,ProbListM2!D:W,IF(P669=1,17,IF(P669=2,18,IF(P669=3,19,IF(P669=4,20)))), FALSE))</f>
        <v>0</v>
      </c>
    </row>
    <row r="670" spans="1:17" x14ac:dyDescent="0.25">
      <c r="A670">
        <v>669</v>
      </c>
      <c r="B670">
        <v>714.6</v>
      </c>
      <c r="C670">
        <v>385.3</v>
      </c>
      <c r="D670" s="94" t="s">
        <v>1902</v>
      </c>
      <c r="E670">
        <f>VLOOKUP(D670,ProbListM2!D:S,10,FALSE)</f>
        <v>0.59136347780320331</v>
      </c>
      <c r="F670" t="str">
        <f>_xlfn.IFNA(VLOOKUP(D670,ctlistM2!A:AI,4,FALSE),"FA 12:0")</f>
        <v>FA 12:0</v>
      </c>
      <c r="G670">
        <f>_xlfn.IFNA(VLOOKUP(D670,ctlistM2!A:AL,11,FALSE),0)</f>
        <v>0</v>
      </c>
      <c r="H670" s="2">
        <f>IF(G670=0,0,VLOOKUP(F670,ProbListM2!D:W,IF(G670=1,17,IF(G670=2,18,IF(G670=3,19,IF(G670=4,20)))), FALSE))</f>
        <v>0</v>
      </c>
      <c r="I670" s="12" t="str">
        <f>IF(_xlfn.IFNA(VLOOKUP(D670,ctlistM2!A:AI,12,FALSE),"FA 12:0")=0,"FA 12:0", _xlfn.IFNA(VLOOKUP(D670,ctlistM2!A:AI,12,FALSE),"FA 12:0"))</f>
        <v>FA 12:0</v>
      </c>
      <c r="J670" s="12">
        <f>_xlfn.IFNA(VLOOKUP(D670,ctlistM2!A:AO,19,FALSE),0)</f>
        <v>0</v>
      </c>
      <c r="K670" s="2">
        <f>IF(J670=0,0,VLOOKUP(I670,ProbListM2!D:W,IF(J670=1,17,IF(J670=2,18,IF(J670=3,19,IF(J670=4,20)))),FALSE))</f>
        <v>0</v>
      </c>
      <c r="L670" s="12" t="str">
        <f>IF(_xlfn.IFNA(VLOOKUP(D670,ctlistM2!A:AI,20,FALSE),"FA 12:0")=0,"FA 12:0", _xlfn.IFNA(VLOOKUP(D670,ctlistM2!A:AI,20,FALSE),"FA 12:0"))</f>
        <v>FA 12:0</v>
      </c>
      <c r="M670">
        <f>_xlfn.IFNA(VLOOKUP(D670,ctlistM2!A:AR,27,FALSE),0)</f>
        <v>0</v>
      </c>
      <c r="N670" s="2">
        <f>IF(M670=0,0,VLOOKUP(L670,ProbListM2!D:W,IF(M670=1,17,IF(M670=2,18,IF(M670=3,19,IF(M670=4,20)))), FALSE))</f>
        <v>0</v>
      </c>
      <c r="O670" t="str">
        <f>IF(_xlfn.IFNA(VLOOKUP(D670,ctlistM2!A:AI,28,FALSE),"FA 12:0")=0,"FA 12:0", _xlfn.IFNA(VLOOKUP(D670,ctlistM2!A:AI,28,FALSE),"FA 12:0"))</f>
        <v>FA 12:0</v>
      </c>
      <c r="P670">
        <f>_xlfn.IFNA(VLOOKUP(D670,ctlistM2!A:AU,35,FALSE),0)</f>
        <v>0</v>
      </c>
      <c r="Q670" s="2">
        <f>IF(P670=0,0,VLOOKUP(O670,ProbListM2!D:W,IF(P670=1,17,IF(P670=2,18,IF(P670=3,19,IF(P670=4,20)))), FALSE))</f>
        <v>0</v>
      </c>
    </row>
    <row r="671" spans="1:17" x14ac:dyDescent="0.25">
      <c r="A671">
        <v>670</v>
      </c>
      <c r="B671">
        <v>754.7</v>
      </c>
      <c r="C671">
        <v>425.4</v>
      </c>
      <c r="D671" s="94" t="s">
        <v>1903</v>
      </c>
      <c r="E671">
        <f>VLOOKUP(D671,ProbListM2!D:S,10,FALSE)</f>
        <v>0.57703837684020065</v>
      </c>
      <c r="F671" t="str">
        <f>_xlfn.IFNA(VLOOKUP(D671,ctlistM2!A:AI,4,FALSE),"FA 12:0")</f>
        <v>DG 24:1_20:0</v>
      </c>
      <c r="G671">
        <f>_xlfn.IFNA(VLOOKUP(D671,ctlistM2!A:AL,11,FALSE),0)</f>
        <v>1</v>
      </c>
      <c r="H671" s="2">
        <f>IF(G671=0,0,VLOOKUP(F671,ProbListM2!D:W,IF(G671=1,17,IF(G671=2,18,IF(G671=3,19,IF(G671=4,20)))), FALSE))</f>
        <v>3.0080815680327663E-2</v>
      </c>
      <c r="I671" s="12" t="str">
        <f>IF(_xlfn.IFNA(VLOOKUP(D671,ctlistM2!A:AI,12,FALSE),"FA 12:0")=0,"FA 12:0", _xlfn.IFNA(VLOOKUP(D671,ctlistM2!A:AI,12,FALSE),"FA 12:0"))</f>
        <v>FA 12:0</v>
      </c>
      <c r="J671" s="12">
        <f>_xlfn.IFNA(VLOOKUP(D671,ctlistM2!A:AO,19,FALSE),0)</f>
        <v>0</v>
      </c>
      <c r="K671" s="2">
        <f>IF(J671=0,0,VLOOKUP(I671,ProbListM2!D:W,IF(J671=1,17,IF(J671=2,18,IF(J671=3,19,IF(J671=4,20)))),FALSE))</f>
        <v>0</v>
      </c>
      <c r="L671" s="12" t="str">
        <f>IF(_xlfn.IFNA(VLOOKUP(D671,ctlistM2!A:AI,20,FALSE),"FA 12:0")=0,"FA 12:0", _xlfn.IFNA(VLOOKUP(D671,ctlistM2!A:AI,20,FALSE),"FA 12:0"))</f>
        <v>FA 12:0</v>
      </c>
      <c r="M671">
        <f>_xlfn.IFNA(VLOOKUP(D671,ctlistM2!A:AR,27,FALSE),0)</f>
        <v>0</v>
      </c>
      <c r="N671" s="2">
        <f>IF(M671=0,0,VLOOKUP(L671,ProbListM2!D:W,IF(M671=1,17,IF(M671=2,18,IF(M671=3,19,IF(M671=4,20)))), FALSE))</f>
        <v>0</v>
      </c>
      <c r="O671" t="str">
        <f>IF(_xlfn.IFNA(VLOOKUP(D671,ctlistM2!A:AI,28,FALSE),"FA 12:0")=0,"FA 12:0", _xlfn.IFNA(VLOOKUP(D671,ctlistM2!A:AI,28,FALSE),"FA 12:0"))</f>
        <v>FA 12:0</v>
      </c>
      <c r="P671">
        <f>_xlfn.IFNA(VLOOKUP(D671,ctlistM2!A:AU,35,FALSE),0)</f>
        <v>0</v>
      </c>
      <c r="Q671" s="2">
        <f>IF(P671=0,0,VLOOKUP(O671,ProbListM2!D:W,IF(P671=1,17,IF(P671=2,18,IF(P671=3,19,IF(P671=4,20)))), FALSE))</f>
        <v>0</v>
      </c>
    </row>
    <row r="672" spans="1:17" x14ac:dyDescent="0.25">
      <c r="A672">
        <v>671</v>
      </c>
      <c r="B672">
        <v>752.7</v>
      </c>
      <c r="C672">
        <v>423.4</v>
      </c>
      <c r="D672" s="94" t="s">
        <v>1904</v>
      </c>
      <c r="E672">
        <f>VLOOKUP(D672,ProbListM2!D:S,10,FALSE)</f>
        <v>0.57721152731113468</v>
      </c>
      <c r="F672" t="str">
        <f>_xlfn.IFNA(VLOOKUP(D672,ctlistM2!A:AI,4,FALSE),"FA 12:0")</f>
        <v>FA 12:0</v>
      </c>
      <c r="G672">
        <f>_xlfn.IFNA(VLOOKUP(D672,ctlistM2!A:AL,11,FALSE),0)</f>
        <v>0</v>
      </c>
      <c r="H672" s="2">
        <f>IF(G672=0,0,VLOOKUP(F672,ProbListM2!D:W,IF(G672=1,17,IF(G672=2,18,IF(G672=3,19,IF(G672=4,20)))), FALSE))</f>
        <v>0</v>
      </c>
      <c r="I672" s="12" t="str">
        <f>IF(_xlfn.IFNA(VLOOKUP(D672,ctlistM2!A:AI,12,FALSE),"FA 12:0")=0,"FA 12:0", _xlfn.IFNA(VLOOKUP(D672,ctlistM2!A:AI,12,FALSE),"FA 12:0"))</f>
        <v>FA 12:0</v>
      </c>
      <c r="J672" s="12">
        <f>_xlfn.IFNA(VLOOKUP(D672,ctlistM2!A:AO,19,FALSE),0)</f>
        <v>0</v>
      </c>
      <c r="K672" s="2">
        <f>IF(J672=0,0,VLOOKUP(I672,ProbListM2!D:W,IF(J672=1,17,IF(J672=2,18,IF(J672=3,19,IF(J672=4,20)))),FALSE))</f>
        <v>0</v>
      </c>
      <c r="L672" s="12" t="str">
        <f>IF(_xlfn.IFNA(VLOOKUP(D672,ctlistM2!A:AI,20,FALSE),"FA 12:0")=0,"FA 12:0", _xlfn.IFNA(VLOOKUP(D672,ctlistM2!A:AI,20,FALSE),"FA 12:0"))</f>
        <v>FA 12:0</v>
      </c>
      <c r="M672">
        <f>_xlfn.IFNA(VLOOKUP(D672,ctlistM2!A:AR,27,FALSE),0)</f>
        <v>0</v>
      </c>
      <c r="N672" s="2">
        <f>IF(M672=0,0,VLOOKUP(L672,ProbListM2!D:W,IF(M672=1,17,IF(M672=2,18,IF(M672=3,19,IF(M672=4,20)))), FALSE))</f>
        <v>0</v>
      </c>
      <c r="O672" t="str">
        <f>IF(_xlfn.IFNA(VLOOKUP(D672,ctlistM2!A:AI,28,FALSE),"FA 12:0")=0,"FA 12:0", _xlfn.IFNA(VLOOKUP(D672,ctlistM2!A:AI,28,FALSE),"FA 12:0"))</f>
        <v>FA 12:0</v>
      </c>
      <c r="P672">
        <f>_xlfn.IFNA(VLOOKUP(D672,ctlistM2!A:AU,35,FALSE),0)</f>
        <v>0</v>
      </c>
      <c r="Q672" s="2">
        <f>IF(P672=0,0,VLOOKUP(O672,ProbListM2!D:W,IF(P672=1,17,IF(P672=2,18,IF(P672=3,19,IF(P672=4,20)))), FALSE))</f>
        <v>0</v>
      </c>
    </row>
    <row r="673" spans="1:17" x14ac:dyDescent="0.25">
      <c r="A673">
        <v>672</v>
      </c>
      <c r="B673" s="5">
        <v>666.6</v>
      </c>
      <c r="C673" s="5">
        <v>367.3</v>
      </c>
      <c r="D673" s="131" t="s">
        <v>1652</v>
      </c>
      <c r="E673">
        <f>VLOOKUP(D673,ProbListM2!D:S,10,FALSE)</f>
        <v>0.61811507118863651</v>
      </c>
      <c r="F673" t="str">
        <f>_xlfn.IFNA(VLOOKUP(D673,ctlistM2!A:AI,4,FALSE),"FA 12:0")</f>
        <v>FA 12:0</v>
      </c>
      <c r="G673">
        <f>_xlfn.IFNA(VLOOKUP(D673,ctlistM2!A:AL,11,FALSE),0)</f>
        <v>0</v>
      </c>
      <c r="H673" s="2">
        <f>IF(G673=0,0,VLOOKUP(F673,ProbListM2!D:W,IF(G673=1,17,IF(G673=2,18,IF(G673=3,19,IF(G673=4,20)))), FALSE))</f>
        <v>0</v>
      </c>
      <c r="I673" s="12" t="str">
        <f>IF(_xlfn.IFNA(VLOOKUP(D673,ctlistM2!A:AI,12,FALSE),"FA 12:0")=0,"FA 12:0", _xlfn.IFNA(VLOOKUP(D673,ctlistM2!A:AI,12,FALSE),"FA 12:0"))</f>
        <v>FA 12:0</v>
      </c>
      <c r="J673" s="12">
        <f>_xlfn.IFNA(VLOOKUP(D673,ctlistM2!A:AO,19,FALSE),0)</f>
        <v>0</v>
      </c>
      <c r="K673" s="2">
        <f>IF(J673=0,0,VLOOKUP(I673,ProbListM2!D:W,IF(J673=1,17,IF(J673=2,18,IF(J673=3,19,IF(J673=4,20)))),FALSE))</f>
        <v>0</v>
      </c>
      <c r="L673" s="12" t="str">
        <f>IF(_xlfn.IFNA(VLOOKUP(D673,ctlistM2!A:AI,20,FALSE),"FA 12:0")=0,"FA 12:0", _xlfn.IFNA(VLOOKUP(D673,ctlistM2!A:AI,20,FALSE),"FA 12:0"))</f>
        <v>FA 12:0</v>
      </c>
      <c r="M673">
        <f>_xlfn.IFNA(VLOOKUP(D673,ctlistM2!A:AR,27,FALSE),0)</f>
        <v>0</v>
      </c>
      <c r="N673" s="2">
        <f>IF(M673=0,0,VLOOKUP(L673,ProbListM2!D:W,IF(M673=1,17,IF(M673=2,18,IF(M673=3,19,IF(M673=4,20)))), FALSE))</f>
        <v>0</v>
      </c>
      <c r="O673" t="str">
        <f>IF(_xlfn.IFNA(VLOOKUP(D673,ctlistM2!A:AI,28,FALSE),"FA 12:0")=0,"FA 12:0", _xlfn.IFNA(VLOOKUP(D673,ctlistM2!A:AI,28,FALSE),"FA 12:0"))</f>
        <v>FA 12:0</v>
      </c>
      <c r="P673">
        <f>_xlfn.IFNA(VLOOKUP(D673,ctlistM2!A:AU,35,FALSE),0)</f>
        <v>0</v>
      </c>
      <c r="Q673" s="2">
        <f>IF(P673=0,0,VLOOKUP(O673,ProbListM2!D:W,IF(P673=1,17,IF(P673=2,18,IF(P673=3,19,IF(P673=4,20)))), FALSE))</f>
        <v>0</v>
      </c>
    </row>
    <row r="674" spans="1:17" x14ac:dyDescent="0.25">
      <c r="A674">
        <v>673</v>
      </c>
      <c r="B674" s="5">
        <v>584.4</v>
      </c>
      <c r="C674" s="5">
        <v>311.2</v>
      </c>
      <c r="D674" s="131" t="s">
        <v>1653</v>
      </c>
      <c r="E674">
        <f>VLOOKUP(D674,ProbListM2!D:S,10,FALSE)</f>
        <v>0.66152014468303899</v>
      </c>
      <c r="F674" t="str">
        <f>_xlfn.IFNA(VLOOKUP(D674,ctlistM2!A:AI,4,FALSE),"FA 12:0")</f>
        <v>DG 16:1_16:1</v>
      </c>
      <c r="G674">
        <f>_xlfn.IFNA(VLOOKUP(D674,ctlistM2!A:AL,11,FALSE),0)</f>
        <v>2</v>
      </c>
      <c r="H674" s="2">
        <f>IF(G674=0,0,VLOOKUP(F674,ProbListM2!D:W,IF(G674=1,17,IF(G674=2,18,IF(G674=3,19,IF(G674=4,20)))), FALSE))</f>
        <v>1.3605879161982281E-2</v>
      </c>
      <c r="I674" s="12" t="str">
        <f>IF(_xlfn.IFNA(VLOOKUP(D674,ctlistM2!A:AI,12,FALSE),"FA 12:0")=0,"FA 12:0", _xlfn.IFNA(VLOOKUP(D674,ctlistM2!A:AI,12,FALSE),"FA 12:0"))</f>
        <v>FA 12:0</v>
      </c>
      <c r="J674" s="12">
        <f>_xlfn.IFNA(VLOOKUP(D674,ctlistM2!A:AO,19,FALSE),0)</f>
        <v>0</v>
      </c>
      <c r="K674" s="2">
        <f>IF(J674=0,0,VLOOKUP(I674,ProbListM2!D:W,IF(J674=1,17,IF(J674=2,18,IF(J674=3,19,IF(J674=4,20)))),FALSE))</f>
        <v>0</v>
      </c>
      <c r="L674" s="12" t="str">
        <f>IF(_xlfn.IFNA(VLOOKUP(D674,ctlistM2!A:AI,20,FALSE),"FA 12:0")=0,"FA 12:0", _xlfn.IFNA(VLOOKUP(D674,ctlistM2!A:AI,20,FALSE),"FA 12:0"))</f>
        <v>FA 12:0</v>
      </c>
      <c r="M674">
        <f>_xlfn.IFNA(VLOOKUP(D674,ctlistM2!A:AR,27,FALSE),0)</f>
        <v>0</v>
      </c>
      <c r="N674" s="2">
        <f>IF(M674=0,0,VLOOKUP(L674,ProbListM2!D:W,IF(M674=1,17,IF(M674=2,18,IF(M674=3,19,IF(M674=4,20)))), FALSE))</f>
        <v>0</v>
      </c>
      <c r="O674" t="str">
        <f>IF(_xlfn.IFNA(VLOOKUP(D674,ctlistM2!A:AI,28,FALSE),"FA 12:0")=0,"FA 12:0", _xlfn.IFNA(VLOOKUP(D674,ctlistM2!A:AI,28,FALSE),"FA 12:0"))</f>
        <v>FA 12:0</v>
      </c>
      <c r="P674">
        <f>_xlfn.IFNA(VLOOKUP(D674,ctlistM2!A:AU,35,FALSE),0)</f>
        <v>0</v>
      </c>
      <c r="Q674" s="2">
        <f>IF(P674=0,0,VLOOKUP(O674,ProbListM2!D:W,IF(P674=1,17,IF(P674=2,18,IF(P674=3,19,IF(P674=4,20)))), FALSE))</f>
        <v>0</v>
      </c>
    </row>
    <row r="675" spans="1:17" x14ac:dyDescent="0.25">
      <c r="A675">
        <v>674</v>
      </c>
      <c r="B675" s="5">
        <v>636.5</v>
      </c>
      <c r="C675" s="5">
        <v>337.2</v>
      </c>
      <c r="D675" s="131" t="s">
        <v>1654</v>
      </c>
      <c r="E675">
        <f>VLOOKUP(D675,ProbListM2!D:S,10,FALSE)</f>
        <v>0.63251036111988279</v>
      </c>
      <c r="F675" t="str">
        <f>_xlfn.IFNA(VLOOKUP(D675,ctlistM2!A:AI,4,FALSE),"FA 12:0")</f>
        <v>FA 12:0</v>
      </c>
      <c r="G675">
        <f>_xlfn.IFNA(VLOOKUP(D675,ctlistM2!A:AL,11,FALSE),0)</f>
        <v>0</v>
      </c>
      <c r="H675" s="2">
        <f>IF(G675=0,0,VLOOKUP(F675,ProbListM2!D:W,IF(G675=1,17,IF(G675=2,18,IF(G675=3,19,IF(G675=4,20)))), FALSE))</f>
        <v>0</v>
      </c>
      <c r="I675" s="12" t="str">
        <f>IF(_xlfn.IFNA(VLOOKUP(D675,ctlistM2!A:AI,12,FALSE),"FA 12:0")=0,"FA 12:0", _xlfn.IFNA(VLOOKUP(D675,ctlistM2!A:AI,12,FALSE),"FA 12:0"))</f>
        <v>FA 12:0</v>
      </c>
      <c r="J675" s="12">
        <f>_xlfn.IFNA(VLOOKUP(D675,ctlistM2!A:AO,19,FALSE),0)</f>
        <v>0</v>
      </c>
      <c r="K675" s="2">
        <f>IF(J675=0,0,VLOOKUP(I675,ProbListM2!D:W,IF(J675=1,17,IF(J675=2,18,IF(J675=3,19,IF(J675=4,20)))),FALSE))</f>
        <v>0</v>
      </c>
      <c r="L675" s="12" t="str">
        <f>IF(_xlfn.IFNA(VLOOKUP(D675,ctlistM2!A:AI,20,FALSE),"FA 12:0")=0,"FA 12:0", _xlfn.IFNA(VLOOKUP(D675,ctlistM2!A:AI,20,FALSE),"FA 12:0"))</f>
        <v>FA 12:0</v>
      </c>
      <c r="M675">
        <f>_xlfn.IFNA(VLOOKUP(D675,ctlistM2!A:AR,27,FALSE),0)</f>
        <v>0</v>
      </c>
      <c r="N675" s="2">
        <f>IF(M675=0,0,VLOOKUP(L675,ProbListM2!D:W,IF(M675=1,17,IF(M675=2,18,IF(M675=3,19,IF(M675=4,20)))), FALSE))</f>
        <v>0</v>
      </c>
      <c r="O675" t="str">
        <f>IF(_xlfn.IFNA(VLOOKUP(D675,ctlistM2!A:AI,28,FALSE),"FA 12:0")=0,"FA 12:0", _xlfn.IFNA(VLOOKUP(D675,ctlistM2!A:AI,28,FALSE),"FA 12:0"))</f>
        <v>FA 12:0</v>
      </c>
      <c r="P675">
        <f>_xlfn.IFNA(VLOOKUP(D675,ctlistM2!A:AU,35,FALSE),0)</f>
        <v>0</v>
      </c>
      <c r="Q675" s="2">
        <f>IF(P675=0,0,VLOOKUP(O675,ProbListM2!D:W,IF(P675=1,17,IF(P675=2,18,IF(P675=3,19,IF(P675=4,20)))), FALSE))</f>
        <v>0</v>
      </c>
    </row>
    <row r="676" spans="1:17" x14ac:dyDescent="0.25">
      <c r="A676">
        <v>675</v>
      </c>
      <c r="B676" s="129">
        <v>575.5</v>
      </c>
      <c r="C676" s="129">
        <v>332.2</v>
      </c>
      <c r="D676" s="120" t="s">
        <v>1655</v>
      </c>
      <c r="E676">
        <f>VLOOKUP(D676,ProbListM2!D:S,10,FALSE)</f>
        <v>0.66958054376163689</v>
      </c>
      <c r="F676" t="str">
        <f>_xlfn.IFNA(VLOOKUP(D676,ctlistM2!A:AI,4,FALSE),"FA 12:0")</f>
        <v>FA 12:0</v>
      </c>
      <c r="G676">
        <f>_xlfn.IFNA(VLOOKUP(D676,ctlistM2!A:AL,11,FALSE),0)</f>
        <v>0</v>
      </c>
      <c r="H676" s="2">
        <f>IF(G676=0,0,VLOOKUP(F676,ProbListM2!D:W,IF(G676=1,17,IF(G676=2,18,IF(G676=3,19,IF(G676=4,20)))), FALSE))</f>
        <v>0</v>
      </c>
      <c r="I676" s="12" t="str">
        <f>IF(_xlfn.IFNA(VLOOKUP(D676,ctlistM2!A:AI,12,FALSE),"FA 12:0")=0,"FA 12:0", _xlfn.IFNA(VLOOKUP(D676,ctlistM2!A:AI,12,FALSE),"FA 12:0"))</f>
        <v>FA 12:0</v>
      </c>
      <c r="J676" s="12">
        <f>_xlfn.IFNA(VLOOKUP(D676,ctlistM2!A:AO,19,FALSE),0)</f>
        <v>0</v>
      </c>
      <c r="K676" s="2">
        <f>IF(J676=0,0,VLOOKUP(I676,ProbListM2!D:W,IF(J676=1,17,IF(J676=2,18,IF(J676=3,19,IF(J676=4,20)))),FALSE))</f>
        <v>0</v>
      </c>
      <c r="L676" s="12" t="str">
        <f>IF(_xlfn.IFNA(VLOOKUP(D676,ctlistM2!A:AI,20,FALSE),"FA 12:0")=0,"FA 12:0", _xlfn.IFNA(VLOOKUP(D676,ctlistM2!A:AI,20,FALSE),"FA 12:0"))</f>
        <v>FA 12:0</v>
      </c>
      <c r="M676">
        <f>_xlfn.IFNA(VLOOKUP(D676,ctlistM2!A:AR,27,FALSE),0)</f>
        <v>0</v>
      </c>
      <c r="N676" s="2">
        <f>IF(M676=0,0,VLOOKUP(L676,ProbListM2!D:W,IF(M676=1,17,IF(M676=2,18,IF(M676=3,19,IF(M676=4,20)))), FALSE))</f>
        <v>0</v>
      </c>
      <c r="O676" t="str">
        <f>IF(_xlfn.IFNA(VLOOKUP(D676,ctlistM2!A:AI,28,FALSE),"FA 12:0")=0,"FA 12:0", _xlfn.IFNA(VLOOKUP(D676,ctlistM2!A:AI,28,FALSE),"FA 12:0"))</f>
        <v>FA 12:0</v>
      </c>
      <c r="P676">
        <f>_xlfn.IFNA(VLOOKUP(D676,ctlistM2!A:AU,35,FALSE),0)</f>
        <v>0</v>
      </c>
      <c r="Q676" s="2">
        <f>IF(P676=0,0,VLOOKUP(O676,ProbListM2!D:W,IF(P676=1,17,IF(P676=2,18,IF(P676=3,19,IF(P676=4,20)))), FALSE))</f>
        <v>0</v>
      </c>
    </row>
    <row r="677" spans="1:17" x14ac:dyDescent="0.25">
      <c r="A677">
        <v>676</v>
      </c>
      <c r="B677" s="129">
        <v>603.6</v>
      </c>
      <c r="C677" s="129">
        <v>332.2</v>
      </c>
      <c r="D677" s="120" t="s">
        <v>1656</v>
      </c>
      <c r="E677">
        <f>VLOOKUP(D677,ProbListM2!D:S,10,FALSE)</f>
        <v>0.65453792097686481</v>
      </c>
      <c r="F677" t="str">
        <f>_xlfn.IFNA(VLOOKUP(D677,ctlistM2!A:AI,4,FALSE),"FA 12:0")</f>
        <v>FA 12:0</v>
      </c>
      <c r="G677">
        <f>_xlfn.IFNA(VLOOKUP(D677,ctlistM2!A:AL,11,FALSE),0)</f>
        <v>0</v>
      </c>
      <c r="H677" s="2">
        <f>IF(G677=0,0,VLOOKUP(F677,ProbListM2!D:W,IF(G677=1,17,IF(G677=2,18,IF(G677=3,19,IF(G677=4,20)))), FALSE))</f>
        <v>0</v>
      </c>
      <c r="I677" s="12" t="str">
        <f>IF(_xlfn.IFNA(VLOOKUP(D677,ctlistM2!A:AI,12,FALSE),"FA 12:0")=0,"FA 12:0", _xlfn.IFNA(VLOOKUP(D677,ctlistM2!A:AI,12,FALSE),"FA 12:0"))</f>
        <v>FA 12:0</v>
      </c>
      <c r="J677" s="12">
        <f>_xlfn.IFNA(VLOOKUP(D677,ctlistM2!A:AO,19,FALSE),0)</f>
        <v>0</v>
      </c>
      <c r="K677" s="2">
        <f>IF(J677=0,0,VLOOKUP(I677,ProbListM2!D:W,IF(J677=1,17,IF(J677=2,18,IF(J677=3,19,IF(J677=4,20)))),FALSE))</f>
        <v>0</v>
      </c>
      <c r="L677" s="12" t="str">
        <f>IF(_xlfn.IFNA(VLOOKUP(D677,ctlistM2!A:AI,20,FALSE),"FA 12:0")=0,"FA 12:0", _xlfn.IFNA(VLOOKUP(D677,ctlistM2!A:AI,20,FALSE),"FA 12:0"))</f>
        <v>FA 12:0</v>
      </c>
      <c r="M677">
        <f>_xlfn.IFNA(VLOOKUP(D677,ctlistM2!A:AR,27,FALSE),0)</f>
        <v>0</v>
      </c>
      <c r="N677" s="2">
        <f>IF(M677=0,0,VLOOKUP(L677,ProbListM2!D:W,IF(M677=1,17,IF(M677=2,18,IF(M677=3,19,IF(M677=4,20)))), FALSE))</f>
        <v>0</v>
      </c>
      <c r="O677" t="str">
        <f>IF(_xlfn.IFNA(VLOOKUP(D677,ctlistM2!A:AI,28,FALSE),"FA 12:0")=0,"FA 12:0", _xlfn.IFNA(VLOOKUP(D677,ctlistM2!A:AI,28,FALSE),"FA 12:0"))</f>
        <v>FA 12:0</v>
      </c>
      <c r="P677">
        <f>_xlfn.IFNA(VLOOKUP(D677,ctlistM2!A:AU,35,FALSE),0)</f>
        <v>0</v>
      </c>
      <c r="Q677" s="2">
        <f>IF(P677=0,0,VLOOKUP(O677,ProbListM2!D:W,IF(P677=1,17,IF(P677=2,18,IF(P677=3,19,IF(P677=4,20)))), FALSE))</f>
        <v>0</v>
      </c>
    </row>
    <row r="678" spans="1:17" x14ac:dyDescent="0.25">
      <c r="A678">
        <v>677</v>
      </c>
      <c r="B678" s="129">
        <v>631.6</v>
      </c>
      <c r="C678" s="129">
        <v>332.2</v>
      </c>
      <c r="D678" s="120" t="s">
        <v>1657</v>
      </c>
      <c r="E678">
        <f>VLOOKUP(D678,ProbListM2!D:S,10,FALSE)</f>
        <v>0.6398332418530206</v>
      </c>
      <c r="F678" t="str">
        <f>_xlfn.IFNA(VLOOKUP(D678,ctlistM2!A:AI,4,FALSE),"FA 12:0")</f>
        <v>FA 12:0</v>
      </c>
      <c r="G678">
        <f>_xlfn.IFNA(VLOOKUP(D678,ctlistM2!A:AL,11,FALSE),0)</f>
        <v>0</v>
      </c>
      <c r="H678" s="2">
        <f>IF(G678=0,0,VLOOKUP(F678,ProbListM2!D:W,IF(G678=1,17,IF(G678=2,18,IF(G678=3,19,IF(G678=4,20)))), FALSE))</f>
        <v>0</v>
      </c>
      <c r="I678" s="12" t="str">
        <f>IF(_xlfn.IFNA(VLOOKUP(D678,ctlistM2!A:AI,12,FALSE),"FA 12:0")=0,"FA 12:0", _xlfn.IFNA(VLOOKUP(D678,ctlistM2!A:AI,12,FALSE),"FA 12:0"))</f>
        <v>FA 12:0</v>
      </c>
      <c r="J678" s="12">
        <f>_xlfn.IFNA(VLOOKUP(D678,ctlistM2!A:AO,19,FALSE),0)</f>
        <v>0</v>
      </c>
      <c r="K678" s="2">
        <f>IF(J678=0,0,VLOOKUP(I678,ProbListM2!D:W,IF(J678=1,17,IF(J678=2,18,IF(J678=3,19,IF(J678=4,20)))),FALSE))</f>
        <v>0</v>
      </c>
      <c r="L678" s="12" t="str">
        <f>IF(_xlfn.IFNA(VLOOKUP(D678,ctlistM2!A:AI,20,FALSE),"FA 12:0")=0,"FA 12:0", _xlfn.IFNA(VLOOKUP(D678,ctlistM2!A:AI,20,FALSE),"FA 12:0"))</f>
        <v>FA 12:0</v>
      </c>
      <c r="M678">
        <f>_xlfn.IFNA(VLOOKUP(D678,ctlistM2!A:AR,27,FALSE),0)</f>
        <v>0</v>
      </c>
      <c r="N678" s="2">
        <f>IF(M678=0,0,VLOOKUP(L678,ProbListM2!D:W,IF(M678=1,17,IF(M678=2,18,IF(M678=3,19,IF(M678=4,20)))), FALSE))</f>
        <v>0</v>
      </c>
      <c r="O678" t="str">
        <f>IF(_xlfn.IFNA(VLOOKUP(D678,ctlistM2!A:AI,28,FALSE),"FA 12:0")=0,"FA 12:0", _xlfn.IFNA(VLOOKUP(D678,ctlistM2!A:AI,28,FALSE),"FA 12:0"))</f>
        <v>FA 12:0</v>
      </c>
      <c r="P678">
        <f>_xlfn.IFNA(VLOOKUP(D678,ctlistM2!A:AU,35,FALSE),0)</f>
        <v>0</v>
      </c>
      <c r="Q678" s="2">
        <f>IF(P678=0,0,VLOOKUP(O678,ProbListM2!D:W,IF(P678=1,17,IF(P678=2,18,IF(P678=3,19,IF(P678=4,20)))), FALSE))</f>
        <v>0</v>
      </c>
    </row>
    <row r="679" spans="1:17" x14ac:dyDescent="0.25">
      <c r="A679">
        <v>678</v>
      </c>
      <c r="B679" s="129">
        <v>655.6</v>
      </c>
      <c r="C679" s="129">
        <v>332.2</v>
      </c>
      <c r="D679" s="120" t="s">
        <v>1658</v>
      </c>
      <c r="E679">
        <f>VLOOKUP(D679,ProbListM2!D:S,10,FALSE)</f>
        <v>0.62583433035451852</v>
      </c>
      <c r="F679" t="str">
        <f>_xlfn.IFNA(VLOOKUP(D679,ctlistM2!A:AI,4,FALSE),"FA 12:0")</f>
        <v>FA 12:0</v>
      </c>
      <c r="G679">
        <f>_xlfn.IFNA(VLOOKUP(D679,ctlistM2!A:AL,11,FALSE),0)</f>
        <v>0</v>
      </c>
      <c r="H679" s="2">
        <f>IF(G679=0,0,VLOOKUP(F679,ProbListM2!D:W,IF(G679=1,17,IF(G679=2,18,IF(G679=3,19,IF(G679=4,20)))), FALSE))</f>
        <v>0</v>
      </c>
      <c r="I679" s="12" t="str">
        <f>IF(_xlfn.IFNA(VLOOKUP(D679,ctlistM2!A:AI,12,FALSE),"FA 12:0")=0,"FA 12:0", _xlfn.IFNA(VLOOKUP(D679,ctlistM2!A:AI,12,FALSE),"FA 12:0"))</f>
        <v>FA 12:0</v>
      </c>
      <c r="J679" s="12">
        <f>_xlfn.IFNA(VLOOKUP(D679,ctlistM2!A:AO,19,FALSE),0)</f>
        <v>0</v>
      </c>
      <c r="K679" s="2">
        <f>IF(J679=0,0,VLOOKUP(I679,ProbListM2!D:W,IF(J679=1,17,IF(J679=2,18,IF(J679=3,19,IF(J679=4,20)))),FALSE))</f>
        <v>0</v>
      </c>
      <c r="L679" s="12" t="str">
        <f>IF(_xlfn.IFNA(VLOOKUP(D679,ctlistM2!A:AI,20,FALSE),"FA 12:0")=0,"FA 12:0", _xlfn.IFNA(VLOOKUP(D679,ctlistM2!A:AI,20,FALSE),"FA 12:0"))</f>
        <v>FA 12:0</v>
      </c>
      <c r="M679">
        <f>_xlfn.IFNA(VLOOKUP(D679,ctlistM2!A:AR,27,FALSE),0)</f>
        <v>0</v>
      </c>
      <c r="N679" s="2">
        <f>IF(M679=0,0,VLOOKUP(L679,ProbListM2!D:W,IF(M679=1,17,IF(M679=2,18,IF(M679=3,19,IF(M679=4,20)))), FALSE))</f>
        <v>0</v>
      </c>
      <c r="O679" t="str">
        <f>IF(_xlfn.IFNA(VLOOKUP(D679,ctlistM2!A:AI,28,FALSE),"FA 12:0")=0,"FA 12:0", _xlfn.IFNA(VLOOKUP(D679,ctlistM2!A:AI,28,FALSE),"FA 12:0"))</f>
        <v>FA 12:0</v>
      </c>
      <c r="P679">
        <f>_xlfn.IFNA(VLOOKUP(D679,ctlistM2!A:AU,35,FALSE),0)</f>
        <v>0</v>
      </c>
      <c r="Q679" s="2">
        <f>IF(P679=0,0,VLOOKUP(O679,ProbListM2!D:W,IF(P679=1,17,IF(P679=2,18,IF(P679=3,19,IF(P679=4,20)))), FALSE))</f>
        <v>0</v>
      </c>
    </row>
    <row r="680" spans="1:17" x14ac:dyDescent="0.25">
      <c r="A680">
        <v>679</v>
      </c>
      <c r="B680" s="129">
        <v>681.6</v>
      </c>
      <c r="C680" s="129">
        <v>332.2</v>
      </c>
      <c r="D680" s="120" t="s">
        <v>1659</v>
      </c>
      <c r="E680">
        <f>VLOOKUP(D680,ProbListM2!D:S,10,FALSE)</f>
        <v>0.61195807230356791</v>
      </c>
      <c r="F680" t="str">
        <f>_xlfn.IFNA(VLOOKUP(D680,ctlistM2!A:AI,4,FALSE),"FA 12:0")</f>
        <v>FA 12:0</v>
      </c>
      <c r="G680">
        <f>_xlfn.IFNA(VLOOKUP(D680,ctlistM2!A:AL,11,FALSE),0)</f>
        <v>0</v>
      </c>
      <c r="H680" s="2">
        <f>IF(G680=0,0,VLOOKUP(F680,ProbListM2!D:W,IF(G680=1,17,IF(G680=2,18,IF(G680=3,19,IF(G680=4,20)))), FALSE))</f>
        <v>0</v>
      </c>
      <c r="I680" s="12" t="str">
        <f>IF(_xlfn.IFNA(VLOOKUP(D680,ctlistM2!A:AI,12,FALSE),"FA 12:0")=0,"FA 12:0", _xlfn.IFNA(VLOOKUP(D680,ctlistM2!A:AI,12,FALSE),"FA 12:0"))</f>
        <v>FA 12:0</v>
      </c>
      <c r="J680" s="12">
        <f>_xlfn.IFNA(VLOOKUP(D680,ctlistM2!A:AO,19,FALSE),0)</f>
        <v>0</v>
      </c>
      <c r="K680" s="2">
        <f>IF(J680=0,0,VLOOKUP(I680,ProbListM2!D:W,IF(J680=1,17,IF(J680=2,18,IF(J680=3,19,IF(J680=4,20)))),FALSE))</f>
        <v>0</v>
      </c>
      <c r="L680" s="12" t="str">
        <f>IF(_xlfn.IFNA(VLOOKUP(D680,ctlistM2!A:AI,20,FALSE),"FA 12:0")=0,"FA 12:0", _xlfn.IFNA(VLOOKUP(D680,ctlistM2!A:AI,20,FALSE),"FA 12:0"))</f>
        <v>FA 12:0</v>
      </c>
      <c r="M680">
        <f>_xlfn.IFNA(VLOOKUP(D680,ctlistM2!A:AR,27,FALSE),0)</f>
        <v>0</v>
      </c>
      <c r="N680" s="2">
        <f>IF(M680=0,0,VLOOKUP(L680,ProbListM2!D:W,IF(M680=1,17,IF(M680=2,18,IF(M680=3,19,IF(M680=4,20)))), FALSE))</f>
        <v>0</v>
      </c>
      <c r="O680" t="str">
        <f>IF(_xlfn.IFNA(VLOOKUP(D680,ctlistM2!A:AI,28,FALSE),"FA 12:0")=0,"FA 12:0", _xlfn.IFNA(VLOOKUP(D680,ctlistM2!A:AI,28,FALSE),"FA 12:0"))</f>
        <v>FA 12:0</v>
      </c>
      <c r="P680">
        <f>_xlfn.IFNA(VLOOKUP(D680,ctlistM2!A:AU,35,FALSE),0)</f>
        <v>0</v>
      </c>
      <c r="Q680" s="2">
        <f>IF(P680=0,0,VLOOKUP(O680,ProbListM2!D:W,IF(P680=1,17,IF(P680=2,18,IF(P680=3,19,IF(P680=4,20)))), FALSE))</f>
        <v>0</v>
      </c>
    </row>
    <row r="681" spans="1:17" x14ac:dyDescent="0.25">
      <c r="A681">
        <v>680</v>
      </c>
      <c r="B681" s="129">
        <v>575.5</v>
      </c>
      <c r="C681" s="129">
        <v>288.3</v>
      </c>
      <c r="D681" s="20" t="s">
        <v>1660</v>
      </c>
      <c r="E681">
        <f>VLOOKUP(D681,ProbListM2!D:S,10,FALSE)</f>
        <v>0.66958054376163689</v>
      </c>
      <c r="F681" t="str">
        <f>_xlfn.IFNA(VLOOKUP(D681,ctlistM2!A:AI,4,FALSE),"FA 12:0")</f>
        <v>FA 12:0</v>
      </c>
      <c r="G681">
        <f>_xlfn.IFNA(VLOOKUP(D681,ctlistM2!A:AL,11,FALSE),0)</f>
        <v>0</v>
      </c>
      <c r="H681" s="2">
        <f>IF(G681=0,0,VLOOKUP(F681,ProbListM2!D:W,IF(G681=1,17,IF(G681=2,18,IF(G681=3,19,IF(G681=4,20)))), FALSE))</f>
        <v>0</v>
      </c>
      <c r="I681" s="12" t="str">
        <f>IF(_xlfn.IFNA(VLOOKUP(D681,ctlistM2!A:AI,12,FALSE),"FA 12:0")=0,"FA 12:0", _xlfn.IFNA(VLOOKUP(D681,ctlistM2!A:AI,12,FALSE),"FA 12:0"))</f>
        <v>FA 12:0</v>
      </c>
      <c r="J681" s="12">
        <f>_xlfn.IFNA(VLOOKUP(D681,ctlistM2!A:AO,19,FALSE),0)</f>
        <v>0</v>
      </c>
      <c r="K681" s="2">
        <f>IF(J681=0,0,VLOOKUP(I681,ProbListM2!D:W,IF(J681=1,17,IF(J681=2,18,IF(J681=3,19,IF(J681=4,20)))),FALSE))</f>
        <v>0</v>
      </c>
      <c r="L681" s="12" t="str">
        <f>IF(_xlfn.IFNA(VLOOKUP(D681,ctlistM2!A:AI,20,FALSE),"FA 12:0")=0,"FA 12:0", _xlfn.IFNA(VLOOKUP(D681,ctlistM2!A:AI,20,FALSE),"FA 12:0"))</f>
        <v>FA 12:0</v>
      </c>
      <c r="M681">
        <f>_xlfn.IFNA(VLOOKUP(D681,ctlistM2!A:AR,27,FALSE),0)</f>
        <v>0</v>
      </c>
      <c r="N681" s="2">
        <f>IF(M681=0,0,VLOOKUP(L681,ProbListM2!D:W,IF(M681=1,17,IF(M681=2,18,IF(M681=3,19,IF(M681=4,20)))), FALSE))</f>
        <v>0</v>
      </c>
      <c r="O681" t="str">
        <f>IF(_xlfn.IFNA(VLOOKUP(D681,ctlistM2!A:AI,28,FALSE),"FA 12:0")=0,"FA 12:0", _xlfn.IFNA(VLOOKUP(D681,ctlistM2!A:AI,28,FALSE),"FA 12:0"))</f>
        <v>FA 12:0</v>
      </c>
      <c r="P681">
        <f>_xlfn.IFNA(VLOOKUP(D681,ctlistM2!A:AU,35,FALSE),0)</f>
        <v>0</v>
      </c>
      <c r="Q681" s="2">
        <f>IF(P681=0,0,VLOOKUP(O681,ProbListM2!D:W,IF(P681=1,17,IF(P681=2,18,IF(P681=3,19,IF(P681=4,20)))), FALSE))</f>
        <v>0</v>
      </c>
    </row>
    <row r="682" spans="1:17" x14ac:dyDescent="0.25">
      <c r="A682">
        <v>681</v>
      </c>
      <c r="B682" s="129">
        <v>603.6</v>
      </c>
      <c r="C682" s="129">
        <v>316.40000000000003</v>
      </c>
      <c r="D682" s="20" t="s">
        <v>1661</v>
      </c>
      <c r="E682">
        <f>VLOOKUP(D682,ProbListM2!D:S,10,FALSE)</f>
        <v>0.65453792097686481</v>
      </c>
      <c r="F682" t="str">
        <f>_xlfn.IFNA(VLOOKUP(D682,ctlistM2!A:AI,4,FALSE),"FA 12:0")</f>
        <v>FA 12:0</v>
      </c>
      <c r="G682">
        <f>_xlfn.IFNA(VLOOKUP(D682,ctlistM2!A:AL,11,FALSE),0)</f>
        <v>0</v>
      </c>
      <c r="H682" s="2">
        <f>IF(G682=0,0,VLOOKUP(F682,ProbListM2!D:W,IF(G682=1,17,IF(G682=2,18,IF(G682=3,19,IF(G682=4,20)))), FALSE))</f>
        <v>0</v>
      </c>
      <c r="I682" s="12" t="str">
        <f>IF(_xlfn.IFNA(VLOOKUP(D682,ctlistM2!A:AI,12,FALSE),"FA 12:0")=0,"FA 12:0", _xlfn.IFNA(VLOOKUP(D682,ctlistM2!A:AI,12,FALSE),"FA 12:0"))</f>
        <v>FA 12:0</v>
      </c>
      <c r="J682" s="12">
        <f>_xlfn.IFNA(VLOOKUP(D682,ctlistM2!A:AO,19,FALSE),0)</f>
        <v>0</v>
      </c>
      <c r="K682" s="2">
        <f>IF(J682=0,0,VLOOKUP(I682,ProbListM2!D:W,IF(J682=1,17,IF(J682=2,18,IF(J682=3,19,IF(J682=4,20)))),FALSE))</f>
        <v>0</v>
      </c>
      <c r="L682" s="12" t="str">
        <f>IF(_xlfn.IFNA(VLOOKUP(D682,ctlistM2!A:AI,20,FALSE),"FA 12:0")=0,"FA 12:0", _xlfn.IFNA(VLOOKUP(D682,ctlistM2!A:AI,20,FALSE),"FA 12:0"))</f>
        <v>FA 12:0</v>
      </c>
      <c r="M682">
        <f>_xlfn.IFNA(VLOOKUP(D682,ctlistM2!A:AR,27,FALSE),0)</f>
        <v>0</v>
      </c>
      <c r="N682" s="2">
        <f>IF(M682=0,0,VLOOKUP(L682,ProbListM2!D:W,IF(M682=1,17,IF(M682=2,18,IF(M682=3,19,IF(M682=4,20)))), FALSE))</f>
        <v>0</v>
      </c>
      <c r="O682" t="str">
        <f>IF(_xlfn.IFNA(VLOOKUP(D682,ctlistM2!A:AI,28,FALSE),"FA 12:0")=0,"FA 12:0", _xlfn.IFNA(VLOOKUP(D682,ctlistM2!A:AI,28,FALSE),"FA 12:0"))</f>
        <v>FA 12:0</v>
      </c>
      <c r="P682">
        <f>_xlfn.IFNA(VLOOKUP(D682,ctlistM2!A:AU,35,FALSE),0)</f>
        <v>0</v>
      </c>
      <c r="Q682" s="2">
        <f>IF(P682=0,0,VLOOKUP(O682,ProbListM2!D:W,IF(P682=1,17,IF(P682=2,18,IF(P682=3,19,IF(P682=4,20)))), FALSE))</f>
        <v>0</v>
      </c>
    </row>
    <row r="683" spans="1:17" x14ac:dyDescent="0.25">
      <c r="A683">
        <v>682</v>
      </c>
      <c r="B683" s="129">
        <v>631.6</v>
      </c>
      <c r="C683" s="129">
        <v>344.40000000000003</v>
      </c>
      <c r="D683" s="20" t="s">
        <v>1662</v>
      </c>
      <c r="E683">
        <f>VLOOKUP(D683,ProbListM2!D:S,10,FALSE)</f>
        <v>0.6398332418530206</v>
      </c>
      <c r="F683" t="str">
        <f>_xlfn.IFNA(VLOOKUP(D683,ctlistM2!A:AI,4,FALSE),"FA 12:0")</f>
        <v>FA 12:0</v>
      </c>
      <c r="G683">
        <f>_xlfn.IFNA(VLOOKUP(D683,ctlistM2!A:AL,11,FALSE),0)</f>
        <v>0</v>
      </c>
      <c r="H683" s="2">
        <f>IF(G683=0,0,VLOOKUP(F683,ProbListM2!D:W,IF(G683=1,17,IF(G683=2,18,IF(G683=3,19,IF(G683=4,20)))), FALSE))</f>
        <v>0</v>
      </c>
      <c r="I683" s="12" t="str">
        <f>IF(_xlfn.IFNA(VLOOKUP(D683,ctlistM2!A:AI,12,FALSE),"FA 12:0")=0,"FA 12:0", _xlfn.IFNA(VLOOKUP(D683,ctlistM2!A:AI,12,FALSE),"FA 12:0"))</f>
        <v>FA 12:0</v>
      </c>
      <c r="J683" s="12">
        <f>_xlfn.IFNA(VLOOKUP(D683,ctlistM2!A:AO,19,FALSE),0)</f>
        <v>0</v>
      </c>
      <c r="K683" s="2">
        <f>IF(J683=0,0,VLOOKUP(I683,ProbListM2!D:W,IF(J683=1,17,IF(J683=2,18,IF(J683=3,19,IF(J683=4,20)))),FALSE))</f>
        <v>0</v>
      </c>
      <c r="L683" s="12" t="str">
        <f>IF(_xlfn.IFNA(VLOOKUP(D683,ctlistM2!A:AI,20,FALSE),"FA 12:0")=0,"FA 12:0", _xlfn.IFNA(VLOOKUP(D683,ctlistM2!A:AI,20,FALSE),"FA 12:0"))</f>
        <v>FA 12:0</v>
      </c>
      <c r="M683">
        <f>_xlfn.IFNA(VLOOKUP(D683,ctlistM2!A:AR,27,FALSE),0)</f>
        <v>0</v>
      </c>
      <c r="N683" s="2">
        <f>IF(M683=0,0,VLOOKUP(L683,ProbListM2!D:W,IF(M683=1,17,IF(M683=2,18,IF(M683=3,19,IF(M683=4,20)))), FALSE))</f>
        <v>0</v>
      </c>
      <c r="O683" t="str">
        <f>IF(_xlfn.IFNA(VLOOKUP(D683,ctlistM2!A:AI,28,FALSE),"FA 12:0")=0,"FA 12:0", _xlfn.IFNA(VLOOKUP(D683,ctlistM2!A:AI,28,FALSE),"FA 12:0"))</f>
        <v>FA 12:0</v>
      </c>
      <c r="P683">
        <f>_xlfn.IFNA(VLOOKUP(D683,ctlistM2!A:AU,35,FALSE),0)</f>
        <v>0</v>
      </c>
      <c r="Q683" s="2">
        <f>IF(P683=0,0,VLOOKUP(O683,ProbListM2!D:W,IF(P683=1,17,IF(P683=2,18,IF(P683=3,19,IF(P683=4,20)))), FALSE))</f>
        <v>0</v>
      </c>
    </row>
    <row r="684" spans="1:17" x14ac:dyDescent="0.25">
      <c r="A684">
        <v>683</v>
      </c>
      <c r="B684" s="129">
        <v>655.6</v>
      </c>
      <c r="C684" s="129">
        <v>368.40000000000003</v>
      </c>
      <c r="D684" s="20" t="s">
        <v>1663</v>
      </c>
      <c r="E684">
        <f>VLOOKUP(D684,ProbListM2!D:S,10,FALSE)</f>
        <v>0.62583433035451852</v>
      </c>
      <c r="F684" t="str">
        <f>_xlfn.IFNA(VLOOKUP(D684,ctlistM2!A:AI,4,FALSE),"FA 12:0")</f>
        <v>FA 12:0</v>
      </c>
      <c r="G684">
        <f>_xlfn.IFNA(VLOOKUP(D684,ctlistM2!A:AL,11,FALSE),0)</f>
        <v>0</v>
      </c>
      <c r="H684" s="2">
        <f>IF(G684=0,0,VLOOKUP(F684,ProbListM2!D:W,IF(G684=1,17,IF(G684=2,18,IF(G684=3,19,IF(G684=4,20)))), FALSE))</f>
        <v>0</v>
      </c>
      <c r="I684" s="12" t="str">
        <f>IF(_xlfn.IFNA(VLOOKUP(D684,ctlistM2!A:AI,12,FALSE),"FA 12:0")=0,"FA 12:0", _xlfn.IFNA(VLOOKUP(D684,ctlistM2!A:AI,12,FALSE),"FA 12:0"))</f>
        <v>FA 12:0</v>
      </c>
      <c r="J684" s="12">
        <f>_xlfn.IFNA(VLOOKUP(D684,ctlistM2!A:AO,19,FALSE),0)</f>
        <v>0</v>
      </c>
      <c r="K684" s="2">
        <f>IF(J684=0,0,VLOOKUP(I684,ProbListM2!D:W,IF(J684=1,17,IF(J684=2,18,IF(J684=3,19,IF(J684=4,20)))),FALSE))</f>
        <v>0</v>
      </c>
      <c r="L684" s="12" t="str">
        <f>IF(_xlfn.IFNA(VLOOKUP(D684,ctlistM2!A:AI,20,FALSE),"FA 12:0")=0,"FA 12:0", _xlfn.IFNA(VLOOKUP(D684,ctlistM2!A:AI,20,FALSE),"FA 12:0"))</f>
        <v>FA 12:0</v>
      </c>
      <c r="M684">
        <f>_xlfn.IFNA(VLOOKUP(D684,ctlistM2!A:AR,27,FALSE),0)</f>
        <v>0</v>
      </c>
      <c r="N684" s="2">
        <f>IF(M684=0,0,VLOOKUP(L684,ProbListM2!D:W,IF(M684=1,17,IF(M684=2,18,IF(M684=3,19,IF(M684=4,20)))), FALSE))</f>
        <v>0</v>
      </c>
      <c r="O684" t="str">
        <f>IF(_xlfn.IFNA(VLOOKUP(D684,ctlistM2!A:AI,28,FALSE),"FA 12:0")=0,"FA 12:0", _xlfn.IFNA(VLOOKUP(D684,ctlistM2!A:AI,28,FALSE),"FA 12:0"))</f>
        <v>FA 12:0</v>
      </c>
      <c r="P684">
        <f>_xlfn.IFNA(VLOOKUP(D684,ctlistM2!A:AU,35,FALSE),0)</f>
        <v>0</v>
      </c>
      <c r="Q684" s="2">
        <f>IF(P684=0,0,VLOOKUP(O684,ProbListM2!D:W,IF(P684=1,17,IF(P684=2,18,IF(P684=3,19,IF(P684=4,20)))), FALSE))</f>
        <v>0</v>
      </c>
    </row>
    <row r="685" spans="1:17" x14ac:dyDescent="0.25">
      <c r="A685">
        <v>684</v>
      </c>
      <c r="B685" s="129">
        <v>681.6</v>
      </c>
      <c r="C685" s="129">
        <v>394.40000000000003</v>
      </c>
      <c r="D685" s="20" t="s">
        <v>1664</v>
      </c>
      <c r="E685">
        <f>VLOOKUP(D685,ProbListM2!D:S,10,FALSE)</f>
        <v>0.61195807230356791</v>
      </c>
      <c r="F685" t="str">
        <f>_xlfn.IFNA(VLOOKUP(D685,ctlistM2!A:AI,4,FALSE),"FA 12:0")</f>
        <v>FA 12:0</v>
      </c>
      <c r="G685">
        <f>_xlfn.IFNA(VLOOKUP(D685,ctlistM2!A:AL,11,FALSE),0)</f>
        <v>0</v>
      </c>
      <c r="H685" s="2">
        <f>IF(G685=0,0,VLOOKUP(F685,ProbListM2!D:W,IF(G685=1,17,IF(G685=2,18,IF(G685=3,19,IF(G685=4,20)))), FALSE))</f>
        <v>0</v>
      </c>
      <c r="I685" s="12" t="str">
        <f>IF(_xlfn.IFNA(VLOOKUP(D685,ctlistM2!A:AI,12,FALSE),"FA 12:0")=0,"FA 12:0", _xlfn.IFNA(VLOOKUP(D685,ctlistM2!A:AI,12,FALSE),"FA 12:0"))</f>
        <v>FA 12:0</v>
      </c>
      <c r="J685" s="12">
        <f>_xlfn.IFNA(VLOOKUP(D685,ctlistM2!A:AO,19,FALSE),0)</f>
        <v>0</v>
      </c>
      <c r="K685" s="2">
        <f>IF(J685=0,0,VLOOKUP(I685,ProbListM2!D:W,IF(J685=1,17,IF(J685=2,18,IF(J685=3,19,IF(J685=4,20)))),FALSE))</f>
        <v>0</v>
      </c>
      <c r="L685" s="12" t="str">
        <f>IF(_xlfn.IFNA(VLOOKUP(D685,ctlistM2!A:AI,20,FALSE),"FA 12:0")=0,"FA 12:0", _xlfn.IFNA(VLOOKUP(D685,ctlistM2!A:AI,20,FALSE),"FA 12:0"))</f>
        <v>FA 12:0</v>
      </c>
      <c r="M685">
        <f>_xlfn.IFNA(VLOOKUP(D685,ctlistM2!A:AR,27,FALSE),0)</f>
        <v>0</v>
      </c>
      <c r="N685" s="2">
        <f>IF(M685=0,0,VLOOKUP(L685,ProbListM2!D:W,IF(M685=1,17,IF(M685=2,18,IF(M685=3,19,IF(M685=4,20)))), FALSE))</f>
        <v>0</v>
      </c>
      <c r="O685" t="str">
        <f>IF(_xlfn.IFNA(VLOOKUP(D685,ctlistM2!A:AI,28,FALSE),"FA 12:0")=0,"FA 12:0", _xlfn.IFNA(VLOOKUP(D685,ctlistM2!A:AI,28,FALSE),"FA 12:0"))</f>
        <v>FA 12:0</v>
      </c>
      <c r="P685">
        <f>_xlfn.IFNA(VLOOKUP(D685,ctlistM2!A:AU,35,FALSE),0)</f>
        <v>0</v>
      </c>
      <c r="Q685" s="2">
        <f>IF(P685=0,0,VLOOKUP(O685,ProbListM2!D:W,IF(P685=1,17,IF(P685=2,18,IF(P685=3,19,IF(P685=4,20)))), FALSE))</f>
        <v>0</v>
      </c>
    </row>
    <row r="686" spans="1:17" x14ac:dyDescent="0.25">
      <c r="A686">
        <v>685</v>
      </c>
      <c r="B686">
        <v>510.5</v>
      </c>
      <c r="C686">
        <v>264.39999999999998</v>
      </c>
      <c r="D686" t="s">
        <v>1665</v>
      </c>
      <c r="E686">
        <f>VLOOKUP(D686,ProbListM2!D:S,10,FALSE)</f>
        <v>0.68772497963616219</v>
      </c>
      <c r="F686" t="str">
        <f>_xlfn.IFNA(VLOOKUP(D686,ctlistM2!A:AI,4,FALSE),"FA 12:0")</f>
        <v>FA 12:0</v>
      </c>
      <c r="G686">
        <f>_xlfn.IFNA(VLOOKUP(D686,ctlistM2!A:AL,11,FALSE),0)</f>
        <v>0</v>
      </c>
      <c r="H686" s="2">
        <f>IF(G686=0,0,VLOOKUP(F686,ProbListM2!D:W,IF(G686=1,17,IF(G686=2,18,IF(G686=3,19,IF(G686=4,20)))), FALSE))</f>
        <v>0</v>
      </c>
      <c r="I686" s="12" t="str">
        <f>IF(_xlfn.IFNA(VLOOKUP(D686,ctlistM2!A:AI,12,FALSE),"FA 12:0")=0,"FA 12:0", _xlfn.IFNA(VLOOKUP(D686,ctlistM2!A:AI,12,FALSE),"FA 12:0"))</f>
        <v>FA 12:0</v>
      </c>
      <c r="J686" s="12">
        <f>_xlfn.IFNA(VLOOKUP(D686,ctlistM2!A:AO,19,FALSE),0)</f>
        <v>0</v>
      </c>
      <c r="K686" s="2">
        <f>IF(J686=0,0,VLOOKUP(I686,ProbListM2!D:W,IF(J686=1,17,IF(J686=2,18,IF(J686=3,19,IF(J686=4,20)))),FALSE))</f>
        <v>0</v>
      </c>
      <c r="L686" s="12" t="str">
        <f>IF(_xlfn.IFNA(VLOOKUP(D686,ctlistM2!A:AI,20,FALSE),"FA 12:0")=0,"FA 12:0", _xlfn.IFNA(VLOOKUP(D686,ctlistM2!A:AI,20,FALSE),"FA 12:0"))</f>
        <v>FA 12:0</v>
      </c>
      <c r="M686">
        <f>_xlfn.IFNA(VLOOKUP(D686,ctlistM2!A:AR,27,FALSE),0)</f>
        <v>0</v>
      </c>
      <c r="N686" s="2">
        <f>IF(M686=0,0,VLOOKUP(L686,ProbListM2!D:W,IF(M686=1,17,IF(M686=2,18,IF(M686=3,19,IF(M686=4,20)))), FALSE))</f>
        <v>0</v>
      </c>
      <c r="O686" t="str">
        <f>IF(_xlfn.IFNA(VLOOKUP(D686,ctlistM2!A:AI,28,FALSE),"FA 12:0")=0,"FA 12:0", _xlfn.IFNA(VLOOKUP(D686,ctlistM2!A:AI,28,FALSE),"FA 12:0"))</f>
        <v>FA 12:0</v>
      </c>
      <c r="P686">
        <f>_xlfn.IFNA(VLOOKUP(D686,ctlistM2!A:AU,35,FALSE),0)</f>
        <v>0</v>
      </c>
      <c r="Q686" s="2">
        <f>IF(P686=0,0,VLOOKUP(O686,ProbListM2!D:W,IF(P686=1,17,IF(P686=2,18,IF(P686=3,19,IF(P686=4,20)))), FALSE))</f>
        <v>0</v>
      </c>
    </row>
    <row r="687" spans="1:17" x14ac:dyDescent="0.25">
      <c r="A687">
        <v>686</v>
      </c>
      <c r="B687">
        <v>538.5</v>
      </c>
      <c r="C687">
        <v>264.39999999999998</v>
      </c>
      <c r="D687" t="s">
        <v>1667</v>
      </c>
      <c r="E687">
        <f>VLOOKUP(D687,ProbListM2!D:S,10,FALSE)</f>
        <v>0.67227472866230065</v>
      </c>
      <c r="F687" t="str">
        <f>_xlfn.IFNA(VLOOKUP(D687,ctlistM2!A:AI,4,FALSE),"FA 12:0")</f>
        <v>FA 12:0</v>
      </c>
      <c r="G687">
        <f>_xlfn.IFNA(VLOOKUP(D687,ctlistM2!A:AL,11,FALSE),0)</f>
        <v>0</v>
      </c>
      <c r="H687" s="2">
        <f>IF(G687=0,0,VLOOKUP(F687,ProbListM2!D:W,IF(G687=1,17,IF(G687=2,18,IF(G687=3,19,IF(G687=4,20)))), FALSE))</f>
        <v>0</v>
      </c>
      <c r="I687" s="12" t="str">
        <f>IF(_xlfn.IFNA(VLOOKUP(D687,ctlistM2!A:AI,12,FALSE),"FA 12:0")=0,"FA 12:0", _xlfn.IFNA(VLOOKUP(D687,ctlistM2!A:AI,12,FALSE),"FA 12:0"))</f>
        <v>FA 12:0</v>
      </c>
      <c r="J687" s="12">
        <f>_xlfn.IFNA(VLOOKUP(D687,ctlistM2!A:AO,19,FALSE),0)</f>
        <v>0</v>
      </c>
      <c r="K687" s="2">
        <f>IF(J687=0,0,VLOOKUP(I687,ProbListM2!D:W,IF(J687=1,17,IF(J687=2,18,IF(J687=3,19,IF(J687=4,20)))),FALSE))</f>
        <v>0</v>
      </c>
      <c r="L687" s="12" t="str">
        <f>IF(_xlfn.IFNA(VLOOKUP(D687,ctlistM2!A:AI,20,FALSE),"FA 12:0")=0,"FA 12:0", _xlfn.IFNA(VLOOKUP(D687,ctlistM2!A:AI,20,FALSE),"FA 12:0"))</f>
        <v>FA 12:0</v>
      </c>
      <c r="M687">
        <f>_xlfn.IFNA(VLOOKUP(D687,ctlistM2!A:AR,27,FALSE),0)</f>
        <v>0</v>
      </c>
      <c r="N687" s="2">
        <f>IF(M687=0,0,VLOOKUP(L687,ProbListM2!D:W,IF(M687=1,17,IF(M687=2,18,IF(M687=3,19,IF(M687=4,20)))), FALSE))</f>
        <v>0</v>
      </c>
      <c r="O687" t="str">
        <f>IF(_xlfn.IFNA(VLOOKUP(D687,ctlistM2!A:AI,28,FALSE),"FA 12:0")=0,"FA 12:0", _xlfn.IFNA(VLOOKUP(D687,ctlistM2!A:AI,28,FALSE),"FA 12:0"))</f>
        <v>FA 12:0</v>
      </c>
      <c r="P687">
        <f>_xlfn.IFNA(VLOOKUP(D687,ctlistM2!A:AU,35,FALSE),0)</f>
        <v>0</v>
      </c>
      <c r="Q687" s="2">
        <f>IF(P687=0,0,VLOOKUP(O687,ProbListM2!D:W,IF(P687=1,17,IF(P687=2,18,IF(P687=3,19,IF(P687=4,20)))), FALSE))</f>
        <v>0</v>
      </c>
    </row>
    <row r="688" spans="1:17" x14ac:dyDescent="0.25">
      <c r="A688">
        <v>687</v>
      </c>
      <c r="B688">
        <v>566.6</v>
      </c>
      <c r="C688">
        <v>264.39999999999998</v>
      </c>
      <c r="D688" t="s">
        <v>1668</v>
      </c>
      <c r="E688">
        <f>VLOOKUP(D688,ProbListM2!D:S,10,FALSE)</f>
        <v>0.6571715790185112</v>
      </c>
      <c r="F688" t="str">
        <f>_xlfn.IFNA(VLOOKUP(D688,ctlistM2!A:AI,4,FALSE),"FA 12:0")</f>
        <v>Cer d18:1/18:1</v>
      </c>
      <c r="G688">
        <f>_xlfn.IFNA(VLOOKUP(D688,ctlistM2!A:AL,11,FALSE),0)</f>
        <v>2</v>
      </c>
      <c r="H688" s="2">
        <f>IF(G688=0,0,VLOOKUP(F688,ProbListM2!D:W,IF(G688=1,17,IF(G688=2,18,IF(G688=3,19,IF(G688=4,20)))), FALSE))</f>
        <v>1.7270547315151579E-2</v>
      </c>
      <c r="I688" s="12" t="str">
        <f>IF(_xlfn.IFNA(VLOOKUP(D688,ctlistM2!A:AI,12,FALSE),"FA 12:0")=0,"FA 12:0", _xlfn.IFNA(VLOOKUP(D688,ctlistM2!A:AI,12,FALSE),"FA 12:0"))</f>
        <v>FA 12:0</v>
      </c>
      <c r="J688" s="12">
        <f>_xlfn.IFNA(VLOOKUP(D688,ctlistM2!A:AO,19,FALSE),0)</f>
        <v>0</v>
      </c>
      <c r="K688" s="2">
        <f>IF(J688=0,0,VLOOKUP(I688,ProbListM2!D:W,IF(J688=1,17,IF(J688=2,18,IF(J688=3,19,IF(J688=4,20)))),FALSE))</f>
        <v>0</v>
      </c>
      <c r="L688" s="12" t="str">
        <f>IF(_xlfn.IFNA(VLOOKUP(D688,ctlistM2!A:AI,20,FALSE),"FA 12:0")=0,"FA 12:0", _xlfn.IFNA(VLOOKUP(D688,ctlistM2!A:AI,20,FALSE),"FA 12:0"))</f>
        <v>FA 12:0</v>
      </c>
      <c r="M688">
        <f>_xlfn.IFNA(VLOOKUP(D688,ctlistM2!A:AR,27,FALSE),0)</f>
        <v>0</v>
      </c>
      <c r="N688" s="2">
        <f>IF(M688=0,0,VLOOKUP(L688,ProbListM2!D:W,IF(M688=1,17,IF(M688=2,18,IF(M688=3,19,IF(M688=4,20)))), FALSE))</f>
        <v>0</v>
      </c>
      <c r="O688" t="str">
        <f>IF(_xlfn.IFNA(VLOOKUP(D688,ctlistM2!A:AI,28,FALSE),"FA 12:0")=0,"FA 12:0", _xlfn.IFNA(VLOOKUP(D688,ctlistM2!A:AI,28,FALSE),"FA 12:0"))</f>
        <v>FA 12:0</v>
      </c>
      <c r="P688">
        <f>_xlfn.IFNA(VLOOKUP(D688,ctlistM2!A:AU,35,FALSE),0)</f>
        <v>0</v>
      </c>
      <c r="Q688" s="2">
        <f>IF(P688=0,0,VLOOKUP(O688,ProbListM2!D:W,IF(P688=1,17,IF(P688=2,18,IF(P688=3,19,IF(P688=4,20)))), FALSE))</f>
        <v>0</v>
      </c>
    </row>
    <row r="689" spans="1:17" x14ac:dyDescent="0.25">
      <c r="A689">
        <v>688</v>
      </c>
      <c r="B689">
        <v>564.6</v>
      </c>
      <c r="C689">
        <v>264.39999999999998</v>
      </c>
      <c r="D689" t="s">
        <v>1669</v>
      </c>
      <c r="E689">
        <f>VLOOKUP(D689,ProbListM2!D:S,10,FALSE)</f>
        <v>0.65736877486017187</v>
      </c>
      <c r="F689" t="str">
        <f>_xlfn.IFNA(VLOOKUP(D689,ctlistM2!A:AI,4,FALSE),"FA 12:0")</f>
        <v>FA 12:0</v>
      </c>
      <c r="G689">
        <f>_xlfn.IFNA(VLOOKUP(D689,ctlistM2!A:AL,11,FALSE),0)</f>
        <v>0</v>
      </c>
      <c r="H689" s="2">
        <f>IF(G689=0,0,VLOOKUP(F689,ProbListM2!D:W,IF(G689=1,17,IF(G689=2,18,IF(G689=3,19,IF(G689=4,20)))), FALSE))</f>
        <v>0</v>
      </c>
      <c r="I689" s="12" t="str">
        <f>IF(_xlfn.IFNA(VLOOKUP(D689,ctlistM2!A:AI,12,FALSE),"FA 12:0")=0,"FA 12:0", _xlfn.IFNA(VLOOKUP(D689,ctlistM2!A:AI,12,FALSE),"FA 12:0"))</f>
        <v>FA 12:0</v>
      </c>
      <c r="J689" s="12">
        <f>_xlfn.IFNA(VLOOKUP(D689,ctlistM2!A:AO,19,FALSE),0)</f>
        <v>0</v>
      </c>
      <c r="K689" s="2">
        <f>IF(J689=0,0,VLOOKUP(I689,ProbListM2!D:W,IF(J689=1,17,IF(J689=2,18,IF(J689=3,19,IF(J689=4,20)))),FALSE))</f>
        <v>0</v>
      </c>
      <c r="L689" s="12" t="str">
        <f>IF(_xlfn.IFNA(VLOOKUP(D689,ctlistM2!A:AI,20,FALSE),"FA 12:0")=0,"FA 12:0", _xlfn.IFNA(VLOOKUP(D689,ctlistM2!A:AI,20,FALSE),"FA 12:0"))</f>
        <v>FA 12:0</v>
      </c>
      <c r="M689">
        <f>_xlfn.IFNA(VLOOKUP(D689,ctlistM2!A:AR,27,FALSE),0)</f>
        <v>0</v>
      </c>
      <c r="N689" s="2">
        <f>IF(M689=0,0,VLOOKUP(L689,ProbListM2!D:W,IF(M689=1,17,IF(M689=2,18,IF(M689=3,19,IF(M689=4,20)))), FALSE))</f>
        <v>0</v>
      </c>
      <c r="O689" t="str">
        <f>IF(_xlfn.IFNA(VLOOKUP(D689,ctlistM2!A:AI,28,FALSE),"FA 12:0")=0,"FA 12:0", _xlfn.IFNA(VLOOKUP(D689,ctlistM2!A:AI,28,FALSE),"FA 12:0"))</f>
        <v>FA 12:0</v>
      </c>
      <c r="P689">
        <f>_xlfn.IFNA(VLOOKUP(D689,ctlistM2!A:AU,35,FALSE),0)</f>
        <v>0</v>
      </c>
      <c r="Q689" s="2">
        <f>IF(P689=0,0,VLOOKUP(O689,ProbListM2!D:W,IF(P689=1,17,IF(P689=2,18,IF(P689=3,19,IF(P689=4,20)))), FALSE))</f>
        <v>0</v>
      </c>
    </row>
    <row r="690" spans="1:17" x14ac:dyDescent="0.25">
      <c r="A690">
        <v>689</v>
      </c>
      <c r="B690">
        <v>594.6</v>
      </c>
      <c r="C690">
        <v>264.39999999999998</v>
      </c>
      <c r="D690" t="s">
        <v>1670</v>
      </c>
      <c r="E690">
        <f>VLOOKUP(D690,ProbListM2!D:S,10,FALSE)</f>
        <v>0.64240773281636143</v>
      </c>
      <c r="F690" t="str">
        <f>_xlfn.IFNA(VLOOKUP(D690,ctlistM2!A:AI,4,FALSE),"FA 12:0")</f>
        <v>Cer d18:1/20:1</v>
      </c>
      <c r="G690">
        <f>_xlfn.IFNA(VLOOKUP(D690,ctlistM2!A:AL,11,FALSE),0)</f>
        <v>2</v>
      </c>
      <c r="H690" s="2">
        <f>IF(G690=0,0,VLOOKUP(F690,ProbListM2!D:W,IF(G690=1,17,IF(G690=2,18,IF(G690=3,19,IF(G690=4,20)))), FALSE))</f>
        <v>2.000575206428996E-2</v>
      </c>
      <c r="I690" s="12" t="str">
        <f>IF(_xlfn.IFNA(VLOOKUP(D690,ctlistM2!A:AI,12,FALSE),"FA 12:0")=0,"FA 12:0", _xlfn.IFNA(VLOOKUP(D690,ctlistM2!A:AI,12,FALSE),"FA 12:0"))</f>
        <v>FA 12:0</v>
      </c>
      <c r="J690" s="12">
        <f>_xlfn.IFNA(VLOOKUP(D690,ctlistM2!A:AO,19,FALSE),0)</f>
        <v>0</v>
      </c>
      <c r="K690" s="2">
        <f>IF(J690=0,0,VLOOKUP(I690,ProbListM2!D:W,IF(J690=1,17,IF(J690=2,18,IF(J690=3,19,IF(J690=4,20)))),FALSE))</f>
        <v>0</v>
      </c>
      <c r="L690" s="12" t="str">
        <f>IF(_xlfn.IFNA(VLOOKUP(D690,ctlistM2!A:AI,20,FALSE),"FA 12:0")=0,"FA 12:0", _xlfn.IFNA(VLOOKUP(D690,ctlistM2!A:AI,20,FALSE),"FA 12:0"))</f>
        <v>FA 12:0</v>
      </c>
      <c r="M690">
        <f>_xlfn.IFNA(VLOOKUP(D690,ctlistM2!A:AR,27,FALSE),0)</f>
        <v>0</v>
      </c>
      <c r="N690" s="2">
        <f>IF(M690=0,0,VLOOKUP(L690,ProbListM2!D:W,IF(M690=1,17,IF(M690=2,18,IF(M690=3,19,IF(M690=4,20)))), FALSE))</f>
        <v>0</v>
      </c>
      <c r="O690" t="str">
        <f>IF(_xlfn.IFNA(VLOOKUP(D690,ctlistM2!A:AI,28,FALSE),"FA 12:0")=0,"FA 12:0", _xlfn.IFNA(VLOOKUP(D690,ctlistM2!A:AI,28,FALSE),"FA 12:0"))</f>
        <v>FA 12:0</v>
      </c>
      <c r="P690">
        <f>_xlfn.IFNA(VLOOKUP(D690,ctlistM2!A:AU,35,FALSE),0)</f>
        <v>0</v>
      </c>
      <c r="Q690" s="2">
        <f>IF(P690=0,0,VLOOKUP(O690,ProbListM2!D:W,IF(P690=1,17,IF(P690=2,18,IF(P690=3,19,IF(P690=4,20)))), FALSE))</f>
        <v>0</v>
      </c>
    </row>
    <row r="691" spans="1:17" x14ac:dyDescent="0.25">
      <c r="A691">
        <v>690</v>
      </c>
      <c r="B691">
        <v>592.6</v>
      </c>
      <c r="C691">
        <v>264.39999999999998</v>
      </c>
      <c r="D691" t="s">
        <v>1671</v>
      </c>
      <c r="E691">
        <f>VLOOKUP(D691,ProbListM2!D:S,10,FALSE)</f>
        <v>0.64260049850740264</v>
      </c>
      <c r="F691" t="str">
        <f>_xlfn.IFNA(VLOOKUP(D691,ctlistM2!A:AI,4,FALSE),"FA 12:0")</f>
        <v>FA 12:0</v>
      </c>
      <c r="G691">
        <f>_xlfn.IFNA(VLOOKUP(D691,ctlistM2!A:AL,11,FALSE),0)</f>
        <v>0</v>
      </c>
      <c r="H691" s="2">
        <f>IF(G691=0,0,VLOOKUP(F691,ProbListM2!D:W,IF(G691=1,17,IF(G691=2,18,IF(G691=3,19,IF(G691=4,20)))), FALSE))</f>
        <v>0</v>
      </c>
      <c r="I691" s="12" t="str">
        <f>IF(_xlfn.IFNA(VLOOKUP(D691,ctlistM2!A:AI,12,FALSE),"FA 12:0")=0,"FA 12:0", _xlfn.IFNA(VLOOKUP(D691,ctlistM2!A:AI,12,FALSE),"FA 12:0"))</f>
        <v>FA 12:0</v>
      </c>
      <c r="J691" s="12">
        <f>_xlfn.IFNA(VLOOKUP(D691,ctlistM2!A:AO,19,FALSE),0)</f>
        <v>0</v>
      </c>
      <c r="K691" s="2">
        <f>IF(J691=0,0,VLOOKUP(I691,ProbListM2!D:W,IF(J691=1,17,IF(J691=2,18,IF(J691=3,19,IF(J691=4,20)))),FALSE))</f>
        <v>0</v>
      </c>
      <c r="L691" s="12" t="str">
        <f>IF(_xlfn.IFNA(VLOOKUP(D691,ctlistM2!A:AI,20,FALSE),"FA 12:0")=0,"FA 12:0", _xlfn.IFNA(VLOOKUP(D691,ctlistM2!A:AI,20,FALSE),"FA 12:0"))</f>
        <v>FA 12:0</v>
      </c>
      <c r="M691">
        <f>_xlfn.IFNA(VLOOKUP(D691,ctlistM2!A:AR,27,FALSE),0)</f>
        <v>0</v>
      </c>
      <c r="N691" s="2">
        <f>IF(M691=0,0,VLOOKUP(L691,ProbListM2!D:W,IF(M691=1,17,IF(M691=2,18,IF(M691=3,19,IF(M691=4,20)))), FALSE))</f>
        <v>0</v>
      </c>
      <c r="O691" t="str">
        <f>IF(_xlfn.IFNA(VLOOKUP(D691,ctlistM2!A:AI,28,FALSE),"FA 12:0")=0,"FA 12:0", _xlfn.IFNA(VLOOKUP(D691,ctlistM2!A:AI,28,FALSE),"FA 12:0"))</f>
        <v>FA 12:0</v>
      </c>
      <c r="P691">
        <f>_xlfn.IFNA(VLOOKUP(D691,ctlistM2!A:AU,35,FALSE),0)</f>
        <v>0</v>
      </c>
      <c r="Q691" s="2">
        <f>IF(P691=0,0,VLOOKUP(O691,ProbListM2!D:W,IF(P691=1,17,IF(P691=2,18,IF(P691=3,19,IF(P691=4,20)))), FALSE))</f>
        <v>0</v>
      </c>
    </row>
    <row r="692" spans="1:17" x14ac:dyDescent="0.25">
      <c r="A692">
        <v>691</v>
      </c>
      <c r="B692" s="21">
        <v>622.6</v>
      </c>
      <c r="C692" s="21">
        <v>264.39999999999998</v>
      </c>
      <c r="D692" s="21" t="s">
        <v>1672</v>
      </c>
      <c r="E692">
        <f>VLOOKUP(D692,ProbListM2!D:S,10,FALSE)</f>
        <v>0.62797556735275861</v>
      </c>
      <c r="F692" t="str">
        <f>_xlfn.IFNA(VLOOKUP(D692,ctlistM2!A:AI,4,FALSE),"FA 12:0")</f>
        <v>Cer d18:1/22:1</v>
      </c>
      <c r="G692">
        <f>_xlfn.IFNA(VLOOKUP(D692,ctlistM2!A:AL,11,FALSE),0)</f>
        <v>2</v>
      </c>
      <c r="H692" s="2">
        <f>IF(G692=0,0,VLOOKUP(F692,ProbListM2!D:W,IF(G692=1,17,IF(G692=2,18,IF(G692=3,19,IF(G692=4,20)))), FALSE))</f>
        <v>2.2937172175522266E-2</v>
      </c>
      <c r="I692" s="12" t="str">
        <f>IF(_xlfn.IFNA(VLOOKUP(D692,ctlistM2!A:AI,12,FALSE),"FA 12:0")=0,"FA 12:0", _xlfn.IFNA(VLOOKUP(D692,ctlistM2!A:AI,12,FALSE),"FA 12:0"))</f>
        <v>FA 12:0</v>
      </c>
      <c r="J692" s="12">
        <f>_xlfn.IFNA(VLOOKUP(D692,ctlistM2!A:AO,19,FALSE),0)</f>
        <v>0</v>
      </c>
      <c r="K692" s="2">
        <f>IF(J692=0,0,VLOOKUP(I692,ProbListM2!D:W,IF(J692=1,17,IF(J692=2,18,IF(J692=3,19,IF(J692=4,20)))),FALSE))</f>
        <v>0</v>
      </c>
      <c r="L692" s="12" t="str">
        <f>IF(_xlfn.IFNA(VLOOKUP(D692,ctlistM2!A:AI,20,FALSE),"FA 12:0")=0,"FA 12:0", _xlfn.IFNA(VLOOKUP(D692,ctlistM2!A:AI,20,FALSE),"FA 12:0"))</f>
        <v>FA 12:0</v>
      </c>
      <c r="M692">
        <f>_xlfn.IFNA(VLOOKUP(D692,ctlistM2!A:AR,27,FALSE),0)</f>
        <v>0</v>
      </c>
      <c r="N692" s="2">
        <f>IF(M692=0,0,VLOOKUP(L692,ProbListM2!D:W,IF(M692=1,17,IF(M692=2,18,IF(M692=3,19,IF(M692=4,20)))), FALSE))</f>
        <v>0</v>
      </c>
      <c r="O692" t="str">
        <f>IF(_xlfn.IFNA(VLOOKUP(D692,ctlistM2!A:AI,28,FALSE),"FA 12:0")=0,"FA 12:0", _xlfn.IFNA(VLOOKUP(D692,ctlistM2!A:AI,28,FALSE),"FA 12:0"))</f>
        <v>FA 12:0</v>
      </c>
      <c r="P692">
        <f>_xlfn.IFNA(VLOOKUP(D692,ctlistM2!A:AU,35,FALSE),0)</f>
        <v>0</v>
      </c>
      <c r="Q692" s="2">
        <f>IF(P692=0,0,VLOOKUP(O692,ProbListM2!D:W,IF(P692=1,17,IF(P692=2,18,IF(P692=3,19,IF(P692=4,20)))), FALSE))</f>
        <v>0</v>
      </c>
    </row>
    <row r="693" spans="1:17" x14ac:dyDescent="0.25">
      <c r="A693">
        <v>692</v>
      </c>
      <c r="B693" s="21">
        <v>620.6</v>
      </c>
      <c r="C693" s="21">
        <v>264.39999999999998</v>
      </c>
      <c r="D693" s="21" t="s">
        <v>1673</v>
      </c>
      <c r="E693">
        <f>VLOOKUP(D693,ProbListM2!D:S,10,FALSE)</f>
        <v>0.62816400241979464</v>
      </c>
      <c r="F693" t="str">
        <f>_xlfn.IFNA(VLOOKUP(D693,ctlistM2!A:AI,4,FALSE),"FA 12:0")</f>
        <v>FA 12:0</v>
      </c>
      <c r="G693">
        <f>_xlfn.IFNA(VLOOKUP(D693,ctlistM2!A:AL,11,FALSE),0)</f>
        <v>0</v>
      </c>
      <c r="H693" s="2">
        <f>IF(G693=0,0,VLOOKUP(F693,ProbListM2!D:W,IF(G693=1,17,IF(G693=2,18,IF(G693=3,19,IF(G693=4,20)))), FALSE))</f>
        <v>0</v>
      </c>
      <c r="I693" s="12" t="str">
        <f>IF(_xlfn.IFNA(VLOOKUP(D693,ctlistM2!A:AI,12,FALSE),"FA 12:0")=0,"FA 12:0", _xlfn.IFNA(VLOOKUP(D693,ctlistM2!A:AI,12,FALSE),"FA 12:0"))</f>
        <v>FA 12:0</v>
      </c>
      <c r="J693" s="12">
        <f>_xlfn.IFNA(VLOOKUP(D693,ctlistM2!A:AO,19,FALSE),0)</f>
        <v>0</v>
      </c>
      <c r="K693" s="2">
        <f>IF(J693=0,0,VLOOKUP(I693,ProbListM2!D:W,IF(J693=1,17,IF(J693=2,18,IF(J693=3,19,IF(J693=4,20)))),FALSE))</f>
        <v>0</v>
      </c>
      <c r="L693" s="12" t="str">
        <f>IF(_xlfn.IFNA(VLOOKUP(D693,ctlistM2!A:AI,20,FALSE),"FA 12:0")=0,"FA 12:0", _xlfn.IFNA(VLOOKUP(D693,ctlistM2!A:AI,20,FALSE),"FA 12:0"))</f>
        <v>FA 12:0</v>
      </c>
      <c r="M693">
        <f>_xlfn.IFNA(VLOOKUP(D693,ctlistM2!A:AR,27,FALSE),0)</f>
        <v>0</v>
      </c>
      <c r="N693" s="2">
        <f>IF(M693=0,0,VLOOKUP(L693,ProbListM2!D:W,IF(M693=1,17,IF(M693=2,18,IF(M693=3,19,IF(M693=4,20)))), FALSE))</f>
        <v>0</v>
      </c>
      <c r="O693" t="str">
        <f>IF(_xlfn.IFNA(VLOOKUP(D693,ctlistM2!A:AI,28,FALSE),"FA 12:0")=0,"FA 12:0", _xlfn.IFNA(VLOOKUP(D693,ctlistM2!A:AI,28,FALSE),"FA 12:0"))</f>
        <v>FA 12:0</v>
      </c>
      <c r="P693">
        <f>_xlfn.IFNA(VLOOKUP(D693,ctlistM2!A:AU,35,FALSE),0)</f>
        <v>0</v>
      </c>
      <c r="Q693" s="2">
        <f>IF(P693=0,0,VLOOKUP(O693,ProbListM2!D:W,IF(P693=1,17,IF(P693=2,18,IF(P693=3,19,IF(P693=4,20)))), FALSE))</f>
        <v>0</v>
      </c>
    </row>
    <row r="694" spans="1:17" x14ac:dyDescent="0.25">
      <c r="A694">
        <v>693</v>
      </c>
      <c r="B694" s="21">
        <v>650.6</v>
      </c>
      <c r="C694" s="21">
        <v>264.39999999999998</v>
      </c>
      <c r="D694" s="21" t="s">
        <v>1674</v>
      </c>
      <c r="E694">
        <f>VLOOKUP(D694,ProbListM2!D:S,10,FALSE)</f>
        <v>0.613867631174279</v>
      </c>
      <c r="F694" t="str">
        <f>_xlfn.IFNA(VLOOKUP(D694,ctlistM2!A:AI,4,FALSE),"FA 12:0")</f>
        <v>Cer d18:1/24:1</v>
      </c>
      <c r="G694">
        <f>_xlfn.IFNA(VLOOKUP(D694,ctlistM2!A:AL,11,FALSE),0)</f>
        <v>2</v>
      </c>
      <c r="H694" s="2">
        <f>IF(G694=0,0,VLOOKUP(F694,ProbListM2!D:W,IF(G694=1,17,IF(G694=2,18,IF(G694=3,19,IF(G694=4,20)))), FALSE))</f>
        <v>2.604724600204792E-2</v>
      </c>
      <c r="I694" s="12" t="str">
        <f>IF(_xlfn.IFNA(VLOOKUP(D694,ctlistM2!A:AI,12,FALSE),"FA 12:0")=0,"FA 12:0", _xlfn.IFNA(VLOOKUP(D694,ctlistM2!A:AI,12,FALSE),"FA 12:0"))</f>
        <v>FA 12:0</v>
      </c>
      <c r="J694" s="12">
        <f>_xlfn.IFNA(VLOOKUP(D694,ctlistM2!A:AO,19,FALSE),0)</f>
        <v>0</v>
      </c>
      <c r="K694" s="2">
        <f>IF(J694=0,0,VLOOKUP(I694,ProbListM2!D:W,IF(J694=1,17,IF(J694=2,18,IF(J694=3,19,IF(J694=4,20)))),FALSE))</f>
        <v>0</v>
      </c>
      <c r="L694" s="12" t="str">
        <f>IF(_xlfn.IFNA(VLOOKUP(D694,ctlistM2!A:AI,20,FALSE),"FA 12:0")=0,"FA 12:0", _xlfn.IFNA(VLOOKUP(D694,ctlistM2!A:AI,20,FALSE),"FA 12:0"))</f>
        <v>FA 12:0</v>
      </c>
      <c r="M694">
        <f>_xlfn.IFNA(VLOOKUP(D694,ctlistM2!A:AR,27,FALSE),0)</f>
        <v>0</v>
      </c>
      <c r="N694" s="2">
        <f>IF(M694=0,0,VLOOKUP(L694,ProbListM2!D:W,IF(M694=1,17,IF(M694=2,18,IF(M694=3,19,IF(M694=4,20)))), FALSE))</f>
        <v>0</v>
      </c>
      <c r="O694" t="str">
        <f>IF(_xlfn.IFNA(VLOOKUP(D694,ctlistM2!A:AI,28,FALSE),"FA 12:0")=0,"FA 12:0", _xlfn.IFNA(VLOOKUP(D694,ctlistM2!A:AI,28,FALSE),"FA 12:0"))</f>
        <v>FA 12:0</v>
      </c>
      <c r="P694">
        <f>_xlfn.IFNA(VLOOKUP(D694,ctlistM2!A:AU,35,FALSE),0)</f>
        <v>0</v>
      </c>
      <c r="Q694" s="2">
        <f>IF(P694=0,0,VLOOKUP(O694,ProbListM2!D:W,IF(P694=1,17,IF(P694=2,18,IF(P694=3,19,IF(P694=4,20)))), FALSE))</f>
        <v>0</v>
      </c>
    </row>
    <row r="695" spans="1:17" x14ac:dyDescent="0.25">
      <c r="A695">
        <v>694</v>
      </c>
      <c r="B695" s="21">
        <v>648.6</v>
      </c>
      <c r="C695" s="21">
        <v>264.39999999999998</v>
      </c>
      <c r="D695" s="21" t="s">
        <v>1675</v>
      </c>
      <c r="E695">
        <f>VLOOKUP(D695,ProbListM2!D:S,10,FALSE)</f>
        <v>0.61405183290798537</v>
      </c>
      <c r="F695" t="str">
        <f>_xlfn.IFNA(VLOOKUP(D695,ctlistM2!A:AI,4,FALSE),"FA 12:0")</f>
        <v>FA 12:0</v>
      </c>
      <c r="G695">
        <f>_xlfn.IFNA(VLOOKUP(D695,ctlistM2!A:AL,11,FALSE),0)</f>
        <v>0</v>
      </c>
      <c r="H695" s="2">
        <f>IF(G695=0,0,VLOOKUP(F695,ProbListM2!D:W,IF(G695=1,17,IF(G695=2,18,IF(G695=3,19,IF(G695=4,20)))), FALSE))</f>
        <v>0</v>
      </c>
      <c r="I695" s="12" t="str">
        <f>IF(_xlfn.IFNA(VLOOKUP(D695,ctlistM2!A:AI,12,FALSE),"FA 12:0")=0,"FA 12:0", _xlfn.IFNA(VLOOKUP(D695,ctlistM2!A:AI,12,FALSE),"FA 12:0"))</f>
        <v>FA 12:0</v>
      </c>
      <c r="J695" s="12">
        <f>_xlfn.IFNA(VLOOKUP(D695,ctlistM2!A:AO,19,FALSE),0)</f>
        <v>0</v>
      </c>
      <c r="K695" s="2">
        <f>IF(J695=0,0,VLOOKUP(I695,ProbListM2!D:W,IF(J695=1,17,IF(J695=2,18,IF(J695=3,19,IF(J695=4,20)))),FALSE))</f>
        <v>0</v>
      </c>
      <c r="L695" s="12" t="str">
        <f>IF(_xlfn.IFNA(VLOOKUP(D695,ctlistM2!A:AI,20,FALSE),"FA 12:0")=0,"FA 12:0", _xlfn.IFNA(VLOOKUP(D695,ctlistM2!A:AI,20,FALSE),"FA 12:0"))</f>
        <v>FA 12:0</v>
      </c>
      <c r="M695">
        <f>_xlfn.IFNA(VLOOKUP(D695,ctlistM2!A:AR,27,FALSE),0)</f>
        <v>0</v>
      </c>
      <c r="N695" s="2">
        <f>IF(M695=0,0,VLOOKUP(L695,ProbListM2!D:W,IF(M695=1,17,IF(M695=2,18,IF(M695=3,19,IF(M695=4,20)))), FALSE))</f>
        <v>0</v>
      </c>
      <c r="O695" t="str">
        <f>IF(_xlfn.IFNA(VLOOKUP(D695,ctlistM2!A:AI,28,FALSE),"FA 12:0")=0,"FA 12:0", _xlfn.IFNA(VLOOKUP(D695,ctlistM2!A:AI,28,FALSE),"FA 12:0"))</f>
        <v>FA 12:0</v>
      </c>
      <c r="P695">
        <f>_xlfn.IFNA(VLOOKUP(D695,ctlistM2!A:AU,35,FALSE),0)</f>
        <v>0</v>
      </c>
      <c r="Q695" s="2">
        <f>IF(P695=0,0,VLOOKUP(O695,ProbListM2!D:W,IF(P695=1,17,IF(P695=2,18,IF(P695=3,19,IF(P695=4,20)))), FALSE))</f>
        <v>0</v>
      </c>
    </row>
    <row r="696" spans="1:17" x14ac:dyDescent="0.25">
      <c r="A696">
        <v>695</v>
      </c>
      <c r="B696" s="21">
        <v>678.7</v>
      </c>
      <c r="C696" s="21">
        <v>264.39999999999998</v>
      </c>
      <c r="D696" s="21" t="s">
        <v>1676</v>
      </c>
      <c r="E696">
        <f>VLOOKUP(D696,ProbListM2!D:S,10,FALSE)</f>
        <v>0.60007664022991913</v>
      </c>
      <c r="F696" t="str">
        <f>_xlfn.IFNA(VLOOKUP(D696,ctlistM2!A:AI,4,FALSE),"FA 12:0")</f>
        <v>Cer d18:1/26:1</v>
      </c>
      <c r="G696">
        <f>_xlfn.IFNA(VLOOKUP(D696,ctlistM2!A:AL,11,FALSE),0)</f>
        <v>2</v>
      </c>
      <c r="H696" s="2">
        <f>IF(G696=0,0,VLOOKUP(F696,ProbListM2!D:W,IF(G696=1,17,IF(G696=2,18,IF(G696=3,19,IF(G696=4,20)))), FALSE))</f>
        <v>2.9319267394406458E-2</v>
      </c>
      <c r="I696" s="12" t="str">
        <f>IF(_xlfn.IFNA(VLOOKUP(D696,ctlistM2!A:AI,12,FALSE),"FA 12:0")=0,"FA 12:0", _xlfn.IFNA(VLOOKUP(D696,ctlistM2!A:AI,12,FALSE),"FA 12:0"))</f>
        <v>FA 12:0</v>
      </c>
      <c r="J696" s="12">
        <f>_xlfn.IFNA(VLOOKUP(D696,ctlistM2!A:AO,19,FALSE),0)</f>
        <v>0</v>
      </c>
      <c r="K696" s="2">
        <f>IF(J696=0,0,VLOOKUP(I696,ProbListM2!D:W,IF(J696=1,17,IF(J696=2,18,IF(J696=3,19,IF(J696=4,20)))),FALSE))</f>
        <v>0</v>
      </c>
      <c r="L696" s="12" t="str">
        <f>IF(_xlfn.IFNA(VLOOKUP(D696,ctlistM2!A:AI,20,FALSE),"FA 12:0")=0,"FA 12:0", _xlfn.IFNA(VLOOKUP(D696,ctlistM2!A:AI,20,FALSE),"FA 12:0"))</f>
        <v>FA 12:0</v>
      </c>
      <c r="M696">
        <f>_xlfn.IFNA(VLOOKUP(D696,ctlistM2!A:AR,27,FALSE),0)</f>
        <v>0</v>
      </c>
      <c r="N696" s="2">
        <f>IF(M696=0,0,VLOOKUP(L696,ProbListM2!D:W,IF(M696=1,17,IF(M696=2,18,IF(M696=3,19,IF(M696=4,20)))), FALSE))</f>
        <v>0</v>
      </c>
      <c r="O696" t="str">
        <f>IF(_xlfn.IFNA(VLOOKUP(D696,ctlistM2!A:AI,28,FALSE),"FA 12:0")=0,"FA 12:0", _xlfn.IFNA(VLOOKUP(D696,ctlistM2!A:AI,28,FALSE),"FA 12:0"))</f>
        <v>FA 12:0</v>
      </c>
      <c r="P696">
        <f>_xlfn.IFNA(VLOOKUP(D696,ctlistM2!A:AU,35,FALSE),0)</f>
        <v>0</v>
      </c>
      <c r="Q696" s="2">
        <f>IF(P696=0,0,VLOOKUP(O696,ProbListM2!D:W,IF(P696=1,17,IF(P696=2,18,IF(P696=3,19,IF(P696=4,20)))), FALSE))</f>
        <v>0</v>
      </c>
    </row>
    <row r="697" spans="1:17" x14ac:dyDescent="0.25">
      <c r="A697">
        <v>696</v>
      </c>
      <c r="B697" s="21">
        <v>676.7</v>
      </c>
      <c r="C697" s="21">
        <v>264.39999999999998</v>
      </c>
      <c r="D697" s="21" t="s">
        <v>1677</v>
      </c>
      <c r="E697">
        <f>VLOOKUP(D697,ProbListM2!D:S,10,FALSE)</f>
        <v>0.60025670373526385</v>
      </c>
      <c r="F697" t="str">
        <f>_xlfn.IFNA(VLOOKUP(D697,ctlistM2!A:AI,4,FALSE),"FA 12:0")</f>
        <v>FA 12:0</v>
      </c>
      <c r="G697">
        <f>_xlfn.IFNA(VLOOKUP(D697,ctlistM2!A:AL,11,FALSE),0)</f>
        <v>0</v>
      </c>
      <c r="H697" s="2">
        <f>IF(G697=0,0,VLOOKUP(F697,ProbListM2!D:W,IF(G697=1,17,IF(G697=2,18,IF(G697=3,19,IF(G697=4,20)))), FALSE))</f>
        <v>0</v>
      </c>
      <c r="I697" s="12" t="str">
        <f>IF(_xlfn.IFNA(VLOOKUP(D697,ctlistM2!A:AI,12,FALSE),"FA 12:0")=0,"FA 12:0", _xlfn.IFNA(VLOOKUP(D697,ctlistM2!A:AI,12,FALSE),"FA 12:0"))</f>
        <v>FA 12:0</v>
      </c>
      <c r="J697" s="12">
        <f>_xlfn.IFNA(VLOOKUP(D697,ctlistM2!A:AO,19,FALSE),0)</f>
        <v>0</v>
      </c>
      <c r="K697" s="2">
        <f>IF(J697=0,0,VLOOKUP(I697,ProbListM2!D:W,IF(J697=1,17,IF(J697=2,18,IF(J697=3,19,IF(J697=4,20)))),FALSE))</f>
        <v>0</v>
      </c>
      <c r="L697" s="12" t="str">
        <f>IF(_xlfn.IFNA(VLOOKUP(D697,ctlistM2!A:AI,20,FALSE),"FA 12:0")=0,"FA 12:0", _xlfn.IFNA(VLOOKUP(D697,ctlistM2!A:AI,20,FALSE),"FA 12:0"))</f>
        <v>FA 12:0</v>
      </c>
      <c r="M697">
        <f>_xlfn.IFNA(VLOOKUP(D697,ctlistM2!A:AR,27,FALSE),0)</f>
        <v>0</v>
      </c>
      <c r="N697" s="2">
        <f>IF(M697=0,0,VLOOKUP(L697,ProbListM2!D:W,IF(M697=1,17,IF(M697=2,18,IF(M697=3,19,IF(M697=4,20)))), FALSE))</f>
        <v>0</v>
      </c>
      <c r="O697" t="str">
        <f>IF(_xlfn.IFNA(VLOOKUP(D697,ctlistM2!A:AI,28,FALSE),"FA 12:0")=0,"FA 12:0", _xlfn.IFNA(VLOOKUP(D697,ctlistM2!A:AI,28,FALSE),"FA 12:0"))</f>
        <v>FA 12:0</v>
      </c>
      <c r="P697">
        <f>_xlfn.IFNA(VLOOKUP(D697,ctlistM2!A:AU,35,FALSE),0)</f>
        <v>0</v>
      </c>
      <c r="Q697" s="2">
        <f>IF(P697=0,0,VLOOKUP(O697,ProbListM2!D:W,IF(P697=1,17,IF(P697=2,18,IF(P697=3,19,IF(P697=4,20)))), FALSE))</f>
        <v>0</v>
      </c>
    </row>
    <row r="698" spans="1:17" x14ac:dyDescent="0.25">
      <c r="A698">
        <v>697</v>
      </c>
      <c r="B698" s="120">
        <v>543.5</v>
      </c>
      <c r="C698" s="120">
        <v>271.39999999999998</v>
      </c>
      <c r="D698" s="120" t="s">
        <v>1678</v>
      </c>
      <c r="E698">
        <f>VLOOKUP(D698,ProbListM2!D:S,10,FALSE)</f>
        <v>0.6731829805986993</v>
      </c>
      <c r="F698" t="str">
        <f>_xlfn.IFNA(VLOOKUP(D698,ctlistM2!A:AI,4,FALSE),"FA 12:0")</f>
        <v>FA 12:0</v>
      </c>
      <c r="G698">
        <f>_xlfn.IFNA(VLOOKUP(D698,ctlistM2!A:AL,11,FALSE),0)</f>
        <v>0</v>
      </c>
      <c r="H698" s="2">
        <f>IF(G698=0,0,VLOOKUP(F698,ProbListM2!D:W,IF(G698=1,17,IF(G698=2,18,IF(G698=3,19,IF(G698=4,20)))), FALSE))</f>
        <v>0</v>
      </c>
      <c r="I698" s="12" t="str">
        <f>IF(_xlfn.IFNA(VLOOKUP(D698,ctlistM2!A:AI,12,FALSE),"FA 12:0")=0,"FA 12:0", _xlfn.IFNA(VLOOKUP(D698,ctlistM2!A:AI,12,FALSE),"FA 12:0"))</f>
        <v>FA 12:0</v>
      </c>
      <c r="J698" s="12">
        <f>_xlfn.IFNA(VLOOKUP(D698,ctlistM2!A:AO,19,FALSE),0)</f>
        <v>0</v>
      </c>
      <c r="K698" s="2">
        <f>IF(J698=0,0,VLOOKUP(I698,ProbListM2!D:W,IF(J698=1,17,IF(J698=2,18,IF(J698=3,19,IF(J698=4,20)))),FALSE))</f>
        <v>0</v>
      </c>
      <c r="L698" s="12" t="str">
        <f>IF(_xlfn.IFNA(VLOOKUP(D698,ctlistM2!A:AI,20,FALSE),"FA 12:0")=0,"FA 12:0", _xlfn.IFNA(VLOOKUP(D698,ctlistM2!A:AI,20,FALSE),"FA 12:0"))</f>
        <v>FA 12:0</v>
      </c>
      <c r="M698">
        <f>_xlfn.IFNA(VLOOKUP(D698,ctlistM2!A:AR,27,FALSE),0)</f>
        <v>0</v>
      </c>
      <c r="N698" s="2">
        <f>IF(M698=0,0,VLOOKUP(L698,ProbListM2!D:W,IF(M698=1,17,IF(M698=2,18,IF(M698=3,19,IF(M698=4,20)))), FALSE))</f>
        <v>0</v>
      </c>
      <c r="O698" t="str">
        <f>IF(_xlfn.IFNA(VLOOKUP(D698,ctlistM2!A:AI,28,FALSE),"FA 12:0")=0,"FA 12:0", _xlfn.IFNA(VLOOKUP(D698,ctlistM2!A:AI,28,FALSE),"FA 12:0"))</f>
        <v>FA 12:0</v>
      </c>
      <c r="P698">
        <f>_xlfn.IFNA(VLOOKUP(D698,ctlistM2!A:AU,35,FALSE),0)</f>
        <v>0</v>
      </c>
      <c r="Q698" s="2">
        <f>IF(P698=0,0,VLOOKUP(O698,ProbListM2!D:W,IF(P698=1,17,IF(P698=2,18,IF(P698=3,19,IF(P698=4,20)))), FALSE))</f>
        <v>0</v>
      </c>
    </row>
    <row r="699" spans="1:17" x14ac:dyDescent="0.25">
      <c r="A699">
        <v>698</v>
      </c>
      <c r="B699" s="120">
        <v>571.6</v>
      </c>
      <c r="C699" s="120">
        <v>271.39999999999998</v>
      </c>
      <c r="D699" s="120" t="s">
        <v>1680</v>
      </c>
      <c r="E699">
        <f>VLOOKUP(D699,ProbListM2!D:S,10,FALSE)</f>
        <v>0.65805942640253723</v>
      </c>
      <c r="F699" t="str">
        <f>_xlfn.IFNA(VLOOKUP(D699,ctlistM2!A:AI,4,FALSE),"FA 12:0")</f>
        <v>FA 12:0</v>
      </c>
      <c r="G699">
        <f>_xlfn.IFNA(VLOOKUP(D699,ctlistM2!A:AL,11,FALSE),0)</f>
        <v>0</v>
      </c>
      <c r="H699" s="2">
        <f>IF(G699=0,0,VLOOKUP(F699,ProbListM2!D:W,IF(G699=1,17,IF(G699=2,18,IF(G699=3,19,IF(G699=4,20)))), FALSE))</f>
        <v>0</v>
      </c>
      <c r="I699" s="12" t="str">
        <f>IF(_xlfn.IFNA(VLOOKUP(D699,ctlistM2!A:AI,12,FALSE),"FA 12:0")=0,"FA 12:0", _xlfn.IFNA(VLOOKUP(D699,ctlistM2!A:AI,12,FALSE),"FA 12:0"))</f>
        <v>FA 12:0</v>
      </c>
      <c r="J699" s="12">
        <f>_xlfn.IFNA(VLOOKUP(D699,ctlistM2!A:AO,19,FALSE),0)</f>
        <v>0</v>
      </c>
      <c r="K699" s="2">
        <f>IF(J699=0,0,VLOOKUP(I699,ProbListM2!D:W,IF(J699=1,17,IF(J699=2,18,IF(J699=3,19,IF(J699=4,20)))),FALSE))</f>
        <v>0</v>
      </c>
      <c r="L699" s="12" t="str">
        <f>IF(_xlfn.IFNA(VLOOKUP(D699,ctlistM2!A:AI,20,FALSE),"FA 12:0")=0,"FA 12:0", _xlfn.IFNA(VLOOKUP(D699,ctlistM2!A:AI,20,FALSE),"FA 12:0"))</f>
        <v>FA 12:0</v>
      </c>
      <c r="M699">
        <f>_xlfn.IFNA(VLOOKUP(D699,ctlistM2!A:AR,27,FALSE),0)</f>
        <v>0</v>
      </c>
      <c r="N699" s="2">
        <f>IF(M699=0,0,VLOOKUP(L699,ProbListM2!D:W,IF(M699=1,17,IF(M699=2,18,IF(M699=3,19,IF(M699=4,20)))), FALSE))</f>
        <v>0</v>
      </c>
      <c r="O699" t="str">
        <f>IF(_xlfn.IFNA(VLOOKUP(D699,ctlistM2!A:AI,28,FALSE),"FA 12:0")=0,"FA 12:0", _xlfn.IFNA(VLOOKUP(D699,ctlistM2!A:AI,28,FALSE),"FA 12:0"))</f>
        <v>FA 12:0</v>
      </c>
      <c r="P699">
        <f>_xlfn.IFNA(VLOOKUP(D699,ctlistM2!A:AU,35,FALSE),0)</f>
        <v>0</v>
      </c>
      <c r="Q699" s="2">
        <f>IF(P699=0,0,VLOOKUP(O699,ProbListM2!D:W,IF(P699=1,17,IF(P699=2,18,IF(P699=3,19,IF(P699=4,20)))), FALSE))</f>
        <v>0</v>
      </c>
    </row>
    <row r="700" spans="1:17" x14ac:dyDescent="0.25">
      <c r="A700">
        <v>699</v>
      </c>
      <c r="B700" s="120">
        <v>599.6</v>
      </c>
      <c r="C700" s="120">
        <v>271.39999999999998</v>
      </c>
      <c r="D700" s="120" t="s">
        <v>1681</v>
      </c>
      <c r="E700">
        <f>VLOOKUP(D700,ProbListM2!D:S,10,FALSE)</f>
        <v>0.6432756340513951</v>
      </c>
      <c r="F700" t="str">
        <f>_xlfn.IFNA(VLOOKUP(D700,ctlistM2!A:AI,4,FALSE),"FA 12:0")</f>
        <v>FA 12:0</v>
      </c>
      <c r="G700">
        <f>_xlfn.IFNA(VLOOKUP(D700,ctlistM2!A:AL,11,FALSE),0)</f>
        <v>0</v>
      </c>
      <c r="H700" s="2">
        <f>IF(G700=0,0,VLOOKUP(F700,ProbListM2!D:W,IF(G700=1,17,IF(G700=2,18,IF(G700=3,19,IF(G700=4,20)))), FALSE))</f>
        <v>0</v>
      </c>
      <c r="I700" s="12" t="str">
        <f>IF(_xlfn.IFNA(VLOOKUP(D700,ctlistM2!A:AI,12,FALSE),"FA 12:0")=0,"FA 12:0", _xlfn.IFNA(VLOOKUP(D700,ctlistM2!A:AI,12,FALSE),"FA 12:0"))</f>
        <v>FA 12:0</v>
      </c>
      <c r="J700" s="12">
        <f>_xlfn.IFNA(VLOOKUP(D700,ctlistM2!A:AO,19,FALSE),0)</f>
        <v>0</v>
      </c>
      <c r="K700" s="2">
        <f>IF(J700=0,0,VLOOKUP(I700,ProbListM2!D:W,IF(J700=1,17,IF(J700=2,18,IF(J700=3,19,IF(J700=4,20)))),FALSE))</f>
        <v>0</v>
      </c>
      <c r="L700" s="12" t="str">
        <f>IF(_xlfn.IFNA(VLOOKUP(D700,ctlistM2!A:AI,20,FALSE),"FA 12:0")=0,"FA 12:0", _xlfn.IFNA(VLOOKUP(D700,ctlistM2!A:AI,20,FALSE),"FA 12:0"))</f>
        <v>FA 12:0</v>
      </c>
      <c r="M700">
        <f>_xlfn.IFNA(VLOOKUP(D700,ctlistM2!A:AR,27,FALSE),0)</f>
        <v>0</v>
      </c>
      <c r="N700" s="2">
        <f>IF(M700=0,0,VLOOKUP(L700,ProbListM2!D:W,IF(M700=1,17,IF(M700=2,18,IF(M700=3,19,IF(M700=4,20)))), FALSE))</f>
        <v>0</v>
      </c>
      <c r="O700" t="str">
        <f>IF(_xlfn.IFNA(VLOOKUP(D700,ctlistM2!A:AI,28,FALSE),"FA 12:0")=0,"FA 12:0", _xlfn.IFNA(VLOOKUP(D700,ctlistM2!A:AI,28,FALSE),"FA 12:0"))</f>
        <v>FA 12:0</v>
      </c>
      <c r="P700">
        <f>_xlfn.IFNA(VLOOKUP(D700,ctlistM2!A:AU,35,FALSE),0)</f>
        <v>0</v>
      </c>
      <c r="Q700" s="2">
        <f>IF(P700=0,0,VLOOKUP(O700,ProbListM2!D:W,IF(P700=1,17,IF(P700=2,18,IF(P700=3,19,IF(P700=4,20)))), FALSE))</f>
        <v>0</v>
      </c>
    </row>
    <row r="701" spans="1:17" x14ac:dyDescent="0.25">
      <c r="A701">
        <v>700</v>
      </c>
      <c r="B701" s="120">
        <v>627.6</v>
      </c>
      <c r="C701" s="120">
        <v>271.39999999999998</v>
      </c>
      <c r="D701" s="120" t="s">
        <v>1682</v>
      </c>
      <c r="E701">
        <f>VLOOKUP(D701,ProbListM2!D:S,10,FALSE)</f>
        <v>0.62882397054380823</v>
      </c>
      <c r="F701" t="str">
        <f>_xlfn.IFNA(VLOOKUP(D701,ctlistM2!A:AI,4,FALSE),"FA 12:0")</f>
        <v>FA 12:0</v>
      </c>
      <c r="G701">
        <f>_xlfn.IFNA(VLOOKUP(D701,ctlistM2!A:AL,11,FALSE),0)</f>
        <v>0</v>
      </c>
      <c r="H701" s="2">
        <f>IF(G701=0,0,VLOOKUP(F701,ProbListM2!D:W,IF(G701=1,17,IF(G701=2,18,IF(G701=3,19,IF(G701=4,20)))), FALSE))</f>
        <v>0</v>
      </c>
      <c r="I701" s="12" t="str">
        <f>IF(_xlfn.IFNA(VLOOKUP(D701,ctlistM2!A:AI,12,FALSE),"FA 12:0")=0,"FA 12:0", _xlfn.IFNA(VLOOKUP(D701,ctlistM2!A:AI,12,FALSE),"FA 12:0"))</f>
        <v>FA 12:0</v>
      </c>
      <c r="J701" s="12">
        <f>_xlfn.IFNA(VLOOKUP(D701,ctlistM2!A:AO,19,FALSE),0)</f>
        <v>0</v>
      </c>
      <c r="K701" s="2">
        <f>IF(J701=0,0,VLOOKUP(I701,ProbListM2!D:W,IF(J701=1,17,IF(J701=2,18,IF(J701=3,19,IF(J701=4,20)))),FALSE))</f>
        <v>0</v>
      </c>
      <c r="L701" s="12" t="str">
        <f>IF(_xlfn.IFNA(VLOOKUP(D701,ctlistM2!A:AI,20,FALSE),"FA 12:0")=0,"FA 12:0", _xlfn.IFNA(VLOOKUP(D701,ctlistM2!A:AI,20,FALSE),"FA 12:0"))</f>
        <v>FA 12:0</v>
      </c>
      <c r="M701">
        <f>_xlfn.IFNA(VLOOKUP(D701,ctlistM2!A:AR,27,FALSE),0)</f>
        <v>0</v>
      </c>
      <c r="N701" s="2">
        <f>IF(M701=0,0,VLOOKUP(L701,ProbListM2!D:W,IF(M701=1,17,IF(M701=2,18,IF(M701=3,19,IF(M701=4,20)))), FALSE))</f>
        <v>0</v>
      </c>
      <c r="O701" t="str">
        <f>IF(_xlfn.IFNA(VLOOKUP(D701,ctlistM2!A:AI,28,FALSE),"FA 12:0")=0,"FA 12:0", _xlfn.IFNA(VLOOKUP(D701,ctlistM2!A:AI,28,FALSE),"FA 12:0"))</f>
        <v>FA 12:0</v>
      </c>
      <c r="P701">
        <f>_xlfn.IFNA(VLOOKUP(D701,ctlistM2!A:AU,35,FALSE),0)</f>
        <v>0</v>
      </c>
      <c r="Q701" s="2">
        <f>IF(P701=0,0,VLOOKUP(O701,ProbListM2!D:W,IF(P701=1,17,IF(P701=2,18,IF(P701=3,19,IF(P701=4,20)))), FALSE))</f>
        <v>0</v>
      </c>
    </row>
    <row r="702" spans="1:17" x14ac:dyDescent="0.25">
      <c r="A702">
        <v>701</v>
      </c>
      <c r="B702" s="120">
        <v>655.6</v>
      </c>
      <c r="C702" s="120">
        <v>271.39999999999998</v>
      </c>
      <c r="D702" s="120" t="s">
        <v>1683</v>
      </c>
      <c r="E702">
        <f>VLOOKUP(D702,ProbListM2!D:S,10,FALSE)</f>
        <v>0.61469697435934245</v>
      </c>
      <c r="F702" t="str">
        <f>_xlfn.IFNA(VLOOKUP(D702,ctlistM2!A:AI,4,FALSE),"FA 12:0")</f>
        <v>FA 12:0</v>
      </c>
      <c r="G702">
        <f>_xlfn.IFNA(VLOOKUP(D702,ctlistM2!A:AL,11,FALSE),0)</f>
        <v>0</v>
      </c>
      <c r="H702" s="2">
        <f>IF(G702=0,0,VLOOKUP(F702,ProbListM2!D:W,IF(G702=1,17,IF(G702=2,18,IF(G702=3,19,IF(G702=4,20)))), FALSE))</f>
        <v>0</v>
      </c>
      <c r="I702" s="12" t="str">
        <f>IF(_xlfn.IFNA(VLOOKUP(D702,ctlistM2!A:AI,12,FALSE),"FA 12:0")=0,"FA 12:0", _xlfn.IFNA(VLOOKUP(D702,ctlistM2!A:AI,12,FALSE),"FA 12:0"))</f>
        <v>FA 12:0</v>
      </c>
      <c r="J702" s="12">
        <f>_xlfn.IFNA(VLOOKUP(D702,ctlistM2!A:AO,19,FALSE),0)</f>
        <v>0</v>
      </c>
      <c r="K702" s="2">
        <f>IF(J702=0,0,VLOOKUP(I702,ProbListM2!D:W,IF(J702=1,17,IF(J702=2,18,IF(J702=3,19,IF(J702=4,20)))),FALSE))</f>
        <v>0</v>
      </c>
      <c r="L702" s="12" t="str">
        <f>IF(_xlfn.IFNA(VLOOKUP(D702,ctlistM2!A:AI,20,FALSE),"FA 12:0")=0,"FA 12:0", _xlfn.IFNA(VLOOKUP(D702,ctlistM2!A:AI,20,FALSE),"FA 12:0"))</f>
        <v>FA 12:0</v>
      </c>
      <c r="M702">
        <f>_xlfn.IFNA(VLOOKUP(D702,ctlistM2!A:AR,27,FALSE),0)</f>
        <v>0</v>
      </c>
      <c r="N702" s="2">
        <f>IF(M702=0,0,VLOOKUP(L702,ProbListM2!D:W,IF(M702=1,17,IF(M702=2,18,IF(M702=3,19,IF(M702=4,20)))), FALSE))</f>
        <v>0</v>
      </c>
      <c r="O702" t="str">
        <f>IF(_xlfn.IFNA(VLOOKUP(D702,ctlistM2!A:AI,28,FALSE),"FA 12:0")=0,"FA 12:0", _xlfn.IFNA(VLOOKUP(D702,ctlistM2!A:AI,28,FALSE),"FA 12:0"))</f>
        <v>FA 12:0</v>
      </c>
      <c r="P702">
        <f>_xlfn.IFNA(VLOOKUP(D702,ctlistM2!A:AU,35,FALSE),0)</f>
        <v>0</v>
      </c>
      <c r="Q702" s="2">
        <f>IF(P702=0,0,VLOOKUP(O702,ProbListM2!D:W,IF(P702=1,17,IF(P702=2,18,IF(P702=3,19,IF(P702=4,20)))), FALSE))</f>
        <v>0</v>
      </c>
    </row>
    <row r="703" spans="1:17" x14ac:dyDescent="0.25">
      <c r="A703">
        <v>702</v>
      </c>
      <c r="B703">
        <v>512.5</v>
      </c>
      <c r="C703">
        <v>266.39999999999998</v>
      </c>
      <c r="D703" t="s">
        <v>1684</v>
      </c>
      <c r="E703">
        <f>VLOOKUP(D703,ProbListM2!D:S,10,FALSE)</f>
        <v>0.68751867761608343</v>
      </c>
      <c r="F703" t="str">
        <f>_xlfn.IFNA(VLOOKUP(D703,ctlistM2!A:AI,4,FALSE),"FA 12:0")</f>
        <v>Cer d18:1/14:0</v>
      </c>
      <c r="G703">
        <f>_xlfn.IFNA(VLOOKUP(D703,ctlistM2!A:AL,11,FALSE),0)</f>
        <v>1</v>
      </c>
      <c r="H703" s="2">
        <f>IF(G703=0,0,VLOOKUP(F703,ProbListM2!D:W,IF(G703=1,17,IF(G703=2,18,IF(G703=3,19,IF(G703=4,20)))), FALSE))</f>
        <v>1.4246282212227018E-2</v>
      </c>
      <c r="I703" s="12" t="str">
        <f>IF(_xlfn.IFNA(VLOOKUP(D703,ctlistM2!A:AI,12,FALSE),"FA 12:0")=0,"FA 12:0", _xlfn.IFNA(VLOOKUP(D703,ctlistM2!A:AI,12,FALSE),"FA 12:0"))</f>
        <v>FA 12:0</v>
      </c>
      <c r="J703" s="12">
        <f>_xlfn.IFNA(VLOOKUP(D703,ctlistM2!A:AO,19,FALSE),0)</f>
        <v>0</v>
      </c>
      <c r="K703" s="2">
        <f>IF(J703=0,0,VLOOKUP(I703,ProbListM2!D:W,IF(J703=1,17,IF(J703=2,18,IF(J703=3,19,IF(J703=4,20)))),FALSE))</f>
        <v>0</v>
      </c>
      <c r="L703" s="12" t="str">
        <f>IF(_xlfn.IFNA(VLOOKUP(D703,ctlistM2!A:AI,20,FALSE),"FA 12:0")=0,"FA 12:0", _xlfn.IFNA(VLOOKUP(D703,ctlistM2!A:AI,20,FALSE),"FA 12:0"))</f>
        <v>FA 12:0</v>
      </c>
      <c r="M703">
        <f>_xlfn.IFNA(VLOOKUP(D703,ctlistM2!A:AR,27,FALSE),0)</f>
        <v>0</v>
      </c>
      <c r="N703" s="2">
        <f>IF(M703=0,0,VLOOKUP(L703,ProbListM2!D:W,IF(M703=1,17,IF(M703=2,18,IF(M703=3,19,IF(M703=4,20)))), FALSE))</f>
        <v>0</v>
      </c>
      <c r="O703" t="str">
        <f>IF(_xlfn.IFNA(VLOOKUP(D703,ctlistM2!A:AI,28,FALSE),"FA 12:0")=0,"FA 12:0", _xlfn.IFNA(VLOOKUP(D703,ctlistM2!A:AI,28,FALSE),"FA 12:0"))</f>
        <v>FA 12:0</v>
      </c>
      <c r="P703">
        <f>_xlfn.IFNA(VLOOKUP(D703,ctlistM2!A:AU,35,FALSE),0)</f>
        <v>0</v>
      </c>
      <c r="Q703" s="2">
        <f>IF(P703=0,0,VLOOKUP(O703,ProbListM2!D:W,IF(P703=1,17,IF(P703=2,18,IF(P703=3,19,IF(P703=4,20)))), FALSE))</f>
        <v>0</v>
      </c>
    </row>
    <row r="704" spans="1:17" x14ac:dyDescent="0.25">
      <c r="A704">
        <v>703</v>
      </c>
      <c r="B704">
        <v>540.5</v>
      </c>
      <c r="C704">
        <v>266.39999999999998</v>
      </c>
      <c r="D704" t="s">
        <v>1686</v>
      </c>
      <c r="E704">
        <f>VLOOKUP(D704,ProbListM2!D:S,10,FALSE)</f>
        <v>0.67207306136988343</v>
      </c>
      <c r="F704" t="str">
        <f>_xlfn.IFNA(VLOOKUP(D704,ctlistM2!A:AI,4,FALSE),"FA 12:0")</f>
        <v>Cer d18:1/16:0</v>
      </c>
      <c r="G704">
        <f>_xlfn.IFNA(VLOOKUP(D704,ctlistM2!A:AL,11,FALSE),0)</f>
        <v>1</v>
      </c>
      <c r="H704" s="2">
        <f>IF(G704=0,0,VLOOKUP(F704,ProbListM2!D:W,IF(G704=1,17,IF(G704=2,18,IF(G704=3,19,IF(G704=4,20)))), FALSE))</f>
        <v>1.3926228932004719E-2</v>
      </c>
      <c r="I704" s="12" t="str">
        <f>IF(_xlfn.IFNA(VLOOKUP(D704,ctlistM2!A:AI,12,FALSE),"FA 12:0")=0,"FA 12:0", _xlfn.IFNA(VLOOKUP(D704,ctlistM2!A:AI,12,FALSE),"FA 12:0"))</f>
        <v>FA 12:0</v>
      </c>
      <c r="J704" s="12">
        <f>_xlfn.IFNA(VLOOKUP(D704,ctlistM2!A:AO,19,FALSE),0)</f>
        <v>0</v>
      </c>
      <c r="K704" s="2">
        <f>IF(J704=0,0,VLOOKUP(I704,ProbListM2!D:W,IF(J704=1,17,IF(J704=2,18,IF(J704=3,19,IF(J704=4,20)))),FALSE))</f>
        <v>0</v>
      </c>
      <c r="L704" s="12" t="str">
        <f>IF(_xlfn.IFNA(VLOOKUP(D704,ctlistM2!A:AI,20,FALSE),"FA 12:0")=0,"FA 12:0", _xlfn.IFNA(VLOOKUP(D704,ctlistM2!A:AI,20,FALSE),"FA 12:0"))</f>
        <v>FA 12:0</v>
      </c>
      <c r="M704">
        <f>_xlfn.IFNA(VLOOKUP(D704,ctlistM2!A:AR,27,FALSE),0)</f>
        <v>0</v>
      </c>
      <c r="N704" s="2">
        <f>IF(M704=0,0,VLOOKUP(L704,ProbListM2!D:W,IF(M704=1,17,IF(M704=2,18,IF(M704=3,19,IF(M704=4,20)))), FALSE))</f>
        <v>0</v>
      </c>
      <c r="O704" t="str">
        <f>IF(_xlfn.IFNA(VLOOKUP(D704,ctlistM2!A:AI,28,FALSE),"FA 12:0")=0,"FA 12:0", _xlfn.IFNA(VLOOKUP(D704,ctlistM2!A:AI,28,FALSE),"FA 12:0"))</f>
        <v>FA 12:0</v>
      </c>
      <c r="P704">
        <f>_xlfn.IFNA(VLOOKUP(D704,ctlistM2!A:AU,35,FALSE),0)</f>
        <v>0</v>
      </c>
      <c r="Q704" s="2">
        <f>IF(P704=0,0,VLOOKUP(O704,ProbListM2!D:W,IF(P704=1,17,IF(P704=2,18,IF(P704=3,19,IF(P704=4,20)))), FALSE))</f>
        <v>0</v>
      </c>
    </row>
    <row r="705" spans="1:17" x14ac:dyDescent="0.25">
      <c r="A705">
        <v>704</v>
      </c>
      <c r="B705">
        <v>568.6</v>
      </c>
      <c r="C705">
        <v>266.39999999999998</v>
      </c>
      <c r="D705" t="s">
        <v>1687</v>
      </c>
      <c r="E705">
        <f>VLOOKUP(D705,ProbListM2!D:S,10,FALSE)</f>
        <v>0.6569744423311662</v>
      </c>
      <c r="F705" t="str">
        <f>_xlfn.IFNA(VLOOKUP(D705,ctlistM2!A:AI,4,FALSE),"FA 12:0")</f>
        <v>Cer d18:0/18:1</v>
      </c>
      <c r="G705">
        <f>_xlfn.IFNA(VLOOKUP(D705,ctlistM2!A:AL,11,FALSE),0)</f>
        <v>2</v>
      </c>
      <c r="H705" s="2">
        <f>IF(G705=0,0,VLOOKUP(F705,ProbListM2!D:W,IF(G705=1,17,IF(G705=2,18,IF(G705=3,19,IF(G705=4,20)))), FALSE))</f>
        <v>1.7265366539544347E-2</v>
      </c>
      <c r="I705" s="12" t="str">
        <f>IF(_xlfn.IFNA(VLOOKUP(D705,ctlistM2!A:AI,12,FALSE),"FA 12:0")=0,"FA 12:0", _xlfn.IFNA(VLOOKUP(D705,ctlistM2!A:AI,12,FALSE),"FA 12:0"))</f>
        <v>Cer d18:1/18:0</v>
      </c>
      <c r="J705" s="12">
        <f>_xlfn.IFNA(VLOOKUP(D705,ctlistM2!A:AO,19,FALSE),0)</f>
        <v>1</v>
      </c>
      <c r="K705" s="2">
        <f>IF(J705=0,0,VLOOKUP(I705,ProbListM2!D:W,IF(J705=1,17,IF(J705=2,18,IF(J705=3,19,IF(J705=4,20)))),FALSE))</f>
        <v>1.3613365885743477E-2</v>
      </c>
      <c r="L705" s="12" t="str">
        <f>IF(_xlfn.IFNA(VLOOKUP(D705,ctlistM2!A:AI,20,FALSE),"FA 12:0")=0,"FA 12:0", _xlfn.IFNA(VLOOKUP(D705,ctlistM2!A:AI,20,FALSE),"FA 12:0"))</f>
        <v>FA 12:0</v>
      </c>
      <c r="M705">
        <f>_xlfn.IFNA(VLOOKUP(D705,ctlistM2!A:AR,27,FALSE),0)</f>
        <v>0</v>
      </c>
      <c r="N705" s="2">
        <f>IF(M705=0,0,VLOOKUP(L705,ProbListM2!D:W,IF(M705=1,17,IF(M705=2,18,IF(M705=3,19,IF(M705=4,20)))), FALSE))</f>
        <v>0</v>
      </c>
      <c r="O705" t="str">
        <f>IF(_xlfn.IFNA(VLOOKUP(D705,ctlistM2!A:AI,28,FALSE),"FA 12:0")=0,"FA 12:0", _xlfn.IFNA(VLOOKUP(D705,ctlistM2!A:AI,28,FALSE),"FA 12:0"))</f>
        <v>FA 12:0</v>
      </c>
      <c r="P705">
        <f>_xlfn.IFNA(VLOOKUP(D705,ctlistM2!A:AU,35,FALSE),0)</f>
        <v>0</v>
      </c>
      <c r="Q705" s="2">
        <f>IF(P705=0,0,VLOOKUP(O705,ProbListM2!D:W,IF(P705=1,17,IF(P705=2,18,IF(P705=3,19,IF(P705=4,20)))), FALSE))</f>
        <v>0</v>
      </c>
    </row>
    <row r="706" spans="1:17" x14ac:dyDescent="0.25">
      <c r="A706">
        <v>705</v>
      </c>
      <c r="B706">
        <v>566.6</v>
      </c>
      <c r="C706">
        <v>266.39999999999998</v>
      </c>
      <c r="D706" t="s">
        <v>1688</v>
      </c>
      <c r="E706">
        <f>VLOOKUP(D706,ProbListM2!D:S,10,FALSE)</f>
        <v>0.6571715790185112</v>
      </c>
      <c r="F706" t="str">
        <f>_xlfn.IFNA(VLOOKUP(D706,ctlistM2!A:AI,4,FALSE),"FA 12:0")</f>
        <v>Cer d18:1/18:1</v>
      </c>
      <c r="G706">
        <f>_xlfn.IFNA(VLOOKUP(D706,ctlistM2!A:AL,11,FALSE),0)</f>
        <v>1</v>
      </c>
      <c r="H706" s="2">
        <f>IF(G706=0,0,VLOOKUP(F706,ProbListM2!D:W,IF(G706=1,17,IF(G706=2,18,IF(G706=3,19,IF(G706=4,20)))), FALSE))</f>
        <v>1.3617450814595214E-2</v>
      </c>
      <c r="I706" s="12" t="str">
        <f>IF(_xlfn.IFNA(VLOOKUP(D706,ctlistM2!A:AI,12,FALSE),"FA 12:0")=0,"FA 12:0", _xlfn.IFNA(VLOOKUP(D706,ctlistM2!A:AI,12,FALSE),"FA 12:0"))</f>
        <v>FA 12:0</v>
      </c>
      <c r="J706" s="12">
        <f>_xlfn.IFNA(VLOOKUP(D706,ctlistM2!A:AO,19,FALSE),0)</f>
        <v>0</v>
      </c>
      <c r="K706" s="2">
        <f>IF(J706=0,0,VLOOKUP(I706,ProbListM2!D:W,IF(J706=1,17,IF(J706=2,18,IF(J706=3,19,IF(J706=4,20)))),FALSE))</f>
        <v>0</v>
      </c>
      <c r="L706" s="12" t="str">
        <f>IF(_xlfn.IFNA(VLOOKUP(D706,ctlistM2!A:AI,20,FALSE),"FA 12:0")=0,"FA 12:0", _xlfn.IFNA(VLOOKUP(D706,ctlistM2!A:AI,20,FALSE),"FA 12:0"))</f>
        <v>FA 12:0</v>
      </c>
      <c r="M706">
        <f>_xlfn.IFNA(VLOOKUP(D706,ctlistM2!A:AR,27,FALSE),0)</f>
        <v>0</v>
      </c>
      <c r="N706" s="2">
        <f>IF(M706=0,0,VLOOKUP(L706,ProbListM2!D:W,IF(M706=1,17,IF(M706=2,18,IF(M706=3,19,IF(M706=4,20)))), FALSE))</f>
        <v>0</v>
      </c>
      <c r="O706" t="str">
        <f>IF(_xlfn.IFNA(VLOOKUP(D706,ctlistM2!A:AI,28,FALSE),"FA 12:0")=0,"FA 12:0", _xlfn.IFNA(VLOOKUP(D706,ctlistM2!A:AI,28,FALSE),"FA 12:0"))</f>
        <v>FA 12:0</v>
      </c>
      <c r="P706">
        <f>_xlfn.IFNA(VLOOKUP(D706,ctlistM2!A:AU,35,FALSE),0)</f>
        <v>0</v>
      </c>
      <c r="Q706" s="2">
        <f>IF(P706=0,0,VLOOKUP(O706,ProbListM2!D:W,IF(P706=1,17,IF(P706=2,18,IF(P706=3,19,IF(P706=4,20)))), FALSE))</f>
        <v>0</v>
      </c>
    </row>
    <row r="707" spans="1:17" x14ac:dyDescent="0.25">
      <c r="A707">
        <v>706</v>
      </c>
      <c r="B707">
        <v>596.6</v>
      </c>
      <c r="C707">
        <v>266.39999999999998</v>
      </c>
      <c r="D707" t="s">
        <v>1689</v>
      </c>
      <c r="E707">
        <f>VLOOKUP(D707,ProbListM2!D:S,10,FALSE)</f>
        <v>0.64221502495069072</v>
      </c>
      <c r="F707" t="str">
        <f>_xlfn.IFNA(VLOOKUP(D707,ctlistM2!A:AI,4,FALSE),"FA 12:0")</f>
        <v>Cer d18:1/20:0</v>
      </c>
      <c r="G707">
        <f>_xlfn.IFNA(VLOOKUP(D707,ctlistM2!A:AL,11,FALSE),0)</f>
        <v>1</v>
      </c>
      <c r="H707" s="2">
        <f>IF(G707=0,0,VLOOKUP(F707,ProbListM2!D:W,IF(G707=1,17,IF(G707=2,18,IF(G707=3,19,IF(G707=4,20)))), FALSE))</f>
        <v>1.3307531539512495E-2</v>
      </c>
      <c r="I707" s="12" t="str">
        <f>IF(_xlfn.IFNA(VLOOKUP(D707,ctlistM2!A:AI,12,FALSE),"FA 12:0")=0,"FA 12:0", _xlfn.IFNA(VLOOKUP(D707,ctlistM2!A:AI,12,FALSE),"FA 12:0"))</f>
        <v>Cer d18:0/20:1</v>
      </c>
      <c r="J707" s="12">
        <f>_xlfn.IFNA(VLOOKUP(D707,ctlistM2!A:AO,19,FALSE),0)</f>
        <v>2</v>
      </c>
      <c r="K707" s="2">
        <f>IF(J707=0,0,VLOOKUP(I707,ProbListM2!D:W,IF(J707=1,17,IF(J707=2,18,IF(J707=3,19,IF(J707=4,20)))),FALSE))</f>
        <v>1.9999750788800091E-2</v>
      </c>
      <c r="L707" s="12" t="str">
        <f>IF(_xlfn.IFNA(VLOOKUP(D707,ctlistM2!A:AI,20,FALSE),"FA 12:0")=0,"FA 12:0", _xlfn.IFNA(VLOOKUP(D707,ctlistM2!A:AI,20,FALSE),"FA 12:0"))</f>
        <v>FA 12:0</v>
      </c>
      <c r="M707">
        <f>_xlfn.IFNA(VLOOKUP(D707,ctlistM2!A:AR,27,FALSE),0)</f>
        <v>0</v>
      </c>
      <c r="N707" s="2">
        <f>IF(M707=0,0,VLOOKUP(L707,ProbListM2!D:W,IF(M707=1,17,IF(M707=2,18,IF(M707=3,19,IF(M707=4,20)))), FALSE))</f>
        <v>0</v>
      </c>
      <c r="O707" t="str">
        <f>IF(_xlfn.IFNA(VLOOKUP(D707,ctlistM2!A:AI,28,FALSE),"FA 12:0")=0,"FA 12:0", _xlfn.IFNA(VLOOKUP(D707,ctlistM2!A:AI,28,FALSE),"FA 12:0"))</f>
        <v>FA 12:0</v>
      </c>
      <c r="P707">
        <f>_xlfn.IFNA(VLOOKUP(D707,ctlistM2!A:AU,35,FALSE),0)</f>
        <v>0</v>
      </c>
      <c r="Q707" s="2">
        <f>IF(P707=0,0,VLOOKUP(O707,ProbListM2!D:W,IF(P707=1,17,IF(P707=2,18,IF(P707=3,19,IF(P707=4,20)))), FALSE))</f>
        <v>0</v>
      </c>
    </row>
    <row r="708" spans="1:17" x14ac:dyDescent="0.25">
      <c r="A708">
        <v>707</v>
      </c>
      <c r="B708">
        <v>594.6</v>
      </c>
      <c r="C708">
        <v>266.39999999999998</v>
      </c>
      <c r="D708" t="s">
        <v>1690</v>
      </c>
      <c r="E708">
        <f>VLOOKUP(D708,ProbListM2!D:S,10,FALSE)</f>
        <v>0.64240773281636143</v>
      </c>
      <c r="F708" t="str">
        <f>_xlfn.IFNA(VLOOKUP(D708,ctlistM2!A:AI,4,FALSE),"FA 12:0")</f>
        <v>Cer d18:1/20:1</v>
      </c>
      <c r="G708">
        <f>_xlfn.IFNA(VLOOKUP(D708,ctlistM2!A:AL,11,FALSE),0)</f>
        <v>1</v>
      </c>
      <c r="H708" s="2">
        <f>IF(G708=0,0,VLOOKUP(F708,ProbListM2!D:W,IF(G708=1,17,IF(G708=2,18,IF(G708=3,19,IF(G708=4,20)))), FALSE))</f>
        <v>1.3311524697412416E-2</v>
      </c>
      <c r="I708" s="12" t="str">
        <f>IF(_xlfn.IFNA(VLOOKUP(D708,ctlistM2!A:AI,12,FALSE),"FA 12:0")=0,"FA 12:0", _xlfn.IFNA(VLOOKUP(D708,ctlistM2!A:AI,12,FALSE),"FA 12:0"))</f>
        <v>FA 12:0</v>
      </c>
      <c r="J708" s="12">
        <f>_xlfn.IFNA(VLOOKUP(D708,ctlistM2!A:AO,19,FALSE),0)</f>
        <v>0</v>
      </c>
      <c r="K708" s="2">
        <f>IF(J708=0,0,VLOOKUP(I708,ProbListM2!D:W,IF(J708=1,17,IF(J708=2,18,IF(J708=3,19,IF(J708=4,20)))),FALSE))</f>
        <v>0</v>
      </c>
      <c r="L708" s="12" t="str">
        <f>IF(_xlfn.IFNA(VLOOKUP(D708,ctlistM2!A:AI,20,FALSE),"FA 12:0")=0,"FA 12:0", _xlfn.IFNA(VLOOKUP(D708,ctlistM2!A:AI,20,FALSE),"FA 12:0"))</f>
        <v>FA 12:0</v>
      </c>
      <c r="M708">
        <f>_xlfn.IFNA(VLOOKUP(D708,ctlistM2!A:AR,27,FALSE),0)</f>
        <v>0</v>
      </c>
      <c r="N708" s="2">
        <f>IF(M708=0,0,VLOOKUP(L708,ProbListM2!D:W,IF(M708=1,17,IF(M708=2,18,IF(M708=3,19,IF(M708=4,20)))), FALSE))</f>
        <v>0</v>
      </c>
      <c r="O708" t="str">
        <f>IF(_xlfn.IFNA(VLOOKUP(D708,ctlistM2!A:AI,28,FALSE),"FA 12:0")=0,"FA 12:0", _xlfn.IFNA(VLOOKUP(D708,ctlistM2!A:AI,28,FALSE),"FA 12:0"))</f>
        <v>FA 12:0</v>
      </c>
      <c r="P708">
        <f>_xlfn.IFNA(VLOOKUP(D708,ctlistM2!A:AU,35,FALSE),0)</f>
        <v>0</v>
      </c>
      <c r="Q708" s="2">
        <f>IF(P708=0,0,VLOOKUP(O708,ProbListM2!D:W,IF(P708=1,17,IF(P708=2,18,IF(P708=3,19,IF(P708=4,20)))), FALSE))</f>
        <v>0</v>
      </c>
    </row>
    <row r="709" spans="1:17" x14ac:dyDescent="0.25">
      <c r="A709">
        <v>708</v>
      </c>
      <c r="B709" s="21">
        <v>624.6</v>
      </c>
      <c r="C709" s="21">
        <v>266.39999999999998</v>
      </c>
      <c r="D709" s="21" t="s">
        <v>1691</v>
      </c>
      <c r="E709">
        <f>VLOOKUP(D709,ProbListM2!D:S,10,FALSE)</f>
        <v>0.62778718881200313</v>
      </c>
      <c r="F709" t="str">
        <f>_xlfn.IFNA(VLOOKUP(D709,ctlistM2!A:AI,4,FALSE),"FA 12:0")</f>
        <v>Cer d18:0/22:1</v>
      </c>
      <c r="G709">
        <f>_xlfn.IFNA(VLOOKUP(D709,ctlistM2!A:AL,11,FALSE),0)</f>
        <v>2</v>
      </c>
      <c r="H709" s="2">
        <f>IF(G709=0,0,VLOOKUP(F709,ProbListM2!D:W,IF(G709=1,17,IF(G709=2,18,IF(G709=3,19,IF(G709=4,20)))), FALSE))</f>
        <v>2.2930291539955978E-2</v>
      </c>
      <c r="I709" s="12" t="str">
        <f>IF(_xlfn.IFNA(VLOOKUP(D709,ctlistM2!A:AI,12,FALSE),"FA 12:0")=0,"FA 12:0", _xlfn.IFNA(VLOOKUP(D709,ctlistM2!A:AI,12,FALSE),"FA 12:0"))</f>
        <v>Cer d18:1/22:0</v>
      </c>
      <c r="J709" s="12">
        <f>_xlfn.IFNA(VLOOKUP(D709,ctlistM2!A:AO,19,FALSE),0)</f>
        <v>1</v>
      </c>
      <c r="K709" s="2">
        <f>IF(J709=0,0,VLOOKUP(I709,ProbListM2!D:W,IF(J709=1,17,IF(J709=2,18,IF(J709=3,19,IF(J709=4,20)))),FALSE))</f>
        <v>1.3008567988360382E-2</v>
      </c>
      <c r="L709" s="12" t="str">
        <f>IF(_xlfn.IFNA(VLOOKUP(D709,ctlistM2!A:AI,20,FALSE),"FA 12:0")=0,"FA 12:0", _xlfn.IFNA(VLOOKUP(D709,ctlistM2!A:AI,20,FALSE),"FA 12:0"))</f>
        <v>FA 12:0</v>
      </c>
      <c r="M709">
        <f>_xlfn.IFNA(VLOOKUP(D709,ctlistM2!A:AR,27,FALSE),0)</f>
        <v>0</v>
      </c>
      <c r="N709" s="2">
        <f>IF(M709=0,0,VLOOKUP(L709,ProbListM2!D:W,IF(M709=1,17,IF(M709=2,18,IF(M709=3,19,IF(M709=4,20)))), FALSE))</f>
        <v>0</v>
      </c>
      <c r="O709" t="str">
        <f>IF(_xlfn.IFNA(VLOOKUP(D709,ctlistM2!A:AI,28,FALSE),"FA 12:0")=0,"FA 12:0", _xlfn.IFNA(VLOOKUP(D709,ctlistM2!A:AI,28,FALSE),"FA 12:0"))</f>
        <v>FA 12:0</v>
      </c>
      <c r="P709">
        <f>_xlfn.IFNA(VLOOKUP(D709,ctlistM2!A:AU,35,FALSE),0)</f>
        <v>0</v>
      </c>
      <c r="Q709" s="2">
        <f>IF(P709=0,0,VLOOKUP(O709,ProbListM2!D:W,IF(P709=1,17,IF(P709=2,18,IF(P709=3,19,IF(P709=4,20)))), FALSE))</f>
        <v>0</v>
      </c>
    </row>
    <row r="710" spans="1:17" x14ac:dyDescent="0.25">
      <c r="A710">
        <v>709</v>
      </c>
      <c r="B710" s="21">
        <v>622.6</v>
      </c>
      <c r="C710" s="21">
        <v>266.39999999999998</v>
      </c>
      <c r="D710" s="21" t="s">
        <v>1692</v>
      </c>
      <c r="E710">
        <f>VLOOKUP(D710,ProbListM2!D:S,10,FALSE)</f>
        <v>0.62797556735275861</v>
      </c>
      <c r="F710" t="str">
        <f>_xlfn.IFNA(VLOOKUP(D710,ctlistM2!A:AI,4,FALSE),"FA 12:0")</f>
        <v>Cer d18:1/22:1</v>
      </c>
      <c r="G710">
        <f>_xlfn.IFNA(VLOOKUP(D710,ctlistM2!A:AL,11,FALSE),0)</f>
        <v>1</v>
      </c>
      <c r="H710" s="2">
        <f>IF(G710=0,0,VLOOKUP(F710,ProbListM2!D:W,IF(G710=1,17,IF(G710=2,18,IF(G710=3,19,IF(G710=4,20)))), FALSE))</f>
        <v>1.301247143701088E-2</v>
      </c>
      <c r="I710" s="12" t="str">
        <f>IF(_xlfn.IFNA(VLOOKUP(D710,ctlistM2!A:AI,12,FALSE),"FA 12:0")=0,"FA 12:0", _xlfn.IFNA(VLOOKUP(D710,ctlistM2!A:AI,12,FALSE),"FA 12:0"))</f>
        <v>FA 12:0</v>
      </c>
      <c r="J710" s="12">
        <f>_xlfn.IFNA(VLOOKUP(D710,ctlistM2!A:AO,19,FALSE),0)</f>
        <v>0</v>
      </c>
      <c r="K710" s="2">
        <f>IF(J710=0,0,VLOOKUP(I710,ProbListM2!D:W,IF(J710=1,17,IF(J710=2,18,IF(J710=3,19,IF(J710=4,20)))),FALSE))</f>
        <v>0</v>
      </c>
      <c r="L710" s="12" t="str">
        <f>IF(_xlfn.IFNA(VLOOKUP(D710,ctlistM2!A:AI,20,FALSE),"FA 12:0")=0,"FA 12:0", _xlfn.IFNA(VLOOKUP(D710,ctlistM2!A:AI,20,FALSE),"FA 12:0"))</f>
        <v>FA 12:0</v>
      </c>
      <c r="M710">
        <f>_xlfn.IFNA(VLOOKUP(D710,ctlistM2!A:AR,27,FALSE),0)</f>
        <v>0</v>
      </c>
      <c r="N710" s="2">
        <f>IF(M710=0,0,VLOOKUP(L710,ProbListM2!D:W,IF(M710=1,17,IF(M710=2,18,IF(M710=3,19,IF(M710=4,20)))), FALSE))</f>
        <v>0</v>
      </c>
      <c r="O710" t="str">
        <f>IF(_xlfn.IFNA(VLOOKUP(D710,ctlistM2!A:AI,28,FALSE),"FA 12:0")=0,"FA 12:0", _xlfn.IFNA(VLOOKUP(D710,ctlistM2!A:AI,28,FALSE),"FA 12:0"))</f>
        <v>FA 12:0</v>
      </c>
      <c r="P710">
        <f>_xlfn.IFNA(VLOOKUP(D710,ctlistM2!A:AU,35,FALSE),0)</f>
        <v>0</v>
      </c>
      <c r="Q710" s="2">
        <f>IF(P710=0,0,VLOOKUP(O710,ProbListM2!D:W,IF(P710=1,17,IF(P710=2,18,IF(P710=3,19,IF(P710=4,20)))), FALSE))</f>
        <v>0</v>
      </c>
    </row>
    <row r="711" spans="1:17" x14ac:dyDescent="0.25">
      <c r="A711">
        <v>710</v>
      </c>
      <c r="B711" s="21">
        <v>652.70000000000005</v>
      </c>
      <c r="C711" s="21">
        <v>266.39999999999998</v>
      </c>
      <c r="D711" s="21" t="s">
        <v>1693</v>
      </c>
      <c r="E711">
        <f>VLOOKUP(D711,ProbListM2!D:S,10,FALSE)</f>
        <v>0.61368348469694844</v>
      </c>
      <c r="F711" t="str">
        <f>_xlfn.IFNA(VLOOKUP(D711,ctlistM2!A:AI,4,FALSE),"FA 12:0")</f>
        <v>Cer d18:1/24:0</v>
      </c>
      <c r="G711">
        <f>_xlfn.IFNA(VLOOKUP(D711,ctlistM2!A:AL,11,FALSE),0)</f>
        <v>1</v>
      </c>
      <c r="H711" s="2">
        <f>IF(G711=0,0,VLOOKUP(F711,ProbListM2!D:W,IF(G711=1,17,IF(G711=2,18,IF(G711=3,19,IF(G711=4,20)))), FALSE))</f>
        <v>1.2716320874787395E-2</v>
      </c>
      <c r="I711" s="12" t="str">
        <f>IF(_xlfn.IFNA(VLOOKUP(D711,ctlistM2!A:AI,12,FALSE),"FA 12:0")=0,"FA 12:0", _xlfn.IFNA(VLOOKUP(D711,ctlistM2!A:AI,12,FALSE),"FA 12:0"))</f>
        <v>Cer d18:0/24:1</v>
      </c>
      <c r="J711" s="12">
        <f>_xlfn.IFNA(VLOOKUP(D711,ctlistM2!A:AO,19,FALSE),0)</f>
        <v>2</v>
      </c>
      <c r="K711" s="2">
        <f>IF(J711=0,0,VLOOKUP(I711,ProbListM2!D:W,IF(J711=1,17,IF(J711=2,18,IF(J711=3,19,IF(J711=4,20)))),FALSE))</f>
        <v>2.6039432414310334E-2</v>
      </c>
      <c r="L711" s="12" t="str">
        <f>IF(_xlfn.IFNA(VLOOKUP(D711,ctlistM2!A:AI,20,FALSE),"FA 12:0")=0,"FA 12:0", _xlfn.IFNA(VLOOKUP(D711,ctlistM2!A:AI,20,FALSE),"FA 12:0"))</f>
        <v>FA 12:0</v>
      </c>
      <c r="M711">
        <f>_xlfn.IFNA(VLOOKUP(D711,ctlistM2!A:AR,27,FALSE),0)</f>
        <v>0</v>
      </c>
      <c r="N711" s="2">
        <f>IF(M711=0,0,VLOOKUP(L711,ProbListM2!D:W,IF(M711=1,17,IF(M711=2,18,IF(M711=3,19,IF(M711=4,20)))), FALSE))</f>
        <v>0</v>
      </c>
      <c r="O711" t="str">
        <f>IF(_xlfn.IFNA(VLOOKUP(D711,ctlistM2!A:AI,28,FALSE),"FA 12:0")=0,"FA 12:0", _xlfn.IFNA(VLOOKUP(D711,ctlistM2!A:AI,28,FALSE),"FA 12:0"))</f>
        <v>FA 12:0</v>
      </c>
      <c r="P711">
        <f>_xlfn.IFNA(VLOOKUP(D711,ctlistM2!A:AU,35,FALSE),0)</f>
        <v>0</v>
      </c>
      <c r="Q711" s="2">
        <f>IF(P711=0,0,VLOOKUP(O711,ProbListM2!D:W,IF(P711=1,17,IF(P711=2,18,IF(P711=3,19,IF(P711=4,20)))), FALSE))</f>
        <v>0</v>
      </c>
    </row>
    <row r="712" spans="1:17" x14ac:dyDescent="0.25">
      <c r="A712">
        <v>711</v>
      </c>
      <c r="B712" s="21">
        <v>650.70000000000005</v>
      </c>
      <c r="C712" s="21">
        <v>266.39999999999998</v>
      </c>
      <c r="D712" s="21" t="s">
        <v>1694</v>
      </c>
      <c r="E712">
        <f>VLOOKUP(D712,ProbListM2!D:S,10,FALSE)</f>
        <v>0.613867631174279</v>
      </c>
      <c r="F712" t="str">
        <f>_xlfn.IFNA(VLOOKUP(D712,ctlistM2!A:AI,4,FALSE),"FA 12:0")</f>
        <v>Cer d18:1/24:1</v>
      </c>
      <c r="G712">
        <f>_xlfn.IFNA(VLOOKUP(D712,ctlistM2!A:AL,11,FALSE),0)</f>
        <v>1</v>
      </c>
      <c r="H712" s="2">
        <f>IF(G712=0,0,VLOOKUP(F712,ProbListM2!D:W,IF(G712=1,17,IF(G712=2,18,IF(G712=3,19,IF(G712=4,20)))), FALSE))</f>
        <v>1.2720136629573197E-2</v>
      </c>
      <c r="I712" s="12" t="str">
        <f>IF(_xlfn.IFNA(VLOOKUP(D712,ctlistM2!A:AI,12,FALSE),"FA 12:0")=0,"FA 12:0", _xlfn.IFNA(VLOOKUP(D712,ctlistM2!A:AI,12,FALSE),"FA 12:0"))</f>
        <v>FA 12:0</v>
      </c>
      <c r="J712" s="12">
        <f>_xlfn.IFNA(VLOOKUP(D712,ctlistM2!A:AO,19,FALSE),0)</f>
        <v>0</v>
      </c>
      <c r="K712" s="2">
        <f>IF(J712=0,0,VLOOKUP(I712,ProbListM2!D:W,IF(J712=1,17,IF(J712=2,18,IF(J712=3,19,IF(J712=4,20)))),FALSE))</f>
        <v>0</v>
      </c>
      <c r="L712" s="12" t="str">
        <f>IF(_xlfn.IFNA(VLOOKUP(D712,ctlistM2!A:AI,20,FALSE),"FA 12:0")=0,"FA 12:0", _xlfn.IFNA(VLOOKUP(D712,ctlistM2!A:AI,20,FALSE),"FA 12:0"))</f>
        <v>FA 12:0</v>
      </c>
      <c r="M712">
        <f>_xlfn.IFNA(VLOOKUP(D712,ctlistM2!A:AR,27,FALSE),0)</f>
        <v>0</v>
      </c>
      <c r="N712" s="2">
        <f>IF(M712=0,0,VLOOKUP(L712,ProbListM2!D:W,IF(M712=1,17,IF(M712=2,18,IF(M712=3,19,IF(M712=4,20)))), FALSE))</f>
        <v>0</v>
      </c>
      <c r="O712" t="str">
        <f>IF(_xlfn.IFNA(VLOOKUP(D712,ctlistM2!A:AI,28,FALSE),"FA 12:0")=0,"FA 12:0", _xlfn.IFNA(VLOOKUP(D712,ctlistM2!A:AI,28,FALSE),"FA 12:0"))</f>
        <v>FA 12:0</v>
      </c>
      <c r="P712">
        <f>_xlfn.IFNA(VLOOKUP(D712,ctlistM2!A:AU,35,FALSE),0)</f>
        <v>0</v>
      </c>
      <c r="Q712" s="2">
        <f>IF(P712=0,0,VLOOKUP(O712,ProbListM2!D:W,IF(P712=1,17,IF(P712=2,18,IF(P712=3,19,IF(P712=4,20)))), FALSE))</f>
        <v>0</v>
      </c>
    </row>
    <row r="713" spans="1:17" x14ac:dyDescent="0.25">
      <c r="A713">
        <v>712</v>
      </c>
      <c r="B713" s="21">
        <v>680.7</v>
      </c>
      <c r="C713" s="21">
        <v>266.39999999999998</v>
      </c>
      <c r="D713" s="21" t="s">
        <v>1695</v>
      </c>
      <c r="E713">
        <f>VLOOKUP(D713,ProbListM2!D:S,10,FALSE)</f>
        <v>0.59989663073957467</v>
      </c>
      <c r="F713" t="str">
        <f>_xlfn.IFNA(VLOOKUP(D713,ctlistM2!A:AI,4,FALSE),"FA 12:0")</f>
        <v>Cer d18:1/26:0</v>
      </c>
      <c r="G713">
        <f>_xlfn.IFNA(VLOOKUP(D713,ctlistM2!A:AL,11,FALSE),0)</f>
        <v>1</v>
      </c>
      <c r="H713" s="2">
        <f>IF(G713=0,0,VLOOKUP(F713,ProbListM2!D:W,IF(G713=1,17,IF(G713=2,18,IF(G713=3,19,IF(G713=4,20)))), FALSE))</f>
        <v>1.2430639309049359E-2</v>
      </c>
      <c r="I713" s="12" t="str">
        <f>IF(_xlfn.IFNA(VLOOKUP(D713,ctlistM2!A:AI,12,FALSE),"FA 12:0")=0,"FA 12:0", _xlfn.IFNA(VLOOKUP(D713,ctlistM2!A:AI,12,FALSE),"FA 12:0"))</f>
        <v>Cer d18:0/26:1</v>
      </c>
      <c r="J713" s="12">
        <f>_xlfn.IFNA(VLOOKUP(D713,ctlistM2!A:AO,19,FALSE),0)</f>
        <v>2</v>
      </c>
      <c r="K713" s="2">
        <f>IF(J713=0,0,VLOOKUP(I713,ProbListM2!D:W,IF(J713=1,17,IF(J713=2,18,IF(J713=3,19,IF(J713=4,20)))),FALSE))</f>
        <v>2.9310472273871652E-2</v>
      </c>
      <c r="L713" s="12" t="str">
        <f>IF(_xlfn.IFNA(VLOOKUP(D713,ctlistM2!A:AI,20,FALSE),"FA 12:0")=0,"FA 12:0", _xlfn.IFNA(VLOOKUP(D713,ctlistM2!A:AI,20,FALSE),"FA 12:0"))</f>
        <v>FA 12:0</v>
      </c>
      <c r="M713">
        <f>_xlfn.IFNA(VLOOKUP(D713,ctlistM2!A:AR,27,FALSE),0)</f>
        <v>0</v>
      </c>
      <c r="N713" s="2">
        <f>IF(M713=0,0,VLOOKUP(L713,ProbListM2!D:W,IF(M713=1,17,IF(M713=2,18,IF(M713=3,19,IF(M713=4,20)))), FALSE))</f>
        <v>0</v>
      </c>
      <c r="O713" t="str">
        <f>IF(_xlfn.IFNA(VLOOKUP(D713,ctlistM2!A:AI,28,FALSE),"FA 12:0")=0,"FA 12:0", _xlfn.IFNA(VLOOKUP(D713,ctlistM2!A:AI,28,FALSE),"FA 12:0"))</f>
        <v>FA 12:0</v>
      </c>
      <c r="P713">
        <f>_xlfn.IFNA(VLOOKUP(D713,ctlistM2!A:AU,35,FALSE),0)</f>
        <v>0</v>
      </c>
      <c r="Q713" s="2">
        <f>IF(P713=0,0,VLOOKUP(O713,ProbListM2!D:W,IF(P713=1,17,IF(P713=2,18,IF(P713=3,19,IF(P713=4,20)))), FALSE))</f>
        <v>0</v>
      </c>
    </row>
    <row r="714" spans="1:17" x14ac:dyDescent="0.25">
      <c r="A714">
        <v>713</v>
      </c>
      <c r="B714" s="21">
        <v>678.7</v>
      </c>
      <c r="C714" s="21">
        <v>266.39999999999998</v>
      </c>
      <c r="D714" s="21" t="s">
        <v>1696</v>
      </c>
      <c r="E714">
        <f>VLOOKUP(D714,ProbListM2!D:S,10,FALSE)</f>
        <v>0.60007664022991913</v>
      </c>
      <c r="F714" t="str">
        <f>_xlfn.IFNA(VLOOKUP(D714,ctlistM2!A:AI,4,FALSE),"FA 12:0")</f>
        <v>Cer d18:1/26:1</v>
      </c>
      <c r="G714">
        <f>_xlfn.IFNA(VLOOKUP(D714,ctlistM2!A:AL,11,FALSE),0)</f>
        <v>1</v>
      </c>
      <c r="H714" s="2">
        <f>IF(G714=0,0,VLOOKUP(F714,ProbListM2!D:W,IF(G714=1,17,IF(G714=2,18,IF(G714=3,19,IF(G714=4,20)))), FALSE))</f>
        <v>1.2434369340078074E-2</v>
      </c>
      <c r="I714" s="12" t="str">
        <f>IF(_xlfn.IFNA(VLOOKUP(D714,ctlistM2!A:AI,12,FALSE),"FA 12:0")=0,"FA 12:0", _xlfn.IFNA(VLOOKUP(D714,ctlistM2!A:AI,12,FALSE),"FA 12:0"))</f>
        <v>FA 12:0</v>
      </c>
      <c r="J714" s="12">
        <f>_xlfn.IFNA(VLOOKUP(D714,ctlistM2!A:AO,19,FALSE),0)</f>
        <v>0</v>
      </c>
      <c r="K714" s="2">
        <f>IF(J714=0,0,VLOOKUP(I714,ProbListM2!D:W,IF(J714=1,17,IF(J714=2,18,IF(J714=3,19,IF(J714=4,20)))),FALSE))</f>
        <v>0</v>
      </c>
      <c r="L714" s="12" t="str">
        <f>IF(_xlfn.IFNA(VLOOKUP(D714,ctlistM2!A:AI,20,FALSE),"FA 12:0")=0,"FA 12:0", _xlfn.IFNA(VLOOKUP(D714,ctlistM2!A:AI,20,FALSE),"FA 12:0"))</f>
        <v>FA 12:0</v>
      </c>
      <c r="M714">
        <f>_xlfn.IFNA(VLOOKUP(D714,ctlistM2!A:AR,27,FALSE),0)</f>
        <v>0</v>
      </c>
      <c r="N714" s="2">
        <f>IF(M714=0,0,VLOOKUP(L714,ProbListM2!D:W,IF(M714=1,17,IF(M714=2,18,IF(M714=3,19,IF(M714=4,20)))), FALSE))</f>
        <v>0</v>
      </c>
      <c r="O714" t="str">
        <f>IF(_xlfn.IFNA(VLOOKUP(D714,ctlistM2!A:AI,28,FALSE),"FA 12:0")=0,"FA 12:0", _xlfn.IFNA(VLOOKUP(D714,ctlistM2!A:AI,28,FALSE),"FA 12:0"))</f>
        <v>FA 12:0</v>
      </c>
      <c r="P714">
        <f>_xlfn.IFNA(VLOOKUP(D714,ctlistM2!A:AU,35,FALSE),0)</f>
        <v>0</v>
      </c>
      <c r="Q714" s="2">
        <f>IF(P714=0,0,VLOOKUP(O714,ProbListM2!D:W,IF(P714=1,17,IF(P714=2,18,IF(P714=3,19,IF(P714=4,20)))), FALSE))</f>
        <v>0</v>
      </c>
    </row>
    <row r="715" spans="1:17" x14ac:dyDescent="0.25">
      <c r="A715">
        <v>714</v>
      </c>
      <c r="B715" s="120">
        <v>505.5</v>
      </c>
      <c r="C715" s="120">
        <v>273.39999999999998</v>
      </c>
      <c r="D715" s="120" t="s">
        <v>1697</v>
      </c>
      <c r="E715">
        <f>VLOOKUP(D715,ProbListM2!D:S,10,FALSE)</f>
        <v>0.69610467575991963</v>
      </c>
      <c r="F715" t="str">
        <f>_xlfn.IFNA(VLOOKUP(D715,ctlistM2!A:AI,4,FALSE),"FA 12:0")</f>
        <v>FA 12:0</v>
      </c>
      <c r="G715">
        <f>_xlfn.IFNA(VLOOKUP(D715,ctlistM2!A:AL,11,FALSE),0)</f>
        <v>0</v>
      </c>
      <c r="H715" s="2">
        <f>IF(G715=0,0,VLOOKUP(F715,ProbListM2!D:W,IF(G715=1,17,IF(G715=2,18,IF(G715=3,19,IF(G715=4,20)))), FALSE))</f>
        <v>0</v>
      </c>
      <c r="I715" s="12" t="str">
        <f>IF(_xlfn.IFNA(VLOOKUP(D715,ctlistM2!A:AI,12,FALSE),"FA 12:0")=0,"FA 12:0", _xlfn.IFNA(VLOOKUP(D715,ctlistM2!A:AI,12,FALSE),"FA 12:0"))</f>
        <v>FA 12:0</v>
      </c>
      <c r="J715" s="12">
        <f>_xlfn.IFNA(VLOOKUP(D715,ctlistM2!A:AO,19,FALSE),0)</f>
        <v>0</v>
      </c>
      <c r="K715" s="2">
        <f>IF(J715=0,0,VLOOKUP(I715,ProbListM2!D:W,IF(J715=1,17,IF(J715=2,18,IF(J715=3,19,IF(J715=4,20)))),FALSE))</f>
        <v>0</v>
      </c>
      <c r="L715" s="12" t="str">
        <f>IF(_xlfn.IFNA(VLOOKUP(D715,ctlistM2!A:AI,20,FALSE),"FA 12:0")=0,"FA 12:0", _xlfn.IFNA(VLOOKUP(D715,ctlistM2!A:AI,20,FALSE),"FA 12:0"))</f>
        <v>FA 12:0</v>
      </c>
      <c r="M715">
        <f>_xlfn.IFNA(VLOOKUP(D715,ctlistM2!A:AR,27,FALSE),0)</f>
        <v>0</v>
      </c>
      <c r="N715" s="2">
        <f>IF(M715=0,0,VLOOKUP(L715,ProbListM2!D:W,IF(M715=1,17,IF(M715=2,18,IF(M715=3,19,IF(M715=4,20)))), FALSE))</f>
        <v>0</v>
      </c>
      <c r="O715" t="str">
        <f>IF(_xlfn.IFNA(VLOOKUP(D715,ctlistM2!A:AI,28,FALSE),"FA 12:0")=0,"FA 12:0", _xlfn.IFNA(VLOOKUP(D715,ctlistM2!A:AI,28,FALSE),"FA 12:0"))</f>
        <v>FA 12:0</v>
      </c>
      <c r="P715">
        <f>_xlfn.IFNA(VLOOKUP(D715,ctlistM2!A:AU,35,FALSE),0)</f>
        <v>0</v>
      </c>
      <c r="Q715" s="2">
        <f>IF(P715=0,0,VLOOKUP(O715,ProbListM2!D:W,IF(P715=1,17,IF(P715=2,18,IF(P715=3,19,IF(P715=4,20)))), FALSE))</f>
        <v>0</v>
      </c>
    </row>
    <row r="716" spans="1:17" x14ac:dyDescent="0.25">
      <c r="A716">
        <v>715</v>
      </c>
      <c r="B716">
        <v>672.5</v>
      </c>
      <c r="C716">
        <v>264.39999999999998</v>
      </c>
      <c r="D716" t="s">
        <v>1699</v>
      </c>
      <c r="E716">
        <f>VLOOKUP(D716,ProbListM2!D:S,10,FALSE)</f>
        <v>0.63498986551012238</v>
      </c>
      <c r="F716" t="str">
        <f>_xlfn.IFNA(VLOOKUP(D716,ctlistM2!A:AI,4,FALSE),"FA 12:0")</f>
        <v>FA 12:0</v>
      </c>
      <c r="G716">
        <f>_xlfn.IFNA(VLOOKUP(D716,ctlistM2!A:AL,11,FALSE),0)</f>
        <v>0</v>
      </c>
      <c r="H716" s="2">
        <f>IF(G716=0,0,VLOOKUP(F716,ProbListM2!D:W,IF(G716=1,17,IF(G716=2,18,IF(G716=3,19,IF(G716=4,20)))), FALSE))</f>
        <v>0</v>
      </c>
      <c r="I716" s="12" t="str">
        <f>IF(_xlfn.IFNA(VLOOKUP(D716,ctlistM2!A:AI,12,FALSE),"FA 12:0")=0,"FA 12:0", _xlfn.IFNA(VLOOKUP(D716,ctlistM2!A:AI,12,FALSE),"FA 12:0"))</f>
        <v>FA 12:0</v>
      </c>
      <c r="J716" s="12">
        <f>_xlfn.IFNA(VLOOKUP(D716,ctlistM2!A:AO,19,FALSE),0)</f>
        <v>0</v>
      </c>
      <c r="K716" s="2">
        <f>IF(J716=0,0,VLOOKUP(I716,ProbListM2!D:W,IF(J716=1,17,IF(J716=2,18,IF(J716=3,19,IF(J716=4,20)))),FALSE))</f>
        <v>0</v>
      </c>
      <c r="L716" s="12" t="str">
        <f>IF(_xlfn.IFNA(VLOOKUP(D716,ctlistM2!A:AI,20,FALSE),"FA 12:0")=0,"FA 12:0", _xlfn.IFNA(VLOOKUP(D716,ctlistM2!A:AI,20,FALSE),"FA 12:0"))</f>
        <v>FA 12:0</v>
      </c>
      <c r="M716">
        <f>_xlfn.IFNA(VLOOKUP(D716,ctlistM2!A:AR,27,FALSE),0)</f>
        <v>0</v>
      </c>
      <c r="N716" s="2">
        <f>IF(M716=0,0,VLOOKUP(L716,ProbListM2!D:W,IF(M716=1,17,IF(M716=2,18,IF(M716=3,19,IF(M716=4,20)))), FALSE))</f>
        <v>0</v>
      </c>
      <c r="O716" t="str">
        <f>IF(_xlfn.IFNA(VLOOKUP(D716,ctlistM2!A:AI,28,FALSE),"FA 12:0")=0,"FA 12:0", _xlfn.IFNA(VLOOKUP(D716,ctlistM2!A:AI,28,FALSE),"FA 12:0"))</f>
        <v>FA 12:0</v>
      </c>
      <c r="P716">
        <f>_xlfn.IFNA(VLOOKUP(D716,ctlistM2!A:AU,35,FALSE),0)</f>
        <v>0</v>
      </c>
      <c r="Q716" s="2">
        <f>IF(P716=0,0,VLOOKUP(O716,ProbListM2!D:W,IF(P716=1,17,IF(P716=2,18,IF(P716=3,19,IF(P716=4,20)))), FALSE))</f>
        <v>0</v>
      </c>
    </row>
    <row r="717" spans="1:17" x14ac:dyDescent="0.25">
      <c r="A717">
        <v>716</v>
      </c>
      <c r="B717">
        <v>700.6</v>
      </c>
      <c r="C717">
        <v>264.39999999999998</v>
      </c>
      <c r="D717" t="s">
        <v>1700</v>
      </c>
      <c r="E717">
        <f>VLOOKUP(D717,ProbListM2!D:S,10,FALSE)</f>
        <v>0.6207243479289809</v>
      </c>
      <c r="F717" t="str">
        <f>_xlfn.IFNA(VLOOKUP(D717,ctlistM2!A:AI,4,FALSE),"FA 12:0")</f>
        <v>FA 12:0</v>
      </c>
      <c r="G717">
        <f>_xlfn.IFNA(VLOOKUP(D717,ctlistM2!A:AL,11,FALSE),0)</f>
        <v>0</v>
      </c>
      <c r="H717" s="2">
        <f>IF(G717=0,0,VLOOKUP(F717,ProbListM2!D:W,IF(G717=1,17,IF(G717=2,18,IF(G717=3,19,IF(G717=4,20)))), FALSE))</f>
        <v>0</v>
      </c>
      <c r="I717" s="12" t="str">
        <f>IF(_xlfn.IFNA(VLOOKUP(D717,ctlistM2!A:AI,12,FALSE),"FA 12:0")=0,"FA 12:0", _xlfn.IFNA(VLOOKUP(D717,ctlistM2!A:AI,12,FALSE),"FA 12:0"))</f>
        <v>FA 12:0</v>
      </c>
      <c r="J717" s="12">
        <f>_xlfn.IFNA(VLOOKUP(D717,ctlistM2!A:AO,19,FALSE),0)</f>
        <v>0</v>
      </c>
      <c r="K717" s="2">
        <f>IF(J717=0,0,VLOOKUP(I717,ProbListM2!D:W,IF(J717=1,17,IF(J717=2,18,IF(J717=3,19,IF(J717=4,20)))),FALSE))</f>
        <v>0</v>
      </c>
      <c r="L717" s="12" t="str">
        <f>IF(_xlfn.IFNA(VLOOKUP(D717,ctlistM2!A:AI,20,FALSE),"FA 12:0")=0,"FA 12:0", _xlfn.IFNA(VLOOKUP(D717,ctlistM2!A:AI,20,FALSE),"FA 12:0"))</f>
        <v>FA 12:0</v>
      </c>
      <c r="M717">
        <f>_xlfn.IFNA(VLOOKUP(D717,ctlistM2!A:AR,27,FALSE),0)</f>
        <v>0</v>
      </c>
      <c r="N717" s="2">
        <f>IF(M717=0,0,VLOOKUP(L717,ProbListM2!D:W,IF(M717=1,17,IF(M717=2,18,IF(M717=3,19,IF(M717=4,20)))), FALSE))</f>
        <v>0</v>
      </c>
      <c r="O717" t="str">
        <f>IF(_xlfn.IFNA(VLOOKUP(D717,ctlistM2!A:AI,28,FALSE),"FA 12:0")=0,"FA 12:0", _xlfn.IFNA(VLOOKUP(D717,ctlistM2!A:AI,28,FALSE),"FA 12:0"))</f>
        <v>FA 12:0</v>
      </c>
      <c r="P717">
        <f>_xlfn.IFNA(VLOOKUP(D717,ctlistM2!A:AU,35,FALSE),0)</f>
        <v>0</v>
      </c>
      <c r="Q717" s="2">
        <f>IF(P717=0,0,VLOOKUP(O717,ProbListM2!D:W,IF(P717=1,17,IF(P717=2,18,IF(P717=3,19,IF(P717=4,20)))), FALSE))</f>
        <v>0</v>
      </c>
    </row>
    <row r="718" spans="1:17" x14ac:dyDescent="0.25">
      <c r="A718">
        <v>717</v>
      </c>
      <c r="B718">
        <v>728.6</v>
      </c>
      <c r="C718">
        <v>264.39999999999998</v>
      </c>
      <c r="D718" t="s">
        <v>1701</v>
      </c>
      <c r="E718">
        <f>VLOOKUP(D718,ProbListM2!D:S,10,FALSE)</f>
        <v>0.60677931576486943</v>
      </c>
      <c r="F718" t="str">
        <f>_xlfn.IFNA(VLOOKUP(D718,ctlistM2!A:AI,4,FALSE),"FA 12:0")</f>
        <v>HexCER d18:1/18:1</v>
      </c>
      <c r="G718">
        <f>_xlfn.IFNA(VLOOKUP(D718,ctlistM2!A:AL,11,FALSE),0)</f>
        <v>2</v>
      </c>
      <c r="H718" s="2">
        <f>IF(G718=0,0,VLOOKUP(F718,ProbListM2!D:W,IF(G718=1,17,IF(G718=2,18,IF(G718=3,19,IF(G718=4,20)))), FALSE))</f>
        <v>3.209923274192146E-2</v>
      </c>
      <c r="I718" s="12" t="str">
        <f>IF(_xlfn.IFNA(VLOOKUP(D718,ctlistM2!A:AI,12,FALSE),"FA 12:0")=0,"FA 12:0", _xlfn.IFNA(VLOOKUP(D718,ctlistM2!A:AI,12,FALSE),"FA 12:0"))</f>
        <v>FA 12:0</v>
      </c>
      <c r="J718" s="12">
        <f>_xlfn.IFNA(VLOOKUP(D718,ctlistM2!A:AO,19,FALSE),0)</f>
        <v>0</v>
      </c>
      <c r="K718" s="2">
        <f>IF(J718=0,0,VLOOKUP(I718,ProbListM2!D:W,IF(J718=1,17,IF(J718=2,18,IF(J718=3,19,IF(J718=4,20)))),FALSE))</f>
        <v>0</v>
      </c>
      <c r="L718" s="12" t="str">
        <f>IF(_xlfn.IFNA(VLOOKUP(D718,ctlistM2!A:AI,20,FALSE),"FA 12:0")=0,"FA 12:0", _xlfn.IFNA(VLOOKUP(D718,ctlistM2!A:AI,20,FALSE),"FA 12:0"))</f>
        <v>FA 12:0</v>
      </c>
      <c r="M718">
        <f>_xlfn.IFNA(VLOOKUP(D718,ctlistM2!A:AR,27,FALSE),0)</f>
        <v>0</v>
      </c>
      <c r="N718" s="2">
        <f>IF(M718=0,0,VLOOKUP(L718,ProbListM2!D:W,IF(M718=1,17,IF(M718=2,18,IF(M718=3,19,IF(M718=4,20)))), FALSE))</f>
        <v>0</v>
      </c>
      <c r="O718" t="str">
        <f>IF(_xlfn.IFNA(VLOOKUP(D718,ctlistM2!A:AI,28,FALSE),"FA 12:0")=0,"FA 12:0", _xlfn.IFNA(VLOOKUP(D718,ctlistM2!A:AI,28,FALSE),"FA 12:0"))</f>
        <v>FA 12:0</v>
      </c>
      <c r="P718">
        <f>_xlfn.IFNA(VLOOKUP(D718,ctlistM2!A:AU,35,FALSE),0)</f>
        <v>0</v>
      </c>
      <c r="Q718" s="2">
        <f>IF(P718=0,0,VLOOKUP(O718,ProbListM2!D:W,IF(P718=1,17,IF(P718=2,18,IF(P718=3,19,IF(P718=4,20)))), FALSE))</f>
        <v>0</v>
      </c>
    </row>
    <row r="719" spans="1:17" x14ac:dyDescent="0.25">
      <c r="A719">
        <v>718</v>
      </c>
      <c r="B719">
        <v>726.6</v>
      </c>
      <c r="C719">
        <v>264.39999999999998</v>
      </c>
      <c r="D719" t="s">
        <v>1702</v>
      </c>
      <c r="E719">
        <f>VLOOKUP(D719,ProbListM2!D:S,10,FALSE)</f>
        <v>0.60696139052539566</v>
      </c>
      <c r="F719" t="str">
        <f>_xlfn.IFNA(VLOOKUP(D719,ctlistM2!A:AI,4,FALSE),"FA 12:0")</f>
        <v>FA 12:0</v>
      </c>
      <c r="G719">
        <f>_xlfn.IFNA(VLOOKUP(D719,ctlistM2!A:AL,11,FALSE),0)</f>
        <v>0</v>
      </c>
      <c r="H719" s="2">
        <f>IF(G719=0,0,VLOOKUP(F719,ProbListM2!D:W,IF(G719=1,17,IF(G719=2,18,IF(G719=3,19,IF(G719=4,20)))), FALSE))</f>
        <v>0</v>
      </c>
      <c r="I719" s="12" t="str">
        <f>IF(_xlfn.IFNA(VLOOKUP(D719,ctlistM2!A:AI,12,FALSE),"FA 12:0")=0,"FA 12:0", _xlfn.IFNA(VLOOKUP(D719,ctlistM2!A:AI,12,FALSE),"FA 12:0"))</f>
        <v>FA 12:0</v>
      </c>
      <c r="J719" s="12">
        <f>_xlfn.IFNA(VLOOKUP(D719,ctlistM2!A:AO,19,FALSE),0)</f>
        <v>0</v>
      </c>
      <c r="K719" s="2">
        <f>IF(J719=0,0,VLOOKUP(I719,ProbListM2!D:W,IF(J719=1,17,IF(J719=2,18,IF(J719=3,19,IF(J719=4,20)))),FALSE))</f>
        <v>0</v>
      </c>
      <c r="L719" s="12" t="str">
        <f>IF(_xlfn.IFNA(VLOOKUP(D719,ctlistM2!A:AI,20,FALSE),"FA 12:0")=0,"FA 12:0", _xlfn.IFNA(VLOOKUP(D719,ctlistM2!A:AI,20,FALSE),"FA 12:0"))</f>
        <v>FA 12:0</v>
      </c>
      <c r="M719">
        <f>_xlfn.IFNA(VLOOKUP(D719,ctlistM2!A:AR,27,FALSE),0)</f>
        <v>0</v>
      </c>
      <c r="N719" s="2">
        <f>IF(M719=0,0,VLOOKUP(L719,ProbListM2!D:W,IF(M719=1,17,IF(M719=2,18,IF(M719=3,19,IF(M719=4,20)))), FALSE))</f>
        <v>0</v>
      </c>
      <c r="O719" t="str">
        <f>IF(_xlfn.IFNA(VLOOKUP(D719,ctlistM2!A:AI,28,FALSE),"FA 12:0")=0,"FA 12:0", _xlfn.IFNA(VLOOKUP(D719,ctlistM2!A:AI,28,FALSE),"FA 12:0"))</f>
        <v>FA 12:0</v>
      </c>
      <c r="P719">
        <f>_xlfn.IFNA(VLOOKUP(D719,ctlistM2!A:AU,35,FALSE),0)</f>
        <v>0</v>
      </c>
      <c r="Q719" s="2">
        <f>IF(P719=0,0,VLOOKUP(O719,ProbListM2!D:W,IF(P719=1,17,IF(P719=2,18,IF(P719=3,19,IF(P719=4,20)))), FALSE))</f>
        <v>0</v>
      </c>
    </row>
    <row r="720" spans="1:17" x14ac:dyDescent="0.25">
      <c r="A720">
        <v>719</v>
      </c>
      <c r="B720">
        <v>756.6</v>
      </c>
      <c r="C720">
        <v>264.39999999999998</v>
      </c>
      <c r="D720" t="s">
        <v>1703</v>
      </c>
      <c r="E720">
        <f>VLOOKUP(D720,ProbListM2!D:S,10,FALSE)</f>
        <v>0.59314756907555333</v>
      </c>
      <c r="F720" t="str">
        <f>_xlfn.IFNA(VLOOKUP(D720,ctlistM2!A:AI,4,FALSE),"FA 12:0")</f>
        <v>HexCER d18:1/20:1</v>
      </c>
      <c r="G720">
        <f>_xlfn.IFNA(VLOOKUP(D720,ctlistM2!A:AL,11,FALSE),0)</f>
        <v>2</v>
      </c>
      <c r="H720" s="2">
        <f>IF(G720=0,0,VLOOKUP(F720,ProbListM2!D:W,IF(G720=1,17,IF(G720=2,18,IF(G720=3,19,IF(G720=4,20)))), FALSE))</f>
        <v>3.5212500719747013E-2</v>
      </c>
      <c r="I720" s="12" t="str">
        <f>IF(_xlfn.IFNA(VLOOKUP(D720,ctlistM2!A:AI,12,FALSE),"FA 12:0")=0,"FA 12:0", _xlfn.IFNA(VLOOKUP(D720,ctlistM2!A:AI,12,FALSE),"FA 12:0"))</f>
        <v>FA 12:0</v>
      </c>
      <c r="J720" s="12">
        <f>_xlfn.IFNA(VLOOKUP(D720,ctlistM2!A:AO,19,FALSE),0)</f>
        <v>0</v>
      </c>
      <c r="K720" s="2">
        <f>IF(J720=0,0,VLOOKUP(I720,ProbListM2!D:W,IF(J720=1,17,IF(J720=2,18,IF(J720=3,19,IF(J720=4,20)))),FALSE))</f>
        <v>0</v>
      </c>
      <c r="L720" s="12" t="str">
        <f>IF(_xlfn.IFNA(VLOOKUP(D720,ctlistM2!A:AI,20,FALSE),"FA 12:0")=0,"FA 12:0", _xlfn.IFNA(VLOOKUP(D720,ctlistM2!A:AI,20,FALSE),"FA 12:0"))</f>
        <v>FA 12:0</v>
      </c>
      <c r="M720">
        <f>_xlfn.IFNA(VLOOKUP(D720,ctlistM2!A:AR,27,FALSE),0)</f>
        <v>0</v>
      </c>
      <c r="N720" s="2">
        <f>IF(M720=0,0,VLOOKUP(L720,ProbListM2!D:W,IF(M720=1,17,IF(M720=2,18,IF(M720=3,19,IF(M720=4,20)))), FALSE))</f>
        <v>0</v>
      </c>
      <c r="O720" t="str">
        <f>IF(_xlfn.IFNA(VLOOKUP(D720,ctlistM2!A:AI,28,FALSE),"FA 12:0")=0,"FA 12:0", _xlfn.IFNA(VLOOKUP(D720,ctlistM2!A:AI,28,FALSE),"FA 12:0"))</f>
        <v>FA 12:0</v>
      </c>
      <c r="P720">
        <f>_xlfn.IFNA(VLOOKUP(D720,ctlistM2!A:AU,35,FALSE),0)</f>
        <v>0</v>
      </c>
      <c r="Q720" s="2">
        <f>IF(P720=0,0,VLOOKUP(O720,ProbListM2!D:W,IF(P720=1,17,IF(P720=2,18,IF(P720=3,19,IF(P720=4,20)))), FALSE))</f>
        <v>0</v>
      </c>
    </row>
    <row r="721" spans="1:17" x14ac:dyDescent="0.25">
      <c r="A721">
        <v>720</v>
      </c>
      <c r="B721">
        <v>754.6</v>
      </c>
      <c r="C721">
        <v>264.39999999999998</v>
      </c>
      <c r="D721" t="s">
        <v>1704</v>
      </c>
      <c r="E721">
        <f>VLOOKUP(D721,ProbListM2!D:S,10,FALSE)</f>
        <v>0.59332555339174597</v>
      </c>
      <c r="F721" t="str">
        <f>_xlfn.IFNA(VLOOKUP(D721,ctlistM2!A:AI,4,FALSE),"FA 12:0")</f>
        <v>FA 12:0</v>
      </c>
      <c r="G721">
        <f>_xlfn.IFNA(VLOOKUP(D721,ctlistM2!A:AL,11,FALSE),0)</f>
        <v>0</v>
      </c>
      <c r="H721" s="2">
        <f>IF(G721=0,0,VLOOKUP(F721,ProbListM2!D:W,IF(G721=1,17,IF(G721=2,18,IF(G721=3,19,IF(G721=4,20)))), FALSE))</f>
        <v>0</v>
      </c>
      <c r="I721" s="12" t="str">
        <f>IF(_xlfn.IFNA(VLOOKUP(D721,ctlistM2!A:AI,12,FALSE),"FA 12:0")=0,"FA 12:0", _xlfn.IFNA(VLOOKUP(D721,ctlistM2!A:AI,12,FALSE),"FA 12:0"))</f>
        <v>FA 12:0</v>
      </c>
      <c r="J721" s="12">
        <f>_xlfn.IFNA(VLOOKUP(D721,ctlistM2!A:AO,19,FALSE),0)</f>
        <v>0</v>
      </c>
      <c r="K721" s="2">
        <f>IF(J721=0,0,VLOOKUP(I721,ProbListM2!D:W,IF(J721=1,17,IF(J721=2,18,IF(J721=3,19,IF(J721=4,20)))),FALSE))</f>
        <v>0</v>
      </c>
      <c r="L721" s="12" t="str">
        <f>IF(_xlfn.IFNA(VLOOKUP(D721,ctlistM2!A:AI,20,FALSE),"FA 12:0")=0,"FA 12:0", _xlfn.IFNA(VLOOKUP(D721,ctlistM2!A:AI,20,FALSE),"FA 12:0"))</f>
        <v>FA 12:0</v>
      </c>
      <c r="M721">
        <f>_xlfn.IFNA(VLOOKUP(D721,ctlistM2!A:AR,27,FALSE),0)</f>
        <v>0</v>
      </c>
      <c r="N721" s="2">
        <f>IF(M721=0,0,VLOOKUP(L721,ProbListM2!D:W,IF(M721=1,17,IF(M721=2,18,IF(M721=3,19,IF(M721=4,20)))), FALSE))</f>
        <v>0</v>
      </c>
      <c r="O721" t="str">
        <f>IF(_xlfn.IFNA(VLOOKUP(D721,ctlistM2!A:AI,28,FALSE),"FA 12:0")=0,"FA 12:0", _xlfn.IFNA(VLOOKUP(D721,ctlistM2!A:AI,28,FALSE),"FA 12:0"))</f>
        <v>FA 12:0</v>
      </c>
      <c r="P721">
        <f>_xlfn.IFNA(VLOOKUP(D721,ctlistM2!A:AU,35,FALSE),0)</f>
        <v>0</v>
      </c>
      <c r="Q721" s="2">
        <f>IF(P721=0,0,VLOOKUP(O721,ProbListM2!D:W,IF(P721=1,17,IF(P721=2,18,IF(P721=3,19,IF(P721=4,20)))), FALSE))</f>
        <v>0</v>
      </c>
    </row>
    <row r="722" spans="1:17" x14ac:dyDescent="0.25">
      <c r="A722">
        <v>721</v>
      </c>
      <c r="B722">
        <v>784.7</v>
      </c>
      <c r="C722">
        <v>264.39999999999998</v>
      </c>
      <c r="D722" t="s">
        <v>1705</v>
      </c>
      <c r="E722">
        <f>VLOOKUP(D722,ProbListM2!D:S,10,FALSE)</f>
        <v>0.57982206967083283</v>
      </c>
      <c r="F722" t="str">
        <f>_xlfn.IFNA(VLOOKUP(D722,ctlistM2!A:AI,4,FALSE),"FA 12:0")</f>
        <v>HexCER d18:1/22:1</v>
      </c>
      <c r="G722">
        <f>_xlfn.IFNA(VLOOKUP(D722,ctlistM2!A:AL,11,FALSE),0)</f>
        <v>2</v>
      </c>
      <c r="H722" s="2">
        <f>IF(G722=0,0,VLOOKUP(F722,ProbListM2!D:W,IF(G722=1,17,IF(G722=2,18,IF(G722=3,19,IF(G722=4,20)))), FALSE))</f>
        <v>3.8472374857321363E-2</v>
      </c>
      <c r="I722" s="12" t="str">
        <f>IF(_xlfn.IFNA(VLOOKUP(D722,ctlistM2!A:AI,12,FALSE),"FA 12:0")=0,"FA 12:0", _xlfn.IFNA(VLOOKUP(D722,ctlistM2!A:AI,12,FALSE),"FA 12:0"))</f>
        <v>FA 12:0</v>
      </c>
      <c r="J722" s="12">
        <f>_xlfn.IFNA(VLOOKUP(D722,ctlistM2!A:AO,19,FALSE),0)</f>
        <v>0</v>
      </c>
      <c r="K722" s="2">
        <f>IF(J722=0,0,VLOOKUP(I722,ProbListM2!D:W,IF(J722=1,17,IF(J722=2,18,IF(J722=3,19,IF(J722=4,20)))),FALSE))</f>
        <v>0</v>
      </c>
      <c r="L722" s="12" t="str">
        <f>IF(_xlfn.IFNA(VLOOKUP(D722,ctlistM2!A:AI,20,FALSE),"FA 12:0")=0,"FA 12:0", _xlfn.IFNA(VLOOKUP(D722,ctlistM2!A:AI,20,FALSE),"FA 12:0"))</f>
        <v>FA 12:0</v>
      </c>
      <c r="M722">
        <f>_xlfn.IFNA(VLOOKUP(D722,ctlistM2!A:AR,27,FALSE),0)</f>
        <v>0</v>
      </c>
      <c r="N722" s="2">
        <f>IF(M722=0,0,VLOOKUP(L722,ProbListM2!D:W,IF(M722=1,17,IF(M722=2,18,IF(M722=3,19,IF(M722=4,20)))), FALSE))</f>
        <v>0</v>
      </c>
      <c r="O722" t="str">
        <f>IF(_xlfn.IFNA(VLOOKUP(D722,ctlistM2!A:AI,28,FALSE),"FA 12:0")=0,"FA 12:0", _xlfn.IFNA(VLOOKUP(D722,ctlistM2!A:AI,28,FALSE),"FA 12:0"))</f>
        <v>FA 12:0</v>
      </c>
      <c r="P722">
        <f>_xlfn.IFNA(VLOOKUP(D722,ctlistM2!A:AU,35,FALSE),0)</f>
        <v>0</v>
      </c>
      <c r="Q722" s="2">
        <f>IF(P722=0,0,VLOOKUP(O722,ProbListM2!D:W,IF(P722=1,17,IF(P722=2,18,IF(P722=3,19,IF(P722=4,20)))), FALSE))</f>
        <v>0</v>
      </c>
    </row>
    <row r="723" spans="1:17" x14ac:dyDescent="0.25">
      <c r="A723">
        <v>722</v>
      </c>
      <c r="B723">
        <v>782.7</v>
      </c>
      <c r="C723">
        <v>264.39999999999998</v>
      </c>
      <c r="D723" t="s">
        <v>1706</v>
      </c>
      <c r="E723">
        <f>VLOOKUP(D723,ProbListM2!D:S,10,FALSE)</f>
        <v>0.57999605543755284</v>
      </c>
      <c r="F723" t="str">
        <f>_xlfn.IFNA(VLOOKUP(D723,ctlistM2!A:AI,4,FALSE),"FA 12:0")</f>
        <v>FA 12:0</v>
      </c>
      <c r="G723">
        <f>_xlfn.IFNA(VLOOKUP(D723,ctlistM2!A:AL,11,FALSE),0)</f>
        <v>0</v>
      </c>
      <c r="H723" s="2">
        <f>IF(G723=0,0,VLOOKUP(F723,ProbListM2!D:W,IF(G723=1,17,IF(G723=2,18,IF(G723=3,19,IF(G723=4,20)))), FALSE))</f>
        <v>0</v>
      </c>
      <c r="I723" s="12" t="str">
        <f>IF(_xlfn.IFNA(VLOOKUP(D723,ctlistM2!A:AI,12,FALSE),"FA 12:0")=0,"FA 12:0", _xlfn.IFNA(VLOOKUP(D723,ctlistM2!A:AI,12,FALSE),"FA 12:0"))</f>
        <v>FA 12:0</v>
      </c>
      <c r="J723" s="12">
        <f>_xlfn.IFNA(VLOOKUP(D723,ctlistM2!A:AO,19,FALSE),0)</f>
        <v>0</v>
      </c>
      <c r="K723" s="2">
        <f>IF(J723=0,0,VLOOKUP(I723,ProbListM2!D:W,IF(J723=1,17,IF(J723=2,18,IF(J723=3,19,IF(J723=4,20)))),FALSE))</f>
        <v>0</v>
      </c>
      <c r="L723" s="12" t="str">
        <f>IF(_xlfn.IFNA(VLOOKUP(D723,ctlistM2!A:AI,20,FALSE),"FA 12:0")=0,"FA 12:0", _xlfn.IFNA(VLOOKUP(D723,ctlistM2!A:AI,20,FALSE),"FA 12:0"))</f>
        <v>FA 12:0</v>
      </c>
      <c r="M723">
        <f>_xlfn.IFNA(VLOOKUP(D723,ctlistM2!A:AR,27,FALSE),0)</f>
        <v>0</v>
      </c>
      <c r="N723" s="2">
        <f>IF(M723=0,0,VLOOKUP(L723,ProbListM2!D:W,IF(M723=1,17,IF(M723=2,18,IF(M723=3,19,IF(M723=4,20)))), FALSE))</f>
        <v>0</v>
      </c>
      <c r="O723" t="str">
        <f>IF(_xlfn.IFNA(VLOOKUP(D723,ctlistM2!A:AI,28,FALSE),"FA 12:0")=0,"FA 12:0", _xlfn.IFNA(VLOOKUP(D723,ctlistM2!A:AI,28,FALSE),"FA 12:0"))</f>
        <v>FA 12:0</v>
      </c>
      <c r="P723">
        <f>_xlfn.IFNA(VLOOKUP(D723,ctlistM2!A:AU,35,FALSE),0)</f>
        <v>0</v>
      </c>
      <c r="Q723" s="2">
        <f>IF(P723=0,0,VLOOKUP(O723,ProbListM2!D:W,IF(P723=1,17,IF(P723=2,18,IF(P723=3,19,IF(P723=4,20)))), FALSE))</f>
        <v>0</v>
      </c>
    </row>
    <row r="724" spans="1:17" x14ac:dyDescent="0.25">
      <c r="A724">
        <v>723</v>
      </c>
      <c r="B724">
        <v>812.7</v>
      </c>
      <c r="C724">
        <v>264.39999999999998</v>
      </c>
      <c r="D724" t="s">
        <v>1707</v>
      </c>
      <c r="E724">
        <f>VLOOKUP(D724,ProbListM2!D:S,10,FALSE)</f>
        <v>0.56679593747866275</v>
      </c>
      <c r="F724" t="str">
        <f>_xlfn.IFNA(VLOOKUP(D724,ctlistM2!A:AI,4,FALSE),"FA 12:0")</f>
        <v>HexCER d18:1/24:1</v>
      </c>
      <c r="G724">
        <f>_xlfn.IFNA(VLOOKUP(D724,ctlistM2!A:AL,11,FALSE),0)</f>
        <v>2</v>
      </c>
      <c r="H724" s="2">
        <f>IF(G724=0,0,VLOOKUP(F724,ProbListM2!D:W,IF(G724=1,17,IF(G724=2,18,IF(G724=3,19,IF(G724=4,20)))), FALSE))</f>
        <v>4.1863896456334176E-2</v>
      </c>
      <c r="I724" s="12" t="str">
        <f>IF(_xlfn.IFNA(VLOOKUP(D724,ctlistM2!A:AI,12,FALSE),"FA 12:0")=0,"FA 12:0", _xlfn.IFNA(VLOOKUP(D724,ctlistM2!A:AI,12,FALSE),"FA 12:0"))</f>
        <v>FA 12:0</v>
      </c>
      <c r="J724" s="12">
        <f>_xlfn.IFNA(VLOOKUP(D724,ctlistM2!A:AO,19,FALSE),0)</f>
        <v>0</v>
      </c>
      <c r="K724" s="2">
        <f>IF(J724=0,0,VLOOKUP(I724,ProbListM2!D:W,IF(J724=1,17,IF(J724=2,18,IF(J724=3,19,IF(J724=4,20)))),FALSE))</f>
        <v>0</v>
      </c>
      <c r="L724" s="12" t="str">
        <f>IF(_xlfn.IFNA(VLOOKUP(D724,ctlistM2!A:AI,20,FALSE),"FA 12:0")=0,"FA 12:0", _xlfn.IFNA(VLOOKUP(D724,ctlistM2!A:AI,20,FALSE),"FA 12:0"))</f>
        <v>FA 12:0</v>
      </c>
      <c r="M724">
        <f>_xlfn.IFNA(VLOOKUP(D724,ctlistM2!A:AR,27,FALSE),0)</f>
        <v>0</v>
      </c>
      <c r="N724" s="2">
        <f>IF(M724=0,0,VLOOKUP(L724,ProbListM2!D:W,IF(M724=1,17,IF(M724=2,18,IF(M724=3,19,IF(M724=4,20)))), FALSE))</f>
        <v>0</v>
      </c>
      <c r="O724" t="str">
        <f>IF(_xlfn.IFNA(VLOOKUP(D724,ctlistM2!A:AI,28,FALSE),"FA 12:0")=0,"FA 12:0", _xlfn.IFNA(VLOOKUP(D724,ctlistM2!A:AI,28,FALSE),"FA 12:0"))</f>
        <v>FA 12:0</v>
      </c>
      <c r="P724">
        <f>_xlfn.IFNA(VLOOKUP(D724,ctlistM2!A:AU,35,FALSE),0)</f>
        <v>0</v>
      </c>
      <c r="Q724" s="2">
        <f>IF(P724=0,0,VLOOKUP(O724,ProbListM2!D:W,IF(P724=1,17,IF(P724=2,18,IF(P724=3,19,IF(P724=4,20)))), FALSE))</f>
        <v>0</v>
      </c>
    </row>
    <row r="725" spans="1:17" x14ac:dyDescent="0.25">
      <c r="A725">
        <v>724</v>
      </c>
      <c r="B725">
        <v>810.7</v>
      </c>
      <c r="C725">
        <v>264.39999999999998</v>
      </c>
      <c r="D725" t="s">
        <v>1708</v>
      </c>
      <c r="E725">
        <f>VLOOKUP(D725,ProbListM2!D:S,10,FALSE)</f>
        <v>0.56696601452628526</v>
      </c>
      <c r="F725" t="str">
        <f>_xlfn.IFNA(VLOOKUP(D725,ctlistM2!A:AI,4,FALSE),"FA 12:0")</f>
        <v>FA 12:0</v>
      </c>
      <c r="G725">
        <f>_xlfn.IFNA(VLOOKUP(D725,ctlistM2!A:AL,11,FALSE),0)</f>
        <v>0</v>
      </c>
      <c r="H725" s="2">
        <f>IF(G725=0,0,VLOOKUP(F725,ProbListM2!D:W,IF(G725=1,17,IF(G725=2,18,IF(G725=3,19,IF(G725=4,20)))), FALSE))</f>
        <v>0</v>
      </c>
      <c r="I725" s="12" t="str">
        <f>IF(_xlfn.IFNA(VLOOKUP(D725,ctlistM2!A:AI,12,FALSE),"FA 12:0")=0,"FA 12:0", _xlfn.IFNA(VLOOKUP(D725,ctlistM2!A:AI,12,FALSE),"FA 12:0"))</f>
        <v>FA 12:0</v>
      </c>
      <c r="J725" s="12">
        <f>_xlfn.IFNA(VLOOKUP(D725,ctlistM2!A:AO,19,FALSE),0)</f>
        <v>0</v>
      </c>
      <c r="K725" s="2">
        <f>IF(J725=0,0,VLOOKUP(I725,ProbListM2!D:W,IF(J725=1,17,IF(J725=2,18,IF(J725=3,19,IF(J725=4,20)))),FALSE))</f>
        <v>0</v>
      </c>
      <c r="L725" s="12" t="str">
        <f>IF(_xlfn.IFNA(VLOOKUP(D725,ctlistM2!A:AI,20,FALSE),"FA 12:0")=0,"FA 12:0", _xlfn.IFNA(VLOOKUP(D725,ctlistM2!A:AI,20,FALSE),"FA 12:0"))</f>
        <v>FA 12:0</v>
      </c>
      <c r="M725">
        <f>_xlfn.IFNA(VLOOKUP(D725,ctlistM2!A:AR,27,FALSE),0)</f>
        <v>0</v>
      </c>
      <c r="N725" s="2">
        <f>IF(M725=0,0,VLOOKUP(L725,ProbListM2!D:W,IF(M725=1,17,IF(M725=2,18,IF(M725=3,19,IF(M725=4,20)))), FALSE))</f>
        <v>0</v>
      </c>
      <c r="O725" t="str">
        <f>IF(_xlfn.IFNA(VLOOKUP(D725,ctlistM2!A:AI,28,FALSE),"FA 12:0")=0,"FA 12:0", _xlfn.IFNA(VLOOKUP(D725,ctlistM2!A:AI,28,FALSE),"FA 12:0"))</f>
        <v>FA 12:0</v>
      </c>
      <c r="P725">
        <f>_xlfn.IFNA(VLOOKUP(D725,ctlistM2!A:AU,35,FALSE),0)</f>
        <v>0</v>
      </c>
      <c r="Q725" s="2">
        <f>IF(P725=0,0,VLOOKUP(O725,ProbListM2!D:W,IF(P725=1,17,IF(P725=2,18,IF(P725=3,19,IF(P725=4,20)))), FALSE))</f>
        <v>0</v>
      </c>
    </row>
    <row r="726" spans="1:17" x14ac:dyDescent="0.25">
      <c r="A726">
        <v>725</v>
      </c>
      <c r="B726">
        <v>840.7</v>
      </c>
      <c r="C726">
        <v>264.39999999999998</v>
      </c>
      <c r="D726" t="s">
        <v>1709</v>
      </c>
      <c r="E726">
        <f>VLOOKUP(D726,ProbListM2!D:S,10,FALSE)</f>
        <v>0.55406244699291174</v>
      </c>
      <c r="F726" t="str">
        <f>_xlfn.IFNA(VLOOKUP(D726,ctlistM2!A:AI,4,FALSE),"FA 12:0")</f>
        <v>HexCER d18:1/26:1</v>
      </c>
      <c r="G726">
        <f>_xlfn.IFNA(VLOOKUP(D726,ctlistM2!A:AL,11,FALSE),0)</f>
        <v>2</v>
      </c>
      <c r="H726" s="2">
        <f>IF(G726=0,0,VLOOKUP(F726,ProbListM2!D:W,IF(G726=1,17,IF(G726=2,18,IF(G726=3,19,IF(G726=4,20)))), FALSE))</f>
        <v>4.5372857712290472E-2</v>
      </c>
      <c r="I726" s="12" t="str">
        <f>IF(_xlfn.IFNA(VLOOKUP(D726,ctlistM2!A:AI,12,FALSE),"FA 12:0")=0,"FA 12:0", _xlfn.IFNA(VLOOKUP(D726,ctlistM2!A:AI,12,FALSE),"FA 12:0"))</f>
        <v>FA 12:0</v>
      </c>
      <c r="J726" s="12">
        <f>_xlfn.IFNA(VLOOKUP(D726,ctlistM2!A:AO,19,FALSE),0)</f>
        <v>0</v>
      </c>
      <c r="K726" s="2">
        <f>IF(J726=0,0,VLOOKUP(I726,ProbListM2!D:W,IF(J726=1,17,IF(J726=2,18,IF(J726=3,19,IF(J726=4,20)))),FALSE))</f>
        <v>0</v>
      </c>
      <c r="L726" s="12" t="str">
        <f>IF(_xlfn.IFNA(VLOOKUP(D726,ctlistM2!A:AI,20,FALSE),"FA 12:0")=0,"FA 12:0", _xlfn.IFNA(VLOOKUP(D726,ctlistM2!A:AI,20,FALSE),"FA 12:0"))</f>
        <v>FA 12:0</v>
      </c>
      <c r="M726">
        <f>_xlfn.IFNA(VLOOKUP(D726,ctlistM2!A:AR,27,FALSE),0)</f>
        <v>0</v>
      </c>
      <c r="N726" s="2">
        <f>IF(M726=0,0,VLOOKUP(L726,ProbListM2!D:W,IF(M726=1,17,IF(M726=2,18,IF(M726=3,19,IF(M726=4,20)))), FALSE))</f>
        <v>0</v>
      </c>
      <c r="O726" t="str">
        <f>IF(_xlfn.IFNA(VLOOKUP(D726,ctlistM2!A:AI,28,FALSE),"FA 12:0")=0,"FA 12:0", _xlfn.IFNA(VLOOKUP(D726,ctlistM2!A:AI,28,FALSE),"FA 12:0"))</f>
        <v>FA 12:0</v>
      </c>
      <c r="P726">
        <f>_xlfn.IFNA(VLOOKUP(D726,ctlistM2!A:AU,35,FALSE),0)</f>
        <v>0</v>
      </c>
      <c r="Q726" s="2">
        <f>IF(P726=0,0,VLOOKUP(O726,ProbListM2!D:W,IF(P726=1,17,IF(P726=2,18,IF(P726=3,19,IF(P726=4,20)))), FALSE))</f>
        <v>0</v>
      </c>
    </row>
    <row r="727" spans="1:17" x14ac:dyDescent="0.25">
      <c r="A727">
        <v>726</v>
      </c>
      <c r="B727">
        <v>838.7</v>
      </c>
      <c r="C727">
        <v>264.39999999999998</v>
      </c>
      <c r="D727" t="s">
        <v>1710</v>
      </c>
      <c r="E727">
        <f>VLOOKUP(D727,ProbListM2!D:S,10,FALSE)</f>
        <v>0.55422870313370598</v>
      </c>
      <c r="F727" t="str">
        <f>_xlfn.IFNA(VLOOKUP(D727,ctlistM2!A:AI,4,FALSE),"FA 12:0")</f>
        <v>FA 12:0</v>
      </c>
      <c r="G727">
        <f>_xlfn.IFNA(VLOOKUP(D727,ctlistM2!A:AL,11,FALSE),0)</f>
        <v>0</v>
      </c>
      <c r="H727" s="2">
        <f>IF(G727=0,0,VLOOKUP(F727,ProbListM2!D:W,IF(G727=1,17,IF(G727=2,18,IF(G727=3,19,IF(G727=4,20)))), FALSE))</f>
        <v>0</v>
      </c>
      <c r="I727" s="12" t="str">
        <f>IF(_xlfn.IFNA(VLOOKUP(D727,ctlistM2!A:AI,12,FALSE),"FA 12:0")=0,"FA 12:0", _xlfn.IFNA(VLOOKUP(D727,ctlistM2!A:AI,12,FALSE),"FA 12:0"))</f>
        <v>FA 12:0</v>
      </c>
      <c r="J727" s="12">
        <f>_xlfn.IFNA(VLOOKUP(D727,ctlistM2!A:AO,19,FALSE),0)</f>
        <v>0</v>
      </c>
      <c r="K727" s="2">
        <f>IF(J727=0,0,VLOOKUP(I727,ProbListM2!D:W,IF(J727=1,17,IF(J727=2,18,IF(J727=3,19,IF(J727=4,20)))),FALSE))</f>
        <v>0</v>
      </c>
      <c r="L727" s="12" t="str">
        <f>IF(_xlfn.IFNA(VLOOKUP(D727,ctlistM2!A:AI,20,FALSE),"FA 12:0")=0,"FA 12:0", _xlfn.IFNA(VLOOKUP(D727,ctlistM2!A:AI,20,FALSE),"FA 12:0"))</f>
        <v>FA 12:0</v>
      </c>
      <c r="M727">
        <f>_xlfn.IFNA(VLOOKUP(D727,ctlistM2!A:AR,27,FALSE),0)</f>
        <v>0</v>
      </c>
      <c r="N727" s="2">
        <f>IF(M727=0,0,VLOOKUP(L727,ProbListM2!D:W,IF(M727=1,17,IF(M727=2,18,IF(M727=3,19,IF(M727=4,20)))), FALSE))</f>
        <v>0</v>
      </c>
      <c r="O727" t="str">
        <f>IF(_xlfn.IFNA(VLOOKUP(D727,ctlistM2!A:AI,28,FALSE),"FA 12:0")=0,"FA 12:0", _xlfn.IFNA(VLOOKUP(D727,ctlistM2!A:AI,28,FALSE),"FA 12:0"))</f>
        <v>FA 12:0</v>
      </c>
      <c r="P727">
        <f>_xlfn.IFNA(VLOOKUP(D727,ctlistM2!A:AU,35,FALSE),0)</f>
        <v>0</v>
      </c>
      <c r="Q727" s="2">
        <f>IF(P727=0,0,VLOOKUP(O727,ProbListM2!D:W,IF(P727=1,17,IF(P727=2,18,IF(P727=3,19,IF(P727=4,20)))), FALSE))</f>
        <v>0</v>
      </c>
    </row>
    <row r="728" spans="1:17" x14ac:dyDescent="0.25">
      <c r="A728">
        <v>727</v>
      </c>
      <c r="B728" s="120">
        <v>693.6</v>
      </c>
      <c r="C728" s="120">
        <v>271.39999999999998</v>
      </c>
      <c r="D728" s="120" t="s">
        <v>1711</v>
      </c>
      <c r="E728">
        <f>VLOOKUP(D728,ProbListM2!D:S,10,FALSE)</f>
        <v>0.62847619274813826</v>
      </c>
      <c r="F728" t="str">
        <f>_xlfn.IFNA(VLOOKUP(D728,ctlistM2!A:AI,4,FALSE),"FA 12:0")</f>
        <v>FA 12:0</v>
      </c>
      <c r="G728">
        <f>_xlfn.IFNA(VLOOKUP(D728,ctlistM2!A:AL,11,FALSE),0)</f>
        <v>0</v>
      </c>
      <c r="H728" s="2">
        <f>IF(G728=0,0,VLOOKUP(F728,ProbListM2!D:W,IF(G728=1,17,IF(G728=2,18,IF(G728=3,19,IF(G728=4,20)))), FALSE))</f>
        <v>0</v>
      </c>
      <c r="I728" s="12" t="str">
        <f>IF(_xlfn.IFNA(VLOOKUP(D728,ctlistM2!A:AI,12,FALSE),"FA 12:0")=0,"FA 12:0", _xlfn.IFNA(VLOOKUP(D728,ctlistM2!A:AI,12,FALSE),"FA 12:0"))</f>
        <v>FA 12:0</v>
      </c>
      <c r="J728" s="12">
        <f>_xlfn.IFNA(VLOOKUP(D728,ctlistM2!A:AO,19,FALSE),0)</f>
        <v>0</v>
      </c>
      <c r="K728" s="2">
        <f>IF(J728=0,0,VLOOKUP(I728,ProbListM2!D:W,IF(J728=1,17,IF(J728=2,18,IF(J728=3,19,IF(J728=4,20)))),FALSE))</f>
        <v>0</v>
      </c>
      <c r="L728" s="12" t="str">
        <f>IF(_xlfn.IFNA(VLOOKUP(D728,ctlistM2!A:AI,20,FALSE),"FA 12:0")=0,"FA 12:0", _xlfn.IFNA(VLOOKUP(D728,ctlistM2!A:AI,20,FALSE),"FA 12:0"))</f>
        <v>FA 12:0</v>
      </c>
      <c r="M728">
        <f>_xlfn.IFNA(VLOOKUP(D728,ctlistM2!A:AR,27,FALSE),0)</f>
        <v>0</v>
      </c>
      <c r="N728" s="2">
        <f>IF(M728=0,0,VLOOKUP(L728,ProbListM2!D:W,IF(M728=1,17,IF(M728=2,18,IF(M728=3,19,IF(M728=4,20)))), FALSE))</f>
        <v>0</v>
      </c>
      <c r="O728" t="str">
        <f>IF(_xlfn.IFNA(VLOOKUP(D728,ctlistM2!A:AI,28,FALSE),"FA 12:0")=0,"FA 12:0", _xlfn.IFNA(VLOOKUP(D728,ctlistM2!A:AI,28,FALSE),"FA 12:0"))</f>
        <v>FA 12:0</v>
      </c>
      <c r="P728">
        <f>_xlfn.IFNA(VLOOKUP(D728,ctlistM2!A:AU,35,FALSE),0)</f>
        <v>0</v>
      </c>
      <c r="Q728" s="2">
        <f>IF(P728=0,0,VLOOKUP(O728,ProbListM2!D:W,IF(P728=1,17,IF(P728=2,18,IF(P728=3,19,IF(P728=4,20)))), FALSE))</f>
        <v>0</v>
      </c>
    </row>
    <row r="729" spans="1:17" x14ac:dyDescent="0.25">
      <c r="A729">
        <v>728</v>
      </c>
      <c r="B729" s="131">
        <v>834.6</v>
      </c>
      <c r="C729" s="131">
        <v>264.39999999999998</v>
      </c>
      <c r="D729" s="131" t="s">
        <v>1712</v>
      </c>
      <c r="E729">
        <f>VLOOKUP(D729,ProbListM2!D:S,10,FALSE)</f>
        <v>0.58629850774633896</v>
      </c>
      <c r="F729" t="str">
        <f>_xlfn.IFNA(VLOOKUP(D729,ctlistM2!A:AI,4,FALSE),"FA 12:0")</f>
        <v>FA 12:0</v>
      </c>
      <c r="G729">
        <f>_xlfn.IFNA(VLOOKUP(D729,ctlistM2!A:AL,11,FALSE),0)</f>
        <v>0</v>
      </c>
      <c r="H729" s="2">
        <f>IF(G729=0,0,VLOOKUP(F729,ProbListM2!D:W,IF(G729=1,17,IF(G729=2,18,IF(G729=3,19,IF(G729=4,20)))), FALSE))</f>
        <v>0</v>
      </c>
      <c r="I729" s="12" t="str">
        <f>IF(_xlfn.IFNA(VLOOKUP(D729,ctlistM2!A:AI,12,FALSE),"FA 12:0")=0,"FA 12:0", _xlfn.IFNA(VLOOKUP(D729,ctlistM2!A:AI,12,FALSE),"FA 12:0"))</f>
        <v>FA 12:0</v>
      </c>
      <c r="J729" s="12">
        <f>_xlfn.IFNA(VLOOKUP(D729,ctlistM2!A:AO,19,FALSE),0)</f>
        <v>0</v>
      </c>
      <c r="K729" s="2">
        <f>IF(J729=0,0,VLOOKUP(I729,ProbListM2!D:W,IF(J729=1,17,IF(J729=2,18,IF(J729=3,19,IF(J729=4,20)))),FALSE))</f>
        <v>0</v>
      </c>
      <c r="L729" s="12" t="str">
        <f>IF(_xlfn.IFNA(VLOOKUP(D729,ctlistM2!A:AI,20,FALSE),"FA 12:0")=0,"FA 12:0", _xlfn.IFNA(VLOOKUP(D729,ctlistM2!A:AI,20,FALSE),"FA 12:0"))</f>
        <v>FA 12:0</v>
      </c>
      <c r="M729">
        <f>_xlfn.IFNA(VLOOKUP(D729,ctlistM2!A:AR,27,FALSE),0)</f>
        <v>0</v>
      </c>
      <c r="N729" s="2">
        <f>IF(M729=0,0,VLOOKUP(L729,ProbListM2!D:W,IF(M729=1,17,IF(M729=2,18,IF(M729=3,19,IF(M729=4,20)))), FALSE))</f>
        <v>0</v>
      </c>
      <c r="O729" t="str">
        <f>IF(_xlfn.IFNA(VLOOKUP(D729,ctlistM2!A:AI,28,FALSE),"FA 12:0")=0,"FA 12:0", _xlfn.IFNA(VLOOKUP(D729,ctlistM2!A:AI,28,FALSE),"FA 12:0"))</f>
        <v>FA 12:0</v>
      </c>
      <c r="P729">
        <f>_xlfn.IFNA(VLOOKUP(D729,ctlistM2!A:AU,35,FALSE),0)</f>
        <v>0</v>
      </c>
      <c r="Q729" s="2">
        <f>IF(P729=0,0,VLOOKUP(O729,ProbListM2!D:W,IF(P729=1,17,IF(P729=2,18,IF(P729=3,19,IF(P729=4,20)))), FALSE))</f>
        <v>0</v>
      </c>
    </row>
    <row r="730" spans="1:17" x14ac:dyDescent="0.25">
      <c r="A730">
        <v>729</v>
      </c>
      <c r="B730" s="131">
        <v>862.6</v>
      </c>
      <c r="C730" s="131">
        <v>264.39999999999998</v>
      </c>
      <c r="D730" s="131" t="s">
        <v>1713</v>
      </c>
      <c r="E730">
        <f>VLOOKUP(D730,ProbListM2!D:S,10,FALSE)</f>
        <v>0.573126877576567</v>
      </c>
      <c r="F730" t="str">
        <f>_xlfn.IFNA(VLOOKUP(D730,ctlistM2!A:AI,4,FALSE),"FA 12:0")</f>
        <v>FA 12:0</v>
      </c>
      <c r="G730">
        <f>_xlfn.IFNA(VLOOKUP(D730,ctlistM2!A:AL,11,FALSE),0)</f>
        <v>0</v>
      </c>
      <c r="H730" s="2">
        <f>IF(G730=0,0,VLOOKUP(F730,ProbListM2!D:W,IF(G730=1,17,IF(G730=2,18,IF(G730=3,19,IF(G730=4,20)))), FALSE))</f>
        <v>0</v>
      </c>
      <c r="I730" s="12" t="str">
        <f>IF(_xlfn.IFNA(VLOOKUP(D730,ctlistM2!A:AI,12,FALSE),"FA 12:0")=0,"FA 12:0", _xlfn.IFNA(VLOOKUP(D730,ctlistM2!A:AI,12,FALSE),"FA 12:0"))</f>
        <v>FA 12:0</v>
      </c>
      <c r="J730" s="12">
        <f>_xlfn.IFNA(VLOOKUP(D730,ctlistM2!A:AO,19,FALSE),0)</f>
        <v>0</v>
      </c>
      <c r="K730" s="2">
        <f>IF(J730=0,0,VLOOKUP(I730,ProbListM2!D:W,IF(J730=1,17,IF(J730=2,18,IF(J730=3,19,IF(J730=4,20)))),FALSE))</f>
        <v>0</v>
      </c>
      <c r="L730" s="12" t="str">
        <f>IF(_xlfn.IFNA(VLOOKUP(D730,ctlistM2!A:AI,20,FALSE),"FA 12:0")=0,"FA 12:0", _xlfn.IFNA(VLOOKUP(D730,ctlistM2!A:AI,20,FALSE),"FA 12:0"))</f>
        <v>FA 12:0</v>
      </c>
      <c r="M730">
        <f>_xlfn.IFNA(VLOOKUP(D730,ctlistM2!A:AR,27,FALSE),0)</f>
        <v>0</v>
      </c>
      <c r="N730" s="2">
        <f>IF(M730=0,0,VLOOKUP(L730,ProbListM2!D:W,IF(M730=1,17,IF(M730=2,18,IF(M730=3,19,IF(M730=4,20)))), FALSE))</f>
        <v>0</v>
      </c>
      <c r="O730" t="str">
        <f>IF(_xlfn.IFNA(VLOOKUP(D730,ctlistM2!A:AI,28,FALSE),"FA 12:0")=0,"FA 12:0", _xlfn.IFNA(VLOOKUP(D730,ctlistM2!A:AI,28,FALSE),"FA 12:0"))</f>
        <v>FA 12:0</v>
      </c>
      <c r="P730">
        <f>_xlfn.IFNA(VLOOKUP(D730,ctlistM2!A:AU,35,FALSE),0)</f>
        <v>0</v>
      </c>
      <c r="Q730" s="2">
        <f>IF(P730=0,0,VLOOKUP(O730,ProbListM2!D:W,IF(P730=1,17,IF(P730=2,18,IF(P730=3,19,IF(P730=4,20)))), FALSE))</f>
        <v>0</v>
      </c>
    </row>
    <row r="731" spans="1:17" x14ac:dyDescent="0.25">
      <c r="A731">
        <v>730</v>
      </c>
      <c r="B731" s="131">
        <v>890.6</v>
      </c>
      <c r="C731" s="131">
        <v>264.39999999999998</v>
      </c>
      <c r="D731" s="131" t="s">
        <v>1714</v>
      </c>
      <c r="E731">
        <f>VLOOKUP(D731,ProbListM2!D:S,10,FALSE)</f>
        <v>0.56025115783303214</v>
      </c>
      <c r="F731" t="str">
        <f>_xlfn.IFNA(VLOOKUP(D731,ctlistM2!A:AI,4,FALSE),"FA 12:0")</f>
        <v>LacCER d18:1/18:1</v>
      </c>
      <c r="G731">
        <f>_xlfn.IFNA(VLOOKUP(D731,ctlistM2!A:AL,11,FALSE),0)</f>
        <v>2</v>
      </c>
      <c r="H731" s="2">
        <f>IF(G731=0,0,VLOOKUP(F731,ProbListM2!D:W,IF(G731=1,17,IF(G731=2,18,IF(G731=3,19,IF(G731=4,20)))), FALSE))</f>
        <v>4.7309184041645996E-2</v>
      </c>
      <c r="I731" s="12" t="str">
        <f>IF(_xlfn.IFNA(VLOOKUP(D731,ctlistM2!A:AI,12,FALSE),"FA 12:0")=0,"FA 12:0", _xlfn.IFNA(VLOOKUP(D731,ctlistM2!A:AI,12,FALSE),"FA 12:0"))</f>
        <v>FA 12:0</v>
      </c>
      <c r="J731" s="12">
        <f>_xlfn.IFNA(VLOOKUP(D731,ctlistM2!A:AO,19,FALSE),0)</f>
        <v>0</v>
      </c>
      <c r="K731" s="2">
        <f>IF(J731=0,0,VLOOKUP(I731,ProbListM2!D:W,IF(J731=1,17,IF(J731=2,18,IF(J731=3,19,IF(J731=4,20)))),FALSE))</f>
        <v>0</v>
      </c>
      <c r="L731" s="12" t="str">
        <f>IF(_xlfn.IFNA(VLOOKUP(D731,ctlistM2!A:AI,20,FALSE),"FA 12:0")=0,"FA 12:0", _xlfn.IFNA(VLOOKUP(D731,ctlistM2!A:AI,20,FALSE),"FA 12:0"))</f>
        <v>FA 12:0</v>
      </c>
      <c r="M731">
        <f>_xlfn.IFNA(VLOOKUP(D731,ctlistM2!A:AR,27,FALSE),0)</f>
        <v>0</v>
      </c>
      <c r="N731" s="2">
        <f>IF(M731=0,0,VLOOKUP(L731,ProbListM2!D:W,IF(M731=1,17,IF(M731=2,18,IF(M731=3,19,IF(M731=4,20)))), FALSE))</f>
        <v>0</v>
      </c>
      <c r="O731" t="str">
        <f>IF(_xlfn.IFNA(VLOOKUP(D731,ctlistM2!A:AI,28,FALSE),"FA 12:0")=0,"FA 12:0", _xlfn.IFNA(VLOOKUP(D731,ctlistM2!A:AI,28,FALSE),"FA 12:0"))</f>
        <v>FA 12:0</v>
      </c>
      <c r="P731">
        <f>_xlfn.IFNA(VLOOKUP(D731,ctlistM2!A:AU,35,FALSE),0)</f>
        <v>0</v>
      </c>
      <c r="Q731" s="2">
        <f>IF(P731=0,0,VLOOKUP(O731,ProbListM2!D:W,IF(P731=1,17,IF(P731=2,18,IF(P731=3,19,IF(P731=4,20)))), FALSE))</f>
        <v>0</v>
      </c>
    </row>
    <row r="732" spans="1:17" x14ac:dyDescent="0.25">
      <c r="A732">
        <v>731</v>
      </c>
      <c r="B732" s="131">
        <v>888.6</v>
      </c>
      <c r="C732" s="131">
        <v>264.39999999999998</v>
      </c>
      <c r="D732" s="131" t="s">
        <v>1715</v>
      </c>
      <c r="E732">
        <f>VLOOKUP(D732,ProbListM2!D:S,10,FALSE)</f>
        <v>0.56041927100490008</v>
      </c>
      <c r="F732" t="str">
        <f>_xlfn.IFNA(VLOOKUP(D732,ctlistM2!A:AI,4,FALSE),"FA 12:0")</f>
        <v>FA 12:0</v>
      </c>
      <c r="G732">
        <f>_xlfn.IFNA(VLOOKUP(D732,ctlistM2!A:AL,11,FALSE),0)</f>
        <v>0</v>
      </c>
      <c r="H732" s="2">
        <f>IF(G732=0,0,VLOOKUP(F732,ProbListM2!D:W,IF(G732=1,17,IF(G732=2,18,IF(G732=3,19,IF(G732=4,20)))), FALSE))</f>
        <v>0</v>
      </c>
      <c r="I732" s="12" t="str">
        <f>IF(_xlfn.IFNA(VLOOKUP(D732,ctlistM2!A:AI,12,FALSE),"FA 12:0")=0,"FA 12:0", _xlfn.IFNA(VLOOKUP(D732,ctlistM2!A:AI,12,FALSE),"FA 12:0"))</f>
        <v>FA 12:0</v>
      </c>
      <c r="J732" s="12">
        <f>_xlfn.IFNA(VLOOKUP(D732,ctlistM2!A:AO,19,FALSE),0)</f>
        <v>0</v>
      </c>
      <c r="K732" s="2">
        <f>IF(J732=0,0,VLOOKUP(I732,ProbListM2!D:W,IF(J732=1,17,IF(J732=2,18,IF(J732=3,19,IF(J732=4,20)))),FALSE))</f>
        <v>0</v>
      </c>
      <c r="L732" s="12" t="str">
        <f>IF(_xlfn.IFNA(VLOOKUP(D732,ctlistM2!A:AI,20,FALSE),"FA 12:0")=0,"FA 12:0", _xlfn.IFNA(VLOOKUP(D732,ctlistM2!A:AI,20,FALSE),"FA 12:0"))</f>
        <v>FA 12:0</v>
      </c>
      <c r="M732">
        <f>_xlfn.IFNA(VLOOKUP(D732,ctlistM2!A:AR,27,FALSE),0)</f>
        <v>0</v>
      </c>
      <c r="N732" s="2">
        <f>IF(M732=0,0,VLOOKUP(L732,ProbListM2!D:W,IF(M732=1,17,IF(M732=2,18,IF(M732=3,19,IF(M732=4,20)))), FALSE))</f>
        <v>0</v>
      </c>
      <c r="O732" t="str">
        <f>IF(_xlfn.IFNA(VLOOKUP(D732,ctlistM2!A:AI,28,FALSE),"FA 12:0")=0,"FA 12:0", _xlfn.IFNA(VLOOKUP(D732,ctlistM2!A:AI,28,FALSE),"FA 12:0"))</f>
        <v>FA 12:0</v>
      </c>
      <c r="P732">
        <f>_xlfn.IFNA(VLOOKUP(D732,ctlistM2!A:AU,35,FALSE),0)</f>
        <v>0</v>
      </c>
      <c r="Q732" s="2">
        <f>IF(P732=0,0,VLOOKUP(O732,ProbListM2!D:W,IF(P732=1,17,IF(P732=2,18,IF(P732=3,19,IF(P732=4,20)))), FALSE))</f>
        <v>0</v>
      </c>
    </row>
    <row r="733" spans="1:17" x14ac:dyDescent="0.25">
      <c r="A733">
        <v>732</v>
      </c>
      <c r="B733" s="131">
        <v>918.7</v>
      </c>
      <c r="C733" s="131">
        <v>264.39999999999998</v>
      </c>
      <c r="D733" s="131" t="s">
        <v>1716</v>
      </c>
      <c r="E733">
        <f>VLOOKUP(D733,ProbListM2!D:S,10,FALSE)</f>
        <v>0.54766470066886719</v>
      </c>
      <c r="F733" t="str">
        <f>_xlfn.IFNA(VLOOKUP(D733,ctlistM2!A:AI,4,FALSE),"FA 12:0")</f>
        <v>LacCER d18:1/20:1</v>
      </c>
      <c r="G733">
        <f>_xlfn.IFNA(VLOOKUP(D733,ctlistM2!A:AL,11,FALSE),0)</f>
        <v>2</v>
      </c>
      <c r="H733" s="2">
        <f>IF(G733=0,0,VLOOKUP(F733,ProbListM2!D:W,IF(G733=1,17,IF(G733=2,18,IF(G733=3,19,IF(G733=4,20)))), FALSE))</f>
        <v>5.0664515233277876E-2</v>
      </c>
      <c r="I733" s="12" t="str">
        <f>IF(_xlfn.IFNA(VLOOKUP(D733,ctlistM2!A:AI,12,FALSE),"FA 12:0")=0,"FA 12:0", _xlfn.IFNA(VLOOKUP(D733,ctlistM2!A:AI,12,FALSE),"FA 12:0"))</f>
        <v>FA 12:0</v>
      </c>
      <c r="J733" s="12">
        <f>_xlfn.IFNA(VLOOKUP(D733,ctlistM2!A:AO,19,FALSE),0)</f>
        <v>0</v>
      </c>
      <c r="K733" s="2">
        <f>IF(J733=0,0,VLOOKUP(I733,ProbListM2!D:W,IF(J733=1,17,IF(J733=2,18,IF(J733=3,19,IF(J733=4,20)))),FALSE))</f>
        <v>0</v>
      </c>
      <c r="L733" s="12" t="str">
        <f>IF(_xlfn.IFNA(VLOOKUP(D733,ctlistM2!A:AI,20,FALSE),"FA 12:0")=0,"FA 12:0", _xlfn.IFNA(VLOOKUP(D733,ctlistM2!A:AI,20,FALSE),"FA 12:0"))</f>
        <v>FA 12:0</v>
      </c>
      <c r="M733">
        <f>_xlfn.IFNA(VLOOKUP(D733,ctlistM2!A:AR,27,FALSE),0)</f>
        <v>0</v>
      </c>
      <c r="N733" s="2">
        <f>IF(M733=0,0,VLOOKUP(L733,ProbListM2!D:W,IF(M733=1,17,IF(M733=2,18,IF(M733=3,19,IF(M733=4,20)))), FALSE))</f>
        <v>0</v>
      </c>
      <c r="O733" t="str">
        <f>IF(_xlfn.IFNA(VLOOKUP(D733,ctlistM2!A:AI,28,FALSE),"FA 12:0")=0,"FA 12:0", _xlfn.IFNA(VLOOKUP(D733,ctlistM2!A:AI,28,FALSE),"FA 12:0"))</f>
        <v>FA 12:0</v>
      </c>
      <c r="P733">
        <f>_xlfn.IFNA(VLOOKUP(D733,ctlistM2!A:AU,35,FALSE),0)</f>
        <v>0</v>
      </c>
      <c r="Q733" s="2">
        <f>IF(P733=0,0,VLOOKUP(O733,ProbListM2!D:W,IF(P733=1,17,IF(P733=2,18,IF(P733=3,19,IF(P733=4,20)))), FALSE))</f>
        <v>0</v>
      </c>
    </row>
    <row r="734" spans="1:17" x14ac:dyDescent="0.25">
      <c r="A734">
        <v>733</v>
      </c>
      <c r="B734" s="131">
        <v>916.7</v>
      </c>
      <c r="C734" s="131">
        <v>264.39999999999998</v>
      </c>
      <c r="D734" s="131" t="s">
        <v>1717</v>
      </c>
      <c r="E734">
        <f>VLOOKUP(D734,ProbListM2!D:S,10,FALSE)</f>
        <v>0.54782903705383001</v>
      </c>
      <c r="F734" t="str">
        <f>_xlfn.IFNA(VLOOKUP(D734,ctlistM2!A:AI,4,FALSE),"FA 12:0")</f>
        <v>FA 12:0</v>
      </c>
      <c r="G734">
        <f>_xlfn.IFNA(VLOOKUP(D734,ctlistM2!A:AL,11,FALSE),0)</f>
        <v>0</v>
      </c>
      <c r="H734" s="2">
        <f>IF(G734=0,0,VLOOKUP(F734,ProbListM2!D:W,IF(G734=1,17,IF(G734=2,18,IF(G734=3,19,IF(G734=4,20)))), FALSE))</f>
        <v>0</v>
      </c>
      <c r="I734" s="12" t="str">
        <f>IF(_xlfn.IFNA(VLOOKUP(D734,ctlistM2!A:AI,12,FALSE),"FA 12:0")=0,"FA 12:0", _xlfn.IFNA(VLOOKUP(D734,ctlistM2!A:AI,12,FALSE),"FA 12:0"))</f>
        <v>FA 12:0</v>
      </c>
      <c r="J734" s="12">
        <f>_xlfn.IFNA(VLOOKUP(D734,ctlistM2!A:AO,19,FALSE),0)</f>
        <v>0</v>
      </c>
      <c r="K734" s="2">
        <f>IF(J734=0,0,VLOOKUP(I734,ProbListM2!D:W,IF(J734=1,17,IF(J734=2,18,IF(J734=3,19,IF(J734=4,20)))),FALSE))</f>
        <v>0</v>
      </c>
      <c r="L734" s="12" t="str">
        <f>IF(_xlfn.IFNA(VLOOKUP(D734,ctlistM2!A:AI,20,FALSE),"FA 12:0")=0,"FA 12:0", _xlfn.IFNA(VLOOKUP(D734,ctlistM2!A:AI,20,FALSE),"FA 12:0"))</f>
        <v>FA 12:0</v>
      </c>
      <c r="M734">
        <f>_xlfn.IFNA(VLOOKUP(D734,ctlistM2!A:AR,27,FALSE),0)</f>
        <v>0</v>
      </c>
      <c r="N734" s="2">
        <f>IF(M734=0,0,VLOOKUP(L734,ProbListM2!D:W,IF(M734=1,17,IF(M734=2,18,IF(M734=3,19,IF(M734=4,20)))), FALSE))</f>
        <v>0</v>
      </c>
      <c r="O734" t="str">
        <f>IF(_xlfn.IFNA(VLOOKUP(D734,ctlistM2!A:AI,28,FALSE),"FA 12:0")=0,"FA 12:0", _xlfn.IFNA(VLOOKUP(D734,ctlistM2!A:AI,28,FALSE),"FA 12:0"))</f>
        <v>FA 12:0</v>
      </c>
      <c r="P734">
        <f>_xlfn.IFNA(VLOOKUP(D734,ctlistM2!A:AU,35,FALSE),0)</f>
        <v>0</v>
      </c>
      <c r="Q734" s="2">
        <f>IF(P734=0,0,VLOOKUP(O734,ProbListM2!D:W,IF(P734=1,17,IF(P734=2,18,IF(P734=3,19,IF(P734=4,20)))), FALSE))</f>
        <v>0</v>
      </c>
    </row>
    <row r="735" spans="1:17" x14ac:dyDescent="0.25">
      <c r="A735">
        <v>734</v>
      </c>
      <c r="B735" s="131">
        <v>946.7</v>
      </c>
      <c r="C735" s="131">
        <v>264.39999999999998</v>
      </c>
      <c r="D735" s="131" t="s">
        <v>1718</v>
      </c>
      <c r="E735">
        <f>VLOOKUP(D735,ProbListM2!D:S,10,FALSE)</f>
        <v>0.53536100758600835</v>
      </c>
      <c r="F735" t="str">
        <f>_xlfn.IFNA(VLOOKUP(D735,ctlistM2!A:AI,4,FALSE),"FA 12:0")</f>
        <v>LacCER d18:1/22:1</v>
      </c>
      <c r="G735">
        <f>_xlfn.IFNA(VLOOKUP(D735,ctlistM2!A:AL,11,FALSE),0)</f>
        <v>2</v>
      </c>
      <c r="H735" s="2">
        <f>IF(G735=0,0,VLOOKUP(F735,ProbListM2!D:W,IF(G735=1,17,IF(G735=2,18,IF(G735=3,19,IF(G735=4,20)))), FALSE))</f>
        <v>5.4124689237379418E-2</v>
      </c>
      <c r="I735" s="12" t="str">
        <f>IF(_xlfn.IFNA(VLOOKUP(D735,ctlistM2!A:AI,12,FALSE),"FA 12:0")=0,"FA 12:0", _xlfn.IFNA(VLOOKUP(D735,ctlistM2!A:AI,12,FALSE),"FA 12:0"))</f>
        <v>FA 12:0</v>
      </c>
      <c r="J735" s="12">
        <f>_xlfn.IFNA(VLOOKUP(D735,ctlistM2!A:AO,19,FALSE),0)</f>
        <v>0</v>
      </c>
      <c r="K735" s="2">
        <f>IF(J735=0,0,VLOOKUP(I735,ProbListM2!D:W,IF(J735=1,17,IF(J735=2,18,IF(J735=3,19,IF(J735=4,20)))),FALSE))</f>
        <v>0</v>
      </c>
      <c r="L735" s="12" t="str">
        <f>IF(_xlfn.IFNA(VLOOKUP(D735,ctlistM2!A:AI,20,FALSE),"FA 12:0")=0,"FA 12:0", _xlfn.IFNA(VLOOKUP(D735,ctlistM2!A:AI,20,FALSE),"FA 12:0"))</f>
        <v>FA 12:0</v>
      </c>
      <c r="M735">
        <f>_xlfn.IFNA(VLOOKUP(D735,ctlistM2!A:AR,27,FALSE),0)</f>
        <v>0</v>
      </c>
      <c r="N735" s="2">
        <f>IF(M735=0,0,VLOOKUP(L735,ProbListM2!D:W,IF(M735=1,17,IF(M735=2,18,IF(M735=3,19,IF(M735=4,20)))), FALSE))</f>
        <v>0</v>
      </c>
      <c r="O735" t="str">
        <f>IF(_xlfn.IFNA(VLOOKUP(D735,ctlistM2!A:AI,28,FALSE),"FA 12:0")=0,"FA 12:0", _xlfn.IFNA(VLOOKUP(D735,ctlistM2!A:AI,28,FALSE),"FA 12:0"))</f>
        <v>FA 12:0</v>
      </c>
      <c r="P735">
        <f>_xlfn.IFNA(VLOOKUP(D735,ctlistM2!A:AU,35,FALSE),0)</f>
        <v>0</v>
      </c>
      <c r="Q735" s="2">
        <f>IF(P735=0,0,VLOOKUP(O735,ProbListM2!D:W,IF(P735=1,17,IF(P735=2,18,IF(P735=3,19,IF(P735=4,20)))), FALSE))</f>
        <v>0</v>
      </c>
    </row>
    <row r="736" spans="1:17" x14ac:dyDescent="0.25">
      <c r="A736">
        <v>735</v>
      </c>
      <c r="B736" s="131">
        <v>944.7</v>
      </c>
      <c r="C736" s="131">
        <v>264.39999999999998</v>
      </c>
      <c r="D736" s="131" t="s">
        <v>1719</v>
      </c>
      <c r="E736">
        <f>VLOOKUP(D736,ProbListM2!D:S,10,FALSE)</f>
        <v>0.53552165203238089</v>
      </c>
      <c r="F736" t="str">
        <f>_xlfn.IFNA(VLOOKUP(D736,ctlistM2!A:AI,4,FALSE),"FA 12:0")</f>
        <v>FA 12:0</v>
      </c>
      <c r="G736">
        <f>_xlfn.IFNA(VLOOKUP(D736,ctlistM2!A:AL,11,FALSE),0)</f>
        <v>0</v>
      </c>
      <c r="H736" s="2">
        <f>IF(G736=0,0,VLOOKUP(F736,ProbListM2!D:W,IF(G736=1,17,IF(G736=2,18,IF(G736=3,19,IF(G736=4,20)))), FALSE))</f>
        <v>0</v>
      </c>
      <c r="I736" s="12" t="str">
        <f>IF(_xlfn.IFNA(VLOOKUP(D736,ctlistM2!A:AI,12,FALSE),"FA 12:0")=0,"FA 12:0", _xlfn.IFNA(VLOOKUP(D736,ctlistM2!A:AI,12,FALSE),"FA 12:0"))</f>
        <v>FA 12:0</v>
      </c>
      <c r="J736" s="12">
        <f>_xlfn.IFNA(VLOOKUP(D736,ctlistM2!A:AO,19,FALSE),0)</f>
        <v>0</v>
      </c>
      <c r="K736" s="2">
        <f>IF(J736=0,0,VLOOKUP(I736,ProbListM2!D:W,IF(J736=1,17,IF(J736=2,18,IF(J736=3,19,IF(J736=4,20)))),FALSE))</f>
        <v>0</v>
      </c>
      <c r="L736" s="12" t="str">
        <f>IF(_xlfn.IFNA(VLOOKUP(D736,ctlistM2!A:AI,20,FALSE),"FA 12:0")=0,"FA 12:0", _xlfn.IFNA(VLOOKUP(D736,ctlistM2!A:AI,20,FALSE),"FA 12:0"))</f>
        <v>FA 12:0</v>
      </c>
      <c r="M736">
        <f>_xlfn.IFNA(VLOOKUP(D736,ctlistM2!A:AR,27,FALSE),0)</f>
        <v>0</v>
      </c>
      <c r="N736" s="2">
        <f>IF(M736=0,0,VLOOKUP(L736,ProbListM2!D:W,IF(M736=1,17,IF(M736=2,18,IF(M736=3,19,IF(M736=4,20)))), FALSE))</f>
        <v>0</v>
      </c>
      <c r="O736" t="str">
        <f>IF(_xlfn.IFNA(VLOOKUP(D736,ctlistM2!A:AI,28,FALSE),"FA 12:0")=0,"FA 12:0", _xlfn.IFNA(VLOOKUP(D736,ctlistM2!A:AI,28,FALSE),"FA 12:0"))</f>
        <v>FA 12:0</v>
      </c>
      <c r="P736">
        <f>_xlfn.IFNA(VLOOKUP(D736,ctlistM2!A:AU,35,FALSE),0)</f>
        <v>0</v>
      </c>
      <c r="Q736" s="2">
        <f>IF(P736=0,0,VLOOKUP(O736,ProbListM2!D:W,IF(P736=1,17,IF(P736=2,18,IF(P736=3,19,IF(P736=4,20)))), FALSE))</f>
        <v>0</v>
      </c>
    </row>
    <row r="737" spans="1:17" x14ac:dyDescent="0.25">
      <c r="A737">
        <v>736</v>
      </c>
      <c r="B737" s="131">
        <v>974.7</v>
      </c>
      <c r="C737" s="131">
        <v>264.39999999999998</v>
      </c>
      <c r="D737" s="131" t="s">
        <v>1720</v>
      </c>
      <c r="E737">
        <f>VLOOKUP(D737,ProbListM2!D:S,10,FALSE)</f>
        <v>0.52333372607996331</v>
      </c>
      <c r="F737" t="str">
        <f>_xlfn.IFNA(VLOOKUP(D737,ctlistM2!A:AI,4,FALSE),"FA 12:0")</f>
        <v>LacCER d18:1/24:1</v>
      </c>
      <c r="G737">
        <f>_xlfn.IFNA(VLOOKUP(D737,ctlistM2!A:AL,11,FALSE),0)</f>
        <v>2</v>
      </c>
      <c r="H737" s="2">
        <f>IF(G737=0,0,VLOOKUP(F737,ProbListM2!D:W,IF(G737=1,17,IF(G737=2,18,IF(G737=3,19,IF(G737=4,20)))), FALSE))</f>
        <v>5.7677023113746409E-2</v>
      </c>
      <c r="I737" s="12" t="str">
        <f>IF(_xlfn.IFNA(VLOOKUP(D737,ctlistM2!A:AI,12,FALSE),"FA 12:0")=0,"FA 12:0", _xlfn.IFNA(VLOOKUP(D737,ctlistM2!A:AI,12,FALSE),"FA 12:0"))</f>
        <v>FA 12:0</v>
      </c>
      <c r="J737" s="12">
        <f>_xlfn.IFNA(VLOOKUP(D737,ctlistM2!A:AO,19,FALSE),0)</f>
        <v>0</v>
      </c>
      <c r="K737" s="2">
        <f>IF(J737=0,0,VLOOKUP(I737,ProbListM2!D:W,IF(J737=1,17,IF(J737=2,18,IF(J737=3,19,IF(J737=4,20)))),FALSE))</f>
        <v>0</v>
      </c>
      <c r="L737" s="12" t="str">
        <f>IF(_xlfn.IFNA(VLOOKUP(D737,ctlistM2!A:AI,20,FALSE),"FA 12:0")=0,"FA 12:0", _xlfn.IFNA(VLOOKUP(D737,ctlistM2!A:AI,20,FALSE),"FA 12:0"))</f>
        <v>FA 12:0</v>
      </c>
      <c r="M737">
        <f>_xlfn.IFNA(VLOOKUP(D737,ctlistM2!A:AR,27,FALSE),0)</f>
        <v>0</v>
      </c>
      <c r="N737" s="2">
        <f>IF(M737=0,0,VLOOKUP(L737,ProbListM2!D:W,IF(M737=1,17,IF(M737=2,18,IF(M737=3,19,IF(M737=4,20)))), FALSE))</f>
        <v>0</v>
      </c>
      <c r="O737" t="str">
        <f>IF(_xlfn.IFNA(VLOOKUP(D737,ctlistM2!A:AI,28,FALSE),"FA 12:0")=0,"FA 12:0", _xlfn.IFNA(VLOOKUP(D737,ctlistM2!A:AI,28,FALSE),"FA 12:0"))</f>
        <v>FA 12:0</v>
      </c>
      <c r="P737">
        <f>_xlfn.IFNA(VLOOKUP(D737,ctlistM2!A:AU,35,FALSE),0)</f>
        <v>0</v>
      </c>
      <c r="Q737" s="2">
        <f>IF(P737=0,0,VLOOKUP(O737,ProbListM2!D:W,IF(P737=1,17,IF(P737=2,18,IF(P737=3,19,IF(P737=4,20)))), FALSE))</f>
        <v>0</v>
      </c>
    </row>
    <row r="738" spans="1:17" x14ac:dyDescent="0.25">
      <c r="A738">
        <v>737</v>
      </c>
      <c r="B738" s="131">
        <v>972.7</v>
      </c>
      <c r="C738" s="131">
        <v>264.39999999999998</v>
      </c>
      <c r="D738" s="131" t="s">
        <v>1721</v>
      </c>
      <c r="E738">
        <f>VLOOKUP(D738,ProbListM2!D:S,10,FALSE)</f>
        <v>0.52349076152988017</v>
      </c>
      <c r="F738" t="str">
        <f>_xlfn.IFNA(VLOOKUP(D738,ctlistM2!A:AI,4,FALSE),"FA 12:0")</f>
        <v>FA 12:0</v>
      </c>
      <c r="G738">
        <f>_xlfn.IFNA(VLOOKUP(D738,ctlistM2!A:AL,11,FALSE),0)</f>
        <v>0</v>
      </c>
      <c r="H738" s="2">
        <f>IF(G738=0,0,VLOOKUP(F738,ProbListM2!D:W,IF(G738=1,17,IF(G738=2,18,IF(G738=3,19,IF(G738=4,20)))), FALSE))</f>
        <v>0</v>
      </c>
      <c r="I738" s="12" t="str">
        <f>IF(_xlfn.IFNA(VLOOKUP(D738,ctlistM2!A:AI,12,FALSE),"FA 12:0")=0,"FA 12:0", _xlfn.IFNA(VLOOKUP(D738,ctlistM2!A:AI,12,FALSE),"FA 12:0"))</f>
        <v>FA 12:0</v>
      </c>
      <c r="J738" s="12">
        <f>_xlfn.IFNA(VLOOKUP(D738,ctlistM2!A:AO,19,FALSE),0)</f>
        <v>0</v>
      </c>
      <c r="K738" s="2">
        <f>IF(J738=0,0,VLOOKUP(I738,ProbListM2!D:W,IF(J738=1,17,IF(J738=2,18,IF(J738=3,19,IF(J738=4,20)))),FALSE))</f>
        <v>0</v>
      </c>
      <c r="L738" s="12" t="str">
        <f>IF(_xlfn.IFNA(VLOOKUP(D738,ctlistM2!A:AI,20,FALSE),"FA 12:0")=0,"FA 12:0", _xlfn.IFNA(VLOOKUP(D738,ctlistM2!A:AI,20,FALSE),"FA 12:0"))</f>
        <v>FA 12:0</v>
      </c>
      <c r="M738">
        <f>_xlfn.IFNA(VLOOKUP(D738,ctlistM2!A:AR,27,FALSE),0)</f>
        <v>0</v>
      </c>
      <c r="N738" s="2">
        <f>IF(M738=0,0,VLOOKUP(L738,ProbListM2!D:W,IF(M738=1,17,IF(M738=2,18,IF(M738=3,19,IF(M738=4,20)))), FALSE))</f>
        <v>0</v>
      </c>
      <c r="O738" t="str">
        <f>IF(_xlfn.IFNA(VLOOKUP(D738,ctlistM2!A:AI,28,FALSE),"FA 12:0")=0,"FA 12:0", _xlfn.IFNA(VLOOKUP(D738,ctlistM2!A:AI,28,FALSE),"FA 12:0"))</f>
        <v>FA 12:0</v>
      </c>
      <c r="P738">
        <f>_xlfn.IFNA(VLOOKUP(D738,ctlistM2!A:AU,35,FALSE),0)</f>
        <v>0</v>
      </c>
      <c r="Q738" s="2">
        <f>IF(P738=0,0,VLOOKUP(O738,ProbListM2!D:W,IF(P738=1,17,IF(P738=2,18,IF(P738=3,19,IF(P738=4,20)))), FALSE))</f>
        <v>0</v>
      </c>
    </row>
    <row r="739" spans="1:17" x14ac:dyDescent="0.25">
      <c r="A739">
        <v>738</v>
      </c>
      <c r="B739" s="131">
        <v>1002.8</v>
      </c>
      <c r="C739" s="131">
        <v>264.39999999999998</v>
      </c>
      <c r="D739" s="131" t="s">
        <v>1722</v>
      </c>
      <c r="E739">
        <f>VLOOKUP(D739,ProbListM2!D:S,10,FALSE)</f>
        <v>0.51157664635995792</v>
      </c>
      <c r="F739" t="str">
        <f>_xlfn.IFNA(VLOOKUP(D739,ctlistM2!A:AI,4,FALSE),"FA 12:0")</f>
        <v>LacCER d18:1/26:1</v>
      </c>
      <c r="G739">
        <f>_xlfn.IFNA(VLOOKUP(D739,ctlistM2!A:AL,11,FALSE),0)</f>
        <v>2</v>
      </c>
      <c r="H739" s="2">
        <f>IF(G739=0,0,VLOOKUP(F739,ProbListM2!D:W,IF(G739=1,17,IF(G739=2,18,IF(G739=3,19,IF(G739=4,20)))), FALSE))</f>
        <v>6.1309491926615174E-2</v>
      </c>
      <c r="I739" s="12" t="str">
        <f>IF(_xlfn.IFNA(VLOOKUP(D739,ctlistM2!A:AI,12,FALSE),"FA 12:0")=0,"FA 12:0", _xlfn.IFNA(VLOOKUP(D739,ctlistM2!A:AI,12,FALSE),"FA 12:0"))</f>
        <v>FA 12:0</v>
      </c>
      <c r="J739" s="12">
        <f>_xlfn.IFNA(VLOOKUP(D739,ctlistM2!A:AO,19,FALSE),0)</f>
        <v>0</v>
      </c>
      <c r="K739" s="2">
        <f>IF(J739=0,0,VLOOKUP(I739,ProbListM2!D:W,IF(J739=1,17,IF(J739=2,18,IF(J739=3,19,IF(J739=4,20)))),FALSE))</f>
        <v>0</v>
      </c>
      <c r="L739" s="12" t="str">
        <f>IF(_xlfn.IFNA(VLOOKUP(D739,ctlistM2!A:AI,20,FALSE),"FA 12:0")=0,"FA 12:0", _xlfn.IFNA(VLOOKUP(D739,ctlistM2!A:AI,20,FALSE),"FA 12:0"))</f>
        <v>FA 12:0</v>
      </c>
      <c r="M739">
        <f>_xlfn.IFNA(VLOOKUP(D739,ctlistM2!A:AR,27,FALSE),0)</f>
        <v>0</v>
      </c>
      <c r="N739" s="2">
        <f>IF(M739=0,0,VLOOKUP(L739,ProbListM2!D:W,IF(M739=1,17,IF(M739=2,18,IF(M739=3,19,IF(M739=4,20)))), FALSE))</f>
        <v>0</v>
      </c>
      <c r="O739" t="str">
        <f>IF(_xlfn.IFNA(VLOOKUP(D739,ctlistM2!A:AI,28,FALSE),"FA 12:0")=0,"FA 12:0", _xlfn.IFNA(VLOOKUP(D739,ctlistM2!A:AI,28,FALSE),"FA 12:0"))</f>
        <v>FA 12:0</v>
      </c>
      <c r="P739">
        <f>_xlfn.IFNA(VLOOKUP(D739,ctlistM2!A:AU,35,FALSE),0)</f>
        <v>0</v>
      </c>
      <c r="Q739" s="2">
        <f>IF(P739=0,0,VLOOKUP(O739,ProbListM2!D:W,IF(P739=1,17,IF(P739=2,18,IF(P739=3,19,IF(P739=4,20)))), FALSE))</f>
        <v>0</v>
      </c>
    </row>
    <row r="740" spans="1:17" x14ac:dyDescent="0.25">
      <c r="A740">
        <v>739</v>
      </c>
      <c r="B740" s="131">
        <v>1000.8</v>
      </c>
      <c r="C740" s="131">
        <v>264.39999999999998</v>
      </c>
      <c r="D740" s="131" t="s">
        <v>1723</v>
      </c>
      <c r="E740">
        <f>VLOOKUP(D740,ProbListM2!D:S,10,FALSE)</f>
        <v>0.51173015389219723</v>
      </c>
      <c r="F740" t="str">
        <f>_xlfn.IFNA(VLOOKUP(D740,ctlistM2!A:AI,4,FALSE),"FA 12:0")</f>
        <v>FA 12:0</v>
      </c>
      <c r="G740">
        <f>_xlfn.IFNA(VLOOKUP(D740,ctlistM2!A:AL,11,FALSE),0)</f>
        <v>0</v>
      </c>
      <c r="H740" s="2">
        <f>IF(G740=0,0,VLOOKUP(F740,ProbListM2!D:W,IF(G740=1,17,IF(G740=2,18,IF(G740=3,19,IF(G740=4,20)))), FALSE))</f>
        <v>0</v>
      </c>
      <c r="I740" s="12" t="str">
        <f>IF(_xlfn.IFNA(VLOOKUP(D740,ctlistM2!A:AI,12,FALSE),"FA 12:0")=0,"FA 12:0", _xlfn.IFNA(VLOOKUP(D740,ctlistM2!A:AI,12,FALSE),"FA 12:0"))</f>
        <v>FA 12:0</v>
      </c>
      <c r="J740" s="12">
        <f>_xlfn.IFNA(VLOOKUP(D740,ctlistM2!A:AO,19,FALSE),0)</f>
        <v>0</v>
      </c>
      <c r="K740" s="2">
        <f>IF(J740=0,0,VLOOKUP(I740,ProbListM2!D:W,IF(J740=1,17,IF(J740=2,18,IF(J740=3,19,IF(J740=4,20)))),FALSE))</f>
        <v>0</v>
      </c>
      <c r="L740" s="12" t="str">
        <f>IF(_xlfn.IFNA(VLOOKUP(D740,ctlistM2!A:AI,20,FALSE),"FA 12:0")=0,"FA 12:0", _xlfn.IFNA(VLOOKUP(D740,ctlistM2!A:AI,20,FALSE),"FA 12:0"))</f>
        <v>FA 12:0</v>
      </c>
      <c r="M740">
        <f>_xlfn.IFNA(VLOOKUP(D740,ctlistM2!A:AR,27,FALSE),0)</f>
        <v>0</v>
      </c>
      <c r="N740" s="2">
        <f>IF(M740=0,0,VLOOKUP(L740,ProbListM2!D:W,IF(M740=1,17,IF(M740=2,18,IF(M740=3,19,IF(M740=4,20)))), FALSE))</f>
        <v>0</v>
      </c>
      <c r="O740" t="str">
        <f>IF(_xlfn.IFNA(VLOOKUP(D740,ctlistM2!A:AI,28,FALSE),"FA 12:0")=0,"FA 12:0", _xlfn.IFNA(VLOOKUP(D740,ctlistM2!A:AI,28,FALSE),"FA 12:0"))</f>
        <v>FA 12:0</v>
      </c>
      <c r="P740">
        <f>_xlfn.IFNA(VLOOKUP(D740,ctlistM2!A:AU,35,FALSE),0)</f>
        <v>0</v>
      </c>
      <c r="Q740" s="2">
        <f>IF(P740=0,0,VLOOKUP(O740,ProbListM2!D:W,IF(P740=1,17,IF(P740=2,18,IF(P740=3,19,IF(P740=4,20)))), FALSE))</f>
        <v>0</v>
      </c>
    </row>
    <row r="741" spans="1:17" x14ac:dyDescent="0.25">
      <c r="A741">
        <v>740</v>
      </c>
      <c r="B741" s="120">
        <v>855.7</v>
      </c>
      <c r="C741" s="120">
        <v>271.39999999999998</v>
      </c>
      <c r="D741" s="132" t="s">
        <v>1724</v>
      </c>
      <c r="E741">
        <f>VLOOKUP(D741,ProbListM2!D:S,10,FALSE)</f>
        <v>0.58028430684687848</v>
      </c>
      <c r="F741" t="str">
        <f>_xlfn.IFNA(VLOOKUP(D741,ctlistM2!A:AI,4,FALSE),"FA 12:0")</f>
        <v>FA 12:0</v>
      </c>
      <c r="G741">
        <f>_xlfn.IFNA(VLOOKUP(D741,ctlistM2!A:AL,11,FALSE),0)</f>
        <v>0</v>
      </c>
      <c r="H741" s="2">
        <f>IF(G741=0,0,VLOOKUP(F741,ProbListM2!D:W,IF(G741=1,17,IF(G741=2,18,IF(G741=3,19,IF(G741=4,20)))), FALSE))</f>
        <v>0</v>
      </c>
      <c r="I741" s="12" t="str">
        <f>IF(_xlfn.IFNA(VLOOKUP(D741,ctlistM2!A:AI,12,FALSE),"FA 12:0")=0,"FA 12:0", _xlfn.IFNA(VLOOKUP(D741,ctlistM2!A:AI,12,FALSE),"FA 12:0"))</f>
        <v>FA 12:0</v>
      </c>
      <c r="J741" s="12">
        <f>_xlfn.IFNA(VLOOKUP(D741,ctlistM2!A:AO,19,FALSE),0)</f>
        <v>0</v>
      </c>
      <c r="K741" s="2">
        <f>IF(J741=0,0,VLOOKUP(I741,ProbListM2!D:W,IF(J741=1,17,IF(J741=2,18,IF(J741=3,19,IF(J741=4,20)))),FALSE))</f>
        <v>0</v>
      </c>
      <c r="L741" s="12" t="str">
        <f>IF(_xlfn.IFNA(VLOOKUP(D741,ctlistM2!A:AI,20,FALSE),"FA 12:0")=0,"FA 12:0", _xlfn.IFNA(VLOOKUP(D741,ctlistM2!A:AI,20,FALSE),"FA 12:0"))</f>
        <v>FA 12:0</v>
      </c>
      <c r="M741">
        <f>_xlfn.IFNA(VLOOKUP(D741,ctlistM2!A:AR,27,FALSE),0)</f>
        <v>0</v>
      </c>
      <c r="N741" s="2">
        <f>IF(M741=0,0,VLOOKUP(L741,ProbListM2!D:W,IF(M741=1,17,IF(M741=2,18,IF(M741=3,19,IF(M741=4,20)))), FALSE))</f>
        <v>0</v>
      </c>
      <c r="O741" t="str">
        <f>IF(_xlfn.IFNA(VLOOKUP(D741,ctlistM2!A:AI,28,FALSE),"FA 12:0")=0,"FA 12:0", _xlfn.IFNA(VLOOKUP(D741,ctlistM2!A:AI,28,FALSE),"FA 12:0"))</f>
        <v>FA 12:0</v>
      </c>
      <c r="P741">
        <f>_xlfn.IFNA(VLOOKUP(D741,ctlistM2!A:AU,35,FALSE),0)</f>
        <v>0</v>
      </c>
      <c r="Q741" s="2">
        <f>IF(P741=0,0,VLOOKUP(O741,ProbListM2!D:W,IF(P741=1,17,IF(P741=2,18,IF(P741=3,19,IF(P741=4,20)))), FALSE))</f>
        <v>0</v>
      </c>
    </row>
    <row r="742" spans="1:17" x14ac:dyDescent="0.25">
      <c r="A742">
        <v>741</v>
      </c>
      <c r="B742">
        <v>568.4</v>
      </c>
      <c r="C742">
        <v>453.4</v>
      </c>
      <c r="D742" t="s">
        <v>1725</v>
      </c>
      <c r="E742">
        <f>VLOOKUP(D742,ProbListM2!D:S,10,FALSE)</f>
        <v>0.71085514957114049</v>
      </c>
      <c r="F742" t="str">
        <f>_xlfn.IFNA(VLOOKUP(D742,ctlistM2!A:AI,4,FALSE),"FA 12:0")</f>
        <v>FA 12:0</v>
      </c>
      <c r="G742">
        <f>_xlfn.IFNA(VLOOKUP(D742,ctlistM2!A:AL,11,FALSE),0)</f>
        <v>0</v>
      </c>
      <c r="H742" s="2">
        <f>IF(G742=0,0,VLOOKUP(F742,ProbListM2!D:W,IF(G742=1,17,IF(G742=2,18,IF(G742=3,19,IF(G742=4,20)))), FALSE))</f>
        <v>0</v>
      </c>
      <c r="I742" s="12" t="str">
        <f>IF(_xlfn.IFNA(VLOOKUP(D742,ctlistM2!A:AI,12,FALSE),"FA 12:0")=0,"FA 12:0", _xlfn.IFNA(VLOOKUP(D742,ctlistM2!A:AI,12,FALSE),"FA 12:0"))</f>
        <v>FA 12:0</v>
      </c>
      <c r="J742" s="12">
        <f>_xlfn.IFNA(VLOOKUP(D742,ctlistM2!A:AO,19,FALSE),0)</f>
        <v>0</v>
      </c>
      <c r="K742" s="2">
        <f>IF(J742=0,0,VLOOKUP(I742,ProbListM2!D:W,IF(J742=1,17,IF(J742=2,18,IF(J742=3,19,IF(J742=4,20)))),FALSE))</f>
        <v>0</v>
      </c>
      <c r="L742" s="12" t="str">
        <f>IF(_xlfn.IFNA(VLOOKUP(D742,ctlistM2!A:AI,20,FALSE),"FA 12:0")=0,"FA 12:0", _xlfn.IFNA(VLOOKUP(D742,ctlistM2!A:AI,20,FALSE),"FA 12:0"))</f>
        <v>FA 12:0</v>
      </c>
      <c r="M742">
        <f>_xlfn.IFNA(VLOOKUP(D742,ctlistM2!A:AR,27,FALSE),0)</f>
        <v>0</v>
      </c>
      <c r="N742" s="2">
        <f>IF(M742=0,0,VLOOKUP(L742,ProbListM2!D:W,IF(M742=1,17,IF(M742=2,18,IF(M742=3,19,IF(M742=4,20)))), FALSE))</f>
        <v>0</v>
      </c>
      <c r="O742" t="str">
        <f>IF(_xlfn.IFNA(VLOOKUP(D742,ctlistM2!A:AI,28,FALSE),"FA 12:0")=0,"FA 12:0", _xlfn.IFNA(VLOOKUP(D742,ctlistM2!A:AI,28,FALSE),"FA 12:0"))</f>
        <v>FA 12:0</v>
      </c>
      <c r="P742">
        <f>_xlfn.IFNA(VLOOKUP(D742,ctlistM2!A:AU,35,FALSE),0)</f>
        <v>0</v>
      </c>
      <c r="Q742" s="2">
        <f>IF(P742=0,0,VLOOKUP(O742,ProbListM2!D:W,IF(P742=1,17,IF(P742=2,18,IF(P742=3,19,IF(P742=4,20)))), FALSE))</f>
        <v>0</v>
      </c>
    </row>
    <row r="743" spans="1:17" x14ac:dyDescent="0.25">
      <c r="A743">
        <v>742</v>
      </c>
      <c r="B743">
        <v>610.4</v>
      </c>
      <c r="C743">
        <v>495.4</v>
      </c>
      <c r="D743" t="s">
        <v>1726</v>
      </c>
      <c r="E743">
        <f>VLOOKUP(D743,ProbListM2!D:S,10,FALSE)</f>
        <v>0.68703536732168868</v>
      </c>
      <c r="F743" t="str">
        <f>_xlfn.IFNA(VLOOKUP(D743,ctlistM2!A:AI,4,FALSE),"FA 12:0")</f>
        <v>FA 12:0</v>
      </c>
      <c r="G743">
        <f>_xlfn.IFNA(VLOOKUP(D743,ctlistM2!A:AL,11,FALSE),0)</f>
        <v>0</v>
      </c>
      <c r="H743" s="2">
        <f>IF(G743=0,0,VLOOKUP(F743,ProbListM2!D:W,IF(G743=1,17,IF(G743=2,18,IF(G743=3,19,IF(G743=4,20)))), FALSE))</f>
        <v>0</v>
      </c>
      <c r="I743" s="12" t="str">
        <f>IF(_xlfn.IFNA(VLOOKUP(D743,ctlistM2!A:AI,12,FALSE),"FA 12:0")=0,"FA 12:0", _xlfn.IFNA(VLOOKUP(D743,ctlistM2!A:AI,12,FALSE),"FA 12:0"))</f>
        <v>FA 12:0</v>
      </c>
      <c r="J743" s="12">
        <f>_xlfn.IFNA(VLOOKUP(D743,ctlistM2!A:AO,19,FALSE),0)</f>
        <v>0</v>
      </c>
      <c r="K743" s="2">
        <f>IF(J743=0,0,VLOOKUP(I743,ProbListM2!D:W,IF(J743=1,17,IF(J743=2,18,IF(J743=3,19,IF(J743=4,20)))),FALSE))</f>
        <v>0</v>
      </c>
      <c r="L743" s="12" t="str">
        <f>IF(_xlfn.IFNA(VLOOKUP(D743,ctlistM2!A:AI,20,FALSE),"FA 12:0")=0,"FA 12:0", _xlfn.IFNA(VLOOKUP(D743,ctlistM2!A:AI,20,FALSE),"FA 12:0"))</f>
        <v>FA 12:0</v>
      </c>
      <c r="M743">
        <f>_xlfn.IFNA(VLOOKUP(D743,ctlistM2!A:AR,27,FALSE),0)</f>
        <v>0</v>
      </c>
      <c r="N743" s="2">
        <f>IF(M743=0,0,VLOOKUP(L743,ProbListM2!D:W,IF(M743=1,17,IF(M743=2,18,IF(M743=3,19,IF(M743=4,20)))), FALSE))</f>
        <v>0</v>
      </c>
      <c r="O743" t="str">
        <f>IF(_xlfn.IFNA(VLOOKUP(D743,ctlistM2!A:AI,28,FALSE),"FA 12:0")=0,"FA 12:0", _xlfn.IFNA(VLOOKUP(D743,ctlistM2!A:AI,28,FALSE),"FA 12:0"))</f>
        <v>FA 12:0</v>
      </c>
      <c r="P743">
        <f>_xlfn.IFNA(VLOOKUP(D743,ctlistM2!A:AU,35,FALSE),0)</f>
        <v>0</v>
      </c>
      <c r="Q743" s="2">
        <f>IF(P743=0,0,VLOOKUP(O743,ProbListM2!D:W,IF(P743=1,17,IF(P743=2,18,IF(P743=3,19,IF(P743=4,20)))), FALSE))</f>
        <v>0</v>
      </c>
    </row>
    <row r="744" spans="1:17" x14ac:dyDescent="0.25">
      <c r="A744">
        <v>743</v>
      </c>
      <c r="B744">
        <v>638.4</v>
      </c>
      <c r="C744">
        <v>523.4</v>
      </c>
      <c r="D744" t="s">
        <v>1727</v>
      </c>
      <c r="E744">
        <f>VLOOKUP(D744,ProbListM2!D:S,10,FALSE)</f>
        <v>0.67160060899917617</v>
      </c>
      <c r="F744" t="str">
        <f>_xlfn.IFNA(VLOOKUP(D744,ctlistM2!A:AI,4,FALSE),"FA 12:0")</f>
        <v>FA 12:0</v>
      </c>
      <c r="G744">
        <f>_xlfn.IFNA(VLOOKUP(D744,ctlistM2!A:AL,11,FALSE),0)</f>
        <v>0</v>
      </c>
      <c r="H744" s="2">
        <f>IF(G744=0,0,VLOOKUP(F744,ProbListM2!D:W,IF(G744=1,17,IF(G744=2,18,IF(G744=3,19,IF(G744=4,20)))), FALSE))</f>
        <v>0</v>
      </c>
      <c r="I744" s="12" t="str">
        <f>IF(_xlfn.IFNA(VLOOKUP(D744,ctlistM2!A:AI,12,FALSE),"FA 12:0")=0,"FA 12:0", _xlfn.IFNA(VLOOKUP(D744,ctlistM2!A:AI,12,FALSE),"FA 12:0"))</f>
        <v>FA 12:0</v>
      </c>
      <c r="J744" s="12">
        <f>_xlfn.IFNA(VLOOKUP(D744,ctlistM2!A:AO,19,FALSE),0)</f>
        <v>0</v>
      </c>
      <c r="K744" s="2">
        <f>IF(J744=0,0,VLOOKUP(I744,ProbListM2!D:W,IF(J744=1,17,IF(J744=2,18,IF(J744=3,19,IF(J744=4,20)))),FALSE))</f>
        <v>0</v>
      </c>
      <c r="L744" s="12" t="str">
        <f>IF(_xlfn.IFNA(VLOOKUP(D744,ctlistM2!A:AI,20,FALSE),"FA 12:0")=0,"FA 12:0", _xlfn.IFNA(VLOOKUP(D744,ctlistM2!A:AI,20,FALSE),"FA 12:0"))</f>
        <v>FA 12:0</v>
      </c>
      <c r="M744">
        <f>_xlfn.IFNA(VLOOKUP(D744,ctlistM2!A:AR,27,FALSE),0)</f>
        <v>0</v>
      </c>
      <c r="N744" s="2">
        <f>IF(M744=0,0,VLOOKUP(L744,ProbListM2!D:W,IF(M744=1,17,IF(M744=2,18,IF(M744=3,19,IF(M744=4,20)))), FALSE))</f>
        <v>0</v>
      </c>
      <c r="O744" t="str">
        <f>IF(_xlfn.IFNA(VLOOKUP(D744,ctlistM2!A:AI,28,FALSE),"FA 12:0")=0,"FA 12:0", _xlfn.IFNA(VLOOKUP(D744,ctlistM2!A:AI,28,FALSE),"FA 12:0"))</f>
        <v>FA 12:0</v>
      </c>
      <c r="P744">
        <f>_xlfn.IFNA(VLOOKUP(D744,ctlistM2!A:AU,35,FALSE),0)</f>
        <v>0</v>
      </c>
      <c r="Q744" s="2">
        <f>IF(P744=0,0,VLOOKUP(O744,ProbListM2!D:W,IF(P744=1,17,IF(P744=2,18,IF(P744=3,19,IF(P744=4,20)))), FALSE))</f>
        <v>0</v>
      </c>
    </row>
    <row r="745" spans="1:17" x14ac:dyDescent="0.25">
      <c r="A745">
        <v>744</v>
      </c>
      <c r="B745">
        <v>666.5</v>
      </c>
      <c r="C745">
        <v>551.5</v>
      </c>
      <c r="D745" t="s">
        <v>1728</v>
      </c>
      <c r="E745">
        <f>VLOOKUP(D745,ProbListM2!D:S,10,FALSE)</f>
        <v>0.65651260395284916</v>
      </c>
      <c r="F745" t="str">
        <f>_xlfn.IFNA(VLOOKUP(D745,ctlistM2!A:AI,4,FALSE),"FA 12:0")</f>
        <v>PA 32:1</v>
      </c>
      <c r="G745">
        <f>_xlfn.IFNA(VLOOKUP(D745,ctlistM2!A:AL,11,FALSE),0)</f>
        <v>1</v>
      </c>
      <c r="H745" s="2">
        <f>IF(G745=0,0,VLOOKUP(F745,ProbListM2!D:W,IF(G745=1,17,IF(G745=2,18,IF(G745=3,19,IF(G745=4,20)))), FALSE))</f>
        <v>5.6527087246614274E-2</v>
      </c>
      <c r="I745" s="12" t="str">
        <f>IF(_xlfn.IFNA(VLOOKUP(D745,ctlistM2!A:AI,12,FALSE),"FA 12:0")=0,"FA 12:0", _xlfn.IFNA(VLOOKUP(D745,ctlistM2!A:AI,12,FALSE),"FA 12:0"))</f>
        <v>FA 12:0</v>
      </c>
      <c r="J745" s="12">
        <f>_xlfn.IFNA(VLOOKUP(D745,ctlistM2!A:AO,19,FALSE),0)</f>
        <v>0</v>
      </c>
      <c r="K745" s="2">
        <f>IF(J745=0,0,VLOOKUP(I745,ProbListM2!D:W,IF(J745=1,17,IF(J745=2,18,IF(J745=3,19,IF(J745=4,20)))),FALSE))</f>
        <v>0</v>
      </c>
      <c r="L745" s="12" t="str">
        <f>IF(_xlfn.IFNA(VLOOKUP(D745,ctlistM2!A:AI,20,FALSE),"FA 12:0")=0,"FA 12:0", _xlfn.IFNA(VLOOKUP(D745,ctlistM2!A:AI,20,FALSE),"FA 12:0"))</f>
        <v>FA 12:0</v>
      </c>
      <c r="M745">
        <f>_xlfn.IFNA(VLOOKUP(D745,ctlistM2!A:AR,27,FALSE),0)</f>
        <v>0</v>
      </c>
      <c r="N745" s="2">
        <f>IF(M745=0,0,VLOOKUP(L745,ProbListM2!D:W,IF(M745=1,17,IF(M745=2,18,IF(M745=3,19,IF(M745=4,20)))), FALSE))</f>
        <v>0</v>
      </c>
      <c r="O745" t="str">
        <f>IF(_xlfn.IFNA(VLOOKUP(D745,ctlistM2!A:AI,28,FALSE),"FA 12:0")=0,"FA 12:0", _xlfn.IFNA(VLOOKUP(D745,ctlistM2!A:AI,28,FALSE),"FA 12:0"))</f>
        <v>FA 12:0</v>
      </c>
      <c r="P745">
        <f>_xlfn.IFNA(VLOOKUP(D745,ctlistM2!A:AU,35,FALSE),0)</f>
        <v>0</v>
      </c>
      <c r="Q745" s="2">
        <f>IF(P745=0,0,VLOOKUP(O745,ProbListM2!D:W,IF(P745=1,17,IF(P745=2,18,IF(P745=3,19,IF(P745=4,20)))), FALSE))</f>
        <v>0</v>
      </c>
    </row>
    <row r="746" spans="1:17" x14ac:dyDescent="0.25">
      <c r="A746">
        <v>745</v>
      </c>
      <c r="B746">
        <v>664.5</v>
      </c>
      <c r="C746">
        <v>549.5</v>
      </c>
      <c r="D746" t="s">
        <v>1729</v>
      </c>
      <c r="E746">
        <f>VLOOKUP(D746,ProbListM2!D:S,10,FALSE)</f>
        <v>0.65670960205750051</v>
      </c>
      <c r="F746" t="str">
        <f>_xlfn.IFNA(VLOOKUP(D746,ctlistM2!A:AI,4,FALSE),"FA 12:0")</f>
        <v>PA 32:2</v>
      </c>
      <c r="G746">
        <f>_xlfn.IFNA(VLOOKUP(D746,ctlistM2!A:AL,11,FALSE),0)</f>
        <v>1</v>
      </c>
      <c r="H746" s="2">
        <f>IF(G746=0,0,VLOOKUP(F746,ProbListM2!D:W,IF(G746=1,17,IF(G746=2,18,IF(G746=3,19,IF(G746=4,20)))), FALSE))</f>
        <v>5.6465143094997262E-2</v>
      </c>
      <c r="I746" s="12" t="str">
        <f>IF(_xlfn.IFNA(VLOOKUP(D746,ctlistM2!A:AI,12,FALSE),"FA 12:0")=0,"FA 12:0", _xlfn.IFNA(VLOOKUP(D746,ctlistM2!A:AI,12,FALSE),"FA 12:0"))</f>
        <v>FA 12:0</v>
      </c>
      <c r="J746" s="12">
        <f>_xlfn.IFNA(VLOOKUP(D746,ctlistM2!A:AO,19,FALSE),0)</f>
        <v>0</v>
      </c>
      <c r="K746" s="2">
        <f>IF(J746=0,0,VLOOKUP(I746,ProbListM2!D:W,IF(J746=1,17,IF(J746=2,18,IF(J746=3,19,IF(J746=4,20)))),FALSE))</f>
        <v>0</v>
      </c>
      <c r="L746" s="12" t="str">
        <f>IF(_xlfn.IFNA(VLOOKUP(D746,ctlistM2!A:AI,20,FALSE),"FA 12:0")=0,"FA 12:0", _xlfn.IFNA(VLOOKUP(D746,ctlistM2!A:AI,20,FALSE),"FA 12:0"))</f>
        <v>FA 12:0</v>
      </c>
      <c r="M746">
        <f>_xlfn.IFNA(VLOOKUP(D746,ctlistM2!A:AR,27,FALSE),0)</f>
        <v>0</v>
      </c>
      <c r="N746" s="2">
        <f>IF(M746=0,0,VLOOKUP(L746,ProbListM2!D:W,IF(M746=1,17,IF(M746=2,18,IF(M746=3,19,IF(M746=4,20)))), FALSE))</f>
        <v>0</v>
      </c>
      <c r="O746" t="str">
        <f>IF(_xlfn.IFNA(VLOOKUP(D746,ctlistM2!A:AI,28,FALSE),"FA 12:0")=0,"FA 12:0", _xlfn.IFNA(VLOOKUP(D746,ctlistM2!A:AI,28,FALSE),"FA 12:0"))</f>
        <v>FA 12:0</v>
      </c>
      <c r="P746">
        <f>_xlfn.IFNA(VLOOKUP(D746,ctlistM2!A:AU,35,FALSE),0)</f>
        <v>0</v>
      </c>
      <c r="Q746" s="2">
        <f>IF(P746=0,0,VLOOKUP(O746,ProbListM2!D:W,IF(P746=1,17,IF(P746=2,18,IF(P746=3,19,IF(P746=4,20)))), FALSE))</f>
        <v>0</v>
      </c>
    </row>
    <row r="747" spans="1:17" x14ac:dyDescent="0.25">
      <c r="A747">
        <v>746</v>
      </c>
      <c r="B747">
        <v>662.5</v>
      </c>
      <c r="C747">
        <v>547.5</v>
      </c>
      <c r="D747" t="s">
        <v>1730</v>
      </c>
      <c r="E747">
        <f>VLOOKUP(D747,ProbListM2!D:S,10,FALSE)</f>
        <v>0.6569066592748829</v>
      </c>
      <c r="F747" t="str">
        <f>_xlfn.IFNA(VLOOKUP(D747,ctlistM2!A:AI,4,FALSE),"FA 12:0")</f>
        <v>PA 32:3</v>
      </c>
      <c r="G747">
        <f>_xlfn.IFNA(VLOOKUP(D747,ctlistM2!A:AL,11,FALSE),0)</f>
        <v>1</v>
      </c>
      <c r="H747" s="2">
        <f>IF(G747=0,0,VLOOKUP(F747,ProbListM2!D:W,IF(G747=1,17,IF(G747=2,18,IF(G747=3,19,IF(G747=4,20)))), FALSE))</f>
        <v>5.6403215835882842E-2</v>
      </c>
      <c r="I747" s="12" t="str">
        <f>IF(_xlfn.IFNA(VLOOKUP(D747,ctlistM2!A:AI,12,FALSE),"FA 12:0")=0,"FA 12:0", _xlfn.IFNA(VLOOKUP(D747,ctlistM2!A:AI,12,FALSE),"FA 12:0"))</f>
        <v>FA 12:0</v>
      </c>
      <c r="J747" s="12">
        <f>_xlfn.IFNA(VLOOKUP(D747,ctlistM2!A:AO,19,FALSE),0)</f>
        <v>0</v>
      </c>
      <c r="K747" s="2">
        <f>IF(J747=0,0,VLOOKUP(I747,ProbListM2!D:W,IF(J747=1,17,IF(J747=2,18,IF(J747=3,19,IF(J747=4,20)))),FALSE))</f>
        <v>0</v>
      </c>
      <c r="L747" s="12" t="str">
        <f>IF(_xlfn.IFNA(VLOOKUP(D747,ctlistM2!A:AI,20,FALSE),"FA 12:0")=0,"FA 12:0", _xlfn.IFNA(VLOOKUP(D747,ctlistM2!A:AI,20,FALSE),"FA 12:0"))</f>
        <v>FA 12:0</v>
      </c>
      <c r="M747">
        <f>_xlfn.IFNA(VLOOKUP(D747,ctlistM2!A:AR,27,FALSE),0)</f>
        <v>0</v>
      </c>
      <c r="N747" s="2">
        <f>IF(M747=0,0,VLOOKUP(L747,ProbListM2!D:W,IF(M747=1,17,IF(M747=2,18,IF(M747=3,19,IF(M747=4,20)))), FALSE))</f>
        <v>0</v>
      </c>
      <c r="O747" t="str">
        <f>IF(_xlfn.IFNA(VLOOKUP(D747,ctlistM2!A:AI,28,FALSE),"FA 12:0")=0,"FA 12:0", _xlfn.IFNA(VLOOKUP(D747,ctlistM2!A:AI,28,FALSE),"FA 12:0"))</f>
        <v>FA 12:0</v>
      </c>
      <c r="P747">
        <f>_xlfn.IFNA(VLOOKUP(D747,ctlistM2!A:AU,35,FALSE),0)</f>
        <v>0</v>
      </c>
      <c r="Q747" s="2">
        <f>IF(P747=0,0,VLOOKUP(O747,ProbListM2!D:W,IF(P747=1,17,IF(P747=2,18,IF(P747=3,19,IF(P747=4,20)))), FALSE))</f>
        <v>0</v>
      </c>
    </row>
    <row r="748" spans="1:17" x14ac:dyDescent="0.25">
      <c r="A748">
        <v>747</v>
      </c>
      <c r="B748">
        <v>660.5</v>
      </c>
      <c r="C748">
        <v>545.5</v>
      </c>
      <c r="D748" t="s">
        <v>1731</v>
      </c>
      <c r="E748">
        <f>VLOOKUP(D748,ProbListM2!D:S,10,FALSE)</f>
        <v>0.65710377562273492</v>
      </c>
      <c r="F748" t="str">
        <f>_xlfn.IFNA(VLOOKUP(D748,ctlistM2!A:AI,4,FALSE),"FA 12:0")</f>
        <v>FA 12:0</v>
      </c>
      <c r="G748">
        <f>_xlfn.IFNA(VLOOKUP(D748,ctlistM2!A:AL,11,FALSE),0)</f>
        <v>0</v>
      </c>
      <c r="H748" s="2">
        <f>IF(G748=0,0,VLOOKUP(F748,ProbListM2!D:W,IF(G748=1,17,IF(G748=2,18,IF(G748=3,19,IF(G748=4,20)))), FALSE))</f>
        <v>0</v>
      </c>
      <c r="I748" s="12" t="str">
        <f>IF(_xlfn.IFNA(VLOOKUP(D748,ctlistM2!A:AI,12,FALSE),"FA 12:0")=0,"FA 12:0", _xlfn.IFNA(VLOOKUP(D748,ctlistM2!A:AI,12,FALSE),"FA 12:0"))</f>
        <v>FA 12:0</v>
      </c>
      <c r="J748" s="12">
        <f>_xlfn.IFNA(VLOOKUP(D748,ctlistM2!A:AO,19,FALSE),0)</f>
        <v>0</v>
      </c>
      <c r="K748" s="2">
        <f>IF(J748=0,0,VLOOKUP(I748,ProbListM2!D:W,IF(J748=1,17,IF(J748=2,18,IF(J748=3,19,IF(J748=4,20)))),FALSE))</f>
        <v>0</v>
      </c>
      <c r="L748" s="12" t="str">
        <f>IF(_xlfn.IFNA(VLOOKUP(D748,ctlistM2!A:AI,20,FALSE),"FA 12:0")=0,"FA 12:0", _xlfn.IFNA(VLOOKUP(D748,ctlistM2!A:AI,20,FALSE),"FA 12:0"))</f>
        <v>FA 12:0</v>
      </c>
      <c r="M748">
        <f>_xlfn.IFNA(VLOOKUP(D748,ctlistM2!A:AR,27,FALSE),0)</f>
        <v>0</v>
      </c>
      <c r="N748" s="2">
        <f>IF(M748=0,0,VLOOKUP(L748,ProbListM2!D:W,IF(M748=1,17,IF(M748=2,18,IF(M748=3,19,IF(M748=4,20)))), FALSE))</f>
        <v>0</v>
      </c>
      <c r="O748" t="str">
        <f>IF(_xlfn.IFNA(VLOOKUP(D748,ctlistM2!A:AI,28,FALSE),"FA 12:0")=0,"FA 12:0", _xlfn.IFNA(VLOOKUP(D748,ctlistM2!A:AI,28,FALSE),"FA 12:0"))</f>
        <v>FA 12:0</v>
      </c>
      <c r="P748">
        <f>_xlfn.IFNA(VLOOKUP(D748,ctlistM2!A:AU,35,FALSE),0)</f>
        <v>0</v>
      </c>
      <c r="Q748" s="2">
        <f>IF(P748=0,0,VLOOKUP(O748,ProbListM2!D:W,IF(P748=1,17,IF(P748=2,18,IF(P748=3,19,IF(P748=4,20)))), FALSE))</f>
        <v>0</v>
      </c>
    </row>
    <row r="749" spans="1:17" x14ac:dyDescent="0.25">
      <c r="A749">
        <v>748</v>
      </c>
      <c r="B749">
        <v>694.5</v>
      </c>
      <c r="C749">
        <v>579.5</v>
      </c>
      <c r="D749" t="s">
        <v>1732</v>
      </c>
      <c r="E749">
        <f>VLOOKUP(D749,ProbListM2!D:S,10,FALSE)</f>
        <v>0.64176356211356467</v>
      </c>
      <c r="F749" t="str">
        <f>_xlfn.IFNA(VLOOKUP(D749,ctlistM2!A:AI,4,FALSE),"FA 12:0")</f>
        <v>PA 34:1</v>
      </c>
      <c r="G749">
        <f>_xlfn.IFNA(VLOOKUP(D749,ctlistM2!A:AL,11,FALSE),0)</f>
        <v>1</v>
      </c>
      <c r="H749" s="2">
        <f>IF(G749=0,0,VLOOKUP(F749,ProbListM2!D:W,IF(G749=1,17,IF(G749=2,18,IF(G749=3,19,IF(G749=4,20)))), FALSE))</f>
        <v>6.1219545107176337E-2</v>
      </c>
      <c r="I749" s="12" t="str">
        <f>IF(_xlfn.IFNA(VLOOKUP(D749,ctlistM2!A:AI,12,FALSE),"FA 12:0")=0,"FA 12:0", _xlfn.IFNA(VLOOKUP(D749,ctlistM2!A:AI,12,FALSE),"FA 12:0"))</f>
        <v>FA 12:0</v>
      </c>
      <c r="J749" s="12">
        <f>_xlfn.IFNA(VLOOKUP(D749,ctlistM2!A:AO,19,FALSE),0)</f>
        <v>0</v>
      </c>
      <c r="K749" s="2">
        <f>IF(J749=0,0,VLOOKUP(I749,ProbListM2!D:W,IF(J749=1,17,IF(J749=2,18,IF(J749=3,19,IF(J749=4,20)))),FALSE))</f>
        <v>0</v>
      </c>
      <c r="L749" s="12" t="str">
        <f>IF(_xlfn.IFNA(VLOOKUP(D749,ctlistM2!A:AI,20,FALSE),"FA 12:0")=0,"FA 12:0", _xlfn.IFNA(VLOOKUP(D749,ctlistM2!A:AI,20,FALSE),"FA 12:0"))</f>
        <v>FA 12:0</v>
      </c>
      <c r="M749">
        <f>_xlfn.IFNA(VLOOKUP(D749,ctlistM2!A:AR,27,FALSE),0)</f>
        <v>0</v>
      </c>
      <c r="N749" s="2">
        <f>IF(M749=0,0,VLOOKUP(L749,ProbListM2!D:W,IF(M749=1,17,IF(M749=2,18,IF(M749=3,19,IF(M749=4,20)))), FALSE))</f>
        <v>0</v>
      </c>
      <c r="O749" t="str">
        <f>IF(_xlfn.IFNA(VLOOKUP(D749,ctlistM2!A:AI,28,FALSE),"FA 12:0")=0,"FA 12:0", _xlfn.IFNA(VLOOKUP(D749,ctlistM2!A:AI,28,FALSE),"FA 12:0"))</f>
        <v>FA 12:0</v>
      </c>
      <c r="P749">
        <f>_xlfn.IFNA(VLOOKUP(D749,ctlistM2!A:AU,35,FALSE),0)</f>
        <v>0</v>
      </c>
      <c r="Q749" s="2">
        <f>IF(P749=0,0,VLOOKUP(O749,ProbListM2!D:W,IF(P749=1,17,IF(P749=2,18,IF(P749=3,19,IF(P749=4,20)))), FALSE))</f>
        <v>0</v>
      </c>
    </row>
    <row r="750" spans="1:17" x14ac:dyDescent="0.25">
      <c r="A750">
        <v>749</v>
      </c>
      <c r="B750">
        <v>692.5</v>
      </c>
      <c r="C750">
        <v>577.5</v>
      </c>
      <c r="D750" t="s">
        <v>1733</v>
      </c>
      <c r="E750">
        <f>VLOOKUP(D750,ProbListM2!D:S,10,FALSE)</f>
        <v>0.64195613450990485</v>
      </c>
      <c r="F750" t="str">
        <f>_xlfn.IFNA(VLOOKUP(D750,ctlistM2!A:AI,4,FALSE),"FA 12:0")</f>
        <v>PA 34:2</v>
      </c>
      <c r="G750">
        <f>_xlfn.IFNA(VLOOKUP(D750,ctlistM2!A:AL,11,FALSE),0)</f>
        <v>1</v>
      </c>
      <c r="H750" s="2">
        <f>IF(G750=0,0,VLOOKUP(F750,ProbListM2!D:W,IF(G750=1,17,IF(G750=2,18,IF(G750=3,19,IF(G750=4,20)))), FALSE))</f>
        <v>6.1156380108834681E-2</v>
      </c>
      <c r="I750" s="12" t="str">
        <f>IF(_xlfn.IFNA(VLOOKUP(D750,ctlistM2!A:AI,12,FALSE),"FA 12:0")=0,"FA 12:0", _xlfn.IFNA(VLOOKUP(D750,ctlistM2!A:AI,12,FALSE),"FA 12:0"))</f>
        <v>FA 12:0</v>
      </c>
      <c r="J750" s="12">
        <f>_xlfn.IFNA(VLOOKUP(D750,ctlistM2!A:AO,19,FALSE),0)</f>
        <v>0</v>
      </c>
      <c r="K750" s="2">
        <f>IF(J750=0,0,VLOOKUP(I750,ProbListM2!D:W,IF(J750=1,17,IF(J750=2,18,IF(J750=3,19,IF(J750=4,20)))),FALSE))</f>
        <v>0</v>
      </c>
      <c r="L750" s="12" t="str">
        <f>IF(_xlfn.IFNA(VLOOKUP(D750,ctlistM2!A:AI,20,FALSE),"FA 12:0")=0,"FA 12:0", _xlfn.IFNA(VLOOKUP(D750,ctlistM2!A:AI,20,FALSE),"FA 12:0"))</f>
        <v>FA 12:0</v>
      </c>
      <c r="M750">
        <f>_xlfn.IFNA(VLOOKUP(D750,ctlistM2!A:AR,27,FALSE),0)</f>
        <v>0</v>
      </c>
      <c r="N750" s="2">
        <f>IF(M750=0,0,VLOOKUP(L750,ProbListM2!D:W,IF(M750=1,17,IF(M750=2,18,IF(M750=3,19,IF(M750=4,20)))), FALSE))</f>
        <v>0</v>
      </c>
      <c r="O750" t="str">
        <f>IF(_xlfn.IFNA(VLOOKUP(D750,ctlistM2!A:AI,28,FALSE),"FA 12:0")=0,"FA 12:0", _xlfn.IFNA(VLOOKUP(D750,ctlistM2!A:AI,28,FALSE),"FA 12:0"))</f>
        <v>FA 12:0</v>
      </c>
      <c r="P750">
        <f>_xlfn.IFNA(VLOOKUP(D750,ctlistM2!A:AU,35,FALSE),0)</f>
        <v>0</v>
      </c>
      <c r="Q750" s="2">
        <f>IF(P750=0,0,VLOOKUP(O750,ProbListM2!D:W,IF(P750=1,17,IF(P750=2,18,IF(P750=3,19,IF(P750=4,20)))), FALSE))</f>
        <v>0</v>
      </c>
    </row>
    <row r="751" spans="1:17" x14ac:dyDescent="0.25">
      <c r="A751">
        <v>750</v>
      </c>
      <c r="B751">
        <v>690.5</v>
      </c>
      <c r="C751">
        <v>575.5</v>
      </c>
      <c r="D751" t="s">
        <v>1734</v>
      </c>
      <c r="E751">
        <f>VLOOKUP(D751,ProbListM2!D:S,10,FALSE)</f>
        <v>0.64214876469096493</v>
      </c>
      <c r="F751" t="str">
        <f>_xlfn.IFNA(VLOOKUP(D751,ctlistM2!A:AI,4,FALSE),"FA 12:0")</f>
        <v>PA 34:3</v>
      </c>
      <c r="G751">
        <f>_xlfn.IFNA(VLOOKUP(D751,ctlistM2!A:AL,11,FALSE),0)</f>
        <v>1</v>
      </c>
      <c r="H751" s="2">
        <f>IF(G751=0,0,VLOOKUP(F751,ProbListM2!D:W,IF(G751=1,17,IF(G751=2,18,IF(G751=3,19,IF(G751=4,20)))), FALSE))</f>
        <v>6.1093229518803666E-2</v>
      </c>
      <c r="I751" s="12" t="str">
        <f>IF(_xlfn.IFNA(VLOOKUP(D751,ctlistM2!A:AI,12,FALSE),"FA 12:0")=0,"FA 12:0", _xlfn.IFNA(VLOOKUP(D751,ctlistM2!A:AI,12,FALSE),"FA 12:0"))</f>
        <v>FA 12:0</v>
      </c>
      <c r="J751" s="12">
        <f>_xlfn.IFNA(VLOOKUP(D751,ctlistM2!A:AO,19,FALSE),0)</f>
        <v>0</v>
      </c>
      <c r="K751" s="2">
        <f>IF(J751=0,0,VLOOKUP(I751,ProbListM2!D:W,IF(J751=1,17,IF(J751=2,18,IF(J751=3,19,IF(J751=4,20)))),FALSE))</f>
        <v>0</v>
      </c>
      <c r="L751" s="12" t="str">
        <f>IF(_xlfn.IFNA(VLOOKUP(D751,ctlistM2!A:AI,20,FALSE),"FA 12:0")=0,"FA 12:0", _xlfn.IFNA(VLOOKUP(D751,ctlistM2!A:AI,20,FALSE),"FA 12:0"))</f>
        <v>FA 12:0</v>
      </c>
      <c r="M751">
        <f>_xlfn.IFNA(VLOOKUP(D751,ctlistM2!A:AR,27,FALSE),0)</f>
        <v>0</v>
      </c>
      <c r="N751" s="2">
        <f>IF(M751=0,0,VLOOKUP(L751,ProbListM2!D:W,IF(M751=1,17,IF(M751=2,18,IF(M751=3,19,IF(M751=4,20)))), FALSE))</f>
        <v>0</v>
      </c>
      <c r="O751" t="str">
        <f>IF(_xlfn.IFNA(VLOOKUP(D751,ctlistM2!A:AI,28,FALSE),"FA 12:0")=0,"FA 12:0", _xlfn.IFNA(VLOOKUP(D751,ctlistM2!A:AI,28,FALSE),"FA 12:0"))</f>
        <v>FA 12:0</v>
      </c>
      <c r="P751">
        <f>_xlfn.IFNA(VLOOKUP(D751,ctlistM2!A:AU,35,FALSE),0)</f>
        <v>0</v>
      </c>
      <c r="Q751" s="2">
        <f>IF(P751=0,0,VLOOKUP(O751,ProbListM2!D:W,IF(P751=1,17,IF(P751=2,18,IF(P751=3,19,IF(P751=4,20)))), FALSE))</f>
        <v>0</v>
      </c>
    </row>
    <row r="752" spans="1:17" x14ac:dyDescent="0.25">
      <c r="A752">
        <v>751</v>
      </c>
      <c r="B752">
        <v>688.5</v>
      </c>
      <c r="C752">
        <v>573.5</v>
      </c>
      <c r="D752" t="s">
        <v>1735</v>
      </c>
      <c r="E752">
        <f>VLOOKUP(D752,ProbListM2!D:S,10,FALSE)</f>
        <v>0.64234145267408438</v>
      </c>
      <c r="F752" t="str">
        <f>_xlfn.IFNA(VLOOKUP(D752,ctlistM2!A:AI,4,FALSE),"FA 12:0")</f>
        <v>PA 34:4</v>
      </c>
      <c r="G752">
        <f>_xlfn.IFNA(VLOOKUP(D752,ctlistM2!A:AL,11,FALSE),0)</f>
        <v>1</v>
      </c>
      <c r="H752" s="2">
        <f>IF(G752=0,0,VLOOKUP(F752,ProbListM2!D:W,IF(G752=1,17,IF(G752=2,18,IF(G752=3,19,IF(G752=4,20)))), FALSE))</f>
        <v>6.1030093368769994E-2</v>
      </c>
      <c r="I752" s="12" t="str">
        <f>IF(_xlfn.IFNA(VLOOKUP(D752,ctlistM2!A:AI,12,FALSE),"FA 12:0")=0,"FA 12:0", _xlfn.IFNA(VLOOKUP(D752,ctlistM2!A:AI,12,FALSE),"FA 12:0"))</f>
        <v>FA 12:0</v>
      </c>
      <c r="J752" s="12">
        <f>_xlfn.IFNA(VLOOKUP(D752,ctlistM2!A:AO,19,FALSE),0)</f>
        <v>0</v>
      </c>
      <c r="K752" s="2">
        <f>IF(J752=0,0,VLOOKUP(I752,ProbListM2!D:W,IF(J752=1,17,IF(J752=2,18,IF(J752=3,19,IF(J752=4,20)))),FALSE))</f>
        <v>0</v>
      </c>
      <c r="L752" s="12" t="str">
        <f>IF(_xlfn.IFNA(VLOOKUP(D752,ctlistM2!A:AI,20,FALSE),"FA 12:0")=0,"FA 12:0", _xlfn.IFNA(VLOOKUP(D752,ctlistM2!A:AI,20,FALSE),"FA 12:0"))</f>
        <v>FA 12:0</v>
      </c>
      <c r="M752">
        <f>_xlfn.IFNA(VLOOKUP(D752,ctlistM2!A:AR,27,FALSE),0)</f>
        <v>0</v>
      </c>
      <c r="N752" s="2">
        <f>IF(M752=0,0,VLOOKUP(L752,ProbListM2!D:W,IF(M752=1,17,IF(M752=2,18,IF(M752=3,19,IF(M752=4,20)))), FALSE))</f>
        <v>0</v>
      </c>
      <c r="O752" t="str">
        <f>IF(_xlfn.IFNA(VLOOKUP(D752,ctlistM2!A:AI,28,FALSE),"FA 12:0")=0,"FA 12:0", _xlfn.IFNA(VLOOKUP(D752,ctlistM2!A:AI,28,FALSE),"FA 12:0"))</f>
        <v>FA 12:0</v>
      </c>
      <c r="P752">
        <f>_xlfn.IFNA(VLOOKUP(D752,ctlistM2!A:AU,35,FALSE),0)</f>
        <v>0</v>
      </c>
      <c r="Q752" s="2">
        <f>IF(P752=0,0,VLOOKUP(O752,ProbListM2!D:W,IF(P752=1,17,IF(P752=2,18,IF(P752=3,19,IF(P752=4,20)))), FALSE))</f>
        <v>0</v>
      </c>
    </row>
    <row r="753" spans="1:17" x14ac:dyDescent="0.25">
      <c r="A753">
        <v>752</v>
      </c>
      <c r="B753">
        <v>686.5</v>
      </c>
      <c r="C753">
        <v>571.5</v>
      </c>
      <c r="D753" t="s">
        <v>1736</v>
      </c>
      <c r="E753">
        <f>VLOOKUP(D753,ProbListM2!D:S,10,FALSE)</f>
        <v>0.64253419847660787</v>
      </c>
      <c r="F753" t="str">
        <f>_xlfn.IFNA(VLOOKUP(D753,ctlistM2!A:AI,4,FALSE),"FA 12:0")</f>
        <v>PA 34:5</v>
      </c>
      <c r="G753">
        <f>_xlfn.IFNA(VLOOKUP(D753,ctlistM2!A:AL,11,FALSE),0)</f>
        <v>1</v>
      </c>
      <c r="H753" s="2">
        <f>IF(G753=0,0,VLOOKUP(F753,ProbListM2!D:W,IF(G753=1,17,IF(G753=2,18,IF(G753=3,19,IF(G753=4,20)))), FALSE))</f>
        <v>6.0966971690443246E-2</v>
      </c>
      <c r="I753" s="12" t="str">
        <f>IF(_xlfn.IFNA(VLOOKUP(D753,ctlistM2!A:AI,12,FALSE),"FA 12:0")=0,"FA 12:0", _xlfn.IFNA(VLOOKUP(D753,ctlistM2!A:AI,12,FALSE),"FA 12:0"))</f>
        <v>dPA 15:0_18:1</v>
      </c>
      <c r="J753" s="12">
        <f>_xlfn.IFNA(VLOOKUP(D753,ctlistM2!A:AO,19,FALSE),0)</f>
        <v>3</v>
      </c>
      <c r="K753" s="2">
        <f>IF(J753=0,0,VLOOKUP(I753,ProbListM2!D:W,IF(J753=1,17,IF(J753=2,18,IF(J753=3,19,IF(J753=4,20)))),FALSE))</f>
        <v>0.26709308484249017</v>
      </c>
      <c r="L753" s="12" t="str">
        <f>IF(_xlfn.IFNA(VLOOKUP(D753,ctlistM2!A:AI,20,FALSE),"FA 12:0")=0,"FA 12:0", _xlfn.IFNA(VLOOKUP(D753,ctlistM2!A:AI,20,FALSE),"FA 12:0"))</f>
        <v>FA 12:0</v>
      </c>
      <c r="M753">
        <f>_xlfn.IFNA(VLOOKUP(D753,ctlistM2!A:AR,27,FALSE),0)</f>
        <v>0</v>
      </c>
      <c r="N753" s="2">
        <f>IF(M753=0,0,VLOOKUP(L753,ProbListM2!D:W,IF(M753=1,17,IF(M753=2,18,IF(M753=3,19,IF(M753=4,20)))), FALSE))</f>
        <v>0</v>
      </c>
      <c r="O753" t="str">
        <f>IF(_xlfn.IFNA(VLOOKUP(D753,ctlistM2!A:AI,28,FALSE),"FA 12:0")=0,"FA 12:0", _xlfn.IFNA(VLOOKUP(D753,ctlistM2!A:AI,28,FALSE),"FA 12:0"))</f>
        <v>FA 12:0</v>
      </c>
      <c r="P753">
        <f>_xlfn.IFNA(VLOOKUP(D753,ctlistM2!A:AU,35,FALSE),0)</f>
        <v>0</v>
      </c>
      <c r="Q753" s="2">
        <f>IF(P753=0,0,VLOOKUP(O753,ProbListM2!D:W,IF(P753=1,17,IF(P753=2,18,IF(P753=3,19,IF(P753=4,20)))), FALSE))</f>
        <v>0</v>
      </c>
    </row>
    <row r="754" spans="1:17" x14ac:dyDescent="0.25">
      <c r="A754">
        <v>753</v>
      </c>
      <c r="B754">
        <v>684.5</v>
      </c>
      <c r="C754">
        <v>569.5</v>
      </c>
      <c r="D754" t="s">
        <v>1737</v>
      </c>
      <c r="E754">
        <f>VLOOKUP(D754,ProbListM2!D:S,10,FALSE)</f>
        <v>0.64272700211588518</v>
      </c>
      <c r="F754" t="str">
        <f>_xlfn.IFNA(VLOOKUP(D754,ctlistM2!A:AI,4,FALSE),"FA 12:0")</f>
        <v>FA 12:0</v>
      </c>
      <c r="G754">
        <f>_xlfn.IFNA(VLOOKUP(D754,ctlistM2!A:AL,11,FALSE),0)</f>
        <v>0</v>
      </c>
      <c r="H754" s="2">
        <f>IF(G754=0,0,VLOOKUP(F754,ProbListM2!D:W,IF(G754=1,17,IF(G754=2,18,IF(G754=3,19,IF(G754=4,20)))), FALSE))</f>
        <v>0</v>
      </c>
      <c r="I754" s="12" t="str">
        <f>IF(_xlfn.IFNA(VLOOKUP(D754,ctlistM2!A:AI,12,FALSE),"FA 12:0")=0,"FA 12:0", _xlfn.IFNA(VLOOKUP(D754,ctlistM2!A:AI,12,FALSE),"FA 12:0"))</f>
        <v>FA 12:0</v>
      </c>
      <c r="J754" s="12">
        <f>_xlfn.IFNA(VLOOKUP(D754,ctlistM2!A:AO,19,FALSE),0)</f>
        <v>0</v>
      </c>
      <c r="K754" s="2">
        <f>IF(J754=0,0,VLOOKUP(I754,ProbListM2!D:W,IF(J754=1,17,IF(J754=2,18,IF(J754=3,19,IF(J754=4,20)))),FALSE))</f>
        <v>0</v>
      </c>
      <c r="L754" s="12" t="str">
        <f>IF(_xlfn.IFNA(VLOOKUP(D754,ctlistM2!A:AI,20,FALSE),"FA 12:0")=0,"FA 12:0", _xlfn.IFNA(VLOOKUP(D754,ctlistM2!A:AI,20,FALSE),"FA 12:0"))</f>
        <v>FA 12:0</v>
      </c>
      <c r="M754">
        <f>_xlfn.IFNA(VLOOKUP(D754,ctlistM2!A:AR,27,FALSE),0)</f>
        <v>0</v>
      </c>
      <c r="N754" s="2">
        <f>IF(M754=0,0,VLOOKUP(L754,ProbListM2!D:W,IF(M754=1,17,IF(M754=2,18,IF(M754=3,19,IF(M754=4,20)))), FALSE))</f>
        <v>0</v>
      </c>
      <c r="O754" t="str">
        <f>IF(_xlfn.IFNA(VLOOKUP(D754,ctlistM2!A:AI,28,FALSE),"FA 12:0")=0,"FA 12:0", _xlfn.IFNA(VLOOKUP(D754,ctlistM2!A:AI,28,FALSE),"FA 12:0"))</f>
        <v>FA 12:0</v>
      </c>
      <c r="P754">
        <f>_xlfn.IFNA(VLOOKUP(D754,ctlistM2!A:AU,35,FALSE),0)</f>
        <v>0</v>
      </c>
      <c r="Q754" s="2">
        <f>IF(P754=0,0,VLOOKUP(O754,ProbListM2!D:W,IF(P754=1,17,IF(P754=2,18,IF(P754=3,19,IF(P754=4,20)))), FALSE))</f>
        <v>0</v>
      </c>
    </row>
    <row r="755" spans="1:17" x14ac:dyDescent="0.25">
      <c r="A755">
        <v>754</v>
      </c>
      <c r="B755">
        <v>722.5</v>
      </c>
      <c r="C755">
        <v>607.5</v>
      </c>
      <c r="D755" t="s">
        <v>1738</v>
      </c>
      <c r="E755">
        <f>VLOOKUP(D755,ProbListM2!D:S,10,FALSE)</f>
        <v>0.62734586842185147</v>
      </c>
      <c r="F755" t="str">
        <f>_xlfn.IFNA(VLOOKUP(D755,ctlistM2!A:AI,4,FALSE),"FA 12:0")</f>
        <v>PA 36:1</v>
      </c>
      <c r="G755">
        <f>_xlfn.IFNA(VLOOKUP(D755,ctlistM2!A:AL,11,FALSE),0)</f>
        <v>1</v>
      </c>
      <c r="H755" s="2">
        <f>IF(G755=0,0,VLOOKUP(F755,ProbListM2!D:W,IF(G755=1,17,IF(G755=2,18,IF(G755=3,19,IF(G755=4,20)))), FALSE))</f>
        <v>6.6000134171534761E-2</v>
      </c>
      <c r="I755" s="12" t="str">
        <f>IF(_xlfn.IFNA(VLOOKUP(D755,ctlistM2!A:AI,12,FALSE),"FA 12:0")=0,"FA 12:0", _xlfn.IFNA(VLOOKUP(D755,ctlistM2!A:AI,12,FALSE),"FA 12:0"))</f>
        <v>FA 12:0</v>
      </c>
      <c r="J755" s="12">
        <f>_xlfn.IFNA(VLOOKUP(D755,ctlistM2!A:AO,19,FALSE),0)</f>
        <v>0</v>
      </c>
      <c r="K755" s="2">
        <f>IF(J755=0,0,VLOOKUP(I755,ProbListM2!D:W,IF(J755=1,17,IF(J755=2,18,IF(J755=3,19,IF(J755=4,20)))),FALSE))</f>
        <v>0</v>
      </c>
      <c r="L755" s="12" t="str">
        <f>IF(_xlfn.IFNA(VLOOKUP(D755,ctlistM2!A:AI,20,FALSE),"FA 12:0")=0,"FA 12:0", _xlfn.IFNA(VLOOKUP(D755,ctlistM2!A:AI,20,FALSE),"FA 12:0"))</f>
        <v>FA 12:0</v>
      </c>
      <c r="M755">
        <f>_xlfn.IFNA(VLOOKUP(D755,ctlistM2!A:AR,27,FALSE),0)</f>
        <v>0</v>
      </c>
      <c r="N755" s="2">
        <f>IF(M755=0,0,VLOOKUP(L755,ProbListM2!D:W,IF(M755=1,17,IF(M755=2,18,IF(M755=3,19,IF(M755=4,20)))), FALSE))</f>
        <v>0</v>
      </c>
      <c r="O755" t="str">
        <f>IF(_xlfn.IFNA(VLOOKUP(D755,ctlistM2!A:AI,28,FALSE),"FA 12:0")=0,"FA 12:0", _xlfn.IFNA(VLOOKUP(D755,ctlistM2!A:AI,28,FALSE),"FA 12:0"))</f>
        <v>FA 12:0</v>
      </c>
      <c r="P755">
        <f>_xlfn.IFNA(VLOOKUP(D755,ctlistM2!A:AU,35,FALSE),0)</f>
        <v>0</v>
      </c>
      <c r="Q755" s="2">
        <f>IF(P755=0,0,VLOOKUP(O755,ProbListM2!D:W,IF(P755=1,17,IF(P755=2,18,IF(P755=3,19,IF(P755=4,20)))), FALSE))</f>
        <v>0</v>
      </c>
    </row>
    <row r="756" spans="1:17" x14ac:dyDescent="0.25">
      <c r="A756">
        <v>755</v>
      </c>
      <c r="B756">
        <v>720.5</v>
      </c>
      <c r="C756">
        <v>605.5</v>
      </c>
      <c r="D756" t="s">
        <v>1739</v>
      </c>
      <c r="E756">
        <f>VLOOKUP(D756,ProbListM2!D:S,10,FALSE)</f>
        <v>0.62753411453669516</v>
      </c>
      <c r="F756" t="str">
        <f>_xlfn.IFNA(VLOOKUP(D756,ctlistM2!A:AI,4,FALSE),"FA 12:0")</f>
        <v>PA 36:2</v>
      </c>
      <c r="G756">
        <f>_xlfn.IFNA(VLOOKUP(D756,ctlistM2!A:AL,11,FALSE),0)</f>
        <v>1</v>
      </c>
      <c r="H756" s="2">
        <f>IF(G756=0,0,VLOOKUP(F756,ProbListM2!D:W,IF(G756=1,17,IF(G756=2,18,IF(G756=3,19,IF(G756=4,20)))), FALSE))</f>
        <v>6.5935932716845544E-2</v>
      </c>
      <c r="I756" s="12" t="str">
        <f>IF(_xlfn.IFNA(VLOOKUP(D756,ctlistM2!A:AI,12,FALSE),"FA 12:0")=0,"FA 12:0", _xlfn.IFNA(VLOOKUP(D756,ctlistM2!A:AI,12,FALSE),"FA 12:0"))</f>
        <v>FA 12:0</v>
      </c>
      <c r="J756" s="12">
        <f>_xlfn.IFNA(VLOOKUP(D756,ctlistM2!A:AO,19,FALSE),0)</f>
        <v>0</v>
      </c>
      <c r="K756" s="2">
        <f>IF(J756=0,0,VLOOKUP(I756,ProbListM2!D:W,IF(J756=1,17,IF(J756=2,18,IF(J756=3,19,IF(J756=4,20)))),FALSE))</f>
        <v>0</v>
      </c>
      <c r="L756" s="12" t="str">
        <f>IF(_xlfn.IFNA(VLOOKUP(D756,ctlistM2!A:AI,20,FALSE),"FA 12:0")=0,"FA 12:0", _xlfn.IFNA(VLOOKUP(D756,ctlistM2!A:AI,20,FALSE),"FA 12:0"))</f>
        <v>FA 12:0</v>
      </c>
      <c r="M756">
        <f>_xlfn.IFNA(VLOOKUP(D756,ctlistM2!A:AR,27,FALSE),0)</f>
        <v>0</v>
      </c>
      <c r="N756" s="2">
        <f>IF(M756=0,0,VLOOKUP(L756,ProbListM2!D:W,IF(M756=1,17,IF(M756=2,18,IF(M756=3,19,IF(M756=4,20)))), FALSE))</f>
        <v>0</v>
      </c>
      <c r="O756" t="str">
        <f>IF(_xlfn.IFNA(VLOOKUP(D756,ctlistM2!A:AI,28,FALSE),"FA 12:0")=0,"FA 12:0", _xlfn.IFNA(VLOOKUP(D756,ctlistM2!A:AI,28,FALSE),"FA 12:0"))</f>
        <v>FA 12:0</v>
      </c>
      <c r="P756">
        <f>_xlfn.IFNA(VLOOKUP(D756,ctlistM2!A:AU,35,FALSE),0)</f>
        <v>0</v>
      </c>
      <c r="Q756" s="2">
        <f>IF(P756=0,0,VLOOKUP(O756,ProbListM2!D:W,IF(P756=1,17,IF(P756=2,18,IF(P756=3,19,IF(P756=4,20)))), FALSE))</f>
        <v>0</v>
      </c>
    </row>
    <row r="757" spans="1:17" x14ac:dyDescent="0.25">
      <c r="A757">
        <v>756</v>
      </c>
      <c r="B757">
        <v>718.5</v>
      </c>
      <c r="C757">
        <v>603.5</v>
      </c>
      <c r="D757" t="s">
        <v>1740</v>
      </c>
      <c r="E757">
        <f>VLOOKUP(D757,ProbListM2!D:S,10,FALSE)</f>
        <v>0.62772241713808219</v>
      </c>
      <c r="F757" t="str">
        <f>_xlfn.IFNA(VLOOKUP(D757,ctlistM2!A:AI,4,FALSE),"FA 12:0")</f>
        <v>PA 36:3</v>
      </c>
      <c r="G757">
        <f>_xlfn.IFNA(VLOOKUP(D757,ctlistM2!A:AL,11,FALSE),0)</f>
        <v>1</v>
      </c>
      <c r="H757" s="2">
        <f>IF(G757=0,0,VLOOKUP(F757,ProbListM2!D:W,IF(G757=1,17,IF(G757=2,18,IF(G757=3,19,IF(G757=4,20)))), FALSE))</f>
        <v>6.5871743318855869E-2</v>
      </c>
      <c r="I757" s="12" t="str">
        <f>IF(_xlfn.IFNA(VLOOKUP(D757,ctlistM2!A:AI,12,FALSE),"FA 12:0")=0,"FA 12:0", _xlfn.IFNA(VLOOKUP(D757,ctlistM2!A:AI,12,FALSE),"FA 12:0"))</f>
        <v>FA 12:0</v>
      </c>
      <c r="J757" s="12">
        <f>_xlfn.IFNA(VLOOKUP(D757,ctlistM2!A:AO,19,FALSE),0)</f>
        <v>0</v>
      </c>
      <c r="K757" s="2">
        <f>IF(J757=0,0,VLOOKUP(I757,ProbListM2!D:W,IF(J757=1,17,IF(J757=2,18,IF(J757=3,19,IF(J757=4,20)))),FALSE))</f>
        <v>0</v>
      </c>
      <c r="L757" s="12" t="str">
        <f>IF(_xlfn.IFNA(VLOOKUP(D757,ctlistM2!A:AI,20,FALSE),"FA 12:0")=0,"FA 12:0", _xlfn.IFNA(VLOOKUP(D757,ctlistM2!A:AI,20,FALSE),"FA 12:0"))</f>
        <v>FA 12:0</v>
      </c>
      <c r="M757">
        <f>_xlfn.IFNA(VLOOKUP(D757,ctlistM2!A:AR,27,FALSE),0)</f>
        <v>0</v>
      </c>
      <c r="N757" s="2">
        <f>IF(M757=0,0,VLOOKUP(L757,ProbListM2!D:W,IF(M757=1,17,IF(M757=2,18,IF(M757=3,19,IF(M757=4,20)))), FALSE))</f>
        <v>0</v>
      </c>
      <c r="O757" t="str">
        <f>IF(_xlfn.IFNA(VLOOKUP(D757,ctlistM2!A:AI,28,FALSE),"FA 12:0")=0,"FA 12:0", _xlfn.IFNA(VLOOKUP(D757,ctlistM2!A:AI,28,FALSE),"FA 12:0"))</f>
        <v>FA 12:0</v>
      </c>
      <c r="P757">
        <f>_xlfn.IFNA(VLOOKUP(D757,ctlistM2!A:AU,35,FALSE),0)</f>
        <v>0</v>
      </c>
      <c r="Q757" s="2">
        <f>IF(P757=0,0,VLOOKUP(O757,ProbListM2!D:W,IF(P757=1,17,IF(P757=2,18,IF(P757=3,19,IF(P757=4,20)))), FALSE))</f>
        <v>0</v>
      </c>
    </row>
    <row r="758" spans="1:17" x14ac:dyDescent="0.25">
      <c r="A758">
        <v>757</v>
      </c>
      <c r="B758">
        <v>716.5</v>
      </c>
      <c r="C758">
        <v>601.5</v>
      </c>
      <c r="D758" t="s">
        <v>1741</v>
      </c>
      <c r="E758">
        <f>VLOOKUP(D758,ProbListM2!D:S,10,FALSE)</f>
        <v>0.62791077624296254</v>
      </c>
      <c r="F758" t="str">
        <f>_xlfn.IFNA(VLOOKUP(D758,ctlistM2!A:AI,4,FALSE),"FA 12:0")</f>
        <v>PA 36:4</v>
      </c>
      <c r="G758">
        <f>_xlfn.IFNA(VLOOKUP(D758,ctlistM2!A:AL,11,FALSE),0)</f>
        <v>1</v>
      </c>
      <c r="H758" s="2">
        <f>IF(G758=0,0,VLOOKUP(F758,ProbListM2!D:W,IF(G758=1,17,IF(G758=2,18,IF(G758=3,19,IF(G758=4,20)))), FALSE))</f>
        <v>6.5807566007544713E-2</v>
      </c>
      <c r="I758" s="12" t="str">
        <f>IF(_xlfn.IFNA(VLOOKUP(D758,ctlistM2!A:AI,12,FALSE),"FA 12:0")=0,"FA 12:0", _xlfn.IFNA(VLOOKUP(D758,ctlistM2!A:AI,12,FALSE),"FA 12:0"))</f>
        <v>FA 12:0</v>
      </c>
      <c r="J758" s="12">
        <f>_xlfn.IFNA(VLOOKUP(D758,ctlistM2!A:AO,19,FALSE),0)</f>
        <v>0</v>
      </c>
      <c r="K758" s="2">
        <f>IF(J758=0,0,VLOOKUP(I758,ProbListM2!D:W,IF(J758=1,17,IF(J758=2,18,IF(J758=3,19,IF(J758=4,20)))),FALSE))</f>
        <v>0</v>
      </c>
      <c r="L758" s="12" t="str">
        <f>IF(_xlfn.IFNA(VLOOKUP(D758,ctlistM2!A:AI,20,FALSE),"FA 12:0")=0,"FA 12:0", _xlfn.IFNA(VLOOKUP(D758,ctlistM2!A:AI,20,FALSE),"FA 12:0"))</f>
        <v>FA 12:0</v>
      </c>
      <c r="M758">
        <f>_xlfn.IFNA(VLOOKUP(D758,ctlistM2!A:AR,27,FALSE),0)</f>
        <v>0</v>
      </c>
      <c r="N758" s="2">
        <f>IF(M758=0,0,VLOOKUP(L758,ProbListM2!D:W,IF(M758=1,17,IF(M758=2,18,IF(M758=3,19,IF(M758=4,20)))), FALSE))</f>
        <v>0</v>
      </c>
      <c r="O758" t="str">
        <f>IF(_xlfn.IFNA(VLOOKUP(D758,ctlistM2!A:AI,28,FALSE),"FA 12:0")=0,"FA 12:0", _xlfn.IFNA(VLOOKUP(D758,ctlistM2!A:AI,28,FALSE),"FA 12:0"))</f>
        <v>FA 12:0</v>
      </c>
      <c r="P758">
        <f>_xlfn.IFNA(VLOOKUP(D758,ctlistM2!A:AU,35,FALSE),0)</f>
        <v>0</v>
      </c>
      <c r="Q758" s="2">
        <f>IF(P758=0,0,VLOOKUP(O758,ProbListM2!D:W,IF(P758=1,17,IF(P758=2,18,IF(P758=3,19,IF(P758=4,20)))), FALSE))</f>
        <v>0</v>
      </c>
    </row>
    <row r="759" spans="1:17" x14ac:dyDescent="0.25">
      <c r="A759">
        <v>758</v>
      </c>
      <c r="B759">
        <v>714.5</v>
      </c>
      <c r="C759">
        <v>599.5</v>
      </c>
      <c r="D759" t="s">
        <v>1742</v>
      </c>
      <c r="E759">
        <f>VLOOKUP(D759,ProbListM2!D:S,10,FALSE)</f>
        <v>0.62809919186829122</v>
      </c>
      <c r="F759" t="str">
        <f>_xlfn.IFNA(VLOOKUP(D759,ctlistM2!A:AI,4,FALSE),"FA 12:0")</f>
        <v>PA 36:5</v>
      </c>
      <c r="G759">
        <f>_xlfn.IFNA(VLOOKUP(D759,ctlistM2!A:AL,11,FALSE),0)</f>
        <v>1</v>
      </c>
      <c r="H759" s="2">
        <f>IF(G759=0,0,VLOOKUP(F759,ProbListM2!D:W,IF(G759=1,17,IF(G759=2,18,IF(G759=3,19,IF(G759=4,20)))), FALSE))</f>
        <v>6.5743400812912925E-2</v>
      </c>
      <c r="I759" s="12" t="str">
        <f>IF(_xlfn.IFNA(VLOOKUP(D759,ctlistM2!A:AI,12,FALSE),"FA 12:0")=0,"FA 12:0", _xlfn.IFNA(VLOOKUP(D759,ctlistM2!A:AI,12,FALSE),"FA 12:0"))</f>
        <v>FA 12:0</v>
      </c>
      <c r="J759" s="12">
        <f>_xlfn.IFNA(VLOOKUP(D759,ctlistM2!A:AO,19,FALSE),0)</f>
        <v>0</v>
      </c>
      <c r="K759" s="2">
        <f>IF(J759=0,0,VLOOKUP(I759,ProbListM2!D:W,IF(J759=1,17,IF(J759=2,18,IF(J759=3,19,IF(J759=4,20)))),FALSE))</f>
        <v>0</v>
      </c>
      <c r="L759" s="12" t="str">
        <f>IF(_xlfn.IFNA(VLOOKUP(D759,ctlistM2!A:AI,20,FALSE),"FA 12:0")=0,"FA 12:0", _xlfn.IFNA(VLOOKUP(D759,ctlistM2!A:AI,20,FALSE),"FA 12:0"))</f>
        <v>FA 12:0</v>
      </c>
      <c r="M759">
        <f>_xlfn.IFNA(VLOOKUP(D759,ctlistM2!A:AR,27,FALSE),0)</f>
        <v>0</v>
      </c>
      <c r="N759" s="2">
        <f>IF(M759=0,0,VLOOKUP(L759,ProbListM2!D:W,IF(M759=1,17,IF(M759=2,18,IF(M759=3,19,IF(M759=4,20)))), FALSE))</f>
        <v>0</v>
      </c>
      <c r="O759" t="str">
        <f>IF(_xlfn.IFNA(VLOOKUP(D759,ctlistM2!A:AI,28,FALSE),"FA 12:0")=0,"FA 12:0", _xlfn.IFNA(VLOOKUP(D759,ctlistM2!A:AI,28,FALSE),"FA 12:0"))</f>
        <v>FA 12:0</v>
      </c>
      <c r="P759">
        <f>_xlfn.IFNA(VLOOKUP(D759,ctlistM2!A:AU,35,FALSE),0)</f>
        <v>0</v>
      </c>
      <c r="Q759" s="2">
        <f>IF(P759=0,0,VLOOKUP(O759,ProbListM2!D:W,IF(P759=1,17,IF(P759=2,18,IF(P759=3,19,IF(P759=4,20)))), FALSE))</f>
        <v>0</v>
      </c>
    </row>
    <row r="760" spans="1:17" x14ac:dyDescent="0.25">
      <c r="A760">
        <v>759</v>
      </c>
      <c r="B760">
        <v>712.5</v>
      </c>
      <c r="C760">
        <v>597.5</v>
      </c>
      <c r="D760" t="s">
        <v>1743</v>
      </c>
      <c r="E760">
        <f>VLOOKUP(D760,ProbListM2!D:S,10,FALSE)</f>
        <v>0.6282876640310282</v>
      </c>
      <c r="F760" t="str">
        <f>_xlfn.IFNA(VLOOKUP(D760,ctlistM2!A:AI,4,FALSE),"FA 12:0")</f>
        <v>PA 36:6</v>
      </c>
      <c r="G760">
        <f>_xlfn.IFNA(VLOOKUP(D760,ctlistM2!A:AL,11,FALSE),0)</f>
        <v>1</v>
      </c>
      <c r="H760" s="2">
        <f>IF(G760=0,0,VLOOKUP(F760,ProbListM2!D:W,IF(G760=1,17,IF(G760=2,18,IF(G760=3,19,IF(G760=4,20)))), FALSE))</f>
        <v>6.5679247764983337E-2</v>
      </c>
      <c r="I760" s="12" t="str">
        <f>IF(_xlfn.IFNA(VLOOKUP(D760,ctlistM2!A:AI,12,FALSE),"FA 12:0")=0,"FA 12:0", _xlfn.IFNA(VLOOKUP(D760,ctlistM2!A:AI,12,FALSE),"FA 12:0"))</f>
        <v>FA 12:0</v>
      </c>
      <c r="J760" s="12">
        <f>_xlfn.IFNA(VLOOKUP(D760,ctlistM2!A:AO,19,FALSE),0)</f>
        <v>0</v>
      </c>
      <c r="K760" s="2">
        <f>IF(J760=0,0,VLOOKUP(I760,ProbListM2!D:W,IF(J760=1,17,IF(J760=2,18,IF(J760=3,19,IF(J760=4,20)))),FALSE))</f>
        <v>0</v>
      </c>
      <c r="L760" s="12" t="str">
        <f>IF(_xlfn.IFNA(VLOOKUP(D760,ctlistM2!A:AI,20,FALSE),"FA 12:0")=0,"FA 12:0", _xlfn.IFNA(VLOOKUP(D760,ctlistM2!A:AI,20,FALSE),"FA 12:0"))</f>
        <v>FA 12:0</v>
      </c>
      <c r="M760">
        <f>_xlfn.IFNA(VLOOKUP(D760,ctlistM2!A:AR,27,FALSE),0)</f>
        <v>0</v>
      </c>
      <c r="N760" s="2">
        <f>IF(M760=0,0,VLOOKUP(L760,ProbListM2!D:W,IF(M760=1,17,IF(M760=2,18,IF(M760=3,19,IF(M760=4,20)))), FALSE))</f>
        <v>0</v>
      </c>
      <c r="O760" t="str">
        <f>IF(_xlfn.IFNA(VLOOKUP(D760,ctlistM2!A:AI,28,FALSE),"FA 12:0")=0,"FA 12:0", _xlfn.IFNA(VLOOKUP(D760,ctlistM2!A:AI,28,FALSE),"FA 12:0"))</f>
        <v>FA 12:0</v>
      </c>
      <c r="P760">
        <f>_xlfn.IFNA(VLOOKUP(D760,ctlistM2!A:AU,35,FALSE),0)</f>
        <v>0</v>
      </c>
      <c r="Q760" s="2">
        <f>IF(P760=0,0,VLOOKUP(O760,ProbListM2!D:W,IF(P760=1,17,IF(P760=2,18,IF(P760=3,19,IF(P760=4,20)))), FALSE))</f>
        <v>0</v>
      </c>
    </row>
    <row r="761" spans="1:17" x14ac:dyDescent="0.25">
      <c r="A761">
        <v>760</v>
      </c>
      <c r="B761">
        <v>710.5</v>
      </c>
      <c r="C761">
        <v>595.5</v>
      </c>
      <c r="D761" t="s">
        <v>1744</v>
      </c>
      <c r="E761">
        <f>VLOOKUP(D761,ProbListM2!D:S,10,FALSE)</f>
        <v>0.62847619274813826</v>
      </c>
      <c r="F761" t="str">
        <f>_xlfn.IFNA(VLOOKUP(D761,ctlistM2!A:AI,4,FALSE),"FA 12:0")</f>
        <v>FA 12:0</v>
      </c>
      <c r="G761">
        <f>_xlfn.IFNA(VLOOKUP(D761,ctlistM2!A:AL,11,FALSE),0)</f>
        <v>0</v>
      </c>
      <c r="H761" s="2">
        <f>IF(G761=0,0,VLOOKUP(F761,ProbListM2!D:W,IF(G761=1,17,IF(G761=2,18,IF(G761=3,19,IF(G761=4,20)))), FALSE))</f>
        <v>0</v>
      </c>
      <c r="I761" s="12" t="str">
        <f>IF(_xlfn.IFNA(VLOOKUP(D761,ctlistM2!A:AI,12,FALSE),"FA 12:0")=0,"FA 12:0", _xlfn.IFNA(VLOOKUP(D761,ctlistM2!A:AI,12,FALSE),"FA 12:0"))</f>
        <v>FA 12:0</v>
      </c>
      <c r="J761" s="12">
        <f>_xlfn.IFNA(VLOOKUP(D761,ctlistM2!A:AO,19,FALSE),0)</f>
        <v>0</v>
      </c>
      <c r="K761" s="2">
        <f>IF(J761=0,0,VLOOKUP(I761,ProbListM2!D:W,IF(J761=1,17,IF(J761=2,18,IF(J761=3,19,IF(J761=4,20)))),FALSE))</f>
        <v>0</v>
      </c>
      <c r="L761" s="12" t="str">
        <f>IF(_xlfn.IFNA(VLOOKUP(D761,ctlistM2!A:AI,20,FALSE),"FA 12:0")=0,"FA 12:0", _xlfn.IFNA(VLOOKUP(D761,ctlistM2!A:AI,20,FALSE),"FA 12:0"))</f>
        <v>FA 12:0</v>
      </c>
      <c r="M761">
        <f>_xlfn.IFNA(VLOOKUP(D761,ctlistM2!A:AR,27,FALSE),0)</f>
        <v>0</v>
      </c>
      <c r="N761" s="2">
        <f>IF(M761=0,0,VLOOKUP(L761,ProbListM2!D:W,IF(M761=1,17,IF(M761=2,18,IF(M761=3,19,IF(M761=4,20)))), FALSE))</f>
        <v>0</v>
      </c>
      <c r="O761" t="str">
        <f>IF(_xlfn.IFNA(VLOOKUP(D761,ctlistM2!A:AI,28,FALSE),"FA 12:0")=0,"FA 12:0", _xlfn.IFNA(VLOOKUP(D761,ctlistM2!A:AI,28,FALSE),"FA 12:0"))</f>
        <v>FA 12:0</v>
      </c>
      <c r="P761">
        <f>_xlfn.IFNA(VLOOKUP(D761,ctlistM2!A:AU,35,FALSE),0)</f>
        <v>0</v>
      </c>
      <c r="Q761" s="2">
        <f>IF(P761=0,0,VLOOKUP(O761,ProbListM2!D:W,IF(P761=1,17,IF(P761=2,18,IF(P761=3,19,IF(P761=4,20)))), FALSE))</f>
        <v>0</v>
      </c>
    </row>
    <row r="762" spans="1:17" x14ac:dyDescent="0.25">
      <c r="A762">
        <v>761</v>
      </c>
      <c r="B762">
        <v>750.5</v>
      </c>
      <c r="C762">
        <v>635.5</v>
      </c>
      <c r="D762" t="s">
        <v>1745</v>
      </c>
      <c r="E762">
        <f>VLOOKUP(D762,ProbListM2!D:S,10,FALSE)</f>
        <v>0.61325207889618893</v>
      </c>
      <c r="F762" t="str">
        <f>_xlfn.IFNA(VLOOKUP(D762,ctlistM2!A:AI,4,FALSE),"FA 12:0")</f>
        <v>PA 38:1</v>
      </c>
      <c r="G762">
        <f>_xlfn.IFNA(VLOOKUP(D762,ctlistM2!A:AL,11,FALSE),0)</f>
        <v>1</v>
      </c>
      <c r="H762" s="2">
        <f>IF(G762=0,0,VLOOKUP(F762,ProbListM2!D:W,IF(G762=1,17,IF(G762=2,18,IF(G762=3,19,IF(G762=4,20)))), FALSE))</f>
        <v>7.0855168715098574E-2</v>
      </c>
      <c r="I762" s="12" t="str">
        <f>IF(_xlfn.IFNA(VLOOKUP(D762,ctlistM2!A:AI,12,FALSE),"FA 12:0")=0,"FA 12:0", _xlfn.IFNA(VLOOKUP(D762,ctlistM2!A:AI,12,FALSE),"FA 12:0"))</f>
        <v>FA 12:0</v>
      </c>
      <c r="J762" s="12">
        <f>_xlfn.IFNA(VLOOKUP(D762,ctlistM2!A:AO,19,FALSE),0)</f>
        <v>0</v>
      </c>
      <c r="K762" s="2">
        <f>IF(J762=0,0,VLOOKUP(I762,ProbListM2!D:W,IF(J762=1,17,IF(J762=2,18,IF(J762=3,19,IF(J762=4,20)))),FALSE))</f>
        <v>0</v>
      </c>
      <c r="L762" s="12" t="str">
        <f>IF(_xlfn.IFNA(VLOOKUP(D762,ctlistM2!A:AI,20,FALSE),"FA 12:0")=0,"FA 12:0", _xlfn.IFNA(VLOOKUP(D762,ctlistM2!A:AI,20,FALSE),"FA 12:0"))</f>
        <v>FA 12:0</v>
      </c>
      <c r="M762">
        <f>_xlfn.IFNA(VLOOKUP(D762,ctlistM2!A:AR,27,FALSE),0)</f>
        <v>0</v>
      </c>
      <c r="N762" s="2">
        <f>IF(M762=0,0,VLOOKUP(L762,ProbListM2!D:W,IF(M762=1,17,IF(M762=2,18,IF(M762=3,19,IF(M762=4,20)))), FALSE))</f>
        <v>0</v>
      </c>
      <c r="O762" t="str">
        <f>IF(_xlfn.IFNA(VLOOKUP(D762,ctlistM2!A:AI,28,FALSE),"FA 12:0")=0,"FA 12:0", _xlfn.IFNA(VLOOKUP(D762,ctlistM2!A:AI,28,FALSE),"FA 12:0"))</f>
        <v>FA 12:0</v>
      </c>
      <c r="P762">
        <f>_xlfn.IFNA(VLOOKUP(D762,ctlistM2!A:AU,35,FALSE),0)</f>
        <v>0</v>
      </c>
      <c r="Q762" s="2">
        <f>IF(P762=0,0,VLOOKUP(O762,ProbListM2!D:W,IF(P762=1,17,IF(P762=2,18,IF(P762=3,19,IF(P762=4,20)))), FALSE))</f>
        <v>0</v>
      </c>
    </row>
    <row r="763" spans="1:17" x14ac:dyDescent="0.25">
      <c r="A763">
        <v>762</v>
      </c>
      <c r="B763">
        <v>748.5</v>
      </c>
      <c r="C763">
        <v>633.5</v>
      </c>
      <c r="D763" t="s">
        <v>1746</v>
      </c>
      <c r="E763">
        <f>VLOOKUP(D763,ProbListM2!D:S,10,FALSE)</f>
        <v>0.61343609592265369</v>
      </c>
      <c r="F763" t="str">
        <f>_xlfn.IFNA(VLOOKUP(D763,ctlistM2!A:AI,4,FALSE),"FA 12:0")</f>
        <v>PA 38:2</v>
      </c>
      <c r="G763">
        <f>_xlfn.IFNA(VLOOKUP(D763,ctlistM2!A:AL,11,FALSE),0)</f>
        <v>1</v>
      </c>
      <c r="H763" s="2">
        <f>IF(G763=0,0,VLOOKUP(F763,ProbListM2!D:W,IF(G763=1,17,IF(G763=2,18,IF(G763=3,19,IF(G763=4,20)))), FALSE))</f>
        <v>7.0790105317922902E-2</v>
      </c>
      <c r="I763" s="12" t="str">
        <f>IF(_xlfn.IFNA(VLOOKUP(D763,ctlistM2!A:AI,12,FALSE),"FA 12:0")=0,"FA 12:0", _xlfn.IFNA(VLOOKUP(D763,ctlistM2!A:AI,12,FALSE),"FA 12:0"))</f>
        <v>FA 12:0</v>
      </c>
      <c r="J763" s="12">
        <f>_xlfn.IFNA(VLOOKUP(D763,ctlistM2!A:AO,19,FALSE),0)</f>
        <v>0</v>
      </c>
      <c r="K763" s="2">
        <f>IF(J763=0,0,VLOOKUP(I763,ProbListM2!D:W,IF(J763=1,17,IF(J763=2,18,IF(J763=3,19,IF(J763=4,20)))),FALSE))</f>
        <v>0</v>
      </c>
      <c r="L763" s="12" t="str">
        <f>IF(_xlfn.IFNA(VLOOKUP(D763,ctlistM2!A:AI,20,FALSE),"FA 12:0")=0,"FA 12:0", _xlfn.IFNA(VLOOKUP(D763,ctlistM2!A:AI,20,FALSE),"FA 12:0"))</f>
        <v>FA 12:0</v>
      </c>
      <c r="M763">
        <f>_xlfn.IFNA(VLOOKUP(D763,ctlistM2!A:AR,27,FALSE),0)</f>
        <v>0</v>
      </c>
      <c r="N763" s="2">
        <f>IF(M763=0,0,VLOOKUP(L763,ProbListM2!D:W,IF(M763=1,17,IF(M763=2,18,IF(M763=3,19,IF(M763=4,20)))), FALSE))</f>
        <v>0</v>
      </c>
      <c r="O763" t="str">
        <f>IF(_xlfn.IFNA(VLOOKUP(D763,ctlistM2!A:AI,28,FALSE),"FA 12:0")=0,"FA 12:0", _xlfn.IFNA(VLOOKUP(D763,ctlistM2!A:AI,28,FALSE),"FA 12:0"))</f>
        <v>FA 12:0</v>
      </c>
      <c r="P763">
        <f>_xlfn.IFNA(VLOOKUP(D763,ctlistM2!A:AU,35,FALSE),0)</f>
        <v>0</v>
      </c>
      <c r="Q763" s="2">
        <f>IF(P763=0,0,VLOOKUP(O763,ProbListM2!D:W,IF(P763=1,17,IF(P763=2,18,IF(P763=3,19,IF(P763=4,20)))), FALSE))</f>
        <v>0</v>
      </c>
    </row>
    <row r="764" spans="1:17" x14ac:dyDescent="0.25">
      <c r="A764">
        <v>763</v>
      </c>
      <c r="B764">
        <v>746.5</v>
      </c>
      <c r="C764">
        <v>631.5</v>
      </c>
      <c r="D764" t="s">
        <v>1747</v>
      </c>
      <c r="E764">
        <f>VLOOKUP(D764,ProbListM2!D:S,10,FALSE)</f>
        <v>0.61362016816664977</v>
      </c>
      <c r="F764" t="str">
        <f>_xlfn.IFNA(VLOOKUP(D764,ctlistM2!A:AI,4,FALSE),"FA 12:0")</f>
        <v>PA 38:3</v>
      </c>
      <c r="G764">
        <f>_xlfn.IFNA(VLOOKUP(D764,ctlistM2!A:AL,11,FALSE),0)</f>
        <v>1</v>
      </c>
      <c r="H764" s="2">
        <f>IF(G764=0,0,VLOOKUP(F764,ProbListM2!D:W,IF(G764=1,17,IF(G764=2,18,IF(G764=3,19,IF(G764=4,20)))), FALSE))</f>
        <v>7.072505175305098E-2</v>
      </c>
      <c r="I764" s="12" t="str">
        <f>IF(_xlfn.IFNA(VLOOKUP(D764,ctlistM2!A:AI,12,FALSE),"FA 12:0")=0,"FA 12:0", _xlfn.IFNA(VLOOKUP(D764,ctlistM2!A:AI,12,FALSE),"FA 12:0"))</f>
        <v>FA 12:0</v>
      </c>
      <c r="J764" s="12">
        <f>_xlfn.IFNA(VLOOKUP(D764,ctlistM2!A:AO,19,FALSE),0)</f>
        <v>0</v>
      </c>
      <c r="K764" s="2">
        <f>IF(J764=0,0,VLOOKUP(I764,ProbListM2!D:W,IF(J764=1,17,IF(J764=2,18,IF(J764=3,19,IF(J764=4,20)))),FALSE))</f>
        <v>0</v>
      </c>
      <c r="L764" s="12" t="str">
        <f>IF(_xlfn.IFNA(VLOOKUP(D764,ctlistM2!A:AI,20,FALSE),"FA 12:0")=0,"FA 12:0", _xlfn.IFNA(VLOOKUP(D764,ctlistM2!A:AI,20,FALSE),"FA 12:0"))</f>
        <v>FA 12:0</v>
      </c>
      <c r="M764">
        <f>_xlfn.IFNA(VLOOKUP(D764,ctlistM2!A:AR,27,FALSE),0)</f>
        <v>0</v>
      </c>
      <c r="N764" s="2">
        <f>IF(M764=0,0,VLOOKUP(L764,ProbListM2!D:W,IF(M764=1,17,IF(M764=2,18,IF(M764=3,19,IF(M764=4,20)))), FALSE))</f>
        <v>0</v>
      </c>
      <c r="O764" t="str">
        <f>IF(_xlfn.IFNA(VLOOKUP(D764,ctlistM2!A:AI,28,FALSE),"FA 12:0")=0,"FA 12:0", _xlfn.IFNA(VLOOKUP(D764,ctlistM2!A:AI,28,FALSE),"FA 12:0"))</f>
        <v>FA 12:0</v>
      </c>
      <c r="P764">
        <f>_xlfn.IFNA(VLOOKUP(D764,ctlistM2!A:AU,35,FALSE),0)</f>
        <v>0</v>
      </c>
      <c r="Q764" s="2">
        <f>IF(P764=0,0,VLOOKUP(O764,ProbListM2!D:W,IF(P764=1,17,IF(P764=2,18,IF(P764=3,19,IF(P764=4,20)))), FALSE))</f>
        <v>0</v>
      </c>
    </row>
    <row r="765" spans="1:17" x14ac:dyDescent="0.25">
      <c r="A765">
        <v>764</v>
      </c>
      <c r="B765">
        <v>744.5</v>
      </c>
      <c r="C765">
        <v>629.5</v>
      </c>
      <c r="D765" t="s">
        <v>1748</v>
      </c>
      <c r="E765">
        <f>VLOOKUP(D765,ProbListM2!D:S,10,FALSE)</f>
        <v>0.61380429564474659</v>
      </c>
      <c r="F765" t="str">
        <f>_xlfn.IFNA(VLOOKUP(D765,ctlistM2!A:AI,4,FALSE),"FA 12:0")</f>
        <v>PA 38:4</v>
      </c>
      <c r="G765">
        <f>_xlfn.IFNA(VLOOKUP(D765,ctlistM2!A:AL,11,FALSE),0)</f>
        <v>1</v>
      </c>
      <c r="H765" s="2">
        <f>IF(G765=0,0,VLOOKUP(F765,ProbListM2!D:W,IF(G765=1,17,IF(G765=2,18,IF(G765=3,19,IF(G765=4,20)))), FALSE))</f>
        <v>7.0660008048823261E-2</v>
      </c>
      <c r="I765" s="12" t="str">
        <f>IF(_xlfn.IFNA(VLOOKUP(D765,ctlistM2!A:AI,12,FALSE),"FA 12:0")=0,"FA 12:0", _xlfn.IFNA(VLOOKUP(D765,ctlistM2!A:AI,12,FALSE),"FA 12:0"))</f>
        <v>FA 12:0</v>
      </c>
      <c r="J765" s="12">
        <f>_xlfn.IFNA(VLOOKUP(D765,ctlistM2!A:AO,19,FALSE),0)</f>
        <v>0</v>
      </c>
      <c r="K765" s="2">
        <f>IF(J765=0,0,VLOOKUP(I765,ProbListM2!D:W,IF(J765=1,17,IF(J765=2,18,IF(J765=3,19,IF(J765=4,20)))),FALSE))</f>
        <v>0</v>
      </c>
      <c r="L765" s="12" t="str">
        <f>IF(_xlfn.IFNA(VLOOKUP(D765,ctlistM2!A:AI,20,FALSE),"FA 12:0")=0,"FA 12:0", _xlfn.IFNA(VLOOKUP(D765,ctlistM2!A:AI,20,FALSE),"FA 12:0"))</f>
        <v>FA 12:0</v>
      </c>
      <c r="M765">
        <f>_xlfn.IFNA(VLOOKUP(D765,ctlistM2!A:AR,27,FALSE),0)</f>
        <v>0</v>
      </c>
      <c r="N765" s="2">
        <f>IF(M765=0,0,VLOOKUP(L765,ProbListM2!D:W,IF(M765=1,17,IF(M765=2,18,IF(M765=3,19,IF(M765=4,20)))), FALSE))</f>
        <v>0</v>
      </c>
      <c r="O765" t="str">
        <f>IF(_xlfn.IFNA(VLOOKUP(D765,ctlistM2!A:AI,28,FALSE),"FA 12:0")=0,"FA 12:0", _xlfn.IFNA(VLOOKUP(D765,ctlistM2!A:AI,28,FALSE),"FA 12:0"))</f>
        <v>FA 12:0</v>
      </c>
      <c r="P765">
        <f>_xlfn.IFNA(VLOOKUP(D765,ctlistM2!A:AU,35,FALSE),0)</f>
        <v>0</v>
      </c>
      <c r="Q765" s="2">
        <f>IF(P765=0,0,VLOOKUP(O765,ProbListM2!D:W,IF(P765=1,17,IF(P765=2,18,IF(P765=3,19,IF(P765=4,20)))), FALSE))</f>
        <v>0</v>
      </c>
    </row>
    <row r="766" spans="1:17" x14ac:dyDescent="0.25">
      <c r="A766">
        <v>765</v>
      </c>
      <c r="B766">
        <v>742.5</v>
      </c>
      <c r="C766">
        <v>627.5</v>
      </c>
      <c r="D766" t="s">
        <v>1749</v>
      </c>
      <c r="E766">
        <f>VLOOKUP(D766,ProbListM2!D:S,10,FALSE)</f>
        <v>0.613988478373518</v>
      </c>
      <c r="F766" t="str">
        <f>_xlfn.IFNA(VLOOKUP(D766,ctlistM2!A:AI,4,FALSE),"FA 12:0")</f>
        <v>PA 38:5</v>
      </c>
      <c r="G766">
        <f>_xlfn.IFNA(VLOOKUP(D766,ctlistM2!A:AL,11,FALSE),0)</f>
        <v>1</v>
      </c>
      <c r="H766" s="2">
        <f>IF(G766=0,0,VLOOKUP(F766,ProbListM2!D:W,IF(G766=1,17,IF(G766=2,18,IF(G766=3,19,IF(G766=4,20)))), FALSE))</f>
        <v>7.0594974233601296E-2</v>
      </c>
      <c r="I766" s="12" t="str">
        <f>IF(_xlfn.IFNA(VLOOKUP(D766,ctlistM2!A:AI,12,FALSE),"FA 12:0")=0,"FA 12:0", _xlfn.IFNA(VLOOKUP(D766,ctlistM2!A:AI,12,FALSE),"FA 12:0"))</f>
        <v>FA 12:0</v>
      </c>
      <c r="J766" s="12">
        <f>_xlfn.IFNA(VLOOKUP(D766,ctlistM2!A:AO,19,FALSE),0)</f>
        <v>0</v>
      </c>
      <c r="K766" s="2">
        <f>IF(J766=0,0,VLOOKUP(I766,ProbListM2!D:W,IF(J766=1,17,IF(J766=2,18,IF(J766=3,19,IF(J766=4,20)))),FALSE))</f>
        <v>0</v>
      </c>
      <c r="L766" s="12" t="str">
        <f>IF(_xlfn.IFNA(VLOOKUP(D766,ctlistM2!A:AI,20,FALSE),"FA 12:0")=0,"FA 12:0", _xlfn.IFNA(VLOOKUP(D766,ctlistM2!A:AI,20,FALSE),"FA 12:0"))</f>
        <v>FA 12:0</v>
      </c>
      <c r="M766">
        <f>_xlfn.IFNA(VLOOKUP(D766,ctlistM2!A:AR,27,FALSE),0)</f>
        <v>0</v>
      </c>
      <c r="N766" s="2">
        <f>IF(M766=0,0,VLOOKUP(L766,ProbListM2!D:W,IF(M766=1,17,IF(M766=2,18,IF(M766=3,19,IF(M766=4,20)))), FALSE))</f>
        <v>0</v>
      </c>
      <c r="O766" t="str">
        <f>IF(_xlfn.IFNA(VLOOKUP(D766,ctlistM2!A:AI,28,FALSE),"FA 12:0")=0,"FA 12:0", _xlfn.IFNA(VLOOKUP(D766,ctlistM2!A:AI,28,FALSE),"FA 12:0"))</f>
        <v>FA 12:0</v>
      </c>
      <c r="P766">
        <f>_xlfn.IFNA(VLOOKUP(D766,ctlistM2!A:AU,35,FALSE),0)</f>
        <v>0</v>
      </c>
      <c r="Q766" s="2">
        <f>IF(P766=0,0,VLOOKUP(O766,ProbListM2!D:W,IF(P766=1,17,IF(P766=2,18,IF(P766=3,19,IF(P766=4,20)))), FALSE))</f>
        <v>0</v>
      </c>
    </row>
    <row r="767" spans="1:17" x14ac:dyDescent="0.25">
      <c r="A767">
        <v>766</v>
      </c>
      <c r="B767">
        <v>740.5</v>
      </c>
      <c r="C767">
        <v>625.5</v>
      </c>
      <c r="D767" t="s">
        <v>1750</v>
      </c>
      <c r="E767">
        <f>VLOOKUP(D767,ProbListM2!D:S,10,FALSE)</f>
        <v>0.61417271636954285</v>
      </c>
      <c r="F767" t="str">
        <f>_xlfn.IFNA(VLOOKUP(D767,ctlistM2!A:AI,4,FALSE),"FA 12:0")</f>
        <v>PA 38:6</v>
      </c>
      <c r="G767">
        <f>_xlfn.IFNA(VLOOKUP(D767,ctlistM2!A:AL,11,FALSE),0)</f>
        <v>1</v>
      </c>
      <c r="H767" s="2">
        <f>IF(G767=0,0,VLOOKUP(F767,ProbListM2!D:W,IF(G767=1,17,IF(G767=2,18,IF(G767=3,19,IF(G767=4,20)))), FALSE))</f>
        <v>7.0529950335767741E-2</v>
      </c>
      <c r="I767" s="12" t="str">
        <f>IF(_xlfn.IFNA(VLOOKUP(D767,ctlistM2!A:AI,12,FALSE),"FA 12:0")=0,"FA 12:0", _xlfn.IFNA(VLOOKUP(D767,ctlistM2!A:AI,12,FALSE),"FA 12:0"))</f>
        <v>FA 12:0</v>
      </c>
      <c r="J767" s="12">
        <f>_xlfn.IFNA(VLOOKUP(D767,ctlistM2!A:AO,19,FALSE),0)</f>
        <v>0</v>
      </c>
      <c r="K767" s="2">
        <f>IF(J767=0,0,VLOOKUP(I767,ProbListM2!D:W,IF(J767=1,17,IF(J767=2,18,IF(J767=3,19,IF(J767=4,20)))),FALSE))</f>
        <v>0</v>
      </c>
      <c r="L767" s="12" t="str">
        <f>IF(_xlfn.IFNA(VLOOKUP(D767,ctlistM2!A:AI,20,FALSE),"FA 12:0")=0,"FA 12:0", _xlfn.IFNA(VLOOKUP(D767,ctlistM2!A:AI,20,FALSE),"FA 12:0"))</f>
        <v>FA 12:0</v>
      </c>
      <c r="M767">
        <f>_xlfn.IFNA(VLOOKUP(D767,ctlistM2!A:AR,27,FALSE),0)</f>
        <v>0</v>
      </c>
      <c r="N767" s="2">
        <f>IF(M767=0,0,VLOOKUP(L767,ProbListM2!D:W,IF(M767=1,17,IF(M767=2,18,IF(M767=3,19,IF(M767=4,20)))), FALSE))</f>
        <v>0</v>
      </c>
      <c r="O767" t="str">
        <f>IF(_xlfn.IFNA(VLOOKUP(D767,ctlistM2!A:AI,28,FALSE),"FA 12:0")=0,"FA 12:0", _xlfn.IFNA(VLOOKUP(D767,ctlistM2!A:AI,28,FALSE),"FA 12:0"))</f>
        <v>FA 12:0</v>
      </c>
      <c r="P767">
        <f>_xlfn.IFNA(VLOOKUP(D767,ctlistM2!A:AU,35,FALSE),0)</f>
        <v>0</v>
      </c>
      <c r="Q767" s="2">
        <f>IF(P767=0,0,VLOOKUP(O767,ProbListM2!D:W,IF(P767=1,17,IF(P767=2,18,IF(P767=3,19,IF(P767=4,20)))), FALSE))</f>
        <v>0</v>
      </c>
    </row>
    <row r="768" spans="1:17" x14ac:dyDescent="0.25">
      <c r="A768">
        <v>767</v>
      </c>
      <c r="B768">
        <v>738.5</v>
      </c>
      <c r="C768">
        <v>623.5</v>
      </c>
      <c r="D768" t="s">
        <v>1751</v>
      </c>
      <c r="E768">
        <f>VLOOKUP(D768,ProbListM2!D:S,10,FALSE)</f>
        <v>0.61435700964940487</v>
      </c>
      <c r="F768" t="str">
        <f>_xlfn.IFNA(VLOOKUP(D768,ctlistM2!A:AI,4,FALSE),"FA 12:0")</f>
        <v>PA 38:7</v>
      </c>
      <c r="G768">
        <f>_xlfn.IFNA(VLOOKUP(D768,ctlistM2!A:AL,11,FALSE),0)</f>
        <v>1</v>
      </c>
      <c r="H768" s="2">
        <f>IF(G768=0,0,VLOOKUP(F768,ProbListM2!D:W,IF(G768=1,17,IF(G768=2,18,IF(G768=3,19,IF(G768=4,20)))), FALSE))</f>
        <v>7.0464936383726459E-2</v>
      </c>
      <c r="I768" s="12" t="str">
        <f>IF(_xlfn.IFNA(VLOOKUP(D768,ctlistM2!A:AI,12,FALSE),"FA 12:0")=0,"FA 12:0", _xlfn.IFNA(VLOOKUP(D768,ctlistM2!A:AI,12,FALSE),"FA 12:0"))</f>
        <v>FA 12:0</v>
      </c>
      <c r="J768" s="12">
        <f>_xlfn.IFNA(VLOOKUP(D768,ctlistM2!A:AO,19,FALSE),0)</f>
        <v>0</v>
      </c>
      <c r="K768" s="2">
        <f>IF(J768=0,0,VLOOKUP(I768,ProbListM2!D:W,IF(J768=1,17,IF(J768=2,18,IF(J768=3,19,IF(J768=4,20)))),FALSE))</f>
        <v>0</v>
      </c>
      <c r="L768" s="12" t="str">
        <f>IF(_xlfn.IFNA(VLOOKUP(D768,ctlistM2!A:AI,20,FALSE),"FA 12:0")=0,"FA 12:0", _xlfn.IFNA(VLOOKUP(D768,ctlistM2!A:AI,20,FALSE),"FA 12:0"))</f>
        <v>FA 12:0</v>
      </c>
      <c r="M768">
        <f>_xlfn.IFNA(VLOOKUP(D768,ctlistM2!A:AR,27,FALSE),0)</f>
        <v>0</v>
      </c>
      <c r="N768" s="2">
        <f>IF(M768=0,0,VLOOKUP(L768,ProbListM2!D:W,IF(M768=1,17,IF(M768=2,18,IF(M768=3,19,IF(M768=4,20)))), FALSE))</f>
        <v>0</v>
      </c>
      <c r="O768" t="str">
        <f>IF(_xlfn.IFNA(VLOOKUP(D768,ctlistM2!A:AI,28,FALSE),"FA 12:0")=0,"FA 12:0", _xlfn.IFNA(VLOOKUP(D768,ctlistM2!A:AI,28,FALSE),"FA 12:0"))</f>
        <v>FA 12:0</v>
      </c>
      <c r="P768">
        <f>_xlfn.IFNA(VLOOKUP(D768,ctlistM2!A:AU,35,FALSE),0)</f>
        <v>0</v>
      </c>
      <c r="Q768" s="2">
        <f>IF(P768=0,0,VLOOKUP(O768,ProbListM2!D:W,IF(P768=1,17,IF(P768=2,18,IF(P768=3,19,IF(P768=4,20)))), FALSE))</f>
        <v>0</v>
      </c>
    </row>
    <row r="769" spans="1:17" x14ac:dyDescent="0.25">
      <c r="A769">
        <v>768</v>
      </c>
      <c r="B769">
        <v>736.5</v>
      </c>
      <c r="C769">
        <v>621.5</v>
      </c>
      <c r="D769" t="s">
        <v>1752</v>
      </c>
      <c r="E769">
        <f>VLOOKUP(D769,ProbListM2!D:S,10,FALSE)</f>
        <v>0.61454135822969325</v>
      </c>
      <c r="F769" t="str">
        <f>_xlfn.IFNA(VLOOKUP(D769,ctlistM2!A:AI,4,FALSE),"FA 12:0")</f>
        <v>FA 12:0</v>
      </c>
      <c r="G769">
        <f>_xlfn.IFNA(VLOOKUP(D769,ctlistM2!A:AL,11,FALSE),0)</f>
        <v>0</v>
      </c>
      <c r="H769" s="2">
        <f>IF(G769=0,0,VLOOKUP(F769,ProbListM2!D:W,IF(G769=1,17,IF(G769=2,18,IF(G769=3,19,IF(G769=4,20)))), FALSE))</f>
        <v>0</v>
      </c>
      <c r="I769" s="12" t="str">
        <f>IF(_xlfn.IFNA(VLOOKUP(D769,ctlistM2!A:AI,12,FALSE),"FA 12:0")=0,"FA 12:0", _xlfn.IFNA(VLOOKUP(D769,ctlistM2!A:AI,12,FALSE),"FA 12:0"))</f>
        <v>FA 12:0</v>
      </c>
      <c r="J769" s="12">
        <f>_xlfn.IFNA(VLOOKUP(D769,ctlistM2!A:AO,19,FALSE),0)</f>
        <v>0</v>
      </c>
      <c r="K769" s="2">
        <f>IF(J769=0,0,VLOOKUP(I769,ProbListM2!D:W,IF(J769=1,17,IF(J769=2,18,IF(J769=3,19,IF(J769=4,20)))),FALSE))</f>
        <v>0</v>
      </c>
      <c r="L769" s="12" t="str">
        <f>IF(_xlfn.IFNA(VLOOKUP(D769,ctlistM2!A:AI,20,FALSE),"FA 12:0")=0,"FA 12:0", _xlfn.IFNA(VLOOKUP(D769,ctlistM2!A:AI,20,FALSE),"FA 12:0"))</f>
        <v>FA 12:0</v>
      </c>
      <c r="M769">
        <f>_xlfn.IFNA(VLOOKUP(D769,ctlistM2!A:AR,27,FALSE),0)</f>
        <v>0</v>
      </c>
      <c r="N769" s="2">
        <f>IF(M769=0,0,VLOOKUP(L769,ProbListM2!D:W,IF(M769=1,17,IF(M769=2,18,IF(M769=3,19,IF(M769=4,20)))), FALSE))</f>
        <v>0</v>
      </c>
      <c r="O769" t="str">
        <f>IF(_xlfn.IFNA(VLOOKUP(D769,ctlistM2!A:AI,28,FALSE),"FA 12:0")=0,"FA 12:0", _xlfn.IFNA(VLOOKUP(D769,ctlistM2!A:AI,28,FALSE),"FA 12:0"))</f>
        <v>FA 12:0</v>
      </c>
      <c r="P769">
        <f>_xlfn.IFNA(VLOOKUP(D769,ctlistM2!A:AU,35,FALSE),0)</f>
        <v>0</v>
      </c>
      <c r="Q769" s="2">
        <f>IF(P769=0,0,VLOOKUP(O769,ProbListM2!D:W,IF(P769=1,17,IF(P769=2,18,IF(P769=3,19,IF(P769=4,20)))), FALSE))</f>
        <v>0</v>
      </c>
    </row>
    <row r="770" spans="1:17" x14ac:dyDescent="0.25">
      <c r="A770">
        <v>769</v>
      </c>
      <c r="B770">
        <v>776.5</v>
      </c>
      <c r="C770">
        <v>661.5</v>
      </c>
      <c r="D770" t="s">
        <v>1753</v>
      </c>
      <c r="E770">
        <f>VLOOKUP(D770,ProbListM2!D:S,10,FALSE)</f>
        <v>0.59965479973730218</v>
      </c>
      <c r="F770" t="str">
        <f>_xlfn.IFNA(VLOOKUP(D770,ctlistM2!A:AI,4,FALSE),"FA 12:0")</f>
        <v>PA 40:2</v>
      </c>
      <c r="G770">
        <f>_xlfn.IFNA(VLOOKUP(D770,ctlistM2!A:AL,11,FALSE),0)</f>
        <v>1</v>
      </c>
      <c r="H770" s="2">
        <f>IF(G770=0,0,VLOOKUP(F770,ProbListM2!D:W,IF(G770=1,17,IF(G770=2,18,IF(G770=3,19,IF(G770=4,20)))), FALSE))</f>
        <v>7.5705938442865231E-2</v>
      </c>
      <c r="I770" s="12" t="str">
        <f>IF(_xlfn.IFNA(VLOOKUP(D770,ctlistM2!A:AI,12,FALSE),"FA 12:0")=0,"FA 12:0", _xlfn.IFNA(VLOOKUP(D770,ctlistM2!A:AI,12,FALSE),"FA 12:0"))</f>
        <v>FA 12:0</v>
      </c>
      <c r="J770" s="12">
        <f>_xlfn.IFNA(VLOOKUP(D770,ctlistM2!A:AO,19,FALSE),0)</f>
        <v>0</v>
      </c>
      <c r="K770" s="2">
        <f>IF(J770=0,0,VLOOKUP(I770,ProbListM2!D:W,IF(J770=1,17,IF(J770=2,18,IF(J770=3,19,IF(J770=4,20)))),FALSE))</f>
        <v>0</v>
      </c>
      <c r="L770" s="12" t="str">
        <f>IF(_xlfn.IFNA(VLOOKUP(D770,ctlistM2!A:AI,20,FALSE),"FA 12:0")=0,"FA 12:0", _xlfn.IFNA(VLOOKUP(D770,ctlistM2!A:AI,20,FALSE),"FA 12:0"))</f>
        <v>FA 12:0</v>
      </c>
      <c r="M770">
        <f>_xlfn.IFNA(VLOOKUP(D770,ctlistM2!A:AR,27,FALSE),0)</f>
        <v>0</v>
      </c>
      <c r="N770" s="2">
        <f>IF(M770=0,0,VLOOKUP(L770,ProbListM2!D:W,IF(M770=1,17,IF(M770=2,18,IF(M770=3,19,IF(M770=4,20)))), FALSE))</f>
        <v>0</v>
      </c>
      <c r="O770" t="str">
        <f>IF(_xlfn.IFNA(VLOOKUP(D770,ctlistM2!A:AI,28,FALSE),"FA 12:0")=0,"FA 12:0", _xlfn.IFNA(VLOOKUP(D770,ctlistM2!A:AI,28,FALSE),"FA 12:0"))</f>
        <v>FA 12:0</v>
      </c>
      <c r="P770">
        <f>_xlfn.IFNA(VLOOKUP(D770,ctlistM2!A:AU,35,FALSE),0)</f>
        <v>0</v>
      </c>
      <c r="Q770" s="2">
        <f>IF(P770=0,0,VLOOKUP(O770,ProbListM2!D:W,IF(P770=1,17,IF(P770=2,18,IF(P770=3,19,IF(P770=4,20)))), FALSE))</f>
        <v>0</v>
      </c>
    </row>
    <row r="771" spans="1:17" x14ac:dyDescent="0.25">
      <c r="A771">
        <v>770</v>
      </c>
      <c r="B771">
        <v>774.5</v>
      </c>
      <c r="C771">
        <v>659.5</v>
      </c>
      <c r="D771" t="s">
        <v>1754</v>
      </c>
      <c r="E771">
        <f>VLOOKUP(D771,ProbListM2!D:S,10,FALSE)</f>
        <v>0.59983473666201925</v>
      </c>
      <c r="F771" t="str">
        <f>_xlfn.IFNA(VLOOKUP(D771,ctlistM2!A:AI,4,FALSE),"FA 12:0")</f>
        <v>PA 40:3</v>
      </c>
      <c r="G771">
        <f>_xlfn.IFNA(VLOOKUP(D771,ctlistM2!A:AL,11,FALSE),0)</f>
        <v>1</v>
      </c>
      <c r="H771" s="2">
        <f>IF(G771=0,0,VLOOKUP(F771,ProbListM2!D:W,IF(G771=1,17,IF(G771=2,18,IF(G771=3,19,IF(G771=4,20)))), FALSE))</f>
        <v>7.5640185870796656E-2</v>
      </c>
      <c r="I771" s="12" t="str">
        <f>IF(_xlfn.IFNA(VLOOKUP(D771,ctlistM2!A:AI,12,FALSE),"FA 12:0")=0,"FA 12:0", _xlfn.IFNA(VLOOKUP(D771,ctlistM2!A:AI,12,FALSE),"FA 12:0"))</f>
        <v>FA 12:0</v>
      </c>
      <c r="J771" s="12">
        <f>_xlfn.IFNA(VLOOKUP(D771,ctlistM2!A:AO,19,FALSE),0)</f>
        <v>0</v>
      </c>
      <c r="K771" s="2">
        <f>IF(J771=0,0,VLOOKUP(I771,ProbListM2!D:W,IF(J771=1,17,IF(J771=2,18,IF(J771=3,19,IF(J771=4,20)))),FALSE))</f>
        <v>0</v>
      </c>
      <c r="L771" s="12" t="str">
        <f>IF(_xlfn.IFNA(VLOOKUP(D771,ctlistM2!A:AI,20,FALSE),"FA 12:0")=0,"FA 12:0", _xlfn.IFNA(VLOOKUP(D771,ctlistM2!A:AI,20,FALSE),"FA 12:0"))</f>
        <v>FA 12:0</v>
      </c>
      <c r="M771">
        <f>_xlfn.IFNA(VLOOKUP(D771,ctlistM2!A:AR,27,FALSE),0)</f>
        <v>0</v>
      </c>
      <c r="N771" s="2">
        <f>IF(M771=0,0,VLOOKUP(L771,ProbListM2!D:W,IF(M771=1,17,IF(M771=2,18,IF(M771=3,19,IF(M771=4,20)))), FALSE))</f>
        <v>0</v>
      </c>
      <c r="O771" t="str">
        <f>IF(_xlfn.IFNA(VLOOKUP(D771,ctlistM2!A:AI,28,FALSE),"FA 12:0")=0,"FA 12:0", _xlfn.IFNA(VLOOKUP(D771,ctlistM2!A:AI,28,FALSE),"FA 12:0"))</f>
        <v>FA 12:0</v>
      </c>
      <c r="P771">
        <f>_xlfn.IFNA(VLOOKUP(D771,ctlistM2!A:AU,35,FALSE),0)</f>
        <v>0</v>
      </c>
      <c r="Q771" s="2">
        <f>IF(P771=0,0,VLOOKUP(O771,ProbListM2!D:W,IF(P771=1,17,IF(P771=2,18,IF(P771=3,19,IF(P771=4,20)))), FALSE))</f>
        <v>0</v>
      </c>
    </row>
    <row r="772" spans="1:17" x14ac:dyDescent="0.25">
      <c r="A772">
        <v>771</v>
      </c>
      <c r="B772">
        <v>772.5</v>
      </c>
      <c r="C772">
        <v>657.5</v>
      </c>
      <c r="D772" t="s">
        <v>1755</v>
      </c>
      <c r="E772">
        <f>VLOOKUP(D772,ProbListM2!D:S,10,FALSE)</f>
        <v>0.60001472757996188</v>
      </c>
      <c r="F772" t="str">
        <f>_xlfn.IFNA(VLOOKUP(D772,ctlistM2!A:AI,4,FALSE),"FA 12:0")</f>
        <v>PA 40:4</v>
      </c>
      <c r="G772">
        <f>_xlfn.IFNA(VLOOKUP(D772,ctlistM2!A:AL,11,FALSE),0)</f>
        <v>1</v>
      </c>
      <c r="H772" s="2">
        <f>IF(G772=0,0,VLOOKUP(F772,ProbListM2!D:W,IF(G772=1,17,IF(G772=2,18,IF(G772=3,19,IF(G772=4,20)))), FALSE))</f>
        <v>7.557444105544335E-2</v>
      </c>
      <c r="I772" s="12" t="str">
        <f>IF(_xlfn.IFNA(VLOOKUP(D772,ctlistM2!A:AI,12,FALSE),"FA 12:0")=0,"FA 12:0", _xlfn.IFNA(VLOOKUP(D772,ctlistM2!A:AI,12,FALSE),"FA 12:0"))</f>
        <v>FA 12:0</v>
      </c>
      <c r="J772" s="12">
        <f>_xlfn.IFNA(VLOOKUP(D772,ctlistM2!A:AO,19,FALSE),0)</f>
        <v>0</v>
      </c>
      <c r="K772" s="2">
        <f>IF(J772=0,0,VLOOKUP(I772,ProbListM2!D:W,IF(J772=1,17,IF(J772=2,18,IF(J772=3,19,IF(J772=4,20)))),FALSE))</f>
        <v>0</v>
      </c>
      <c r="L772" s="12" t="str">
        <f>IF(_xlfn.IFNA(VLOOKUP(D772,ctlistM2!A:AI,20,FALSE),"FA 12:0")=0,"FA 12:0", _xlfn.IFNA(VLOOKUP(D772,ctlistM2!A:AI,20,FALSE),"FA 12:0"))</f>
        <v>FA 12:0</v>
      </c>
      <c r="M772">
        <f>_xlfn.IFNA(VLOOKUP(D772,ctlistM2!A:AR,27,FALSE),0)</f>
        <v>0</v>
      </c>
      <c r="N772" s="2">
        <f>IF(M772=0,0,VLOOKUP(L772,ProbListM2!D:W,IF(M772=1,17,IF(M772=2,18,IF(M772=3,19,IF(M772=4,20)))), FALSE))</f>
        <v>0</v>
      </c>
      <c r="O772" t="str">
        <f>IF(_xlfn.IFNA(VLOOKUP(D772,ctlistM2!A:AI,28,FALSE),"FA 12:0")=0,"FA 12:0", _xlfn.IFNA(VLOOKUP(D772,ctlistM2!A:AI,28,FALSE),"FA 12:0"))</f>
        <v>FA 12:0</v>
      </c>
      <c r="P772">
        <f>_xlfn.IFNA(VLOOKUP(D772,ctlistM2!A:AU,35,FALSE),0)</f>
        <v>0</v>
      </c>
      <c r="Q772" s="2">
        <f>IF(P772=0,0,VLOOKUP(O772,ProbListM2!D:W,IF(P772=1,17,IF(P772=2,18,IF(P772=3,19,IF(P772=4,20)))), FALSE))</f>
        <v>0</v>
      </c>
    </row>
    <row r="773" spans="1:17" x14ac:dyDescent="0.25">
      <c r="A773">
        <v>772</v>
      </c>
      <c r="B773">
        <v>770.5</v>
      </c>
      <c r="C773">
        <v>655.5</v>
      </c>
      <c r="D773" t="s">
        <v>1756</v>
      </c>
      <c r="E773">
        <f>VLOOKUP(D773,ProbListM2!D:S,10,FALSE)</f>
        <v>0.60019477250733166</v>
      </c>
      <c r="F773" t="str">
        <f>_xlfn.IFNA(VLOOKUP(D773,ctlistM2!A:AI,4,FALSE),"FA 12:0")</f>
        <v>PA 40:5</v>
      </c>
      <c r="G773">
        <f>_xlfn.IFNA(VLOOKUP(D773,ctlistM2!A:AL,11,FALSE),0)</f>
        <v>1</v>
      </c>
      <c r="H773" s="2">
        <f>IF(G773=0,0,VLOOKUP(F773,ProbListM2!D:W,IF(G773=1,17,IF(G773=2,18,IF(G773=3,19,IF(G773=4,20)))), FALSE))</f>
        <v>7.550870402359465E-2</v>
      </c>
      <c r="I773" s="12" t="str">
        <f>IF(_xlfn.IFNA(VLOOKUP(D773,ctlistM2!A:AI,12,FALSE),"FA 12:0")=0,"FA 12:0", _xlfn.IFNA(VLOOKUP(D773,ctlistM2!A:AI,12,FALSE),"FA 12:0"))</f>
        <v>FA 12:0</v>
      </c>
      <c r="J773" s="12">
        <f>_xlfn.IFNA(VLOOKUP(D773,ctlistM2!A:AO,19,FALSE),0)</f>
        <v>0</v>
      </c>
      <c r="K773" s="2">
        <f>IF(J773=0,0,VLOOKUP(I773,ProbListM2!D:W,IF(J773=1,17,IF(J773=2,18,IF(J773=3,19,IF(J773=4,20)))),FALSE))</f>
        <v>0</v>
      </c>
      <c r="L773" s="12" t="str">
        <f>IF(_xlfn.IFNA(VLOOKUP(D773,ctlistM2!A:AI,20,FALSE),"FA 12:0")=0,"FA 12:0", _xlfn.IFNA(VLOOKUP(D773,ctlistM2!A:AI,20,FALSE),"FA 12:0"))</f>
        <v>FA 12:0</v>
      </c>
      <c r="M773">
        <f>_xlfn.IFNA(VLOOKUP(D773,ctlistM2!A:AR,27,FALSE),0)</f>
        <v>0</v>
      </c>
      <c r="N773" s="2">
        <f>IF(M773=0,0,VLOOKUP(L773,ProbListM2!D:W,IF(M773=1,17,IF(M773=2,18,IF(M773=3,19,IF(M773=4,20)))), FALSE))</f>
        <v>0</v>
      </c>
      <c r="O773" t="str">
        <f>IF(_xlfn.IFNA(VLOOKUP(D773,ctlistM2!A:AI,28,FALSE),"FA 12:0")=0,"FA 12:0", _xlfn.IFNA(VLOOKUP(D773,ctlistM2!A:AI,28,FALSE),"FA 12:0"))</f>
        <v>FA 12:0</v>
      </c>
      <c r="P773">
        <f>_xlfn.IFNA(VLOOKUP(D773,ctlistM2!A:AU,35,FALSE),0)</f>
        <v>0</v>
      </c>
      <c r="Q773" s="2">
        <f>IF(P773=0,0,VLOOKUP(O773,ProbListM2!D:W,IF(P773=1,17,IF(P773=2,18,IF(P773=3,19,IF(P773=4,20)))), FALSE))</f>
        <v>0</v>
      </c>
    </row>
    <row r="774" spans="1:17" x14ac:dyDescent="0.25">
      <c r="A774">
        <v>773</v>
      </c>
      <c r="B774">
        <v>768.5</v>
      </c>
      <c r="C774">
        <v>653.5</v>
      </c>
      <c r="D774" t="s">
        <v>1757</v>
      </c>
      <c r="E774">
        <f>VLOOKUP(D774,ProbListM2!D:S,10,FALSE)</f>
        <v>0.6003748714603353</v>
      </c>
      <c r="F774" t="str">
        <f>_xlfn.IFNA(VLOOKUP(D774,ctlistM2!A:AI,4,FALSE),"FA 12:0")</f>
        <v>PA 40:6</v>
      </c>
      <c r="G774">
        <f>_xlfn.IFNA(VLOOKUP(D774,ctlistM2!A:AL,11,FALSE),0)</f>
        <v>1</v>
      </c>
      <c r="H774" s="2">
        <f>IF(G774=0,0,VLOOKUP(F774,ProbListM2!D:W,IF(G774=1,17,IF(G774=2,18,IF(G774=3,19,IF(G774=4,20)))), FALSE))</f>
        <v>7.5442974802059942E-2</v>
      </c>
      <c r="I774" s="12" t="str">
        <f>IF(_xlfn.IFNA(VLOOKUP(D774,ctlistM2!A:AI,12,FALSE),"FA 12:0")=0,"FA 12:0", _xlfn.IFNA(VLOOKUP(D774,ctlistM2!A:AI,12,FALSE),"FA 12:0"))</f>
        <v>FA 12:0</v>
      </c>
      <c r="J774" s="12">
        <f>_xlfn.IFNA(VLOOKUP(D774,ctlistM2!A:AO,19,FALSE),0)</f>
        <v>0</v>
      </c>
      <c r="K774" s="2">
        <f>IF(J774=0,0,VLOOKUP(I774,ProbListM2!D:W,IF(J774=1,17,IF(J774=2,18,IF(J774=3,19,IF(J774=4,20)))),FALSE))</f>
        <v>0</v>
      </c>
      <c r="L774" s="12" t="str">
        <f>IF(_xlfn.IFNA(VLOOKUP(D774,ctlistM2!A:AI,20,FALSE),"FA 12:0")=0,"FA 12:0", _xlfn.IFNA(VLOOKUP(D774,ctlistM2!A:AI,20,FALSE),"FA 12:0"))</f>
        <v>FA 12:0</v>
      </c>
      <c r="M774">
        <f>_xlfn.IFNA(VLOOKUP(D774,ctlistM2!A:AR,27,FALSE),0)</f>
        <v>0</v>
      </c>
      <c r="N774" s="2">
        <f>IF(M774=0,0,VLOOKUP(L774,ProbListM2!D:W,IF(M774=1,17,IF(M774=2,18,IF(M774=3,19,IF(M774=4,20)))), FALSE))</f>
        <v>0</v>
      </c>
      <c r="O774" t="str">
        <f>IF(_xlfn.IFNA(VLOOKUP(D774,ctlistM2!A:AI,28,FALSE),"FA 12:0")=0,"FA 12:0", _xlfn.IFNA(VLOOKUP(D774,ctlistM2!A:AI,28,FALSE),"FA 12:0"))</f>
        <v>FA 12:0</v>
      </c>
      <c r="P774">
        <f>_xlfn.IFNA(VLOOKUP(D774,ctlistM2!A:AU,35,FALSE),0)</f>
        <v>0</v>
      </c>
      <c r="Q774" s="2">
        <f>IF(P774=0,0,VLOOKUP(O774,ProbListM2!D:W,IF(P774=1,17,IF(P774=2,18,IF(P774=3,19,IF(P774=4,20)))), FALSE))</f>
        <v>0</v>
      </c>
    </row>
    <row r="775" spans="1:17" x14ac:dyDescent="0.25">
      <c r="A775">
        <v>774</v>
      </c>
      <c r="B775">
        <v>766.5</v>
      </c>
      <c r="C775">
        <v>651.5</v>
      </c>
      <c r="D775" t="s">
        <v>1758</v>
      </c>
      <c r="E775">
        <f>VLOOKUP(D775,ProbListM2!D:S,10,FALSE)</f>
        <v>0.60055502445518372</v>
      </c>
      <c r="F775" t="str">
        <f>_xlfn.IFNA(VLOOKUP(D775,ctlistM2!A:AI,4,FALSE),"FA 12:0")</f>
        <v>PA 40:7</v>
      </c>
      <c r="G775">
        <f>_xlfn.IFNA(VLOOKUP(D775,ctlistM2!A:AL,11,FALSE),0)</f>
        <v>1</v>
      </c>
      <c r="H775" s="2">
        <f>IF(G775=0,0,VLOOKUP(F775,ProbListM2!D:W,IF(G775=1,17,IF(G775=2,18,IF(G775=3,19,IF(G775=4,20)))), FALSE))</f>
        <v>7.5377253417669016E-2</v>
      </c>
      <c r="I775" s="12" t="str">
        <f>IF(_xlfn.IFNA(VLOOKUP(D775,ctlistM2!A:AI,12,FALSE),"FA 12:0")=0,"FA 12:0", _xlfn.IFNA(VLOOKUP(D775,ctlistM2!A:AI,12,FALSE),"FA 12:0"))</f>
        <v>FA 12:0</v>
      </c>
      <c r="J775" s="12">
        <f>_xlfn.IFNA(VLOOKUP(D775,ctlistM2!A:AO,19,FALSE),0)</f>
        <v>0</v>
      </c>
      <c r="K775" s="2">
        <f>IF(J775=0,0,VLOOKUP(I775,ProbListM2!D:W,IF(J775=1,17,IF(J775=2,18,IF(J775=3,19,IF(J775=4,20)))),FALSE))</f>
        <v>0</v>
      </c>
      <c r="L775" s="12" t="str">
        <f>IF(_xlfn.IFNA(VLOOKUP(D775,ctlistM2!A:AI,20,FALSE),"FA 12:0")=0,"FA 12:0", _xlfn.IFNA(VLOOKUP(D775,ctlistM2!A:AI,20,FALSE),"FA 12:0"))</f>
        <v>FA 12:0</v>
      </c>
      <c r="M775">
        <f>_xlfn.IFNA(VLOOKUP(D775,ctlistM2!A:AR,27,FALSE),0)</f>
        <v>0</v>
      </c>
      <c r="N775" s="2">
        <f>IF(M775=0,0,VLOOKUP(L775,ProbListM2!D:W,IF(M775=1,17,IF(M775=2,18,IF(M775=3,19,IF(M775=4,20)))), FALSE))</f>
        <v>0</v>
      </c>
      <c r="O775" t="str">
        <f>IF(_xlfn.IFNA(VLOOKUP(D775,ctlistM2!A:AI,28,FALSE),"FA 12:0")=0,"FA 12:0", _xlfn.IFNA(VLOOKUP(D775,ctlistM2!A:AI,28,FALSE),"FA 12:0"))</f>
        <v>FA 12:0</v>
      </c>
      <c r="P775">
        <f>_xlfn.IFNA(VLOOKUP(D775,ctlistM2!A:AU,35,FALSE),0)</f>
        <v>0</v>
      </c>
      <c r="Q775" s="2">
        <f>IF(P775=0,0,VLOOKUP(O775,ProbListM2!D:W,IF(P775=1,17,IF(P775=2,18,IF(P775=3,19,IF(P775=4,20)))), FALSE))</f>
        <v>0</v>
      </c>
    </row>
    <row r="776" spans="1:17" x14ac:dyDescent="0.25">
      <c r="A776">
        <v>775</v>
      </c>
      <c r="B776">
        <v>764.5</v>
      </c>
      <c r="C776">
        <v>649.5</v>
      </c>
      <c r="D776" t="s">
        <v>1759</v>
      </c>
      <c r="E776">
        <f>VLOOKUP(D776,ProbListM2!D:S,10,FALSE)</f>
        <v>0.60073523150809349</v>
      </c>
      <c r="F776" t="str">
        <f>_xlfn.IFNA(VLOOKUP(D776,ctlistM2!A:AI,4,FALSE),"FA 12:0")</f>
        <v>PA 40:8</v>
      </c>
      <c r="G776">
        <f>_xlfn.IFNA(VLOOKUP(D776,ctlistM2!A:AL,11,FALSE),0)</f>
        <v>1</v>
      </c>
      <c r="H776" s="2">
        <f>IF(G776=0,0,VLOOKUP(F776,ProbListM2!D:W,IF(G776=1,17,IF(G776=2,18,IF(G776=3,19,IF(G776=4,20)))), FALSE))</f>
        <v>7.5311539897271879E-2</v>
      </c>
      <c r="I776" s="12" t="str">
        <f>IF(_xlfn.IFNA(VLOOKUP(D776,ctlistM2!A:AI,12,FALSE),"FA 12:0")=0,"FA 12:0", _xlfn.IFNA(VLOOKUP(D776,ctlistM2!A:AI,12,FALSE),"FA 12:0"))</f>
        <v>FA 12:0</v>
      </c>
      <c r="J776" s="12">
        <f>_xlfn.IFNA(VLOOKUP(D776,ctlistM2!A:AO,19,FALSE),0)</f>
        <v>0</v>
      </c>
      <c r="K776" s="2">
        <f>IF(J776=0,0,VLOOKUP(I776,ProbListM2!D:W,IF(J776=1,17,IF(J776=2,18,IF(J776=3,19,IF(J776=4,20)))),FALSE))</f>
        <v>0</v>
      </c>
      <c r="L776" s="12" t="str">
        <f>IF(_xlfn.IFNA(VLOOKUP(D776,ctlistM2!A:AI,20,FALSE),"FA 12:0")=0,"FA 12:0", _xlfn.IFNA(VLOOKUP(D776,ctlistM2!A:AI,20,FALSE),"FA 12:0"))</f>
        <v>FA 12:0</v>
      </c>
      <c r="M776">
        <f>_xlfn.IFNA(VLOOKUP(D776,ctlistM2!A:AR,27,FALSE),0)</f>
        <v>0</v>
      </c>
      <c r="N776" s="2">
        <f>IF(M776=0,0,VLOOKUP(L776,ProbListM2!D:W,IF(M776=1,17,IF(M776=2,18,IF(M776=3,19,IF(M776=4,20)))), FALSE))</f>
        <v>0</v>
      </c>
      <c r="O776" t="str">
        <f>IF(_xlfn.IFNA(VLOOKUP(D776,ctlistM2!A:AI,28,FALSE),"FA 12:0")=0,"FA 12:0", _xlfn.IFNA(VLOOKUP(D776,ctlistM2!A:AI,28,FALSE),"FA 12:0"))</f>
        <v>FA 12:0</v>
      </c>
      <c r="P776">
        <f>_xlfn.IFNA(VLOOKUP(D776,ctlistM2!A:AU,35,FALSE),0)</f>
        <v>0</v>
      </c>
      <c r="Q776" s="2">
        <f>IF(P776=0,0,VLOOKUP(O776,ProbListM2!D:W,IF(P776=1,17,IF(P776=2,18,IF(P776=3,19,IF(P776=4,20)))), FALSE))</f>
        <v>0</v>
      </c>
    </row>
    <row r="777" spans="1:17" x14ac:dyDescent="0.25">
      <c r="A777">
        <v>776</v>
      </c>
      <c r="B777">
        <v>762.5</v>
      </c>
      <c r="C777">
        <v>647.5</v>
      </c>
      <c r="D777" t="s">
        <v>1760</v>
      </c>
      <c r="E777">
        <f>VLOOKUP(D777,ProbListM2!D:S,10,FALSE)</f>
        <v>0.60091549263528554</v>
      </c>
      <c r="F777" t="str">
        <f>_xlfn.IFNA(VLOOKUP(D777,ctlistM2!A:AI,4,FALSE),"FA 12:0")</f>
        <v>FA 12:0</v>
      </c>
      <c r="G777">
        <f>_xlfn.IFNA(VLOOKUP(D777,ctlistM2!A:AL,11,FALSE),0)</f>
        <v>0</v>
      </c>
      <c r="H777" s="2">
        <f>IF(G777=0,0,VLOOKUP(F777,ProbListM2!D:W,IF(G777=1,17,IF(G777=2,18,IF(G777=3,19,IF(G777=4,20)))), FALSE))</f>
        <v>0</v>
      </c>
      <c r="I777" s="12" t="str">
        <f>IF(_xlfn.IFNA(VLOOKUP(D777,ctlistM2!A:AI,12,FALSE),"FA 12:0")=0,"FA 12:0", _xlfn.IFNA(VLOOKUP(D777,ctlistM2!A:AI,12,FALSE),"FA 12:0"))</f>
        <v>FA 12:0</v>
      </c>
      <c r="J777" s="12">
        <f>_xlfn.IFNA(VLOOKUP(D777,ctlistM2!A:AO,19,FALSE),0)</f>
        <v>0</v>
      </c>
      <c r="K777" s="2">
        <f>IF(J777=0,0,VLOOKUP(I777,ProbListM2!D:W,IF(J777=1,17,IF(J777=2,18,IF(J777=3,19,IF(J777=4,20)))),FALSE))</f>
        <v>0</v>
      </c>
      <c r="L777" s="12" t="str">
        <f>IF(_xlfn.IFNA(VLOOKUP(D777,ctlistM2!A:AI,20,FALSE),"FA 12:0")=0,"FA 12:0", _xlfn.IFNA(VLOOKUP(D777,ctlistM2!A:AI,20,FALSE),"FA 12:0"))</f>
        <v>FA 12:0</v>
      </c>
      <c r="M777">
        <f>_xlfn.IFNA(VLOOKUP(D777,ctlistM2!A:AR,27,FALSE),0)</f>
        <v>0</v>
      </c>
      <c r="N777" s="2">
        <f>IF(M777=0,0,VLOOKUP(L777,ProbListM2!D:W,IF(M777=1,17,IF(M777=2,18,IF(M777=3,19,IF(M777=4,20)))), FALSE))</f>
        <v>0</v>
      </c>
      <c r="O777" t="str">
        <f>IF(_xlfn.IFNA(VLOOKUP(D777,ctlistM2!A:AI,28,FALSE),"FA 12:0")=0,"FA 12:0", _xlfn.IFNA(VLOOKUP(D777,ctlistM2!A:AI,28,FALSE),"FA 12:0"))</f>
        <v>FA 12:0</v>
      </c>
      <c r="P777">
        <f>_xlfn.IFNA(VLOOKUP(D777,ctlistM2!A:AU,35,FALSE),0)</f>
        <v>0</v>
      </c>
      <c r="Q777" s="2">
        <f>IF(P777=0,0,VLOOKUP(O777,ProbListM2!D:W,IF(P777=1,17,IF(P777=2,18,IF(P777=3,19,IF(P777=4,20)))), FALSE))</f>
        <v>0</v>
      </c>
    </row>
    <row r="778" spans="1:17" x14ac:dyDescent="0.25">
      <c r="A778">
        <v>777</v>
      </c>
      <c r="B778">
        <v>798.6</v>
      </c>
      <c r="C778">
        <v>683.6</v>
      </c>
      <c r="D778" t="s">
        <v>1761</v>
      </c>
      <c r="E778">
        <f>VLOOKUP(D778,ProbListM2!D:S,10,FALSE)</f>
        <v>0.58671095245859106</v>
      </c>
      <c r="F778" t="str">
        <f>_xlfn.IFNA(VLOOKUP(D778,ctlistM2!A:AI,4,FALSE),"FA 12:0")</f>
        <v>PA 42:5</v>
      </c>
      <c r="G778">
        <f>_xlfn.IFNA(VLOOKUP(D778,ctlistM2!A:AL,11,FALSE),0)</f>
        <v>1</v>
      </c>
      <c r="H778" s="2">
        <f>IF(G778=0,0,VLOOKUP(F778,ProbListM2!D:W,IF(G778=1,17,IF(G778=2,18,IF(G778=3,19,IF(G778=4,20)))), FALSE))</f>
        <v>8.0472309667814032E-2</v>
      </c>
      <c r="I778" s="12" t="str">
        <f>IF(_xlfn.IFNA(VLOOKUP(D778,ctlistM2!A:AI,12,FALSE),"FA 12:0")=0,"FA 12:0", _xlfn.IFNA(VLOOKUP(D778,ctlistM2!A:AI,12,FALSE),"FA 12:0"))</f>
        <v>FA 12:0</v>
      </c>
      <c r="J778" s="12">
        <f>_xlfn.IFNA(VLOOKUP(D778,ctlistM2!A:AO,19,FALSE),0)</f>
        <v>0</v>
      </c>
      <c r="K778" s="2">
        <f>IF(J778=0,0,VLOOKUP(I778,ProbListM2!D:W,IF(J778=1,17,IF(J778=2,18,IF(J778=3,19,IF(J778=4,20)))),FALSE))</f>
        <v>0</v>
      </c>
      <c r="L778" s="12" t="str">
        <f>IF(_xlfn.IFNA(VLOOKUP(D778,ctlistM2!A:AI,20,FALSE),"FA 12:0")=0,"FA 12:0", _xlfn.IFNA(VLOOKUP(D778,ctlistM2!A:AI,20,FALSE),"FA 12:0"))</f>
        <v>FA 12:0</v>
      </c>
      <c r="M778">
        <f>_xlfn.IFNA(VLOOKUP(D778,ctlistM2!A:AR,27,FALSE),0)</f>
        <v>0</v>
      </c>
      <c r="N778" s="2">
        <f>IF(M778=0,0,VLOOKUP(L778,ProbListM2!D:W,IF(M778=1,17,IF(M778=2,18,IF(M778=3,19,IF(M778=4,20)))), FALSE))</f>
        <v>0</v>
      </c>
      <c r="O778" t="str">
        <f>IF(_xlfn.IFNA(VLOOKUP(D778,ctlistM2!A:AI,28,FALSE),"FA 12:0")=0,"FA 12:0", _xlfn.IFNA(VLOOKUP(D778,ctlistM2!A:AI,28,FALSE),"FA 12:0"))</f>
        <v>FA 12:0</v>
      </c>
      <c r="P778">
        <f>_xlfn.IFNA(VLOOKUP(D778,ctlistM2!A:AU,35,FALSE),0)</f>
        <v>0</v>
      </c>
      <c r="Q778" s="2">
        <f>IF(P778=0,0,VLOOKUP(O778,ProbListM2!D:W,IF(P778=1,17,IF(P778=2,18,IF(P778=3,19,IF(P778=4,20)))), FALSE))</f>
        <v>0</v>
      </c>
    </row>
    <row r="779" spans="1:17" x14ac:dyDescent="0.25">
      <c r="A779">
        <v>778</v>
      </c>
      <c r="B779">
        <v>796.6</v>
      </c>
      <c r="C779">
        <v>681.6</v>
      </c>
      <c r="D779" t="s">
        <v>1762</v>
      </c>
      <c r="E779">
        <f>VLOOKUP(D779,ProbListM2!D:S,10,FALSE)</f>
        <v>0.58688700535524008</v>
      </c>
      <c r="F779" t="str">
        <f>_xlfn.IFNA(VLOOKUP(D779,ctlistM2!A:AI,4,FALSE),"FA 12:0")</f>
        <v>PA 42:6</v>
      </c>
      <c r="G779">
        <f>_xlfn.IFNA(VLOOKUP(D779,ctlistM2!A:AL,11,FALSE),0)</f>
        <v>1</v>
      </c>
      <c r="H779" s="2">
        <f>IF(G779=0,0,VLOOKUP(F779,ProbListM2!D:W,IF(G779=1,17,IF(G779=2,18,IF(G779=3,19,IF(G779=4,20)))), FALSE))</f>
        <v>8.0406031538763856E-2</v>
      </c>
      <c r="I779" s="12" t="str">
        <f>IF(_xlfn.IFNA(VLOOKUP(D779,ctlistM2!A:AI,12,FALSE),"FA 12:0")=0,"FA 12:0", _xlfn.IFNA(VLOOKUP(D779,ctlistM2!A:AI,12,FALSE),"FA 12:0"))</f>
        <v>FA 12:0</v>
      </c>
      <c r="J779" s="12">
        <f>_xlfn.IFNA(VLOOKUP(D779,ctlistM2!A:AO,19,FALSE),0)</f>
        <v>0</v>
      </c>
      <c r="K779" s="2">
        <f>IF(J779=0,0,VLOOKUP(I779,ProbListM2!D:W,IF(J779=1,17,IF(J779=2,18,IF(J779=3,19,IF(J779=4,20)))),FALSE))</f>
        <v>0</v>
      </c>
      <c r="L779" s="12" t="str">
        <f>IF(_xlfn.IFNA(VLOOKUP(D779,ctlistM2!A:AI,20,FALSE),"FA 12:0")=0,"FA 12:0", _xlfn.IFNA(VLOOKUP(D779,ctlistM2!A:AI,20,FALSE),"FA 12:0"))</f>
        <v>FA 12:0</v>
      </c>
      <c r="M779">
        <f>_xlfn.IFNA(VLOOKUP(D779,ctlistM2!A:AR,27,FALSE),0)</f>
        <v>0</v>
      </c>
      <c r="N779" s="2">
        <f>IF(M779=0,0,VLOOKUP(L779,ProbListM2!D:W,IF(M779=1,17,IF(M779=2,18,IF(M779=3,19,IF(M779=4,20)))), FALSE))</f>
        <v>0</v>
      </c>
      <c r="O779" t="str">
        <f>IF(_xlfn.IFNA(VLOOKUP(D779,ctlistM2!A:AI,28,FALSE),"FA 12:0")=0,"FA 12:0", _xlfn.IFNA(VLOOKUP(D779,ctlistM2!A:AI,28,FALSE),"FA 12:0"))</f>
        <v>FA 12:0</v>
      </c>
      <c r="P779">
        <f>_xlfn.IFNA(VLOOKUP(D779,ctlistM2!A:AU,35,FALSE),0)</f>
        <v>0</v>
      </c>
      <c r="Q779" s="2">
        <f>IF(P779=0,0,VLOOKUP(O779,ProbListM2!D:W,IF(P779=1,17,IF(P779=2,18,IF(P779=3,19,IF(P779=4,20)))), FALSE))</f>
        <v>0</v>
      </c>
    </row>
    <row r="780" spans="1:17" x14ac:dyDescent="0.25">
      <c r="A780">
        <v>779</v>
      </c>
      <c r="B780">
        <v>794.6</v>
      </c>
      <c r="C780">
        <v>679.6</v>
      </c>
      <c r="D780" t="s">
        <v>1763</v>
      </c>
      <c r="E780">
        <f>VLOOKUP(D780,ProbListM2!D:S,10,FALSE)</f>
        <v>0.58706311107964393</v>
      </c>
      <c r="F780" t="str">
        <f>_xlfn.IFNA(VLOOKUP(D780,ctlistM2!A:AI,4,FALSE),"FA 12:0")</f>
        <v>FA 12:0</v>
      </c>
      <c r="G780">
        <f>_xlfn.IFNA(VLOOKUP(D780,ctlistM2!A:AL,11,FALSE),0)</f>
        <v>0</v>
      </c>
      <c r="H780" s="2">
        <f>IF(G780=0,0,VLOOKUP(F780,ProbListM2!D:W,IF(G780=1,17,IF(G780=2,18,IF(G780=3,19,IF(G780=4,20)))), FALSE))</f>
        <v>0</v>
      </c>
      <c r="I780" s="12" t="str">
        <f>IF(_xlfn.IFNA(VLOOKUP(D780,ctlistM2!A:AI,12,FALSE),"FA 12:0")=0,"FA 12:0", _xlfn.IFNA(VLOOKUP(D780,ctlistM2!A:AI,12,FALSE),"FA 12:0"))</f>
        <v>FA 12:0</v>
      </c>
      <c r="J780" s="12">
        <f>_xlfn.IFNA(VLOOKUP(D780,ctlistM2!A:AO,19,FALSE),0)</f>
        <v>0</v>
      </c>
      <c r="K780" s="2">
        <f>IF(J780=0,0,VLOOKUP(I780,ProbListM2!D:W,IF(J780=1,17,IF(J780=2,18,IF(J780=3,19,IF(J780=4,20)))),FALSE))</f>
        <v>0</v>
      </c>
      <c r="L780" s="12" t="str">
        <f>IF(_xlfn.IFNA(VLOOKUP(D780,ctlistM2!A:AI,20,FALSE),"FA 12:0")=0,"FA 12:0", _xlfn.IFNA(VLOOKUP(D780,ctlistM2!A:AI,20,FALSE),"FA 12:0"))</f>
        <v>FA 12:0</v>
      </c>
      <c r="M780">
        <f>_xlfn.IFNA(VLOOKUP(D780,ctlistM2!A:AR,27,FALSE),0)</f>
        <v>0</v>
      </c>
      <c r="N780" s="2">
        <f>IF(M780=0,0,VLOOKUP(L780,ProbListM2!D:W,IF(M780=1,17,IF(M780=2,18,IF(M780=3,19,IF(M780=4,20)))), FALSE))</f>
        <v>0</v>
      </c>
      <c r="O780" t="str">
        <f>IF(_xlfn.IFNA(VLOOKUP(D780,ctlistM2!A:AI,28,FALSE),"FA 12:0")=0,"FA 12:0", _xlfn.IFNA(VLOOKUP(D780,ctlistM2!A:AI,28,FALSE),"FA 12:0"))</f>
        <v>FA 12:0</v>
      </c>
      <c r="P780">
        <f>_xlfn.IFNA(VLOOKUP(D780,ctlistM2!A:AU,35,FALSE),0)</f>
        <v>0</v>
      </c>
      <c r="Q780" s="2">
        <f>IF(P780=0,0,VLOOKUP(O780,ProbListM2!D:W,IF(P780=1,17,IF(P780=2,18,IF(P780=3,19,IF(P780=4,20)))), FALSE))</f>
        <v>0</v>
      </c>
    </row>
    <row r="781" spans="1:17" x14ac:dyDescent="0.25">
      <c r="A781">
        <v>780</v>
      </c>
      <c r="B781" s="120">
        <v>685.5</v>
      </c>
      <c r="C781" s="120">
        <v>570.5</v>
      </c>
      <c r="D781" s="120" t="s">
        <v>1764</v>
      </c>
      <c r="E781">
        <f>VLOOKUP(D781,ProbListM2!D:S,10,FALSE)</f>
        <v>0.64997313006039403</v>
      </c>
      <c r="F781" t="str">
        <f>_xlfn.IFNA(VLOOKUP(D781,ctlistM2!A:AI,4,FALSE),"FA 12:0")</f>
        <v>PA 34:5</v>
      </c>
      <c r="G781">
        <f>_xlfn.IFNA(VLOOKUP(D781,ctlistM2!A:AL,11,FALSE),0)</f>
        <v>3</v>
      </c>
      <c r="H781" s="2">
        <f>IF(G781=0,0,VLOOKUP(F781,ProbListM2!D:W,IF(G781=1,17,IF(G781=2,18,IF(G781=3,19,IF(G781=4,20)))), FALSE))</f>
        <v>0.27136049313893063</v>
      </c>
      <c r="I781" s="12" t="str">
        <f>IF(_xlfn.IFNA(VLOOKUP(D781,ctlistM2!A:AI,12,FALSE),"FA 12:0")=0,"FA 12:0", _xlfn.IFNA(VLOOKUP(D781,ctlistM2!A:AI,12,FALSE),"FA 12:0"))</f>
        <v>FA 12:0</v>
      </c>
      <c r="J781" s="12">
        <f>_xlfn.IFNA(VLOOKUP(D781,ctlistM2!A:AO,19,FALSE),0)</f>
        <v>0</v>
      </c>
      <c r="K781" s="2">
        <f>IF(J781=0,0,VLOOKUP(I781,ProbListM2!D:W,IF(J781=1,17,IF(J781=2,18,IF(J781=3,19,IF(J781=4,20)))),FALSE))</f>
        <v>0</v>
      </c>
      <c r="L781" s="12" t="str">
        <f>IF(_xlfn.IFNA(VLOOKUP(D781,ctlistM2!A:AI,20,FALSE),"FA 12:0")=0,"FA 12:0", _xlfn.IFNA(VLOOKUP(D781,ctlistM2!A:AI,20,FALSE),"FA 12:0"))</f>
        <v>FA 12:0</v>
      </c>
      <c r="M781">
        <f>_xlfn.IFNA(VLOOKUP(D781,ctlistM2!A:AR,27,FALSE),0)</f>
        <v>0</v>
      </c>
      <c r="N781" s="2">
        <f>IF(M781=0,0,VLOOKUP(L781,ProbListM2!D:W,IF(M781=1,17,IF(M781=2,18,IF(M781=3,19,IF(M781=4,20)))), FALSE))</f>
        <v>0</v>
      </c>
      <c r="O781" t="str">
        <f>IF(_xlfn.IFNA(VLOOKUP(D781,ctlistM2!A:AI,28,FALSE),"FA 12:0")=0,"FA 12:0", _xlfn.IFNA(VLOOKUP(D781,ctlistM2!A:AI,28,FALSE),"FA 12:0"))</f>
        <v>FA 12:0</v>
      </c>
      <c r="P781">
        <f>_xlfn.IFNA(VLOOKUP(D781,ctlistM2!A:AU,35,FALSE),0)</f>
        <v>0</v>
      </c>
      <c r="Q781" s="2">
        <f>IF(P781=0,0,VLOOKUP(O781,ProbListM2!D:W,IF(P781=1,17,IF(P781=2,18,IF(P781=3,19,IF(P781=4,20)))), FALSE))</f>
        <v>0</v>
      </c>
    </row>
    <row r="782" spans="1:17" x14ac:dyDescent="0.25">
      <c r="A782">
        <v>781</v>
      </c>
      <c r="B782">
        <v>468.3</v>
      </c>
      <c r="C782">
        <v>184.1</v>
      </c>
      <c r="D782" t="s">
        <v>90</v>
      </c>
      <c r="E782">
        <f>VLOOKUP(D782,ProbListM2!D:S,10,FALSE)</f>
        <v>0.76281637249190182</v>
      </c>
      <c r="F782" t="str">
        <f>_xlfn.IFNA(VLOOKUP(D782,ctlistM2!A:AI,4,FALSE),"FA 12:0")</f>
        <v>LPC 14:1</v>
      </c>
      <c r="G782">
        <f>_xlfn.IFNA(VLOOKUP(D782,ctlistM2!A:AL,11,FALSE),0)</f>
        <v>2</v>
      </c>
      <c r="H782" s="2">
        <f>IF(G782=0,0,VLOOKUP(F782,ProbListM2!D:W,IF(G782=1,17,IF(G782=2,18,IF(G782=3,19,IF(G782=4,20)))), FALSE))</f>
        <v>1.8252675811386745E-2</v>
      </c>
      <c r="I782" s="12" t="str">
        <f>IF(_xlfn.IFNA(VLOOKUP(D782,ctlistM2!A:AI,12,FALSE),"FA 12:0")=0,"FA 12:0", _xlfn.IFNA(VLOOKUP(D782,ctlistM2!A:AI,12,FALSE),"FA 12:0"))</f>
        <v>FA 12:0</v>
      </c>
      <c r="J782" s="12">
        <f>_xlfn.IFNA(VLOOKUP(D782,ctlistM2!A:AO,19,FALSE),0)</f>
        <v>0</v>
      </c>
      <c r="K782" s="2">
        <f>IF(J782=0,0,VLOOKUP(I782,ProbListM2!D:W,IF(J782=1,17,IF(J782=2,18,IF(J782=3,19,IF(J782=4,20)))),FALSE))</f>
        <v>0</v>
      </c>
      <c r="L782" s="12" t="str">
        <f>IF(_xlfn.IFNA(VLOOKUP(D782,ctlistM2!A:AI,20,FALSE),"FA 12:0")=0,"FA 12:0", _xlfn.IFNA(VLOOKUP(D782,ctlistM2!A:AI,20,FALSE),"FA 12:0"))</f>
        <v>FA 12:0</v>
      </c>
      <c r="M782">
        <f>_xlfn.IFNA(VLOOKUP(D782,ctlistM2!A:AR,27,FALSE),0)</f>
        <v>0</v>
      </c>
      <c r="N782" s="2">
        <f>IF(M782=0,0,VLOOKUP(L782,ProbListM2!D:W,IF(M782=1,17,IF(M782=2,18,IF(M782=3,19,IF(M782=4,20)))), FALSE))</f>
        <v>0</v>
      </c>
      <c r="O782" t="str">
        <f>IF(_xlfn.IFNA(VLOOKUP(D782,ctlistM2!A:AI,28,FALSE),"FA 12:0")=0,"FA 12:0", _xlfn.IFNA(VLOOKUP(D782,ctlistM2!A:AI,28,FALSE),"FA 12:0"))</f>
        <v>FA 12:0</v>
      </c>
      <c r="P782">
        <f>_xlfn.IFNA(VLOOKUP(D782,ctlistM2!A:AU,35,FALSE),0)</f>
        <v>0</v>
      </c>
      <c r="Q782" s="2">
        <f>IF(P782=0,0,VLOOKUP(O782,ProbListM2!D:W,IF(P782=1,17,IF(P782=2,18,IF(P782=3,19,IF(P782=4,20)))), FALSE))</f>
        <v>0</v>
      </c>
    </row>
    <row r="783" spans="1:17" x14ac:dyDescent="0.25">
      <c r="A783">
        <v>782</v>
      </c>
      <c r="B783">
        <v>466.3</v>
      </c>
      <c r="C783">
        <v>184.1</v>
      </c>
      <c r="D783" t="s">
        <v>91</v>
      </c>
      <c r="E783">
        <f>VLOOKUP(D783,ProbListM2!D:S,10,FALSE)</f>
        <v>0.76304526890405455</v>
      </c>
      <c r="F783" t="str">
        <f>_xlfn.IFNA(VLOOKUP(D783,ctlistM2!A:AI,4,FALSE),"FA 12:0")</f>
        <v>FA 12:0</v>
      </c>
      <c r="G783">
        <f>_xlfn.IFNA(VLOOKUP(D783,ctlistM2!A:AL,11,FALSE),0)</f>
        <v>0</v>
      </c>
      <c r="H783" s="2">
        <f>IF(G783=0,0,VLOOKUP(F783,ProbListM2!D:W,IF(G783=1,17,IF(G783=2,18,IF(G783=3,19,IF(G783=4,20)))), FALSE))</f>
        <v>0</v>
      </c>
      <c r="I783" s="12" t="str">
        <f>IF(_xlfn.IFNA(VLOOKUP(D783,ctlistM2!A:AI,12,FALSE),"FA 12:0")=0,"FA 12:0", _xlfn.IFNA(VLOOKUP(D783,ctlistM2!A:AI,12,FALSE),"FA 12:0"))</f>
        <v>FA 12:0</v>
      </c>
      <c r="J783" s="12">
        <f>_xlfn.IFNA(VLOOKUP(D783,ctlistM2!A:AO,19,FALSE),0)</f>
        <v>0</v>
      </c>
      <c r="K783" s="2">
        <f>IF(J783=0,0,VLOOKUP(I783,ProbListM2!D:W,IF(J783=1,17,IF(J783=2,18,IF(J783=3,19,IF(J783=4,20)))),FALSE))</f>
        <v>0</v>
      </c>
      <c r="L783" s="12" t="str">
        <f>IF(_xlfn.IFNA(VLOOKUP(D783,ctlistM2!A:AI,20,FALSE),"FA 12:0")=0,"FA 12:0", _xlfn.IFNA(VLOOKUP(D783,ctlistM2!A:AI,20,FALSE),"FA 12:0"))</f>
        <v>FA 12:0</v>
      </c>
      <c r="M783">
        <f>_xlfn.IFNA(VLOOKUP(D783,ctlistM2!A:AR,27,FALSE),0)</f>
        <v>0</v>
      </c>
      <c r="N783" s="2">
        <f>IF(M783=0,0,VLOOKUP(L783,ProbListM2!D:W,IF(M783=1,17,IF(M783=2,18,IF(M783=3,19,IF(M783=4,20)))), FALSE))</f>
        <v>0</v>
      </c>
      <c r="O783" t="str">
        <f>IF(_xlfn.IFNA(VLOOKUP(D783,ctlistM2!A:AI,28,FALSE),"FA 12:0")=0,"FA 12:0", _xlfn.IFNA(VLOOKUP(D783,ctlistM2!A:AI,28,FALSE),"FA 12:0"))</f>
        <v>FA 12:0</v>
      </c>
      <c r="P783">
        <f>_xlfn.IFNA(VLOOKUP(D783,ctlistM2!A:AU,35,FALSE),0)</f>
        <v>0</v>
      </c>
      <c r="Q783" s="2">
        <f>IF(P783=0,0,VLOOKUP(O783,ProbListM2!D:W,IF(P783=1,17,IF(P783=2,18,IF(P783=3,19,IF(P783=4,20)))), FALSE))</f>
        <v>0</v>
      </c>
    </row>
    <row r="784" spans="1:17" x14ac:dyDescent="0.25">
      <c r="A784">
        <v>783</v>
      </c>
      <c r="B784">
        <v>482.3</v>
      </c>
      <c r="C784">
        <v>184.1</v>
      </c>
      <c r="D784" t="s">
        <v>92</v>
      </c>
      <c r="E784">
        <f>VLOOKUP(D784,ProbListM2!D:S,10,FALSE)</f>
        <v>0.75419908175134387</v>
      </c>
      <c r="F784" t="str">
        <f>_xlfn.IFNA(VLOOKUP(D784,ctlistM2!A:AI,4,FALSE),"FA 12:0")</f>
        <v>FA 12:0</v>
      </c>
      <c r="G784">
        <f>_xlfn.IFNA(VLOOKUP(D784,ctlistM2!A:AL,11,FALSE),0)</f>
        <v>0</v>
      </c>
      <c r="H784" s="2">
        <f>IF(G784=0,0,VLOOKUP(F784,ProbListM2!D:W,IF(G784=1,17,IF(G784=2,18,IF(G784=3,19,IF(G784=4,20)))), FALSE))</f>
        <v>0</v>
      </c>
      <c r="I784" s="12" t="str">
        <f>IF(_xlfn.IFNA(VLOOKUP(D784,ctlistM2!A:AI,12,FALSE),"FA 12:0")=0,"FA 12:0", _xlfn.IFNA(VLOOKUP(D784,ctlistM2!A:AI,12,FALSE),"FA 12:0"))</f>
        <v>FA 12:0</v>
      </c>
      <c r="J784" s="12">
        <f>_xlfn.IFNA(VLOOKUP(D784,ctlistM2!A:AO,19,FALSE),0)</f>
        <v>0</v>
      </c>
      <c r="K784" s="2">
        <f>IF(J784=0,0,VLOOKUP(I784,ProbListM2!D:W,IF(J784=1,17,IF(J784=2,18,IF(J784=3,19,IF(J784=4,20)))),FALSE))</f>
        <v>0</v>
      </c>
      <c r="L784" s="12" t="str">
        <f>IF(_xlfn.IFNA(VLOOKUP(D784,ctlistM2!A:AI,20,FALSE),"FA 12:0")=0,"FA 12:0", _xlfn.IFNA(VLOOKUP(D784,ctlistM2!A:AI,20,FALSE),"FA 12:0"))</f>
        <v>FA 12:0</v>
      </c>
      <c r="M784">
        <f>_xlfn.IFNA(VLOOKUP(D784,ctlistM2!A:AR,27,FALSE),0)</f>
        <v>0</v>
      </c>
      <c r="N784" s="2">
        <f>IF(M784=0,0,VLOOKUP(L784,ProbListM2!D:W,IF(M784=1,17,IF(M784=2,18,IF(M784=3,19,IF(M784=4,20)))), FALSE))</f>
        <v>0</v>
      </c>
      <c r="O784" t="str">
        <f>IF(_xlfn.IFNA(VLOOKUP(D784,ctlistM2!A:AI,28,FALSE),"FA 12:0")=0,"FA 12:0", _xlfn.IFNA(VLOOKUP(D784,ctlistM2!A:AI,28,FALSE),"FA 12:0"))</f>
        <v>FA 12:0</v>
      </c>
      <c r="P784">
        <f>_xlfn.IFNA(VLOOKUP(D784,ctlistM2!A:AU,35,FALSE),0)</f>
        <v>0</v>
      </c>
      <c r="Q784" s="2">
        <f>IF(P784=0,0,VLOOKUP(O784,ProbListM2!D:W,IF(P784=1,17,IF(P784=2,18,IF(P784=3,19,IF(P784=4,20)))), FALSE))</f>
        <v>0</v>
      </c>
    </row>
    <row r="785" spans="1:17" x14ac:dyDescent="0.25">
      <c r="A785">
        <v>784</v>
      </c>
      <c r="B785">
        <v>496.3</v>
      </c>
      <c r="C785">
        <v>184.1</v>
      </c>
      <c r="D785" t="s">
        <v>93</v>
      </c>
      <c r="E785">
        <f>VLOOKUP(D785,ProbListM2!D:S,10,FALSE)</f>
        <v>0.74567913776733852</v>
      </c>
      <c r="F785" t="str">
        <f>_xlfn.IFNA(VLOOKUP(D785,ctlistM2!A:AI,4,FALSE),"FA 12:0")</f>
        <v>LPC 16:1</v>
      </c>
      <c r="G785">
        <f>_xlfn.IFNA(VLOOKUP(D785,ctlistM2!A:AL,11,FALSE),0)</f>
        <v>2</v>
      </c>
      <c r="H785" s="2">
        <f>IF(G785=0,0,VLOOKUP(F785,ProbListM2!D:W,IF(G785=1,17,IF(G785=2,18,IF(G785=3,19,IF(G785=4,20)))), FALSE))</f>
        <v>2.1263029047555518E-2</v>
      </c>
      <c r="I785" s="12" t="str">
        <f>IF(_xlfn.IFNA(VLOOKUP(D785,ctlistM2!A:AI,12,FALSE),"FA 12:0")=0,"FA 12:0", _xlfn.IFNA(VLOOKUP(D785,ctlistM2!A:AI,12,FALSE),"FA 12:0"))</f>
        <v>FA 12:0</v>
      </c>
      <c r="J785" s="12">
        <f>_xlfn.IFNA(VLOOKUP(D785,ctlistM2!A:AO,19,FALSE),0)</f>
        <v>0</v>
      </c>
      <c r="K785" s="2">
        <f>IF(J785=0,0,VLOOKUP(I785,ProbListM2!D:W,IF(J785=1,17,IF(J785=2,18,IF(J785=3,19,IF(J785=4,20)))),FALSE))</f>
        <v>0</v>
      </c>
      <c r="L785" s="12" t="str">
        <f>IF(_xlfn.IFNA(VLOOKUP(D785,ctlistM2!A:AI,20,FALSE),"FA 12:0")=0,"FA 12:0", _xlfn.IFNA(VLOOKUP(D785,ctlistM2!A:AI,20,FALSE),"FA 12:0"))</f>
        <v>FA 12:0</v>
      </c>
      <c r="M785">
        <f>_xlfn.IFNA(VLOOKUP(D785,ctlistM2!A:AR,27,FALSE),0)</f>
        <v>0</v>
      </c>
      <c r="N785" s="2">
        <f>IF(M785=0,0,VLOOKUP(L785,ProbListM2!D:W,IF(M785=1,17,IF(M785=2,18,IF(M785=3,19,IF(M785=4,20)))), FALSE))</f>
        <v>0</v>
      </c>
      <c r="O785" t="str">
        <f>IF(_xlfn.IFNA(VLOOKUP(D785,ctlistM2!A:AI,28,FALSE),"FA 12:0")=0,"FA 12:0", _xlfn.IFNA(VLOOKUP(D785,ctlistM2!A:AI,28,FALSE),"FA 12:0"))</f>
        <v>FA 12:0</v>
      </c>
      <c r="P785">
        <f>_xlfn.IFNA(VLOOKUP(D785,ctlistM2!A:AU,35,FALSE),0)</f>
        <v>0</v>
      </c>
      <c r="Q785" s="2">
        <f>IF(P785=0,0,VLOOKUP(O785,ProbListM2!D:W,IF(P785=1,17,IF(P785=2,18,IF(P785=3,19,IF(P785=4,20)))), FALSE))</f>
        <v>0</v>
      </c>
    </row>
    <row r="786" spans="1:17" x14ac:dyDescent="0.25">
      <c r="A786">
        <v>785</v>
      </c>
      <c r="B786">
        <v>494.3</v>
      </c>
      <c r="C786">
        <v>184.1</v>
      </c>
      <c r="D786" t="s">
        <v>94</v>
      </c>
      <c r="E786">
        <f>VLOOKUP(D786,ProbListM2!D:S,10,FALSE)</f>
        <v>0.74590289185207914</v>
      </c>
      <c r="F786" t="str">
        <f>_xlfn.IFNA(VLOOKUP(D786,ctlistM2!A:AI,4,FALSE),"FA 12:0")</f>
        <v>FA 12:0</v>
      </c>
      <c r="G786">
        <f>_xlfn.IFNA(VLOOKUP(D786,ctlistM2!A:AL,11,FALSE),0)</f>
        <v>0</v>
      </c>
      <c r="H786" s="2">
        <f>IF(G786=0,0,VLOOKUP(F786,ProbListM2!D:W,IF(G786=1,17,IF(G786=2,18,IF(G786=3,19,IF(G786=4,20)))), FALSE))</f>
        <v>0</v>
      </c>
      <c r="I786" s="12" t="str">
        <f>IF(_xlfn.IFNA(VLOOKUP(D786,ctlistM2!A:AI,12,FALSE),"FA 12:0")=0,"FA 12:0", _xlfn.IFNA(VLOOKUP(D786,ctlistM2!A:AI,12,FALSE),"FA 12:0"))</f>
        <v>FA 12:0</v>
      </c>
      <c r="J786" s="12">
        <f>_xlfn.IFNA(VLOOKUP(D786,ctlistM2!A:AO,19,FALSE),0)</f>
        <v>0</v>
      </c>
      <c r="K786" s="2">
        <f>IF(J786=0,0,VLOOKUP(I786,ProbListM2!D:W,IF(J786=1,17,IF(J786=2,18,IF(J786=3,19,IF(J786=4,20)))),FALSE))</f>
        <v>0</v>
      </c>
      <c r="L786" s="12" t="str">
        <f>IF(_xlfn.IFNA(VLOOKUP(D786,ctlistM2!A:AI,20,FALSE),"FA 12:0")=0,"FA 12:0", _xlfn.IFNA(VLOOKUP(D786,ctlistM2!A:AI,20,FALSE),"FA 12:0"))</f>
        <v>FA 12:0</v>
      </c>
      <c r="M786">
        <f>_xlfn.IFNA(VLOOKUP(D786,ctlistM2!A:AR,27,FALSE),0)</f>
        <v>0</v>
      </c>
      <c r="N786" s="2">
        <f>IF(M786=0,0,VLOOKUP(L786,ProbListM2!D:W,IF(M786=1,17,IF(M786=2,18,IF(M786=3,19,IF(M786=4,20)))), FALSE))</f>
        <v>0</v>
      </c>
      <c r="O786" t="str">
        <f>IF(_xlfn.IFNA(VLOOKUP(D786,ctlistM2!A:AI,28,FALSE),"FA 12:0")=0,"FA 12:0", _xlfn.IFNA(VLOOKUP(D786,ctlistM2!A:AI,28,FALSE),"FA 12:0"))</f>
        <v>FA 12:0</v>
      </c>
      <c r="P786">
        <f>_xlfn.IFNA(VLOOKUP(D786,ctlistM2!A:AU,35,FALSE),0)</f>
        <v>0</v>
      </c>
      <c r="Q786" s="2">
        <f>IF(P786=0,0,VLOOKUP(O786,ProbListM2!D:W,IF(P786=1,17,IF(P786=2,18,IF(P786=3,19,IF(P786=4,20)))), FALSE))</f>
        <v>0</v>
      </c>
    </row>
    <row r="787" spans="1:17" x14ac:dyDescent="0.25">
      <c r="A787">
        <v>786</v>
      </c>
      <c r="B787">
        <v>510.4</v>
      </c>
      <c r="C787">
        <v>184.1</v>
      </c>
      <c r="D787" t="s">
        <v>96</v>
      </c>
      <c r="E787">
        <f>VLOOKUP(D787,ProbListM2!D:S,10,FALSE)</f>
        <v>0.73725544084494732</v>
      </c>
      <c r="F787" t="str">
        <f>_xlfn.IFNA(VLOOKUP(D787,ctlistM2!A:AI,4,FALSE),"FA 12:0")</f>
        <v>FA 12:0</v>
      </c>
      <c r="G787">
        <f>_xlfn.IFNA(VLOOKUP(D787,ctlistM2!A:AL,11,FALSE),0)</f>
        <v>0</v>
      </c>
      <c r="H787" s="2">
        <f>IF(G787=0,0,VLOOKUP(F787,ProbListM2!D:W,IF(G787=1,17,IF(G787=2,18,IF(G787=3,19,IF(G787=4,20)))), FALSE))</f>
        <v>0</v>
      </c>
      <c r="I787" s="12" t="str">
        <f>IF(_xlfn.IFNA(VLOOKUP(D787,ctlistM2!A:AI,12,FALSE),"FA 12:0")=0,"FA 12:0", _xlfn.IFNA(VLOOKUP(D787,ctlistM2!A:AI,12,FALSE),"FA 12:0"))</f>
        <v>FA 12:0</v>
      </c>
      <c r="J787" s="12">
        <f>_xlfn.IFNA(VLOOKUP(D787,ctlistM2!A:AO,19,FALSE),0)</f>
        <v>0</v>
      </c>
      <c r="K787" s="2">
        <f>IF(J787=0,0,VLOOKUP(I787,ProbListM2!D:W,IF(J787=1,17,IF(J787=2,18,IF(J787=3,19,IF(J787=4,20)))),FALSE))</f>
        <v>0</v>
      </c>
      <c r="L787" s="12" t="str">
        <f>IF(_xlfn.IFNA(VLOOKUP(D787,ctlistM2!A:AI,20,FALSE),"FA 12:0")=0,"FA 12:0", _xlfn.IFNA(VLOOKUP(D787,ctlistM2!A:AI,20,FALSE),"FA 12:0"))</f>
        <v>FA 12:0</v>
      </c>
      <c r="M787">
        <f>_xlfn.IFNA(VLOOKUP(D787,ctlistM2!A:AR,27,FALSE),0)</f>
        <v>0</v>
      </c>
      <c r="N787" s="2">
        <f>IF(M787=0,0,VLOOKUP(L787,ProbListM2!D:W,IF(M787=1,17,IF(M787=2,18,IF(M787=3,19,IF(M787=4,20)))), FALSE))</f>
        <v>0</v>
      </c>
      <c r="O787" t="str">
        <f>IF(_xlfn.IFNA(VLOOKUP(D787,ctlistM2!A:AI,28,FALSE),"FA 12:0")=0,"FA 12:0", _xlfn.IFNA(VLOOKUP(D787,ctlistM2!A:AI,28,FALSE),"FA 12:0"))</f>
        <v>FA 12:0</v>
      </c>
      <c r="P787">
        <f>_xlfn.IFNA(VLOOKUP(D787,ctlistM2!A:AU,35,FALSE),0)</f>
        <v>0</v>
      </c>
      <c r="Q787" s="2">
        <f>IF(P787=0,0,VLOOKUP(O787,ProbListM2!D:W,IF(P787=1,17,IF(P787=2,18,IF(P787=3,19,IF(P787=4,20)))), FALSE))</f>
        <v>0</v>
      </c>
    </row>
    <row r="788" spans="1:17" x14ac:dyDescent="0.25">
      <c r="A788">
        <v>787</v>
      </c>
      <c r="B788">
        <v>524.4</v>
      </c>
      <c r="C788">
        <v>184.1</v>
      </c>
      <c r="D788" t="s">
        <v>97</v>
      </c>
      <c r="E788">
        <f>VLOOKUP(D788,ProbListM2!D:S,10,FALSE)</f>
        <v>0.72892690371213098</v>
      </c>
      <c r="F788" t="str">
        <f>_xlfn.IFNA(VLOOKUP(D788,ctlistM2!A:AI,4,FALSE),"FA 12:0")</f>
        <v>LPC 18:1</v>
      </c>
      <c r="G788">
        <f>_xlfn.IFNA(VLOOKUP(D788,ctlistM2!A:AL,11,FALSE),0)</f>
        <v>2</v>
      </c>
      <c r="H788" s="2">
        <f>IF(G788=0,0,VLOOKUP(F788,ProbListM2!D:W,IF(G788=1,17,IF(G788=2,18,IF(G788=3,19,IF(G788=4,20)))), FALSE))</f>
        <v>2.4509439828208825E-2</v>
      </c>
      <c r="I788" s="12" t="str">
        <f>IF(_xlfn.IFNA(VLOOKUP(D788,ctlistM2!A:AI,12,FALSE),"FA 12:0")=0,"FA 12:0", _xlfn.IFNA(VLOOKUP(D788,ctlistM2!A:AI,12,FALSE),"FA 12:0"))</f>
        <v>FA 12:0</v>
      </c>
      <c r="J788" s="12">
        <f>_xlfn.IFNA(VLOOKUP(D788,ctlistM2!A:AO,19,FALSE),0)</f>
        <v>0</v>
      </c>
      <c r="K788" s="2">
        <f>IF(J788=0,0,VLOOKUP(I788,ProbListM2!D:W,IF(J788=1,17,IF(J788=2,18,IF(J788=3,19,IF(J788=4,20)))),FALSE))</f>
        <v>0</v>
      </c>
      <c r="L788" s="12" t="str">
        <f>IF(_xlfn.IFNA(VLOOKUP(D788,ctlistM2!A:AI,20,FALSE),"FA 12:0")=0,"FA 12:0", _xlfn.IFNA(VLOOKUP(D788,ctlistM2!A:AI,20,FALSE),"FA 12:0"))</f>
        <v>FA 12:0</v>
      </c>
      <c r="M788">
        <f>_xlfn.IFNA(VLOOKUP(D788,ctlistM2!A:AR,27,FALSE),0)</f>
        <v>0</v>
      </c>
      <c r="N788" s="2">
        <f>IF(M788=0,0,VLOOKUP(L788,ProbListM2!D:W,IF(M788=1,17,IF(M788=2,18,IF(M788=3,19,IF(M788=4,20)))), FALSE))</f>
        <v>0</v>
      </c>
      <c r="O788" t="str">
        <f>IF(_xlfn.IFNA(VLOOKUP(D788,ctlistM2!A:AI,28,FALSE),"FA 12:0")=0,"FA 12:0", _xlfn.IFNA(VLOOKUP(D788,ctlistM2!A:AI,28,FALSE),"FA 12:0"))</f>
        <v>FA 12:0</v>
      </c>
      <c r="P788">
        <f>_xlfn.IFNA(VLOOKUP(D788,ctlistM2!A:AU,35,FALSE),0)</f>
        <v>0</v>
      </c>
      <c r="Q788" s="2">
        <f>IF(P788=0,0,VLOOKUP(O788,ProbListM2!D:W,IF(P788=1,17,IF(P788=2,18,IF(P788=3,19,IF(P788=4,20)))), FALSE))</f>
        <v>0</v>
      </c>
    </row>
    <row r="789" spans="1:17" x14ac:dyDescent="0.25">
      <c r="A789">
        <v>788</v>
      </c>
      <c r="B789">
        <v>522.4</v>
      </c>
      <c r="C789">
        <v>184.1</v>
      </c>
      <c r="D789" t="s">
        <v>98</v>
      </c>
      <c r="E789">
        <f>VLOOKUP(D789,ProbListM2!D:S,10,FALSE)</f>
        <v>0.72914563099565299</v>
      </c>
      <c r="F789" t="str">
        <f>_xlfn.IFNA(VLOOKUP(D789,ctlistM2!A:AI,4,FALSE),"FA 12:0")</f>
        <v>LPC 18:2</v>
      </c>
      <c r="G789">
        <f>_xlfn.IFNA(VLOOKUP(D789,ctlistM2!A:AL,11,FALSE),0)</f>
        <v>2</v>
      </c>
      <c r="H789" s="2">
        <f>IF(G789=0,0,VLOOKUP(F789,ProbListM2!D:W,IF(G789=1,17,IF(G789=2,18,IF(G789=3,19,IF(G789=4,20)))), FALSE))</f>
        <v>2.4464231098839301E-2</v>
      </c>
      <c r="I789" s="12" t="str">
        <f>IF(_xlfn.IFNA(VLOOKUP(D789,ctlistM2!A:AI,12,FALSE),"FA 12:0")=0,"FA 12:0", _xlfn.IFNA(VLOOKUP(D789,ctlistM2!A:AI,12,FALSE),"FA 12:0"))</f>
        <v>FA 12:0</v>
      </c>
      <c r="J789" s="12">
        <f>_xlfn.IFNA(VLOOKUP(D789,ctlistM2!A:AO,19,FALSE),0)</f>
        <v>0</v>
      </c>
      <c r="K789" s="2">
        <f>IF(J789=0,0,VLOOKUP(I789,ProbListM2!D:W,IF(J789=1,17,IF(J789=2,18,IF(J789=3,19,IF(J789=4,20)))),FALSE))</f>
        <v>0</v>
      </c>
      <c r="L789" s="12" t="str">
        <f>IF(_xlfn.IFNA(VLOOKUP(D789,ctlistM2!A:AI,20,FALSE),"FA 12:0")=0,"FA 12:0", _xlfn.IFNA(VLOOKUP(D789,ctlistM2!A:AI,20,FALSE),"FA 12:0"))</f>
        <v>FA 12:0</v>
      </c>
      <c r="M789">
        <f>_xlfn.IFNA(VLOOKUP(D789,ctlistM2!A:AR,27,FALSE),0)</f>
        <v>0</v>
      </c>
      <c r="N789" s="2">
        <f>IF(M789=0,0,VLOOKUP(L789,ProbListM2!D:W,IF(M789=1,17,IF(M789=2,18,IF(M789=3,19,IF(M789=4,20)))), FALSE))</f>
        <v>0</v>
      </c>
      <c r="O789" t="str">
        <f>IF(_xlfn.IFNA(VLOOKUP(D789,ctlistM2!A:AI,28,FALSE),"FA 12:0")=0,"FA 12:0", _xlfn.IFNA(VLOOKUP(D789,ctlistM2!A:AI,28,FALSE),"FA 12:0"))</f>
        <v>FA 12:0</v>
      </c>
      <c r="P789">
        <f>_xlfn.IFNA(VLOOKUP(D789,ctlistM2!A:AU,35,FALSE),0)</f>
        <v>0</v>
      </c>
      <c r="Q789" s="2">
        <f>IF(P789=0,0,VLOOKUP(O789,ProbListM2!D:W,IF(P789=1,17,IF(P789=2,18,IF(P789=3,19,IF(P789=4,20)))), FALSE))</f>
        <v>0</v>
      </c>
    </row>
    <row r="790" spans="1:17" x14ac:dyDescent="0.25">
      <c r="A790">
        <v>789</v>
      </c>
      <c r="B790">
        <v>520.4</v>
      </c>
      <c r="C790">
        <v>184.1</v>
      </c>
      <c r="D790" t="s">
        <v>99</v>
      </c>
      <c r="E790">
        <f>VLOOKUP(D790,ProbListM2!D:S,10,FALSE)</f>
        <v>0.72936442391212708</v>
      </c>
      <c r="F790" t="str">
        <f>_xlfn.IFNA(VLOOKUP(D790,ctlistM2!A:AI,4,FALSE),"FA 12:0")</f>
        <v>LPC 18:3</v>
      </c>
      <c r="G790">
        <f>_xlfn.IFNA(VLOOKUP(D790,ctlistM2!A:AL,11,FALSE),0)</f>
        <v>2</v>
      </c>
      <c r="H790" s="2">
        <f>IF(G790=0,0,VLOOKUP(F790,ProbListM2!D:W,IF(G790=1,17,IF(G790=2,18,IF(G790=3,19,IF(G790=4,20)))), FALSE))</f>
        <v>2.4419058713483842E-2</v>
      </c>
      <c r="I790" s="12" t="str">
        <f>IF(_xlfn.IFNA(VLOOKUP(D790,ctlistM2!A:AI,12,FALSE),"FA 12:0")=0,"FA 12:0", _xlfn.IFNA(VLOOKUP(D790,ctlistM2!A:AI,12,FALSE),"FA 12:0"))</f>
        <v>FA 12:0</v>
      </c>
      <c r="J790" s="12">
        <f>_xlfn.IFNA(VLOOKUP(D790,ctlistM2!A:AO,19,FALSE),0)</f>
        <v>0</v>
      </c>
      <c r="K790" s="2">
        <f>IF(J790=0,0,VLOOKUP(I790,ProbListM2!D:W,IF(J790=1,17,IF(J790=2,18,IF(J790=3,19,IF(J790=4,20)))),FALSE))</f>
        <v>0</v>
      </c>
      <c r="L790" s="12" t="str">
        <f>IF(_xlfn.IFNA(VLOOKUP(D790,ctlistM2!A:AI,20,FALSE),"FA 12:0")=0,"FA 12:0", _xlfn.IFNA(VLOOKUP(D790,ctlistM2!A:AI,20,FALSE),"FA 12:0"))</f>
        <v>FA 12:0</v>
      </c>
      <c r="M790">
        <f>_xlfn.IFNA(VLOOKUP(D790,ctlistM2!A:AR,27,FALSE),0)</f>
        <v>0</v>
      </c>
      <c r="N790" s="2">
        <f>IF(M790=0,0,VLOOKUP(L790,ProbListM2!D:W,IF(M790=1,17,IF(M790=2,18,IF(M790=3,19,IF(M790=4,20)))), FALSE))</f>
        <v>0</v>
      </c>
      <c r="O790" t="str">
        <f>IF(_xlfn.IFNA(VLOOKUP(D790,ctlistM2!A:AI,28,FALSE),"FA 12:0")=0,"FA 12:0", _xlfn.IFNA(VLOOKUP(D790,ctlistM2!A:AI,28,FALSE),"FA 12:0"))</f>
        <v>FA 12:0</v>
      </c>
      <c r="P790">
        <f>_xlfn.IFNA(VLOOKUP(D790,ctlistM2!A:AU,35,FALSE),0)</f>
        <v>0</v>
      </c>
      <c r="Q790" s="2">
        <f>IF(P790=0,0,VLOOKUP(O790,ProbListM2!D:W,IF(P790=1,17,IF(P790=2,18,IF(P790=3,19,IF(P790=4,20)))), FALSE))</f>
        <v>0</v>
      </c>
    </row>
    <row r="791" spans="1:17" x14ac:dyDescent="0.25">
      <c r="A791">
        <v>790</v>
      </c>
      <c r="B791">
        <v>518.4</v>
      </c>
      <c r="C791">
        <v>184.1</v>
      </c>
      <c r="D791" t="s">
        <v>100</v>
      </c>
      <c r="E791">
        <f>VLOOKUP(D791,ProbListM2!D:S,10,FALSE)</f>
        <v>0.72958328248124771</v>
      </c>
      <c r="F791" t="str">
        <f>_xlfn.IFNA(VLOOKUP(D791,ctlistM2!A:AI,4,FALSE),"FA 12:0")</f>
        <v>LPC 18:4</v>
      </c>
      <c r="G791">
        <f>_xlfn.IFNA(VLOOKUP(D791,ctlistM2!A:AL,11,FALSE),0)</f>
        <v>2</v>
      </c>
      <c r="H791" s="2">
        <f>IF(G791=0,0,VLOOKUP(F791,ProbListM2!D:W,IF(G791=1,17,IF(G791=2,18,IF(G791=3,19,IF(G791=4,20)))), FALSE))</f>
        <v>2.4373922717733459E-2</v>
      </c>
      <c r="I791" s="12" t="str">
        <f>IF(_xlfn.IFNA(VLOOKUP(D791,ctlistM2!A:AI,12,FALSE),"FA 12:0")=0,"FA 12:0", _xlfn.IFNA(VLOOKUP(D791,ctlistM2!A:AI,12,FALSE),"FA 12:0"))</f>
        <v>FA 12:0</v>
      </c>
      <c r="J791" s="12">
        <f>_xlfn.IFNA(VLOOKUP(D791,ctlistM2!A:AO,19,FALSE),0)</f>
        <v>0</v>
      </c>
      <c r="K791" s="2">
        <f>IF(J791=0,0,VLOOKUP(I791,ProbListM2!D:W,IF(J791=1,17,IF(J791=2,18,IF(J791=3,19,IF(J791=4,20)))),FALSE))</f>
        <v>0</v>
      </c>
      <c r="L791" s="12" t="str">
        <f>IF(_xlfn.IFNA(VLOOKUP(D791,ctlistM2!A:AI,20,FALSE),"FA 12:0")=0,"FA 12:0", _xlfn.IFNA(VLOOKUP(D791,ctlistM2!A:AI,20,FALSE),"FA 12:0"))</f>
        <v>FA 12:0</v>
      </c>
      <c r="M791">
        <f>_xlfn.IFNA(VLOOKUP(D791,ctlistM2!A:AR,27,FALSE),0)</f>
        <v>0</v>
      </c>
      <c r="N791" s="2">
        <f>IF(M791=0,0,VLOOKUP(L791,ProbListM2!D:W,IF(M791=1,17,IF(M791=2,18,IF(M791=3,19,IF(M791=4,20)))), FALSE))</f>
        <v>0</v>
      </c>
      <c r="O791" t="str">
        <f>IF(_xlfn.IFNA(VLOOKUP(D791,ctlistM2!A:AI,28,FALSE),"FA 12:0")=0,"FA 12:0", _xlfn.IFNA(VLOOKUP(D791,ctlistM2!A:AI,28,FALSE),"FA 12:0"))</f>
        <v>FA 12:0</v>
      </c>
      <c r="P791">
        <f>_xlfn.IFNA(VLOOKUP(D791,ctlistM2!A:AU,35,FALSE),0)</f>
        <v>0</v>
      </c>
      <c r="Q791" s="2">
        <f>IF(P791=0,0,VLOOKUP(O791,ProbListM2!D:W,IF(P791=1,17,IF(P791=2,18,IF(P791=3,19,IF(P791=4,20)))), FALSE))</f>
        <v>0</v>
      </c>
    </row>
    <row r="792" spans="1:17" x14ac:dyDescent="0.25">
      <c r="A792">
        <v>791</v>
      </c>
      <c r="B792">
        <v>516.4</v>
      </c>
      <c r="C792">
        <v>184.1</v>
      </c>
      <c r="D792" t="s">
        <v>101</v>
      </c>
      <c r="E792">
        <f>VLOOKUP(D792,ProbListM2!D:S,10,FALSE)</f>
        <v>0.7298022067227149</v>
      </c>
      <c r="F792" t="str">
        <f>_xlfn.IFNA(VLOOKUP(D792,ctlistM2!A:AI,4,FALSE),"FA 12:0")</f>
        <v>dLPC 17:0</v>
      </c>
      <c r="G792">
        <f>_xlfn.IFNA(VLOOKUP(D792,ctlistM2!A:AL,11,FALSE),0)</f>
        <v>4</v>
      </c>
      <c r="H792" s="2">
        <f>IF(G792=0,0,VLOOKUP(F792,ProbListM2!D:W,IF(G792=1,17,IF(G792=2,18,IF(G792=3,19,IF(G792=4,20)))), FALSE))</f>
        <v>0.168619063763677</v>
      </c>
      <c r="I792" s="12" t="str">
        <f>IF(_xlfn.IFNA(VLOOKUP(D792,ctlistM2!A:AI,12,FALSE),"FA 12:0")=0,"FA 12:0", _xlfn.IFNA(VLOOKUP(D792,ctlistM2!A:AI,12,FALSE),"FA 12:0"))</f>
        <v>FA 12:0</v>
      </c>
      <c r="J792" s="12">
        <f>_xlfn.IFNA(VLOOKUP(D792,ctlistM2!A:AO,19,FALSE),0)</f>
        <v>0</v>
      </c>
      <c r="K792" s="2">
        <f>IF(J792=0,0,VLOOKUP(I792,ProbListM2!D:W,IF(J792=1,17,IF(J792=2,18,IF(J792=3,19,IF(J792=4,20)))),FALSE))</f>
        <v>0</v>
      </c>
      <c r="L792" s="12" t="str">
        <f>IF(_xlfn.IFNA(VLOOKUP(D792,ctlistM2!A:AI,20,FALSE),"FA 12:0")=0,"FA 12:0", _xlfn.IFNA(VLOOKUP(D792,ctlistM2!A:AI,20,FALSE),"FA 12:0"))</f>
        <v>FA 12:0</v>
      </c>
      <c r="M792">
        <f>_xlfn.IFNA(VLOOKUP(D792,ctlistM2!A:AR,27,FALSE),0)</f>
        <v>0</v>
      </c>
      <c r="N792" s="2">
        <f>IF(M792=0,0,VLOOKUP(L792,ProbListM2!D:W,IF(M792=1,17,IF(M792=2,18,IF(M792=3,19,IF(M792=4,20)))), FALSE))</f>
        <v>0</v>
      </c>
      <c r="O792" t="str">
        <f>IF(_xlfn.IFNA(VLOOKUP(D792,ctlistM2!A:AI,28,FALSE),"FA 12:0")=0,"FA 12:0", _xlfn.IFNA(VLOOKUP(D792,ctlistM2!A:AI,28,FALSE),"FA 12:0"))</f>
        <v>FA 12:0</v>
      </c>
      <c r="P792">
        <f>_xlfn.IFNA(VLOOKUP(D792,ctlistM2!A:AU,35,FALSE),0)</f>
        <v>0</v>
      </c>
      <c r="Q792" s="2">
        <f>IF(P792=0,0,VLOOKUP(O792,ProbListM2!D:W,IF(P792=1,17,IF(P792=2,18,IF(P792=3,19,IF(P792=4,20)))), FALSE))</f>
        <v>0</v>
      </c>
    </row>
    <row r="793" spans="1:17" x14ac:dyDescent="0.25">
      <c r="A793">
        <v>792</v>
      </c>
      <c r="B793">
        <v>538.4</v>
      </c>
      <c r="C793">
        <v>184.1</v>
      </c>
      <c r="D793" t="s">
        <v>1765</v>
      </c>
      <c r="E793">
        <f>VLOOKUP(D793,ProbListM2!D:S,10,FALSE)</f>
        <v>0.72069245137941196</v>
      </c>
      <c r="F793" t="str">
        <f>_xlfn.IFNA(VLOOKUP(D793,ctlistM2!A:AI,4,FALSE),"FA 12:0")</f>
        <v>FA 12:0</v>
      </c>
      <c r="G793">
        <f>_xlfn.IFNA(VLOOKUP(D793,ctlistM2!A:AL,11,FALSE),0)</f>
        <v>0</v>
      </c>
      <c r="H793" s="2">
        <f>IF(G793=0,0,VLOOKUP(F793,ProbListM2!D:W,IF(G793=1,17,IF(G793=2,18,IF(G793=3,19,IF(G793=4,20)))), FALSE))</f>
        <v>0</v>
      </c>
      <c r="I793" s="12" t="str">
        <f>IF(_xlfn.IFNA(VLOOKUP(D793,ctlistM2!A:AI,12,FALSE),"FA 12:0")=0,"FA 12:0", _xlfn.IFNA(VLOOKUP(D793,ctlistM2!A:AI,12,FALSE),"FA 12:0"))</f>
        <v>FA 12:0</v>
      </c>
      <c r="J793" s="12">
        <f>_xlfn.IFNA(VLOOKUP(D793,ctlistM2!A:AO,19,FALSE),0)</f>
        <v>0</v>
      </c>
      <c r="K793" s="2">
        <f>IF(J793=0,0,VLOOKUP(I793,ProbListM2!D:W,IF(J793=1,17,IF(J793=2,18,IF(J793=3,19,IF(J793=4,20)))),FALSE))</f>
        <v>0</v>
      </c>
      <c r="L793" s="12" t="str">
        <f>IF(_xlfn.IFNA(VLOOKUP(D793,ctlistM2!A:AI,20,FALSE),"FA 12:0")=0,"FA 12:0", _xlfn.IFNA(VLOOKUP(D793,ctlistM2!A:AI,20,FALSE),"FA 12:0"))</f>
        <v>FA 12:0</v>
      </c>
      <c r="M793">
        <f>_xlfn.IFNA(VLOOKUP(D793,ctlistM2!A:AR,27,FALSE),0)</f>
        <v>0</v>
      </c>
      <c r="N793" s="2">
        <f>IF(M793=0,0,VLOOKUP(L793,ProbListM2!D:W,IF(M793=1,17,IF(M793=2,18,IF(M793=3,19,IF(M793=4,20)))), FALSE))</f>
        <v>0</v>
      </c>
      <c r="O793" t="str">
        <f>IF(_xlfn.IFNA(VLOOKUP(D793,ctlistM2!A:AI,28,FALSE),"FA 12:0")=0,"FA 12:0", _xlfn.IFNA(VLOOKUP(D793,ctlistM2!A:AI,28,FALSE),"FA 12:0"))</f>
        <v>FA 12:0</v>
      </c>
      <c r="P793">
        <f>_xlfn.IFNA(VLOOKUP(D793,ctlistM2!A:AU,35,FALSE),0)</f>
        <v>0</v>
      </c>
      <c r="Q793" s="2">
        <f>IF(P793=0,0,VLOOKUP(O793,ProbListM2!D:W,IF(P793=1,17,IF(P793=2,18,IF(P793=3,19,IF(P793=4,20)))), FALSE))</f>
        <v>0</v>
      </c>
    </row>
    <row r="794" spans="1:17" x14ac:dyDescent="0.25">
      <c r="A794">
        <v>793</v>
      </c>
      <c r="B794">
        <v>552.4</v>
      </c>
      <c r="C794">
        <v>184.1</v>
      </c>
      <c r="D794" t="s">
        <v>102</v>
      </c>
      <c r="E794">
        <f>VLOOKUP(D794,ProbListM2!D:S,10,FALSE)</f>
        <v>0.71255102100112311</v>
      </c>
      <c r="F794" t="str">
        <f>_xlfn.IFNA(VLOOKUP(D794,ctlistM2!A:AI,4,FALSE),"FA 12:0")</f>
        <v>LPC 20:1</v>
      </c>
      <c r="G794">
        <f>_xlfn.IFNA(VLOOKUP(D794,ctlistM2!A:AL,11,FALSE),0)</f>
        <v>2</v>
      </c>
      <c r="H794" s="2">
        <f>IF(G794=0,0,VLOOKUP(F794,ProbListM2!D:W,IF(G794=1,17,IF(G794=2,18,IF(G794=3,19,IF(G794=4,20)))), FALSE))</f>
        <v>2.7971233507947658E-2</v>
      </c>
      <c r="I794" s="12" t="str">
        <f>IF(_xlfn.IFNA(VLOOKUP(D794,ctlistM2!A:AI,12,FALSE),"FA 12:0")=0,"FA 12:0", _xlfn.IFNA(VLOOKUP(D794,ctlistM2!A:AI,12,FALSE),"FA 12:0"))</f>
        <v>FA 12:0</v>
      </c>
      <c r="J794" s="12">
        <f>_xlfn.IFNA(VLOOKUP(D794,ctlistM2!A:AO,19,FALSE),0)</f>
        <v>0</v>
      </c>
      <c r="K794" s="2">
        <f>IF(J794=0,0,VLOOKUP(I794,ProbListM2!D:W,IF(J794=1,17,IF(J794=2,18,IF(J794=3,19,IF(J794=4,20)))),FALSE))</f>
        <v>0</v>
      </c>
      <c r="L794" s="12" t="str">
        <f>IF(_xlfn.IFNA(VLOOKUP(D794,ctlistM2!A:AI,20,FALSE),"FA 12:0")=0,"FA 12:0", _xlfn.IFNA(VLOOKUP(D794,ctlistM2!A:AI,20,FALSE),"FA 12:0"))</f>
        <v>FA 12:0</v>
      </c>
      <c r="M794">
        <f>_xlfn.IFNA(VLOOKUP(D794,ctlistM2!A:AR,27,FALSE),0)</f>
        <v>0</v>
      </c>
      <c r="N794" s="2">
        <f>IF(M794=0,0,VLOOKUP(L794,ProbListM2!D:W,IF(M794=1,17,IF(M794=2,18,IF(M794=3,19,IF(M794=4,20)))), FALSE))</f>
        <v>0</v>
      </c>
      <c r="O794" t="str">
        <f>IF(_xlfn.IFNA(VLOOKUP(D794,ctlistM2!A:AI,28,FALSE),"FA 12:0")=0,"FA 12:0", _xlfn.IFNA(VLOOKUP(D794,ctlistM2!A:AI,28,FALSE),"FA 12:0"))</f>
        <v>FA 12:0</v>
      </c>
      <c r="P794">
        <f>_xlfn.IFNA(VLOOKUP(D794,ctlistM2!A:AU,35,FALSE),0)</f>
        <v>0</v>
      </c>
      <c r="Q794" s="2">
        <f>IF(P794=0,0,VLOOKUP(O794,ProbListM2!D:W,IF(P794=1,17,IF(P794=2,18,IF(P794=3,19,IF(P794=4,20)))), FALSE))</f>
        <v>0</v>
      </c>
    </row>
    <row r="795" spans="1:17" x14ac:dyDescent="0.25">
      <c r="A795">
        <v>794</v>
      </c>
      <c r="B795">
        <v>550.4</v>
      </c>
      <c r="C795">
        <v>184.1</v>
      </c>
      <c r="D795" t="s">
        <v>103</v>
      </c>
      <c r="E795">
        <f>VLOOKUP(D795,ProbListM2!D:S,10,FALSE)</f>
        <v>0.71276483441423855</v>
      </c>
      <c r="F795" t="str">
        <f>_xlfn.IFNA(VLOOKUP(D795,ctlistM2!A:AI,4,FALSE),"FA 12:0")</f>
        <v>LPC 20:2</v>
      </c>
      <c r="G795">
        <f>_xlfn.IFNA(VLOOKUP(D795,ctlistM2!A:AL,11,FALSE),0)</f>
        <v>2</v>
      </c>
      <c r="H795" s="2">
        <f>IF(G795=0,0,VLOOKUP(F795,ProbListM2!D:W,IF(G795=1,17,IF(G795=2,18,IF(G795=3,19,IF(G795=4,20)))), FALSE))</f>
        <v>2.7923357336019049E-2</v>
      </c>
      <c r="I795" s="12" t="str">
        <f>IF(_xlfn.IFNA(VLOOKUP(D795,ctlistM2!A:AI,12,FALSE),"FA 12:0")=0,"FA 12:0", _xlfn.IFNA(VLOOKUP(D795,ctlistM2!A:AI,12,FALSE),"FA 12:0"))</f>
        <v>FA 12:0</v>
      </c>
      <c r="J795" s="12">
        <f>_xlfn.IFNA(VLOOKUP(D795,ctlistM2!A:AO,19,FALSE),0)</f>
        <v>0</v>
      </c>
      <c r="K795" s="2">
        <f>IF(J795=0,0,VLOOKUP(I795,ProbListM2!D:W,IF(J795=1,17,IF(J795=2,18,IF(J795=3,19,IF(J795=4,20)))),FALSE))</f>
        <v>0</v>
      </c>
      <c r="L795" s="12" t="str">
        <f>IF(_xlfn.IFNA(VLOOKUP(D795,ctlistM2!A:AI,20,FALSE),"FA 12:0")=0,"FA 12:0", _xlfn.IFNA(VLOOKUP(D795,ctlistM2!A:AI,20,FALSE),"FA 12:0"))</f>
        <v>FA 12:0</v>
      </c>
      <c r="M795">
        <f>_xlfn.IFNA(VLOOKUP(D795,ctlistM2!A:AR,27,FALSE),0)</f>
        <v>0</v>
      </c>
      <c r="N795" s="2">
        <f>IF(M795=0,0,VLOOKUP(L795,ProbListM2!D:W,IF(M795=1,17,IF(M795=2,18,IF(M795=3,19,IF(M795=4,20)))), FALSE))</f>
        <v>0</v>
      </c>
      <c r="O795" t="str">
        <f>IF(_xlfn.IFNA(VLOOKUP(D795,ctlistM2!A:AI,28,FALSE),"FA 12:0")=0,"FA 12:0", _xlfn.IFNA(VLOOKUP(D795,ctlistM2!A:AI,28,FALSE),"FA 12:0"))</f>
        <v>FA 12:0</v>
      </c>
      <c r="P795">
        <f>_xlfn.IFNA(VLOOKUP(D795,ctlistM2!A:AU,35,FALSE),0)</f>
        <v>0</v>
      </c>
      <c r="Q795" s="2">
        <f>IF(P795=0,0,VLOOKUP(O795,ProbListM2!D:W,IF(P795=1,17,IF(P795=2,18,IF(P795=3,19,IF(P795=4,20)))), FALSE))</f>
        <v>0</v>
      </c>
    </row>
    <row r="796" spans="1:17" x14ac:dyDescent="0.25">
      <c r="A796">
        <v>795</v>
      </c>
      <c r="B796">
        <v>548.4</v>
      </c>
      <c r="C796">
        <v>184.1</v>
      </c>
      <c r="D796" t="s">
        <v>104</v>
      </c>
      <c r="E796">
        <f>VLOOKUP(D796,ProbListM2!D:S,10,FALSE)</f>
        <v>0.71297871198581331</v>
      </c>
      <c r="F796" t="str">
        <f>_xlfn.IFNA(VLOOKUP(D796,ctlistM2!A:AI,4,FALSE),"FA 12:0")</f>
        <v>LPC 20:3</v>
      </c>
      <c r="G796">
        <f>_xlfn.IFNA(VLOOKUP(D796,ctlistM2!A:AL,11,FALSE),0)</f>
        <v>2</v>
      </c>
      <c r="H796" s="2">
        <f>IF(G796=0,0,VLOOKUP(F796,ProbListM2!D:W,IF(G796=1,17,IF(G796=2,18,IF(G796=3,19,IF(G796=4,20)))), FALSE))</f>
        <v>2.7875514119977865E-2</v>
      </c>
      <c r="I796" s="12" t="str">
        <f>IF(_xlfn.IFNA(VLOOKUP(D796,ctlistM2!A:AI,12,FALSE),"FA 12:0")=0,"FA 12:0", _xlfn.IFNA(VLOOKUP(D796,ctlistM2!A:AI,12,FALSE),"FA 12:0"))</f>
        <v>FA 12:0</v>
      </c>
      <c r="J796" s="12">
        <f>_xlfn.IFNA(VLOOKUP(D796,ctlistM2!A:AO,19,FALSE),0)</f>
        <v>0</v>
      </c>
      <c r="K796" s="2">
        <f>IF(J796=0,0,VLOOKUP(I796,ProbListM2!D:W,IF(J796=1,17,IF(J796=2,18,IF(J796=3,19,IF(J796=4,20)))),FALSE))</f>
        <v>0</v>
      </c>
      <c r="L796" s="12" t="str">
        <f>IF(_xlfn.IFNA(VLOOKUP(D796,ctlistM2!A:AI,20,FALSE),"FA 12:0")=0,"FA 12:0", _xlfn.IFNA(VLOOKUP(D796,ctlistM2!A:AI,20,FALSE),"FA 12:0"))</f>
        <v>FA 12:0</v>
      </c>
      <c r="M796">
        <f>_xlfn.IFNA(VLOOKUP(D796,ctlistM2!A:AR,27,FALSE),0)</f>
        <v>0</v>
      </c>
      <c r="N796" s="2">
        <f>IF(M796=0,0,VLOOKUP(L796,ProbListM2!D:W,IF(M796=1,17,IF(M796=2,18,IF(M796=3,19,IF(M796=4,20)))), FALSE))</f>
        <v>0</v>
      </c>
      <c r="O796" t="str">
        <f>IF(_xlfn.IFNA(VLOOKUP(D796,ctlistM2!A:AI,28,FALSE),"FA 12:0")=0,"FA 12:0", _xlfn.IFNA(VLOOKUP(D796,ctlistM2!A:AI,28,FALSE),"FA 12:0"))</f>
        <v>FA 12:0</v>
      </c>
      <c r="P796">
        <f>_xlfn.IFNA(VLOOKUP(D796,ctlistM2!A:AU,35,FALSE),0)</f>
        <v>0</v>
      </c>
      <c r="Q796" s="2">
        <f>IF(P796=0,0,VLOOKUP(O796,ProbListM2!D:W,IF(P796=1,17,IF(P796=2,18,IF(P796=3,19,IF(P796=4,20)))), FALSE))</f>
        <v>0</v>
      </c>
    </row>
    <row r="797" spans="1:17" x14ac:dyDescent="0.25">
      <c r="A797">
        <v>796</v>
      </c>
      <c r="B797">
        <v>546.4</v>
      </c>
      <c r="C797">
        <v>184.1</v>
      </c>
      <c r="D797" t="s">
        <v>105</v>
      </c>
      <c r="E797">
        <f>VLOOKUP(D797,ProbListM2!D:S,10,FALSE)</f>
        <v>0.7131926537350991</v>
      </c>
      <c r="F797" t="str">
        <f>_xlfn.IFNA(VLOOKUP(D797,ctlistM2!A:AI,4,FALSE),"FA 12:0")</f>
        <v>LPC 20:4</v>
      </c>
      <c r="G797">
        <f>_xlfn.IFNA(VLOOKUP(D797,ctlistM2!A:AL,11,FALSE),0)</f>
        <v>2</v>
      </c>
      <c r="H797" s="2">
        <f>IF(G797=0,0,VLOOKUP(F797,ProbListM2!D:W,IF(G797=1,17,IF(G797=2,18,IF(G797=3,19,IF(G797=4,20)))), FALSE))</f>
        <v>2.7827703903179214E-2</v>
      </c>
      <c r="I797" s="12" t="str">
        <f>IF(_xlfn.IFNA(VLOOKUP(D797,ctlistM2!A:AI,12,FALSE),"FA 12:0")=0,"FA 12:0", _xlfn.IFNA(VLOOKUP(D797,ctlistM2!A:AI,12,FALSE),"FA 12:0"))</f>
        <v>FA 12:0</v>
      </c>
      <c r="J797" s="12">
        <f>_xlfn.IFNA(VLOOKUP(D797,ctlistM2!A:AO,19,FALSE),0)</f>
        <v>0</v>
      </c>
      <c r="K797" s="2">
        <f>IF(J797=0,0,VLOOKUP(I797,ProbListM2!D:W,IF(J797=1,17,IF(J797=2,18,IF(J797=3,19,IF(J797=4,20)))),FALSE))</f>
        <v>0</v>
      </c>
      <c r="L797" s="12" t="str">
        <f>IF(_xlfn.IFNA(VLOOKUP(D797,ctlistM2!A:AI,20,FALSE),"FA 12:0")=0,"FA 12:0", _xlfn.IFNA(VLOOKUP(D797,ctlistM2!A:AI,20,FALSE),"FA 12:0"))</f>
        <v>FA 12:0</v>
      </c>
      <c r="M797">
        <f>_xlfn.IFNA(VLOOKUP(D797,ctlistM2!A:AR,27,FALSE),0)</f>
        <v>0</v>
      </c>
      <c r="N797" s="2">
        <f>IF(M797=0,0,VLOOKUP(L797,ProbListM2!D:W,IF(M797=1,17,IF(M797=2,18,IF(M797=3,19,IF(M797=4,20)))), FALSE))</f>
        <v>0</v>
      </c>
      <c r="O797" t="str">
        <f>IF(_xlfn.IFNA(VLOOKUP(D797,ctlistM2!A:AI,28,FALSE),"FA 12:0")=0,"FA 12:0", _xlfn.IFNA(VLOOKUP(D797,ctlistM2!A:AI,28,FALSE),"FA 12:0"))</f>
        <v>FA 12:0</v>
      </c>
      <c r="P797">
        <f>_xlfn.IFNA(VLOOKUP(D797,ctlistM2!A:AU,35,FALSE),0)</f>
        <v>0</v>
      </c>
      <c r="Q797" s="2">
        <f>IF(P797=0,0,VLOOKUP(O797,ProbListM2!D:W,IF(P797=1,17,IF(P797=2,18,IF(P797=3,19,IF(P797=4,20)))), FALSE))</f>
        <v>0</v>
      </c>
    </row>
    <row r="798" spans="1:17" x14ac:dyDescent="0.25">
      <c r="A798">
        <v>797</v>
      </c>
      <c r="B798">
        <v>544.4</v>
      </c>
      <c r="C798">
        <v>184.1</v>
      </c>
      <c r="D798" t="s">
        <v>106</v>
      </c>
      <c r="E798">
        <f>VLOOKUP(D798,ProbListM2!D:S,10,FALSE)</f>
        <v>0.71340665968135364</v>
      </c>
      <c r="F798" t="str">
        <f>_xlfn.IFNA(VLOOKUP(D798,ctlistM2!A:AI,4,FALSE),"FA 12:0")</f>
        <v>LPC 20:5</v>
      </c>
      <c r="G798">
        <f>_xlfn.IFNA(VLOOKUP(D798,ctlistM2!A:AL,11,FALSE),0)</f>
        <v>2</v>
      </c>
      <c r="H798" s="2">
        <f>IF(G798=0,0,VLOOKUP(F798,ProbListM2!D:W,IF(G798=1,17,IF(G798=2,18,IF(G798=3,19,IF(G798=4,20)))), FALSE))</f>
        <v>2.7779926729007007E-2</v>
      </c>
      <c r="I798" s="12" t="str">
        <f>IF(_xlfn.IFNA(VLOOKUP(D798,ctlistM2!A:AI,12,FALSE),"FA 12:0")=0,"FA 12:0", _xlfn.IFNA(VLOOKUP(D798,ctlistM2!A:AI,12,FALSE),"FA 12:0"))</f>
        <v>dLPC 19:0</v>
      </c>
      <c r="J798" s="12">
        <f>_xlfn.IFNA(VLOOKUP(D798,ctlistM2!A:AO,19,FALSE),0)</f>
        <v>4</v>
      </c>
      <c r="K798" s="2">
        <f>IF(J798=0,0,VLOOKUP(I798,ProbListM2!D:W,IF(J798=1,17,IF(J798=2,18,IF(J798=3,19,IF(J798=4,20)))),FALSE))</f>
        <v>0.18130732689515128</v>
      </c>
      <c r="L798" s="12" t="str">
        <f>IF(_xlfn.IFNA(VLOOKUP(D798,ctlistM2!A:AI,20,FALSE),"FA 12:0")=0,"FA 12:0", _xlfn.IFNA(VLOOKUP(D798,ctlistM2!A:AI,20,FALSE),"FA 12:0"))</f>
        <v>FA 12:0</v>
      </c>
      <c r="M798">
        <f>_xlfn.IFNA(VLOOKUP(D798,ctlistM2!A:AR,27,FALSE),0)</f>
        <v>0</v>
      </c>
      <c r="N798" s="2">
        <f>IF(M798=0,0,VLOOKUP(L798,ProbListM2!D:W,IF(M798=1,17,IF(M798=2,18,IF(M798=3,19,IF(M798=4,20)))), FALSE))</f>
        <v>0</v>
      </c>
      <c r="O798" t="str">
        <f>IF(_xlfn.IFNA(VLOOKUP(D798,ctlistM2!A:AI,28,FALSE),"FA 12:0")=0,"FA 12:0", _xlfn.IFNA(VLOOKUP(D798,ctlistM2!A:AI,28,FALSE),"FA 12:0"))</f>
        <v>FA 12:0</v>
      </c>
      <c r="P798">
        <f>_xlfn.IFNA(VLOOKUP(D798,ctlistM2!A:AU,35,FALSE),0)</f>
        <v>0</v>
      </c>
      <c r="Q798" s="2">
        <f>IF(P798=0,0,VLOOKUP(O798,ProbListM2!D:W,IF(P798=1,17,IF(P798=2,18,IF(P798=3,19,IF(P798=4,20)))), FALSE))</f>
        <v>0</v>
      </c>
    </row>
    <row r="799" spans="1:17" x14ac:dyDescent="0.25">
      <c r="A799">
        <v>798</v>
      </c>
      <c r="B799">
        <v>542.4</v>
      </c>
      <c r="C799">
        <v>184.1</v>
      </c>
      <c r="D799" t="s">
        <v>107</v>
      </c>
      <c r="E799">
        <f>VLOOKUP(D799,ProbListM2!D:S,10,FALSE)</f>
        <v>0.7136207298438404</v>
      </c>
      <c r="F799" t="str">
        <f>_xlfn.IFNA(VLOOKUP(D799,ctlistM2!A:AI,4,FALSE),"FA 12:0")</f>
        <v>FA 12:0</v>
      </c>
      <c r="G799">
        <f>_xlfn.IFNA(VLOOKUP(D799,ctlistM2!A:AL,11,FALSE),0)</f>
        <v>0</v>
      </c>
      <c r="H799" s="2">
        <f>IF(G799=0,0,VLOOKUP(F799,ProbListM2!D:W,IF(G799=1,17,IF(G799=2,18,IF(G799=3,19,IF(G799=4,20)))), FALSE))</f>
        <v>0</v>
      </c>
      <c r="I799" s="12" t="str">
        <f>IF(_xlfn.IFNA(VLOOKUP(D799,ctlistM2!A:AI,12,FALSE),"FA 12:0")=0,"FA 12:0", _xlfn.IFNA(VLOOKUP(D799,ctlistM2!A:AI,12,FALSE),"FA 12:0"))</f>
        <v>FA 12:0</v>
      </c>
      <c r="J799" s="12">
        <f>_xlfn.IFNA(VLOOKUP(D799,ctlistM2!A:AO,19,FALSE),0)</f>
        <v>0</v>
      </c>
      <c r="K799" s="2">
        <f>IF(J799=0,0,VLOOKUP(I799,ProbListM2!D:W,IF(J799=1,17,IF(J799=2,18,IF(J799=3,19,IF(J799=4,20)))),FALSE))</f>
        <v>0</v>
      </c>
      <c r="L799" s="12" t="str">
        <f>IF(_xlfn.IFNA(VLOOKUP(D799,ctlistM2!A:AI,20,FALSE),"FA 12:0")=0,"FA 12:0", _xlfn.IFNA(VLOOKUP(D799,ctlistM2!A:AI,20,FALSE),"FA 12:0"))</f>
        <v>FA 12:0</v>
      </c>
      <c r="M799">
        <f>_xlfn.IFNA(VLOOKUP(D799,ctlistM2!A:AR,27,FALSE),0)</f>
        <v>0</v>
      </c>
      <c r="N799" s="2">
        <f>IF(M799=0,0,VLOOKUP(L799,ProbListM2!D:W,IF(M799=1,17,IF(M799=2,18,IF(M799=3,19,IF(M799=4,20)))), FALSE))</f>
        <v>0</v>
      </c>
      <c r="O799" t="str">
        <f>IF(_xlfn.IFNA(VLOOKUP(D799,ctlistM2!A:AI,28,FALSE),"FA 12:0")=0,"FA 12:0", _xlfn.IFNA(VLOOKUP(D799,ctlistM2!A:AI,28,FALSE),"FA 12:0"))</f>
        <v>FA 12:0</v>
      </c>
      <c r="P799">
        <f>_xlfn.IFNA(VLOOKUP(D799,ctlistM2!A:AU,35,FALSE),0)</f>
        <v>0</v>
      </c>
      <c r="Q799" s="2">
        <f>IF(P799=0,0,VLOOKUP(O799,ProbListM2!D:W,IF(P799=1,17,IF(P799=2,18,IF(P799=3,19,IF(P799=4,20)))), FALSE))</f>
        <v>0</v>
      </c>
    </row>
    <row r="800" spans="1:17" x14ac:dyDescent="0.25">
      <c r="A800">
        <v>799</v>
      </c>
      <c r="B800">
        <v>580.4</v>
      </c>
      <c r="C800">
        <v>184.1</v>
      </c>
      <c r="D800" t="s">
        <v>108</v>
      </c>
      <c r="E800">
        <f>VLOOKUP(D800,ProbListM2!D:S,10,FALSE)</f>
        <v>0.69654303462265399</v>
      </c>
      <c r="F800" t="str">
        <f>_xlfn.IFNA(VLOOKUP(D800,ctlistM2!A:AI,4,FALSE),"FA 12:0")</f>
        <v>LPC 22:1</v>
      </c>
      <c r="G800">
        <f>_xlfn.IFNA(VLOOKUP(D800,ctlistM2!A:AL,11,FALSE),0)</f>
        <v>2</v>
      </c>
      <c r="H800" s="2">
        <f>IF(G800=0,0,VLOOKUP(F800,ProbListM2!D:W,IF(G800=1,17,IF(G800=2,18,IF(G800=3,19,IF(G800=4,20)))), FALSE))</f>
        <v>3.1628737300167381E-2</v>
      </c>
      <c r="I800" s="12" t="str">
        <f>IF(_xlfn.IFNA(VLOOKUP(D800,ctlistM2!A:AI,12,FALSE),"FA 12:0")=0,"FA 12:0", _xlfn.IFNA(VLOOKUP(D800,ctlistM2!A:AI,12,FALSE),"FA 12:0"))</f>
        <v>FA 12:0</v>
      </c>
      <c r="J800" s="12">
        <f>_xlfn.IFNA(VLOOKUP(D800,ctlistM2!A:AO,19,FALSE),0)</f>
        <v>0</v>
      </c>
      <c r="K800" s="2">
        <f>IF(J800=0,0,VLOOKUP(I800,ProbListM2!D:W,IF(J800=1,17,IF(J800=2,18,IF(J800=3,19,IF(J800=4,20)))),FALSE))</f>
        <v>0</v>
      </c>
      <c r="L800" s="12" t="str">
        <f>IF(_xlfn.IFNA(VLOOKUP(D800,ctlistM2!A:AI,20,FALSE),"FA 12:0")=0,"FA 12:0", _xlfn.IFNA(VLOOKUP(D800,ctlistM2!A:AI,20,FALSE),"FA 12:0"))</f>
        <v>FA 12:0</v>
      </c>
      <c r="M800">
        <f>_xlfn.IFNA(VLOOKUP(D800,ctlistM2!A:AR,27,FALSE),0)</f>
        <v>0</v>
      </c>
      <c r="N800" s="2">
        <f>IF(M800=0,0,VLOOKUP(L800,ProbListM2!D:W,IF(M800=1,17,IF(M800=2,18,IF(M800=3,19,IF(M800=4,20)))), FALSE))</f>
        <v>0</v>
      </c>
      <c r="O800" t="str">
        <f>IF(_xlfn.IFNA(VLOOKUP(D800,ctlistM2!A:AI,28,FALSE),"FA 12:0")=0,"FA 12:0", _xlfn.IFNA(VLOOKUP(D800,ctlistM2!A:AI,28,FALSE),"FA 12:0"))</f>
        <v>FA 12:0</v>
      </c>
      <c r="P800">
        <f>_xlfn.IFNA(VLOOKUP(D800,ctlistM2!A:AU,35,FALSE),0)</f>
        <v>0</v>
      </c>
      <c r="Q800" s="2">
        <f>IF(P800=0,0,VLOOKUP(O800,ProbListM2!D:W,IF(P800=1,17,IF(P800=2,18,IF(P800=3,19,IF(P800=4,20)))), FALSE))</f>
        <v>0</v>
      </c>
    </row>
    <row r="801" spans="1:17" x14ac:dyDescent="0.25">
      <c r="A801">
        <v>800</v>
      </c>
      <c r="B801">
        <v>578.4</v>
      </c>
      <c r="C801">
        <v>184.1</v>
      </c>
      <c r="D801" t="s">
        <v>109</v>
      </c>
      <c r="E801">
        <f>VLOOKUP(D801,ProbListM2!D:S,10,FALSE)</f>
        <v>0.69675204455910067</v>
      </c>
      <c r="F801" t="str">
        <f>_xlfn.IFNA(VLOOKUP(D801,ctlistM2!A:AI,4,FALSE),"FA 12:0")</f>
        <v>LPC 22:2</v>
      </c>
      <c r="G801">
        <f>_xlfn.IFNA(VLOOKUP(D801,ctlistM2!A:AL,11,FALSE),0)</f>
        <v>2</v>
      </c>
      <c r="H801" s="2">
        <f>IF(G801=0,0,VLOOKUP(F801,ProbListM2!D:W,IF(G801=1,17,IF(G801=2,18,IF(G801=3,19,IF(G801=4,20)))), FALSE))</f>
        <v>3.1578445466782477E-2</v>
      </c>
      <c r="I801" s="12" t="str">
        <f>IF(_xlfn.IFNA(VLOOKUP(D801,ctlistM2!A:AI,12,FALSE),"FA 12:0")=0,"FA 12:0", _xlfn.IFNA(VLOOKUP(D801,ctlistM2!A:AI,12,FALSE),"FA 12:0"))</f>
        <v>FA 12:0</v>
      </c>
      <c r="J801" s="12">
        <f>_xlfn.IFNA(VLOOKUP(D801,ctlistM2!A:AO,19,FALSE),0)</f>
        <v>0</v>
      </c>
      <c r="K801" s="2">
        <f>IF(J801=0,0,VLOOKUP(I801,ProbListM2!D:W,IF(J801=1,17,IF(J801=2,18,IF(J801=3,19,IF(J801=4,20)))),FALSE))</f>
        <v>0</v>
      </c>
      <c r="L801" s="12" t="str">
        <f>IF(_xlfn.IFNA(VLOOKUP(D801,ctlistM2!A:AI,20,FALSE),"FA 12:0")=0,"FA 12:0", _xlfn.IFNA(VLOOKUP(D801,ctlistM2!A:AI,20,FALSE),"FA 12:0"))</f>
        <v>FA 12:0</v>
      </c>
      <c r="M801">
        <f>_xlfn.IFNA(VLOOKUP(D801,ctlistM2!A:AR,27,FALSE),0)</f>
        <v>0</v>
      </c>
      <c r="N801" s="2">
        <f>IF(M801=0,0,VLOOKUP(L801,ProbListM2!D:W,IF(M801=1,17,IF(M801=2,18,IF(M801=3,19,IF(M801=4,20)))), FALSE))</f>
        <v>0</v>
      </c>
      <c r="O801" t="str">
        <f>IF(_xlfn.IFNA(VLOOKUP(D801,ctlistM2!A:AI,28,FALSE),"FA 12:0")=0,"FA 12:0", _xlfn.IFNA(VLOOKUP(D801,ctlistM2!A:AI,28,FALSE),"FA 12:0"))</f>
        <v>FA 12:0</v>
      </c>
      <c r="P801">
        <f>_xlfn.IFNA(VLOOKUP(D801,ctlistM2!A:AU,35,FALSE),0)</f>
        <v>0</v>
      </c>
      <c r="Q801" s="2">
        <f>IF(P801=0,0,VLOOKUP(O801,ProbListM2!D:W,IF(P801=1,17,IF(P801=2,18,IF(P801=3,19,IF(P801=4,20)))), FALSE))</f>
        <v>0</v>
      </c>
    </row>
    <row r="802" spans="1:17" x14ac:dyDescent="0.25">
      <c r="A802">
        <v>801</v>
      </c>
      <c r="B802">
        <v>576.4</v>
      </c>
      <c r="C802">
        <v>184.1</v>
      </c>
      <c r="D802" t="s">
        <v>110</v>
      </c>
      <c r="E802">
        <f>VLOOKUP(D802,ProbListM2!D:S,10,FALSE)</f>
        <v>0.69696111721263942</v>
      </c>
      <c r="F802" t="str">
        <f>_xlfn.IFNA(VLOOKUP(D802,ctlistM2!A:AI,4,FALSE),"FA 12:0")</f>
        <v>FA 12:0</v>
      </c>
      <c r="G802">
        <f>_xlfn.IFNA(VLOOKUP(D802,ctlistM2!A:AL,11,FALSE),0)</f>
        <v>0</v>
      </c>
      <c r="H802" s="2">
        <f>IF(G802=0,0,VLOOKUP(F802,ProbListM2!D:W,IF(G802=1,17,IF(G802=2,18,IF(G802=3,19,IF(G802=4,20)))), FALSE))</f>
        <v>0</v>
      </c>
      <c r="I802" s="12" t="str">
        <f>IF(_xlfn.IFNA(VLOOKUP(D802,ctlistM2!A:AI,12,FALSE),"FA 12:0")=0,"FA 12:0", _xlfn.IFNA(VLOOKUP(D802,ctlistM2!A:AI,12,FALSE),"FA 12:0"))</f>
        <v>FA 12:0</v>
      </c>
      <c r="J802" s="12">
        <f>_xlfn.IFNA(VLOOKUP(D802,ctlistM2!A:AO,19,FALSE),0)</f>
        <v>0</v>
      </c>
      <c r="K802" s="2">
        <f>IF(J802=0,0,VLOOKUP(I802,ProbListM2!D:W,IF(J802=1,17,IF(J802=2,18,IF(J802=3,19,IF(J802=4,20)))),FALSE))</f>
        <v>0</v>
      </c>
      <c r="L802" s="12" t="str">
        <f>IF(_xlfn.IFNA(VLOOKUP(D802,ctlistM2!A:AI,20,FALSE),"FA 12:0")=0,"FA 12:0", _xlfn.IFNA(VLOOKUP(D802,ctlistM2!A:AI,20,FALSE),"FA 12:0"))</f>
        <v>FA 12:0</v>
      </c>
      <c r="M802">
        <f>_xlfn.IFNA(VLOOKUP(D802,ctlistM2!A:AR,27,FALSE),0)</f>
        <v>0</v>
      </c>
      <c r="N802" s="2">
        <f>IF(M802=0,0,VLOOKUP(L802,ProbListM2!D:W,IF(M802=1,17,IF(M802=2,18,IF(M802=3,19,IF(M802=4,20)))), FALSE))</f>
        <v>0</v>
      </c>
      <c r="O802" t="str">
        <f>IF(_xlfn.IFNA(VLOOKUP(D802,ctlistM2!A:AI,28,FALSE),"FA 12:0")=0,"FA 12:0", _xlfn.IFNA(VLOOKUP(D802,ctlistM2!A:AI,28,FALSE),"FA 12:0"))</f>
        <v>FA 12:0</v>
      </c>
      <c r="P802">
        <f>_xlfn.IFNA(VLOOKUP(D802,ctlistM2!A:AU,35,FALSE),0)</f>
        <v>0</v>
      </c>
      <c r="Q802" s="2">
        <f>IF(P802=0,0,VLOOKUP(O802,ProbListM2!D:W,IF(P802=1,17,IF(P802=2,18,IF(P802=3,19,IF(P802=4,20)))), FALSE))</f>
        <v>0</v>
      </c>
    </row>
    <row r="803" spans="1:17" x14ac:dyDescent="0.25">
      <c r="A803">
        <v>802</v>
      </c>
      <c r="B803">
        <v>572.4</v>
      </c>
      <c r="C803">
        <v>184.1</v>
      </c>
      <c r="D803" t="s">
        <v>111</v>
      </c>
      <c r="E803">
        <f>VLOOKUP(D803,ProbListM2!D:S,10,FALSE)</f>
        <v>0.69737945074627561</v>
      </c>
      <c r="F803" t="str">
        <f>_xlfn.IFNA(VLOOKUP(D803,ctlistM2!A:AI,4,FALSE),"FA 12:0")</f>
        <v>LPC 22:5</v>
      </c>
      <c r="G803">
        <f>_xlfn.IFNA(VLOOKUP(D803,ctlistM2!A:AL,11,FALSE),0)</f>
        <v>2</v>
      </c>
      <c r="H803" s="2">
        <f>IF(G803=0,0,VLOOKUP(F803,ProbListM2!D:W,IF(G803=1,17,IF(G803=2,18,IF(G803=3,19,IF(G803=4,20)))), FALSE))</f>
        <v>3.142774853783354E-2</v>
      </c>
      <c r="I803" s="12" t="str">
        <f>IF(_xlfn.IFNA(VLOOKUP(D803,ctlistM2!A:AI,12,FALSE),"FA 12:0")=0,"FA 12:0", _xlfn.IFNA(VLOOKUP(D803,ctlistM2!A:AI,12,FALSE),"FA 12:0"))</f>
        <v>FA 12:0</v>
      </c>
      <c r="J803" s="12">
        <f>_xlfn.IFNA(VLOOKUP(D803,ctlistM2!A:AO,19,FALSE),0)</f>
        <v>0</v>
      </c>
      <c r="K803" s="2">
        <f>IF(J803=0,0,VLOOKUP(I803,ProbListM2!D:W,IF(J803=1,17,IF(J803=2,18,IF(J803=3,19,IF(J803=4,20)))),FALSE))</f>
        <v>0</v>
      </c>
      <c r="L803" s="12" t="str">
        <f>IF(_xlfn.IFNA(VLOOKUP(D803,ctlistM2!A:AI,20,FALSE),"FA 12:0")=0,"FA 12:0", _xlfn.IFNA(VLOOKUP(D803,ctlistM2!A:AI,20,FALSE),"FA 12:0"))</f>
        <v>FA 12:0</v>
      </c>
      <c r="M803">
        <f>_xlfn.IFNA(VLOOKUP(D803,ctlistM2!A:AR,27,FALSE),0)</f>
        <v>0</v>
      </c>
      <c r="N803" s="2">
        <f>IF(M803=0,0,VLOOKUP(L803,ProbListM2!D:W,IF(M803=1,17,IF(M803=2,18,IF(M803=3,19,IF(M803=4,20)))), FALSE))</f>
        <v>0</v>
      </c>
      <c r="O803" t="str">
        <f>IF(_xlfn.IFNA(VLOOKUP(D803,ctlistM2!A:AI,28,FALSE),"FA 12:0")=0,"FA 12:0", _xlfn.IFNA(VLOOKUP(D803,ctlistM2!A:AI,28,FALSE),"FA 12:0"))</f>
        <v>FA 12:0</v>
      </c>
      <c r="P803">
        <f>_xlfn.IFNA(VLOOKUP(D803,ctlistM2!A:AU,35,FALSE),0)</f>
        <v>0</v>
      </c>
      <c r="Q803" s="2">
        <f>IF(P803=0,0,VLOOKUP(O803,ProbListM2!D:W,IF(P803=1,17,IF(P803=2,18,IF(P803=3,19,IF(P803=4,20)))), FALSE))</f>
        <v>0</v>
      </c>
    </row>
    <row r="804" spans="1:17" x14ac:dyDescent="0.25">
      <c r="A804">
        <v>803</v>
      </c>
      <c r="B804">
        <v>570.4</v>
      </c>
      <c r="C804">
        <v>184.1</v>
      </c>
      <c r="D804" t="s">
        <v>112</v>
      </c>
      <c r="E804">
        <f>VLOOKUP(D804,ProbListM2!D:S,10,FALSE)</f>
        <v>0.69758871166402869</v>
      </c>
      <c r="F804" t="str">
        <f>_xlfn.IFNA(VLOOKUP(D804,ctlistM2!A:AI,4,FALSE),"FA 12:0")</f>
        <v>LPC 22:6</v>
      </c>
      <c r="G804">
        <f>_xlfn.IFNA(VLOOKUP(D804,ctlistM2!A:AL,11,FALSE),0)</f>
        <v>2</v>
      </c>
      <c r="H804" s="2">
        <f>IF(G804=0,0,VLOOKUP(F804,ProbListM2!D:W,IF(G804=1,17,IF(G804=2,18,IF(G804=3,19,IF(G804=4,20)))), FALSE))</f>
        <v>3.1377575889366315E-2</v>
      </c>
      <c r="I804" s="12" t="str">
        <f>IF(_xlfn.IFNA(VLOOKUP(D804,ctlistM2!A:AI,12,FALSE),"FA 12:0")=0,"FA 12:0", _xlfn.IFNA(VLOOKUP(D804,ctlistM2!A:AI,12,FALSE),"FA 12:0"))</f>
        <v>FA 12:0</v>
      </c>
      <c r="J804" s="12">
        <f>_xlfn.IFNA(VLOOKUP(D804,ctlistM2!A:AO,19,FALSE),0)</f>
        <v>0</v>
      </c>
      <c r="K804" s="2">
        <f>IF(J804=0,0,VLOOKUP(I804,ProbListM2!D:W,IF(J804=1,17,IF(J804=2,18,IF(J804=3,19,IF(J804=4,20)))),FALSE))</f>
        <v>0</v>
      </c>
      <c r="L804" s="12" t="str">
        <f>IF(_xlfn.IFNA(VLOOKUP(D804,ctlistM2!A:AI,20,FALSE),"FA 12:0")=0,"FA 12:0", _xlfn.IFNA(VLOOKUP(D804,ctlistM2!A:AI,20,FALSE),"FA 12:0"))</f>
        <v>FA 12:0</v>
      </c>
      <c r="M804">
        <f>_xlfn.IFNA(VLOOKUP(D804,ctlistM2!A:AR,27,FALSE),0)</f>
        <v>0</v>
      </c>
      <c r="N804" s="2">
        <f>IF(M804=0,0,VLOOKUP(L804,ProbListM2!D:W,IF(M804=1,17,IF(M804=2,18,IF(M804=3,19,IF(M804=4,20)))), FALSE))</f>
        <v>0</v>
      </c>
      <c r="O804" t="str">
        <f>IF(_xlfn.IFNA(VLOOKUP(D804,ctlistM2!A:AI,28,FALSE),"FA 12:0")=0,"FA 12:0", _xlfn.IFNA(VLOOKUP(D804,ctlistM2!A:AI,28,FALSE),"FA 12:0"))</f>
        <v>FA 12:0</v>
      </c>
      <c r="P804">
        <f>_xlfn.IFNA(VLOOKUP(D804,ctlistM2!A:AU,35,FALSE),0)</f>
        <v>0</v>
      </c>
      <c r="Q804" s="2">
        <f>IF(P804=0,0,VLOOKUP(O804,ProbListM2!D:W,IF(P804=1,17,IF(P804=2,18,IF(P804=3,19,IF(P804=4,20)))), FALSE))</f>
        <v>0</v>
      </c>
    </row>
    <row r="805" spans="1:17" x14ac:dyDescent="0.25">
      <c r="A805">
        <v>804</v>
      </c>
      <c r="B805">
        <v>568.4</v>
      </c>
      <c r="C805">
        <v>184.1</v>
      </c>
      <c r="D805" t="s">
        <v>113</v>
      </c>
      <c r="E805">
        <f>VLOOKUP(D805,ProbListM2!D:S,10,FALSE)</f>
        <v>0.69779803537418517</v>
      </c>
      <c r="F805" t="str">
        <f>_xlfn.IFNA(VLOOKUP(D805,ctlistM2!A:AI,4,FALSE),"FA 12:0")</f>
        <v>FA 12:0</v>
      </c>
      <c r="G805">
        <f>_xlfn.IFNA(VLOOKUP(D805,ctlistM2!A:AL,11,FALSE),0)</f>
        <v>0</v>
      </c>
      <c r="H805" s="2">
        <f>IF(G805=0,0,VLOOKUP(F805,ProbListM2!D:W,IF(G805=1,17,IF(G805=2,18,IF(G805=3,19,IF(G805=4,20)))), FALSE))</f>
        <v>0</v>
      </c>
      <c r="I805" s="12" t="str">
        <f>IF(_xlfn.IFNA(VLOOKUP(D805,ctlistM2!A:AI,12,FALSE),"FA 12:0")=0,"FA 12:0", _xlfn.IFNA(VLOOKUP(D805,ctlistM2!A:AI,12,FALSE),"FA 12:0"))</f>
        <v>FA 12:0</v>
      </c>
      <c r="J805" s="12">
        <f>_xlfn.IFNA(VLOOKUP(D805,ctlistM2!A:AO,19,FALSE),0)</f>
        <v>0</v>
      </c>
      <c r="K805" s="2">
        <f>IF(J805=0,0,VLOOKUP(I805,ProbListM2!D:W,IF(J805=1,17,IF(J805=2,18,IF(J805=3,19,IF(J805=4,20)))),FALSE))</f>
        <v>0</v>
      </c>
      <c r="L805" s="12" t="str">
        <f>IF(_xlfn.IFNA(VLOOKUP(D805,ctlistM2!A:AI,20,FALSE),"FA 12:0")=0,"FA 12:0", _xlfn.IFNA(VLOOKUP(D805,ctlistM2!A:AI,20,FALSE),"FA 12:0"))</f>
        <v>FA 12:0</v>
      </c>
      <c r="M805">
        <f>_xlfn.IFNA(VLOOKUP(D805,ctlistM2!A:AR,27,FALSE),0)</f>
        <v>0</v>
      </c>
      <c r="N805" s="2">
        <f>IF(M805=0,0,VLOOKUP(L805,ProbListM2!D:W,IF(M805=1,17,IF(M805=2,18,IF(M805=3,19,IF(M805=4,20)))), FALSE))</f>
        <v>0</v>
      </c>
      <c r="O805" t="str">
        <f>IF(_xlfn.IFNA(VLOOKUP(D805,ctlistM2!A:AI,28,FALSE),"FA 12:0")=0,"FA 12:0", _xlfn.IFNA(VLOOKUP(D805,ctlistM2!A:AI,28,FALSE),"FA 12:0"))</f>
        <v>FA 12:0</v>
      </c>
      <c r="P805">
        <f>_xlfn.IFNA(VLOOKUP(D805,ctlistM2!A:AU,35,FALSE),0)</f>
        <v>0</v>
      </c>
      <c r="Q805" s="2">
        <f>IF(P805=0,0,VLOOKUP(O805,ProbListM2!D:W,IF(P805=1,17,IF(P805=2,18,IF(P805=3,19,IF(P805=4,20)))), FALSE))</f>
        <v>0</v>
      </c>
    </row>
    <row r="806" spans="1:17" x14ac:dyDescent="0.25">
      <c r="A806">
        <v>805</v>
      </c>
      <c r="B806">
        <v>608.4</v>
      </c>
      <c r="C806">
        <v>184.1</v>
      </c>
      <c r="D806" t="s">
        <v>114</v>
      </c>
      <c r="E806">
        <f>VLOOKUP(D806,ProbListM2!D:S,10,FALSE)</f>
        <v>0.68089467951316163</v>
      </c>
      <c r="F806" t="str">
        <f>_xlfn.IFNA(VLOOKUP(D806,ctlistM2!A:AI,4,FALSE),"FA 12:0")</f>
        <v>LPC 24:1</v>
      </c>
      <c r="G806">
        <f>_xlfn.IFNA(VLOOKUP(D806,ctlistM2!A:AL,11,FALSE),0)</f>
        <v>2</v>
      </c>
      <c r="H806" s="2">
        <f>IF(G806=0,0,VLOOKUP(F806,ProbListM2!D:W,IF(G806=1,17,IF(G806=2,18,IF(G806=3,19,IF(G806=4,20)))), FALSE))</f>
        <v>3.5463241382049017E-2</v>
      </c>
      <c r="I806" s="12" t="str">
        <f>IF(_xlfn.IFNA(VLOOKUP(D806,ctlistM2!A:AI,12,FALSE),"FA 12:0")=0,"FA 12:0", _xlfn.IFNA(VLOOKUP(D806,ctlistM2!A:AI,12,FALSE),"FA 12:0"))</f>
        <v>FA 12:0</v>
      </c>
      <c r="J806" s="12">
        <f>_xlfn.IFNA(VLOOKUP(D806,ctlistM2!A:AO,19,FALSE),0)</f>
        <v>0</v>
      </c>
      <c r="K806" s="2">
        <f>IF(J806=0,0,VLOOKUP(I806,ProbListM2!D:W,IF(J806=1,17,IF(J806=2,18,IF(J806=3,19,IF(J806=4,20)))),FALSE))</f>
        <v>0</v>
      </c>
      <c r="L806" s="12" t="str">
        <f>IF(_xlfn.IFNA(VLOOKUP(D806,ctlistM2!A:AI,20,FALSE),"FA 12:0")=0,"FA 12:0", _xlfn.IFNA(VLOOKUP(D806,ctlistM2!A:AI,20,FALSE),"FA 12:0"))</f>
        <v>FA 12:0</v>
      </c>
      <c r="M806">
        <f>_xlfn.IFNA(VLOOKUP(D806,ctlistM2!A:AR,27,FALSE),0)</f>
        <v>0</v>
      </c>
      <c r="N806" s="2">
        <f>IF(M806=0,0,VLOOKUP(L806,ProbListM2!D:W,IF(M806=1,17,IF(M806=2,18,IF(M806=3,19,IF(M806=4,20)))), FALSE))</f>
        <v>0</v>
      </c>
      <c r="O806" t="str">
        <f>IF(_xlfn.IFNA(VLOOKUP(D806,ctlistM2!A:AI,28,FALSE),"FA 12:0")=0,"FA 12:0", _xlfn.IFNA(VLOOKUP(D806,ctlistM2!A:AI,28,FALSE),"FA 12:0"))</f>
        <v>FA 12:0</v>
      </c>
      <c r="P806">
        <f>_xlfn.IFNA(VLOOKUP(D806,ctlistM2!A:AU,35,FALSE),0)</f>
        <v>0</v>
      </c>
      <c r="Q806" s="2">
        <f>IF(P806=0,0,VLOOKUP(O806,ProbListM2!D:W,IF(P806=1,17,IF(P806=2,18,IF(P806=3,19,IF(P806=4,20)))), FALSE))</f>
        <v>0</v>
      </c>
    </row>
    <row r="807" spans="1:17" x14ac:dyDescent="0.25">
      <c r="A807">
        <v>806</v>
      </c>
      <c r="B807">
        <v>606.4</v>
      </c>
      <c r="C807">
        <v>184.1</v>
      </c>
      <c r="D807" t="s">
        <v>115</v>
      </c>
      <c r="E807">
        <f>VLOOKUP(D807,ProbListM2!D:S,10,FALSE)</f>
        <v>0.68109899388660033</v>
      </c>
      <c r="F807" t="str">
        <f>_xlfn.IFNA(VLOOKUP(D807,ctlistM2!A:AI,4,FALSE),"FA 12:0")</f>
        <v>FA 12:0</v>
      </c>
      <c r="G807">
        <f>_xlfn.IFNA(VLOOKUP(D807,ctlistM2!A:AL,11,FALSE),0)</f>
        <v>0</v>
      </c>
      <c r="H807" s="2">
        <f>IF(G807=0,0,VLOOKUP(F807,ProbListM2!D:W,IF(G807=1,17,IF(G807=2,18,IF(G807=3,19,IF(G807=4,20)))), FALSE))</f>
        <v>0</v>
      </c>
      <c r="I807" s="12" t="str">
        <f>IF(_xlfn.IFNA(VLOOKUP(D807,ctlistM2!A:AI,12,FALSE),"FA 12:0")=0,"FA 12:0", _xlfn.IFNA(VLOOKUP(D807,ctlistM2!A:AI,12,FALSE),"FA 12:0"))</f>
        <v>FA 12:0</v>
      </c>
      <c r="J807" s="12">
        <f>_xlfn.IFNA(VLOOKUP(D807,ctlistM2!A:AO,19,FALSE),0)</f>
        <v>0</v>
      </c>
      <c r="K807" s="2">
        <f>IF(J807=0,0,VLOOKUP(I807,ProbListM2!D:W,IF(J807=1,17,IF(J807=2,18,IF(J807=3,19,IF(J807=4,20)))),FALSE))</f>
        <v>0</v>
      </c>
      <c r="L807" s="12" t="str">
        <f>IF(_xlfn.IFNA(VLOOKUP(D807,ctlistM2!A:AI,20,FALSE),"FA 12:0")=0,"FA 12:0", _xlfn.IFNA(VLOOKUP(D807,ctlistM2!A:AI,20,FALSE),"FA 12:0"))</f>
        <v>FA 12:0</v>
      </c>
      <c r="M807">
        <f>_xlfn.IFNA(VLOOKUP(D807,ctlistM2!A:AR,27,FALSE),0)</f>
        <v>0</v>
      </c>
      <c r="N807" s="2">
        <f>IF(M807=0,0,VLOOKUP(L807,ProbListM2!D:W,IF(M807=1,17,IF(M807=2,18,IF(M807=3,19,IF(M807=4,20)))), FALSE))</f>
        <v>0</v>
      </c>
      <c r="O807" t="str">
        <f>IF(_xlfn.IFNA(VLOOKUP(D807,ctlistM2!A:AI,28,FALSE),"FA 12:0")=0,"FA 12:0", _xlfn.IFNA(VLOOKUP(D807,ctlistM2!A:AI,28,FALSE),"FA 12:0"))</f>
        <v>FA 12:0</v>
      </c>
      <c r="P807">
        <f>_xlfn.IFNA(VLOOKUP(D807,ctlistM2!A:AU,35,FALSE),0)</f>
        <v>0</v>
      </c>
      <c r="Q807" s="2">
        <f>IF(P807=0,0,VLOOKUP(O807,ProbListM2!D:W,IF(P807=1,17,IF(P807=2,18,IF(P807=3,19,IF(P807=4,20)))), FALSE))</f>
        <v>0</v>
      </c>
    </row>
    <row r="808" spans="1:17" x14ac:dyDescent="0.25">
      <c r="A808">
        <v>807</v>
      </c>
      <c r="B808" s="133">
        <v>487.3</v>
      </c>
      <c r="C808" s="133">
        <v>184.1</v>
      </c>
      <c r="D808" s="120" t="s">
        <v>95</v>
      </c>
      <c r="E808">
        <f>VLOOKUP(D808,ProbListM2!D:S,10,FALSE)</f>
        <v>0.754764985693964</v>
      </c>
      <c r="F808" t="str">
        <f>_xlfn.IFNA(VLOOKUP(D808,ctlistM2!A:AI,4,FALSE),"FA 12:0")</f>
        <v>FA 12:0</v>
      </c>
      <c r="G808">
        <f>_xlfn.IFNA(VLOOKUP(D808,ctlistM2!A:AL,11,FALSE),0)</f>
        <v>0</v>
      </c>
      <c r="H808" s="2">
        <f>IF(G808=0,0,VLOOKUP(F808,ProbListM2!D:W,IF(G808=1,17,IF(G808=2,18,IF(G808=3,19,IF(G808=4,20)))), FALSE))</f>
        <v>0</v>
      </c>
      <c r="I808" s="12" t="str">
        <f>IF(_xlfn.IFNA(VLOOKUP(D808,ctlistM2!A:AI,12,FALSE),"FA 12:0")=0,"FA 12:0", _xlfn.IFNA(VLOOKUP(D808,ctlistM2!A:AI,12,FALSE),"FA 12:0"))</f>
        <v>FA 12:0</v>
      </c>
      <c r="J808" s="12">
        <f>_xlfn.IFNA(VLOOKUP(D808,ctlistM2!A:AO,19,FALSE),0)</f>
        <v>0</v>
      </c>
      <c r="K808" s="2">
        <f>IF(J808=0,0,VLOOKUP(I808,ProbListM2!D:W,IF(J808=1,17,IF(J808=2,18,IF(J808=3,19,IF(J808=4,20)))),FALSE))</f>
        <v>0</v>
      </c>
      <c r="L808" s="12" t="str">
        <f>IF(_xlfn.IFNA(VLOOKUP(D808,ctlistM2!A:AI,20,FALSE),"FA 12:0")=0,"FA 12:0", _xlfn.IFNA(VLOOKUP(D808,ctlistM2!A:AI,20,FALSE),"FA 12:0"))</f>
        <v>FA 12:0</v>
      </c>
      <c r="M808">
        <f>_xlfn.IFNA(VLOOKUP(D808,ctlistM2!A:AR,27,FALSE),0)</f>
        <v>0</v>
      </c>
      <c r="N808" s="2">
        <f>IF(M808=0,0,VLOOKUP(L808,ProbListM2!D:W,IF(M808=1,17,IF(M808=2,18,IF(M808=3,19,IF(M808=4,20)))), FALSE))</f>
        <v>0</v>
      </c>
      <c r="O808" t="str">
        <f>IF(_xlfn.IFNA(VLOOKUP(D808,ctlistM2!A:AI,28,FALSE),"FA 12:0")=0,"FA 12:0", _xlfn.IFNA(VLOOKUP(D808,ctlistM2!A:AI,28,FALSE),"FA 12:0"))</f>
        <v>FA 12:0</v>
      </c>
      <c r="P808">
        <f>_xlfn.IFNA(VLOOKUP(D808,ctlistM2!A:AU,35,FALSE),0)</f>
        <v>0</v>
      </c>
      <c r="Q808" s="2">
        <f>IF(P808=0,0,VLOOKUP(O808,ProbListM2!D:W,IF(P808=1,17,IF(P808=2,18,IF(P808=3,19,IF(P808=4,20)))), FALSE))</f>
        <v>0</v>
      </c>
    </row>
    <row r="809" spans="1:17" x14ac:dyDescent="0.25">
      <c r="A809">
        <v>808</v>
      </c>
      <c r="B809" s="133">
        <v>515.4</v>
      </c>
      <c r="C809" s="133">
        <v>184.1</v>
      </c>
      <c r="D809" s="120" t="s">
        <v>116</v>
      </c>
      <c r="E809">
        <f>VLOOKUP(D809,ProbListM2!D:S,10,FALSE)</f>
        <v>0.73780863133640673</v>
      </c>
      <c r="F809" t="str">
        <f>_xlfn.IFNA(VLOOKUP(D809,ctlistM2!A:AI,4,FALSE),"FA 12:0")</f>
        <v>FA 12:0</v>
      </c>
      <c r="G809">
        <f>_xlfn.IFNA(VLOOKUP(D809,ctlistM2!A:AL,11,FALSE),0)</f>
        <v>0</v>
      </c>
      <c r="H809" s="2">
        <f>IF(G809=0,0,VLOOKUP(F809,ProbListM2!D:W,IF(G809=1,17,IF(G809=2,18,IF(G809=3,19,IF(G809=4,20)))), FALSE))</f>
        <v>0</v>
      </c>
      <c r="I809" s="12" t="str">
        <f>IF(_xlfn.IFNA(VLOOKUP(D809,ctlistM2!A:AI,12,FALSE),"FA 12:0")=0,"FA 12:0", _xlfn.IFNA(VLOOKUP(D809,ctlistM2!A:AI,12,FALSE),"FA 12:0"))</f>
        <v>FA 12:0</v>
      </c>
      <c r="J809" s="12">
        <f>_xlfn.IFNA(VLOOKUP(D809,ctlistM2!A:AO,19,FALSE),0)</f>
        <v>0</v>
      </c>
      <c r="K809" s="2">
        <f>IF(J809=0,0,VLOOKUP(I809,ProbListM2!D:W,IF(J809=1,17,IF(J809=2,18,IF(J809=3,19,IF(J809=4,20)))),FALSE))</f>
        <v>0</v>
      </c>
      <c r="L809" s="12" t="str">
        <f>IF(_xlfn.IFNA(VLOOKUP(D809,ctlistM2!A:AI,20,FALSE),"FA 12:0")=0,"FA 12:0", _xlfn.IFNA(VLOOKUP(D809,ctlistM2!A:AI,20,FALSE),"FA 12:0"))</f>
        <v>FA 12:0</v>
      </c>
      <c r="M809">
        <f>_xlfn.IFNA(VLOOKUP(D809,ctlistM2!A:AR,27,FALSE),0)</f>
        <v>0</v>
      </c>
      <c r="N809" s="2">
        <f>IF(M809=0,0,VLOOKUP(L809,ProbListM2!D:W,IF(M809=1,17,IF(M809=2,18,IF(M809=3,19,IF(M809=4,20)))), FALSE))</f>
        <v>0</v>
      </c>
      <c r="O809" t="str">
        <f>IF(_xlfn.IFNA(VLOOKUP(D809,ctlistM2!A:AI,28,FALSE),"FA 12:0")=0,"FA 12:0", _xlfn.IFNA(VLOOKUP(D809,ctlistM2!A:AI,28,FALSE),"FA 12:0"))</f>
        <v>FA 12:0</v>
      </c>
      <c r="P809">
        <f>_xlfn.IFNA(VLOOKUP(D809,ctlistM2!A:AU,35,FALSE),0)</f>
        <v>0</v>
      </c>
      <c r="Q809" s="2">
        <f>IF(P809=0,0,VLOOKUP(O809,ProbListM2!D:W,IF(P809=1,17,IF(P809=2,18,IF(P809=3,19,IF(P809=4,20)))), FALSE))</f>
        <v>0</v>
      </c>
    </row>
    <row r="810" spans="1:17" x14ac:dyDescent="0.25">
      <c r="A810">
        <v>809</v>
      </c>
      <c r="B810" s="133">
        <v>543.4</v>
      </c>
      <c r="C810" s="133">
        <v>184.1</v>
      </c>
      <c r="D810" s="120" t="s">
        <v>117</v>
      </c>
      <c r="E810">
        <f>VLOOKUP(D810,ProbListM2!D:S,10,FALSE)</f>
        <v>0.72123321403680629</v>
      </c>
      <c r="F810" t="str">
        <f>_xlfn.IFNA(VLOOKUP(D810,ctlistM2!A:AI,4,FALSE),"FA 12:0")</f>
        <v>LPC 20:5</v>
      </c>
      <c r="G810">
        <f>_xlfn.IFNA(VLOOKUP(D810,ctlistM2!A:AL,11,FALSE),0)</f>
        <v>4</v>
      </c>
      <c r="H810" s="2">
        <f>IF(G810=0,0,VLOOKUP(F810,ProbListM2!D:W,IF(G810=1,17,IF(G810=2,18,IF(G810=3,19,IF(G810=4,20)))), FALSE))</f>
        <v>0.18700962036349819</v>
      </c>
      <c r="I810" s="12" t="str">
        <f>IF(_xlfn.IFNA(VLOOKUP(D810,ctlistM2!A:AI,12,FALSE),"FA 12:0")=0,"FA 12:0", _xlfn.IFNA(VLOOKUP(D810,ctlistM2!A:AI,12,FALSE),"FA 12:0"))</f>
        <v>FA 12:0</v>
      </c>
      <c r="J810" s="12">
        <f>_xlfn.IFNA(VLOOKUP(D810,ctlistM2!A:AO,19,FALSE),0)</f>
        <v>0</v>
      </c>
      <c r="K810" s="2">
        <f>IF(J810=0,0,VLOOKUP(I810,ProbListM2!D:W,IF(J810=1,17,IF(J810=2,18,IF(J810=3,19,IF(J810=4,20)))),FALSE))</f>
        <v>0</v>
      </c>
      <c r="L810" s="12" t="str">
        <f>IF(_xlfn.IFNA(VLOOKUP(D810,ctlistM2!A:AI,20,FALSE),"FA 12:0")=0,"FA 12:0", _xlfn.IFNA(VLOOKUP(D810,ctlistM2!A:AI,20,FALSE),"FA 12:0"))</f>
        <v>FA 12:0</v>
      </c>
      <c r="M810">
        <f>_xlfn.IFNA(VLOOKUP(D810,ctlistM2!A:AR,27,FALSE),0)</f>
        <v>0</v>
      </c>
      <c r="N810" s="2">
        <f>IF(M810=0,0,VLOOKUP(L810,ProbListM2!D:W,IF(M810=1,17,IF(M810=2,18,IF(M810=3,19,IF(M810=4,20)))), FALSE))</f>
        <v>0</v>
      </c>
      <c r="O810" t="str">
        <f>IF(_xlfn.IFNA(VLOOKUP(D810,ctlistM2!A:AI,28,FALSE),"FA 12:0")=0,"FA 12:0", _xlfn.IFNA(VLOOKUP(D810,ctlistM2!A:AI,28,FALSE),"FA 12:0"))</f>
        <v>FA 12:0</v>
      </c>
      <c r="P810">
        <f>_xlfn.IFNA(VLOOKUP(D810,ctlistM2!A:AU,35,FALSE),0)</f>
        <v>0</v>
      </c>
      <c r="Q810" s="2">
        <f>IF(P810=0,0,VLOOKUP(O810,ProbListM2!D:W,IF(P810=1,17,IF(P810=2,18,IF(P810=3,19,IF(P810=4,20)))), FALSE))</f>
        <v>0</v>
      </c>
    </row>
    <row r="811" spans="1:17" x14ac:dyDescent="0.25">
      <c r="A811">
        <v>810</v>
      </c>
      <c r="B811">
        <v>426.3</v>
      </c>
      <c r="C811">
        <v>285.3</v>
      </c>
      <c r="D811" t="s">
        <v>118</v>
      </c>
      <c r="E811">
        <f>VLOOKUP(D811,ProbListM2!D:S,10,FALSE)</f>
        <v>0.78926351153789787</v>
      </c>
      <c r="F811" t="str">
        <f>_xlfn.IFNA(VLOOKUP(D811,ctlistM2!A:AI,4,FALSE),"FA 12:0")</f>
        <v>LPE 14:1</v>
      </c>
      <c r="G811">
        <f>_xlfn.IFNA(VLOOKUP(D811,ctlistM2!A:AL,11,FALSE),0)</f>
        <v>1</v>
      </c>
      <c r="H811" s="2">
        <f>IF(G811=0,0,VLOOKUP(F811,ProbListM2!D:W,IF(G811=1,17,IF(G811=2,18,IF(G811=3,19,IF(G811=4,20)))), FALSE))</f>
        <v>1.8908566723618098E-2</v>
      </c>
      <c r="I811" s="12" t="str">
        <f>IF(_xlfn.IFNA(VLOOKUP(D811,ctlistM2!A:AI,12,FALSE),"FA 12:0")=0,"FA 12:0", _xlfn.IFNA(VLOOKUP(D811,ctlistM2!A:AI,12,FALSE),"FA 12:0"))</f>
        <v>FA 12:0</v>
      </c>
      <c r="J811" s="12">
        <f>_xlfn.IFNA(VLOOKUP(D811,ctlistM2!A:AO,19,FALSE),0)</f>
        <v>0</v>
      </c>
      <c r="K811" s="2">
        <f>IF(J811=0,0,VLOOKUP(I811,ProbListM2!D:W,IF(J811=1,17,IF(J811=2,18,IF(J811=3,19,IF(J811=4,20)))),FALSE))</f>
        <v>0</v>
      </c>
      <c r="L811" s="12" t="str">
        <f>IF(_xlfn.IFNA(VLOOKUP(D811,ctlistM2!A:AI,20,FALSE),"FA 12:0")=0,"FA 12:0", _xlfn.IFNA(VLOOKUP(D811,ctlistM2!A:AI,20,FALSE),"FA 12:0"))</f>
        <v>FA 12:0</v>
      </c>
      <c r="M811">
        <f>_xlfn.IFNA(VLOOKUP(D811,ctlistM2!A:AR,27,FALSE),0)</f>
        <v>0</v>
      </c>
      <c r="N811" s="2">
        <f>IF(M811=0,0,VLOOKUP(L811,ProbListM2!D:W,IF(M811=1,17,IF(M811=2,18,IF(M811=3,19,IF(M811=4,20)))), FALSE))</f>
        <v>0</v>
      </c>
      <c r="O811" t="str">
        <f>IF(_xlfn.IFNA(VLOOKUP(D811,ctlistM2!A:AI,28,FALSE),"FA 12:0")=0,"FA 12:0", _xlfn.IFNA(VLOOKUP(D811,ctlistM2!A:AI,28,FALSE),"FA 12:0"))</f>
        <v>FA 12:0</v>
      </c>
      <c r="P811">
        <f>_xlfn.IFNA(VLOOKUP(D811,ctlistM2!A:AU,35,FALSE),0)</f>
        <v>0</v>
      </c>
      <c r="Q811" s="2">
        <f>IF(P811=0,0,VLOOKUP(O811,ProbListM2!D:W,IF(P811=1,17,IF(P811=2,18,IF(P811=3,19,IF(P811=4,20)))), FALSE))</f>
        <v>0</v>
      </c>
    </row>
    <row r="812" spans="1:17" x14ac:dyDescent="0.25">
      <c r="A812">
        <v>811</v>
      </c>
      <c r="B812">
        <v>424.3</v>
      </c>
      <c r="C812">
        <v>283.3</v>
      </c>
      <c r="D812" t="s">
        <v>119</v>
      </c>
      <c r="E812">
        <f>VLOOKUP(D812,ProbListM2!D:S,10,FALSE)</f>
        <v>0.78950034387730339</v>
      </c>
      <c r="F812" t="str">
        <f>_xlfn.IFNA(VLOOKUP(D812,ctlistM2!A:AI,4,FALSE),"FA 12:0")</f>
        <v>FA 12:0</v>
      </c>
      <c r="G812">
        <f>_xlfn.IFNA(VLOOKUP(D812,ctlistM2!A:AL,11,FALSE),0)</f>
        <v>0</v>
      </c>
      <c r="H812" s="2">
        <f>IF(G812=0,0,VLOOKUP(F812,ProbListM2!D:W,IF(G812=1,17,IF(G812=2,18,IF(G812=3,19,IF(G812=4,20)))), FALSE))</f>
        <v>0</v>
      </c>
      <c r="I812" s="12" t="str">
        <f>IF(_xlfn.IFNA(VLOOKUP(D812,ctlistM2!A:AI,12,FALSE),"FA 12:0")=0,"FA 12:0", _xlfn.IFNA(VLOOKUP(D812,ctlistM2!A:AI,12,FALSE),"FA 12:0"))</f>
        <v>FA 12:0</v>
      </c>
      <c r="J812" s="12">
        <f>_xlfn.IFNA(VLOOKUP(D812,ctlistM2!A:AO,19,FALSE),0)</f>
        <v>0</v>
      </c>
      <c r="K812" s="2">
        <f>IF(J812=0,0,VLOOKUP(I812,ProbListM2!D:W,IF(J812=1,17,IF(J812=2,18,IF(J812=3,19,IF(J812=4,20)))),FALSE))</f>
        <v>0</v>
      </c>
      <c r="L812" s="12" t="str">
        <f>IF(_xlfn.IFNA(VLOOKUP(D812,ctlistM2!A:AI,20,FALSE),"FA 12:0")=0,"FA 12:0", _xlfn.IFNA(VLOOKUP(D812,ctlistM2!A:AI,20,FALSE),"FA 12:0"))</f>
        <v>FA 12:0</v>
      </c>
      <c r="M812">
        <f>_xlfn.IFNA(VLOOKUP(D812,ctlistM2!A:AR,27,FALSE),0)</f>
        <v>0</v>
      </c>
      <c r="N812" s="2">
        <f>IF(M812=0,0,VLOOKUP(L812,ProbListM2!D:W,IF(M812=1,17,IF(M812=2,18,IF(M812=3,19,IF(M812=4,20)))), FALSE))</f>
        <v>0</v>
      </c>
      <c r="O812" t="str">
        <f>IF(_xlfn.IFNA(VLOOKUP(D812,ctlistM2!A:AI,28,FALSE),"FA 12:0")=0,"FA 12:0", _xlfn.IFNA(VLOOKUP(D812,ctlistM2!A:AI,28,FALSE),"FA 12:0"))</f>
        <v>FA 12:0</v>
      </c>
      <c r="P812">
        <f>_xlfn.IFNA(VLOOKUP(D812,ctlistM2!A:AU,35,FALSE),0)</f>
        <v>0</v>
      </c>
      <c r="Q812" s="2">
        <f>IF(P812=0,0,VLOOKUP(O812,ProbListM2!D:W,IF(P812=1,17,IF(P812=2,18,IF(P812=3,19,IF(P812=4,20)))), FALSE))</f>
        <v>0</v>
      </c>
    </row>
    <row r="813" spans="1:17" x14ac:dyDescent="0.25">
      <c r="A813">
        <v>812</v>
      </c>
      <c r="B813">
        <v>440.3</v>
      </c>
      <c r="C813">
        <v>299.3</v>
      </c>
      <c r="D813" t="s">
        <v>120</v>
      </c>
      <c r="E813">
        <f>VLOOKUP(D813,ProbListM2!D:S,10,FALSE)</f>
        <v>0.78034745599019406</v>
      </c>
      <c r="F813" t="str">
        <f>_xlfn.IFNA(VLOOKUP(D813,ctlistM2!A:AI,4,FALSE),"FA 12:0")</f>
        <v>FA 12:0</v>
      </c>
      <c r="G813">
        <f>_xlfn.IFNA(VLOOKUP(D813,ctlistM2!A:AL,11,FALSE),0)</f>
        <v>0</v>
      </c>
      <c r="H813" s="2">
        <f>IF(G813=0,0,VLOOKUP(F813,ProbListM2!D:W,IF(G813=1,17,IF(G813=2,18,IF(G813=3,19,IF(G813=4,20)))), FALSE))</f>
        <v>0</v>
      </c>
      <c r="I813" s="12" t="str">
        <f>IF(_xlfn.IFNA(VLOOKUP(D813,ctlistM2!A:AI,12,FALSE),"FA 12:0")=0,"FA 12:0", _xlfn.IFNA(VLOOKUP(D813,ctlistM2!A:AI,12,FALSE),"FA 12:0"))</f>
        <v>FA 12:0</v>
      </c>
      <c r="J813" s="12">
        <f>_xlfn.IFNA(VLOOKUP(D813,ctlistM2!A:AO,19,FALSE),0)</f>
        <v>0</v>
      </c>
      <c r="K813" s="2">
        <f>IF(J813=0,0,VLOOKUP(I813,ProbListM2!D:W,IF(J813=1,17,IF(J813=2,18,IF(J813=3,19,IF(J813=4,20)))),FALSE))</f>
        <v>0</v>
      </c>
      <c r="L813" s="12" t="str">
        <f>IF(_xlfn.IFNA(VLOOKUP(D813,ctlistM2!A:AI,20,FALSE),"FA 12:0")=0,"FA 12:0", _xlfn.IFNA(VLOOKUP(D813,ctlistM2!A:AI,20,FALSE),"FA 12:0"))</f>
        <v>FA 12:0</v>
      </c>
      <c r="M813">
        <f>_xlfn.IFNA(VLOOKUP(D813,ctlistM2!A:AR,27,FALSE),0)</f>
        <v>0</v>
      </c>
      <c r="N813" s="2">
        <f>IF(M813=0,0,VLOOKUP(L813,ProbListM2!D:W,IF(M813=1,17,IF(M813=2,18,IF(M813=3,19,IF(M813=4,20)))), FALSE))</f>
        <v>0</v>
      </c>
      <c r="O813" t="str">
        <f>IF(_xlfn.IFNA(VLOOKUP(D813,ctlistM2!A:AI,28,FALSE),"FA 12:0")=0,"FA 12:0", _xlfn.IFNA(VLOOKUP(D813,ctlistM2!A:AI,28,FALSE),"FA 12:0"))</f>
        <v>FA 12:0</v>
      </c>
      <c r="P813">
        <f>_xlfn.IFNA(VLOOKUP(D813,ctlistM2!A:AU,35,FALSE),0)</f>
        <v>0</v>
      </c>
      <c r="Q813" s="2">
        <f>IF(P813=0,0,VLOOKUP(O813,ProbListM2!D:W,IF(P813=1,17,IF(P813=2,18,IF(P813=3,19,IF(P813=4,20)))), FALSE))</f>
        <v>0</v>
      </c>
    </row>
    <row r="814" spans="1:17" x14ac:dyDescent="0.25">
      <c r="A814">
        <v>813</v>
      </c>
      <c r="B814">
        <v>454.3</v>
      </c>
      <c r="C814">
        <v>313.3</v>
      </c>
      <c r="D814" t="s">
        <v>121</v>
      </c>
      <c r="E814">
        <f>VLOOKUP(D814,ProbListM2!D:S,10,FALSE)</f>
        <v>0.7715321222487912</v>
      </c>
      <c r="F814" t="str">
        <f>_xlfn.IFNA(VLOOKUP(D814,ctlistM2!A:AI,4,FALSE),"FA 12:0")</f>
        <v>LPE 16:1</v>
      </c>
      <c r="G814">
        <f>_xlfn.IFNA(VLOOKUP(D814,ctlistM2!A:AL,11,FALSE),0)</f>
        <v>1</v>
      </c>
      <c r="H814" s="2">
        <f>IF(G814=0,0,VLOOKUP(F814,ProbListM2!D:W,IF(G814=1,17,IF(G814=2,18,IF(G814=3,19,IF(G814=4,20)))), FALSE))</f>
        <v>2.202541694453896E-2</v>
      </c>
      <c r="I814" s="12" t="str">
        <f>IF(_xlfn.IFNA(VLOOKUP(D814,ctlistM2!A:AI,12,FALSE),"FA 12:0")=0,"FA 12:0", _xlfn.IFNA(VLOOKUP(D814,ctlistM2!A:AI,12,FALSE),"FA 12:0"))</f>
        <v>FA 12:0</v>
      </c>
      <c r="J814" s="12">
        <f>_xlfn.IFNA(VLOOKUP(D814,ctlistM2!A:AO,19,FALSE),0)</f>
        <v>0</v>
      </c>
      <c r="K814" s="2">
        <f>IF(J814=0,0,VLOOKUP(I814,ProbListM2!D:W,IF(J814=1,17,IF(J814=2,18,IF(J814=3,19,IF(J814=4,20)))),FALSE))</f>
        <v>0</v>
      </c>
      <c r="L814" s="12" t="str">
        <f>IF(_xlfn.IFNA(VLOOKUP(D814,ctlistM2!A:AI,20,FALSE),"FA 12:0")=0,"FA 12:0", _xlfn.IFNA(VLOOKUP(D814,ctlistM2!A:AI,20,FALSE),"FA 12:0"))</f>
        <v>FA 12:0</v>
      </c>
      <c r="M814">
        <f>_xlfn.IFNA(VLOOKUP(D814,ctlistM2!A:AR,27,FALSE),0)</f>
        <v>0</v>
      </c>
      <c r="N814" s="2">
        <f>IF(M814=0,0,VLOOKUP(L814,ProbListM2!D:W,IF(M814=1,17,IF(M814=2,18,IF(M814=3,19,IF(M814=4,20)))), FALSE))</f>
        <v>0</v>
      </c>
      <c r="O814" t="str">
        <f>IF(_xlfn.IFNA(VLOOKUP(D814,ctlistM2!A:AI,28,FALSE),"FA 12:0")=0,"FA 12:0", _xlfn.IFNA(VLOOKUP(D814,ctlistM2!A:AI,28,FALSE),"FA 12:0"))</f>
        <v>FA 12:0</v>
      </c>
      <c r="P814">
        <f>_xlfn.IFNA(VLOOKUP(D814,ctlistM2!A:AU,35,FALSE),0)</f>
        <v>0</v>
      </c>
      <c r="Q814" s="2">
        <f>IF(P814=0,0,VLOOKUP(O814,ProbListM2!D:W,IF(P814=1,17,IF(P814=2,18,IF(P814=3,19,IF(P814=4,20)))), FALSE))</f>
        <v>0</v>
      </c>
    </row>
    <row r="815" spans="1:17" x14ac:dyDescent="0.25">
      <c r="A815">
        <v>814</v>
      </c>
      <c r="B815">
        <v>452.3</v>
      </c>
      <c r="C815">
        <v>311.3</v>
      </c>
      <c r="D815" t="s">
        <v>122</v>
      </c>
      <c r="E815">
        <f>VLOOKUP(D815,ProbListM2!D:S,10,FALSE)</f>
        <v>0.77176363397430181</v>
      </c>
      <c r="F815" t="str">
        <f>_xlfn.IFNA(VLOOKUP(D815,ctlistM2!A:AI,4,FALSE),"FA 12:0")</f>
        <v>FA 12:0</v>
      </c>
      <c r="G815">
        <f>_xlfn.IFNA(VLOOKUP(D815,ctlistM2!A:AL,11,FALSE),0)</f>
        <v>0</v>
      </c>
      <c r="H815" s="2">
        <f>IF(G815=0,0,VLOOKUP(F815,ProbListM2!D:W,IF(G815=1,17,IF(G815=2,18,IF(G815=3,19,IF(G815=4,20)))), FALSE))</f>
        <v>0</v>
      </c>
      <c r="I815" s="12" t="str">
        <f>IF(_xlfn.IFNA(VLOOKUP(D815,ctlistM2!A:AI,12,FALSE),"FA 12:0")=0,"FA 12:0", _xlfn.IFNA(VLOOKUP(D815,ctlistM2!A:AI,12,FALSE),"FA 12:0"))</f>
        <v>FA 12:0</v>
      </c>
      <c r="J815" s="12">
        <f>_xlfn.IFNA(VLOOKUP(D815,ctlistM2!A:AO,19,FALSE),0)</f>
        <v>0</v>
      </c>
      <c r="K815" s="2">
        <f>IF(J815=0,0,VLOOKUP(I815,ProbListM2!D:W,IF(J815=1,17,IF(J815=2,18,IF(J815=3,19,IF(J815=4,20)))),FALSE))</f>
        <v>0</v>
      </c>
      <c r="L815" s="12" t="str">
        <f>IF(_xlfn.IFNA(VLOOKUP(D815,ctlistM2!A:AI,20,FALSE),"FA 12:0")=0,"FA 12:0", _xlfn.IFNA(VLOOKUP(D815,ctlistM2!A:AI,20,FALSE),"FA 12:0"))</f>
        <v>FA 12:0</v>
      </c>
      <c r="M815">
        <f>_xlfn.IFNA(VLOOKUP(D815,ctlistM2!A:AR,27,FALSE),0)</f>
        <v>0</v>
      </c>
      <c r="N815" s="2">
        <f>IF(M815=0,0,VLOOKUP(L815,ProbListM2!D:W,IF(M815=1,17,IF(M815=2,18,IF(M815=3,19,IF(M815=4,20)))), FALSE))</f>
        <v>0</v>
      </c>
      <c r="O815" t="str">
        <f>IF(_xlfn.IFNA(VLOOKUP(D815,ctlistM2!A:AI,28,FALSE),"FA 12:0")=0,"FA 12:0", _xlfn.IFNA(VLOOKUP(D815,ctlistM2!A:AI,28,FALSE),"FA 12:0"))</f>
        <v>FA 12:0</v>
      </c>
      <c r="P815">
        <f>_xlfn.IFNA(VLOOKUP(D815,ctlistM2!A:AU,35,FALSE),0)</f>
        <v>0</v>
      </c>
      <c r="Q815" s="2">
        <f>IF(P815=0,0,VLOOKUP(O815,ProbListM2!D:W,IF(P815=1,17,IF(P815=2,18,IF(P815=3,19,IF(P815=4,20)))), FALSE))</f>
        <v>0</v>
      </c>
    </row>
    <row r="816" spans="1:17" x14ac:dyDescent="0.25">
      <c r="A816">
        <v>815</v>
      </c>
      <c r="B816">
        <v>468.3</v>
      </c>
      <c r="C816">
        <v>327.3</v>
      </c>
      <c r="D816" t="s">
        <v>124</v>
      </c>
      <c r="E816">
        <f>VLOOKUP(D816,ProbListM2!D:S,10,FALSE)</f>
        <v>0.76281637249190182</v>
      </c>
      <c r="F816" t="str">
        <f>_xlfn.IFNA(VLOOKUP(D816,ctlistM2!A:AI,4,FALSE),"FA 12:0")</f>
        <v>FA 12:0</v>
      </c>
      <c r="G816">
        <f>_xlfn.IFNA(VLOOKUP(D816,ctlistM2!A:AL,11,FALSE),0)</f>
        <v>0</v>
      </c>
      <c r="H816" s="2">
        <f>IF(G816=0,0,VLOOKUP(F816,ProbListM2!D:W,IF(G816=1,17,IF(G816=2,18,IF(G816=3,19,IF(G816=4,20)))), FALSE))</f>
        <v>0</v>
      </c>
      <c r="I816" s="12" t="str">
        <f>IF(_xlfn.IFNA(VLOOKUP(D816,ctlistM2!A:AI,12,FALSE),"FA 12:0")=0,"FA 12:0", _xlfn.IFNA(VLOOKUP(D816,ctlistM2!A:AI,12,FALSE),"FA 12:0"))</f>
        <v>FA 12:0</v>
      </c>
      <c r="J816" s="12">
        <f>_xlfn.IFNA(VLOOKUP(D816,ctlistM2!A:AO,19,FALSE),0)</f>
        <v>0</v>
      </c>
      <c r="K816" s="2">
        <f>IF(J816=0,0,VLOOKUP(I816,ProbListM2!D:W,IF(J816=1,17,IF(J816=2,18,IF(J816=3,19,IF(J816=4,20)))),FALSE))</f>
        <v>0</v>
      </c>
      <c r="L816" s="12" t="str">
        <f>IF(_xlfn.IFNA(VLOOKUP(D816,ctlistM2!A:AI,20,FALSE),"FA 12:0")=0,"FA 12:0", _xlfn.IFNA(VLOOKUP(D816,ctlistM2!A:AI,20,FALSE),"FA 12:0"))</f>
        <v>FA 12:0</v>
      </c>
      <c r="M816">
        <f>_xlfn.IFNA(VLOOKUP(D816,ctlistM2!A:AR,27,FALSE),0)</f>
        <v>0</v>
      </c>
      <c r="N816" s="2">
        <f>IF(M816=0,0,VLOOKUP(L816,ProbListM2!D:W,IF(M816=1,17,IF(M816=2,18,IF(M816=3,19,IF(M816=4,20)))), FALSE))</f>
        <v>0</v>
      </c>
      <c r="O816" t="str">
        <f>IF(_xlfn.IFNA(VLOOKUP(D816,ctlistM2!A:AI,28,FALSE),"FA 12:0")=0,"FA 12:0", _xlfn.IFNA(VLOOKUP(D816,ctlistM2!A:AI,28,FALSE),"FA 12:0"))</f>
        <v>FA 12:0</v>
      </c>
      <c r="P816">
        <f>_xlfn.IFNA(VLOOKUP(D816,ctlistM2!A:AU,35,FALSE),0)</f>
        <v>0</v>
      </c>
      <c r="Q816" s="2">
        <f>IF(P816=0,0,VLOOKUP(O816,ProbListM2!D:W,IF(P816=1,17,IF(P816=2,18,IF(P816=3,19,IF(P816=4,20)))), FALSE))</f>
        <v>0</v>
      </c>
    </row>
    <row r="817" spans="1:17" x14ac:dyDescent="0.25">
      <c r="A817">
        <v>816</v>
      </c>
      <c r="B817">
        <v>482.3</v>
      </c>
      <c r="C817">
        <v>341.3</v>
      </c>
      <c r="D817" t="s">
        <v>125</v>
      </c>
      <c r="E817">
        <f>VLOOKUP(D817,ProbListM2!D:S,10,FALSE)</f>
        <v>0.75419908175134387</v>
      </c>
      <c r="F817" t="str">
        <f>_xlfn.IFNA(VLOOKUP(D817,ctlistM2!A:AI,4,FALSE),"FA 12:0")</f>
        <v>LPE 18:1</v>
      </c>
      <c r="G817">
        <f>_xlfn.IFNA(VLOOKUP(D817,ctlistM2!A:AL,11,FALSE),0)</f>
        <v>1</v>
      </c>
      <c r="H817" s="2">
        <f>IF(G817=0,0,VLOOKUP(F817,ProbListM2!D:W,IF(G817=1,17,IF(G817=2,18,IF(G817=3,19,IF(G817=4,20)))), FALSE))</f>
        <v>2.5386401712503427E-2</v>
      </c>
      <c r="I817" s="12" t="str">
        <f>IF(_xlfn.IFNA(VLOOKUP(D817,ctlistM2!A:AI,12,FALSE),"FA 12:0")=0,"FA 12:0", _xlfn.IFNA(VLOOKUP(D817,ctlistM2!A:AI,12,FALSE),"FA 12:0"))</f>
        <v>FA 12:0</v>
      </c>
      <c r="J817" s="12">
        <f>_xlfn.IFNA(VLOOKUP(D817,ctlistM2!A:AO,19,FALSE),0)</f>
        <v>0</v>
      </c>
      <c r="K817" s="2">
        <f>IF(J817=0,0,VLOOKUP(I817,ProbListM2!D:W,IF(J817=1,17,IF(J817=2,18,IF(J817=3,19,IF(J817=4,20)))),FALSE))</f>
        <v>0</v>
      </c>
      <c r="L817" s="12" t="str">
        <f>IF(_xlfn.IFNA(VLOOKUP(D817,ctlistM2!A:AI,20,FALSE),"FA 12:0")=0,"FA 12:0", _xlfn.IFNA(VLOOKUP(D817,ctlistM2!A:AI,20,FALSE),"FA 12:0"))</f>
        <v>FA 12:0</v>
      </c>
      <c r="M817">
        <f>_xlfn.IFNA(VLOOKUP(D817,ctlistM2!A:AR,27,FALSE),0)</f>
        <v>0</v>
      </c>
      <c r="N817" s="2">
        <f>IF(M817=0,0,VLOOKUP(L817,ProbListM2!D:W,IF(M817=1,17,IF(M817=2,18,IF(M817=3,19,IF(M817=4,20)))), FALSE))</f>
        <v>0</v>
      </c>
      <c r="O817" t="str">
        <f>IF(_xlfn.IFNA(VLOOKUP(D817,ctlistM2!A:AI,28,FALSE),"FA 12:0")=0,"FA 12:0", _xlfn.IFNA(VLOOKUP(D817,ctlistM2!A:AI,28,FALSE),"FA 12:0"))</f>
        <v>FA 12:0</v>
      </c>
      <c r="P817">
        <f>_xlfn.IFNA(VLOOKUP(D817,ctlistM2!A:AU,35,FALSE),0)</f>
        <v>0</v>
      </c>
      <c r="Q817" s="2">
        <f>IF(P817=0,0,VLOOKUP(O817,ProbListM2!D:W,IF(P817=1,17,IF(P817=2,18,IF(P817=3,19,IF(P817=4,20)))), FALSE))</f>
        <v>0</v>
      </c>
    </row>
    <row r="818" spans="1:17" x14ac:dyDescent="0.25">
      <c r="A818">
        <v>817</v>
      </c>
      <c r="B818">
        <v>480.3</v>
      </c>
      <c r="C818">
        <v>339.3</v>
      </c>
      <c r="D818" t="s">
        <v>126</v>
      </c>
      <c r="E818">
        <f>VLOOKUP(D818,ProbListM2!D:S,10,FALSE)</f>
        <v>0.75442539239449102</v>
      </c>
      <c r="F818" t="str">
        <f>_xlfn.IFNA(VLOOKUP(D818,ctlistM2!A:AI,4,FALSE),"FA 12:0")</f>
        <v>LPE 18:2</v>
      </c>
      <c r="G818">
        <f>_xlfn.IFNA(VLOOKUP(D818,ctlistM2!A:AL,11,FALSE),0)</f>
        <v>1</v>
      </c>
      <c r="H818" s="2">
        <f>IF(G818=0,0,VLOOKUP(F818,ProbListM2!D:W,IF(G818=1,17,IF(G818=2,18,IF(G818=3,19,IF(G818=4,20)))), FALSE))</f>
        <v>2.533959977433033E-2</v>
      </c>
      <c r="I818" s="12" t="str">
        <f>IF(_xlfn.IFNA(VLOOKUP(D818,ctlistM2!A:AI,12,FALSE),"FA 12:0")=0,"FA 12:0", _xlfn.IFNA(VLOOKUP(D818,ctlistM2!A:AI,12,FALSE),"FA 12:0"))</f>
        <v>FA 12:0</v>
      </c>
      <c r="J818" s="12">
        <f>_xlfn.IFNA(VLOOKUP(D818,ctlistM2!A:AO,19,FALSE),0)</f>
        <v>0</v>
      </c>
      <c r="K818" s="2">
        <f>IF(J818=0,0,VLOOKUP(I818,ProbListM2!D:W,IF(J818=1,17,IF(J818=2,18,IF(J818=3,19,IF(J818=4,20)))),FALSE))</f>
        <v>0</v>
      </c>
      <c r="L818" s="12" t="str">
        <f>IF(_xlfn.IFNA(VLOOKUP(D818,ctlistM2!A:AI,20,FALSE),"FA 12:0")=0,"FA 12:0", _xlfn.IFNA(VLOOKUP(D818,ctlistM2!A:AI,20,FALSE),"FA 12:0"))</f>
        <v>FA 12:0</v>
      </c>
      <c r="M818">
        <f>_xlfn.IFNA(VLOOKUP(D818,ctlistM2!A:AR,27,FALSE),0)</f>
        <v>0</v>
      </c>
      <c r="N818" s="2">
        <f>IF(M818=0,0,VLOOKUP(L818,ProbListM2!D:W,IF(M818=1,17,IF(M818=2,18,IF(M818=3,19,IF(M818=4,20)))), FALSE))</f>
        <v>0</v>
      </c>
      <c r="O818" t="str">
        <f>IF(_xlfn.IFNA(VLOOKUP(D818,ctlistM2!A:AI,28,FALSE),"FA 12:0")=0,"FA 12:0", _xlfn.IFNA(VLOOKUP(D818,ctlistM2!A:AI,28,FALSE),"FA 12:0"))</f>
        <v>FA 12:0</v>
      </c>
      <c r="P818">
        <f>_xlfn.IFNA(VLOOKUP(D818,ctlistM2!A:AU,35,FALSE),0)</f>
        <v>0</v>
      </c>
      <c r="Q818" s="2">
        <f>IF(P818=0,0,VLOOKUP(O818,ProbListM2!D:W,IF(P818=1,17,IF(P818=2,18,IF(P818=3,19,IF(P818=4,20)))), FALSE))</f>
        <v>0</v>
      </c>
    </row>
    <row r="819" spans="1:17" x14ac:dyDescent="0.25">
      <c r="A819">
        <v>818</v>
      </c>
      <c r="B819">
        <v>478.3</v>
      </c>
      <c r="C819">
        <v>337.3</v>
      </c>
      <c r="D819" t="s">
        <v>127</v>
      </c>
      <c r="E819">
        <f>VLOOKUP(D819,ProbListM2!D:S,10,FALSE)</f>
        <v>0.75465177094610991</v>
      </c>
      <c r="F819" t="str">
        <f>_xlfn.IFNA(VLOOKUP(D819,ctlistM2!A:AI,4,FALSE),"FA 12:0")</f>
        <v>LPE 18:3</v>
      </c>
      <c r="G819">
        <f>_xlfn.IFNA(VLOOKUP(D819,ctlistM2!A:AL,11,FALSE),0)</f>
        <v>1</v>
      </c>
      <c r="H819" s="2">
        <f>IF(G819=0,0,VLOOKUP(F819,ProbListM2!D:W,IF(G819=1,17,IF(G819=2,18,IF(G819=3,19,IF(G819=4,20)))), FALSE))</f>
        <v>2.5292835422296059E-2</v>
      </c>
      <c r="I819" s="12" t="str">
        <f>IF(_xlfn.IFNA(VLOOKUP(D819,ctlistM2!A:AI,12,FALSE),"FA 12:0")=0,"FA 12:0", _xlfn.IFNA(VLOOKUP(D819,ctlistM2!A:AI,12,FALSE),"FA 12:0"))</f>
        <v>FA 12:0</v>
      </c>
      <c r="J819" s="12">
        <f>_xlfn.IFNA(VLOOKUP(D819,ctlistM2!A:AO,19,FALSE),0)</f>
        <v>0</v>
      </c>
      <c r="K819" s="2">
        <f>IF(J819=0,0,VLOOKUP(I819,ProbListM2!D:W,IF(J819=1,17,IF(J819=2,18,IF(J819=3,19,IF(J819=4,20)))),FALSE))</f>
        <v>0</v>
      </c>
      <c r="L819" s="12" t="str">
        <f>IF(_xlfn.IFNA(VLOOKUP(D819,ctlistM2!A:AI,20,FALSE),"FA 12:0")=0,"FA 12:0", _xlfn.IFNA(VLOOKUP(D819,ctlistM2!A:AI,20,FALSE),"FA 12:0"))</f>
        <v>FA 12:0</v>
      </c>
      <c r="M819">
        <f>_xlfn.IFNA(VLOOKUP(D819,ctlistM2!A:AR,27,FALSE),0)</f>
        <v>0</v>
      </c>
      <c r="N819" s="2">
        <f>IF(M819=0,0,VLOOKUP(L819,ProbListM2!D:W,IF(M819=1,17,IF(M819=2,18,IF(M819=3,19,IF(M819=4,20)))), FALSE))</f>
        <v>0</v>
      </c>
      <c r="O819" t="str">
        <f>IF(_xlfn.IFNA(VLOOKUP(D819,ctlistM2!A:AI,28,FALSE),"FA 12:0")=0,"FA 12:0", _xlfn.IFNA(VLOOKUP(D819,ctlistM2!A:AI,28,FALSE),"FA 12:0"))</f>
        <v>FA 12:0</v>
      </c>
      <c r="P819">
        <f>_xlfn.IFNA(VLOOKUP(D819,ctlistM2!A:AU,35,FALSE),0)</f>
        <v>0</v>
      </c>
      <c r="Q819" s="2">
        <f>IF(P819=0,0,VLOOKUP(O819,ProbListM2!D:W,IF(P819=1,17,IF(P819=2,18,IF(P819=3,19,IF(P819=4,20)))), FALSE))</f>
        <v>0</v>
      </c>
    </row>
    <row r="820" spans="1:17" x14ac:dyDescent="0.25">
      <c r="A820">
        <v>819</v>
      </c>
      <c r="B820">
        <v>476.3</v>
      </c>
      <c r="C820">
        <v>335.3</v>
      </c>
      <c r="D820" t="s">
        <v>128</v>
      </c>
      <c r="E820">
        <f>VLOOKUP(D820,ProbListM2!D:S,10,FALSE)</f>
        <v>0.75487821742657812</v>
      </c>
      <c r="F820" t="str">
        <f>_xlfn.IFNA(VLOOKUP(D820,ctlistM2!A:AI,4,FALSE),"FA 12:0")</f>
        <v>LPE 18:4</v>
      </c>
      <c r="G820">
        <f>_xlfn.IFNA(VLOOKUP(D820,ctlistM2!A:AL,11,FALSE),0)</f>
        <v>1</v>
      </c>
      <c r="H820" s="2">
        <f>IF(G820=0,0,VLOOKUP(F820,ProbListM2!D:W,IF(G820=1,17,IF(G820=2,18,IF(G820=3,19,IF(G820=4,20)))), FALSE))</f>
        <v>2.5246108703563835E-2</v>
      </c>
      <c r="I820" s="12" t="str">
        <f>IF(_xlfn.IFNA(VLOOKUP(D820,ctlistM2!A:AI,12,FALSE),"FA 12:0")=0,"FA 12:0", _xlfn.IFNA(VLOOKUP(D820,ctlistM2!A:AI,12,FALSE),"FA 12:0"))</f>
        <v>FA 12:0</v>
      </c>
      <c r="J820" s="12">
        <f>_xlfn.IFNA(VLOOKUP(D820,ctlistM2!A:AO,19,FALSE),0)</f>
        <v>0</v>
      </c>
      <c r="K820" s="2">
        <f>IF(J820=0,0,VLOOKUP(I820,ProbListM2!D:W,IF(J820=1,17,IF(J820=2,18,IF(J820=3,19,IF(J820=4,20)))),FALSE))</f>
        <v>0</v>
      </c>
      <c r="L820" s="12" t="str">
        <f>IF(_xlfn.IFNA(VLOOKUP(D820,ctlistM2!A:AI,20,FALSE),"FA 12:0")=0,"FA 12:0", _xlfn.IFNA(VLOOKUP(D820,ctlistM2!A:AI,20,FALSE),"FA 12:0"))</f>
        <v>FA 12:0</v>
      </c>
      <c r="M820">
        <f>_xlfn.IFNA(VLOOKUP(D820,ctlistM2!A:AR,27,FALSE),0)</f>
        <v>0</v>
      </c>
      <c r="N820" s="2">
        <f>IF(M820=0,0,VLOOKUP(L820,ProbListM2!D:W,IF(M820=1,17,IF(M820=2,18,IF(M820=3,19,IF(M820=4,20)))), FALSE))</f>
        <v>0</v>
      </c>
      <c r="O820" t="str">
        <f>IF(_xlfn.IFNA(VLOOKUP(D820,ctlistM2!A:AI,28,FALSE),"FA 12:0")=0,"FA 12:0", _xlfn.IFNA(VLOOKUP(D820,ctlistM2!A:AI,28,FALSE),"FA 12:0"))</f>
        <v>FA 12:0</v>
      </c>
      <c r="P820">
        <f>_xlfn.IFNA(VLOOKUP(D820,ctlistM2!A:AU,35,FALSE),0)</f>
        <v>0</v>
      </c>
      <c r="Q820" s="2">
        <f>IF(P820=0,0,VLOOKUP(O820,ProbListM2!D:W,IF(P820=1,17,IF(P820=2,18,IF(P820=3,19,IF(P820=4,20)))), FALSE))</f>
        <v>0</v>
      </c>
    </row>
    <row r="821" spans="1:17" x14ac:dyDescent="0.25">
      <c r="A821">
        <v>820</v>
      </c>
      <c r="B821">
        <v>474.3</v>
      </c>
      <c r="C821">
        <v>333.3</v>
      </c>
      <c r="D821" t="s">
        <v>129</v>
      </c>
      <c r="E821">
        <f>VLOOKUP(D821,ProbListM2!D:S,10,FALSE)</f>
        <v>0.75510473185627847</v>
      </c>
      <c r="F821" t="str">
        <f>_xlfn.IFNA(VLOOKUP(D821,ctlistM2!A:AI,4,FALSE),"FA 12:0")</f>
        <v>dLPE 17:0</v>
      </c>
      <c r="G821">
        <f>_xlfn.IFNA(VLOOKUP(D821,ctlistM2!A:AL,11,FALSE),0)</f>
        <v>3</v>
      </c>
      <c r="H821" s="2">
        <f>IF(G821=0,0,VLOOKUP(F821,ProbListM2!D:W,IF(G821=1,17,IF(G821=2,18,IF(G821=3,19,IF(G821=4,20)))), FALSE))</f>
        <v>0.17457967749471157</v>
      </c>
      <c r="I821" s="12" t="str">
        <f>IF(_xlfn.IFNA(VLOOKUP(D821,ctlistM2!A:AI,12,FALSE),"FA 12:0")=0,"FA 12:0", _xlfn.IFNA(VLOOKUP(D821,ctlistM2!A:AI,12,FALSE),"FA 12:0"))</f>
        <v>FA 12:0</v>
      </c>
      <c r="J821" s="12">
        <f>_xlfn.IFNA(VLOOKUP(D821,ctlistM2!A:AO,19,FALSE),0)</f>
        <v>0</v>
      </c>
      <c r="K821" s="2">
        <f>IF(J821=0,0,VLOOKUP(I821,ProbListM2!D:W,IF(J821=1,17,IF(J821=2,18,IF(J821=3,19,IF(J821=4,20)))),FALSE))</f>
        <v>0</v>
      </c>
      <c r="L821" s="12" t="str">
        <f>IF(_xlfn.IFNA(VLOOKUP(D821,ctlistM2!A:AI,20,FALSE),"FA 12:0")=0,"FA 12:0", _xlfn.IFNA(VLOOKUP(D821,ctlistM2!A:AI,20,FALSE),"FA 12:0"))</f>
        <v>FA 12:0</v>
      </c>
      <c r="M821">
        <f>_xlfn.IFNA(VLOOKUP(D821,ctlistM2!A:AR,27,FALSE),0)</f>
        <v>0</v>
      </c>
      <c r="N821" s="2">
        <f>IF(M821=0,0,VLOOKUP(L821,ProbListM2!D:W,IF(M821=1,17,IF(M821=2,18,IF(M821=3,19,IF(M821=4,20)))), FALSE))</f>
        <v>0</v>
      </c>
      <c r="O821" t="str">
        <f>IF(_xlfn.IFNA(VLOOKUP(D821,ctlistM2!A:AI,28,FALSE),"FA 12:0")=0,"FA 12:0", _xlfn.IFNA(VLOOKUP(D821,ctlistM2!A:AI,28,FALSE),"FA 12:0"))</f>
        <v>FA 12:0</v>
      </c>
      <c r="P821">
        <f>_xlfn.IFNA(VLOOKUP(D821,ctlistM2!A:AU,35,FALSE),0)</f>
        <v>0</v>
      </c>
      <c r="Q821" s="2">
        <f>IF(P821=0,0,VLOOKUP(O821,ProbListM2!D:W,IF(P821=1,17,IF(P821=2,18,IF(P821=3,19,IF(P821=4,20)))), FALSE))</f>
        <v>0</v>
      </c>
    </row>
    <row r="822" spans="1:17" x14ac:dyDescent="0.25">
      <c r="A822">
        <v>821</v>
      </c>
      <c r="B822">
        <v>496.3</v>
      </c>
      <c r="C822">
        <v>355.3</v>
      </c>
      <c r="D822" t="s">
        <v>1766</v>
      </c>
      <c r="E822">
        <f>VLOOKUP(D822,ProbListM2!D:S,10,FALSE)</f>
        <v>0.74567913776733852</v>
      </c>
      <c r="F822" t="str">
        <f>_xlfn.IFNA(VLOOKUP(D822,ctlistM2!A:AI,4,FALSE),"FA 12:0")</f>
        <v>FA 12:0</v>
      </c>
      <c r="G822">
        <f>_xlfn.IFNA(VLOOKUP(D822,ctlistM2!A:AL,11,FALSE),0)</f>
        <v>0</v>
      </c>
      <c r="H822" s="2">
        <f>IF(G822=0,0,VLOOKUP(F822,ProbListM2!D:W,IF(G822=1,17,IF(G822=2,18,IF(G822=3,19,IF(G822=4,20)))), FALSE))</f>
        <v>0</v>
      </c>
      <c r="I822" s="12" t="str">
        <f>IF(_xlfn.IFNA(VLOOKUP(D822,ctlistM2!A:AI,12,FALSE),"FA 12:0")=0,"FA 12:0", _xlfn.IFNA(VLOOKUP(D822,ctlistM2!A:AI,12,FALSE),"FA 12:0"))</f>
        <v>FA 12:0</v>
      </c>
      <c r="J822" s="12">
        <f>_xlfn.IFNA(VLOOKUP(D822,ctlistM2!A:AO,19,FALSE),0)</f>
        <v>0</v>
      </c>
      <c r="K822" s="2">
        <f>IF(J822=0,0,VLOOKUP(I822,ProbListM2!D:W,IF(J822=1,17,IF(J822=2,18,IF(J822=3,19,IF(J822=4,20)))),FALSE))</f>
        <v>0</v>
      </c>
      <c r="L822" s="12" t="str">
        <f>IF(_xlfn.IFNA(VLOOKUP(D822,ctlistM2!A:AI,20,FALSE),"FA 12:0")=0,"FA 12:0", _xlfn.IFNA(VLOOKUP(D822,ctlistM2!A:AI,20,FALSE),"FA 12:0"))</f>
        <v>FA 12:0</v>
      </c>
      <c r="M822">
        <f>_xlfn.IFNA(VLOOKUP(D822,ctlistM2!A:AR,27,FALSE),0)</f>
        <v>0</v>
      </c>
      <c r="N822" s="2">
        <f>IF(M822=0,0,VLOOKUP(L822,ProbListM2!D:W,IF(M822=1,17,IF(M822=2,18,IF(M822=3,19,IF(M822=4,20)))), FALSE))</f>
        <v>0</v>
      </c>
      <c r="O822" t="str">
        <f>IF(_xlfn.IFNA(VLOOKUP(D822,ctlistM2!A:AI,28,FALSE),"FA 12:0")=0,"FA 12:0", _xlfn.IFNA(VLOOKUP(D822,ctlistM2!A:AI,28,FALSE),"FA 12:0"))</f>
        <v>FA 12:0</v>
      </c>
      <c r="P822">
        <f>_xlfn.IFNA(VLOOKUP(D822,ctlistM2!A:AU,35,FALSE),0)</f>
        <v>0</v>
      </c>
      <c r="Q822" s="2">
        <f>IF(P822=0,0,VLOOKUP(O822,ProbListM2!D:W,IF(P822=1,17,IF(P822=2,18,IF(P822=3,19,IF(P822=4,20)))), FALSE))</f>
        <v>0</v>
      </c>
    </row>
    <row r="823" spans="1:17" x14ac:dyDescent="0.25">
      <c r="A823">
        <v>822</v>
      </c>
      <c r="B823">
        <v>510.4</v>
      </c>
      <c r="C823">
        <v>369.4</v>
      </c>
      <c r="D823" t="s">
        <v>130</v>
      </c>
      <c r="E823">
        <f>VLOOKUP(D823,ProbListM2!D:S,10,FALSE)</f>
        <v>0.73725544084494732</v>
      </c>
      <c r="F823" t="str">
        <f>_xlfn.IFNA(VLOOKUP(D823,ctlistM2!A:AI,4,FALSE),"FA 12:0")</f>
        <v>LPE 20:1</v>
      </c>
      <c r="G823">
        <f>_xlfn.IFNA(VLOOKUP(D823,ctlistM2!A:AL,11,FALSE),0)</f>
        <v>1</v>
      </c>
      <c r="H823" s="2">
        <f>IF(G823=0,0,VLOOKUP(F823,ProbListM2!D:W,IF(G823=1,17,IF(G823=2,18,IF(G823=3,19,IF(G823=4,20)))), FALSE))</f>
        <v>2.8970133327528423E-2</v>
      </c>
      <c r="I823" s="12" t="str">
        <f>IF(_xlfn.IFNA(VLOOKUP(D823,ctlistM2!A:AI,12,FALSE),"FA 12:0")=0,"FA 12:0", _xlfn.IFNA(VLOOKUP(D823,ctlistM2!A:AI,12,FALSE),"FA 12:0"))</f>
        <v>FA 12:0</v>
      </c>
      <c r="J823" s="12">
        <f>_xlfn.IFNA(VLOOKUP(D823,ctlistM2!A:AO,19,FALSE),0)</f>
        <v>0</v>
      </c>
      <c r="K823" s="2">
        <f>IF(J823=0,0,VLOOKUP(I823,ProbListM2!D:W,IF(J823=1,17,IF(J823=2,18,IF(J823=3,19,IF(J823=4,20)))),FALSE))</f>
        <v>0</v>
      </c>
      <c r="L823" s="12" t="str">
        <f>IF(_xlfn.IFNA(VLOOKUP(D823,ctlistM2!A:AI,20,FALSE),"FA 12:0")=0,"FA 12:0", _xlfn.IFNA(VLOOKUP(D823,ctlistM2!A:AI,20,FALSE),"FA 12:0"))</f>
        <v>FA 12:0</v>
      </c>
      <c r="M823">
        <f>_xlfn.IFNA(VLOOKUP(D823,ctlistM2!A:AR,27,FALSE),0)</f>
        <v>0</v>
      </c>
      <c r="N823" s="2">
        <f>IF(M823=0,0,VLOOKUP(L823,ProbListM2!D:W,IF(M823=1,17,IF(M823=2,18,IF(M823=3,19,IF(M823=4,20)))), FALSE))</f>
        <v>0</v>
      </c>
      <c r="O823" t="str">
        <f>IF(_xlfn.IFNA(VLOOKUP(D823,ctlistM2!A:AI,28,FALSE),"FA 12:0")=0,"FA 12:0", _xlfn.IFNA(VLOOKUP(D823,ctlistM2!A:AI,28,FALSE),"FA 12:0"))</f>
        <v>FA 12:0</v>
      </c>
      <c r="P823">
        <f>_xlfn.IFNA(VLOOKUP(D823,ctlistM2!A:AU,35,FALSE),0)</f>
        <v>0</v>
      </c>
      <c r="Q823" s="2">
        <f>IF(P823=0,0,VLOOKUP(O823,ProbListM2!D:W,IF(P823=1,17,IF(P823=2,18,IF(P823=3,19,IF(P823=4,20)))), FALSE))</f>
        <v>0</v>
      </c>
    </row>
    <row r="824" spans="1:17" x14ac:dyDescent="0.25">
      <c r="A824">
        <v>823</v>
      </c>
      <c r="B824">
        <v>508.4</v>
      </c>
      <c r="C824">
        <v>367.4</v>
      </c>
      <c r="D824" t="s">
        <v>131</v>
      </c>
      <c r="E824">
        <f>VLOOKUP(D824,ProbListM2!D:S,10,FALSE)</f>
        <v>0.73747666725189776</v>
      </c>
      <c r="F824" t="str">
        <f>_xlfn.IFNA(VLOOKUP(D824,ctlistM2!A:AI,4,FALSE),"FA 12:0")</f>
        <v>LPE 20:2</v>
      </c>
      <c r="G824">
        <f>_xlfn.IFNA(VLOOKUP(D824,ctlistM2!A:AL,11,FALSE),0)</f>
        <v>1</v>
      </c>
      <c r="H824" s="2">
        <f>IF(G824=0,0,VLOOKUP(F824,ProbListM2!D:W,IF(G824=1,17,IF(G824=2,18,IF(G824=3,19,IF(G824=4,20)))), FALSE))</f>
        <v>2.8920572803671839E-2</v>
      </c>
      <c r="I824" s="12" t="str">
        <f>IF(_xlfn.IFNA(VLOOKUP(D824,ctlistM2!A:AI,12,FALSE),"FA 12:0")=0,"FA 12:0", _xlfn.IFNA(VLOOKUP(D824,ctlistM2!A:AI,12,FALSE),"FA 12:0"))</f>
        <v>FA 12:0</v>
      </c>
      <c r="J824" s="12">
        <f>_xlfn.IFNA(VLOOKUP(D824,ctlistM2!A:AO,19,FALSE),0)</f>
        <v>0</v>
      </c>
      <c r="K824" s="2">
        <f>IF(J824=0,0,VLOOKUP(I824,ProbListM2!D:W,IF(J824=1,17,IF(J824=2,18,IF(J824=3,19,IF(J824=4,20)))),FALSE))</f>
        <v>0</v>
      </c>
      <c r="L824" s="12" t="str">
        <f>IF(_xlfn.IFNA(VLOOKUP(D824,ctlistM2!A:AI,20,FALSE),"FA 12:0")=0,"FA 12:0", _xlfn.IFNA(VLOOKUP(D824,ctlistM2!A:AI,20,FALSE),"FA 12:0"))</f>
        <v>FA 12:0</v>
      </c>
      <c r="M824">
        <f>_xlfn.IFNA(VLOOKUP(D824,ctlistM2!A:AR,27,FALSE),0)</f>
        <v>0</v>
      </c>
      <c r="N824" s="2">
        <f>IF(M824=0,0,VLOOKUP(L824,ProbListM2!D:W,IF(M824=1,17,IF(M824=2,18,IF(M824=3,19,IF(M824=4,20)))), FALSE))</f>
        <v>0</v>
      </c>
      <c r="O824" t="str">
        <f>IF(_xlfn.IFNA(VLOOKUP(D824,ctlistM2!A:AI,28,FALSE),"FA 12:0")=0,"FA 12:0", _xlfn.IFNA(VLOOKUP(D824,ctlistM2!A:AI,28,FALSE),"FA 12:0"))</f>
        <v>FA 12:0</v>
      </c>
      <c r="P824">
        <f>_xlfn.IFNA(VLOOKUP(D824,ctlistM2!A:AU,35,FALSE),0)</f>
        <v>0</v>
      </c>
      <c r="Q824" s="2">
        <f>IF(P824=0,0,VLOOKUP(O824,ProbListM2!D:W,IF(P824=1,17,IF(P824=2,18,IF(P824=3,19,IF(P824=4,20)))), FALSE))</f>
        <v>0</v>
      </c>
    </row>
    <row r="825" spans="1:17" x14ac:dyDescent="0.25">
      <c r="A825">
        <v>824</v>
      </c>
      <c r="B825">
        <v>506.4</v>
      </c>
      <c r="C825">
        <v>365.4</v>
      </c>
      <c r="D825" t="s">
        <v>132</v>
      </c>
      <c r="E825">
        <f>VLOOKUP(D825,ProbListM2!D:S,10,FALSE)</f>
        <v>0.73769796004170618</v>
      </c>
      <c r="F825" t="str">
        <f>_xlfn.IFNA(VLOOKUP(D825,ctlistM2!A:AI,4,FALSE),"FA 12:0")</f>
        <v>LPE 20:3</v>
      </c>
      <c r="G825">
        <f>_xlfn.IFNA(VLOOKUP(D825,ctlistM2!A:AL,11,FALSE),0)</f>
        <v>1</v>
      </c>
      <c r="H825" s="2">
        <f>IF(G825=0,0,VLOOKUP(F825,ProbListM2!D:W,IF(G825=1,17,IF(G825=2,18,IF(G825=3,19,IF(G825=4,20)))), FALSE))</f>
        <v>2.8871046360990315E-2</v>
      </c>
      <c r="I825" s="12" t="str">
        <f>IF(_xlfn.IFNA(VLOOKUP(D825,ctlistM2!A:AI,12,FALSE),"FA 12:0")=0,"FA 12:0", _xlfn.IFNA(VLOOKUP(D825,ctlistM2!A:AI,12,FALSE),"FA 12:0"))</f>
        <v>FA 12:0</v>
      </c>
      <c r="J825" s="12">
        <f>_xlfn.IFNA(VLOOKUP(D825,ctlistM2!A:AO,19,FALSE),0)</f>
        <v>0</v>
      </c>
      <c r="K825" s="2">
        <f>IF(J825=0,0,VLOOKUP(I825,ProbListM2!D:W,IF(J825=1,17,IF(J825=2,18,IF(J825=3,19,IF(J825=4,20)))),FALSE))</f>
        <v>0</v>
      </c>
      <c r="L825" s="12" t="str">
        <f>IF(_xlfn.IFNA(VLOOKUP(D825,ctlistM2!A:AI,20,FALSE),"FA 12:0")=0,"FA 12:0", _xlfn.IFNA(VLOOKUP(D825,ctlistM2!A:AI,20,FALSE),"FA 12:0"))</f>
        <v>FA 12:0</v>
      </c>
      <c r="M825">
        <f>_xlfn.IFNA(VLOOKUP(D825,ctlistM2!A:AR,27,FALSE),0)</f>
        <v>0</v>
      </c>
      <c r="N825" s="2">
        <f>IF(M825=0,0,VLOOKUP(L825,ProbListM2!D:W,IF(M825=1,17,IF(M825=2,18,IF(M825=3,19,IF(M825=4,20)))), FALSE))</f>
        <v>0</v>
      </c>
      <c r="O825" t="str">
        <f>IF(_xlfn.IFNA(VLOOKUP(D825,ctlistM2!A:AI,28,FALSE),"FA 12:0")=0,"FA 12:0", _xlfn.IFNA(VLOOKUP(D825,ctlistM2!A:AI,28,FALSE),"FA 12:0"))</f>
        <v>FA 12:0</v>
      </c>
      <c r="P825">
        <f>_xlfn.IFNA(VLOOKUP(D825,ctlistM2!A:AU,35,FALSE),0)</f>
        <v>0</v>
      </c>
      <c r="Q825" s="2">
        <f>IF(P825=0,0,VLOOKUP(O825,ProbListM2!D:W,IF(P825=1,17,IF(P825=2,18,IF(P825=3,19,IF(P825=4,20)))), FALSE))</f>
        <v>0</v>
      </c>
    </row>
    <row r="826" spans="1:17" x14ac:dyDescent="0.25">
      <c r="A826">
        <v>825</v>
      </c>
      <c r="B826">
        <v>504.4</v>
      </c>
      <c r="C826">
        <v>363.4</v>
      </c>
      <c r="D826" t="s">
        <v>133</v>
      </c>
      <c r="E826">
        <f>VLOOKUP(D826,ProbListM2!D:S,10,FALSE)</f>
        <v>0.73791931923429199</v>
      </c>
      <c r="F826" t="str">
        <f>_xlfn.IFNA(VLOOKUP(D826,ctlistM2!A:AI,4,FALSE),"FA 12:0")</f>
        <v>LPE 20:4</v>
      </c>
      <c r="G826">
        <f>_xlfn.IFNA(VLOOKUP(D826,ctlistM2!A:AL,11,FALSE),0)</f>
        <v>1</v>
      </c>
      <c r="H826" s="2">
        <f>IF(G826=0,0,VLOOKUP(F826,ProbListM2!D:W,IF(G826=1,17,IF(G826=2,18,IF(G826=3,19,IF(G826=4,20)))), FALSE))</f>
        <v>2.8821554044333893E-2</v>
      </c>
      <c r="I826" s="12" t="str">
        <f>IF(_xlfn.IFNA(VLOOKUP(D826,ctlistM2!A:AI,12,FALSE),"FA 12:0")=0,"FA 12:0", _xlfn.IFNA(VLOOKUP(D826,ctlistM2!A:AI,12,FALSE),"FA 12:0"))</f>
        <v>FA 12:0</v>
      </c>
      <c r="J826" s="12">
        <f>_xlfn.IFNA(VLOOKUP(D826,ctlistM2!A:AO,19,FALSE),0)</f>
        <v>0</v>
      </c>
      <c r="K826" s="2">
        <f>IF(J826=0,0,VLOOKUP(I826,ProbListM2!D:W,IF(J826=1,17,IF(J826=2,18,IF(J826=3,19,IF(J826=4,20)))),FALSE))</f>
        <v>0</v>
      </c>
      <c r="L826" s="12" t="str">
        <f>IF(_xlfn.IFNA(VLOOKUP(D826,ctlistM2!A:AI,20,FALSE),"FA 12:0")=0,"FA 12:0", _xlfn.IFNA(VLOOKUP(D826,ctlistM2!A:AI,20,FALSE),"FA 12:0"))</f>
        <v>FA 12:0</v>
      </c>
      <c r="M826">
        <f>_xlfn.IFNA(VLOOKUP(D826,ctlistM2!A:AR,27,FALSE),0)</f>
        <v>0</v>
      </c>
      <c r="N826" s="2">
        <f>IF(M826=0,0,VLOOKUP(L826,ProbListM2!D:W,IF(M826=1,17,IF(M826=2,18,IF(M826=3,19,IF(M826=4,20)))), FALSE))</f>
        <v>0</v>
      </c>
      <c r="O826" t="str">
        <f>IF(_xlfn.IFNA(VLOOKUP(D826,ctlistM2!A:AI,28,FALSE),"FA 12:0")=0,"FA 12:0", _xlfn.IFNA(VLOOKUP(D826,ctlistM2!A:AI,28,FALSE),"FA 12:0"))</f>
        <v>FA 12:0</v>
      </c>
      <c r="P826">
        <f>_xlfn.IFNA(VLOOKUP(D826,ctlistM2!A:AU,35,FALSE),0)</f>
        <v>0</v>
      </c>
      <c r="Q826" s="2">
        <f>IF(P826=0,0,VLOOKUP(O826,ProbListM2!D:W,IF(P826=1,17,IF(P826=2,18,IF(P826=3,19,IF(P826=4,20)))), FALSE))</f>
        <v>0</v>
      </c>
    </row>
    <row r="827" spans="1:17" x14ac:dyDescent="0.25">
      <c r="A827">
        <v>826</v>
      </c>
      <c r="B827">
        <v>502.4</v>
      </c>
      <c r="C827">
        <v>361.4</v>
      </c>
      <c r="D827" t="s">
        <v>134</v>
      </c>
      <c r="E827">
        <f>VLOOKUP(D827,ProbListM2!D:S,10,FALSE)</f>
        <v>0.73814074484958003</v>
      </c>
      <c r="F827" t="str">
        <f>_xlfn.IFNA(VLOOKUP(D827,ctlistM2!A:AI,4,FALSE),"FA 12:0")</f>
        <v>LPE 20:5</v>
      </c>
      <c r="G827">
        <f>_xlfn.IFNA(VLOOKUP(D827,ctlistM2!A:AL,11,FALSE),0)</f>
        <v>1</v>
      </c>
      <c r="H827" s="2">
        <f>IF(G827=0,0,VLOOKUP(F827,ProbListM2!D:W,IF(G827=1,17,IF(G827=2,18,IF(G827=3,19,IF(G827=4,20)))), FALSE))</f>
        <v>2.8772095898582446E-2</v>
      </c>
      <c r="I827" s="12" t="str">
        <f>IF(_xlfn.IFNA(VLOOKUP(D827,ctlistM2!A:AI,12,FALSE),"FA 12:0")=0,"FA 12:0", _xlfn.IFNA(VLOOKUP(D827,ctlistM2!A:AI,12,FALSE),"FA 12:0"))</f>
        <v>dLPE 19:0</v>
      </c>
      <c r="J827" s="12">
        <f>_xlfn.IFNA(VLOOKUP(D827,ctlistM2!A:AO,19,FALSE),0)</f>
        <v>3</v>
      </c>
      <c r="K827" s="2">
        <f>IF(J827=0,0,VLOOKUP(I827,ProbListM2!D:W,IF(J827=1,17,IF(J827=2,18,IF(J827=3,19,IF(J827=4,20)))),FALSE))</f>
        <v>0.18770527472271742</v>
      </c>
      <c r="L827" s="12" t="str">
        <f>IF(_xlfn.IFNA(VLOOKUP(D827,ctlistM2!A:AI,20,FALSE),"FA 12:0")=0,"FA 12:0", _xlfn.IFNA(VLOOKUP(D827,ctlistM2!A:AI,20,FALSE),"FA 12:0"))</f>
        <v>FA 12:0</v>
      </c>
      <c r="M827">
        <f>_xlfn.IFNA(VLOOKUP(D827,ctlistM2!A:AR,27,FALSE),0)</f>
        <v>0</v>
      </c>
      <c r="N827" s="2">
        <f>IF(M827=0,0,VLOOKUP(L827,ProbListM2!D:W,IF(M827=1,17,IF(M827=2,18,IF(M827=3,19,IF(M827=4,20)))), FALSE))</f>
        <v>0</v>
      </c>
      <c r="O827" t="str">
        <f>IF(_xlfn.IFNA(VLOOKUP(D827,ctlistM2!A:AI,28,FALSE),"FA 12:0")=0,"FA 12:0", _xlfn.IFNA(VLOOKUP(D827,ctlistM2!A:AI,28,FALSE),"FA 12:0"))</f>
        <v>FA 12:0</v>
      </c>
      <c r="P827">
        <f>_xlfn.IFNA(VLOOKUP(D827,ctlistM2!A:AU,35,FALSE),0)</f>
        <v>0</v>
      </c>
      <c r="Q827" s="2">
        <f>IF(P827=0,0,VLOOKUP(O827,ProbListM2!D:W,IF(P827=1,17,IF(P827=2,18,IF(P827=3,19,IF(P827=4,20)))), FALSE))</f>
        <v>0</v>
      </c>
    </row>
    <row r="828" spans="1:17" x14ac:dyDescent="0.25">
      <c r="A828">
        <v>827</v>
      </c>
      <c r="B828">
        <v>500.4</v>
      </c>
      <c r="C828">
        <v>359.4</v>
      </c>
      <c r="D828" t="s">
        <v>135</v>
      </c>
      <c r="E828">
        <f>VLOOKUP(D828,ProbListM2!D:S,10,FALSE)</f>
        <v>0.73836223690750202</v>
      </c>
      <c r="F828" t="str">
        <f>_xlfn.IFNA(VLOOKUP(D828,ctlistM2!A:AI,4,FALSE),"FA 12:0")</f>
        <v>FA 12:0</v>
      </c>
      <c r="G828">
        <f>_xlfn.IFNA(VLOOKUP(D828,ctlistM2!A:AL,11,FALSE),0)</f>
        <v>0</v>
      </c>
      <c r="H828" s="2">
        <f>IF(G828=0,0,VLOOKUP(F828,ProbListM2!D:W,IF(G828=1,17,IF(G828=2,18,IF(G828=3,19,IF(G828=4,20)))), FALSE))</f>
        <v>0</v>
      </c>
      <c r="I828" s="12" t="str">
        <f>IF(_xlfn.IFNA(VLOOKUP(D828,ctlistM2!A:AI,12,FALSE),"FA 12:0")=0,"FA 12:0", _xlfn.IFNA(VLOOKUP(D828,ctlistM2!A:AI,12,FALSE),"FA 12:0"))</f>
        <v>FA 12:0</v>
      </c>
      <c r="J828" s="12">
        <f>_xlfn.IFNA(VLOOKUP(D828,ctlistM2!A:AO,19,FALSE),0)</f>
        <v>0</v>
      </c>
      <c r="K828" s="2">
        <f>IF(J828=0,0,VLOOKUP(I828,ProbListM2!D:W,IF(J828=1,17,IF(J828=2,18,IF(J828=3,19,IF(J828=4,20)))),FALSE))</f>
        <v>0</v>
      </c>
      <c r="L828" s="12" t="str">
        <f>IF(_xlfn.IFNA(VLOOKUP(D828,ctlistM2!A:AI,20,FALSE),"FA 12:0")=0,"FA 12:0", _xlfn.IFNA(VLOOKUP(D828,ctlistM2!A:AI,20,FALSE),"FA 12:0"))</f>
        <v>FA 12:0</v>
      </c>
      <c r="M828">
        <f>_xlfn.IFNA(VLOOKUP(D828,ctlistM2!A:AR,27,FALSE),0)</f>
        <v>0</v>
      </c>
      <c r="N828" s="2">
        <f>IF(M828=0,0,VLOOKUP(L828,ProbListM2!D:W,IF(M828=1,17,IF(M828=2,18,IF(M828=3,19,IF(M828=4,20)))), FALSE))</f>
        <v>0</v>
      </c>
      <c r="O828" t="str">
        <f>IF(_xlfn.IFNA(VLOOKUP(D828,ctlistM2!A:AI,28,FALSE),"FA 12:0")=0,"FA 12:0", _xlfn.IFNA(VLOOKUP(D828,ctlistM2!A:AI,28,FALSE),"FA 12:0"))</f>
        <v>FA 12:0</v>
      </c>
      <c r="P828">
        <f>_xlfn.IFNA(VLOOKUP(D828,ctlistM2!A:AU,35,FALSE),0)</f>
        <v>0</v>
      </c>
      <c r="Q828" s="2">
        <f>IF(P828=0,0,VLOOKUP(O828,ProbListM2!D:W,IF(P828=1,17,IF(P828=2,18,IF(P828=3,19,IF(P828=4,20)))), FALSE))</f>
        <v>0</v>
      </c>
    </row>
    <row r="829" spans="1:17" x14ac:dyDescent="0.25">
      <c r="A829">
        <v>828</v>
      </c>
      <c r="B829">
        <v>538.4</v>
      </c>
      <c r="C829">
        <v>397.4</v>
      </c>
      <c r="D829" t="s">
        <v>136</v>
      </c>
      <c r="E829">
        <f>VLOOKUP(D829,ProbListM2!D:S,10,FALSE)</f>
        <v>0.72069245137941196</v>
      </c>
      <c r="F829" t="str">
        <f>_xlfn.IFNA(VLOOKUP(D829,ctlistM2!A:AI,4,FALSE),"FA 12:0")</f>
        <v>LPE 22:1</v>
      </c>
      <c r="G829">
        <f>_xlfn.IFNA(VLOOKUP(D829,ctlistM2!A:AL,11,FALSE),0)</f>
        <v>1</v>
      </c>
      <c r="H829" s="2">
        <f>IF(G829=0,0,VLOOKUP(F829,ProbListM2!D:W,IF(G829=1,17,IF(G829=2,18,IF(G829=3,19,IF(G829=4,20)))), FALSE))</f>
        <v>3.2756260569168999E-2</v>
      </c>
      <c r="I829" s="12" t="str">
        <f>IF(_xlfn.IFNA(VLOOKUP(D829,ctlistM2!A:AI,12,FALSE),"FA 12:0")=0,"FA 12:0", _xlfn.IFNA(VLOOKUP(D829,ctlistM2!A:AI,12,FALSE),"FA 12:0"))</f>
        <v>FA 12:0</v>
      </c>
      <c r="J829" s="12">
        <f>_xlfn.IFNA(VLOOKUP(D829,ctlistM2!A:AO,19,FALSE),0)</f>
        <v>0</v>
      </c>
      <c r="K829" s="2">
        <f>IF(J829=0,0,VLOOKUP(I829,ProbListM2!D:W,IF(J829=1,17,IF(J829=2,18,IF(J829=3,19,IF(J829=4,20)))),FALSE))</f>
        <v>0</v>
      </c>
      <c r="L829" s="12" t="str">
        <f>IF(_xlfn.IFNA(VLOOKUP(D829,ctlistM2!A:AI,20,FALSE),"FA 12:0")=0,"FA 12:0", _xlfn.IFNA(VLOOKUP(D829,ctlistM2!A:AI,20,FALSE),"FA 12:0"))</f>
        <v>FA 12:0</v>
      </c>
      <c r="M829">
        <f>_xlfn.IFNA(VLOOKUP(D829,ctlistM2!A:AR,27,FALSE),0)</f>
        <v>0</v>
      </c>
      <c r="N829" s="2">
        <f>IF(M829=0,0,VLOOKUP(L829,ProbListM2!D:W,IF(M829=1,17,IF(M829=2,18,IF(M829=3,19,IF(M829=4,20)))), FALSE))</f>
        <v>0</v>
      </c>
      <c r="O829" t="str">
        <f>IF(_xlfn.IFNA(VLOOKUP(D829,ctlistM2!A:AI,28,FALSE),"FA 12:0")=0,"FA 12:0", _xlfn.IFNA(VLOOKUP(D829,ctlistM2!A:AI,28,FALSE),"FA 12:0"))</f>
        <v>FA 12:0</v>
      </c>
      <c r="P829">
        <f>_xlfn.IFNA(VLOOKUP(D829,ctlistM2!A:AU,35,FALSE),0)</f>
        <v>0</v>
      </c>
      <c r="Q829" s="2">
        <f>IF(P829=0,0,VLOOKUP(O829,ProbListM2!D:W,IF(P829=1,17,IF(P829=2,18,IF(P829=3,19,IF(P829=4,20)))), FALSE))</f>
        <v>0</v>
      </c>
    </row>
    <row r="830" spans="1:17" x14ac:dyDescent="0.25">
      <c r="A830">
        <v>829</v>
      </c>
      <c r="B830">
        <v>536.4</v>
      </c>
      <c r="C830">
        <v>395.4</v>
      </c>
      <c r="D830" t="s">
        <v>137</v>
      </c>
      <c r="E830">
        <f>VLOOKUP(D830,ProbListM2!D:S,10,FALSE)</f>
        <v>0.72090870777129745</v>
      </c>
      <c r="F830" t="str">
        <f>_xlfn.IFNA(VLOOKUP(D830,ctlistM2!A:AI,4,FALSE),"FA 12:0")</f>
        <v>LPE 22:2</v>
      </c>
      <c r="G830">
        <f>_xlfn.IFNA(VLOOKUP(D830,ctlistM2!A:AL,11,FALSE),0)</f>
        <v>1</v>
      </c>
      <c r="H830" s="2">
        <f>IF(G830=0,0,VLOOKUP(F830,ProbListM2!D:W,IF(G830=1,17,IF(G830=2,18,IF(G830=3,19,IF(G830=4,20)))), FALSE))</f>
        <v>3.2704201922979195E-2</v>
      </c>
      <c r="I830" s="12" t="str">
        <f>IF(_xlfn.IFNA(VLOOKUP(D830,ctlistM2!A:AI,12,FALSE),"FA 12:0")=0,"FA 12:0", _xlfn.IFNA(VLOOKUP(D830,ctlistM2!A:AI,12,FALSE),"FA 12:0"))</f>
        <v>FA 12:0</v>
      </c>
      <c r="J830" s="12">
        <f>_xlfn.IFNA(VLOOKUP(D830,ctlistM2!A:AO,19,FALSE),0)</f>
        <v>0</v>
      </c>
      <c r="K830" s="2">
        <f>IF(J830=0,0,VLOOKUP(I830,ProbListM2!D:W,IF(J830=1,17,IF(J830=2,18,IF(J830=3,19,IF(J830=4,20)))),FALSE))</f>
        <v>0</v>
      </c>
      <c r="L830" s="12" t="str">
        <f>IF(_xlfn.IFNA(VLOOKUP(D830,ctlistM2!A:AI,20,FALSE),"FA 12:0")=0,"FA 12:0", _xlfn.IFNA(VLOOKUP(D830,ctlistM2!A:AI,20,FALSE),"FA 12:0"))</f>
        <v>FA 12:0</v>
      </c>
      <c r="M830">
        <f>_xlfn.IFNA(VLOOKUP(D830,ctlistM2!A:AR,27,FALSE),0)</f>
        <v>0</v>
      </c>
      <c r="N830" s="2">
        <f>IF(M830=0,0,VLOOKUP(L830,ProbListM2!D:W,IF(M830=1,17,IF(M830=2,18,IF(M830=3,19,IF(M830=4,20)))), FALSE))</f>
        <v>0</v>
      </c>
      <c r="O830" t="str">
        <f>IF(_xlfn.IFNA(VLOOKUP(D830,ctlistM2!A:AI,28,FALSE),"FA 12:0")=0,"FA 12:0", _xlfn.IFNA(VLOOKUP(D830,ctlistM2!A:AI,28,FALSE),"FA 12:0"))</f>
        <v>FA 12:0</v>
      </c>
      <c r="P830">
        <f>_xlfn.IFNA(VLOOKUP(D830,ctlistM2!A:AU,35,FALSE),0)</f>
        <v>0</v>
      </c>
      <c r="Q830" s="2">
        <f>IF(P830=0,0,VLOOKUP(O830,ProbListM2!D:W,IF(P830=1,17,IF(P830=2,18,IF(P830=3,19,IF(P830=4,20)))), FALSE))</f>
        <v>0</v>
      </c>
    </row>
    <row r="831" spans="1:17" x14ac:dyDescent="0.25">
      <c r="A831">
        <v>830</v>
      </c>
      <c r="B831">
        <v>534.4</v>
      </c>
      <c r="C831">
        <v>393.4</v>
      </c>
      <c r="D831" t="s">
        <v>138</v>
      </c>
      <c r="E831">
        <f>VLOOKUP(D831,ProbListM2!D:S,10,FALSE)</f>
        <v>0.72112502905470066</v>
      </c>
      <c r="F831" t="str">
        <f>_xlfn.IFNA(VLOOKUP(D831,ctlistM2!A:AI,4,FALSE),"FA 12:0")</f>
        <v>FA 12:0</v>
      </c>
      <c r="G831">
        <f>_xlfn.IFNA(VLOOKUP(D831,ctlistM2!A:AL,11,FALSE),0)</f>
        <v>0</v>
      </c>
      <c r="H831" s="2">
        <f>IF(G831=0,0,VLOOKUP(F831,ProbListM2!D:W,IF(G831=1,17,IF(G831=2,18,IF(G831=3,19,IF(G831=4,20)))), FALSE))</f>
        <v>0</v>
      </c>
      <c r="I831" s="12" t="str">
        <f>IF(_xlfn.IFNA(VLOOKUP(D831,ctlistM2!A:AI,12,FALSE),"FA 12:0")=0,"FA 12:0", _xlfn.IFNA(VLOOKUP(D831,ctlistM2!A:AI,12,FALSE),"FA 12:0"))</f>
        <v>FA 12:0</v>
      </c>
      <c r="J831" s="12">
        <f>_xlfn.IFNA(VLOOKUP(D831,ctlistM2!A:AO,19,FALSE),0)</f>
        <v>0</v>
      </c>
      <c r="K831" s="2">
        <f>IF(J831=0,0,VLOOKUP(I831,ProbListM2!D:W,IF(J831=1,17,IF(J831=2,18,IF(J831=3,19,IF(J831=4,20)))),FALSE))</f>
        <v>0</v>
      </c>
      <c r="L831" s="12" t="str">
        <f>IF(_xlfn.IFNA(VLOOKUP(D831,ctlistM2!A:AI,20,FALSE),"FA 12:0")=0,"FA 12:0", _xlfn.IFNA(VLOOKUP(D831,ctlistM2!A:AI,20,FALSE),"FA 12:0"))</f>
        <v>FA 12:0</v>
      </c>
      <c r="M831">
        <f>_xlfn.IFNA(VLOOKUP(D831,ctlistM2!A:AR,27,FALSE),0)</f>
        <v>0</v>
      </c>
      <c r="N831" s="2">
        <f>IF(M831=0,0,VLOOKUP(L831,ProbListM2!D:W,IF(M831=1,17,IF(M831=2,18,IF(M831=3,19,IF(M831=4,20)))), FALSE))</f>
        <v>0</v>
      </c>
      <c r="O831" t="str">
        <f>IF(_xlfn.IFNA(VLOOKUP(D831,ctlistM2!A:AI,28,FALSE),"FA 12:0")=0,"FA 12:0", _xlfn.IFNA(VLOOKUP(D831,ctlistM2!A:AI,28,FALSE),"FA 12:0"))</f>
        <v>FA 12:0</v>
      </c>
      <c r="P831">
        <f>_xlfn.IFNA(VLOOKUP(D831,ctlistM2!A:AU,35,FALSE),0)</f>
        <v>0</v>
      </c>
      <c r="Q831" s="2">
        <f>IF(P831=0,0,VLOOKUP(O831,ProbListM2!D:W,IF(P831=1,17,IF(P831=2,18,IF(P831=3,19,IF(P831=4,20)))), FALSE))</f>
        <v>0</v>
      </c>
    </row>
    <row r="832" spans="1:17" x14ac:dyDescent="0.25">
      <c r="A832">
        <v>831</v>
      </c>
      <c r="B832">
        <v>530.4</v>
      </c>
      <c r="C832">
        <v>389.4</v>
      </c>
      <c r="D832" t="s">
        <v>139</v>
      </c>
      <c r="E832">
        <f>VLOOKUP(D832,ProbListM2!D:S,10,FALSE)</f>
        <v>0.7215578663739538</v>
      </c>
      <c r="F832" t="str">
        <f>_xlfn.IFNA(VLOOKUP(D832,ctlistM2!A:AI,4,FALSE),"FA 12:0")</f>
        <v>LPE 22:5</v>
      </c>
      <c r="G832">
        <f>_xlfn.IFNA(VLOOKUP(D832,ctlistM2!A:AL,11,FALSE),0)</f>
        <v>1</v>
      </c>
      <c r="H832" s="2">
        <f>IF(G832=0,0,VLOOKUP(F832,ProbListM2!D:W,IF(G832=1,17,IF(G832=2,18,IF(G832=3,19,IF(G832=4,20)))), FALSE))</f>
        <v>3.2548210646549683E-2</v>
      </c>
      <c r="I832" s="12" t="str">
        <f>IF(_xlfn.IFNA(VLOOKUP(D832,ctlistM2!A:AI,12,FALSE),"FA 12:0")=0,"FA 12:0", _xlfn.IFNA(VLOOKUP(D832,ctlistM2!A:AI,12,FALSE),"FA 12:0"))</f>
        <v>FA 12:0</v>
      </c>
      <c r="J832" s="12">
        <f>_xlfn.IFNA(VLOOKUP(D832,ctlistM2!A:AO,19,FALSE),0)</f>
        <v>0</v>
      </c>
      <c r="K832" s="2">
        <f>IF(J832=0,0,VLOOKUP(I832,ProbListM2!D:W,IF(J832=1,17,IF(J832=2,18,IF(J832=3,19,IF(J832=4,20)))),FALSE))</f>
        <v>0</v>
      </c>
      <c r="L832" s="12" t="str">
        <f>IF(_xlfn.IFNA(VLOOKUP(D832,ctlistM2!A:AI,20,FALSE),"FA 12:0")=0,"FA 12:0", _xlfn.IFNA(VLOOKUP(D832,ctlistM2!A:AI,20,FALSE),"FA 12:0"))</f>
        <v>FA 12:0</v>
      </c>
      <c r="M832">
        <f>_xlfn.IFNA(VLOOKUP(D832,ctlistM2!A:AR,27,FALSE),0)</f>
        <v>0</v>
      </c>
      <c r="N832" s="2">
        <f>IF(M832=0,0,VLOOKUP(L832,ProbListM2!D:W,IF(M832=1,17,IF(M832=2,18,IF(M832=3,19,IF(M832=4,20)))), FALSE))</f>
        <v>0</v>
      </c>
      <c r="O832" t="str">
        <f>IF(_xlfn.IFNA(VLOOKUP(D832,ctlistM2!A:AI,28,FALSE),"FA 12:0")=0,"FA 12:0", _xlfn.IFNA(VLOOKUP(D832,ctlistM2!A:AI,28,FALSE),"FA 12:0"))</f>
        <v>FA 12:0</v>
      </c>
      <c r="P832">
        <f>_xlfn.IFNA(VLOOKUP(D832,ctlistM2!A:AU,35,FALSE),0)</f>
        <v>0</v>
      </c>
      <c r="Q832" s="2">
        <f>IF(P832=0,0,VLOOKUP(O832,ProbListM2!D:W,IF(P832=1,17,IF(P832=2,18,IF(P832=3,19,IF(P832=4,20)))), FALSE))</f>
        <v>0</v>
      </c>
    </row>
    <row r="833" spans="1:17" x14ac:dyDescent="0.25">
      <c r="A833">
        <v>832</v>
      </c>
      <c r="B833">
        <v>528.4</v>
      </c>
      <c r="C833">
        <v>387.4</v>
      </c>
      <c r="D833" t="s">
        <v>140</v>
      </c>
      <c r="E833">
        <f>VLOOKUP(D833,ProbListM2!D:S,10,FALSE)</f>
        <v>0.72177438244876491</v>
      </c>
      <c r="F833" t="str">
        <f>_xlfn.IFNA(VLOOKUP(D833,ctlistM2!A:AI,4,FALSE),"FA 12:0")</f>
        <v>LPE 22:6</v>
      </c>
      <c r="G833">
        <f>_xlfn.IFNA(VLOOKUP(D833,ctlistM2!A:AL,11,FALSE),0)</f>
        <v>1</v>
      </c>
      <c r="H833" s="2">
        <f>IF(G833=0,0,VLOOKUP(F833,ProbListM2!D:W,IF(G833=1,17,IF(G833=2,18,IF(G833=3,19,IF(G833=4,20)))), FALSE))</f>
        <v>3.2496275250639167E-2</v>
      </c>
      <c r="I833" s="12" t="str">
        <f>IF(_xlfn.IFNA(VLOOKUP(D833,ctlistM2!A:AI,12,FALSE),"FA 12:0")=0,"FA 12:0", _xlfn.IFNA(VLOOKUP(D833,ctlistM2!A:AI,12,FALSE),"FA 12:0"))</f>
        <v>FA 12:0</v>
      </c>
      <c r="J833" s="12">
        <f>_xlfn.IFNA(VLOOKUP(D833,ctlistM2!A:AO,19,FALSE),0)</f>
        <v>0</v>
      </c>
      <c r="K833" s="2">
        <f>IF(J833=0,0,VLOOKUP(I833,ProbListM2!D:W,IF(J833=1,17,IF(J833=2,18,IF(J833=3,19,IF(J833=4,20)))),FALSE))</f>
        <v>0</v>
      </c>
      <c r="L833" s="12" t="str">
        <f>IF(_xlfn.IFNA(VLOOKUP(D833,ctlistM2!A:AI,20,FALSE),"FA 12:0")=0,"FA 12:0", _xlfn.IFNA(VLOOKUP(D833,ctlistM2!A:AI,20,FALSE),"FA 12:0"))</f>
        <v>FA 12:0</v>
      </c>
      <c r="M833">
        <f>_xlfn.IFNA(VLOOKUP(D833,ctlistM2!A:AR,27,FALSE),0)</f>
        <v>0</v>
      </c>
      <c r="N833" s="2">
        <f>IF(M833=0,0,VLOOKUP(L833,ProbListM2!D:W,IF(M833=1,17,IF(M833=2,18,IF(M833=3,19,IF(M833=4,20)))), FALSE))</f>
        <v>0</v>
      </c>
      <c r="O833" t="str">
        <f>IF(_xlfn.IFNA(VLOOKUP(D833,ctlistM2!A:AI,28,FALSE),"FA 12:0")=0,"FA 12:0", _xlfn.IFNA(VLOOKUP(D833,ctlistM2!A:AI,28,FALSE),"FA 12:0"))</f>
        <v>FA 12:0</v>
      </c>
      <c r="P833">
        <f>_xlfn.IFNA(VLOOKUP(D833,ctlistM2!A:AU,35,FALSE),0)</f>
        <v>0</v>
      </c>
      <c r="Q833" s="2">
        <f>IF(P833=0,0,VLOOKUP(O833,ProbListM2!D:W,IF(P833=1,17,IF(P833=2,18,IF(P833=3,19,IF(P833=4,20)))), FALSE))</f>
        <v>0</v>
      </c>
    </row>
    <row r="834" spans="1:17" x14ac:dyDescent="0.25">
      <c r="A834">
        <v>833</v>
      </c>
      <c r="B834">
        <v>526.4</v>
      </c>
      <c r="C834">
        <v>385.4</v>
      </c>
      <c r="D834" t="s">
        <v>141</v>
      </c>
      <c r="E834">
        <f>VLOOKUP(D834,ProbListM2!D:S,10,FALSE)</f>
        <v>0.72199096349301606</v>
      </c>
      <c r="F834" t="str">
        <f>_xlfn.IFNA(VLOOKUP(D834,ctlistM2!A:AI,4,FALSE),"FA 12:0")</f>
        <v>FA 12:0</v>
      </c>
      <c r="G834">
        <f>_xlfn.IFNA(VLOOKUP(D834,ctlistM2!A:AL,11,FALSE),0)</f>
        <v>0</v>
      </c>
      <c r="H834" s="2">
        <f>IF(G834=0,0,VLOOKUP(F834,ProbListM2!D:W,IF(G834=1,17,IF(G834=2,18,IF(G834=3,19,IF(G834=4,20)))), FALSE))</f>
        <v>0</v>
      </c>
      <c r="I834" s="12" t="str">
        <f>IF(_xlfn.IFNA(VLOOKUP(D834,ctlistM2!A:AI,12,FALSE),"FA 12:0")=0,"FA 12:0", _xlfn.IFNA(VLOOKUP(D834,ctlistM2!A:AI,12,FALSE),"FA 12:0"))</f>
        <v>FA 12:0</v>
      </c>
      <c r="J834" s="12">
        <f>_xlfn.IFNA(VLOOKUP(D834,ctlistM2!A:AO,19,FALSE),0)</f>
        <v>0</v>
      </c>
      <c r="K834" s="2">
        <f>IF(J834=0,0,VLOOKUP(I834,ProbListM2!D:W,IF(J834=1,17,IF(J834=2,18,IF(J834=3,19,IF(J834=4,20)))),FALSE))</f>
        <v>0</v>
      </c>
      <c r="L834" s="12" t="str">
        <f>IF(_xlfn.IFNA(VLOOKUP(D834,ctlistM2!A:AI,20,FALSE),"FA 12:0")=0,"FA 12:0", _xlfn.IFNA(VLOOKUP(D834,ctlistM2!A:AI,20,FALSE),"FA 12:0"))</f>
        <v>FA 12:0</v>
      </c>
      <c r="M834">
        <f>_xlfn.IFNA(VLOOKUP(D834,ctlistM2!A:AR,27,FALSE),0)</f>
        <v>0</v>
      </c>
      <c r="N834" s="2">
        <f>IF(M834=0,0,VLOOKUP(L834,ProbListM2!D:W,IF(M834=1,17,IF(M834=2,18,IF(M834=3,19,IF(M834=4,20)))), FALSE))</f>
        <v>0</v>
      </c>
      <c r="O834" t="str">
        <f>IF(_xlfn.IFNA(VLOOKUP(D834,ctlistM2!A:AI,28,FALSE),"FA 12:0")=0,"FA 12:0", _xlfn.IFNA(VLOOKUP(D834,ctlistM2!A:AI,28,FALSE),"FA 12:0"))</f>
        <v>FA 12:0</v>
      </c>
      <c r="P834">
        <f>_xlfn.IFNA(VLOOKUP(D834,ctlistM2!A:AU,35,FALSE),0)</f>
        <v>0</v>
      </c>
      <c r="Q834" s="2">
        <f>IF(P834=0,0,VLOOKUP(O834,ProbListM2!D:W,IF(P834=1,17,IF(P834=2,18,IF(P834=3,19,IF(P834=4,20)))), FALSE))</f>
        <v>0</v>
      </c>
    </row>
    <row r="835" spans="1:17" x14ac:dyDescent="0.25">
      <c r="A835">
        <v>834</v>
      </c>
      <c r="B835">
        <v>566.4</v>
      </c>
      <c r="C835">
        <v>425.4</v>
      </c>
      <c r="D835" t="s">
        <v>142</v>
      </c>
      <c r="E835">
        <f>VLOOKUP(D835,ProbListM2!D:S,10,FALSE)</f>
        <v>0.70450156173822098</v>
      </c>
      <c r="F835" t="str">
        <f>_xlfn.IFNA(VLOOKUP(D835,ctlistM2!A:AI,4,FALSE),"FA 12:0")</f>
        <v>LPE 24:1</v>
      </c>
      <c r="G835">
        <f>_xlfn.IFNA(VLOOKUP(D835,ctlistM2!A:AL,11,FALSE),0)</f>
        <v>1</v>
      </c>
      <c r="H835" s="2">
        <f>IF(G835=0,0,VLOOKUP(F835,ProbListM2!D:W,IF(G835=1,17,IF(G835=2,18,IF(G835=3,19,IF(G835=4,20)))), FALSE))</f>
        <v>3.672542845624132E-2</v>
      </c>
      <c r="I835" s="12" t="str">
        <f>IF(_xlfn.IFNA(VLOOKUP(D835,ctlistM2!A:AI,12,FALSE),"FA 12:0")=0,"FA 12:0", _xlfn.IFNA(VLOOKUP(D835,ctlistM2!A:AI,12,FALSE),"FA 12:0"))</f>
        <v>FA 12:0</v>
      </c>
      <c r="J835" s="12">
        <f>_xlfn.IFNA(VLOOKUP(D835,ctlistM2!A:AO,19,FALSE),0)</f>
        <v>0</v>
      </c>
      <c r="K835" s="2">
        <f>IF(J835=0,0,VLOOKUP(I835,ProbListM2!D:W,IF(J835=1,17,IF(J835=2,18,IF(J835=3,19,IF(J835=4,20)))),FALSE))</f>
        <v>0</v>
      </c>
      <c r="L835" s="12" t="str">
        <f>IF(_xlfn.IFNA(VLOOKUP(D835,ctlistM2!A:AI,20,FALSE),"FA 12:0")=0,"FA 12:0", _xlfn.IFNA(VLOOKUP(D835,ctlistM2!A:AI,20,FALSE),"FA 12:0"))</f>
        <v>FA 12:0</v>
      </c>
      <c r="M835">
        <f>_xlfn.IFNA(VLOOKUP(D835,ctlistM2!A:AR,27,FALSE),0)</f>
        <v>0</v>
      </c>
      <c r="N835" s="2">
        <f>IF(M835=0,0,VLOOKUP(L835,ProbListM2!D:W,IF(M835=1,17,IF(M835=2,18,IF(M835=3,19,IF(M835=4,20)))), FALSE))</f>
        <v>0</v>
      </c>
      <c r="O835" t="str">
        <f>IF(_xlfn.IFNA(VLOOKUP(D835,ctlistM2!A:AI,28,FALSE),"FA 12:0")=0,"FA 12:0", _xlfn.IFNA(VLOOKUP(D835,ctlistM2!A:AI,28,FALSE),"FA 12:0"))</f>
        <v>FA 12:0</v>
      </c>
      <c r="P835">
        <f>_xlfn.IFNA(VLOOKUP(D835,ctlistM2!A:AU,35,FALSE),0)</f>
        <v>0</v>
      </c>
      <c r="Q835" s="2">
        <f>IF(P835=0,0,VLOOKUP(O835,ProbListM2!D:W,IF(P835=1,17,IF(P835=2,18,IF(P835=3,19,IF(P835=4,20)))), FALSE))</f>
        <v>0</v>
      </c>
    </row>
    <row r="836" spans="1:17" x14ac:dyDescent="0.25">
      <c r="A836">
        <v>835</v>
      </c>
      <c r="B836">
        <v>564.4</v>
      </c>
      <c r="C836">
        <v>423.4</v>
      </c>
      <c r="D836" t="s">
        <v>143</v>
      </c>
      <c r="E836">
        <f>VLOOKUP(D836,ProbListM2!D:S,10,FALSE)</f>
        <v>0.70471295977011061</v>
      </c>
      <c r="F836" t="str">
        <f>_xlfn.IFNA(VLOOKUP(D836,ctlistM2!A:AI,4,FALSE),"FA 12:0")</f>
        <v>FA 12:0</v>
      </c>
      <c r="G836">
        <f>_xlfn.IFNA(VLOOKUP(D836,ctlistM2!A:AL,11,FALSE),0)</f>
        <v>0</v>
      </c>
      <c r="H836" s="2">
        <f>IF(G836=0,0,VLOOKUP(F836,ProbListM2!D:W,IF(G836=1,17,IF(G836=2,18,IF(G836=3,19,IF(G836=4,20)))), FALSE))</f>
        <v>0</v>
      </c>
      <c r="I836" s="12" t="str">
        <f>IF(_xlfn.IFNA(VLOOKUP(D836,ctlistM2!A:AI,12,FALSE),"FA 12:0")=0,"FA 12:0", _xlfn.IFNA(VLOOKUP(D836,ctlistM2!A:AI,12,FALSE),"FA 12:0"))</f>
        <v>FA 12:0</v>
      </c>
      <c r="J836" s="12">
        <f>_xlfn.IFNA(VLOOKUP(D836,ctlistM2!A:AO,19,FALSE),0)</f>
        <v>0</v>
      </c>
      <c r="K836" s="2">
        <f>IF(J836=0,0,VLOOKUP(I836,ProbListM2!D:W,IF(J836=1,17,IF(J836=2,18,IF(J836=3,19,IF(J836=4,20)))),FALSE))</f>
        <v>0</v>
      </c>
      <c r="L836" s="12" t="str">
        <f>IF(_xlfn.IFNA(VLOOKUP(D836,ctlistM2!A:AI,20,FALSE),"FA 12:0")=0,"FA 12:0", _xlfn.IFNA(VLOOKUP(D836,ctlistM2!A:AI,20,FALSE),"FA 12:0"))</f>
        <v>FA 12:0</v>
      </c>
      <c r="M836">
        <f>_xlfn.IFNA(VLOOKUP(D836,ctlistM2!A:AR,27,FALSE),0)</f>
        <v>0</v>
      </c>
      <c r="N836" s="2">
        <f>IF(M836=0,0,VLOOKUP(L836,ProbListM2!D:W,IF(M836=1,17,IF(M836=2,18,IF(M836=3,19,IF(M836=4,20)))), FALSE))</f>
        <v>0</v>
      </c>
      <c r="O836" t="str">
        <f>IF(_xlfn.IFNA(VLOOKUP(D836,ctlistM2!A:AI,28,FALSE),"FA 12:0")=0,"FA 12:0", _xlfn.IFNA(VLOOKUP(D836,ctlistM2!A:AI,28,FALSE),"FA 12:0"))</f>
        <v>FA 12:0</v>
      </c>
      <c r="P836">
        <f>_xlfn.IFNA(VLOOKUP(D836,ctlistM2!A:AU,35,FALSE),0)</f>
        <v>0</v>
      </c>
      <c r="Q836" s="2">
        <f>IF(P836=0,0,VLOOKUP(O836,ProbListM2!D:W,IF(P836=1,17,IF(P836=2,18,IF(P836=3,19,IF(P836=4,20)))), FALSE))</f>
        <v>0</v>
      </c>
    </row>
    <row r="837" spans="1:17" x14ac:dyDescent="0.25">
      <c r="A837">
        <v>836</v>
      </c>
      <c r="B837" s="133">
        <v>445.3</v>
      </c>
      <c r="C837" s="133">
        <v>304.3</v>
      </c>
      <c r="D837" s="120" t="s">
        <v>123</v>
      </c>
      <c r="E837">
        <f>VLOOKUP(D837,ProbListM2!D:S,10,FALSE)</f>
        <v>0.78093298004165934</v>
      </c>
      <c r="F837" t="str">
        <f>_xlfn.IFNA(VLOOKUP(D837,ctlistM2!A:AI,4,FALSE),"FA 12:0")</f>
        <v>FA 12:0</v>
      </c>
      <c r="G837">
        <f>_xlfn.IFNA(VLOOKUP(D837,ctlistM2!A:AL,11,FALSE),0)</f>
        <v>0</v>
      </c>
      <c r="H837" s="2">
        <f>IF(G837=0,0,VLOOKUP(F837,ProbListM2!D:W,IF(G837=1,17,IF(G837=2,18,IF(G837=3,19,IF(G837=4,20)))), FALSE))</f>
        <v>0</v>
      </c>
      <c r="I837" s="12" t="str">
        <f>IF(_xlfn.IFNA(VLOOKUP(D837,ctlistM2!A:AI,12,FALSE),"FA 12:0")=0,"FA 12:0", _xlfn.IFNA(VLOOKUP(D837,ctlistM2!A:AI,12,FALSE),"FA 12:0"))</f>
        <v>FA 12:0</v>
      </c>
      <c r="J837" s="12">
        <f>_xlfn.IFNA(VLOOKUP(D837,ctlistM2!A:AO,19,FALSE),0)</f>
        <v>0</v>
      </c>
      <c r="K837" s="2">
        <f>IF(J837=0,0,VLOOKUP(I837,ProbListM2!D:W,IF(J837=1,17,IF(J837=2,18,IF(J837=3,19,IF(J837=4,20)))),FALSE))</f>
        <v>0</v>
      </c>
      <c r="L837" s="12" t="str">
        <f>IF(_xlfn.IFNA(VLOOKUP(D837,ctlistM2!A:AI,20,FALSE),"FA 12:0")=0,"FA 12:0", _xlfn.IFNA(VLOOKUP(D837,ctlistM2!A:AI,20,FALSE),"FA 12:0"))</f>
        <v>FA 12:0</v>
      </c>
      <c r="M837">
        <f>_xlfn.IFNA(VLOOKUP(D837,ctlistM2!A:AR,27,FALSE),0)</f>
        <v>0</v>
      </c>
      <c r="N837" s="2">
        <f>IF(M837=0,0,VLOOKUP(L837,ProbListM2!D:W,IF(M837=1,17,IF(M837=2,18,IF(M837=3,19,IF(M837=4,20)))), FALSE))</f>
        <v>0</v>
      </c>
      <c r="O837" t="str">
        <f>IF(_xlfn.IFNA(VLOOKUP(D837,ctlistM2!A:AI,28,FALSE),"FA 12:0")=0,"FA 12:0", _xlfn.IFNA(VLOOKUP(D837,ctlistM2!A:AI,28,FALSE),"FA 12:0"))</f>
        <v>FA 12:0</v>
      </c>
      <c r="P837">
        <f>_xlfn.IFNA(VLOOKUP(D837,ctlistM2!A:AU,35,FALSE),0)</f>
        <v>0</v>
      </c>
      <c r="Q837" s="2">
        <f>IF(P837=0,0,VLOOKUP(O837,ProbListM2!D:W,IF(P837=1,17,IF(P837=2,18,IF(P837=3,19,IF(P837=4,20)))), FALSE))</f>
        <v>0</v>
      </c>
    </row>
    <row r="838" spans="1:17" x14ac:dyDescent="0.25">
      <c r="A838">
        <v>837</v>
      </c>
      <c r="B838" s="133">
        <v>473.3</v>
      </c>
      <c r="C838" s="133">
        <v>332.3</v>
      </c>
      <c r="D838" s="120" t="s">
        <v>144</v>
      </c>
      <c r="E838">
        <f>VLOOKUP(D838,ProbListM2!D:S,10,FALSE)</f>
        <v>0.76338874231193132</v>
      </c>
      <c r="F838" t="str">
        <f>_xlfn.IFNA(VLOOKUP(D838,ctlistM2!A:AI,4,FALSE),"FA 12:0")</f>
        <v>FA 12:0</v>
      </c>
      <c r="G838">
        <f>_xlfn.IFNA(VLOOKUP(D838,ctlistM2!A:AL,11,FALSE),0)</f>
        <v>0</v>
      </c>
      <c r="H838" s="2">
        <f>IF(G838=0,0,VLOOKUP(F838,ProbListM2!D:W,IF(G838=1,17,IF(G838=2,18,IF(G838=3,19,IF(G838=4,20)))), FALSE))</f>
        <v>0</v>
      </c>
      <c r="I838" s="12" t="str">
        <f>IF(_xlfn.IFNA(VLOOKUP(D838,ctlistM2!A:AI,12,FALSE),"FA 12:0")=0,"FA 12:0", _xlfn.IFNA(VLOOKUP(D838,ctlistM2!A:AI,12,FALSE),"FA 12:0"))</f>
        <v>FA 12:0</v>
      </c>
      <c r="J838" s="12">
        <f>_xlfn.IFNA(VLOOKUP(D838,ctlistM2!A:AO,19,FALSE),0)</f>
        <v>0</v>
      </c>
      <c r="K838" s="2">
        <f>IF(J838=0,0,VLOOKUP(I838,ProbListM2!D:W,IF(J838=1,17,IF(J838=2,18,IF(J838=3,19,IF(J838=4,20)))),FALSE))</f>
        <v>0</v>
      </c>
      <c r="L838" s="12" t="str">
        <f>IF(_xlfn.IFNA(VLOOKUP(D838,ctlistM2!A:AI,20,FALSE),"FA 12:0")=0,"FA 12:0", _xlfn.IFNA(VLOOKUP(D838,ctlistM2!A:AI,20,FALSE),"FA 12:0"))</f>
        <v>FA 12:0</v>
      </c>
      <c r="M838">
        <f>_xlfn.IFNA(VLOOKUP(D838,ctlistM2!A:AR,27,FALSE),0)</f>
        <v>0</v>
      </c>
      <c r="N838" s="2">
        <f>IF(M838=0,0,VLOOKUP(L838,ProbListM2!D:W,IF(M838=1,17,IF(M838=2,18,IF(M838=3,19,IF(M838=4,20)))), FALSE))</f>
        <v>0</v>
      </c>
      <c r="O838" t="str">
        <f>IF(_xlfn.IFNA(VLOOKUP(D838,ctlistM2!A:AI,28,FALSE),"FA 12:0")=0,"FA 12:0", _xlfn.IFNA(VLOOKUP(D838,ctlistM2!A:AI,28,FALSE),"FA 12:0"))</f>
        <v>FA 12:0</v>
      </c>
      <c r="P838">
        <f>_xlfn.IFNA(VLOOKUP(D838,ctlistM2!A:AU,35,FALSE),0)</f>
        <v>0</v>
      </c>
      <c r="Q838" s="2">
        <f>IF(P838=0,0,VLOOKUP(O838,ProbListM2!D:W,IF(P838=1,17,IF(P838=2,18,IF(P838=3,19,IF(P838=4,20)))), FALSE))</f>
        <v>0</v>
      </c>
    </row>
    <row r="839" spans="1:17" x14ac:dyDescent="0.25">
      <c r="A839">
        <v>838</v>
      </c>
      <c r="B839" s="133">
        <v>501.3</v>
      </c>
      <c r="C839" s="133">
        <v>360.3</v>
      </c>
      <c r="D839" s="120" t="s">
        <v>145</v>
      </c>
      <c r="E839">
        <f>VLOOKUP(D839,ProbListM2!D:S,10,FALSE)</f>
        <v>0.74623864887548297</v>
      </c>
      <c r="F839" t="str">
        <f>_xlfn.IFNA(VLOOKUP(D839,ctlistM2!A:AI,4,FALSE),"FA 12:0")</f>
        <v>LPE 20:5</v>
      </c>
      <c r="G839">
        <f>_xlfn.IFNA(VLOOKUP(D839,ctlistM2!A:AL,11,FALSE),0)</f>
        <v>3</v>
      </c>
      <c r="H839" s="2">
        <f>IF(G839=0,0,VLOOKUP(F839,ProbListM2!D:W,IF(G839=1,17,IF(G839=2,18,IF(G839=3,19,IF(G839=4,20)))), FALSE))</f>
        <v>0.19360408727486675</v>
      </c>
      <c r="I839" s="12" t="str">
        <f>IF(_xlfn.IFNA(VLOOKUP(D839,ctlistM2!A:AI,12,FALSE),"FA 12:0")=0,"FA 12:0", _xlfn.IFNA(VLOOKUP(D839,ctlistM2!A:AI,12,FALSE),"FA 12:0"))</f>
        <v>FA 12:0</v>
      </c>
      <c r="J839" s="12">
        <f>_xlfn.IFNA(VLOOKUP(D839,ctlistM2!A:AO,19,FALSE),0)</f>
        <v>0</v>
      </c>
      <c r="K839" s="2">
        <f>IF(J839=0,0,VLOOKUP(I839,ProbListM2!D:W,IF(J839=1,17,IF(J839=2,18,IF(J839=3,19,IF(J839=4,20)))),FALSE))</f>
        <v>0</v>
      </c>
      <c r="L839" s="12" t="str">
        <f>IF(_xlfn.IFNA(VLOOKUP(D839,ctlistM2!A:AI,20,FALSE),"FA 12:0")=0,"FA 12:0", _xlfn.IFNA(VLOOKUP(D839,ctlistM2!A:AI,20,FALSE),"FA 12:0"))</f>
        <v>FA 12:0</v>
      </c>
      <c r="M839">
        <f>_xlfn.IFNA(VLOOKUP(D839,ctlistM2!A:AR,27,FALSE),0)</f>
        <v>0</v>
      </c>
      <c r="N839" s="2">
        <f>IF(M839=0,0,VLOOKUP(L839,ProbListM2!D:W,IF(M839=1,17,IF(M839=2,18,IF(M839=3,19,IF(M839=4,20)))), FALSE))</f>
        <v>0</v>
      </c>
      <c r="O839" t="str">
        <f>IF(_xlfn.IFNA(VLOOKUP(D839,ctlistM2!A:AI,28,FALSE),"FA 12:0")=0,"FA 12:0", _xlfn.IFNA(VLOOKUP(D839,ctlistM2!A:AI,28,FALSE),"FA 12:0"))</f>
        <v>FA 12:0</v>
      </c>
      <c r="P839">
        <f>_xlfn.IFNA(VLOOKUP(D839,ctlistM2!A:AU,35,FALSE),0)</f>
        <v>0</v>
      </c>
      <c r="Q839" s="2">
        <f>IF(P839=0,0,VLOOKUP(O839,ProbListM2!D:W,IF(P839=1,17,IF(P839=2,18,IF(P839=3,19,IF(P839=4,20)))), FALSE))</f>
        <v>0</v>
      </c>
    </row>
    <row r="840" spans="1:17" x14ac:dyDescent="0.25">
      <c r="A840">
        <v>839</v>
      </c>
      <c r="B840">
        <v>562.29999999999995</v>
      </c>
      <c r="C840">
        <v>285.29999999999995</v>
      </c>
      <c r="D840" t="s">
        <v>1767</v>
      </c>
      <c r="E840">
        <f>VLOOKUP(D840,ProbListM2!D:S,10,FALSE)</f>
        <v>0.74526673197659632</v>
      </c>
      <c r="F840" t="str">
        <f>_xlfn.IFNA(VLOOKUP(D840,ctlistM2!A:AI,4,FALSE),"FA 12:0")</f>
        <v>FA 12:0</v>
      </c>
      <c r="G840">
        <f>_xlfn.IFNA(VLOOKUP(D840,ctlistM2!A:AL,11,FALSE),0)</f>
        <v>0</v>
      </c>
      <c r="H840" s="2">
        <f>IF(G840=0,0,VLOOKUP(F840,ProbListM2!D:W,IF(G840=1,17,IF(G840=2,18,IF(G840=3,19,IF(G840=4,20)))), FALSE))</f>
        <v>0</v>
      </c>
      <c r="I840" s="12" t="str">
        <f>IF(_xlfn.IFNA(VLOOKUP(D840,ctlistM2!A:AI,12,FALSE),"FA 12:0")=0,"FA 12:0", _xlfn.IFNA(VLOOKUP(D840,ctlistM2!A:AI,12,FALSE),"FA 12:0"))</f>
        <v>FA 12:0</v>
      </c>
      <c r="J840" s="12">
        <f>_xlfn.IFNA(VLOOKUP(D840,ctlistM2!A:AO,19,FALSE),0)</f>
        <v>0</v>
      </c>
      <c r="K840" s="2">
        <f>IF(J840=0,0,VLOOKUP(I840,ProbListM2!D:W,IF(J840=1,17,IF(J840=2,18,IF(J840=3,19,IF(J840=4,20)))),FALSE))</f>
        <v>0</v>
      </c>
      <c r="L840" s="12" t="str">
        <f>IF(_xlfn.IFNA(VLOOKUP(D840,ctlistM2!A:AI,20,FALSE),"FA 12:0")=0,"FA 12:0", _xlfn.IFNA(VLOOKUP(D840,ctlistM2!A:AI,20,FALSE),"FA 12:0"))</f>
        <v>FA 12:0</v>
      </c>
      <c r="M840">
        <f>_xlfn.IFNA(VLOOKUP(D840,ctlistM2!A:AR,27,FALSE),0)</f>
        <v>0</v>
      </c>
      <c r="N840" s="2">
        <f>IF(M840=0,0,VLOOKUP(L840,ProbListM2!D:W,IF(M840=1,17,IF(M840=2,18,IF(M840=3,19,IF(M840=4,20)))), FALSE))</f>
        <v>0</v>
      </c>
      <c r="O840" t="str">
        <f>IF(_xlfn.IFNA(VLOOKUP(D840,ctlistM2!A:AI,28,FALSE),"FA 12:0")=0,"FA 12:0", _xlfn.IFNA(VLOOKUP(D840,ctlistM2!A:AI,28,FALSE),"FA 12:0"))</f>
        <v>FA 12:0</v>
      </c>
      <c r="P840">
        <f>_xlfn.IFNA(VLOOKUP(D840,ctlistM2!A:AU,35,FALSE),0)</f>
        <v>0</v>
      </c>
      <c r="Q840" s="2">
        <f>IF(P840=0,0,VLOOKUP(O840,ProbListM2!D:W,IF(P840=1,17,IF(P840=2,18,IF(P840=3,19,IF(P840=4,20)))), FALSE))</f>
        <v>0</v>
      </c>
    </row>
    <row r="841" spans="1:17" x14ac:dyDescent="0.25">
      <c r="A841">
        <v>840</v>
      </c>
      <c r="B841">
        <v>576.29999999999995</v>
      </c>
      <c r="C841">
        <v>299.29999999999995</v>
      </c>
      <c r="D841" t="s">
        <v>1768</v>
      </c>
      <c r="E841">
        <f>VLOOKUP(D841,ProbListM2!D:S,10,FALSE)</f>
        <v>0.7368476938695242</v>
      </c>
      <c r="F841" t="str">
        <f>_xlfn.IFNA(VLOOKUP(D841,ctlistM2!A:AI,4,FALSE),"FA 12:0")</f>
        <v>FA 12:0</v>
      </c>
      <c r="G841">
        <f>_xlfn.IFNA(VLOOKUP(D841,ctlistM2!A:AL,11,FALSE),0)</f>
        <v>0</v>
      </c>
      <c r="H841" s="2">
        <f>IF(G841=0,0,VLOOKUP(F841,ProbListM2!D:W,IF(G841=1,17,IF(G841=2,18,IF(G841=3,19,IF(G841=4,20)))), FALSE))</f>
        <v>0</v>
      </c>
      <c r="I841" s="12" t="str">
        <f>IF(_xlfn.IFNA(VLOOKUP(D841,ctlistM2!A:AI,12,FALSE),"FA 12:0")=0,"FA 12:0", _xlfn.IFNA(VLOOKUP(D841,ctlistM2!A:AI,12,FALSE),"FA 12:0"))</f>
        <v>FA 12:0</v>
      </c>
      <c r="J841" s="12">
        <f>_xlfn.IFNA(VLOOKUP(D841,ctlistM2!A:AO,19,FALSE),0)</f>
        <v>0</v>
      </c>
      <c r="K841" s="2">
        <f>IF(J841=0,0,VLOOKUP(I841,ProbListM2!D:W,IF(J841=1,17,IF(J841=2,18,IF(J841=3,19,IF(J841=4,20)))),FALSE))</f>
        <v>0</v>
      </c>
      <c r="L841" s="12" t="str">
        <f>IF(_xlfn.IFNA(VLOOKUP(D841,ctlistM2!A:AI,20,FALSE),"FA 12:0")=0,"FA 12:0", _xlfn.IFNA(VLOOKUP(D841,ctlistM2!A:AI,20,FALSE),"FA 12:0"))</f>
        <v>FA 12:0</v>
      </c>
      <c r="M841">
        <f>_xlfn.IFNA(VLOOKUP(D841,ctlistM2!A:AR,27,FALSE),0)</f>
        <v>0</v>
      </c>
      <c r="N841" s="2">
        <f>IF(M841=0,0,VLOOKUP(L841,ProbListM2!D:W,IF(M841=1,17,IF(M841=2,18,IF(M841=3,19,IF(M841=4,20)))), FALSE))</f>
        <v>0</v>
      </c>
      <c r="O841" t="str">
        <f>IF(_xlfn.IFNA(VLOOKUP(D841,ctlistM2!A:AI,28,FALSE),"FA 12:0")=0,"FA 12:0", _xlfn.IFNA(VLOOKUP(D841,ctlistM2!A:AI,28,FALSE),"FA 12:0"))</f>
        <v>FA 12:0</v>
      </c>
      <c r="P841">
        <f>_xlfn.IFNA(VLOOKUP(D841,ctlistM2!A:AU,35,FALSE),0)</f>
        <v>0</v>
      </c>
      <c r="Q841" s="2">
        <f>IF(P841=0,0,VLOOKUP(O841,ProbListM2!D:W,IF(P841=1,17,IF(P841=2,18,IF(P841=3,19,IF(P841=4,20)))), FALSE))</f>
        <v>0</v>
      </c>
    </row>
    <row r="842" spans="1:17" x14ac:dyDescent="0.25">
      <c r="A842">
        <v>841</v>
      </c>
      <c r="B842">
        <v>590.29999999999995</v>
      </c>
      <c r="C842">
        <v>313.29999999999995</v>
      </c>
      <c r="D842" t="s">
        <v>1769</v>
      </c>
      <c r="E842">
        <f>VLOOKUP(D842,ProbListM2!D:S,10,FALSE)</f>
        <v>0.72852376292289167</v>
      </c>
      <c r="F842" t="str">
        <f>_xlfn.IFNA(VLOOKUP(D842,ctlistM2!A:AI,4,FALSE),"FA 12:0")</f>
        <v>LPI 16:1</v>
      </c>
      <c r="G842">
        <f>_xlfn.IFNA(VLOOKUP(D842,ctlistM2!A:AL,11,FALSE),0)</f>
        <v>1</v>
      </c>
      <c r="H842" s="2">
        <f>IF(G842=0,0,VLOOKUP(F842,ProbListM2!D:W,IF(G842=1,17,IF(G842=2,18,IF(G842=3,19,IF(G842=4,20)))), FALSE))</f>
        <v>2.0797630026876412E-2</v>
      </c>
      <c r="I842" s="12" t="str">
        <f>IF(_xlfn.IFNA(VLOOKUP(D842,ctlistM2!A:AI,12,FALSE),"FA 12:0")=0,"FA 12:0", _xlfn.IFNA(VLOOKUP(D842,ctlistM2!A:AI,12,FALSE),"FA 12:0"))</f>
        <v>FA 12:0</v>
      </c>
      <c r="J842" s="12">
        <f>_xlfn.IFNA(VLOOKUP(D842,ctlistM2!A:AO,19,FALSE),0)</f>
        <v>0</v>
      </c>
      <c r="K842" s="2">
        <f>IF(J842=0,0,VLOOKUP(I842,ProbListM2!D:W,IF(J842=1,17,IF(J842=2,18,IF(J842=3,19,IF(J842=4,20)))),FALSE))</f>
        <v>0</v>
      </c>
      <c r="L842" s="12" t="str">
        <f>IF(_xlfn.IFNA(VLOOKUP(D842,ctlistM2!A:AI,20,FALSE),"FA 12:0")=0,"FA 12:0", _xlfn.IFNA(VLOOKUP(D842,ctlistM2!A:AI,20,FALSE),"FA 12:0"))</f>
        <v>FA 12:0</v>
      </c>
      <c r="M842">
        <f>_xlfn.IFNA(VLOOKUP(D842,ctlistM2!A:AR,27,FALSE),0)</f>
        <v>0</v>
      </c>
      <c r="N842" s="2">
        <f>IF(M842=0,0,VLOOKUP(L842,ProbListM2!D:W,IF(M842=1,17,IF(M842=2,18,IF(M842=3,19,IF(M842=4,20)))), FALSE))</f>
        <v>0</v>
      </c>
      <c r="O842" t="str">
        <f>IF(_xlfn.IFNA(VLOOKUP(D842,ctlistM2!A:AI,28,FALSE),"FA 12:0")=0,"FA 12:0", _xlfn.IFNA(VLOOKUP(D842,ctlistM2!A:AI,28,FALSE),"FA 12:0"))</f>
        <v>FA 12:0</v>
      </c>
      <c r="P842">
        <f>_xlfn.IFNA(VLOOKUP(D842,ctlistM2!A:AU,35,FALSE),0)</f>
        <v>0</v>
      </c>
      <c r="Q842" s="2">
        <f>IF(P842=0,0,VLOOKUP(O842,ProbListM2!D:W,IF(P842=1,17,IF(P842=2,18,IF(P842=3,19,IF(P842=4,20)))), FALSE))</f>
        <v>0</v>
      </c>
    </row>
    <row r="843" spans="1:17" x14ac:dyDescent="0.25">
      <c r="A843">
        <v>842</v>
      </c>
      <c r="B843">
        <v>588.29999999999995</v>
      </c>
      <c r="C843">
        <v>311.29999999999995</v>
      </c>
      <c r="D843" t="s">
        <v>1770</v>
      </c>
      <c r="E843">
        <f>VLOOKUP(D843,ProbListM2!D:S,10,FALSE)</f>
        <v>0.72874236923695945</v>
      </c>
      <c r="F843" t="str">
        <f>_xlfn.IFNA(VLOOKUP(D843,ctlistM2!A:AI,4,FALSE),"FA 12:0")</f>
        <v>FA 12:0</v>
      </c>
      <c r="G843">
        <f>_xlfn.IFNA(VLOOKUP(D843,ctlistM2!A:AL,11,FALSE),0)</f>
        <v>0</v>
      </c>
      <c r="H843" s="2">
        <f>IF(G843=0,0,VLOOKUP(F843,ProbListM2!D:W,IF(G843=1,17,IF(G843=2,18,IF(G843=3,19,IF(G843=4,20)))), FALSE))</f>
        <v>0</v>
      </c>
      <c r="I843" s="12" t="str">
        <f>IF(_xlfn.IFNA(VLOOKUP(D843,ctlistM2!A:AI,12,FALSE),"FA 12:0")=0,"FA 12:0", _xlfn.IFNA(VLOOKUP(D843,ctlistM2!A:AI,12,FALSE),"FA 12:0"))</f>
        <v>FA 12:0</v>
      </c>
      <c r="J843" s="12">
        <f>_xlfn.IFNA(VLOOKUP(D843,ctlistM2!A:AO,19,FALSE),0)</f>
        <v>0</v>
      </c>
      <c r="K843" s="2">
        <f>IF(J843=0,0,VLOOKUP(I843,ProbListM2!D:W,IF(J843=1,17,IF(J843=2,18,IF(J843=3,19,IF(J843=4,20)))),FALSE))</f>
        <v>0</v>
      </c>
      <c r="L843" s="12" t="str">
        <f>IF(_xlfn.IFNA(VLOOKUP(D843,ctlistM2!A:AI,20,FALSE),"FA 12:0")=0,"FA 12:0", _xlfn.IFNA(VLOOKUP(D843,ctlistM2!A:AI,20,FALSE),"FA 12:0"))</f>
        <v>FA 12:0</v>
      </c>
      <c r="M843">
        <f>_xlfn.IFNA(VLOOKUP(D843,ctlistM2!A:AR,27,FALSE),0)</f>
        <v>0</v>
      </c>
      <c r="N843" s="2">
        <f>IF(M843=0,0,VLOOKUP(L843,ProbListM2!D:W,IF(M843=1,17,IF(M843=2,18,IF(M843=3,19,IF(M843=4,20)))), FALSE))</f>
        <v>0</v>
      </c>
      <c r="O843" t="str">
        <f>IF(_xlfn.IFNA(VLOOKUP(D843,ctlistM2!A:AI,28,FALSE),"FA 12:0")=0,"FA 12:0", _xlfn.IFNA(VLOOKUP(D843,ctlistM2!A:AI,28,FALSE),"FA 12:0"))</f>
        <v>FA 12:0</v>
      </c>
      <c r="P843">
        <f>_xlfn.IFNA(VLOOKUP(D843,ctlistM2!A:AU,35,FALSE),0)</f>
        <v>0</v>
      </c>
      <c r="Q843" s="2">
        <f>IF(P843=0,0,VLOOKUP(O843,ProbListM2!D:W,IF(P843=1,17,IF(P843=2,18,IF(P843=3,19,IF(P843=4,20)))), FALSE))</f>
        <v>0</v>
      </c>
    </row>
    <row r="844" spans="1:17" x14ac:dyDescent="0.25">
      <c r="A844">
        <v>843</v>
      </c>
      <c r="B844">
        <v>604.29999999999995</v>
      </c>
      <c r="C844">
        <v>327.29999999999995</v>
      </c>
      <c r="D844" t="s">
        <v>1771</v>
      </c>
      <c r="E844">
        <f>VLOOKUP(D844,ProbListM2!D:S,10,FALSE)</f>
        <v>0.72029386474175583</v>
      </c>
      <c r="F844" t="str">
        <f>_xlfn.IFNA(VLOOKUP(D844,ctlistM2!A:AI,4,FALSE),"FA 12:0")</f>
        <v>FA 12:0</v>
      </c>
      <c r="G844">
        <f>_xlfn.IFNA(VLOOKUP(D844,ctlistM2!A:AL,11,FALSE),0)</f>
        <v>0</v>
      </c>
      <c r="H844" s="2">
        <f>IF(G844=0,0,VLOOKUP(F844,ProbListM2!D:W,IF(G844=1,17,IF(G844=2,18,IF(G844=3,19,IF(G844=4,20)))), FALSE))</f>
        <v>0</v>
      </c>
      <c r="I844" s="12" t="str">
        <f>IF(_xlfn.IFNA(VLOOKUP(D844,ctlistM2!A:AI,12,FALSE),"FA 12:0")=0,"FA 12:0", _xlfn.IFNA(VLOOKUP(D844,ctlistM2!A:AI,12,FALSE),"FA 12:0"))</f>
        <v>FA 12:0</v>
      </c>
      <c r="J844" s="12">
        <f>_xlfn.IFNA(VLOOKUP(D844,ctlistM2!A:AO,19,FALSE),0)</f>
        <v>0</v>
      </c>
      <c r="K844" s="2">
        <f>IF(J844=0,0,VLOOKUP(I844,ProbListM2!D:W,IF(J844=1,17,IF(J844=2,18,IF(J844=3,19,IF(J844=4,20)))),FALSE))</f>
        <v>0</v>
      </c>
      <c r="L844" s="12" t="str">
        <f>IF(_xlfn.IFNA(VLOOKUP(D844,ctlistM2!A:AI,20,FALSE),"FA 12:0")=0,"FA 12:0", _xlfn.IFNA(VLOOKUP(D844,ctlistM2!A:AI,20,FALSE),"FA 12:0"))</f>
        <v>FA 12:0</v>
      </c>
      <c r="M844">
        <f>_xlfn.IFNA(VLOOKUP(D844,ctlistM2!A:AR,27,FALSE),0)</f>
        <v>0</v>
      </c>
      <c r="N844" s="2">
        <f>IF(M844=0,0,VLOOKUP(L844,ProbListM2!D:W,IF(M844=1,17,IF(M844=2,18,IF(M844=3,19,IF(M844=4,20)))), FALSE))</f>
        <v>0</v>
      </c>
      <c r="O844" t="str">
        <f>IF(_xlfn.IFNA(VLOOKUP(D844,ctlistM2!A:AI,28,FALSE),"FA 12:0")=0,"FA 12:0", _xlfn.IFNA(VLOOKUP(D844,ctlistM2!A:AI,28,FALSE),"FA 12:0"))</f>
        <v>FA 12:0</v>
      </c>
      <c r="P844">
        <f>_xlfn.IFNA(VLOOKUP(D844,ctlistM2!A:AU,35,FALSE),0)</f>
        <v>0</v>
      </c>
      <c r="Q844" s="2">
        <f>IF(P844=0,0,VLOOKUP(O844,ProbListM2!D:W,IF(P844=1,17,IF(P844=2,18,IF(P844=3,19,IF(P844=4,20)))), FALSE))</f>
        <v>0</v>
      </c>
    </row>
    <row r="845" spans="1:17" x14ac:dyDescent="0.25">
      <c r="A845">
        <v>844</v>
      </c>
      <c r="B845">
        <v>618.4</v>
      </c>
      <c r="C845">
        <v>341.4</v>
      </c>
      <c r="D845" t="s">
        <v>1772</v>
      </c>
      <c r="E845">
        <f>VLOOKUP(D845,ProbListM2!D:S,10,FALSE)</f>
        <v>0.71215693706826677</v>
      </c>
      <c r="F845" t="str">
        <f>_xlfn.IFNA(VLOOKUP(D845,ctlistM2!A:AI,4,FALSE),"FA 12:0")</f>
        <v>LPI 18:1</v>
      </c>
      <c r="G845">
        <f>_xlfn.IFNA(VLOOKUP(D845,ctlistM2!A:AL,11,FALSE),0)</f>
        <v>1</v>
      </c>
      <c r="H845" s="2">
        <f>IF(G845=0,0,VLOOKUP(F845,ProbListM2!D:W,IF(G845=1,17,IF(G845=2,18,IF(G845=3,19,IF(G845=4,20)))), FALSE))</f>
        <v>2.3971259743222072E-2</v>
      </c>
      <c r="I845" s="12" t="str">
        <f>IF(_xlfn.IFNA(VLOOKUP(D845,ctlistM2!A:AI,12,FALSE),"FA 12:0")=0,"FA 12:0", _xlfn.IFNA(VLOOKUP(D845,ctlistM2!A:AI,12,FALSE),"FA 12:0"))</f>
        <v>FA 12:0</v>
      </c>
      <c r="J845" s="12">
        <f>_xlfn.IFNA(VLOOKUP(D845,ctlistM2!A:AO,19,FALSE),0)</f>
        <v>0</v>
      </c>
      <c r="K845" s="2">
        <f>IF(J845=0,0,VLOOKUP(I845,ProbListM2!D:W,IF(J845=1,17,IF(J845=2,18,IF(J845=3,19,IF(J845=4,20)))),FALSE))</f>
        <v>0</v>
      </c>
      <c r="L845" s="12" t="str">
        <f>IF(_xlfn.IFNA(VLOOKUP(D845,ctlistM2!A:AI,20,FALSE),"FA 12:0")=0,"FA 12:0", _xlfn.IFNA(VLOOKUP(D845,ctlistM2!A:AI,20,FALSE),"FA 12:0"))</f>
        <v>FA 12:0</v>
      </c>
      <c r="M845">
        <f>_xlfn.IFNA(VLOOKUP(D845,ctlistM2!A:AR,27,FALSE),0)</f>
        <v>0</v>
      </c>
      <c r="N845" s="2">
        <f>IF(M845=0,0,VLOOKUP(L845,ProbListM2!D:W,IF(M845=1,17,IF(M845=2,18,IF(M845=3,19,IF(M845=4,20)))), FALSE))</f>
        <v>0</v>
      </c>
      <c r="O845" t="str">
        <f>IF(_xlfn.IFNA(VLOOKUP(D845,ctlistM2!A:AI,28,FALSE),"FA 12:0")=0,"FA 12:0", _xlfn.IFNA(VLOOKUP(D845,ctlistM2!A:AI,28,FALSE),"FA 12:0"))</f>
        <v>FA 12:0</v>
      </c>
      <c r="P845">
        <f>_xlfn.IFNA(VLOOKUP(D845,ctlistM2!A:AU,35,FALSE),0)</f>
        <v>0</v>
      </c>
      <c r="Q845" s="2">
        <f>IF(P845=0,0,VLOOKUP(O845,ProbListM2!D:W,IF(P845=1,17,IF(P845=2,18,IF(P845=3,19,IF(P845=4,20)))), FALSE))</f>
        <v>0</v>
      </c>
    </row>
    <row r="846" spans="1:17" x14ac:dyDescent="0.25">
      <c r="A846">
        <v>845</v>
      </c>
      <c r="B846">
        <v>616.4</v>
      </c>
      <c r="C846">
        <v>339.4</v>
      </c>
      <c r="D846" t="s">
        <v>1773</v>
      </c>
      <c r="E846">
        <f>VLOOKUP(D846,ProbListM2!D:S,10,FALSE)</f>
        <v>0.7123706322295964</v>
      </c>
      <c r="F846" t="str">
        <f>_xlfn.IFNA(VLOOKUP(D846,ctlistM2!A:AI,4,FALSE),"FA 12:0")</f>
        <v>LPI 18:2</v>
      </c>
      <c r="G846">
        <f>_xlfn.IFNA(VLOOKUP(D846,ctlistM2!A:AL,11,FALSE),0)</f>
        <v>1</v>
      </c>
      <c r="H846" s="2">
        <f>IF(G846=0,0,VLOOKUP(F846,ProbListM2!D:W,IF(G846=1,17,IF(G846=2,18,IF(G846=3,19,IF(G846=4,20)))), FALSE))</f>
        <v>2.3927066736700753E-2</v>
      </c>
      <c r="I846" s="12" t="str">
        <f>IF(_xlfn.IFNA(VLOOKUP(D846,ctlistM2!A:AI,12,FALSE),"FA 12:0")=0,"FA 12:0", _xlfn.IFNA(VLOOKUP(D846,ctlistM2!A:AI,12,FALSE),"FA 12:0"))</f>
        <v>FA 12:0</v>
      </c>
      <c r="J846" s="12">
        <f>_xlfn.IFNA(VLOOKUP(D846,ctlistM2!A:AO,19,FALSE),0)</f>
        <v>0</v>
      </c>
      <c r="K846" s="2">
        <f>IF(J846=0,0,VLOOKUP(I846,ProbListM2!D:W,IF(J846=1,17,IF(J846=2,18,IF(J846=3,19,IF(J846=4,20)))),FALSE))</f>
        <v>0</v>
      </c>
      <c r="L846" s="12" t="str">
        <f>IF(_xlfn.IFNA(VLOOKUP(D846,ctlistM2!A:AI,20,FALSE),"FA 12:0")=0,"FA 12:0", _xlfn.IFNA(VLOOKUP(D846,ctlistM2!A:AI,20,FALSE),"FA 12:0"))</f>
        <v>FA 12:0</v>
      </c>
      <c r="M846">
        <f>_xlfn.IFNA(VLOOKUP(D846,ctlistM2!A:AR,27,FALSE),0)</f>
        <v>0</v>
      </c>
      <c r="N846" s="2">
        <f>IF(M846=0,0,VLOOKUP(L846,ProbListM2!D:W,IF(M846=1,17,IF(M846=2,18,IF(M846=3,19,IF(M846=4,20)))), FALSE))</f>
        <v>0</v>
      </c>
      <c r="O846" t="str">
        <f>IF(_xlfn.IFNA(VLOOKUP(D846,ctlistM2!A:AI,28,FALSE),"FA 12:0")=0,"FA 12:0", _xlfn.IFNA(VLOOKUP(D846,ctlistM2!A:AI,28,FALSE),"FA 12:0"))</f>
        <v>FA 12:0</v>
      </c>
      <c r="P846">
        <f>_xlfn.IFNA(VLOOKUP(D846,ctlistM2!A:AU,35,FALSE),0)</f>
        <v>0</v>
      </c>
      <c r="Q846" s="2">
        <f>IF(P846=0,0,VLOOKUP(O846,ProbListM2!D:W,IF(P846=1,17,IF(P846=2,18,IF(P846=3,19,IF(P846=4,20)))), FALSE))</f>
        <v>0</v>
      </c>
    </row>
    <row r="847" spans="1:17" x14ac:dyDescent="0.25">
      <c r="A847">
        <v>846</v>
      </c>
      <c r="B847">
        <v>614.4</v>
      </c>
      <c r="C847">
        <v>337.4</v>
      </c>
      <c r="D847" t="s">
        <v>1774</v>
      </c>
      <c r="E847">
        <f>VLOOKUP(D847,ProbListM2!D:S,10,FALSE)</f>
        <v>0.71258439151390174</v>
      </c>
      <c r="F847" t="str">
        <f>_xlfn.IFNA(VLOOKUP(D847,ctlistM2!A:AI,4,FALSE),"FA 12:0")</f>
        <v>LPI 18:3</v>
      </c>
      <c r="G847">
        <f>_xlfn.IFNA(VLOOKUP(D847,ctlistM2!A:AL,11,FALSE),0)</f>
        <v>1</v>
      </c>
      <c r="H847" s="2">
        <f>IF(G847=0,0,VLOOKUP(F847,ProbListM2!D:W,IF(G847=1,17,IF(G847=2,18,IF(G847=3,19,IF(G847=4,20)))), FALSE))</f>
        <v>2.3882909221112986E-2</v>
      </c>
      <c r="I847" s="12" t="str">
        <f>IF(_xlfn.IFNA(VLOOKUP(D847,ctlistM2!A:AI,12,FALSE),"FA 12:0")=0,"FA 12:0", _xlfn.IFNA(VLOOKUP(D847,ctlistM2!A:AI,12,FALSE),"FA 12:0"))</f>
        <v>FA 12:0</v>
      </c>
      <c r="J847" s="12">
        <f>_xlfn.IFNA(VLOOKUP(D847,ctlistM2!A:AO,19,FALSE),0)</f>
        <v>0</v>
      </c>
      <c r="K847" s="2">
        <f>IF(J847=0,0,VLOOKUP(I847,ProbListM2!D:W,IF(J847=1,17,IF(J847=2,18,IF(J847=3,19,IF(J847=4,20)))),FALSE))</f>
        <v>0</v>
      </c>
      <c r="L847" s="12" t="str">
        <f>IF(_xlfn.IFNA(VLOOKUP(D847,ctlistM2!A:AI,20,FALSE),"FA 12:0")=0,"FA 12:0", _xlfn.IFNA(VLOOKUP(D847,ctlistM2!A:AI,20,FALSE),"FA 12:0"))</f>
        <v>FA 12:0</v>
      </c>
      <c r="M847">
        <f>_xlfn.IFNA(VLOOKUP(D847,ctlistM2!A:AR,27,FALSE),0)</f>
        <v>0</v>
      </c>
      <c r="N847" s="2">
        <f>IF(M847=0,0,VLOOKUP(L847,ProbListM2!D:W,IF(M847=1,17,IF(M847=2,18,IF(M847=3,19,IF(M847=4,20)))), FALSE))</f>
        <v>0</v>
      </c>
      <c r="O847" t="str">
        <f>IF(_xlfn.IFNA(VLOOKUP(D847,ctlistM2!A:AI,28,FALSE),"FA 12:0")=0,"FA 12:0", _xlfn.IFNA(VLOOKUP(D847,ctlistM2!A:AI,28,FALSE),"FA 12:0"))</f>
        <v>FA 12:0</v>
      </c>
      <c r="P847">
        <f>_xlfn.IFNA(VLOOKUP(D847,ctlistM2!A:AU,35,FALSE),0)</f>
        <v>0</v>
      </c>
      <c r="Q847" s="2">
        <f>IF(P847=0,0,VLOOKUP(O847,ProbListM2!D:W,IF(P847=1,17,IF(P847=2,18,IF(P847=3,19,IF(P847=4,20)))), FALSE))</f>
        <v>0</v>
      </c>
    </row>
    <row r="848" spans="1:17" x14ac:dyDescent="0.25">
      <c r="A848">
        <v>847</v>
      </c>
      <c r="B848">
        <v>612.4</v>
      </c>
      <c r="C848">
        <v>335.4</v>
      </c>
      <c r="D848" t="s">
        <v>1775</v>
      </c>
      <c r="E848">
        <f>VLOOKUP(D848,ProbListM2!D:S,10,FALSE)</f>
        <v>0.71279821494042406</v>
      </c>
      <c r="F848" t="str">
        <f>_xlfn.IFNA(VLOOKUP(D848,ctlistM2!A:AI,4,FALSE),"FA 12:0")</f>
        <v>LPI 18:4</v>
      </c>
      <c r="G848">
        <f>_xlfn.IFNA(VLOOKUP(D848,ctlistM2!A:AL,11,FALSE),0)</f>
        <v>1</v>
      </c>
      <c r="H848" s="2">
        <f>IF(G848=0,0,VLOOKUP(F848,ProbListM2!D:W,IF(G848=1,17,IF(G848=2,18,IF(G848=3,19,IF(G848=4,20)))), FALSE))</f>
        <v>2.3838787240992941E-2</v>
      </c>
      <c r="I848" s="12" t="str">
        <f>IF(_xlfn.IFNA(VLOOKUP(D848,ctlistM2!A:AI,12,FALSE),"FA 12:0")=0,"FA 12:0", _xlfn.IFNA(VLOOKUP(D848,ctlistM2!A:AI,12,FALSE),"FA 12:0"))</f>
        <v>FA 12:0</v>
      </c>
      <c r="J848" s="12">
        <f>_xlfn.IFNA(VLOOKUP(D848,ctlistM2!A:AO,19,FALSE),0)</f>
        <v>0</v>
      </c>
      <c r="K848" s="2">
        <f>IF(J848=0,0,VLOOKUP(I848,ProbListM2!D:W,IF(J848=1,17,IF(J848=2,18,IF(J848=3,19,IF(J848=4,20)))),FALSE))</f>
        <v>0</v>
      </c>
      <c r="L848" s="12" t="str">
        <f>IF(_xlfn.IFNA(VLOOKUP(D848,ctlistM2!A:AI,20,FALSE),"FA 12:0")=0,"FA 12:0", _xlfn.IFNA(VLOOKUP(D848,ctlistM2!A:AI,20,FALSE),"FA 12:0"))</f>
        <v>FA 12:0</v>
      </c>
      <c r="M848">
        <f>_xlfn.IFNA(VLOOKUP(D848,ctlistM2!A:AR,27,FALSE),0)</f>
        <v>0</v>
      </c>
      <c r="N848" s="2">
        <f>IF(M848=0,0,VLOOKUP(L848,ProbListM2!D:W,IF(M848=1,17,IF(M848=2,18,IF(M848=3,19,IF(M848=4,20)))), FALSE))</f>
        <v>0</v>
      </c>
      <c r="O848" t="str">
        <f>IF(_xlfn.IFNA(VLOOKUP(D848,ctlistM2!A:AI,28,FALSE),"FA 12:0")=0,"FA 12:0", _xlfn.IFNA(VLOOKUP(D848,ctlistM2!A:AI,28,FALSE),"FA 12:0"))</f>
        <v>FA 12:0</v>
      </c>
      <c r="P848">
        <f>_xlfn.IFNA(VLOOKUP(D848,ctlistM2!A:AU,35,FALSE),0)</f>
        <v>0</v>
      </c>
      <c r="Q848" s="2">
        <f>IF(P848=0,0,VLOOKUP(O848,ProbListM2!D:W,IF(P848=1,17,IF(P848=2,18,IF(P848=3,19,IF(P848=4,20)))), FALSE))</f>
        <v>0</v>
      </c>
    </row>
    <row r="849" spans="1:17" x14ac:dyDescent="0.25">
      <c r="A849">
        <v>848</v>
      </c>
      <c r="B849">
        <v>610.4</v>
      </c>
      <c r="C849">
        <v>333.4</v>
      </c>
      <c r="D849" t="s">
        <v>1776</v>
      </c>
      <c r="E849">
        <f>VLOOKUP(D849,ProbListM2!D:S,10,FALSE)</f>
        <v>0.7130121025284103</v>
      </c>
      <c r="F849" t="str">
        <f>_xlfn.IFNA(VLOOKUP(D849,ctlistM2!A:AI,4,FALSE),"FA 12:0")</f>
        <v>dLPI 17:0</v>
      </c>
      <c r="G849">
        <f>_xlfn.IFNA(VLOOKUP(D849,ctlistM2!A:AL,11,FALSE),0)</f>
        <v>3</v>
      </c>
      <c r="H849" s="2">
        <f>IF(G849=0,0,VLOOKUP(F849,ProbListM2!D:W,IF(G849=1,17,IF(G849=2,18,IF(G849=3,19,IF(G849=4,20)))), FALSE))</f>
        <v>0.16484789150139814</v>
      </c>
      <c r="I849" s="12" t="str">
        <f>IF(_xlfn.IFNA(VLOOKUP(D849,ctlistM2!A:AI,12,FALSE),"FA 12:0")=0,"FA 12:0", _xlfn.IFNA(VLOOKUP(D849,ctlistM2!A:AI,12,FALSE),"FA 12:0"))</f>
        <v>FA 12:0</v>
      </c>
      <c r="J849" s="12">
        <f>_xlfn.IFNA(VLOOKUP(D849,ctlistM2!A:AO,19,FALSE),0)</f>
        <v>0</v>
      </c>
      <c r="K849" s="2">
        <f>IF(J849=0,0,VLOOKUP(I849,ProbListM2!D:W,IF(J849=1,17,IF(J849=2,18,IF(J849=3,19,IF(J849=4,20)))),FALSE))</f>
        <v>0</v>
      </c>
      <c r="L849" s="12" t="str">
        <f>IF(_xlfn.IFNA(VLOOKUP(D849,ctlistM2!A:AI,20,FALSE),"FA 12:0")=0,"FA 12:0", _xlfn.IFNA(VLOOKUP(D849,ctlistM2!A:AI,20,FALSE),"FA 12:0"))</f>
        <v>FA 12:0</v>
      </c>
      <c r="M849">
        <f>_xlfn.IFNA(VLOOKUP(D849,ctlistM2!A:AR,27,FALSE),0)</f>
        <v>0</v>
      </c>
      <c r="N849" s="2">
        <f>IF(M849=0,0,VLOOKUP(L849,ProbListM2!D:W,IF(M849=1,17,IF(M849=2,18,IF(M849=3,19,IF(M849=4,20)))), FALSE))</f>
        <v>0</v>
      </c>
      <c r="O849" t="str">
        <f>IF(_xlfn.IFNA(VLOOKUP(D849,ctlistM2!A:AI,28,FALSE),"FA 12:0")=0,"FA 12:0", _xlfn.IFNA(VLOOKUP(D849,ctlistM2!A:AI,28,FALSE),"FA 12:0"))</f>
        <v>FA 12:0</v>
      </c>
      <c r="P849">
        <f>_xlfn.IFNA(VLOOKUP(D849,ctlistM2!A:AU,35,FALSE),0)</f>
        <v>0</v>
      </c>
      <c r="Q849" s="2">
        <f>IF(P849=0,0,VLOOKUP(O849,ProbListM2!D:W,IF(P849=1,17,IF(P849=2,18,IF(P849=3,19,IF(P849=4,20)))), FALSE))</f>
        <v>0</v>
      </c>
    </row>
    <row r="850" spans="1:17" x14ac:dyDescent="0.25">
      <c r="A850">
        <v>849</v>
      </c>
      <c r="B850">
        <v>632.4</v>
      </c>
      <c r="C850">
        <v>355.4</v>
      </c>
      <c r="D850" t="s">
        <v>1777</v>
      </c>
      <c r="E850">
        <f>VLOOKUP(D850,ProbListM2!D:S,10,FALSE)</f>
        <v>0.70411192964456004</v>
      </c>
      <c r="F850" t="str">
        <f>_xlfn.IFNA(VLOOKUP(D850,ctlistM2!A:AI,4,FALSE),"FA 12:0")</f>
        <v>FA 12:0</v>
      </c>
      <c r="G850">
        <f>_xlfn.IFNA(VLOOKUP(D850,ctlistM2!A:AL,11,FALSE),0)</f>
        <v>0</v>
      </c>
      <c r="H850" s="2">
        <f>IF(G850=0,0,VLOOKUP(F850,ProbListM2!D:W,IF(G850=1,17,IF(G850=2,18,IF(G850=3,19,IF(G850=4,20)))), FALSE))</f>
        <v>0</v>
      </c>
      <c r="I850" s="12" t="str">
        <f>IF(_xlfn.IFNA(VLOOKUP(D850,ctlistM2!A:AI,12,FALSE),"FA 12:0")=0,"FA 12:0", _xlfn.IFNA(VLOOKUP(D850,ctlistM2!A:AI,12,FALSE),"FA 12:0"))</f>
        <v>FA 12:0</v>
      </c>
      <c r="J850" s="12">
        <f>_xlfn.IFNA(VLOOKUP(D850,ctlistM2!A:AO,19,FALSE),0)</f>
        <v>0</v>
      </c>
      <c r="K850" s="2">
        <f>IF(J850=0,0,VLOOKUP(I850,ProbListM2!D:W,IF(J850=1,17,IF(J850=2,18,IF(J850=3,19,IF(J850=4,20)))),FALSE))</f>
        <v>0</v>
      </c>
      <c r="L850" s="12" t="str">
        <f>IF(_xlfn.IFNA(VLOOKUP(D850,ctlistM2!A:AI,20,FALSE),"FA 12:0")=0,"FA 12:0", _xlfn.IFNA(VLOOKUP(D850,ctlistM2!A:AI,20,FALSE),"FA 12:0"))</f>
        <v>FA 12:0</v>
      </c>
      <c r="M850">
        <f>_xlfn.IFNA(VLOOKUP(D850,ctlistM2!A:AR,27,FALSE),0)</f>
        <v>0</v>
      </c>
      <c r="N850" s="2">
        <f>IF(M850=0,0,VLOOKUP(L850,ProbListM2!D:W,IF(M850=1,17,IF(M850=2,18,IF(M850=3,19,IF(M850=4,20)))), FALSE))</f>
        <v>0</v>
      </c>
      <c r="O850" t="str">
        <f>IF(_xlfn.IFNA(VLOOKUP(D850,ctlistM2!A:AI,28,FALSE),"FA 12:0")=0,"FA 12:0", _xlfn.IFNA(VLOOKUP(D850,ctlistM2!A:AI,28,FALSE),"FA 12:0"))</f>
        <v>FA 12:0</v>
      </c>
      <c r="P850">
        <f>_xlfn.IFNA(VLOOKUP(D850,ctlistM2!A:AU,35,FALSE),0)</f>
        <v>0</v>
      </c>
      <c r="Q850" s="2">
        <f>IF(P850=0,0,VLOOKUP(O850,ProbListM2!D:W,IF(P850=1,17,IF(P850=2,18,IF(P850=3,19,IF(P850=4,20)))), FALSE))</f>
        <v>0</v>
      </c>
    </row>
    <row r="851" spans="1:17" x14ac:dyDescent="0.25">
      <c r="A851">
        <v>850</v>
      </c>
      <c r="B851">
        <v>646.4</v>
      </c>
      <c r="C851">
        <v>369.4</v>
      </c>
      <c r="D851" t="s">
        <v>1778</v>
      </c>
      <c r="E851">
        <f>VLOOKUP(D851,ProbListM2!D:S,10,FALSE)</f>
        <v>0.69615780407719485</v>
      </c>
      <c r="F851" t="str">
        <f>_xlfn.IFNA(VLOOKUP(D851,ctlistM2!A:AI,4,FALSE),"FA 12:0")</f>
        <v>LPI 20:1</v>
      </c>
      <c r="G851">
        <f>_xlfn.IFNA(VLOOKUP(D851,ctlistM2!A:AL,11,FALSE),0)</f>
        <v>1</v>
      </c>
      <c r="H851" s="2">
        <f>IF(G851=0,0,VLOOKUP(F851,ProbListM2!D:W,IF(G851=1,17,IF(G851=2,18,IF(G851=3,19,IF(G851=4,20)))), FALSE))</f>
        <v>2.7355219485395772E-2</v>
      </c>
      <c r="I851" s="12" t="str">
        <f>IF(_xlfn.IFNA(VLOOKUP(D851,ctlistM2!A:AI,12,FALSE),"FA 12:0")=0,"FA 12:0", _xlfn.IFNA(VLOOKUP(D851,ctlistM2!A:AI,12,FALSE),"FA 12:0"))</f>
        <v>FA 12:0</v>
      </c>
      <c r="J851" s="12">
        <f>_xlfn.IFNA(VLOOKUP(D851,ctlistM2!A:AO,19,FALSE),0)</f>
        <v>0</v>
      </c>
      <c r="K851" s="2">
        <f>IF(J851=0,0,VLOOKUP(I851,ProbListM2!D:W,IF(J851=1,17,IF(J851=2,18,IF(J851=3,19,IF(J851=4,20)))),FALSE))</f>
        <v>0</v>
      </c>
      <c r="L851" s="12" t="str">
        <f>IF(_xlfn.IFNA(VLOOKUP(D851,ctlistM2!A:AI,20,FALSE),"FA 12:0")=0,"FA 12:0", _xlfn.IFNA(VLOOKUP(D851,ctlistM2!A:AI,20,FALSE),"FA 12:0"))</f>
        <v>FA 12:0</v>
      </c>
      <c r="M851">
        <f>_xlfn.IFNA(VLOOKUP(D851,ctlistM2!A:AR,27,FALSE),0)</f>
        <v>0</v>
      </c>
      <c r="N851" s="2">
        <f>IF(M851=0,0,VLOOKUP(L851,ProbListM2!D:W,IF(M851=1,17,IF(M851=2,18,IF(M851=3,19,IF(M851=4,20)))), FALSE))</f>
        <v>0</v>
      </c>
      <c r="O851" t="str">
        <f>IF(_xlfn.IFNA(VLOOKUP(D851,ctlistM2!A:AI,28,FALSE),"FA 12:0")=0,"FA 12:0", _xlfn.IFNA(VLOOKUP(D851,ctlistM2!A:AI,28,FALSE),"FA 12:0"))</f>
        <v>FA 12:0</v>
      </c>
      <c r="P851">
        <f>_xlfn.IFNA(VLOOKUP(D851,ctlistM2!A:AU,35,FALSE),0)</f>
        <v>0</v>
      </c>
      <c r="Q851" s="2">
        <f>IF(P851=0,0,VLOOKUP(O851,ProbListM2!D:W,IF(P851=1,17,IF(P851=2,18,IF(P851=3,19,IF(P851=4,20)))), FALSE))</f>
        <v>0</v>
      </c>
    </row>
    <row r="852" spans="1:17" x14ac:dyDescent="0.25">
      <c r="A852">
        <v>851</v>
      </c>
      <c r="B852">
        <v>644.4</v>
      </c>
      <c r="C852">
        <v>367.4</v>
      </c>
      <c r="D852" t="s">
        <v>1779</v>
      </c>
      <c r="E852">
        <f>VLOOKUP(D852,ProbListM2!D:S,10,FALSE)</f>
        <v>0.69636669841846988</v>
      </c>
      <c r="F852" t="str">
        <f>_xlfn.IFNA(VLOOKUP(D852,ctlistM2!A:AI,4,FALSE),"FA 12:0")</f>
        <v>LPI 20:2</v>
      </c>
      <c r="G852">
        <f>_xlfn.IFNA(VLOOKUP(D852,ctlistM2!A:AL,11,FALSE),0)</f>
        <v>1</v>
      </c>
      <c r="H852" s="2">
        <f>IF(G852=0,0,VLOOKUP(F852,ProbListM2!D:W,IF(G852=1,17,IF(G852=2,18,IF(G852=3,19,IF(G852=4,20)))), FALSE))</f>
        <v>2.7308421668051249E-2</v>
      </c>
      <c r="I852" s="12" t="str">
        <f>IF(_xlfn.IFNA(VLOOKUP(D852,ctlistM2!A:AI,12,FALSE),"FA 12:0")=0,"FA 12:0", _xlfn.IFNA(VLOOKUP(D852,ctlistM2!A:AI,12,FALSE),"FA 12:0"))</f>
        <v>FA 12:0</v>
      </c>
      <c r="J852" s="12">
        <f>_xlfn.IFNA(VLOOKUP(D852,ctlistM2!A:AO,19,FALSE),0)</f>
        <v>0</v>
      </c>
      <c r="K852" s="2">
        <f>IF(J852=0,0,VLOOKUP(I852,ProbListM2!D:W,IF(J852=1,17,IF(J852=2,18,IF(J852=3,19,IF(J852=4,20)))),FALSE))</f>
        <v>0</v>
      </c>
      <c r="L852" s="12" t="str">
        <f>IF(_xlfn.IFNA(VLOOKUP(D852,ctlistM2!A:AI,20,FALSE),"FA 12:0")=0,"FA 12:0", _xlfn.IFNA(VLOOKUP(D852,ctlistM2!A:AI,20,FALSE),"FA 12:0"))</f>
        <v>FA 12:0</v>
      </c>
      <c r="M852">
        <f>_xlfn.IFNA(VLOOKUP(D852,ctlistM2!A:AR,27,FALSE),0)</f>
        <v>0</v>
      </c>
      <c r="N852" s="2">
        <f>IF(M852=0,0,VLOOKUP(L852,ProbListM2!D:W,IF(M852=1,17,IF(M852=2,18,IF(M852=3,19,IF(M852=4,20)))), FALSE))</f>
        <v>0</v>
      </c>
      <c r="O852" t="str">
        <f>IF(_xlfn.IFNA(VLOOKUP(D852,ctlistM2!A:AI,28,FALSE),"FA 12:0")=0,"FA 12:0", _xlfn.IFNA(VLOOKUP(D852,ctlistM2!A:AI,28,FALSE),"FA 12:0"))</f>
        <v>FA 12:0</v>
      </c>
      <c r="P852">
        <f>_xlfn.IFNA(VLOOKUP(D852,ctlistM2!A:AU,35,FALSE),0)</f>
        <v>0</v>
      </c>
      <c r="Q852" s="2">
        <f>IF(P852=0,0,VLOOKUP(O852,ProbListM2!D:W,IF(P852=1,17,IF(P852=2,18,IF(P852=3,19,IF(P852=4,20)))), FALSE))</f>
        <v>0</v>
      </c>
    </row>
    <row r="853" spans="1:17" x14ac:dyDescent="0.25">
      <c r="A853">
        <v>852</v>
      </c>
      <c r="B853">
        <v>642.4</v>
      </c>
      <c r="C853">
        <v>365.4</v>
      </c>
      <c r="D853" t="s">
        <v>1780</v>
      </c>
      <c r="E853">
        <f>VLOOKUP(D853,ProbListM2!D:S,10,FALSE)</f>
        <v>0.69657565544215017</v>
      </c>
      <c r="F853" t="str">
        <f>_xlfn.IFNA(VLOOKUP(D853,ctlistM2!A:AI,4,FALSE),"FA 12:0")</f>
        <v>LPI 20:3</v>
      </c>
      <c r="G853">
        <f>_xlfn.IFNA(VLOOKUP(D853,ctlistM2!A:AL,11,FALSE),0)</f>
        <v>1</v>
      </c>
      <c r="H853" s="2">
        <f>IF(G853=0,0,VLOOKUP(F853,ProbListM2!D:W,IF(G853=1,17,IF(G853=2,18,IF(G853=3,19,IF(G853=4,20)))), FALSE))</f>
        <v>2.726165603205755E-2</v>
      </c>
      <c r="I853" s="12" t="str">
        <f>IF(_xlfn.IFNA(VLOOKUP(D853,ctlistM2!A:AI,12,FALSE),"FA 12:0")=0,"FA 12:0", _xlfn.IFNA(VLOOKUP(D853,ctlistM2!A:AI,12,FALSE),"FA 12:0"))</f>
        <v>FA 12:0</v>
      </c>
      <c r="J853" s="12">
        <f>_xlfn.IFNA(VLOOKUP(D853,ctlistM2!A:AO,19,FALSE),0)</f>
        <v>0</v>
      </c>
      <c r="K853" s="2">
        <f>IF(J853=0,0,VLOOKUP(I853,ProbListM2!D:W,IF(J853=1,17,IF(J853=2,18,IF(J853=3,19,IF(J853=4,20)))),FALSE))</f>
        <v>0</v>
      </c>
      <c r="L853" s="12" t="str">
        <f>IF(_xlfn.IFNA(VLOOKUP(D853,ctlistM2!A:AI,20,FALSE),"FA 12:0")=0,"FA 12:0", _xlfn.IFNA(VLOOKUP(D853,ctlistM2!A:AI,20,FALSE),"FA 12:0"))</f>
        <v>FA 12:0</v>
      </c>
      <c r="M853">
        <f>_xlfn.IFNA(VLOOKUP(D853,ctlistM2!A:AR,27,FALSE),0)</f>
        <v>0</v>
      </c>
      <c r="N853" s="2">
        <f>IF(M853=0,0,VLOOKUP(L853,ProbListM2!D:W,IF(M853=1,17,IF(M853=2,18,IF(M853=3,19,IF(M853=4,20)))), FALSE))</f>
        <v>0</v>
      </c>
      <c r="O853" t="str">
        <f>IF(_xlfn.IFNA(VLOOKUP(D853,ctlistM2!A:AI,28,FALSE),"FA 12:0")=0,"FA 12:0", _xlfn.IFNA(VLOOKUP(D853,ctlistM2!A:AI,28,FALSE),"FA 12:0"))</f>
        <v>FA 12:0</v>
      </c>
      <c r="P853">
        <f>_xlfn.IFNA(VLOOKUP(D853,ctlistM2!A:AU,35,FALSE),0)</f>
        <v>0</v>
      </c>
      <c r="Q853" s="2">
        <f>IF(P853=0,0,VLOOKUP(O853,ProbListM2!D:W,IF(P853=1,17,IF(P853=2,18,IF(P853=3,19,IF(P853=4,20)))), FALSE))</f>
        <v>0</v>
      </c>
    </row>
    <row r="854" spans="1:17" x14ac:dyDescent="0.25">
      <c r="A854">
        <v>853</v>
      </c>
      <c r="B854">
        <v>640.4</v>
      </c>
      <c r="C854">
        <v>363.4</v>
      </c>
      <c r="D854" t="s">
        <v>1781</v>
      </c>
      <c r="E854">
        <f>VLOOKUP(D854,ProbListM2!D:S,10,FALSE)</f>
        <v>0.69678467516704512</v>
      </c>
      <c r="F854" t="str">
        <f>_xlfn.IFNA(VLOOKUP(D854,ctlistM2!A:AI,4,FALSE),"FA 12:0")</f>
        <v>LPI 20:4</v>
      </c>
      <c r="G854">
        <f>_xlfn.IFNA(VLOOKUP(D854,ctlistM2!A:AL,11,FALSE),0)</f>
        <v>1</v>
      </c>
      <c r="H854" s="2">
        <f>IF(G854=0,0,VLOOKUP(F854,ProbListM2!D:W,IF(G854=1,17,IF(G854=2,18,IF(G854=3,19,IF(G854=4,20)))), FALSE))</f>
        <v>2.7214922619764603E-2</v>
      </c>
      <c r="I854" s="12" t="str">
        <f>IF(_xlfn.IFNA(VLOOKUP(D854,ctlistM2!A:AI,12,FALSE),"FA 12:0")=0,"FA 12:0", _xlfn.IFNA(VLOOKUP(D854,ctlistM2!A:AI,12,FALSE),"FA 12:0"))</f>
        <v>FA 12:0</v>
      </c>
      <c r="J854" s="12">
        <f>_xlfn.IFNA(VLOOKUP(D854,ctlistM2!A:AO,19,FALSE),0)</f>
        <v>0</v>
      </c>
      <c r="K854" s="2">
        <f>IF(J854=0,0,VLOOKUP(I854,ProbListM2!D:W,IF(J854=1,17,IF(J854=2,18,IF(J854=3,19,IF(J854=4,20)))),FALSE))</f>
        <v>0</v>
      </c>
      <c r="L854" s="12" t="str">
        <f>IF(_xlfn.IFNA(VLOOKUP(D854,ctlistM2!A:AI,20,FALSE),"FA 12:0")=0,"FA 12:0", _xlfn.IFNA(VLOOKUP(D854,ctlistM2!A:AI,20,FALSE),"FA 12:0"))</f>
        <v>FA 12:0</v>
      </c>
      <c r="M854">
        <f>_xlfn.IFNA(VLOOKUP(D854,ctlistM2!A:AR,27,FALSE),0)</f>
        <v>0</v>
      </c>
      <c r="N854" s="2">
        <f>IF(M854=0,0,VLOOKUP(L854,ProbListM2!D:W,IF(M854=1,17,IF(M854=2,18,IF(M854=3,19,IF(M854=4,20)))), FALSE))</f>
        <v>0</v>
      </c>
      <c r="O854" t="str">
        <f>IF(_xlfn.IFNA(VLOOKUP(D854,ctlistM2!A:AI,28,FALSE),"FA 12:0")=0,"FA 12:0", _xlfn.IFNA(VLOOKUP(D854,ctlistM2!A:AI,28,FALSE),"FA 12:0"))</f>
        <v>FA 12:0</v>
      </c>
      <c r="P854">
        <f>_xlfn.IFNA(VLOOKUP(D854,ctlistM2!A:AU,35,FALSE),0)</f>
        <v>0</v>
      </c>
      <c r="Q854" s="2">
        <f>IF(P854=0,0,VLOOKUP(O854,ProbListM2!D:W,IF(P854=1,17,IF(P854=2,18,IF(P854=3,19,IF(P854=4,20)))), FALSE))</f>
        <v>0</v>
      </c>
    </row>
    <row r="855" spans="1:17" x14ac:dyDescent="0.25">
      <c r="A855">
        <v>854</v>
      </c>
      <c r="B855">
        <v>638.4</v>
      </c>
      <c r="C855">
        <v>361.4</v>
      </c>
      <c r="D855" t="s">
        <v>1782</v>
      </c>
      <c r="E855">
        <f>VLOOKUP(D855,ProbListM2!D:S,10,FALSE)</f>
        <v>0.69699375761196913</v>
      </c>
      <c r="F855" t="str">
        <f>_xlfn.IFNA(VLOOKUP(D855,ctlistM2!A:AI,4,FALSE),"FA 12:0")</f>
        <v>LPI 20:5</v>
      </c>
      <c r="G855">
        <f>_xlfn.IFNA(VLOOKUP(D855,ctlistM2!A:AL,11,FALSE),0)</f>
        <v>1</v>
      </c>
      <c r="H855" s="2">
        <f>IF(G855=0,0,VLOOKUP(F855,ProbListM2!D:W,IF(G855=1,17,IF(G855=2,18,IF(G855=3,19,IF(G855=4,20)))), FALSE))</f>
        <v>2.7168221473550476E-2</v>
      </c>
      <c r="I855" s="12" t="str">
        <f>IF(_xlfn.IFNA(VLOOKUP(D855,ctlistM2!A:AI,12,FALSE),"FA 12:0")=0,"FA 12:0", _xlfn.IFNA(VLOOKUP(D855,ctlistM2!A:AI,12,FALSE),"FA 12:0"))</f>
        <v>dLPI 19:0</v>
      </c>
      <c r="J855" s="12">
        <f>_xlfn.IFNA(VLOOKUP(D855,ctlistM2!A:AO,19,FALSE),0)</f>
        <v>3</v>
      </c>
      <c r="K855" s="2">
        <f>IF(J855=0,0,VLOOKUP(I855,ProbListM2!D:W,IF(J855=1,17,IF(J855=2,18,IF(J855=3,19,IF(J855=4,20)))),FALSE))</f>
        <v>0.17724181420067048</v>
      </c>
      <c r="L855" s="12" t="str">
        <f>IF(_xlfn.IFNA(VLOOKUP(D855,ctlistM2!A:AI,20,FALSE),"FA 12:0")=0,"FA 12:0", _xlfn.IFNA(VLOOKUP(D855,ctlistM2!A:AI,20,FALSE),"FA 12:0"))</f>
        <v>FA 12:0</v>
      </c>
      <c r="M855">
        <f>_xlfn.IFNA(VLOOKUP(D855,ctlistM2!A:AR,27,FALSE),0)</f>
        <v>0</v>
      </c>
      <c r="N855" s="2">
        <f>IF(M855=0,0,VLOOKUP(L855,ProbListM2!D:W,IF(M855=1,17,IF(M855=2,18,IF(M855=3,19,IF(M855=4,20)))), FALSE))</f>
        <v>0</v>
      </c>
      <c r="O855" t="str">
        <f>IF(_xlfn.IFNA(VLOOKUP(D855,ctlistM2!A:AI,28,FALSE),"FA 12:0")=0,"FA 12:0", _xlfn.IFNA(VLOOKUP(D855,ctlistM2!A:AI,28,FALSE),"FA 12:0"))</f>
        <v>FA 12:0</v>
      </c>
      <c r="P855">
        <f>_xlfn.IFNA(VLOOKUP(D855,ctlistM2!A:AU,35,FALSE),0)</f>
        <v>0</v>
      </c>
      <c r="Q855" s="2">
        <f>IF(P855=0,0,VLOOKUP(O855,ProbListM2!D:W,IF(P855=1,17,IF(P855=2,18,IF(P855=3,19,IF(P855=4,20)))), FALSE))</f>
        <v>0</v>
      </c>
    </row>
    <row r="856" spans="1:17" x14ac:dyDescent="0.25">
      <c r="A856">
        <v>855</v>
      </c>
      <c r="B856">
        <v>636.4</v>
      </c>
      <c r="C856">
        <v>359.4</v>
      </c>
      <c r="D856" t="s">
        <v>1783</v>
      </c>
      <c r="E856">
        <f>VLOOKUP(D856,ProbListM2!D:S,10,FALSE)</f>
        <v>0.6972029027957426</v>
      </c>
      <c r="F856" t="str">
        <f>_xlfn.IFNA(VLOOKUP(D856,ctlistM2!A:AI,4,FALSE),"FA 12:0")</f>
        <v>FA 12:0</v>
      </c>
      <c r="G856">
        <f>_xlfn.IFNA(VLOOKUP(D856,ctlistM2!A:AL,11,FALSE),0)</f>
        <v>0</v>
      </c>
      <c r="H856" s="2">
        <f>IF(G856=0,0,VLOOKUP(F856,ProbListM2!D:W,IF(G856=1,17,IF(G856=2,18,IF(G856=3,19,IF(G856=4,20)))), FALSE))</f>
        <v>0</v>
      </c>
      <c r="I856" s="12" t="str">
        <f>IF(_xlfn.IFNA(VLOOKUP(D856,ctlistM2!A:AI,12,FALSE),"FA 12:0")=0,"FA 12:0", _xlfn.IFNA(VLOOKUP(D856,ctlistM2!A:AI,12,FALSE),"FA 12:0"))</f>
        <v>FA 12:0</v>
      </c>
      <c r="J856" s="12">
        <f>_xlfn.IFNA(VLOOKUP(D856,ctlistM2!A:AO,19,FALSE),0)</f>
        <v>0</v>
      </c>
      <c r="K856" s="2">
        <f>IF(J856=0,0,VLOOKUP(I856,ProbListM2!D:W,IF(J856=1,17,IF(J856=2,18,IF(J856=3,19,IF(J856=4,20)))),FALSE))</f>
        <v>0</v>
      </c>
      <c r="L856" s="12" t="str">
        <f>IF(_xlfn.IFNA(VLOOKUP(D856,ctlistM2!A:AI,20,FALSE),"FA 12:0")=0,"FA 12:0", _xlfn.IFNA(VLOOKUP(D856,ctlistM2!A:AI,20,FALSE),"FA 12:0"))</f>
        <v>FA 12:0</v>
      </c>
      <c r="M856">
        <f>_xlfn.IFNA(VLOOKUP(D856,ctlistM2!A:AR,27,FALSE),0)</f>
        <v>0</v>
      </c>
      <c r="N856" s="2">
        <f>IF(M856=0,0,VLOOKUP(L856,ProbListM2!D:W,IF(M856=1,17,IF(M856=2,18,IF(M856=3,19,IF(M856=4,20)))), FALSE))</f>
        <v>0</v>
      </c>
      <c r="O856" t="str">
        <f>IF(_xlfn.IFNA(VLOOKUP(D856,ctlistM2!A:AI,28,FALSE),"FA 12:0")=0,"FA 12:0", _xlfn.IFNA(VLOOKUP(D856,ctlistM2!A:AI,28,FALSE),"FA 12:0"))</f>
        <v>FA 12:0</v>
      </c>
      <c r="P856">
        <f>_xlfn.IFNA(VLOOKUP(D856,ctlistM2!A:AU,35,FALSE),0)</f>
        <v>0</v>
      </c>
      <c r="Q856" s="2">
        <f>IF(P856=0,0,VLOOKUP(O856,ProbListM2!D:W,IF(P856=1,17,IF(P856=2,18,IF(P856=3,19,IF(P856=4,20)))), FALSE))</f>
        <v>0</v>
      </c>
    </row>
    <row r="857" spans="1:17" x14ac:dyDescent="0.25">
      <c r="A857">
        <v>856</v>
      </c>
      <c r="B857">
        <v>674.4</v>
      </c>
      <c r="C857">
        <v>397.4</v>
      </c>
      <c r="D857" t="s">
        <v>1784</v>
      </c>
      <c r="E857">
        <f>VLOOKUP(D857,ProbListM2!D:S,10,FALSE)</f>
        <v>0.68051810345719521</v>
      </c>
      <c r="F857" t="str">
        <f>_xlfn.IFNA(VLOOKUP(D857,ctlistM2!A:AI,4,FALSE),"FA 12:0")</f>
        <v>LPI 22:1</v>
      </c>
      <c r="G857">
        <f>_xlfn.IFNA(VLOOKUP(D857,ctlistM2!A:AL,11,FALSE),0)</f>
        <v>1</v>
      </c>
      <c r="H857" s="2">
        <f>IF(G857=0,0,VLOOKUP(F857,ProbListM2!D:W,IF(G857=1,17,IF(G857=2,18,IF(G857=3,19,IF(G857=4,20)))), FALSE))</f>
        <v>3.0930292493302768E-2</v>
      </c>
      <c r="I857" s="12" t="str">
        <f>IF(_xlfn.IFNA(VLOOKUP(D857,ctlistM2!A:AI,12,FALSE),"FA 12:0")=0,"FA 12:0", _xlfn.IFNA(VLOOKUP(D857,ctlistM2!A:AI,12,FALSE),"FA 12:0"))</f>
        <v>FA 12:0</v>
      </c>
      <c r="J857" s="12">
        <f>_xlfn.IFNA(VLOOKUP(D857,ctlistM2!A:AO,19,FALSE),0)</f>
        <v>0</v>
      </c>
      <c r="K857" s="2">
        <f>IF(J857=0,0,VLOOKUP(I857,ProbListM2!D:W,IF(J857=1,17,IF(J857=2,18,IF(J857=3,19,IF(J857=4,20)))),FALSE))</f>
        <v>0</v>
      </c>
      <c r="L857" s="12" t="str">
        <f>IF(_xlfn.IFNA(VLOOKUP(D857,ctlistM2!A:AI,20,FALSE),"FA 12:0")=0,"FA 12:0", _xlfn.IFNA(VLOOKUP(D857,ctlistM2!A:AI,20,FALSE),"FA 12:0"))</f>
        <v>FA 12:0</v>
      </c>
      <c r="M857">
        <f>_xlfn.IFNA(VLOOKUP(D857,ctlistM2!A:AR,27,FALSE),0)</f>
        <v>0</v>
      </c>
      <c r="N857" s="2">
        <f>IF(M857=0,0,VLOOKUP(L857,ProbListM2!D:W,IF(M857=1,17,IF(M857=2,18,IF(M857=3,19,IF(M857=4,20)))), FALSE))</f>
        <v>0</v>
      </c>
      <c r="O857" t="str">
        <f>IF(_xlfn.IFNA(VLOOKUP(D857,ctlistM2!A:AI,28,FALSE),"FA 12:0")=0,"FA 12:0", _xlfn.IFNA(VLOOKUP(D857,ctlistM2!A:AI,28,FALSE),"FA 12:0"))</f>
        <v>FA 12:0</v>
      </c>
      <c r="P857">
        <f>_xlfn.IFNA(VLOOKUP(D857,ctlistM2!A:AU,35,FALSE),0)</f>
        <v>0</v>
      </c>
      <c r="Q857" s="2">
        <f>IF(P857=0,0,VLOOKUP(O857,ProbListM2!D:W,IF(P857=1,17,IF(P857=2,18,IF(P857=3,19,IF(P857=4,20)))), FALSE))</f>
        <v>0</v>
      </c>
    </row>
    <row r="858" spans="1:17" x14ac:dyDescent="0.25">
      <c r="A858">
        <v>857</v>
      </c>
      <c r="B858">
        <v>672.4</v>
      </c>
      <c r="C858">
        <v>395.4</v>
      </c>
      <c r="D858" t="s">
        <v>1785</v>
      </c>
      <c r="E858">
        <f>VLOOKUP(D858,ProbListM2!D:S,10,FALSE)</f>
        <v>0.68072230483239315</v>
      </c>
      <c r="F858" t="str">
        <f>_xlfn.IFNA(VLOOKUP(D858,ctlistM2!A:AI,4,FALSE),"FA 12:0")</f>
        <v>LPI 22:2</v>
      </c>
      <c r="G858">
        <f>_xlfn.IFNA(VLOOKUP(D858,ctlistM2!A:AL,11,FALSE),0)</f>
        <v>1</v>
      </c>
      <c r="H858" s="2">
        <f>IF(G858=0,0,VLOOKUP(F858,ProbListM2!D:W,IF(G858=1,17,IF(G858=2,18,IF(G858=3,19,IF(G858=4,20)))), FALSE))</f>
        <v>3.088113580919178E-2</v>
      </c>
      <c r="I858" s="12" t="str">
        <f>IF(_xlfn.IFNA(VLOOKUP(D858,ctlistM2!A:AI,12,FALSE),"FA 12:0")=0,"FA 12:0", _xlfn.IFNA(VLOOKUP(D858,ctlistM2!A:AI,12,FALSE),"FA 12:0"))</f>
        <v>FA 12:0</v>
      </c>
      <c r="J858" s="12">
        <f>_xlfn.IFNA(VLOOKUP(D858,ctlistM2!A:AO,19,FALSE),0)</f>
        <v>0</v>
      </c>
      <c r="K858" s="2">
        <f>IF(J858=0,0,VLOOKUP(I858,ProbListM2!D:W,IF(J858=1,17,IF(J858=2,18,IF(J858=3,19,IF(J858=4,20)))),FALSE))</f>
        <v>0</v>
      </c>
      <c r="L858" s="12" t="str">
        <f>IF(_xlfn.IFNA(VLOOKUP(D858,ctlistM2!A:AI,20,FALSE),"FA 12:0")=0,"FA 12:0", _xlfn.IFNA(VLOOKUP(D858,ctlistM2!A:AI,20,FALSE),"FA 12:0"))</f>
        <v>FA 12:0</v>
      </c>
      <c r="M858">
        <f>_xlfn.IFNA(VLOOKUP(D858,ctlistM2!A:AR,27,FALSE),0)</f>
        <v>0</v>
      </c>
      <c r="N858" s="2">
        <f>IF(M858=0,0,VLOOKUP(L858,ProbListM2!D:W,IF(M858=1,17,IF(M858=2,18,IF(M858=3,19,IF(M858=4,20)))), FALSE))</f>
        <v>0</v>
      </c>
      <c r="O858" t="str">
        <f>IF(_xlfn.IFNA(VLOOKUP(D858,ctlistM2!A:AI,28,FALSE),"FA 12:0")=0,"FA 12:0", _xlfn.IFNA(VLOOKUP(D858,ctlistM2!A:AI,28,FALSE),"FA 12:0"))</f>
        <v>FA 12:0</v>
      </c>
      <c r="P858">
        <f>_xlfn.IFNA(VLOOKUP(D858,ctlistM2!A:AU,35,FALSE),0)</f>
        <v>0</v>
      </c>
      <c r="Q858" s="2">
        <f>IF(P858=0,0,VLOOKUP(O858,ProbListM2!D:W,IF(P858=1,17,IF(P858=2,18,IF(P858=3,19,IF(P858=4,20)))), FALSE))</f>
        <v>0</v>
      </c>
    </row>
    <row r="859" spans="1:17" x14ac:dyDescent="0.25">
      <c r="A859">
        <v>858</v>
      </c>
      <c r="B859">
        <v>670.4</v>
      </c>
      <c r="C859">
        <v>393.4</v>
      </c>
      <c r="D859" t="s">
        <v>1786</v>
      </c>
      <c r="E859">
        <f>VLOOKUP(D859,ProbListM2!D:S,10,FALSE)</f>
        <v>0.68092656748178992</v>
      </c>
      <c r="F859" t="str">
        <f>_xlfn.IFNA(VLOOKUP(D859,ctlistM2!A:AI,4,FALSE),"FA 12:0")</f>
        <v>FA 12:0</v>
      </c>
      <c r="G859">
        <f>_xlfn.IFNA(VLOOKUP(D859,ctlistM2!A:AL,11,FALSE),0)</f>
        <v>0</v>
      </c>
      <c r="H859" s="2">
        <f>IF(G859=0,0,VLOOKUP(F859,ProbListM2!D:W,IF(G859=1,17,IF(G859=2,18,IF(G859=3,19,IF(G859=4,20)))), FALSE))</f>
        <v>0</v>
      </c>
      <c r="I859" s="12" t="str">
        <f>IF(_xlfn.IFNA(VLOOKUP(D859,ctlistM2!A:AI,12,FALSE),"FA 12:0")=0,"FA 12:0", _xlfn.IFNA(VLOOKUP(D859,ctlistM2!A:AI,12,FALSE),"FA 12:0"))</f>
        <v>FA 12:0</v>
      </c>
      <c r="J859" s="12">
        <f>_xlfn.IFNA(VLOOKUP(D859,ctlistM2!A:AO,19,FALSE),0)</f>
        <v>0</v>
      </c>
      <c r="K859" s="2">
        <f>IF(J859=0,0,VLOOKUP(I859,ProbListM2!D:W,IF(J859=1,17,IF(J859=2,18,IF(J859=3,19,IF(J859=4,20)))),FALSE))</f>
        <v>0</v>
      </c>
      <c r="L859" s="12" t="str">
        <f>IF(_xlfn.IFNA(VLOOKUP(D859,ctlistM2!A:AI,20,FALSE),"FA 12:0")=0,"FA 12:0", _xlfn.IFNA(VLOOKUP(D859,ctlistM2!A:AI,20,FALSE),"FA 12:0"))</f>
        <v>FA 12:0</v>
      </c>
      <c r="M859">
        <f>_xlfn.IFNA(VLOOKUP(D859,ctlistM2!A:AR,27,FALSE),0)</f>
        <v>0</v>
      </c>
      <c r="N859" s="2">
        <f>IF(M859=0,0,VLOOKUP(L859,ProbListM2!D:W,IF(M859=1,17,IF(M859=2,18,IF(M859=3,19,IF(M859=4,20)))), FALSE))</f>
        <v>0</v>
      </c>
      <c r="O859" t="str">
        <f>IF(_xlfn.IFNA(VLOOKUP(D859,ctlistM2!A:AI,28,FALSE),"FA 12:0")=0,"FA 12:0", _xlfn.IFNA(VLOOKUP(D859,ctlistM2!A:AI,28,FALSE),"FA 12:0"))</f>
        <v>FA 12:0</v>
      </c>
      <c r="P859">
        <f>_xlfn.IFNA(VLOOKUP(D859,ctlistM2!A:AU,35,FALSE),0)</f>
        <v>0</v>
      </c>
      <c r="Q859" s="2">
        <f>IF(P859=0,0,VLOOKUP(O859,ProbListM2!D:W,IF(P859=1,17,IF(P859=2,18,IF(P859=3,19,IF(P859=4,20)))), FALSE))</f>
        <v>0</v>
      </c>
    </row>
    <row r="860" spans="1:17" x14ac:dyDescent="0.25">
      <c r="A860">
        <v>859</v>
      </c>
      <c r="B860">
        <v>666.4</v>
      </c>
      <c r="C860">
        <v>389.4</v>
      </c>
      <c r="D860" t="s">
        <v>1787</v>
      </c>
      <c r="E860">
        <f>VLOOKUP(D860,ProbListM2!D:S,10,FALSE)</f>
        <v>0.68133527667673133</v>
      </c>
      <c r="F860" t="str">
        <f>_xlfn.IFNA(VLOOKUP(D860,ctlistM2!A:AI,4,FALSE),"FA 12:0")</f>
        <v>LPI 22:5</v>
      </c>
      <c r="G860">
        <f>_xlfn.IFNA(VLOOKUP(D860,ctlistM2!A:AL,11,FALSE),0)</f>
        <v>1</v>
      </c>
      <c r="H860" s="2">
        <f>IF(G860=0,0,VLOOKUP(F860,ProbListM2!D:W,IF(G860=1,17,IF(G860=2,18,IF(G860=3,19,IF(G860=4,20)))), FALSE))</f>
        <v>3.0733840125174966E-2</v>
      </c>
      <c r="I860" s="12" t="str">
        <f>IF(_xlfn.IFNA(VLOOKUP(D860,ctlistM2!A:AI,12,FALSE),"FA 12:0")=0,"FA 12:0", _xlfn.IFNA(VLOOKUP(D860,ctlistM2!A:AI,12,FALSE),"FA 12:0"))</f>
        <v>FA 12:0</v>
      </c>
      <c r="J860" s="12">
        <f>_xlfn.IFNA(VLOOKUP(D860,ctlistM2!A:AO,19,FALSE),0)</f>
        <v>0</v>
      </c>
      <c r="K860" s="2">
        <f>IF(J860=0,0,VLOOKUP(I860,ProbListM2!D:W,IF(J860=1,17,IF(J860=2,18,IF(J860=3,19,IF(J860=4,20)))),FALSE))</f>
        <v>0</v>
      </c>
      <c r="L860" s="12" t="str">
        <f>IF(_xlfn.IFNA(VLOOKUP(D860,ctlistM2!A:AI,20,FALSE),"FA 12:0")=0,"FA 12:0", _xlfn.IFNA(VLOOKUP(D860,ctlistM2!A:AI,20,FALSE),"FA 12:0"))</f>
        <v>FA 12:0</v>
      </c>
      <c r="M860">
        <f>_xlfn.IFNA(VLOOKUP(D860,ctlistM2!A:AR,27,FALSE),0)</f>
        <v>0</v>
      </c>
      <c r="N860" s="2">
        <f>IF(M860=0,0,VLOOKUP(L860,ProbListM2!D:W,IF(M860=1,17,IF(M860=2,18,IF(M860=3,19,IF(M860=4,20)))), FALSE))</f>
        <v>0</v>
      </c>
      <c r="O860" t="str">
        <f>IF(_xlfn.IFNA(VLOOKUP(D860,ctlistM2!A:AI,28,FALSE),"FA 12:0")=0,"FA 12:0", _xlfn.IFNA(VLOOKUP(D860,ctlistM2!A:AI,28,FALSE),"FA 12:0"))</f>
        <v>FA 12:0</v>
      </c>
      <c r="P860">
        <f>_xlfn.IFNA(VLOOKUP(D860,ctlistM2!A:AU,35,FALSE),0)</f>
        <v>0</v>
      </c>
      <c r="Q860" s="2">
        <f>IF(P860=0,0,VLOOKUP(O860,ProbListM2!D:W,IF(P860=1,17,IF(P860=2,18,IF(P860=3,19,IF(P860=4,20)))), FALSE))</f>
        <v>0</v>
      </c>
    </row>
    <row r="861" spans="1:17" x14ac:dyDescent="0.25">
      <c r="A861">
        <v>860</v>
      </c>
      <c r="B861">
        <v>664.4</v>
      </c>
      <c r="C861">
        <v>387.4</v>
      </c>
      <c r="D861" t="s">
        <v>1788</v>
      </c>
      <c r="E861">
        <f>VLOOKUP(D861,ProbListM2!D:S,10,FALSE)</f>
        <v>0.68153972325906531</v>
      </c>
      <c r="F861" t="str">
        <f>_xlfn.IFNA(VLOOKUP(D861,ctlistM2!A:AI,4,FALSE),"FA 12:0")</f>
        <v>LPI 22:6</v>
      </c>
      <c r="G861">
        <f>_xlfn.IFNA(VLOOKUP(D861,ctlistM2!A:AL,11,FALSE),0)</f>
        <v>1</v>
      </c>
      <c r="H861" s="2">
        <f>IF(G861=0,0,VLOOKUP(F861,ProbListM2!D:W,IF(G861=1,17,IF(G861=2,18,IF(G861=3,19,IF(G861=4,20)))), FALSE))</f>
        <v>3.0684799820868084E-2</v>
      </c>
      <c r="I861" s="12" t="str">
        <f>IF(_xlfn.IFNA(VLOOKUP(D861,ctlistM2!A:AI,12,FALSE),"FA 12:0")=0,"FA 12:0", _xlfn.IFNA(VLOOKUP(D861,ctlistM2!A:AI,12,FALSE),"FA 12:0"))</f>
        <v>FA 12:0</v>
      </c>
      <c r="J861" s="12">
        <f>_xlfn.IFNA(VLOOKUP(D861,ctlistM2!A:AO,19,FALSE),0)</f>
        <v>0</v>
      </c>
      <c r="K861" s="2">
        <f>IF(J861=0,0,VLOOKUP(I861,ProbListM2!D:W,IF(J861=1,17,IF(J861=2,18,IF(J861=3,19,IF(J861=4,20)))),FALSE))</f>
        <v>0</v>
      </c>
      <c r="L861" s="12" t="str">
        <f>IF(_xlfn.IFNA(VLOOKUP(D861,ctlistM2!A:AI,20,FALSE),"FA 12:0")=0,"FA 12:0", _xlfn.IFNA(VLOOKUP(D861,ctlistM2!A:AI,20,FALSE),"FA 12:0"))</f>
        <v>FA 12:0</v>
      </c>
      <c r="M861">
        <f>_xlfn.IFNA(VLOOKUP(D861,ctlistM2!A:AR,27,FALSE),0)</f>
        <v>0</v>
      </c>
      <c r="N861" s="2">
        <f>IF(M861=0,0,VLOOKUP(L861,ProbListM2!D:W,IF(M861=1,17,IF(M861=2,18,IF(M861=3,19,IF(M861=4,20)))), FALSE))</f>
        <v>0</v>
      </c>
      <c r="O861" t="str">
        <f>IF(_xlfn.IFNA(VLOOKUP(D861,ctlistM2!A:AI,28,FALSE),"FA 12:0")=0,"FA 12:0", _xlfn.IFNA(VLOOKUP(D861,ctlistM2!A:AI,28,FALSE),"FA 12:0"))</f>
        <v>FA 12:0</v>
      </c>
      <c r="P861">
        <f>_xlfn.IFNA(VLOOKUP(D861,ctlistM2!A:AU,35,FALSE),0)</f>
        <v>0</v>
      </c>
      <c r="Q861" s="2">
        <f>IF(P861=0,0,VLOOKUP(O861,ProbListM2!D:W,IF(P861=1,17,IF(P861=2,18,IF(P861=3,19,IF(P861=4,20)))), FALSE))</f>
        <v>0</v>
      </c>
    </row>
    <row r="862" spans="1:17" x14ac:dyDescent="0.25">
      <c r="A862">
        <v>861</v>
      </c>
      <c r="B862">
        <v>662.4</v>
      </c>
      <c r="C862">
        <v>385.4</v>
      </c>
      <c r="D862" t="s">
        <v>1789</v>
      </c>
      <c r="E862">
        <f>VLOOKUP(D862,ProbListM2!D:S,10,FALSE)</f>
        <v>0.68174423118917682</v>
      </c>
      <c r="F862" t="str">
        <f>_xlfn.IFNA(VLOOKUP(D862,ctlistM2!A:AI,4,FALSE),"FA 12:0")</f>
        <v>FA 12:0</v>
      </c>
      <c r="G862">
        <f>_xlfn.IFNA(VLOOKUP(D862,ctlistM2!A:AL,11,FALSE),0)</f>
        <v>0</v>
      </c>
      <c r="H862" s="2">
        <f>IF(G862=0,0,VLOOKUP(F862,ProbListM2!D:W,IF(G862=1,17,IF(G862=2,18,IF(G862=3,19,IF(G862=4,20)))), FALSE))</f>
        <v>0</v>
      </c>
      <c r="I862" s="12" t="str">
        <f>IF(_xlfn.IFNA(VLOOKUP(D862,ctlistM2!A:AI,12,FALSE),"FA 12:0")=0,"FA 12:0", _xlfn.IFNA(VLOOKUP(D862,ctlistM2!A:AI,12,FALSE),"FA 12:0"))</f>
        <v>FA 12:0</v>
      </c>
      <c r="J862" s="12">
        <f>_xlfn.IFNA(VLOOKUP(D862,ctlistM2!A:AO,19,FALSE),0)</f>
        <v>0</v>
      </c>
      <c r="K862" s="2">
        <f>IF(J862=0,0,VLOOKUP(I862,ProbListM2!D:W,IF(J862=1,17,IF(J862=2,18,IF(J862=3,19,IF(J862=4,20)))),FALSE))</f>
        <v>0</v>
      </c>
      <c r="L862" s="12" t="str">
        <f>IF(_xlfn.IFNA(VLOOKUP(D862,ctlistM2!A:AI,20,FALSE),"FA 12:0")=0,"FA 12:0", _xlfn.IFNA(VLOOKUP(D862,ctlistM2!A:AI,20,FALSE),"FA 12:0"))</f>
        <v>FA 12:0</v>
      </c>
      <c r="M862">
        <f>_xlfn.IFNA(VLOOKUP(D862,ctlistM2!A:AR,27,FALSE),0)</f>
        <v>0</v>
      </c>
      <c r="N862" s="2">
        <f>IF(M862=0,0,VLOOKUP(L862,ProbListM2!D:W,IF(M862=1,17,IF(M862=2,18,IF(M862=3,19,IF(M862=4,20)))), FALSE))</f>
        <v>0</v>
      </c>
      <c r="O862" t="str">
        <f>IF(_xlfn.IFNA(VLOOKUP(D862,ctlistM2!A:AI,28,FALSE),"FA 12:0")=0,"FA 12:0", _xlfn.IFNA(VLOOKUP(D862,ctlistM2!A:AI,28,FALSE),"FA 12:0"))</f>
        <v>FA 12:0</v>
      </c>
      <c r="P862">
        <f>_xlfn.IFNA(VLOOKUP(D862,ctlistM2!A:AU,35,FALSE),0)</f>
        <v>0</v>
      </c>
      <c r="Q862" s="2">
        <f>IF(P862=0,0,VLOOKUP(O862,ProbListM2!D:W,IF(P862=1,17,IF(P862=2,18,IF(P862=3,19,IF(P862=4,20)))), FALSE))</f>
        <v>0</v>
      </c>
    </row>
    <row r="863" spans="1:17" x14ac:dyDescent="0.25">
      <c r="A863">
        <v>862</v>
      </c>
      <c r="B863">
        <v>702.4</v>
      </c>
      <c r="C863">
        <v>425.4</v>
      </c>
      <c r="D863" t="s">
        <v>1790</v>
      </c>
      <c r="E863">
        <f>VLOOKUP(D863,ProbListM2!D:S,10,FALSE)</f>
        <v>0.66522976029386827</v>
      </c>
      <c r="F863" t="str">
        <f>_xlfn.IFNA(VLOOKUP(D863,ctlistM2!A:AI,4,FALSE),"FA 12:0")</f>
        <v>LPI 24:1</v>
      </c>
      <c r="G863">
        <f>_xlfn.IFNA(VLOOKUP(D863,ctlistM2!A:AL,11,FALSE),0)</f>
        <v>1</v>
      </c>
      <c r="H863" s="2">
        <f>IF(G863=0,0,VLOOKUP(F863,ProbListM2!D:W,IF(G863=1,17,IF(G863=2,18,IF(G863=3,19,IF(G863=4,20)))), FALSE))</f>
        <v>3.4678202711654227E-2</v>
      </c>
      <c r="I863" s="12" t="str">
        <f>IF(_xlfn.IFNA(VLOOKUP(D863,ctlistM2!A:AI,12,FALSE),"FA 12:0")=0,"FA 12:0", _xlfn.IFNA(VLOOKUP(D863,ctlistM2!A:AI,12,FALSE),"FA 12:0"))</f>
        <v>FA 12:0</v>
      </c>
      <c r="J863" s="12">
        <f>_xlfn.IFNA(VLOOKUP(D863,ctlistM2!A:AO,19,FALSE),0)</f>
        <v>0</v>
      </c>
      <c r="K863" s="2">
        <f>IF(J863=0,0,VLOOKUP(I863,ProbListM2!D:W,IF(J863=1,17,IF(J863=2,18,IF(J863=3,19,IF(J863=4,20)))),FALSE))</f>
        <v>0</v>
      </c>
      <c r="L863" s="12" t="str">
        <f>IF(_xlfn.IFNA(VLOOKUP(D863,ctlistM2!A:AI,20,FALSE),"FA 12:0")=0,"FA 12:0", _xlfn.IFNA(VLOOKUP(D863,ctlistM2!A:AI,20,FALSE),"FA 12:0"))</f>
        <v>FA 12:0</v>
      </c>
      <c r="M863">
        <f>_xlfn.IFNA(VLOOKUP(D863,ctlistM2!A:AR,27,FALSE),0)</f>
        <v>0</v>
      </c>
      <c r="N863" s="2">
        <f>IF(M863=0,0,VLOOKUP(L863,ProbListM2!D:W,IF(M863=1,17,IF(M863=2,18,IF(M863=3,19,IF(M863=4,20)))), FALSE))</f>
        <v>0</v>
      </c>
      <c r="O863" t="str">
        <f>IF(_xlfn.IFNA(VLOOKUP(D863,ctlistM2!A:AI,28,FALSE),"FA 12:0")=0,"FA 12:0", _xlfn.IFNA(VLOOKUP(D863,ctlistM2!A:AI,28,FALSE),"FA 12:0"))</f>
        <v>FA 12:0</v>
      </c>
      <c r="P863">
        <f>_xlfn.IFNA(VLOOKUP(D863,ctlistM2!A:AU,35,FALSE),0)</f>
        <v>0</v>
      </c>
      <c r="Q863" s="2">
        <f>IF(P863=0,0,VLOOKUP(O863,ProbListM2!D:W,IF(P863=1,17,IF(P863=2,18,IF(P863=3,19,IF(P863=4,20)))), FALSE))</f>
        <v>0</v>
      </c>
    </row>
    <row r="864" spans="1:17" x14ac:dyDescent="0.25">
      <c r="A864">
        <v>863</v>
      </c>
      <c r="B864">
        <v>700.4</v>
      </c>
      <c r="C864">
        <v>423.4</v>
      </c>
      <c r="D864" t="s">
        <v>1791</v>
      </c>
      <c r="E864">
        <f>VLOOKUP(D864,ProbListM2!D:S,10,FALSE)</f>
        <v>0.66542937413394743</v>
      </c>
      <c r="F864" t="str">
        <f>_xlfn.IFNA(VLOOKUP(D864,ctlistM2!A:AI,4,FALSE),"FA 12:0")</f>
        <v>FA 12:0</v>
      </c>
      <c r="G864">
        <f>_xlfn.IFNA(VLOOKUP(D864,ctlistM2!A:AL,11,FALSE),0)</f>
        <v>0</v>
      </c>
      <c r="H864" s="2">
        <f>IF(G864=0,0,VLOOKUP(F864,ProbListM2!D:W,IF(G864=1,17,IF(G864=2,18,IF(G864=3,19,IF(G864=4,20)))), FALSE))</f>
        <v>0</v>
      </c>
      <c r="I864" s="12" t="str">
        <f>IF(_xlfn.IFNA(VLOOKUP(D864,ctlistM2!A:AI,12,FALSE),"FA 12:0")=0,"FA 12:0", _xlfn.IFNA(VLOOKUP(D864,ctlistM2!A:AI,12,FALSE),"FA 12:0"))</f>
        <v>FA 12:0</v>
      </c>
      <c r="J864" s="12">
        <f>_xlfn.IFNA(VLOOKUP(D864,ctlistM2!A:AO,19,FALSE),0)</f>
        <v>0</v>
      </c>
      <c r="K864" s="2">
        <f>IF(J864=0,0,VLOOKUP(I864,ProbListM2!D:W,IF(J864=1,17,IF(J864=2,18,IF(J864=3,19,IF(J864=4,20)))),FALSE))</f>
        <v>0</v>
      </c>
      <c r="L864" s="12" t="str">
        <f>IF(_xlfn.IFNA(VLOOKUP(D864,ctlistM2!A:AI,20,FALSE),"FA 12:0")=0,"FA 12:0", _xlfn.IFNA(VLOOKUP(D864,ctlistM2!A:AI,20,FALSE),"FA 12:0"))</f>
        <v>FA 12:0</v>
      </c>
      <c r="M864">
        <f>_xlfn.IFNA(VLOOKUP(D864,ctlistM2!A:AR,27,FALSE),0)</f>
        <v>0</v>
      </c>
      <c r="N864" s="2">
        <f>IF(M864=0,0,VLOOKUP(L864,ProbListM2!D:W,IF(M864=1,17,IF(M864=2,18,IF(M864=3,19,IF(M864=4,20)))), FALSE))</f>
        <v>0</v>
      </c>
      <c r="O864" t="str">
        <f>IF(_xlfn.IFNA(VLOOKUP(D864,ctlistM2!A:AI,28,FALSE),"FA 12:0")=0,"FA 12:0", _xlfn.IFNA(VLOOKUP(D864,ctlistM2!A:AI,28,FALSE),"FA 12:0"))</f>
        <v>FA 12:0</v>
      </c>
      <c r="P864">
        <f>_xlfn.IFNA(VLOOKUP(D864,ctlistM2!A:AU,35,FALSE),0)</f>
        <v>0</v>
      </c>
      <c r="Q864" s="2">
        <f>IF(P864=0,0,VLOOKUP(O864,ProbListM2!D:W,IF(P864=1,17,IF(P864=2,18,IF(P864=3,19,IF(P864=4,20)))), FALSE))</f>
        <v>0</v>
      </c>
    </row>
    <row r="865" spans="1:17" x14ac:dyDescent="0.25">
      <c r="A865">
        <v>864</v>
      </c>
      <c r="B865" s="120">
        <v>581.29999999999995</v>
      </c>
      <c r="C865" s="120">
        <v>304.29999999999995</v>
      </c>
      <c r="D865" s="120" t="s">
        <v>1792</v>
      </c>
      <c r="E865">
        <f>VLOOKUP(D865,ProbListM2!D:S,10,FALSE)</f>
        <v>0.73740057841308948</v>
      </c>
      <c r="F865" t="str">
        <f>_xlfn.IFNA(VLOOKUP(D865,ctlistM2!A:AI,4,FALSE),"FA 12:0")</f>
        <v>FA 12:0</v>
      </c>
      <c r="G865">
        <f>_xlfn.IFNA(VLOOKUP(D865,ctlistM2!A:AL,11,FALSE),0)</f>
        <v>0</v>
      </c>
      <c r="H865" s="2">
        <f>IF(G865=0,0,VLOOKUP(F865,ProbListM2!D:W,IF(G865=1,17,IF(G865=2,18,IF(G865=3,19,IF(G865=4,20)))), FALSE))</f>
        <v>0</v>
      </c>
      <c r="I865" s="12" t="str">
        <f>IF(_xlfn.IFNA(VLOOKUP(D865,ctlistM2!A:AI,12,FALSE),"FA 12:0")=0,"FA 12:0", _xlfn.IFNA(VLOOKUP(D865,ctlistM2!A:AI,12,FALSE),"FA 12:0"))</f>
        <v>FA 12:0</v>
      </c>
      <c r="J865" s="12">
        <f>_xlfn.IFNA(VLOOKUP(D865,ctlistM2!A:AO,19,FALSE),0)</f>
        <v>0</v>
      </c>
      <c r="K865" s="2">
        <f>IF(J865=0,0,VLOOKUP(I865,ProbListM2!D:W,IF(J865=1,17,IF(J865=2,18,IF(J865=3,19,IF(J865=4,20)))),FALSE))</f>
        <v>0</v>
      </c>
      <c r="L865" s="12" t="str">
        <f>IF(_xlfn.IFNA(VLOOKUP(D865,ctlistM2!A:AI,20,FALSE),"FA 12:0")=0,"FA 12:0", _xlfn.IFNA(VLOOKUP(D865,ctlistM2!A:AI,20,FALSE),"FA 12:0"))</f>
        <v>FA 12:0</v>
      </c>
      <c r="M865">
        <f>_xlfn.IFNA(VLOOKUP(D865,ctlistM2!A:AR,27,FALSE),0)</f>
        <v>0</v>
      </c>
      <c r="N865" s="2">
        <f>IF(M865=0,0,VLOOKUP(L865,ProbListM2!D:W,IF(M865=1,17,IF(M865=2,18,IF(M865=3,19,IF(M865=4,20)))), FALSE))</f>
        <v>0</v>
      </c>
      <c r="O865" t="str">
        <f>IF(_xlfn.IFNA(VLOOKUP(D865,ctlistM2!A:AI,28,FALSE),"FA 12:0")=0,"FA 12:0", _xlfn.IFNA(VLOOKUP(D865,ctlistM2!A:AI,28,FALSE),"FA 12:0"))</f>
        <v>FA 12:0</v>
      </c>
      <c r="P865">
        <f>_xlfn.IFNA(VLOOKUP(D865,ctlistM2!A:AU,35,FALSE),0)</f>
        <v>0</v>
      </c>
      <c r="Q865" s="2">
        <f>IF(P865=0,0,VLOOKUP(O865,ProbListM2!D:W,IF(P865=1,17,IF(P865=2,18,IF(P865=3,19,IF(P865=4,20)))), FALSE))</f>
        <v>0</v>
      </c>
    </row>
    <row r="866" spans="1:17" x14ac:dyDescent="0.25">
      <c r="A866">
        <v>865</v>
      </c>
      <c r="B866" s="120">
        <v>609.29999999999995</v>
      </c>
      <c r="C866" s="120">
        <v>332.29999999999995</v>
      </c>
      <c r="D866" s="120" t="s">
        <v>1793</v>
      </c>
      <c r="E866">
        <f>VLOOKUP(D866,ProbListM2!D:S,10,FALSE)</f>
        <v>0.72083432832460181</v>
      </c>
      <c r="F866" t="str">
        <f>_xlfn.IFNA(VLOOKUP(D866,ctlistM2!A:AI,4,FALSE),"FA 12:0")</f>
        <v>FA 12:0</v>
      </c>
      <c r="G866">
        <f>_xlfn.IFNA(VLOOKUP(D866,ctlistM2!A:AL,11,FALSE),0)</f>
        <v>0</v>
      </c>
      <c r="H866" s="2">
        <f>IF(G866=0,0,VLOOKUP(F866,ProbListM2!D:W,IF(G866=1,17,IF(G866=2,18,IF(G866=3,19,IF(G866=4,20)))), FALSE))</f>
        <v>0</v>
      </c>
      <c r="I866" s="12" t="str">
        <f>IF(_xlfn.IFNA(VLOOKUP(D866,ctlistM2!A:AI,12,FALSE),"FA 12:0")=0,"FA 12:0", _xlfn.IFNA(VLOOKUP(D866,ctlistM2!A:AI,12,FALSE),"FA 12:0"))</f>
        <v>FA 12:0</v>
      </c>
      <c r="J866" s="12">
        <f>_xlfn.IFNA(VLOOKUP(D866,ctlistM2!A:AO,19,FALSE),0)</f>
        <v>0</v>
      </c>
      <c r="K866" s="2">
        <f>IF(J866=0,0,VLOOKUP(I866,ProbListM2!D:W,IF(J866=1,17,IF(J866=2,18,IF(J866=3,19,IF(J866=4,20)))),FALSE))</f>
        <v>0</v>
      </c>
      <c r="L866" s="12" t="str">
        <f>IF(_xlfn.IFNA(VLOOKUP(D866,ctlistM2!A:AI,20,FALSE),"FA 12:0")=0,"FA 12:0", _xlfn.IFNA(VLOOKUP(D866,ctlistM2!A:AI,20,FALSE),"FA 12:0"))</f>
        <v>FA 12:0</v>
      </c>
      <c r="M866">
        <f>_xlfn.IFNA(VLOOKUP(D866,ctlistM2!A:AR,27,FALSE),0)</f>
        <v>0</v>
      </c>
      <c r="N866" s="2">
        <f>IF(M866=0,0,VLOOKUP(L866,ProbListM2!D:W,IF(M866=1,17,IF(M866=2,18,IF(M866=3,19,IF(M866=4,20)))), FALSE))</f>
        <v>0</v>
      </c>
      <c r="O866" t="str">
        <f>IF(_xlfn.IFNA(VLOOKUP(D866,ctlistM2!A:AI,28,FALSE),"FA 12:0")=0,"FA 12:0", _xlfn.IFNA(VLOOKUP(D866,ctlistM2!A:AI,28,FALSE),"FA 12:0"))</f>
        <v>FA 12:0</v>
      </c>
      <c r="P866">
        <f>_xlfn.IFNA(VLOOKUP(D866,ctlistM2!A:AU,35,FALSE),0)</f>
        <v>0</v>
      </c>
      <c r="Q866" s="2">
        <f>IF(P866=0,0,VLOOKUP(O866,ProbListM2!D:W,IF(P866=1,17,IF(P866=2,18,IF(P866=3,19,IF(P866=4,20)))), FALSE))</f>
        <v>0</v>
      </c>
    </row>
    <row r="867" spans="1:17" x14ac:dyDescent="0.25">
      <c r="A867">
        <v>866</v>
      </c>
      <c r="B867" s="120">
        <v>637.4</v>
      </c>
      <c r="C867" s="120">
        <v>360.4</v>
      </c>
      <c r="D867" s="120" t="s">
        <v>1794</v>
      </c>
      <c r="E867">
        <f>VLOOKUP(D867,ProbListM2!D:S,10,FALSE)</f>
        <v>0.70464025131276786</v>
      </c>
      <c r="F867" t="str">
        <f>_xlfn.IFNA(VLOOKUP(D867,ctlistM2!A:AI,4,FALSE),"FA 12:0")</f>
        <v>LPI 20:5</v>
      </c>
      <c r="G867">
        <f>_xlfn.IFNA(VLOOKUP(D867,ctlistM2!A:AL,11,FALSE),0)</f>
        <v>3</v>
      </c>
      <c r="H867" s="2">
        <f>IF(G867=0,0,VLOOKUP(F867,ProbListM2!D:W,IF(G867=1,17,IF(G867=2,18,IF(G867=3,19,IF(G867=4,20)))), FALSE))</f>
        <v>0.18281180279005396</v>
      </c>
      <c r="I867" s="12" t="str">
        <f>IF(_xlfn.IFNA(VLOOKUP(D867,ctlistM2!A:AI,12,FALSE),"FA 12:0")=0,"FA 12:0", _xlfn.IFNA(VLOOKUP(D867,ctlistM2!A:AI,12,FALSE),"FA 12:0"))</f>
        <v>FA 12:0</v>
      </c>
      <c r="J867" s="12">
        <f>_xlfn.IFNA(VLOOKUP(D867,ctlistM2!A:AO,19,FALSE),0)</f>
        <v>0</v>
      </c>
      <c r="K867" s="2">
        <f>IF(J867=0,0,VLOOKUP(I867,ProbListM2!D:W,IF(J867=1,17,IF(J867=2,18,IF(J867=3,19,IF(J867=4,20)))),FALSE))</f>
        <v>0</v>
      </c>
      <c r="L867" s="12" t="str">
        <f>IF(_xlfn.IFNA(VLOOKUP(D867,ctlistM2!A:AI,20,FALSE),"FA 12:0")=0,"FA 12:0", _xlfn.IFNA(VLOOKUP(D867,ctlistM2!A:AI,20,FALSE),"FA 12:0"))</f>
        <v>FA 12:0</v>
      </c>
      <c r="M867">
        <f>_xlfn.IFNA(VLOOKUP(D867,ctlistM2!A:AR,27,FALSE),0)</f>
        <v>0</v>
      </c>
      <c r="N867" s="2">
        <f>IF(M867=0,0,VLOOKUP(L867,ProbListM2!D:W,IF(M867=1,17,IF(M867=2,18,IF(M867=3,19,IF(M867=4,20)))), FALSE))</f>
        <v>0</v>
      </c>
      <c r="O867" t="str">
        <f>IF(_xlfn.IFNA(VLOOKUP(D867,ctlistM2!A:AI,28,FALSE),"FA 12:0")=0,"FA 12:0", _xlfn.IFNA(VLOOKUP(D867,ctlistM2!A:AI,28,FALSE),"FA 12:0"))</f>
        <v>FA 12:0</v>
      </c>
      <c r="P867">
        <f>_xlfn.IFNA(VLOOKUP(D867,ctlistM2!A:AU,35,FALSE),0)</f>
        <v>0</v>
      </c>
      <c r="Q867" s="2">
        <f>IF(P867=0,0,VLOOKUP(O867,ProbListM2!D:W,IF(P867=1,17,IF(P867=2,18,IF(P867=3,19,IF(P867=4,20)))), FALSE))</f>
        <v>0</v>
      </c>
    </row>
    <row r="868" spans="1:17" x14ac:dyDescent="0.25">
      <c r="A868">
        <v>867</v>
      </c>
      <c r="B868">
        <v>470.3</v>
      </c>
      <c r="C868">
        <v>285.3</v>
      </c>
      <c r="D868" t="s">
        <v>1795</v>
      </c>
      <c r="E868">
        <f>VLOOKUP(D868,ProbListM2!D:S,10,FALSE)</f>
        <v>0.77687046596001286</v>
      </c>
      <c r="F868" t="str">
        <f>_xlfn.IFNA(VLOOKUP(D868,ctlistM2!A:AI,4,FALSE),"FA 12:0")</f>
        <v>LPS 14:1</v>
      </c>
      <c r="G868">
        <f>_xlfn.IFNA(VLOOKUP(D868,ctlistM2!A:AL,11,FALSE),0)</f>
        <v>1</v>
      </c>
      <c r="H868" s="2">
        <f>IF(G868=0,0,VLOOKUP(F868,ProbListM2!D:W,IF(G868=1,17,IF(G868=2,18,IF(G868=3,19,IF(G868=4,20)))), FALSE))</f>
        <v>1.8611663692130333E-2</v>
      </c>
      <c r="I868" s="12" t="str">
        <f>IF(_xlfn.IFNA(VLOOKUP(D868,ctlistM2!A:AI,12,FALSE),"FA 12:0")=0,"FA 12:0", _xlfn.IFNA(VLOOKUP(D868,ctlistM2!A:AI,12,FALSE),"FA 12:0"))</f>
        <v>FA 12:0</v>
      </c>
      <c r="J868" s="12">
        <f>_xlfn.IFNA(VLOOKUP(D868,ctlistM2!A:AO,19,FALSE),0)</f>
        <v>0</v>
      </c>
      <c r="K868" s="2">
        <f>IF(J868=0,0,VLOOKUP(I868,ProbListM2!D:W,IF(J868=1,17,IF(J868=2,18,IF(J868=3,19,IF(J868=4,20)))),FALSE))</f>
        <v>0</v>
      </c>
      <c r="L868" s="12" t="str">
        <f>IF(_xlfn.IFNA(VLOOKUP(D868,ctlistM2!A:AI,20,FALSE),"FA 12:0")=0,"FA 12:0", _xlfn.IFNA(VLOOKUP(D868,ctlistM2!A:AI,20,FALSE),"FA 12:0"))</f>
        <v>FA 12:0</v>
      </c>
      <c r="M868">
        <f>_xlfn.IFNA(VLOOKUP(D868,ctlistM2!A:AR,27,FALSE),0)</f>
        <v>0</v>
      </c>
      <c r="N868" s="2">
        <f>IF(M868=0,0,VLOOKUP(L868,ProbListM2!D:W,IF(M868=1,17,IF(M868=2,18,IF(M868=3,19,IF(M868=4,20)))), FALSE))</f>
        <v>0</v>
      </c>
      <c r="O868" t="str">
        <f>IF(_xlfn.IFNA(VLOOKUP(D868,ctlistM2!A:AI,28,FALSE),"FA 12:0")=0,"FA 12:0", _xlfn.IFNA(VLOOKUP(D868,ctlistM2!A:AI,28,FALSE),"FA 12:0"))</f>
        <v>FA 12:0</v>
      </c>
      <c r="P868">
        <f>_xlfn.IFNA(VLOOKUP(D868,ctlistM2!A:AU,35,FALSE),0)</f>
        <v>0</v>
      </c>
      <c r="Q868" s="2">
        <f>IF(P868=0,0,VLOOKUP(O868,ProbListM2!D:W,IF(P868=1,17,IF(P868=2,18,IF(P868=3,19,IF(P868=4,20)))), FALSE))</f>
        <v>0</v>
      </c>
    </row>
    <row r="869" spans="1:17" x14ac:dyDescent="0.25">
      <c r="A869">
        <v>868</v>
      </c>
      <c r="B869">
        <v>468.3</v>
      </c>
      <c r="C869">
        <v>283.3</v>
      </c>
      <c r="D869" t="s">
        <v>1796</v>
      </c>
      <c r="E869">
        <f>VLOOKUP(D869,ProbListM2!D:S,10,FALSE)</f>
        <v>0.77710357954904707</v>
      </c>
      <c r="F869" t="str">
        <f>_xlfn.IFNA(VLOOKUP(D869,ctlistM2!A:AI,4,FALSE),"FA 12:0")</f>
        <v>FA 12:0</v>
      </c>
      <c r="G869">
        <f>_xlfn.IFNA(VLOOKUP(D869,ctlistM2!A:AL,11,FALSE),0)</f>
        <v>0</v>
      </c>
      <c r="H869" s="2">
        <f>IF(G869=0,0,VLOOKUP(F869,ProbListM2!D:W,IF(G869=1,17,IF(G869=2,18,IF(G869=3,19,IF(G869=4,20)))), FALSE))</f>
        <v>0</v>
      </c>
      <c r="I869" s="12" t="str">
        <f>IF(_xlfn.IFNA(VLOOKUP(D869,ctlistM2!A:AI,12,FALSE),"FA 12:0")=0,"FA 12:0", _xlfn.IFNA(VLOOKUP(D869,ctlistM2!A:AI,12,FALSE),"FA 12:0"))</f>
        <v>FA 12:0</v>
      </c>
      <c r="J869" s="12">
        <f>_xlfn.IFNA(VLOOKUP(D869,ctlistM2!A:AO,19,FALSE),0)</f>
        <v>0</v>
      </c>
      <c r="K869" s="2">
        <f>IF(J869=0,0,VLOOKUP(I869,ProbListM2!D:W,IF(J869=1,17,IF(J869=2,18,IF(J869=3,19,IF(J869=4,20)))),FALSE))</f>
        <v>0</v>
      </c>
      <c r="L869" s="12" t="str">
        <f>IF(_xlfn.IFNA(VLOOKUP(D869,ctlistM2!A:AI,20,FALSE),"FA 12:0")=0,"FA 12:0", _xlfn.IFNA(VLOOKUP(D869,ctlistM2!A:AI,20,FALSE),"FA 12:0"))</f>
        <v>FA 12:0</v>
      </c>
      <c r="M869">
        <f>_xlfn.IFNA(VLOOKUP(D869,ctlistM2!A:AR,27,FALSE),0)</f>
        <v>0</v>
      </c>
      <c r="N869" s="2">
        <f>IF(M869=0,0,VLOOKUP(L869,ProbListM2!D:W,IF(M869=1,17,IF(M869=2,18,IF(M869=3,19,IF(M869=4,20)))), FALSE))</f>
        <v>0</v>
      </c>
      <c r="O869" t="str">
        <f>IF(_xlfn.IFNA(VLOOKUP(D869,ctlistM2!A:AI,28,FALSE),"FA 12:0")=0,"FA 12:0", _xlfn.IFNA(VLOOKUP(D869,ctlistM2!A:AI,28,FALSE),"FA 12:0"))</f>
        <v>FA 12:0</v>
      </c>
      <c r="P869">
        <f>_xlfn.IFNA(VLOOKUP(D869,ctlistM2!A:AU,35,FALSE),0)</f>
        <v>0</v>
      </c>
      <c r="Q869" s="2">
        <f>IF(P869=0,0,VLOOKUP(O869,ProbListM2!D:W,IF(P869=1,17,IF(P869=2,18,IF(P869=3,19,IF(P869=4,20)))), FALSE))</f>
        <v>0</v>
      </c>
    </row>
    <row r="870" spans="1:17" x14ac:dyDescent="0.25">
      <c r="A870">
        <v>869</v>
      </c>
      <c r="B870">
        <v>484.3</v>
      </c>
      <c r="C870">
        <v>299.3</v>
      </c>
      <c r="D870" t="s">
        <v>1797</v>
      </c>
      <c r="E870">
        <f>VLOOKUP(D870,ProbListM2!D:S,10,FALSE)</f>
        <v>0.76809441065451234</v>
      </c>
      <c r="F870" t="str">
        <f>_xlfn.IFNA(VLOOKUP(D870,ctlistM2!A:AI,4,FALSE),"FA 12:0")</f>
        <v>FA 12:0</v>
      </c>
      <c r="G870">
        <f>_xlfn.IFNA(VLOOKUP(D870,ctlistM2!A:AL,11,FALSE),0)</f>
        <v>0</v>
      </c>
      <c r="H870" s="2">
        <f>IF(G870=0,0,VLOOKUP(F870,ProbListM2!D:W,IF(G870=1,17,IF(G870=2,18,IF(G870=3,19,IF(G870=4,20)))), FALSE))</f>
        <v>0</v>
      </c>
      <c r="I870" s="12" t="str">
        <f>IF(_xlfn.IFNA(VLOOKUP(D870,ctlistM2!A:AI,12,FALSE),"FA 12:0")=0,"FA 12:0", _xlfn.IFNA(VLOOKUP(D870,ctlistM2!A:AI,12,FALSE),"FA 12:0"))</f>
        <v>FA 12:0</v>
      </c>
      <c r="J870" s="12">
        <f>_xlfn.IFNA(VLOOKUP(D870,ctlistM2!A:AO,19,FALSE),0)</f>
        <v>0</v>
      </c>
      <c r="K870" s="2">
        <f>IF(J870=0,0,VLOOKUP(I870,ProbListM2!D:W,IF(J870=1,17,IF(J870=2,18,IF(J870=3,19,IF(J870=4,20)))),FALSE))</f>
        <v>0</v>
      </c>
      <c r="L870" s="12" t="str">
        <f>IF(_xlfn.IFNA(VLOOKUP(D870,ctlistM2!A:AI,20,FALSE),"FA 12:0")=0,"FA 12:0", _xlfn.IFNA(VLOOKUP(D870,ctlistM2!A:AI,20,FALSE),"FA 12:0"))</f>
        <v>FA 12:0</v>
      </c>
      <c r="M870">
        <f>_xlfn.IFNA(VLOOKUP(D870,ctlistM2!A:AR,27,FALSE),0)</f>
        <v>0</v>
      </c>
      <c r="N870" s="2">
        <f>IF(M870=0,0,VLOOKUP(L870,ProbListM2!D:W,IF(M870=1,17,IF(M870=2,18,IF(M870=3,19,IF(M870=4,20)))), FALSE))</f>
        <v>0</v>
      </c>
      <c r="O870" t="str">
        <f>IF(_xlfn.IFNA(VLOOKUP(D870,ctlistM2!A:AI,28,FALSE),"FA 12:0")=0,"FA 12:0", _xlfn.IFNA(VLOOKUP(D870,ctlistM2!A:AI,28,FALSE),"FA 12:0"))</f>
        <v>FA 12:0</v>
      </c>
      <c r="P870">
        <f>_xlfn.IFNA(VLOOKUP(D870,ctlistM2!A:AU,35,FALSE),0)</f>
        <v>0</v>
      </c>
      <c r="Q870" s="2">
        <f>IF(P870=0,0,VLOOKUP(O870,ProbListM2!D:W,IF(P870=1,17,IF(P870=2,18,IF(P870=3,19,IF(P870=4,20)))), FALSE))</f>
        <v>0</v>
      </c>
    </row>
    <row r="871" spans="1:17" x14ac:dyDescent="0.25">
      <c r="A871">
        <v>870</v>
      </c>
      <c r="B871">
        <v>498.3</v>
      </c>
      <c r="C871">
        <v>313.3</v>
      </c>
      <c r="D871" t="s">
        <v>1798</v>
      </c>
      <c r="E871">
        <f>VLOOKUP(D871,ProbListM2!D:S,10,FALSE)</f>
        <v>0.75941749561769245</v>
      </c>
      <c r="F871" t="str">
        <f>_xlfn.IFNA(VLOOKUP(D871,ctlistM2!A:AI,4,FALSE),"FA 12:0")</f>
        <v>LPS 16:1</v>
      </c>
      <c r="G871">
        <f>_xlfn.IFNA(VLOOKUP(D871,ctlistM2!A:AL,11,FALSE),0)</f>
        <v>1</v>
      </c>
      <c r="H871" s="2">
        <f>IF(G871=0,0,VLOOKUP(F871,ProbListM2!D:W,IF(G871=1,17,IF(G871=2,18,IF(G871=3,19,IF(G871=4,20)))), FALSE))</f>
        <v>2.1679573012727493E-2</v>
      </c>
      <c r="I871" s="12" t="str">
        <f>IF(_xlfn.IFNA(VLOOKUP(D871,ctlistM2!A:AI,12,FALSE),"FA 12:0")=0,"FA 12:0", _xlfn.IFNA(VLOOKUP(D871,ctlistM2!A:AI,12,FALSE),"FA 12:0"))</f>
        <v>FA 12:0</v>
      </c>
      <c r="J871" s="12">
        <f>_xlfn.IFNA(VLOOKUP(D871,ctlistM2!A:AO,19,FALSE),0)</f>
        <v>0</v>
      </c>
      <c r="K871" s="2">
        <f>IF(J871=0,0,VLOOKUP(I871,ProbListM2!D:W,IF(J871=1,17,IF(J871=2,18,IF(J871=3,19,IF(J871=4,20)))),FALSE))</f>
        <v>0</v>
      </c>
      <c r="L871" s="12" t="str">
        <f>IF(_xlfn.IFNA(VLOOKUP(D871,ctlistM2!A:AI,20,FALSE),"FA 12:0")=0,"FA 12:0", _xlfn.IFNA(VLOOKUP(D871,ctlistM2!A:AI,20,FALSE),"FA 12:0"))</f>
        <v>FA 12:0</v>
      </c>
      <c r="M871">
        <f>_xlfn.IFNA(VLOOKUP(D871,ctlistM2!A:AR,27,FALSE),0)</f>
        <v>0</v>
      </c>
      <c r="N871" s="2">
        <f>IF(M871=0,0,VLOOKUP(L871,ProbListM2!D:W,IF(M871=1,17,IF(M871=2,18,IF(M871=3,19,IF(M871=4,20)))), FALSE))</f>
        <v>0</v>
      </c>
      <c r="O871" t="str">
        <f>IF(_xlfn.IFNA(VLOOKUP(D871,ctlistM2!A:AI,28,FALSE),"FA 12:0")=0,"FA 12:0", _xlfn.IFNA(VLOOKUP(D871,ctlistM2!A:AI,28,FALSE),"FA 12:0"))</f>
        <v>FA 12:0</v>
      </c>
      <c r="P871">
        <f>_xlfn.IFNA(VLOOKUP(D871,ctlistM2!A:AU,35,FALSE),0)</f>
        <v>0</v>
      </c>
      <c r="Q871" s="2">
        <f>IF(P871=0,0,VLOOKUP(O871,ProbListM2!D:W,IF(P871=1,17,IF(P871=2,18,IF(P871=3,19,IF(P871=4,20)))), FALSE))</f>
        <v>0</v>
      </c>
    </row>
    <row r="872" spans="1:17" x14ac:dyDescent="0.25">
      <c r="A872">
        <v>871</v>
      </c>
      <c r="B872">
        <v>496.3</v>
      </c>
      <c r="C872">
        <v>311.3</v>
      </c>
      <c r="D872" t="s">
        <v>1799</v>
      </c>
      <c r="E872">
        <f>VLOOKUP(D872,ProbListM2!D:S,10,FALSE)</f>
        <v>0.75964537213731265</v>
      </c>
      <c r="F872" t="str">
        <f>_xlfn.IFNA(VLOOKUP(D872,ctlistM2!A:AI,4,FALSE),"FA 12:0")</f>
        <v>FA 12:0</v>
      </c>
      <c r="G872">
        <f>_xlfn.IFNA(VLOOKUP(D872,ctlistM2!A:AL,11,FALSE),0)</f>
        <v>0</v>
      </c>
      <c r="H872" s="2">
        <f>IF(G872=0,0,VLOOKUP(F872,ProbListM2!D:W,IF(G872=1,17,IF(G872=2,18,IF(G872=3,19,IF(G872=4,20)))), FALSE))</f>
        <v>0</v>
      </c>
      <c r="I872" s="12" t="str">
        <f>IF(_xlfn.IFNA(VLOOKUP(D872,ctlistM2!A:AI,12,FALSE),"FA 12:0")=0,"FA 12:0", _xlfn.IFNA(VLOOKUP(D872,ctlistM2!A:AI,12,FALSE),"FA 12:0"))</f>
        <v>FA 12:0</v>
      </c>
      <c r="J872" s="12">
        <f>_xlfn.IFNA(VLOOKUP(D872,ctlistM2!A:AO,19,FALSE),0)</f>
        <v>0</v>
      </c>
      <c r="K872" s="2">
        <f>IF(J872=0,0,VLOOKUP(I872,ProbListM2!D:W,IF(J872=1,17,IF(J872=2,18,IF(J872=3,19,IF(J872=4,20)))),FALSE))</f>
        <v>0</v>
      </c>
      <c r="L872" s="12" t="str">
        <f>IF(_xlfn.IFNA(VLOOKUP(D872,ctlistM2!A:AI,20,FALSE),"FA 12:0")=0,"FA 12:0", _xlfn.IFNA(VLOOKUP(D872,ctlistM2!A:AI,20,FALSE),"FA 12:0"))</f>
        <v>FA 12:0</v>
      </c>
      <c r="M872">
        <f>_xlfn.IFNA(VLOOKUP(D872,ctlistM2!A:AR,27,FALSE),0)</f>
        <v>0</v>
      </c>
      <c r="N872" s="2">
        <f>IF(M872=0,0,VLOOKUP(L872,ProbListM2!D:W,IF(M872=1,17,IF(M872=2,18,IF(M872=3,19,IF(M872=4,20)))), FALSE))</f>
        <v>0</v>
      </c>
      <c r="O872" t="str">
        <f>IF(_xlfn.IFNA(VLOOKUP(D872,ctlistM2!A:AI,28,FALSE),"FA 12:0")=0,"FA 12:0", _xlfn.IFNA(VLOOKUP(D872,ctlistM2!A:AI,28,FALSE),"FA 12:0"))</f>
        <v>FA 12:0</v>
      </c>
      <c r="P872">
        <f>_xlfn.IFNA(VLOOKUP(D872,ctlistM2!A:AU,35,FALSE),0)</f>
        <v>0</v>
      </c>
      <c r="Q872" s="2">
        <f>IF(P872=0,0,VLOOKUP(O872,ProbListM2!D:W,IF(P872=1,17,IF(P872=2,18,IF(P872=3,19,IF(P872=4,20)))), FALSE))</f>
        <v>0</v>
      </c>
    </row>
    <row r="873" spans="1:17" x14ac:dyDescent="0.25">
      <c r="A873">
        <v>872</v>
      </c>
      <c r="B873">
        <v>512.29999999999995</v>
      </c>
      <c r="C873">
        <v>327.29999999999995</v>
      </c>
      <c r="D873" t="s">
        <v>1800</v>
      </c>
      <c r="E873">
        <f>VLOOKUP(D873,ProbListM2!D:S,10,FALSE)</f>
        <v>0.75083860089388588</v>
      </c>
      <c r="F873" t="str">
        <f>_xlfn.IFNA(VLOOKUP(D873,ctlistM2!A:AI,4,FALSE),"FA 12:0")</f>
        <v>FA 12:0</v>
      </c>
      <c r="G873">
        <f>_xlfn.IFNA(VLOOKUP(D873,ctlistM2!A:AL,11,FALSE),0)</f>
        <v>0</v>
      </c>
      <c r="H873" s="2">
        <f>IF(G873=0,0,VLOOKUP(F873,ProbListM2!D:W,IF(G873=1,17,IF(G873=2,18,IF(G873=3,19,IF(G873=4,20)))), FALSE))</f>
        <v>0</v>
      </c>
      <c r="I873" s="12" t="str">
        <f>IF(_xlfn.IFNA(VLOOKUP(D873,ctlistM2!A:AI,12,FALSE),"FA 12:0")=0,"FA 12:0", _xlfn.IFNA(VLOOKUP(D873,ctlistM2!A:AI,12,FALSE),"FA 12:0"))</f>
        <v>FA 12:0</v>
      </c>
      <c r="J873" s="12">
        <f>_xlfn.IFNA(VLOOKUP(D873,ctlistM2!A:AO,19,FALSE),0)</f>
        <v>0</v>
      </c>
      <c r="K873" s="2">
        <f>IF(J873=0,0,VLOOKUP(I873,ProbListM2!D:W,IF(J873=1,17,IF(J873=2,18,IF(J873=3,19,IF(J873=4,20)))),FALSE))</f>
        <v>0</v>
      </c>
      <c r="L873" s="12" t="str">
        <f>IF(_xlfn.IFNA(VLOOKUP(D873,ctlistM2!A:AI,20,FALSE),"FA 12:0")=0,"FA 12:0", _xlfn.IFNA(VLOOKUP(D873,ctlistM2!A:AI,20,FALSE),"FA 12:0"))</f>
        <v>FA 12:0</v>
      </c>
      <c r="M873">
        <f>_xlfn.IFNA(VLOOKUP(D873,ctlistM2!A:AR,27,FALSE),0)</f>
        <v>0</v>
      </c>
      <c r="N873" s="2">
        <f>IF(M873=0,0,VLOOKUP(L873,ProbListM2!D:W,IF(M873=1,17,IF(M873=2,18,IF(M873=3,19,IF(M873=4,20)))), FALSE))</f>
        <v>0</v>
      </c>
      <c r="O873" t="str">
        <f>IF(_xlfn.IFNA(VLOOKUP(D873,ctlistM2!A:AI,28,FALSE),"FA 12:0")=0,"FA 12:0", _xlfn.IFNA(VLOOKUP(D873,ctlistM2!A:AI,28,FALSE),"FA 12:0"))</f>
        <v>FA 12:0</v>
      </c>
      <c r="P873">
        <f>_xlfn.IFNA(VLOOKUP(D873,ctlistM2!A:AU,35,FALSE),0)</f>
        <v>0</v>
      </c>
      <c r="Q873" s="2">
        <f>IF(P873=0,0,VLOOKUP(O873,ProbListM2!D:W,IF(P873=1,17,IF(P873=2,18,IF(P873=3,19,IF(P873=4,20)))), FALSE))</f>
        <v>0</v>
      </c>
    </row>
    <row r="874" spans="1:17" x14ac:dyDescent="0.25">
      <c r="A874">
        <v>873</v>
      </c>
      <c r="B874">
        <v>526.29999999999995</v>
      </c>
      <c r="C874">
        <v>341.29999999999995</v>
      </c>
      <c r="D874" t="s">
        <v>1801</v>
      </c>
      <c r="E874">
        <f>VLOOKUP(D874,ProbListM2!D:S,10,FALSE)</f>
        <v>0.74235661917920381</v>
      </c>
      <c r="F874" t="str">
        <f>_xlfn.IFNA(VLOOKUP(D874,ctlistM2!A:AI,4,FALSE),"FA 12:0")</f>
        <v>LPS 18:1</v>
      </c>
      <c r="G874">
        <f>_xlfn.IFNA(VLOOKUP(D874,ctlistM2!A:AL,11,FALSE),0)</f>
        <v>1</v>
      </c>
      <c r="H874" s="2">
        <f>IF(G874=0,0,VLOOKUP(F874,ProbListM2!D:W,IF(G874=1,17,IF(G874=2,18,IF(G874=3,19,IF(G874=4,20)))), FALSE))</f>
        <v>2.498778347045583E-2</v>
      </c>
      <c r="I874" s="12" t="str">
        <f>IF(_xlfn.IFNA(VLOOKUP(D874,ctlistM2!A:AI,12,FALSE),"FA 12:0")=0,"FA 12:0", _xlfn.IFNA(VLOOKUP(D874,ctlistM2!A:AI,12,FALSE),"FA 12:0"))</f>
        <v>FA 12:0</v>
      </c>
      <c r="J874" s="12">
        <f>_xlfn.IFNA(VLOOKUP(D874,ctlistM2!A:AO,19,FALSE),0)</f>
        <v>0</v>
      </c>
      <c r="K874" s="2">
        <f>IF(J874=0,0,VLOOKUP(I874,ProbListM2!D:W,IF(J874=1,17,IF(J874=2,18,IF(J874=3,19,IF(J874=4,20)))),FALSE))</f>
        <v>0</v>
      </c>
      <c r="L874" s="12" t="str">
        <f>IF(_xlfn.IFNA(VLOOKUP(D874,ctlistM2!A:AI,20,FALSE),"FA 12:0")=0,"FA 12:0", _xlfn.IFNA(VLOOKUP(D874,ctlistM2!A:AI,20,FALSE),"FA 12:0"))</f>
        <v>FA 12:0</v>
      </c>
      <c r="M874">
        <f>_xlfn.IFNA(VLOOKUP(D874,ctlistM2!A:AR,27,FALSE),0)</f>
        <v>0</v>
      </c>
      <c r="N874" s="2">
        <f>IF(M874=0,0,VLOOKUP(L874,ProbListM2!D:W,IF(M874=1,17,IF(M874=2,18,IF(M874=3,19,IF(M874=4,20)))), FALSE))</f>
        <v>0</v>
      </c>
      <c r="O874" t="str">
        <f>IF(_xlfn.IFNA(VLOOKUP(D874,ctlistM2!A:AI,28,FALSE),"FA 12:0")=0,"FA 12:0", _xlfn.IFNA(VLOOKUP(D874,ctlistM2!A:AI,28,FALSE),"FA 12:0"))</f>
        <v>FA 12:0</v>
      </c>
      <c r="P874">
        <f>_xlfn.IFNA(VLOOKUP(D874,ctlistM2!A:AU,35,FALSE),0)</f>
        <v>0</v>
      </c>
      <c r="Q874" s="2">
        <f>IF(P874=0,0,VLOOKUP(O874,ProbListM2!D:W,IF(P874=1,17,IF(P874=2,18,IF(P874=3,19,IF(P874=4,20)))), FALSE))</f>
        <v>0</v>
      </c>
    </row>
    <row r="875" spans="1:17" x14ac:dyDescent="0.25">
      <c r="A875">
        <v>874</v>
      </c>
      <c r="B875">
        <v>524.29999999999995</v>
      </c>
      <c r="C875">
        <v>339.29999999999995</v>
      </c>
      <c r="D875" t="s">
        <v>1802</v>
      </c>
      <c r="E875">
        <f>VLOOKUP(D875,ProbListM2!D:S,10,FALSE)</f>
        <v>0.74257937628405313</v>
      </c>
      <c r="F875" t="str">
        <f>_xlfn.IFNA(VLOOKUP(D875,ctlistM2!A:AI,4,FALSE),"FA 12:0")</f>
        <v>LPS 18:2</v>
      </c>
      <c r="G875">
        <f>_xlfn.IFNA(VLOOKUP(D875,ctlistM2!A:AL,11,FALSE),0)</f>
        <v>1</v>
      </c>
      <c r="H875" s="2">
        <f>IF(G875=0,0,VLOOKUP(F875,ProbListM2!D:W,IF(G875=1,17,IF(G875=2,18,IF(G875=3,19,IF(G875=4,20)))), FALSE))</f>
        <v>2.4941716418090114E-2</v>
      </c>
      <c r="I875" s="12" t="str">
        <f>IF(_xlfn.IFNA(VLOOKUP(D875,ctlistM2!A:AI,12,FALSE),"FA 12:0")=0,"FA 12:0", _xlfn.IFNA(VLOOKUP(D875,ctlistM2!A:AI,12,FALSE),"FA 12:0"))</f>
        <v>FA 12:0</v>
      </c>
      <c r="J875" s="12">
        <f>_xlfn.IFNA(VLOOKUP(D875,ctlistM2!A:AO,19,FALSE),0)</f>
        <v>0</v>
      </c>
      <c r="K875" s="2">
        <f>IF(J875=0,0,VLOOKUP(I875,ProbListM2!D:W,IF(J875=1,17,IF(J875=2,18,IF(J875=3,19,IF(J875=4,20)))),FALSE))</f>
        <v>0</v>
      </c>
      <c r="L875" s="12" t="str">
        <f>IF(_xlfn.IFNA(VLOOKUP(D875,ctlistM2!A:AI,20,FALSE),"FA 12:0")=0,"FA 12:0", _xlfn.IFNA(VLOOKUP(D875,ctlistM2!A:AI,20,FALSE),"FA 12:0"))</f>
        <v>FA 12:0</v>
      </c>
      <c r="M875">
        <f>_xlfn.IFNA(VLOOKUP(D875,ctlistM2!A:AR,27,FALSE),0)</f>
        <v>0</v>
      </c>
      <c r="N875" s="2">
        <f>IF(M875=0,0,VLOOKUP(L875,ProbListM2!D:W,IF(M875=1,17,IF(M875=2,18,IF(M875=3,19,IF(M875=4,20)))), FALSE))</f>
        <v>0</v>
      </c>
      <c r="O875" t="str">
        <f>IF(_xlfn.IFNA(VLOOKUP(D875,ctlistM2!A:AI,28,FALSE),"FA 12:0")=0,"FA 12:0", _xlfn.IFNA(VLOOKUP(D875,ctlistM2!A:AI,28,FALSE),"FA 12:0"))</f>
        <v>FA 12:0</v>
      </c>
      <c r="P875">
        <f>_xlfn.IFNA(VLOOKUP(D875,ctlistM2!A:AU,35,FALSE),0)</f>
        <v>0</v>
      </c>
      <c r="Q875" s="2">
        <f>IF(P875=0,0,VLOOKUP(O875,ProbListM2!D:W,IF(P875=1,17,IF(P875=2,18,IF(P875=3,19,IF(P875=4,20)))), FALSE))</f>
        <v>0</v>
      </c>
    </row>
    <row r="876" spans="1:17" x14ac:dyDescent="0.25">
      <c r="A876">
        <v>875</v>
      </c>
      <c r="B876">
        <v>522.29999999999995</v>
      </c>
      <c r="C876">
        <v>337.29999999999995</v>
      </c>
      <c r="D876" t="s">
        <v>1803</v>
      </c>
      <c r="E876">
        <f>VLOOKUP(D876,ProbListM2!D:S,10,FALSE)</f>
        <v>0.74280220023107291</v>
      </c>
      <c r="F876" t="str">
        <f>_xlfn.IFNA(VLOOKUP(D876,ctlistM2!A:AI,4,FALSE),"FA 12:0")</f>
        <v>LPS 18:3</v>
      </c>
      <c r="G876">
        <f>_xlfn.IFNA(VLOOKUP(D876,ctlistM2!A:AL,11,FALSE),0)</f>
        <v>1</v>
      </c>
      <c r="H876" s="2">
        <f>IF(G876=0,0,VLOOKUP(F876,ProbListM2!D:W,IF(G876=1,17,IF(G876=2,18,IF(G876=3,19,IF(G876=4,20)))), FALSE))</f>
        <v>2.4895686361684238E-2</v>
      </c>
      <c r="I876" s="12" t="str">
        <f>IF(_xlfn.IFNA(VLOOKUP(D876,ctlistM2!A:AI,12,FALSE),"FA 12:0")=0,"FA 12:0", _xlfn.IFNA(VLOOKUP(D876,ctlistM2!A:AI,12,FALSE),"FA 12:0"))</f>
        <v>FA 12:0</v>
      </c>
      <c r="J876" s="12">
        <f>_xlfn.IFNA(VLOOKUP(D876,ctlistM2!A:AO,19,FALSE),0)</f>
        <v>0</v>
      </c>
      <c r="K876" s="2">
        <f>IF(J876=0,0,VLOOKUP(I876,ProbListM2!D:W,IF(J876=1,17,IF(J876=2,18,IF(J876=3,19,IF(J876=4,20)))),FALSE))</f>
        <v>0</v>
      </c>
      <c r="L876" s="12" t="str">
        <f>IF(_xlfn.IFNA(VLOOKUP(D876,ctlistM2!A:AI,20,FALSE),"FA 12:0")=0,"FA 12:0", _xlfn.IFNA(VLOOKUP(D876,ctlistM2!A:AI,20,FALSE),"FA 12:0"))</f>
        <v>FA 12:0</v>
      </c>
      <c r="M876">
        <f>_xlfn.IFNA(VLOOKUP(D876,ctlistM2!A:AR,27,FALSE),0)</f>
        <v>0</v>
      </c>
      <c r="N876" s="2">
        <f>IF(M876=0,0,VLOOKUP(L876,ProbListM2!D:W,IF(M876=1,17,IF(M876=2,18,IF(M876=3,19,IF(M876=4,20)))), FALSE))</f>
        <v>0</v>
      </c>
      <c r="O876" t="str">
        <f>IF(_xlfn.IFNA(VLOOKUP(D876,ctlistM2!A:AI,28,FALSE),"FA 12:0")=0,"FA 12:0", _xlfn.IFNA(VLOOKUP(D876,ctlistM2!A:AI,28,FALSE),"FA 12:0"))</f>
        <v>FA 12:0</v>
      </c>
      <c r="P876">
        <f>_xlfn.IFNA(VLOOKUP(D876,ctlistM2!A:AU,35,FALSE),0)</f>
        <v>0</v>
      </c>
      <c r="Q876" s="2">
        <f>IF(P876=0,0,VLOOKUP(O876,ProbListM2!D:W,IF(P876=1,17,IF(P876=2,18,IF(P876=3,19,IF(P876=4,20)))), FALSE))</f>
        <v>0</v>
      </c>
    </row>
    <row r="877" spans="1:17" x14ac:dyDescent="0.25">
      <c r="A877">
        <v>876</v>
      </c>
      <c r="B877">
        <v>520.29999999999995</v>
      </c>
      <c r="C877">
        <v>335.29999999999995</v>
      </c>
      <c r="D877" t="s">
        <v>1804</v>
      </c>
      <c r="E877">
        <f>VLOOKUP(D877,ProbListM2!D:S,10,FALSE)</f>
        <v>0.74302509104032044</v>
      </c>
      <c r="F877" t="str">
        <f>_xlfn.IFNA(VLOOKUP(D877,ctlistM2!A:AI,4,FALSE),"FA 12:0")</f>
        <v>LPS 18:4</v>
      </c>
      <c r="G877">
        <f>_xlfn.IFNA(VLOOKUP(D877,ctlistM2!A:AL,11,FALSE),0)</f>
        <v>1</v>
      </c>
      <c r="H877" s="2">
        <f>IF(G877=0,0,VLOOKUP(F877,ProbListM2!D:W,IF(G877=1,17,IF(G877=2,18,IF(G877=3,19,IF(G877=4,20)))), FALSE))</f>
        <v>2.4849693347660889E-2</v>
      </c>
      <c r="I877" s="12" t="str">
        <f>IF(_xlfn.IFNA(VLOOKUP(D877,ctlistM2!A:AI,12,FALSE),"FA 12:0")=0,"FA 12:0", _xlfn.IFNA(VLOOKUP(D877,ctlistM2!A:AI,12,FALSE),"FA 12:0"))</f>
        <v>FA 12:0</v>
      </c>
      <c r="J877" s="12">
        <f>_xlfn.IFNA(VLOOKUP(D877,ctlistM2!A:AO,19,FALSE),0)</f>
        <v>0</v>
      </c>
      <c r="K877" s="2">
        <f>IF(J877=0,0,VLOOKUP(I877,ProbListM2!D:W,IF(J877=1,17,IF(J877=2,18,IF(J877=3,19,IF(J877=4,20)))),FALSE))</f>
        <v>0</v>
      </c>
      <c r="L877" s="12" t="str">
        <f>IF(_xlfn.IFNA(VLOOKUP(D877,ctlistM2!A:AI,20,FALSE),"FA 12:0")=0,"FA 12:0", _xlfn.IFNA(VLOOKUP(D877,ctlistM2!A:AI,20,FALSE),"FA 12:0"))</f>
        <v>FA 12:0</v>
      </c>
      <c r="M877">
        <f>_xlfn.IFNA(VLOOKUP(D877,ctlistM2!A:AR,27,FALSE),0)</f>
        <v>0</v>
      </c>
      <c r="N877" s="2">
        <f>IF(M877=0,0,VLOOKUP(L877,ProbListM2!D:W,IF(M877=1,17,IF(M877=2,18,IF(M877=3,19,IF(M877=4,20)))), FALSE))</f>
        <v>0</v>
      </c>
      <c r="O877" t="str">
        <f>IF(_xlfn.IFNA(VLOOKUP(D877,ctlistM2!A:AI,28,FALSE),"FA 12:0")=0,"FA 12:0", _xlfn.IFNA(VLOOKUP(D877,ctlistM2!A:AI,28,FALSE),"FA 12:0"))</f>
        <v>FA 12:0</v>
      </c>
      <c r="P877">
        <f>_xlfn.IFNA(VLOOKUP(D877,ctlistM2!A:AU,35,FALSE),0)</f>
        <v>0</v>
      </c>
      <c r="Q877" s="2">
        <f>IF(P877=0,0,VLOOKUP(O877,ProbListM2!D:W,IF(P877=1,17,IF(P877=2,18,IF(P877=3,19,IF(P877=4,20)))), FALSE))</f>
        <v>0</v>
      </c>
    </row>
    <row r="878" spans="1:17" x14ac:dyDescent="0.25">
      <c r="A878">
        <v>877</v>
      </c>
      <c r="B878">
        <v>518.29999999999995</v>
      </c>
      <c r="C878">
        <v>333.29999999999995</v>
      </c>
      <c r="D878" t="s">
        <v>1805</v>
      </c>
      <c r="E878">
        <f>VLOOKUP(D878,ProbListM2!D:S,10,FALSE)</f>
        <v>0.74324804873185901</v>
      </c>
      <c r="F878" t="str">
        <f>_xlfn.IFNA(VLOOKUP(D878,ctlistM2!A:AI,4,FALSE),"FA 12:0")</f>
        <v>dLPS 17:0</v>
      </c>
      <c r="G878">
        <f>_xlfn.IFNA(VLOOKUP(D878,ctlistM2!A:AL,11,FALSE),0)</f>
        <v>3</v>
      </c>
      <c r="H878" s="2">
        <f>IF(G878=0,0,VLOOKUP(F878,ProbListM2!D:W,IF(G878=1,17,IF(G878=2,18,IF(G878=3,19,IF(G878=4,20)))), FALSE))</f>
        <v>0.17183842078065337</v>
      </c>
      <c r="I878" s="12" t="str">
        <f>IF(_xlfn.IFNA(VLOOKUP(D878,ctlistM2!A:AI,12,FALSE),"FA 12:0")=0,"FA 12:0", _xlfn.IFNA(VLOOKUP(D878,ctlistM2!A:AI,12,FALSE),"FA 12:0"))</f>
        <v>FA 12:0</v>
      </c>
      <c r="J878" s="12">
        <f>_xlfn.IFNA(VLOOKUP(D878,ctlistM2!A:AO,19,FALSE),0)</f>
        <v>0</v>
      </c>
      <c r="K878" s="2">
        <f>IF(J878=0,0,VLOOKUP(I878,ProbListM2!D:W,IF(J878=1,17,IF(J878=2,18,IF(J878=3,19,IF(J878=4,20)))),FALSE))</f>
        <v>0</v>
      </c>
      <c r="L878" s="12" t="str">
        <f>IF(_xlfn.IFNA(VLOOKUP(D878,ctlistM2!A:AI,20,FALSE),"FA 12:0")=0,"FA 12:0", _xlfn.IFNA(VLOOKUP(D878,ctlistM2!A:AI,20,FALSE),"FA 12:0"))</f>
        <v>FA 12:0</v>
      </c>
      <c r="M878">
        <f>_xlfn.IFNA(VLOOKUP(D878,ctlistM2!A:AR,27,FALSE),0)</f>
        <v>0</v>
      </c>
      <c r="N878" s="2">
        <f>IF(M878=0,0,VLOOKUP(L878,ProbListM2!D:W,IF(M878=1,17,IF(M878=2,18,IF(M878=3,19,IF(M878=4,20)))), FALSE))</f>
        <v>0</v>
      </c>
      <c r="O878" t="str">
        <f>IF(_xlfn.IFNA(VLOOKUP(D878,ctlistM2!A:AI,28,FALSE),"FA 12:0")=0,"FA 12:0", _xlfn.IFNA(VLOOKUP(D878,ctlistM2!A:AI,28,FALSE),"FA 12:0"))</f>
        <v>FA 12:0</v>
      </c>
      <c r="P878">
        <f>_xlfn.IFNA(VLOOKUP(D878,ctlistM2!A:AU,35,FALSE),0)</f>
        <v>0</v>
      </c>
      <c r="Q878" s="2">
        <f>IF(P878=0,0,VLOOKUP(O878,ProbListM2!D:W,IF(P878=1,17,IF(P878=2,18,IF(P878=3,19,IF(P878=4,20)))), FALSE))</f>
        <v>0</v>
      </c>
    </row>
    <row r="879" spans="1:17" x14ac:dyDescent="0.25">
      <c r="A879">
        <v>878</v>
      </c>
      <c r="B879">
        <v>540.29999999999995</v>
      </c>
      <c r="C879">
        <v>355.29999999999995</v>
      </c>
      <c r="D879" t="s">
        <v>1806</v>
      </c>
      <c r="E879">
        <f>VLOOKUP(D879,ProbListM2!D:S,10,FALSE)</f>
        <v>0.73397045567861263</v>
      </c>
      <c r="F879" t="str">
        <f>_xlfn.IFNA(VLOOKUP(D879,ctlistM2!A:AI,4,FALSE),"FA 12:0")</f>
        <v>FA 12:0</v>
      </c>
      <c r="G879">
        <f>_xlfn.IFNA(VLOOKUP(D879,ctlistM2!A:AL,11,FALSE),0)</f>
        <v>0</v>
      </c>
      <c r="H879" s="2">
        <f>IF(G879=0,0,VLOOKUP(F879,ProbListM2!D:W,IF(G879=1,17,IF(G879=2,18,IF(G879=3,19,IF(G879=4,20)))), FALSE))</f>
        <v>0</v>
      </c>
      <c r="I879" s="12" t="str">
        <f>IF(_xlfn.IFNA(VLOOKUP(D879,ctlistM2!A:AI,12,FALSE),"FA 12:0")=0,"FA 12:0", _xlfn.IFNA(VLOOKUP(D879,ctlistM2!A:AI,12,FALSE),"FA 12:0"))</f>
        <v>FA 12:0</v>
      </c>
      <c r="J879" s="12">
        <f>_xlfn.IFNA(VLOOKUP(D879,ctlistM2!A:AO,19,FALSE),0)</f>
        <v>0</v>
      </c>
      <c r="K879" s="2">
        <f>IF(J879=0,0,VLOOKUP(I879,ProbListM2!D:W,IF(J879=1,17,IF(J879=2,18,IF(J879=3,19,IF(J879=4,20)))),FALSE))</f>
        <v>0</v>
      </c>
      <c r="L879" s="12" t="str">
        <f>IF(_xlfn.IFNA(VLOOKUP(D879,ctlistM2!A:AI,20,FALSE),"FA 12:0")=0,"FA 12:0", _xlfn.IFNA(VLOOKUP(D879,ctlistM2!A:AI,20,FALSE),"FA 12:0"))</f>
        <v>FA 12:0</v>
      </c>
      <c r="M879">
        <f>_xlfn.IFNA(VLOOKUP(D879,ctlistM2!A:AR,27,FALSE),0)</f>
        <v>0</v>
      </c>
      <c r="N879" s="2">
        <f>IF(M879=0,0,VLOOKUP(L879,ProbListM2!D:W,IF(M879=1,17,IF(M879=2,18,IF(M879=3,19,IF(M879=4,20)))), FALSE))</f>
        <v>0</v>
      </c>
      <c r="O879" t="str">
        <f>IF(_xlfn.IFNA(VLOOKUP(D879,ctlistM2!A:AI,28,FALSE),"FA 12:0")=0,"FA 12:0", _xlfn.IFNA(VLOOKUP(D879,ctlistM2!A:AI,28,FALSE),"FA 12:0"))</f>
        <v>FA 12:0</v>
      </c>
      <c r="P879">
        <f>_xlfn.IFNA(VLOOKUP(D879,ctlistM2!A:AU,35,FALSE),0)</f>
        <v>0</v>
      </c>
      <c r="Q879" s="2">
        <f>IF(P879=0,0,VLOOKUP(O879,ProbListM2!D:W,IF(P879=1,17,IF(P879=2,18,IF(P879=3,19,IF(P879=4,20)))), FALSE))</f>
        <v>0</v>
      </c>
    </row>
    <row r="880" spans="1:17" x14ac:dyDescent="0.25">
      <c r="A880">
        <v>879</v>
      </c>
      <c r="B880">
        <v>554.29999999999995</v>
      </c>
      <c r="C880">
        <v>369.29999999999995</v>
      </c>
      <c r="D880" t="s">
        <v>1807</v>
      </c>
      <c r="E880">
        <f>VLOOKUP(D880,ProbListM2!D:S,10,FALSE)</f>
        <v>0.7256790279646258</v>
      </c>
      <c r="F880" t="str">
        <f>_xlfn.IFNA(VLOOKUP(D880,ctlistM2!A:AI,4,FALSE),"FA 12:0")</f>
        <v>LPS 20:1</v>
      </c>
      <c r="G880">
        <f>_xlfn.IFNA(VLOOKUP(D880,ctlistM2!A:AL,11,FALSE),0)</f>
        <v>1</v>
      </c>
      <c r="H880" s="2">
        <f>IF(G880=0,0,VLOOKUP(F880,ProbListM2!D:W,IF(G880=1,17,IF(G880=2,18,IF(G880=3,19,IF(G880=4,20)))), FALSE))</f>
        <v>2.8515243195808174E-2</v>
      </c>
      <c r="I880" s="12" t="str">
        <f>IF(_xlfn.IFNA(VLOOKUP(D880,ctlistM2!A:AI,12,FALSE),"FA 12:0")=0,"FA 12:0", _xlfn.IFNA(VLOOKUP(D880,ctlistM2!A:AI,12,FALSE),"FA 12:0"))</f>
        <v>FA 12:0</v>
      </c>
      <c r="J880" s="12">
        <f>_xlfn.IFNA(VLOOKUP(D880,ctlistM2!A:AO,19,FALSE),0)</f>
        <v>0</v>
      </c>
      <c r="K880" s="2">
        <f>IF(J880=0,0,VLOOKUP(I880,ProbListM2!D:W,IF(J880=1,17,IF(J880=2,18,IF(J880=3,19,IF(J880=4,20)))),FALSE))</f>
        <v>0</v>
      </c>
      <c r="L880" s="12" t="str">
        <f>IF(_xlfn.IFNA(VLOOKUP(D880,ctlistM2!A:AI,20,FALSE),"FA 12:0")=0,"FA 12:0", _xlfn.IFNA(VLOOKUP(D880,ctlistM2!A:AI,20,FALSE),"FA 12:0"))</f>
        <v>FA 12:0</v>
      </c>
      <c r="M880">
        <f>_xlfn.IFNA(VLOOKUP(D880,ctlistM2!A:AR,27,FALSE),0)</f>
        <v>0</v>
      </c>
      <c r="N880" s="2">
        <f>IF(M880=0,0,VLOOKUP(L880,ProbListM2!D:W,IF(M880=1,17,IF(M880=2,18,IF(M880=3,19,IF(M880=4,20)))), FALSE))</f>
        <v>0</v>
      </c>
      <c r="O880" t="str">
        <f>IF(_xlfn.IFNA(VLOOKUP(D880,ctlistM2!A:AI,28,FALSE),"FA 12:0")=0,"FA 12:0", _xlfn.IFNA(VLOOKUP(D880,ctlistM2!A:AI,28,FALSE),"FA 12:0"))</f>
        <v>FA 12:0</v>
      </c>
      <c r="P880">
        <f>_xlfn.IFNA(VLOOKUP(D880,ctlistM2!A:AU,35,FALSE),0)</f>
        <v>0</v>
      </c>
      <c r="Q880" s="2">
        <f>IF(P880=0,0,VLOOKUP(O880,ProbListM2!D:W,IF(P880=1,17,IF(P880=2,18,IF(P880=3,19,IF(P880=4,20)))), FALSE))</f>
        <v>0</v>
      </c>
    </row>
    <row r="881" spans="1:17" x14ac:dyDescent="0.25">
      <c r="A881">
        <v>880</v>
      </c>
      <c r="B881">
        <v>552.29999999999995</v>
      </c>
      <c r="C881">
        <v>367.29999999999995</v>
      </c>
      <c r="D881" t="s">
        <v>1808</v>
      </c>
      <c r="E881">
        <f>VLOOKUP(D881,ProbListM2!D:S,10,FALSE)</f>
        <v>0.72589678066614804</v>
      </c>
      <c r="F881" t="str">
        <f>_xlfn.IFNA(VLOOKUP(D881,ctlistM2!A:AI,4,FALSE),"FA 12:0")</f>
        <v>LPS 20:2</v>
      </c>
      <c r="G881">
        <f>_xlfn.IFNA(VLOOKUP(D881,ctlistM2!A:AL,11,FALSE),0)</f>
        <v>1</v>
      </c>
      <c r="H881" s="2">
        <f>IF(G881=0,0,VLOOKUP(F881,ProbListM2!D:W,IF(G881=1,17,IF(G881=2,18,IF(G881=3,19,IF(G881=4,20)))), FALSE))</f>
        <v>2.8466460873175951E-2</v>
      </c>
      <c r="I881" s="12" t="str">
        <f>IF(_xlfn.IFNA(VLOOKUP(D881,ctlistM2!A:AI,12,FALSE),"FA 12:0")=0,"FA 12:0", _xlfn.IFNA(VLOOKUP(D881,ctlistM2!A:AI,12,FALSE),"FA 12:0"))</f>
        <v>FA 12:0</v>
      </c>
      <c r="J881" s="12">
        <f>_xlfn.IFNA(VLOOKUP(D881,ctlistM2!A:AO,19,FALSE),0)</f>
        <v>0</v>
      </c>
      <c r="K881" s="2">
        <f>IF(J881=0,0,VLOOKUP(I881,ProbListM2!D:W,IF(J881=1,17,IF(J881=2,18,IF(J881=3,19,IF(J881=4,20)))),FALSE))</f>
        <v>0</v>
      </c>
      <c r="L881" s="12" t="str">
        <f>IF(_xlfn.IFNA(VLOOKUP(D881,ctlistM2!A:AI,20,FALSE),"FA 12:0")=0,"FA 12:0", _xlfn.IFNA(VLOOKUP(D881,ctlistM2!A:AI,20,FALSE),"FA 12:0"))</f>
        <v>FA 12:0</v>
      </c>
      <c r="M881">
        <f>_xlfn.IFNA(VLOOKUP(D881,ctlistM2!A:AR,27,FALSE),0)</f>
        <v>0</v>
      </c>
      <c r="N881" s="2">
        <f>IF(M881=0,0,VLOOKUP(L881,ProbListM2!D:W,IF(M881=1,17,IF(M881=2,18,IF(M881=3,19,IF(M881=4,20)))), FALSE))</f>
        <v>0</v>
      </c>
      <c r="O881" t="str">
        <f>IF(_xlfn.IFNA(VLOOKUP(D881,ctlistM2!A:AI,28,FALSE),"FA 12:0")=0,"FA 12:0", _xlfn.IFNA(VLOOKUP(D881,ctlistM2!A:AI,28,FALSE),"FA 12:0"))</f>
        <v>FA 12:0</v>
      </c>
      <c r="P881">
        <f>_xlfn.IFNA(VLOOKUP(D881,ctlistM2!A:AU,35,FALSE),0)</f>
        <v>0</v>
      </c>
      <c r="Q881" s="2">
        <f>IF(P881=0,0,VLOOKUP(O881,ProbListM2!D:W,IF(P881=1,17,IF(P881=2,18,IF(P881=3,19,IF(P881=4,20)))), FALSE))</f>
        <v>0</v>
      </c>
    </row>
    <row r="882" spans="1:17" x14ac:dyDescent="0.25">
      <c r="A882">
        <v>881</v>
      </c>
      <c r="B882">
        <v>550.29999999999995</v>
      </c>
      <c r="C882">
        <v>365.29999999999995</v>
      </c>
      <c r="D882" t="s">
        <v>1809</v>
      </c>
      <c r="E882">
        <f>VLOOKUP(D882,ProbListM2!D:S,10,FALSE)</f>
        <v>0.72611459870818218</v>
      </c>
      <c r="F882" t="str">
        <f>_xlfn.IFNA(VLOOKUP(D882,ctlistM2!A:AI,4,FALSE),"FA 12:0")</f>
        <v>LPS 20:3</v>
      </c>
      <c r="G882">
        <f>_xlfn.IFNA(VLOOKUP(D882,ctlistM2!A:AL,11,FALSE),0)</f>
        <v>1</v>
      </c>
      <c r="H882" s="2">
        <f>IF(G882=0,0,VLOOKUP(F882,ProbListM2!D:W,IF(G882=1,17,IF(G882=2,18,IF(G882=3,19,IF(G882=4,20)))), FALSE))</f>
        <v>2.8417712096574871E-2</v>
      </c>
      <c r="I882" s="12" t="str">
        <f>IF(_xlfn.IFNA(VLOOKUP(D882,ctlistM2!A:AI,12,FALSE),"FA 12:0")=0,"FA 12:0", _xlfn.IFNA(VLOOKUP(D882,ctlistM2!A:AI,12,FALSE),"FA 12:0"))</f>
        <v>FA 12:0</v>
      </c>
      <c r="J882" s="12">
        <f>_xlfn.IFNA(VLOOKUP(D882,ctlistM2!A:AO,19,FALSE),0)</f>
        <v>0</v>
      </c>
      <c r="K882" s="2">
        <f>IF(J882=0,0,VLOOKUP(I882,ProbListM2!D:W,IF(J882=1,17,IF(J882=2,18,IF(J882=3,19,IF(J882=4,20)))),FALSE))</f>
        <v>0</v>
      </c>
      <c r="L882" s="12" t="str">
        <f>IF(_xlfn.IFNA(VLOOKUP(D882,ctlistM2!A:AI,20,FALSE),"FA 12:0")=0,"FA 12:0", _xlfn.IFNA(VLOOKUP(D882,ctlistM2!A:AI,20,FALSE),"FA 12:0"))</f>
        <v>FA 12:0</v>
      </c>
      <c r="M882">
        <f>_xlfn.IFNA(VLOOKUP(D882,ctlistM2!A:AR,27,FALSE),0)</f>
        <v>0</v>
      </c>
      <c r="N882" s="2">
        <f>IF(M882=0,0,VLOOKUP(L882,ProbListM2!D:W,IF(M882=1,17,IF(M882=2,18,IF(M882=3,19,IF(M882=4,20)))), FALSE))</f>
        <v>0</v>
      </c>
      <c r="O882" t="str">
        <f>IF(_xlfn.IFNA(VLOOKUP(D882,ctlistM2!A:AI,28,FALSE),"FA 12:0")=0,"FA 12:0", _xlfn.IFNA(VLOOKUP(D882,ctlistM2!A:AI,28,FALSE),"FA 12:0"))</f>
        <v>FA 12:0</v>
      </c>
      <c r="P882">
        <f>_xlfn.IFNA(VLOOKUP(D882,ctlistM2!A:AU,35,FALSE),0)</f>
        <v>0</v>
      </c>
      <c r="Q882" s="2">
        <f>IF(P882=0,0,VLOOKUP(O882,ProbListM2!D:W,IF(P882=1,17,IF(P882=2,18,IF(P882=3,19,IF(P882=4,20)))), FALSE))</f>
        <v>0</v>
      </c>
    </row>
    <row r="883" spans="1:17" x14ac:dyDescent="0.25">
      <c r="A883">
        <v>882</v>
      </c>
      <c r="B883">
        <v>548.29999999999995</v>
      </c>
      <c r="C883">
        <v>363.29999999999995</v>
      </c>
      <c r="D883" t="s">
        <v>1810</v>
      </c>
      <c r="E883">
        <f>VLOOKUP(D883,ProbListM2!D:S,10,FALSE)</f>
        <v>0.72633248211033441</v>
      </c>
      <c r="F883" t="str">
        <f>_xlfn.IFNA(VLOOKUP(D883,ctlistM2!A:AI,4,FALSE),"FA 12:0")</f>
        <v>LPS 20:4</v>
      </c>
      <c r="G883">
        <f>_xlfn.IFNA(VLOOKUP(D883,ctlistM2!A:AL,11,FALSE),0)</f>
        <v>1</v>
      </c>
      <c r="H883" s="2">
        <f>IF(G883=0,0,VLOOKUP(F883,ProbListM2!D:W,IF(G883=1,17,IF(G883=2,18,IF(G883=3,19,IF(G883=4,20)))), FALSE))</f>
        <v>2.8368996910150768E-2</v>
      </c>
      <c r="I883" s="12" t="str">
        <f>IF(_xlfn.IFNA(VLOOKUP(D883,ctlistM2!A:AI,12,FALSE),"FA 12:0")=0,"FA 12:0", _xlfn.IFNA(VLOOKUP(D883,ctlistM2!A:AI,12,FALSE),"FA 12:0"))</f>
        <v>FA 12:0</v>
      </c>
      <c r="J883" s="12">
        <f>_xlfn.IFNA(VLOOKUP(D883,ctlistM2!A:AO,19,FALSE),0)</f>
        <v>0</v>
      </c>
      <c r="K883" s="2">
        <f>IF(J883=0,0,VLOOKUP(I883,ProbListM2!D:W,IF(J883=1,17,IF(J883=2,18,IF(J883=3,19,IF(J883=4,20)))),FALSE))</f>
        <v>0</v>
      </c>
      <c r="L883" s="12" t="str">
        <f>IF(_xlfn.IFNA(VLOOKUP(D883,ctlistM2!A:AI,20,FALSE),"FA 12:0")=0,"FA 12:0", _xlfn.IFNA(VLOOKUP(D883,ctlistM2!A:AI,20,FALSE),"FA 12:0"))</f>
        <v>FA 12:0</v>
      </c>
      <c r="M883">
        <f>_xlfn.IFNA(VLOOKUP(D883,ctlistM2!A:AR,27,FALSE),0)</f>
        <v>0</v>
      </c>
      <c r="N883" s="2">
        <f>IF(M883=0,0,VLOOKUP(L883,ProbListM2!D:W,IF(M883=1,17,IF(M883=2,18,IF(M883=3,19,IF(M883=4,20)))), FALSE))</f>
        <v>0</v>
      </c>
      <c r="O883" t="str">
        <f>IF(_xlfn.IFNA(VLOOKUP(D883,ctlistM2!A:AI,28,FALSE),"FA 12:0")=0,"FA 12:0", _xlfn.IFNA(VLOOKUP(D883,ctlistM2!A:AI,28,FALSE),"FA 12:0"))</f>
        <v>FA 12:0</v>
      </c>
      <c r="P883">
        <f>_xlfn.IFNA(VLOOKUP(D883,ctlistM2!A:AU,35,FALSE),0)</f>
        <v>0</v>
      </c>
      <c r="Q883" s="2">
        <f>IF(P883=0,0,VLOOKUP(O883,ProbListM2!D:W,IF(P883=1,17,IF(P883=2,18,IF(P883=3,19,IF(P883=4,20)))), FALSE))</f>
        <v>0</v>
      </c>
    </row>
    <row r="884" spans="1:17" x14ac:dyDescent="0.25">
      <c r="A884">
        <v>883</v>
      </c>
      <c r="B884">
        <v>546.29999999999995</v>
      </c>
      <c r="C884">
        <v>361.29999999999995</v>
      </c>
      <c r="D884" t="s">
        <v>1811</v>
      </c>
      <c r="E884">
        <f>VLOOKUP(D884,ProbListM2!D:S,10,FALSE)</f>
        <v>0.72655043089221738</v>
      </c>
      <c r="F884" t="str">
        <f>_xlfn.IFNA(VLOOKUP(D884,ctlistM2!A:AI,4,FALSE),"FA 12:0")</f>
        <v>LPS 20:5</v>
      </c>
      <c r="G884">
        <f>_xlfn.IFNA(VLOOKUP(D884,ctlistM2!A:AL,11,FALSE),0)</f>
        <v>1</v>
      </c>
      <c r="H884" s="2">
        <f>IF(G884=0,0,VLOOKUP(F884,ProbListM2!D:W,IF(G884=1,17,IF(G884=2,18,IF(G884=3,19,IF(G884=4,20)))), FALSE))</f>
        <v>2.8320315358078784E-2</v>
      </c>
      <c r="I884" s="12" t="str">
        <f>IF(_xlfn.IFNA(VLOOKUP(D884,ctlistM2!A:AI,12,FALSE),"FA 12:0")=0,"FA 12:0", _xlfn.IFNA(VLOOKUP(D884,ctlistM2!A:AI,12,FALSE),"FA 12:0"))</f>
        <v>dLPS 19:0</v>
      </c>
      <c r="J884" s="12">
        <f>_xlfn.IFNA(VLOOKUP(D884,ctlistM2!A:AO,19,FALSE),0)</f>
        <v>3</v>
      </c>
      <c r="K884" s="2">
        <f>IF(J884=0,0,VLOOKUP(I884,ProbListM2!D:W,IF(J884=1,17,IF(J884=2,18,IF(J884=3,19,IF(J884=4,20)))),FALSE))</f>
        <v>0.18475791938341463</v>
      </c>
      <c r="L884" s="12" t="str">
        <f>IF(_xlfn.IFNA(VLOOKUP(D884,ctlistM2!A:AI,20,FALSE),"FA 12:0")=0,"FA 12:0", _xlfn.IFNA(VLOOKUP(D884,ctlistM2!A:AI,20,FALSE),"FA 12:0"))</f>
        <v>FA 12:0</v>
      </c>
      <c r="M884">
        <f>_xlfn.IFNA(VLOOKUP(D884,ctlistM2!A:AR,27,FALSE),0)</f>
        <v>0</v>
      </c>
      <c r="N884" s="2">
        <f>IF(M884=0,0,VLOOKUP(L884,ProbListM2!D:W,IF(M884=1,17,IF(M884=2,18,IF(M884=3,19,IF(M884=4,20)))), FALSE))</f>
        <v>0</v>
      </c>
      <c r="O884" t="str">
        <f>IF(_xlfn.IFNA(VLOOKUP(D884,ctlistM2!A:AI,28,FALSE),"FA 12:0")=0,"FA 12:0", _xlfn.IFNA(VLOOKUP(D884,ctlistM2!A:AI,28,FALSE),"FA 12:0"))</f>
        <v>FA 12:0</v>
      </c>
      <c r="P884">
        <f>_xlfn.IFNA(VLOOKUP(D884,ctlistM2!A:AU,35,FALSE),0)</f>
        <v>0</v>
      </c>
      <c r="Q884" s="2">
        <f>IF(P884=0,0,VLOOKUP(O884,ProbListM2!D:W,IF(P884=1,17,IF(P884=2,18,IF(P884=3,19,IF(P884=4,20)))), FALSE))</f>
        <v>0</v>
      </c>
    </row>
    <row r="885" spans="1:17" x14ac:dyDescent="0.25">
      <c r="A885">
        <v>884</v>
      </c>
      <c r="B885">
        <v>544.29999999999995</v>
      </c>
      <c r="C885">
        <v>359.29999999999995</v>
      </c>
      <c r="D885" t="s">
        <v>1812</v>
      </c>
      <c r="E885">
        <f>VLOOKUP(D885,ProbListM2!D:S,10,FALSE)</f>
        <v>0.7267684450734494</v>
      </c>
      <c r="F885" t="str">
        <f>_xlfn.IFNA(VLOOKUP(D885,ctlistM2!A:AI,4,FALSE),"FA 12:0")</f>
        <v>FA 12:0</v>
      </c>
      <c r="G885">
        <f>_xlfn.IFNA(VLOOKUP(D885,ctlistM2!A:AL,11,FALSE),0)</f>
        <v>0</v>
      </c>
      <c r="H885" s="2">
        <f>IF(G885=0,0,VLOOKUP(F885,ProbListM2!D:W,IF(G885=1,17,IF(G885=2,18,IF(G885=3,19,IF(G885=4,20)))), FALSE))</f>
        <v>0</v>
      </c>
      <c r="I885" s="12" t="str">
        <f>IF(_xlfn.IFNA(VLOOKUP(D885,ctlistM2!A:AI,12,FALSE),"FA 12:0")=0,"FA 12:0", _xlfn.IFNA(VLOOKUP(D885,ctlistM2!A:AI,12,FALSE),"FA 12:0"))</f>
        <v>FA 12:0</v>
      </c>
      <c r="J885" s="12">
        <f>_xlfn.IFNA(VLOOKUP(D885,ctlistM2!A:AO,19,FALSE),0)</f>
        <v>0</v>
      </c>
      <c r="K885" s="2">
        <f>IF(J885=0,0,VLOOKUP(I885,ProbListM2!D:W,IF(J885=1,17,IF(J885=2,18,IF(J885=3,19,IF(J885=4,20)))),FALSE))</f>
        <v>0</v>
      </c>
      <c r="L885" s="12" t="str">
        <f>IF(_xlfn.IFNA(VLOOKUP(D885,ctlistM2!A:AI,20,FALSE),"FA 12:0")=0,"FA 12:0", _xlfn.IFNA(VLOOKUP(D885,ctlistM2!A:AI,20,FALSE),"FA 12:0"))</f>
        <v>FA 12:0</v>
      </c>
      <c r="M885">
        <f>_xlfn.IFNA(VLOOKUP(D885,ctlistM2!A:AR,27,FALSE),0)</f>
        <v>0</v>
      </c>
      <c r="N885" s="2">
        <f>IF(M885=0,0,VLOOKUP(L885,ProbListM2!D:W,IF(M885=1,17,IF(M885=2,18,IF(M885=3,19,IF(M885=4,20)))), FALSE))</f>
        <v>0</v>
      </c>
      <c r="O885" t="str">
        <f>IF(_xlfn.IFNA(VLOOKUP(D885,ctlistM2!A:AI,28,FALSE),"FA 12:0")=0,"FA 12:0", _xlfn.IFNA(VLOOKUP(D885,ctlistM2!A:AI,28,FALSE),"FA 12:0"))</f>
        <v>FA 12:0</v>
      </c>
      <c r="P885">
        <f>_xlfn.IFNA(VLOOKUP(D885,ctlistM2!A:AU,35,FALSE),0)</f>
        <v>0</v>
      </c>
      <c r="Q885" s="2">
        <f>IF(P885=0,0,VLOOKUP(O885,ProbListM2!D:W,IF(P885=1,17,IF(P885=2,18,IF(P885=3,19,IF(P885=4,20)))), FALSE))</f>
        <v>0</v>
      </c>
    </row>
    <row r="886" spans="1:17" x14ac:dyDescent="0.25">
      <c r="A886">
        <v>885</v>
      </c>
      <c r="B886">
        <v>582.4</v>
      </c>
      <c r="C886">
        <v>397.4</v>
      </c>
      <c r="D886" t="s">
        <v>1813</v>
      </c>
      <c r="E886">
        <f>VLOOKUP(D886,ProbListM2!D:S,10,FALSE)</f>
        <v>0.70937611118755484</v>
      </c>
      <c r="F886" t="str">
        <f>_xlfn.IFNA(VLOOKUP(D886,ctlistM2!A:AI,4,FALSE),"FA 12:0")</f>
        <v>LPS 22:1</v>
      </c>
      <c r="G886">
        <f>_xlfn.IFNA(VLOOKUP(D886,ctlistM2!A:AL,11,FALSE),0)</f>
        <v>1</v>
      </c>
      <c r="H886" s="2">
        <f>IF(G886=0,0,VLOOKUP(F886,ProbListM2!D:W,IF(G886=1,17,IF(G886=2,18,IF(G886=3,19,IF(G886=4,20)))), FALSE))</f>
        <v>3.2241920523974482E-2</v>
      </c>
      <c r="I886" s="12" t="str">
        <f>IF(_xlfn.IFNA(VLOOKUP(D886,ctlistM2!A:AI,12,FALSE),"FA 12:0")=0,"FA 12:0", _xlfn.IFNA(VLOOKUP(D886,ctlistM2!A:AI,12,FALSE),"FA 12:0"))</f>
        <v>FA 12:0</v>
      </c>
      <c r="J886" s="12">
        <f>_xlfn.IFNA(VLOOKUP(D886,ctlistM2!A:AO,19,FALSE),0)</f>
        <v>0</v>
      </c>
      <c r="K886" s="2">
        <f>IF(J886=0,0,VLOOKUP(I886,ProbListM2!D:W,IF(J886=1,17,IF(J886=2,18,IF(J886=3,19,IF(J886=4,20)))),FALSE))</f>
        <v>0</v>
      </c>
      <c r="L886" s="12" t="str">
        <f>IF(_xlfn.IFNA(VLOOKUP(D886,ctlistM2!A:AI,20,FALSE),"FA 12:0")=0,"FA 12:0", _xlfn.IFNA(VLOOKUP(D886,ctlistM2!A:AI,20,FALSE),"FA 12:0"))</f>
        <v>FA 12:0</v>
      </c>
      <c r="M886">
        <f>_xlfn.IFNA(VLOOKUP(D886,ctlistM2!A:AR,27,FALSE),0)</f>
        <v>0</v>
      </c>
      <c r="N886" s="2">
        <f>IF(M886=0,0,VLOOKUP(L886,ProbListM2!D:W,IF(M886=1,17,IF(M886=2,18,IF(M886=3,19,IF(M886=4,20)))), FALSE))</f>
        <v>0</v>
      </c>
      <c r="O886" t="str">
        <f>IF(_xlfn.IFNA(VLOOKUP(D886,ctlistM2!A:AI,28,FALSE),"FA 12:0")=0,"FA 12:0", _xlfn.IFNA(VLOOKUP(D886,ctlistM2!A:AI,28,FALSE),"FA 12:0"))</f>
        <v>FA 12:0</v>
      </c>
      <c r="P886">
        <f>_xlfn.IFNA(VLOOKUP(D886,ctlistM2!A:AU,35,FALSE),0)</f>
        <v>0</v>
      </c>
      <c r="Q886" s="2">
        <f>IF(P886=0,0,VLOOKUP(O886,ProbListM2!D:W,IF(P886=1,17,IF(P886=2,18,IF(P886=3,19,IF(P886=4,20)))), FALSE))</f>
        <v>0</v>
      </c>
    </row>
    <row r="887" spans="1:17" x14ac:dyDescent="0.25">
      <c r="A887">
        <v>886</v>
      </c>
      <c r="B887">
        <v>580.4</v>
      </c>
      <c r="C887">
        <v>395.4</v>
      </c>
      <c r="D887" t="s">
        <v>1814</v>
      </c>
      <c r="E887">
        <f>VLOOKUP(D887,ProbListM2!D:S,10,FALSE)</f>
        <v>0.70958897191337689</v>
      </c>
      <c r="F887" t="str">
        <f>_xlfn.IFNA(VLOOKUP(D887,ctlistM2!A:AI,4,FALSE),"FA 12:0")</f>
        <v>LPS 22:2</v>
      </c>
      <c r="G887">
        <f>_xlfn.IFNA(VLOOKUP(D887,ctlistM2!A:AL,11,FALSE),0)</f>
        <v>1</v>
      </c>
      <c r="H887" s="2">
        <f>IF(G887=0,0,VLOOKUP(F887,ProbListM2!D:W,IF(G887=1,17,IF(G887=2,18,IF(G887=3,19,IF(G887=4,20)))), FALSE))</f>
        <v>3.2190679304620613E-2</v>
      </c>
      <c r="I887" s="12" t="str">
        <f>IF(_xlfn.IFNA(VLOOKUP(D887,ctlistM2!A:AI,12,FALSE),"FA 12:0")=0,"FA 12:0", _xlfn.IFNA(VLOOKUP(D887,ctlistM2!A:AI,12,FALSE),"FA 12:0"))</f>
        <v>FA 12:0</v>
      </c>
      <c r="J887" s="12">
        <f>_xlfn.IFNA(VLOOKUP(D887,ctlistM2!A:AO,19,FALSE),0)</f>
        <v>0</v>
      </c>
      <c r="K887" s="2">
        <f>IF(J887=0,0,VLOOKUP(I887,ProbListM2!D:W,IF(J887=1,17,IF(J887=2,18,IF(J887=3,19,IF(J887=4,20)))),FALSE))</f>
        <v>0</v>
      </c>
      <c r="L887" s="12" t="str">
        <f>IF(_xlfn.IFNA(VLOOKUP(D887,ctlistM2!A:AI,20,FALSE),"FA 12:0")=0,"FA 12:0", _xlfn.IFNA(VLOOKUP(D887,ctlistM2!A:AI,20,FALSE),"FA 12:0"))</f>
        <v>FA 12:0</v>
      </c>
      <c r="M887">
        <f>_xlfn.IFNA(VLOOKUP(D887,ctlistM2!A:AR,27,FALSE),0)</f>
        <v>0</v>
      </c>
      <c r="N887" s="2">
        <f>IF(M887=0,0,VLOOKUP(L887,ProbListM2!D:W,IF(M887=1,17,IF(M887=2,18,IF(M887=3,19,IF(M887=4,20)))), FALSE))</f>
        <v>0</v>
      </c>
      <c r="O887" t="str">
        <f>IF(_xlfn.IFNA(VLOOKUP(D887,ctlistM2!A:AI,28,FALSE),"FA 12:0")=0,"FA 12:0", _xlfn.IFNA(VLOOKUP(D887,ctlistM2!A:AI,28,FALSE),"FA 12:0"))</f>
        <v>FA 12:0</v>
      </c>
      <c r="P887">
        <f>_xlfn.IFNA(VLOOKUP(D887,ctlistM2!A:AU,35,FALSE),0)</f>
        <v>0</v>
      </c>
      <c r="Q887" s="2">
        <f>IF(P887=0,0,VLOOKUP(O887,ProbListM2!D:W,IF(P887=1,17,IF(P887=2,18,IF(P887=3,19,IF(P887=4,20)))), FALSE))</f>
        <v>0</v>
      </c>
    </row>
    <row r="888" spans="1:17" x14ac:dyDescent="0.25">
      <c r="A888">
        <v>887</v>
      </c>
      <c r="B888">
        <v>578.4</v>
      </c>
      <c r="C888">
        <v>393.4</v>
      </c>
      <c r="D888" t="s">
        <v>1815</v>
      </c>
      <c r="E888">
        <f>VLOOKUP(D888,ProbListM2!D:S,10,FALSE)</f>
        <v>0.70980189651178782</v>
      </c>
      <c r="F888" t="str">
        <f>_xlfn.IFNA(VLOOKUP(D888,ctlistM2!A:AI,4,FALSE),"FA 12:0")</f>
        <v>FA 12:0</v>
      </c>
      <c r="G888">
        <f>_xlfn.IFNA(VLOOKUP(D888,ctlistM2!A:AL,11,FALSE),0)</f>
        <v>0</v>
      </c>
      <c r="H888" s="2">
        <f>IF(G888=0,0,VLOOKUP(F888,ProbListM2!D:W,IF(G888=1,17,IF(G888=2,18,IF(G888=3,19,IF(G888=4,20)))), FALSE))</f>
        <v>0</v>
      </c>
      <c r="I888" s="12" t="str">
        <f>IF(_xlfn.IFNA(VLOOKUP(D888,ctlistM2!A:AI,12,FALSE),"FA 12:0")=0,"FA 12:0", _xlfn.IFNA(VLOOKUP(D888,ctlistM2!A:AI,12,FALSE),"FA 12:0"))</f>
        <v>FA 12:0</v>
      </c>
      <c r="J888" s="12">
        <f>_xlfn.IFNA(VLOOKUP(D888,ctlistM2!A:AO,19,FALSE),0)</f>
        <v>0</v>
      </c>
      <c r="K888" s="2">
        <f>IF(J888=0,0,VLOOKUP(I888,ProbListM2!D:W,IF(J888=1,17,IF(J888=2,18,IF(J888=3,19,IF(J888=4,20)))),FALSE))</f>
        <v>0</v>
      </c>
      <c r="L888" s="12" t="str">
        <f>IF(_xlfn.IFNA(VLOOKUP(D888,ctlistM2!A:AI,20,FALSE),"FA 12:0")=0,"FA 12:0", _xlfn.IFNA(VLOOKUP(D888,ctlistM2!A:AI,20,FALSE),"FA 12:0"))</f>
        <v>FA 12:0</v>
      </c>
      <c r="M888">
        <f>_xlfn.IFNA(VLOOKUP(D888,ctlistM2!A:AR,27,FALSE),0)</f>
        <v>0</v>
      </c>
      <c r="N888" s="2">
        <f>IF(M888=0,0,VLOOKUP(L888,ProbListM2!D:W,IF(M888=1,17,IF(M888=2,18,IF(M888=3,19,IF(M888=4,20)))), FALSE))</f>
        <v>0</v>
      </c>
      <c r="O888" t="str">
        <f>IF(_xlfn.IFNA(VLOOKUP(D888,ctlistM2!A:AI,28,FALSE),"FA 12:0")=0,"FA 12:0", _xlfn.IFNA(VLOOKUP(D888,ctlistM2!A:AI,28,FALSE),"FA 12:0"))</f>
        <v>FA 12:0</v>
      </c>
      <c r="P888">
        <f>_xlfn.IFNA(VLOOKUP(D888,ctlistM2!A:AU,35,FALSE),0)</f>
        <v>0</v>
      </c>
      <c r="Q888" s="2">
        <f>IF(P888=0,0,VLOOKUP(O888,ProbListM2!D:W,IF(P888=1,17,IF(P888=2,18,IF(P888=3,19,IF(P888=4,20)))), FALSE))</f>
        <v>0</v>
      </c>
    </row>
    <row r="889" spans="1:17" x14ac:dyDescent="0.25">
      <c r="A889">
        <v>888</v>
      </c>
      <c r="B889">
        <v>574.4</v>
      </c>
      <c r="C889">
        <v>389.4</v>
      </c>
      <c r="D889" t="s">
        <v>1816</v>
      </c>
      <c r="E889">
        <f>VLOOKUP(D889,ProbListM2!D:S,10,FALSE)</f>
        <v>0.71022793740304579</v>
      </c>
      <c r="F889" t="str">
        <f>_xlfn.IFNA(VLOOKUP(D889,ctlistM2!A:AI,4,FALSE),"FA 12:0")</f>
        <v>LPS 22:5</v>
      </c>
      <c r="G889">
        <f>_xlfn.IFNA(VLOOKUP(D889,ctlistM2!A:AL,11,FALSE),0)</f>
        <v>1</v>
      </c>
      <c r="H889" s="2">
        <f>IF(G889=0,0,VLOOKUP(F889,ProbListM2!D:W,IF(G889=1,17,IF(G889=2,18,IF(G889=3,19,IF(G889=4,20)))), FALSE))</f>
        <v>3.2037137409126976E-2</v>
      </c>
      <c r="I889" s="12" t="str">
        <f>IF(_xlfn.IFNA(VLOOKUP(D889,ctlistM2!A:AI,12,FALSE),"FA 12:0")=0,"FA 12:0", _xlfn.IFNA(VLOOKUP(D889,ctlistM2!A:AI,12,FALSE),"FA 12:0"))</f>
        <v>FA 12:0</v>
      </c>
      <c r="J889" s="12">
        <f>_xlfn.IFNA(VLOOKUP(D889,ctlistM2!A:AO,19,FALSE),0)</f>
        <v>0</v>
      </c>
      <c r="K889" s="2">
        <f>IF(J889=0,0,VLOOKUP(I889,ProbListM2!D:W,IF(J889=1,17,IF(J889=2,18,IF(J889=3,19,IF(J889=4,20)))),FALSE))</f>
        <v>0</v>
      </c>
      <c r="L889" s="12" t="str">
        <f>IF(_xlfn.IFNA(VLOOKUP(D889,ctlistM2!A:AI,20,FALSE),"FA 12:0")=0,"FA 12:0", _xlfn.IFNA(VLOOKUP(D889,ctlistM2!A:AI,20,FALSE),"FA 12:0"))</f>
        <v>FA 12:0</v>
      </c>
      <c r="M889">
        <f>_xlfn.IFNA(VLOOKUP(D889,ctlistM2!A:AR,27,FALSE),0)</f>
        <v>0</v>
      </c>
      <c r="N889" s="2">
        <f>IF(M889=0,0,VLOOKUP(L889,ProbListM2!D:W,IF(M889=1,17,IF(M889=2,18,IF(M889=3,19,IF(M889=4,20)))), FALSE))</f>
        <v>0</v>
      </c>
      <c r="O889" t="str">
        <f>IF(_xlfn.IFNA(VLOOKUP(D889,ctlistM2!A:AI,28,FALSE),"FA 12:0")=0,"FA 12:0", _xlfn.IFNA(VLOOKUP(D889,ctlistM2!A:AI,28,FALSE),"FA 12:0"))</f>
        <v>FA 12:0</v>
      </c>
      <c r="P889">
        <f>_xlfn.IFNA(VLOOKUP(D889,ctlistM2!A:AU,35,FALSE),0)</f>
        <v>0</v>
      </c>
      <c r="Q889" s="2">
        <f>IF(P889=0,0,VLOOKUP(O889,ProbListM2!D:W,IF(P889=1,17,IF(P889=2,18,IF(P889=3,19,IF(P889=4,20)))), FALSE))</f>
        <v>0</v>
      </c>
    </row>
    <row r="890" spans="1:17" x14ac:dyDescent="0.25">
      <c r="A890">
        <v>889</v>
      </c>
      <c r="B890">
        <v>572.4</v>
      </c>
      <c r="C890">
        <v>387.4</v>
      </c>
      <c r="D890" t="s">
        <v>1817</v>
      </c>
      <c r="E890">
        <f>VLOOKUP(D890,ProbListM2!D:S,10,FALSE)</f>
        <v>0.71044105373424249</v>
      </c>
      <c r="F890" t="str">
        <f>_xlfn.IFNA(VLOOKUP(D890,ctlistM2!A:AI,4,FALSE),"FA 12:0")</f>
        <v>LPS 22:6</v>
      </c>
      <c r="G890">
        <f>_xlfn.IFNA(VLOOKUP(D890,ctlistM2!A:AL,11,FALSE),0)</f>
        <v>1</v>
      </c>
      <c r="H890" s="2">
        <f>IF(G890=0,0,VLOOKUP(F890,ProbListM2!D:W,IF(G890=1,17,IF(G890=2,18,IF(G890=3,19,IF(G890=4,20)))), FALSE))</f>
        <v>3.1986017504771834E-2</v>
      </c>
      <c r="I890" s="12" t="str">
        <f>IF(_xlfn.IFNA(VLOOKUP(D890,ctlistM2!A:AI,12,FALSE),"FA 12:0")=0,"FA 12:0", _xlfn.IFNA(VLOOKUP(D890,ctlistM2!A:AI,12,FALSE),"FA 12:0"))</f>
        <v>FA 12:0</v>
      </c>
      <c r="J890" s="12">
        <f>_xlfn.IFNA(VLOOKUP(D890,ctlistM2!A:AO,19,FALSE),0)</f>
        <v>0</v>
      </c>
      <c r="K890" s="2">
        <f>IF(J890=0,0,VLOOKUP(I890,ProbListM2!D:W,IF(J890=1,17,IF(J890=2,18,IF(J890=3,19,IF(J890=4,20)))),FALSE))</f>
        <v>0</v>
      </c>
      <c r="L890" s="12" t="str">
        <f>IF(_xlfn.IFNA(VLOOKUP(D890,ctlistM2!A:AI,20,FALSE),"FA 12:0")=0,"FA 12:0", _xlfn.IFNA(VLOOKUP(D890,ctlistM2!A:AI,20,FALSE),"FA 12:0"))</f>
        <v>FA 12:0</v>
      </c>
      <c r="M890">
        <f>_xlfn.IFNA(VLOOKUP(D890,ctlistM2!A:AR,27,FALSE),0)</f>
        <v>0</v>
      </c>
      <c r="N890" s="2">
        <f>IF(M890=0,0,VLOOKUP(L890,ProbListM2!D:W,IF(M890=1,17,IF(M890=2,18,IF(M890=3,19,IF(M890=4,20)))), FALSE))</f>
        <v>0</v>
      </c>
      <c r="O890" t="str">
        <f>IF(_xlfn.IFNA(VLOOKUP(D890,ctlistM2!A:AI,28,FALSE),"FA 12:0")=0,"FA 12:0", _xlfn.IFNA(VLOOKUP(D890,ctlistM2!A:AI,28,FALSE),"FA 12:0"))</f>
        <v>FA 12:0</v>
      </c>
      <c r="P890">
        <f>_xlfn.IFNA(VLOOKUP(D890,ctlistM2!A:AU,35,FALSE),0)</f>
        <v>0</v>
      </c>
      <c r="Q890" s="2">
        <f>IF(P890=0,0,VLOOKUP(O890,ProbListM2!D:W,IF(P890=1,17,IF(P890=2,18,IF(P890=3,19,IF(P890=4,20)))), FALSE))</f>
        <v>0</v>
      </c>
    </row>
    <row r="891" spans="1:17" x14ac:dyDescent="0.25">
      <c r="A891">
        <v>890</v>
      </c>
      <c r="B891">
        <v>570.4</v>
      </c>
      <c r="C891">
        <v>385.4</v>
      </c>
      <c r="D891" t="s">
        <v>1818</v>
      </c>
      <c r="E891">
        <f>VLOOKUP(D891,ProbListM2!D:S,10,FALSE)</f>
        <v>0.7106542340147266</v>
      </c>
      <c r="F891" t="str">
        <f>_xlfn.IFNA(VLOOKUP(D891,ctlistM2!A:AI,4,FALSE),"FA 12:0")</f>
        <v>FA 12:0</v>
      </c>
      <c r="G891">
        <f>_xlfn.IFNA(VLOOKUP(D891,ctlistM2!A:AL,11,FALSE),0)</f>
        <v>0</v>
      </c>
      <c r="H891" s="2">
        <f>IF(G891=0,0,VLOOKUP(F891,ProbListM2!D:W,IF(G891=1,17,IF(G891=2,18,IF(G891=3,19,IF(G891=4,20)))), FALSE))</f>
        <v>0</v>
      </c>
      <c r="I891" s="12" t="str">
        <f>IF(_xlfn.IFNA(VLOOKUP(D891,ctlistM2!A:AI,12,FALSE),"FA 12:0")=0,"FA 12:0", _xlfn.IFNA(VLOOKUP(D891,ctlistM2!A:AI,12,FALSE),"FA 12:0"))</f>
        <v>FA 12:0</v>
      </c>
      <c r="J891" s="12">
        <f>_xlfn.IFNA(VLOOKUP(D891,ctlistM2!A:AO,19,FALSE),0)</f>
        <v>0</v>
      </c>
      <c r="K891" s="2">
        <f>IF(J891=0,0,VLOOKUP(I891,ProbListM2!D:W,IF(J891=1,17,IF(J891=2,18,IF(J891=3,19,IF(J891=4,20)))),FALSE))</f>
        <v>0</v>
      </c>
      <c r="L891" s="12" t="str">
        <f>IF(_xlfn.IFNA(VLOOKUP(D891,ctlistM2!A:AI,20,FALSE),"FA 12:0")=0,"FA 12:0", _xlfn.IFNA(VLOOKUP(D891,ctlistM2!A:AI,20,FALSE),"FA 12:0"))</f>
        <v>FA 12:0</v>
      </c>
      <c r="M891">
        <f>_xlfn.IFNA(VLOOKUP(D891,ctlistM2!A:AR,27,FALSE),0)</f>
        <v>0</v>
      </c>
      <c r="N891" s="2">
        <f>IF(M891=0,0,VLOOKUP(L891,ProbListM2!D:W,IF(M891=1,17,IF(M891=2,18,IF(M891=3,19,IF(M891=4,20)))), FALSE))</f>
        <v>0</v>
      </c>
      <c r="O891" t="str">
        <f>IF(_xlfn.IFNA(VLOOKUP(D891,ctlistM2!A:AI,28,FALSE),"FA 12:0")=0,"FA 12:0", _xlfn.IFNA(VLOOKUP(D891,ctlistM2!A:AI,28,FALSE),"FA 12:0"))</f>
        <v>FA 12:0</v>
      </c>
      <c r="P891">
        <f>_xlfn.IFNA(VLOOKUP(D891,ctlistM2!A:AU,35,FALSE),0)</f>
        <v>0</v>
      </c>
      <c r="Q891" s="2">
        <f>IF(P891=0,0,VLOOKUP(O891,ProbListM2!D:W,IF(P891=1,17,IF(P891=2,18,IF(P891=3,19,IF(P891=4,20)))), FALSE))</f>
        <v>0</v>
      </c>
    </row>
    <row r="892" spans="1:17" x14ac:dyDescent="0.25">
      <c r="A892">
        <v>891</v>
      </c>
      <c r="B892">
        <v>610.4</v>
      </c>
      <c r="C892">
        <v>425.4</v>
      </c>
      <c r="D892" t="s">
        <v>1819</v>
      </c>
      <c r="E892">
        <f>VLOOKUP(D892,ProbListM2!D:S,10,FALSE)</f>
        <v>0.69343945150928055</v>
      </c>
      <c r="F892" t="str">
        <f>_xlfn.IFNA(VLOOKUP(D892,ctlistM2!A:AI,4,FALSE),"FA 12:0")</f>
        <v>LPS 24:1</v>
      </c>
      <c r="G892">
        <f>_xlfn.IFNA(VLOOKUP(D892,ctlistM2!A:AL,11,FALSE),0)</f>
        <v>1</v>
      </c>
      <c r="H892" s="2">
        <f>IF(G892=0,0,VLOOKUP(F892,ProbListM2!D:W,IF(G892=1,17,IF(G892=2,18,IF(G892=3,19,IF(G892=4,20)))), FALSE))</f>
        <v>3.6148764386419188E-2</v>
      </c>
      <c r="I892" s="12" t="str">
        <f>IF(_xlfn.IFNA(VLOOKUP(D892,ctlistM2!A:AI,12,FALSE),"FA 12:0")=0,"FA 12:0", _xlfn.IFNA(VLOOKUP(D892,ctlistM2!A:AI,12,FALSE),"FA 12:0"))</f>
        <v>FA 12:0</v>
      </c>
      <c r="J892" s="12">
        <f>_xlfn.IFNA(VLOOKUP(D892,ctlistM2!A:AO,19,FALSE),0)</f>
        <v>0</v>
      </c>
      <c r="K892" s="2">
        <f>IF(J892=0,0,VLOOKUP(I892,ProbListM2!D:W,IF(J892=1,17,IF(J892=2,18,IF(J892=3,19,IF(J892=4,20)))),FALSE))</f>
        <v>0</v>
      </c>
      <c r="L892" s="12" t="str">
        <f>IF(_xlfn.IFNA(VLOOKUP(D892,ctlistM2!A:AI,20,FALSE),"FA 12:0")=0,"FA 12:0", _xlfn.IFNA(VLOOKUP(D892,ctlistM2!A:AI,20,FALSE),"FA 12:0"))</f>
        <v>FA 12:0</v>
      </c>
      <c r="M892">
        <f>_xlfn.IFNA(VLOOKUP(D892,ctlistM2!A:AR,27,FALSE),0)</f>
        <v>0</v>
      </c>
      <c r="N892" s="2">
        <f>IF(M892=0,0,VLOOKUP(L892,ProbListM2!D:W,IF(M892=1,17,IF(M892=2,18,IF(M892=3,19,IF(M892=4,20)))), FALSE))</f>
        <v>0</v>
      </c>
      <c r="O892" t="str">
        <f>IF(_xlfn.IFNA(VLOOKUP(D892,ctlistM2!A:AI,28,FALSE),"FA 12:0")=0,"FA 12:0", _xlfn.IFNA(VLOOKUP(D892,ctlistM2!A:AI,28,FALSE),"FA 12:0"))</f>
        <v>FA 12:0</v>
      </c>
      <c r="P892">
        <f>_xlfn.IFNA(VLOOKUP(D892,ctlistM2!A:AU,35,FALSE),0)</f>
        <v>0</v>
      </c>
      <c r="Q892" s="2">
        <f>IF(P892=0,0,VLOOKUP(O892,ProbListM2!D:W,IF(P892=1,17,IF(P892=2,18,IF(P892=3,19,IF(P892=4,20)))), FALSE))</f>
        <v>0</v>
      </c>
    </row>
    <row r="893" spans="1:17" x14ac:dyDescent="0.25">
      <c r="A893">
        <v>892</v>
      </c>
      <c r="B893">
        <v>608.4</v>
      </c>
      <c r="C893">
        <v>423.4</v>
      </c>
      <c r="D893" t="s">
        <v>1820</v>
      </c>
      <c r="E893">
        <f>VLOOKUP(D893,ProbListM2!D:S,10,FALSE)</f>
        <v>0.69364753016125957</v>
      </c>
      <c r="F893" t="str">
        <f>_xlfn.IFNA(VLOOKUP(D893,ctlistM2!A:AI,4,FALSE),"FA 12:0")</f>
        <v>FA 12:0</v>
      </c>
      <c r="G893">
        <f>_xlfn.IFNA(VLOOKUP(D893,ctlistM2!A:AL,11,FALSE),0)</f>
        <v>0</v>
      </c>
      <c r="H893" s="2">
        <f>IF(G893=0,0,VLOOKUP(F893,ProbListM2!D:W,IF(G893=1,17,IF(G893=2,18,IF(G893=3,19,IF(G893=4,20)))), FALSE))</f>
        <v>0</v>
      </c>
      <c r="I893" s="12" t="str">
        <f>IF(_xlfn.IFNA(VLOOKUP(D893,ctlistM2!A:AI,12,FALSE),"FA 12:0")=0,"FA 12:0", _xlfn.IFNA(VLOOKUP(D893,ctlistM2!A:AI,12,FALSE),"FA 12:0"))</f>
        <v>FA 12:0</v>
      </c>
      <c r="J893" s="12">
        <f>_xlfn.IFNA(VLOOKUP(D893,ctlistM2!A:AO,19,FALSE),0)</f>
        <v>0</v>
      </c>
      <c r="K893" s="2">
        <f>IF(J893=0,0,VLOOKUP(I893,ProbListM2!D:W,IF(J893=1,17,IF(J893=2,18,IF(J893=3,19,IF(J893=4,20)))),FALSE))</f>
        <v>0</v>
      </c>
      <c r="L893" s="12" t="str">
        <f>IF(_xlfn.IFNA(VLOOKUP(D893,ctlistM2!A:AI,20,FALSE),"FA 12:0")=0,"FA 12:0", _xlfn.IFNA(VLOOKUP(D893,ctlistM2!A:AI,20,FALSE),"FA 12:0"))</f>
        <v>FA 12:0</v>
      </c>
      <c r="M893">
        <f>_xlfn.IFNA(VLOOKUP(D893,ctlistM2!A:AR,27,FALSE),0)</f>
        <v>0</v>
      </c>
      <c r="N893" s="2">
        <f>IF(M893=0,0,VLOOKUP(L893,ProbListM2!D:W,IF(M893=1,17,IF(M893=2,18,IF(M893=3,19,IF(M893=4,20)))), FALSE))</f>
        <v>0</v>
      </c>
      <c r="O893" t="str">
        <f>IF(_xlfn.IFNA(VLOOKUP(D893,ctlistM2!A:AI,28,FALSE),"FA 12:0")=0,"FA 12:0", _xlfn.IFNA(VLOOKUP(D893,ctlistM2!A:AI,28,FALSE),"FA 12:0"))</f>
        <v>FA 12:0</v>
      </c>
      <c r="P893">
        <f>_xlfn.IFNA(VLOOKUP(D893,ctlistM2!A:AU,35,FALSE),0)</f>
        <v>0</v>
      </c>
      <c r="Q893" s="2">
        <f>IF(P893=0,0,VLOOKUP(O893,ProbListM2!D:W,IF(P893=1,17,IF(P893=2,18,IF(P893=3,19,IF(P893=4,20)))), FALSE))</f>
        <v>0</v>
      </c>
    </row>
    <row r="894" spans="1:17" x14ac:dyDescent="0.25">
      <c r="A894">
        <v>893</v>
      </c>
      <c r="B894" s="120">
        <v>489.3</v>
      </c>
      <c r="C894" s="120">
        <v>304.3</v>
      </c>
      <c r="D894" s="120" t="s">
        <v>1821</v>
      </c>
      <c r="E894">
        <f>VLOOKUP(D894,ProbListM2!D:S,10,FALSE)</f>
        <v>0.76867074078512521</v>
      </c>
      <c r="F894" t="str">
        <f>_xlfn.IFNA(VLOOKUP(D894,ctlistM2!A:AI,4,FALSE),"FA 12:0")</f>
        <v>FA 12:0</v>
      </c>
      <c r="G894">
        <f>_xlfn.IFNA(VLOOKUP(D894,ctlistM2!A:AL,11,FALSE),0)</f>
        <v>0</v>
      </c>
      <c r="H894" s="2">
        <f>IF(G894=0,0,VLOOKUP(F894,ProbListM2!D:W,IF(G894=1,17,IF(G894=2,18,IF(G894=3,19,IF(G894=4,20)))), FALSE))</f>
        <v>0</v>
      </c>
      <c r="I894" s="12" t="str">
        <f>IF(_xlfn.IFNA(VLOOKUP(D894,ctlistM2!A:AI,12,FALSE),"FA 12:0")=0,"FA 12:0", _xlfn.IFNA(VLOOKUP(D894,ctlistM2!A:AI,12,FALSE),"FA 12:0"))</f>
        <v>FA 12:0</v>
      </c>
      <c r="J894" s="12">
        <f>_xlfn.IFNA(VLOOKUP(D894,ctlistM2!A:AO,19,FALSE),0)</f>
        <v>0</v>
      </c>
      <c r="K894" s="2">
        <f>IF(J894=0,0,VLOOKUP(I894,ProbListM2!D:W,IF(J894=1,17,IF(J894=2,18,IF(J894=3,19,IF(J894=4,20)))),FALSE))</f>
        <v>0</v>
      </c>
      <c r="L894" s="12" t="str">
        <f>IF(_xlfn.IFNA(VLOOKUP(D894,ctlistM2!A:AI,20,FALSE),"FA 12:0")=0,"FA 12:0", _xlfn.IFNA(VLOOKUP(D894,ctlistM2!A:AI,20,FALSE),"FA 12:0"))</f>
        <v>FA 12:0</v>
      </c>
      <c r="M894">
        <f>_xlfn.IFNA(VLOOKUP(D894,ctlistM2!A:AR,27,FALSE),0)</f>
        <v>0</v>
      </c>
      <c r="N894" s="2">
        <f>IF(M894=0,0,VLOOKUP(L894,ProbListM2!D:W,IF(M894=1,17,IF(M894=2,18,IF(M894=3,19,IF(M894=4,20)))), FALSE))</f>
        <v>0</v>
      </c>
      <c r="O894" t="str">
        <f>IF(_xlfn.IFNA(VLOOKUP(D894,ctlistM2!A:AI,28,FALSE),"FA 12:0")=0,"FA 12:0", _xlfn.IFNA(VLOOKUP(D894,ctlistM2!A:AI,28,FALSE),"FA 12:0"))</f>
        <v>FA 12:0</v>
      </c>
      <c r="P894">
        <f>_xlfn.IFNA(VLOOKUP(D894,ctlistM2!A:AU,35,FALSE),0)</f>
        <v>0</v>
      </c>
      <c r="Q894" s="2">
        <f>IF(P894=0,0,VLOOKUP(O894,ProbListM2!D:W,IF(P894=1,17,IF(P894=2,18,IF(P894=3,19,IF(P894=4,20)))), FALSE))</f>
        <v>0</v>
      </c>
    </row>
    <row r="895" spans="1:17" x14ac:dyDescent="0.25">
      <c r="A895">
        <v>894</v>
      </c>
      <c r="B895" s="120">
        <v>517.29999999999995</v>
      </c>
      <c r="C895" s="120">
        <v>332.29999999999995</v>
      </c>
      <c r="D895" s="120" t="s">
        <v>1822</v>
      </c>
      <c r="E895">
        <f>VLOOKUP(D895,ProbListM2!D:S,10,FALSE)</f>
        <v>0.75140198334130348</v>
      </c>
      <c r="F895" t="str">
        <f>_xlfn.IFNA(VLOOKUP(D895,ctlistM2!A:AI,4,FALSE),"FA 12:0")</f>
        <v>FA 12:0</v>
      </c>
      <c r="G895">
        <f>_xlfn.IFNA(VLOOKUP(D895,ctlistM2!A:AL,11,FALSE),0)</f>
        <v>0</v>
      </c>
      <c r="H895" s="2">
        <f>IF(G895=0,0,VLOOKUP(F895,ProbListM2!D:W,IF(G895=1,17,IF(G895=2,18,IF(G895=3,19,IF(G895=4,20)))), FALSE))</f>
        <v>0</v>
      </c>
      <c r="I895" s="12" t="str">
        <f>IF(_xlfn.IFNA(VLOOKUP(D895,ctlistM2!A:AI,12,FALSE),"FA 12:0")=0,"FA 12:0", _xlfn.IFNA(VLOOKUP(D895,ctlistM2!A:AI,12,FALSE),"FA 12:0"))</f>
        <v>FA 12:0</v>
      </c>
      <c r="J895" s="12">
        <f>_xlfn.IFNA(VLOOKUP(D895,ctlistM2!A:AO,19,FALSE),0)</f>
        <v>0</v>
      </c>
      <c r="K895" s="2">
        <f>IF(J895=0,0,VLOOKUP(I895,ProbListM2!D:W,IF(J895=1,17,IF(J895=2,18,IF(J895=3,19,IF(J895=4,20)))),FALSE))</f>
        <v>0</v>
      </c>
      <c r="L895" s="12" t="str">
        <f>IF(_xlfn.IFNA(VLOOKUP(D895,ctlistM2!A:AI,20,FALSE),"FA 12:0")=0,"FA 12:0", _xlfn.IFNA(VLOOKUP(D895,ctlistM2!A:AI,20,FALSE),"FA 12:0"))</f>
        <v>FA 12:0</v>
      </c>
      <c r="M895">
        <f>_xlfn.IFNA(VLOOKUP(D895,ctlistM2!A:AR,27,FALSE),0)</f>
        <v>0</v>
      </c>
      <c r="N895" s="2">
        <f>IF(M895=0,0,VLOOKUP(L895,ProbListM2!D:W,IF(M895=1,17,IF(M895=2,18,IF(M895=3,19,IF(M895=4,20)))), FALSE))</f>
        <v>0</v>
      </c>
      <c r="O895" t="str">
        <f>IF(_xlfn.IFNA(VLOOKUP(D895,ctlistM2!A:AI,28,FALSE),"FA 12:0")=0,"FA 12:0", _xlfn.IFNA(VLOOKUP(D895,ctlistM2!A:AI,28,FALSE),"FA 12:0"))</f>
        <v>FA 12:0</v>
      </c>
      <c r="P895">
        <f>_xlfn.IFNA(VLOOKUP(D895,ctlistM2!A:AU,35,FALSE),0)</f>
        <v>0</v>
      </c>
      <c r="Q895" s="2">
        <f>IF(P895=0,0,VLOOKUP(O895,ProbListM2!D:W,IF(P895=1,17,IF(P895=2,18,IF(P895=3,19,IF(P895=4,20)))), FALSE))</f>
        <v>0</v>
      </c>
    </row>
    <row r="896" spans="1:17" x14ac:dyDescent="0.25">
      <c r="A896">
        <v>895</v>
      </c>
      <c r="B896" s="120">
        <v>545.29999999999995</v>
      </c>
      <c r="C896" s="120">
        <v>360.29999999999995</v>
      </c>
      <c r="D896" s="120" t="s">
        <v>1823</v>
      </c>
      <c r="E896">
        <f>VLOOKUP(D896,ProbListM2!D:S,10,FALSE)</f>
        <v>0.73452118132212685</v>
      </c>
      <c r="F896" t="str">
        <f>_xlfn.IFNA(VLOOKUP(D896,ctlistM2!A:AI,4,FALSE),"FA 12:0")</f>
        <v>LPS 20:5</v>
      </c>
      <c r="G896">
        <f>_xlfn.IFNA(VLOOKUP(D896,ctlistM2!A:AL,11,FALSE),0)</f>
        <v>3</v>
      </c>
      <c r="H896" s="2">
        <f>IF(G896=0,0,VLOOKUP(F896,ProbListM2!D:W,IF(G896=1,17,IF(G896=2,18,IF(G896=3,19,IF(G896=4,20)))), FALSE))</f>
        <v>0.19056410855725556</v>
      </c>
      <c r="I896" s="12" t="str">
        <f>IF(_xlfn.IFNA(VLOOKUP(D896,ctlistM2!A:AI,12,FALSE),"FA 12:0")=0,"FA 12:0", _xlfn.IFNA(VLOOKUP(D896,ctlistM2!A:AI,12,FALSE),"FA 12:0"))</f>
        <v>FA 12:0</v>
      </c>
      <c r="J896" s="12">
        <f>_xlfn.IFNA(VLOOKUP(D896,ctlistM2!A:AO,19,FALSE),0)</f>
        <v>0</v>
      </c>
      <c r="K896" s="2">
        <f>IF(J896=0,0,VLOOKUP(I896,ProbListM2!D:W,IF(J896=1,17,IF(J896=2,18,IF(J896=3,19,IF(J896=4,20)))),FALSE))</f>
        <v>0</v>
      </c>
      <c r="L896" s="12" t="str">
        <f>IF(_xlfn.IFNA(VLOOKUP(D896,ctlistM2!A:AI,20,FALSE),"FA 12:0")=0,"FA 12:0", _xlfn.IFNA(VLOOKUP(D896,ctlistM2!A:AI,20,FALSE),"FA 12:0"))</f>
        <v>FA 12:0</v>
      </c>
      <c r="M896">
        <f>_xlfn.IFNA(VLOOKUP(D896,ctlistM2!A:AR,27,FALSE),0)</f>
        <v>0</v>
      </c>
      <c r="N896" s="2">
        <f>IF(M896=0,0,VLOOKUP(L896,ProbListM2!D:W,IF(M896=1,17,IF(M896=2,18,IF(M896=3,19,IF(M896=4,20)))), FALSE))</f>
        <v>0</v>
      </c>
      <c r="O896" t="str">
        <f>IF(_xlfn.IFNA(VLOOKUP(D896,ctlistM2!A:AI,28,FALSE),"FA 12:0")=0,"FA 12:0", _xlfn.IFNA(VLOOKUP(D896,ctlistM2!A:AI,28,FALSE),"FA 12:0"))</f>
        <v>FA 12:0</v>
      </c>
      <c r="P896">
        <f>_xlfn.IFNA(VLOOKUP(D896,ctlistM2!A:AU,35,FALSE),0)</f>
        <v>0</v>
      </c>
      <c r="Q896" s="2">
        <f>IF(P896=0,0,VLOOKUP(O896,ProbListM2!D:W,IF(P896=1,17,IF(P896=2,18,IF(P896=3,19,IF(P896=4,20)))), FALSE))</f>
        <v>0</v>
      </c>
    </row>
    <row r="897" spans="1:17" x14ac:dyDescent="0.25">
      <c r="A897">
        <v>896</v>
      </c>
      <c r="B897" s="119">
        <v>474.3</v>
      </c>
      <c r="C897" s="119">
        <v>285.3</v>
      </c>
      <c r="D897" s="119" t="s">
        <v>1824</v>
      </c>
      <c r="E897">
        <f>VLOOKUP(D897,ProbListM2!D:S,10,FALSE)</f>
        <v>0.77640444854746227</v>
      </c>
      <c r="F897" t="str">
        <f>_xlfn.IFNA(VLOOKUP(D897,ctlistM2!A:AI,4,FALSE),"FA 12:0")</f>
        <v>LPG 14:1</v>
      </c>
      <c r="G897">
        <f>_xlfn.IFNA(VLOOKUP(D897,ctlistM2!A:AL,11,FALSE),0)</f>
        <v>1</v>
      </c>
      <c r="H897" s="2">
        <f>IF(G897=0,0,VLOOKUP(F897,ProbListM2!D:W,IF(G897=1,17,IF(G897=2,18,IF(G897=3,19,IF(G897=4,20)))), FALSE))</f>
        <v>1.8600499206238404E-2</v>
      </c>
      <c r="I897" s="12" t="str">
        <f>IF(_xlfn.IFNA(VLOOKUP(D897,ctlistM2!A:AI,12,FALSE),"FA 12:0")=0,"FA 12:0", _xlfn.IFNA(VLOOKUP(D897,ctlistM2!A:AI,12,FALSE),"FA 12:0"))</f>
        <v>FA 12:0</v>
      </c>
      <c r="J897" s="12">
        <f>_xlfn.IFNA(VLOOKUP(D897,ctlistM2!A:AO,19,FALSE),0)</f>
        <v>0</v>
      </c>
      <c r="K897" s="2">
        <f>IF(J897=0,0,VLOOKUP(I897,ProbListM2!D:W,IF(J897=1,17,IF(J897=2,18,IF(J897=3,19,IF(J897=4,20)))),FALSE))</f>
        <v>0</v>
      </c>
      <c r="L897" s="12" t="str">
        <f>IF(_xlfn.IFNA(VLOOKUP(D897,ctlistM2!A:AI,20,FALSE),"FA 12:0")=0,"FA 12:0", _xlfn.IFNA(VLOOKUP(D897,ctlistM2!A:AI,20,FALSE),"FA 12:0"))</f>
        <v>FA 12:0</v>
      </c>
      <c r="M897">
        <f>_xlfn.IFNA(VLOOKUP(D897,ctlistM2!A:AR,27,FALSE),0)</f>
        <v>0</v>
      </c>
      <c r="N897" s="2">
        <f>IF(M897=0,0,VLOOKUP(L897,ProbListM2!D:W,IF(M897=1,17,IF(M897=2,18,IF(M897=3,19,IF(M897=4,20)))), FALSE))</f>
        <v>0</v>
      </c>
      <c r="O897" t="str">
        <f>IF(_xlfn.IFNA(VLOOKUP(D897,ctlistM2!A:AI,28,FALSE),"FA 12:0")=0,"FA 12:0", _xlfn.IFNA(VLOOKUP(D897,ctlistM2!A:AI,28,FALSE),"FA 12:0"))</f>
        <v>FA 12:0</v>
      </c>
      <c r="P897">
        <f>_xlfn.IFNA(VLOOKUP(D897,ctlistM2!A:AU,35,FALSE),0)</f>
        <v>0</v>
      </c>
      <c r="Q897" s="2">
        <f>IF(P897=0,0,VLOOKUP(O897,ProbListM2!D:W,IF(P897=1,17,IF(P897=2,18,IF(P897=3,19,IF(P897=4,20)))), FALSE))</f>
        <v>0</v>
      </c>
    </row>
    <row r="898" spans="1:17" x14ac:dyDescent="0.25">
      <c r="A898">
        <v>897</v>
      </c>
      <c r="B898" s="119">
        <v>472.3</v>
      </c>
      <c r="C898" s="119">
        <v>283.3</v>
      </c>
      <c r="D898" s="119" t="s">
        <v>1825</v>
      </c>
      <c r="E898">
        <f>VLOOKUP(D898,ProbListM2!D:S,10,FALSE)</f>
        <v>0.77663742229981036</v>
      </c>
      <c r="F898" t="str">
        <f>_xlfn.IFNA(VLOOKUP(D898,ctlistM2!A:AI,4,FALSE),"FA 12:0")</f>
        <v>FA 12:0</v>
      </c>
      <c r="G898">
        <f>_xlfn.IFNA(VLOOKUP(D898,ctlistM2!A:AL,11,FALSE),0)</f>
        <v>0</v>
      </c>
      <c r="H898" s="2">
        <f>IF(G898=0,0,VLOOKUP(F898,ProbListM2!D:W,IF(G898=1,17,IF(G898=2,18,IF(G898=3,19,IF(G898=4,20)))), FALSE))</f>
        <v>0</v>
      </c>
      <c r="I898" s="12" t="str">
        <f>IF(_xlfn.IFNA(VLOOKUP(D898,ctlistM2!A:AI,12,FALSE),"FA 12:0")=0,"FA 12:0", _xlfn.IFNA(VLOOKUP(D898,ctlistM2!A:AI,12,FALSE),"FA 12:0"))</f>
        <v>FA 12:0</v>
      </c>
      <c r="J898" s="12">
        <f>_xlfn.IFNA(VLOOKUP(D898,ctlistM2!A:AO,19,FALSE),0)</f>
        <v>0</v>
      </c>
      <c r="K898" s="2">
        <f>IF(J898=0,0,VLOOKUP(I898,ProbListM2!D:W,IF(J898=1,17,IF(J898=2,18,IF(J898=3,19,IF(J898=4,20)))),FALSE))</f>
        <v>0</v>
      </c>
      <c r="L898" s="12" t="str">
        <f>IF(_xlfn.IFNA(VLOOKUP(D898,ctlistM2!A:AI,20,FALSE),"FA 12:0")=0,"FA 12:0", _xlfn.IFNA(VLOOKUP(D898,ctlistM2!A:AI,20,FALSE),"FA 12:0"))</f>
        <v>FA 12:0</v>
      </c>
      <c r="M898">
        <f>_xlfn.IFNA(VLOOKUP(D898,ctlistM2!A:AR,27,FALSE),0)</f>
        <v>0</v>
      </c>
      <c r="N898" s="2">
        <f>IF(M898=0,0,VLOOKUP(L898,ProbListM2!D:W,IF(M898=1,17,IF(M898=2,18,IF(M898=3,19,IF(M898=4,20)))), FALSE))</f>
        <v>0</v>
      </c>
      <c r="O898" t="str">
        <f>IF(_xlfn.IFNA(VLOOKUP(D898,ctlistM2!A:AI,28,FALSE),"FA 12:0")=0,"FA 12:0", _xlfn.IFNA(VLOOKUP(D898,ctlistM2!A:AI,28,FALSE),"FA 12:0"))</f>
        <v>FA 12:0</v>
      </c>
      <c r="P898">
        <f>_xlfn.IFNA(VLOOKUP(D898,ctlistM2!A:AU,35,FALSE),0)</f>
        <v>0</v>
      </c>
      <c r="Q898" s="2">
        <f>IF(P898=0,0,VLOOKUP(O898,ProbListM2!D:W,IF(P898=1,17,IF(P898=2,18,IF(P898=3,19,IF(P898=4,20)))), FALSE))</f>
        <v>0</v>
      </c>
    </row>
    <row r="899" spans="1:17" x14ac:dyDescent="0.25">
      <c r="A899">
        <v>898</v>
      </c>
      <c r="B899" s="119">
        <v>488.3</v>
      </c>
      <c r="C899" s="119">
        <v>299.3</v>
      </c>
      <c r="D899" s="119" t="s">
        <v>1826</v>
      </c>
      <c r="E899">
        <f>VLOOKUP(D899,ProbListM2!D:S,10,FALSE)</f>
        <v>0.76763365769049619</v>
      </c>
      <c r="F899" t="str">
        <f>_xlfn.IFNA(VLOOKUP(D899,ctlistM2!A:AI,4,FALSE),"FA 12:0")</f>
        <v>FA 12:0</v>
      </c>
      <c r="G899">
        <f>_xlfn.IFNA(VLOOKUP(D899,ctlistM2!A:AL,11,FALSE),0)</f>
        <v>0</v>
      </c>
      <c r="H899" s="2">
        <f>IF(G899=0,0,VLOOKUP(F899,ProbListM2!D:W,IF(G899=1,17,IF(G899=2,18,IF(G899=3,19,IF(G899=4,20)))), FALSE))</f>
        <v>0</v>
      </c>
      <c r="I899" s="12" t="str">
        <f>IF(_xlfn.IFNA(VLOOKUP(D899,ctlistM2!A:AI,12,FALSE),"FA 12:0")=0,"FA 12:0", _xlfn.IFNA(VLOOKUP(D899,ctlistM2!A:AI,12,FALSE),"FA 12:0"))</f>
        <v>FA 12:0</v>
      </c>
      <c r="J899" s="12">
        <f>_xlfn.IFNA(VLOOKUP(D899,ctlistM2!A:AO,19,FALSE),0)</f>
        <v>0</v>
      </c>
      <c r="K899" s="2">
        <f>IF(J899=0,0,VLOOKUP(I899,ProbListM2!D:W,IF(J899=1,17,IF(J899=2,18,IF(J899=3,19,IF(J899=4,20)))),FALSE))</f>
        <v>0</v>
      </c>
      <c r="L899" s="12" t="str">
        <f>IF(_xlfn.IFNA(VLOOKUP(D899,ctlistM2!A:AI,20,FALSE),"FA 12:0")=0,"FA 12:0", _xlfn.IFNA(VLOOKUP(D899,ctlistM2!A:AI,20,FALSE),"FA 12:0"))</f>
        <v>FA 12:0</v>
      </c>
      <c r="M899">
        <f>_xlfn.IFNA(VLOOKUP(D899,ctlistM2!A:AR,27,FALSE),0)</f>
        <v>0</v>
      </c>
      <c r="N899" s="2">
        <f>IF(M899=0,0,VLOOKUP(L899,ProbListM2!D:W,IF(M899=1,17,IF(M899=2,18,IF(M899=3,19,IF(M899=4,20)))), FALSE))</f>
        <v>0</v>
      </c>
      <c r="O899" t="str">
        <f>IF(_xlfn.IFNA(VLOOKUP(D899,ctlistM2!A:AI,28,FALSE),"FA 12:0")=0,"FA 12:0", _xlfn.IFNA(VLOOKUP(D899,ctlistM2!A:AI,28,FALSE),"FA 12:0"))</f>
        <v>FA 12:0</v>
      </c>
      <c r="P899">
        <f>_xlfn.IFNA(VLOOKUP(D899,ctlistM2!A:AU,35,FALSE),0)</f>
        <v>0</v>
      </c>
      <c r="Q899" s="2">
        <f>IF(P899=0,0,VLOOKUP(O899,ProbListM2!D:W,IF(P899=1,17,IF(P899=2,18,IF(P899=3,19,IF(P899=4,20)))), FALSE))</f>
        <v>0</v>
      </c>
    </row>
    <row r="900" spans="1:17" x14ac:dyDescent="0.25">
      <c r="A900">
        <v>899</v>
      </c>
      <c r="B900" s="119">
        <v>502.3</v>
      </c>
      <c r="C900" s="119">
        <v>313.3</v>
      </c>
      <c r="D900" s="119" t="s">
        <v>1827</v>
      </c>
      <c r="E900">
        <f>VLOOKUP(D900,ProbListM2!D:S,10,FALSE)</f>
        <v>0.75896194763143177</v>
      </c>
      <c r="F900" t="str">
        <f>_xlfn.IFNA(VLOOKUP(D900,ctlistM2!A:AI,4,FALSE),"FA 12:0")</f>
        <v>LPG 16:1</v>
      </c>
      <c r="G900">
        <f>_xlfn.IFNA(VLOOKUP(D900,ctlistM2!A:AL,11,FALSE),0)</f>
        <v>1</v>
      </c>
      <c r="H900" s="2">
        <f>IF(G900=0,0,VLOOKUP(F900,ProbListM2!D:W,IF(G900=1,17,IF(G900=2,18,IF(G900=3,19,IF(G900=4,20)))), FALSE))</f>
        <v>2.1666568195369548E-2</v>
      </c>
      <c r="I900" s="12" t="str">
        <f>IF(_xlfn.IFNA(VLOOKUP(D900,ctlistM2!A:AI,12,FALSE),"FA 12:0")=0,"FA 12:0", _xlfn.IFNA(VLOOKUP(D900,ctlistM2!A:AI,12,FALSE),"FA 12:0"))</f>
        <v>FA 12:0</v>
      </c>
      <c r="J900" s="12">
        <f>_xlfn.IFNA(VLOOKUP(D900,ctlistM2!A:AO,19,FALSE),0)</f>
        <v>0</v>
      </c>
      <c r="K900" s="2">
        <f>IF(J900=0,0,VLOOKUP(I900,ProbListM2!D:W,IF(J900=1,17,IF(J900=2,18,IF(J900=3,19,IF(J900=4,20)))),FALSE))</f>
        <v>0</v>
      </c>
      <c r="L900" s="12" t="str">
        <f>IF(_xlfn.IFNA(VLOOKUP(D900,ctlistM2!A:AI,20,FALSE),"FA 12:0")=0,"FA 12:0", _xlfn.IFNA(VLOOKUP(D900,ctlistM2!A:AI,20,FALSE),"FA 12:0"))</f>
        <v>FA 12:0</v>
      </c>
      <c r="M900">
        <f>_xlfn.IFNA(VLOOKUP(D900,ctlistM2!A:AR,27,FALSE),0)</f>
        <v>0</v>
      </c>
      <c r="N900" s="2">
        <f>IF(M900=0,0,VLOOKUP(L900,ProbListM2!D:W,IF(M900=1,17,IF(M900=2,18,IF(M900=3,19,IF(M900=4,20)))), FALSE))</f>
        <v>0</v>
      </c>
      <c r="O900" t="str">
        <f>IF(_xlfn.IFNA(VLOOKUP(D900,ctlistM2!A:AI,28,FALSE),"FA 12:0")=0,"FA 12:0", _xlfn.IFNA(VLOOKUP(D900,ctlistM2!A:AI,28,FALSE),"FA 12:0"))</f>
        <v>FA 12:0</v>
      </c>
      <c r="P900">
        <f>_xlfn.IFNA(VLOOKUP(D900,ctlistM2!A:AU,35,FALSE),0)</f>
        <v>0</v>
      </c>
      <c r="Q900" s="2">
        <f>IF(P900=0,0,VLOOKUP(O900,ProbListM2!D:W,IF(P900=1,17,IF(P900=2,18,IF(P900=3,19,IF(P900=4,20)))), FALSE))</f>
        <v>0</v>
      </c>
    </row>
    <row r="901" spans="1:17" x14ac:dyDescent="0.25">
      <c r="A901">
        <v>900</v>
      </c>
      <c r="B901" s="119">
        <v>500.3</v>
      </c>
      <c r="C901" s="119">
        <v>311.3</v>
      </c>
      <c r="D901" s="119" t="s">
        <v>1828</v>
      </c>
      <c r="E901">
        <f>VLOOKUP(D901,ProbListM2!D:S,10,FALSE)</f>
        <v>0.75918968745590065</v>
      </c>
      <c r="F901" t="str">
        <f>_xlfn.IFNA(VLOOKUP(D901,ctlistM2!A:AI,4,FALSE),"FA 12:0")</f>
        <v>FA 12:0</v>
      </c>
      <c r="G901">
        <f>_xlfn.IFNA(VLOOKUP(D901,ctlistM2!A:AL,11,FALSE),0)</f>
        <v>0</v>
      </c>
      <c r="H901" s="2">
        <f>IF(G901=0,0,VLOOKUP(F901,ProbListM2!D:W,IF(G901=1,17,IF(G901=2,18,IF(G901=3,19,IF(G901=4,20)))), FALSE))</f>
        <v>0</v>
      </c>
      <c r="I901" s="12" t="str">
        <f>IF(_xlfn.IFNA(VLOOKUP(D901,ctlistM2!A:AI,12,FALSE),"FA 12:0")=0,"FA 12:0", _xlfn.IFNA(VLOOKUP(D901,ctlistM2!A:AI,12,FALSE),"FA 12:0"))</f>
        <v>FA 12:0</v>
      </c>
      <c r="J901" s="12">
        <f>_xlfn.IFNA(VLOOKUP(D901,ctlistM2!A:AO,19,FALSE),0)</f>
        <v>0</v>
      </c>
      <c r="K901" s="2">
        <f>IF(J901=0,0,VLOOKUP(I901,ProbListM2!D:W,IF(J901=1,17,IF(J901=2,18,IF(J901=3,19,IF(J901=4,20)))),FALSE))</f>
        <v>0</v>
      </c>
      <c r="L901" s="12" t="str">
        <f>IF(_xlfn.IFNA(VLOOKUP(D901,ctlistM2!A:AI,20,FALSE),"FA 12:0")=0,"FA 12:0", _xlfn.IFNA(VLOOKUP(D901,ctlistM2!A:AI,20,FALSE),"FA 12:0"))</f>
        <v>FA 12:0</v>
      </c>
      <c r="M901">
        <f>_xlfn.IFNA(VLOOKUP(D901,ctlistM2!A:AR,27,FALSE),0)</f>
        <v>0</v>
      </c>
      <c r="N901" s="2">
        <f>IF(M901=0,0,VLOOKUP(L901,ProbListM2!D:W,IF(M901=1,17,IF(M901=2,18,IF(M901=3,19,IF(M901=4,20)))), FALSE))</f>
        <v>0</v>
      </c>
      <c r="O901" t="str">
        <f>IF(_xlfn.IFNA(VLOOKUP(D901,ctlistM2!A:AI,28,FALSE),"FA 12:0")=0,"FA 12:0", _xlfn.IFNA(VLOOKUP(D901,ctlistM2!A:AI,28,FALSE),"FA 12:0"))</f>
        <v>FA 12:0</v>
      </c>
      <c r="P901">
        <f>_xlfn.IFNA(VLOOKUP(D901,ctlistM2!A:AU,35,FALSE),0)</f>
        <v>0</v>
      </c>
      <c r="Q901" s="2">
        <f>IF(P901=0,0,VLOOKUP(O901,ProbListM2!D:W,IF(P901=1,17,IF(P901=2,18,IF(P901=3,19,IF(P901=4,20)))), FALSE))</f>
        <v>0</v>
      </c>
    </row>
    <row r="902" spans="1:17" x14ac:dyDescent="0.25">
      <c r="A902">
        <v>901</v>
      </c>
      <c r="B902" s="119">
        <v>516.29999999999995</v>
      </c>
      <c r="C902" s="119">
        <v>327.29999999999995</v>
      </c>
      <c r="D902" s="119" t="s">
        <v>1829</v>
      </c>
      <c r="E902">
        <f>VLOOKUP(D902,ProbListM2!D:S,10,FALSE)</f>
        <v>0.75038819908642473</v>
      </c>
      <c r="F902" t="str">
        <f>_xlfn.IFNA(VLOOKUP(D902,ctlistM2!A:AI,4,FALSE),"FA 12:0")</f>
        <v>FA 12:0</v>
      </c>
      <c r="G902">
        <f>_xlfn.IFNA(VLOOKUP(D902,ctlistM2!A:AL,11,FALSE),0)</f>
        <v>0</v>
      </c>
      <c r="H902" s="2">
        <f>IF(G902=0,0,VLOOKUP(F902,ProbListM2!D:W,IF(G902=1,17,IF(G902=2,18,IF(G902=3,19,IF(G902=4,20)))), FALSE))</f>
        <v>0</v>
      </c>
      <c r="I902" s="12" t="str">
        <f>IF(_xlfn.IFNA(VLOOKUP(D902,ctlistM2!A:AI,12,FALSE),"FA 12:0")=0,"FA 12:0", _xlfn.IFNA(VLOOKUP(D902,ctlistM2!A:AI,12,FALSE),"FA 12:0"))</f>
        <v>FA 12:0</v>
      </c>
      <c r="J902" s="12">
        <f>_xlfn.IFNA(VLOOKUP(D902,ctlistM2!A:AO,19,FALSE),0)</f>
        <v>0</v>
      </c>
      <c r="K902" s="2">
        <f>IF(J902=0,0,VLOOKUP(I902,ProbListM2!D:W,IF(J902=1,17,IF(J902=2,18,IF(J902=3,19,IF(J902=4,20)))),FALSE))</f>
        <v>0</v>
      </c>
      <c r="L902" s="12" t="str">
        <f>IF(_xlfn.IFNA(VLOOKUP(D902,ctlistM2!A:AI,20,FALSE),"FA 12:0")=0,"FA 12:0", _xlfn.IFNA(VLOOKUP(D902,ctlistM2!A:AI,20,FALSE),"FA 12:0"))</f>
        <v>FA 12:0</v>
      </c>
      <c r="M902">
        <f>_xlfn.IFNA(VLOOKUP(D902,ctlistM2!A:AR,27,FALSE),0)</f>
        <v>0</v>
      </c>
      <c r="N902" s="2">
        <f>IF(M902=0,0,VLOOKUP(L902,ProbListM2!D:W,IF(M902=1,17,IF(M902=2,18,IF(M902=3,19,IF(M902=4,20)))), FALSE))</f>
        <v>0</v>
      </c>
      <c r="O902" t="str">
        <f>IF(_xlfn.IFNA(VLOOKUP(D902,ctlistM2!A:AI,28,FALSE),"FA 12:0")=0,"FA 12:0", _xlfn.IFNA(VLOOKUP(D902,ctlistM2!A:AI,28,FALSE),"FA 12:0"))</f>
        <v>FA 12:0</v>
      </c>
      <c r="P902">
        <f>_xlfn.IFNA(VLOOKUP(D902,ctlistM2!A:AU,35,FALSE),0)</f>
        <v>0</v>
      </c>
      <c r="Q902" s="2">
        <f>IF(P902=0,0,VLOOKUP(O902,ProbListM2!D:W,IF(P902=1,17,IF(P902=2,18,IF(P902=3,19,IF(P902=4,20)))), FALSE))</f>
        <v>0</v>
      </c>
    </row>
    <row r="903" spans="1:17" x14ac:dyDescent="0.25">
      <c r="A903">
        <v>902</v>
      </c>
      <c r="B903" s="119">
        <v>530.29999999999995</v>
      </c>
      <c r="C903" s="119">
        <v>341.29999999999995</v>
      </c>
      <c r="D903" s="119" t="s">
        <v>1830</v>
      </c>
      <c r="E903">
        <f>VLOOKUP(D903,ProbListM2!D:S,10,FALSE)</f>
        <v>0.7419113054158184</v>
      </c>
      <c r="F903" t="str">
        <f>_xlfn.IFNA(VLOOKUP(D903,ctlistM2!A:AI,4,FALSE),"FA 12:0")</f>
        <v>LPG 18:1</v>
      </c>
      <c r="G903">
        <f>_xlfn.IFNA(VLOOKUP(D903,ctlistM2!A:AL,11,FALSE),0)</f>
        <v>1</v>
      </c>
      <c r="H903" s="2">
        <f>IF(G903=0,0,VLOOKUP(F903,ProbListM2!D:W,IF(G903=1,17,IF(G903=2,18,IF(G903=3,19,IF(G903=4,20)))), FALSE))</f>
        <v>2.4972794173386995E-2</v>
      </c>
      <c r="I903" s="12" t="str">
        <f>IF(_xlfn.IFNA(VLOOKUP(D903,ctlistM2!A:AI,12,FALSE),"FA 12:0")=0,"FA 12:0", _xlfn.IFNA(VLOOKUP(D903,ctlistM2!A:AI,12,FALSE),"FA 12:0"))</f>
        <v>FA 12:0</v>
      </c>
      <c r="J903" s="12">
        <f>_xlfn.IFNA(VLOOKUP(D903,ctlistM2!A:AO,19,FALSE),0)</f>
        <v>0</v>
      </c>
      <c r="K903" s="2">
        <f>IF(J903=0,0,VLOOKUP(I903,ProbListM2!D:W,IF(J903=1,17,IF(J903=2,18,IF(J903=3,19,IF(J903=4,20)))),FALSE))</f>
        <v>0</v>
      </c>
      <c r="L903" s="12" t="str">
        <f>IF(_xlfn.IFNA(VLOOKUP(D903,ctlistM2!A:AI,20,FALSE),"FA 12:0")=0,"FA 12:0", _xlfn.IFNA(VLOOKUP(D903,ctlistM2!A:AI,20,FALSE),"FA 12:0"))</f>
        <v>FA 12:0</v>
      </c>
      <c r="M903">
        <f>_xlfn.IFNA(VLOOKUP(D903,ctlistM2!A:AR,27,FALSE),0)</f>
        <v>0</v>
      </c>
      <c r="N903" s="2">
        <f>IF(M903=0,0,VLOOKUP(L903,ProbListM2!D:W,IF(M903=1,17,IF(M903=2,18,IF(M903=3,19,IF(M903=4,20)))), FALSE))</f>
        <v>0</v>
      </c>
      <c r="O903" t="str">
        <f>IF(_xlfn.IFNA(VLOOKUP(D903,ctlistM2!A:AI,28,FALSE),"FA 12:0")=0,"FA 12:0", _xlfn.IFNA(VLOOKUP(D903,ctlistM2!A:AI,28,FALSE),"FA 12:0"))</f>
        <v>FA 12:0</v>
      </c>
      <c r="P903">
        <f>_xlfn.IFNA(VLOOKUP(D903,ctlistM2!A:AU,35,FALSE),0)</f>
        <v>0</v>
      </c>
      <c r="Q903" s="2">
        <f>IF(P903=0,0,VLOOKUP(O903,ProbListM2!D:W,IF(P903=1,17,IF(P903=2,18,IF(P903=3,19,IF(P903=4,20)))), FALSE))</f>
        <v>0</v>
      </c>
    </row>
    <row r="904" spans="1:17" x14ac:dyDescent="0.25">
      <c r="A904">
        <v>903</v>
      </c>
      <c r="B904" s="119">
        <v>528.29999999999995</v>
      </c>
      <c r="C904" s="119">
        <v>339.29999999999995</v>
      </c>
      <c r="D904" s="119" t="s">
        <v>1831</v>
      </c>
      <c r="E904">
        <f>VLOOKUP(D904,ProbListM2!D:S,10,FALSE)</f>
        <v>0.74213392889647389</v>
      </c>
      <c r="F904" t="str">
        <f>_xlfn.IFNA(VLOOKUP(D904,ctlistM2!A:AI,4,FALSE),"FA 12:0")</f>
        <v>LPG 18:2</v>
      </c>
      <c r="G904">
        <f>_xlfn.IFNA(VLOOKUP(D904,ctlistM2!A:AL,11,FALSE),0)</f>
        <v>1</v>
      </c>
      <c r="H904" s="2">
        <f>IF(G904=0,0,VLOOKUP(F904,ProbListM2!D:W,IF(G904=1,17,IF(G904=2,18,IF(G904=3,19,IF(G904=4,20)))), FALSE))</f>
        <v>2.4926754755034274E-2</v>
      </c>
      <c r="I904" s="12" t="str">
        <f>IF(_xlfn.IFNA(VLOOKUP(D904,ctlistM2!A:AI,12,FALSE),"FA 12:0")=0,"FA 12:0", _xlfn.IFNA(VLOOKUP(D904,ctlistM2!A:AI,12,FALSE),"FA 12:0"))</f>
        <v>FA 12:0</v>
      </c>
      <c r="J904" s="12">
        <f>_xlfn.IFNA(VLOOKUP(D904,ctlistM2!A:AO,19,FALSE),0)</f>
        <v>0</v>
      </c>
      <c r="K904" s="2">
        <f>IF(J904=0,0,VLOOKUP(I904,ProbListM2!D:W,IF(J904=1,17,IF(J904=2,18,IF(J904=3,19,IF(J904=4,20)))),FALSE))</f>
        <v>0</v>
      </c>
      <c r="L904" s="12" t="str">
        <f>IF(_xlfn.IFNA(VLOOKUP(D904,ctlistM2!A:AI,20,FALSE),"FA 12:0")=0,"FA 12:0", _xlfn.IFNA(VLOOKUP(D904,ctlistM2!A:AI,20,FALSE),"FA 12:0"))</f>
        <v>FA 12:0</v>
      </c>
      <c r="M904">
        <f>_xlfn.IFNA(VLOOKUP(D904,ctlistM2!A:AR,27,FALSE),0)</f>
        <v>0</v>
      </c>
      <c r="N904" s="2">
        <f>IF(M904=0,0,VLOOKUP(L904,ProbListM2!D:W,IF(M904=1,17,IF(M904=2,18,IF(M904=3,19,IF(M904=4,20)))), FALSE))</f>
        <v>0</v>
      </c>
      <c r="O904" t="str">
        <f>IF(_xlfn.IFNA(VLOOKUP(D904,ctlistM2!A:AI,28,FALSE),"FA 12:0")=0,"FA 12:0", _xlfn.IFNA(VLOOKUP(D904,ctlistM2!A:AI,28,FALSE),"FA 12:0"))</f>
        <v>FA 12:0</v>
      </c>
      <c r="P904">
        <f>_xlfn.IFNA(VLOOKUP(D904,ctlistM2!A:AU,35,FALSE),0)</f>
        <v>0</v>
      </c>
      <c r="Q904" s="2">
        <f>IF(P904=0,0,VLOOKUP(O904,ProbListM2!D:W,IF(P904=1,17,IF(P904=2,18,IF(P904=3,19,IF(P904=4,20)))), FALSE))</f>
        <v>0</v>
      </c>
    </row>
    <row r="905" spans="1:17" x14ac:dyDescent="0.25">
      <c r="A905">
        <v>904</v>
      </c>
      <c r="B905" s="119">
        <v>526.29999999999995</v>
      </c>
      <c r="C905" s="119">
        <v>337.29999999999995</v>
      </c>
      <c r="D905" s="119" t="s">
        <v>1832</v>
      </c>
      <c r="E905">
        <f>VLOOKUP(D905,ProbListM2!D:S,10,FALSE)</f>
        <v>0.74235661917920381</v>
      </c>
      <c r="F905" t="str">
        <f>_xlfn.IFNA(VLOOKUP(D905,ctlistM2!A:AI,4,FALSE),"FA 12:0")</f>
        <v>LPG 18:3</v>
      </c>
      <c r="G905">
        <f>_xlfn.IFNA(VLOOKUP(D905,ctlistM2!A:AL,11,FALSE),0)</f>
        <v>1</v>
      </c>
      <c r="H905" s="2">
        <f>IF(G905=0,0,VLOOKUP(F905,ProbListM2!D:W,IF(G905=1,17,IF(G905=2,18,IF(G905=3,19,IF(G905=4,20)))), FALSE))</f>
        <v>2.4880752310448812E-2</v>
      </c>
      <c r="I905" s="12" t="str">
        <f>IF(_xlfn.IFNA(VLOOKUP(D905,ctlistM2!A:AI,12,FALSE),"FA 12:0")=0,"FA 12:0", _xlfn.IFNA(VLOOKUP(D905,ctlistM2!A:AI,12,FALSE),"FA 12:0"))</f>
        <v>FA 12:0</v>
      </c>
      <c r="J905" s="12">
        <f>_xlfn.IFNA(VLOOKUP(D905,ctlistM2!A:AO,19,FALSE),0)</f>
        <v>0</v>
      </c>
      <c r="K905" s="2">
        <f>IF(J905=0,0,VLOOKUP(I905,ProbListM2!D:W,IF(J905=1,17,IF(J905=2,18,IF(J905=3,19,IF(J905=4,20)))),FALSE))</f>
        <v>0</v>
      </c>
      <c r="L905" s="12" t="str">
        <f>IF(_xlfn.IFNA(VLOOKUP(D905,ctlistM2!A:AI,20,FALSE),"FA 12:0")=0,"FA 12:0", _xlfn.IFNA(VLOOKUP(D905,ctlistM2!A:AI,20,FALSE),"FA 12:0"))</f>
        <v>FA 12:0</v>
      </c>
      <c r="M905">
        <f>_xlfn.IFNA(VLOOKUP(D905,ctlistM2!A:AR,27,FALSE),0)</f>
        <v>0</v>
      </c>
      <c r="N905" s="2">
        <f>IF(M905=0,0,VLOOKUP(L905,ProbListM2!D:W,IF(M905=1,17,IF(M905=2,18,IF(M905=3,19,IF(M905=4,20)))), FALSE))</f>
        <v>0</v>
      </c>
      <c r="O905" t="str">
        <f>IF(_xlfn.IFNA(VLOOKUP(D905,ctlistM2!A:AI,28,FALSE),"FA 12:0")=0,"FA 12:0", _xlfn.IFNA(VLOOKUP(D905,ctlistM2!A:AI,28,FALSE),"FA 12:0"))</f>
        <v>FA 12:0</v>
      </c>
      <c r="P905">
        <f>_xlfn.IFNA(VLOOKUP(D905,ctlistM2!A:AU,35,FALSE),0)</f>
        <v>0</v>
      </c>
      <c r="Q905" s="2">
        <f>IF(P905=0,0,VLOOKUP(O905,ProbListM2!D:W,IF(P905=1,17,IF(P905=2,18,IF(P905=3,19,IF(P905=4,20)))), FALSE))</f>
        <v>0</v>
      </c>
    </row>
    <row r="906" spans="1:17" x14ac:dyDescent="0.25">
      <c r="A906">
        <v>905</v>
      </c>
      <c r="B906" s="119">
        <v>524.29999999999995</v>
      </c>
      <c r="C906" s="119">
        <v>335.29999999999995</v>
      </c>
      <c r="D906" s="119" t="s">
        <v>1833</v>
      </c>
      <c r="E906">
        <f>VLOOKUP(D906,ProbListM2!D:S,10,FALSE)</f>
        <v>0.74257937628405313</v>
      </c>
      <c r="F906" t="str">
        <f>_xlfn.IFNA(VLOOKUP(D906,ctlistM2!A:AI,4,FALSE),"FA 12:0")</f>
        <v>LPG 18:4</v>
      </c>
      <c r="G906">
        <f>_xlfn.IFNA(VLOOKUP(D906,ctlistM2!A:AL,11,FALSE),0)</f>
        <v>1</v>
      </c>
      <c r="H906" s="2">
        <f>IF(G906=0,0,VLOOKUP(F906,ProbListM2!D:W,IF(G906=1,17,IF(G906=2,18,IF(G906=3,19,IF(G906=4,20)))), FALSE))</f>
        <v>2.4834786886025435E-2</v>
      </c>
      <c r="I906" s="12" t="str">
        <f>IF(_xlfn.IFNA(VLOOKUP(D906,ctlistM2!A:AI,12,FALSE),"FA 12:0")=0,"FA 12:0", _xlfn.IFNA(VLOOKUP(D906,ctlistM2!A:AI,12,FALSE),"FA 12:0"))</f>
        <v>FA 12:0</v>
      </c>
      <c r="J906" s="12">
        <f>_xlfn.IFNA(VLOOKUP(D906,ctlistM2!A:AO,19,FALSE),0)</f>
        <v>0</v>
      </c>
      <c r="K906" s="2">
        <f>IF(J906=0,0,VLOOKUP(I906,ProbListM2!D:W,IF(J906=1,17,IF(J906=2,18,IF(J906=3,19,IF(J906=4,20)))),FALSE))</f>
        <v>0</v>
      </c>
      <c r="L906" s="12" t="str">
        <f>IF(_xlfn.IFNA(VLOOKUP(D906,ctlistM2!A:AI,20,FALSE),"FA 12:0")=0,"FA 12:0", _xlfn.IFNA(VLOOKUP(D906,ctlistM2!A:AI,20,FALSE),"FA 12:0"))</f>
        <v>FA 12:0</v>
      </c>
      <c r="M906">
        <f>_xlfn.IFNA(VLOOKUP(D906,ctlistM2!A:AR,27,FALSE),0)</f>
        <v>0</v>
      </c>
      <c r="N906" s="2">
        <f>IF(M906=0,0,VLOOKUP(L906,ProbListM2!D:W,IF(M906=1,17,IF(M906=2,18,IF(M906=3,19,IF(M906=4,20)))), FALSE))</f>
        <v>0</v>
      </c>
      <c r="O906" t="str">
        <f>IF(_xlfn.IFNA(VLOOKUP(D906,ctlistM2!A:AI,28,FALSE),"FA 12:0")=0,"FA 12:0", _xlfn.IFNA(VLOOKUP(D906,ctlistM2!A:AI,28,FALSE),"FA 12:0"))</f>
        <v>FA 12:0</v>
      </c>
      <c r="P906">
        <f>_xlfn.IFNA(VLOOKUP(D906,ctlistM2!A:AU,35,FALSE),0)</f>
        <v>0</v>
      </c>
      <c r="Q906" s="2">
        <f>IF(P906=0,0,VLOOKUP(O906,ProbListM2!D:W,IF(P906=1,17,IF(P906=2,18,IF(P906=3,19,IF(P906=4,20)))), FALSE))</f>
        <v>0</v>
      </c>
    </row>
    <row r="907" spans="1:17" x14ac:dyDescent="0.25">
      <c r="A907">
        <v>906</v>
      </c>
      <c r="B907" s="119">
        <v>522.29999999999995</v>
      </c>
      <c r="C907" s="119">
        <v>333.29999999999995</v>
      </c>
      <c r="D907" s="119" t="s">
        <v>1834</v>
      </c>
      <c r="E907">
        <f>VLOOKUP(D907,ProbListM2!D:S,10,FALSE)</f>
        <v>0.74280220023107291</v>
      </c>
      <c r="F907" t="str">
        <f>_xlfn.IFNA(VLOOKUP(D907,ctlistM2!A:AI,4,FALSE),"FA 12:0")</f>
        <v>dLPG 17:0</v>
      </c>
      <c r="G907">
        <f>_xlfn.IFNA(VLOOKUP(D907,ctlistM2!A:AL,11,FALSE),0)</f>
        <v>3</v>
      </c>
      <c r="H907" s="2">
        <f>IF(G907=0,0,VLOOKUP(F907,ProbListM2!D:W,IF(G907=1,17,IF(G907=2,18,IF(G907=3,19,IF(G907=4,20)))), FALSE))</f>
        <v>0.17173534092405202</v>
      </c>
      <c r="I907" s="12" t="str">
        <f>IF(_xlfn.IFNA(VLOOKUP(D907,ctlistM2!A:AI,12,FALSE),"FA 12:0")=0,"FA 12:0", _xlfn.IFNA(VLOOKUP(D907,ctlistM2!A:AI,12,FALSE),"FA 12:0"))</f>
        <v>FA 12:0</v>
      </c>
      <c r="J907" s="12">
        <f>_xlfn.IFNA(VLOOKUP(D907,ctlistM2!A:AO,19,FALSE),0)</f>
        <v>0</v>
      </c>
      <c r="K907" s="2">
        <f>IF(J907=0,0,VLOOKUP(I907,ProbListM2!D:W,IF(J907=1,17,IF(J907=2,18,IF(J907=3,19,IF(J907=4,20)))),FALSE))</f>
        <v>0</v>
      </c>
      <c r="L907" s="12" t="str">
        <f>IF(_xlfn.IFNA(VLOOKUP(D907,ctlistM2!A:AI,20,FALSE),"FA 12:0")=0,"FA 12:0", _xlfn.IFNA(VLOOKUP(D907,ctlistM2!A:AI,20,FALSE),"FA 12:0"))</f>
        <v>FA 12:0</v>
      </c>
      <c r="M907">
        <f>_xlfn.IFNA(VLOOKUP(D907,ctlistM2!A:AR,27,FALSE),0)</f>
        <v>0</v>
      </c>
      <c r="N907" s="2">
        <f>IF(M907=0,0,VLOOKUP(L907,ProbListM2!D:W,IF(M907=1,17,IF(M907=2,18,IF(M907=3,19,IF(M907=4,20)))), FALSE))</f>
        <v>0</v>
      </c>
      <c r="O907" t="str">
        <f>IF(_xlfn.IFNA(VLOOKUP(D907,ctlistM2!A:AI,28,FALSE),"FA 12:0")=0,"FA 12:0", _xlfn.IFNA(VLOOKUP(D907,ctlistM2!A:AI,28,FALSE),"FA 12:0"))</f>
        <v>FA 12:0</v>
      </c>
      <c r="P907">
        <f>_xlfn.IFNA(VLOOKUP(D907,ctlistM2!A:AU,35,FALSE),0)</f>
        <v>0</v>
      </c>
      <c r="Q907" s="2">
        <f>IF(P907=0,0,VLOOKUP(O907,ProbListM2!D:W,IF(P907=1,17,IF(P907=2,18,IF(P907=3,19,IF(P907=4,20)))), FALSE))</f>
        <v>0</v>
      </c>
    </row>
    <row r="908" spans="1:17" x14ac:dyDescent="0.25">
      <c r="A908">
        <v>907</v>
      </c>
      <c r="B908" s="119">
        <v>544.29999999999995</v>
      </c>
      <c r="C908" s="119">
        <v>355.29999999999995</v>
      </c>
      <c r="D908" s="119" t="s">
        <v>1835</v>
      </c>
      <c r="E908">
        <f>VLOOKUP(D908,ProbListM2!D:S,10,FALSE)</f>
        <v>0.73353017248130881</v>
      </c>
      <c r="F908" t="str">
        <f>_xlfn.IFNA(VLOOKUP(D908,ctlistM2!A:AI,4,FALSE),"FA 12:0")</f>
        <v>FA 12:0</v>
      </c>
      <c r="G908">
        <f>_xlfn.IFNA(VLOOKUP(D908,ctlistM2!A:AL,11,FALSE),0)</f>
        <v>0</v>
      </c>
      <c r="H908" s="2">
        <f>IF(G908=0,0,VLOOKUP(F908,ProbListM2!D:W,IF(G908=1,17,IF(G908=2,18,IF(G908=3,19,IF(G908=4,20)))), FALSE))</f>
        <v>0</v>
      </c>
      <c r="I908" s="12" t="str">
        <f>IF(_xlfn.IFNA(VLOOKUP(D908,ctlistM2!A:AI,12,FALSE),"FA 12:0")=0,"FA 12:0", _xlfn.IFNA(VLOOKUP(D908,ctlistM2!A:AI,12,FALSE),"FA 12:0"))</f>
        <v>FA 12:0</v>
      </c>
      <c r="J908" s="12">
        <f>_xlfn.IFNA(VLOOKUP(D908,ctlistM2!A:AO,19,FALSE),0)</f>
        <v>0</v>
      </c>
      <c r="K908" s="2">
        <f>IF(J908=0,0,VLOOKUP(I908,ProbListM2!D:W,IF(J908=1,17,IF(J908=2,18,IF(J908=3,19,IF(J908=4,20)))),FALSE))</f>
        <v>0</v>
      </c>
      <c r="L908" s="12" t="str">
        <f>IF(_xlfn.IFNA(VLOOKUP(D908,ctlistM2!A:AI,20,FALSE),"FA 12:0")=0,"FA 12:0", _xlfn.IFNA(VLOOKUP(D908,ctlistM2!A:AI,20,FALSE),"FA 12:0"))</f>
        <v>FA 12:0</v>
      </c>
      <c r="M908">
        <f>_xlfn.IFNA(VLOOKUP(D908,ctlistM2!A:AR,27,FALSE),0)</f>
        <v>0</v>
      </c>
      <c r="N908" s="2">
        <f>IF(M908=0,0,VLOOKUP(L908,ProbListM2!D:W,IF(M908=1,17,IF(M908=2,18,IF(M908=3,19,IF(M908=4,20)))), FALSE))</f>
        <v>0</v>
      </c>
      <c r="O908" t="str">
        <f>IF(_xlfn.IFNA(VLOOKUP(D908,ctlistM2!A:AI,28,FALSE),"FA 12:0")=0,"FA 12:0", _xlfn.IFNA(VLOOKUP(D908,ctlistM2!A:AI,28,FALSE),"FA 12:0"))</f>
        <v>FA 12:0</v>
      </c>
      <c r="P908">
        <f>_xlfn.IFNA(VLOOKUP(D908,ctlistM2!A:AU,35,FALSE),0)</f>
        <v>0</v>
      </c>
      <c r="Q908" s="2">
        <f>IF(P908=0,0,VLOOKUP(O908,ProbListM2!D:W,IF(P908=1,17,IF(P908=2,18,IF(P908=3,19,IF(P908=4,20)))), FALSE))</f>
        <v>0</v>
      </c>
    </row>
    <row r="909" spans="1:17" x14ac:dyDescent="0.25">
      <c r="A909">
        <v>908</v>
      </c>
      <c r="B909" s="119">
        <v>558.29999999999995</v>
      </c>
      <c r="C909" s="119">
        <v>369.29999999999995</v>
      </c>
      <c r="D909" s="119" t="s">
        <v>1836</v>
      </c>
      <c r="E909">
        <f>VLOOKUP(D909,ProbListM2!D:S,10,FALSE)</f>
        <v>0.72524371850471958</v>
      </c>
      <c r="F909" t="str">
        <f>_xlfn.IFNA(VLOOKUP(D909,ctlistM2!A:AI,4,FALSE),"FA 12:0")</f>
        <v>LPG 20:1</v>
      </c>
      <c r="G909">
        <f>_xlfn.IFNA(VLOOKUP(D909,ctlistM2!A:AL,11,FALSE),0)</f>
        <v>1</v>
      </c>
      <c r="H909" s="2">
        <f>IF(G909=0,0,VLOOKUP(F909,ProbListM2!D:W,IF(G909=1,17,IF(G909=2,18,IF(G909=3,19,IF(G909=4,20)))), FALSE))</f>
        <v>2.849813789906358E-2</v>
      </c>
      <c r="I909" s="12" t="str">
        <f>IF(_xlfn.IFNA(VLOOKUP(D909,ctlistM2!A:AI,12,FALSE),"FA 12:0")=0,"FA 12:0", _xlfn.IFNA(VLOOKUP(D909,ctlistM2!A:AI,12,FALSE),"FA 12:0"))</f>
        <v>FA 12:0</v>
      </c>
      <c r="J909" s="12">
        <f>_xlfn.IFNA(VLOOKUP(D909,ctlistM2!A:AO,19,FALSE),0)</f>
        <v>0</v>
      </c>
      <c r="K909" s="2">
        <f>IF(J909=0,0,VLOOKUP(I909,ProbListM2!D:W,IF(J909=1,17,IF(J909=2,18,IF(J909=3,19,IF(J909=4,20)))),FALSE))</f>
        <v>0</v>
      </c>
      <c r="L909" s="12" t="str">
        <f>IF(_xlfn.IFNA(VLOOKUP(D909,ctlistM2!A:AI,20,FALSE),"FA 12:0")=0,"FA 12:0", _xlfn.IFNA(VLOOKUP(D909,ctlistM2!A:AI,20,FALSE),"FA 12:0"))</f>
        <v>FA 12:0</v>
      </c>
      <c r="M909">
        <f>_xlfn.IFNA(VLOOKUP(D909,ctlistM2!A:AR,27,FALSE),0)</f>
        <v>0</v>
      </c>
      <c r="N909" s="2">
        <f>IF(M909=0,0,VLOOKUP(L909,ProbListM2!D:W,IF(M909=1,17,IF(M909=2,18,IF(M909=3,19,IF(M909=4,20)))), FALSE))</f>
        <v>0</v>
      </c>
      <c r="O909" t="str">
        <f>IF(_xlfn.IFNA(VLOOKUP(D909,ctlistM2!A:AI,28,FALSE),"FA 12:0")=0,"FA 12:0", _xlfn.IFNA(VLOOKUP(D909,ctlistM2!A:AI,28,FALSE),"FA 12:0"))</f>
        <v>FA 12:0</v>
      </c>
      <c r="P909">
        <f>_xlfn.IFNA(VLOOKUP(D909,ctlistM2!A:AU,35,FALSE),0)</f>
        <v>0</v>
      </c>
      <c r="Q909" s="2">
        <f>IF(P909=0,0,VLOOKUP(O909,ProbListM2!D:W,IF(P909=1,17,IF(P909=2,18,IF(P909=3,19,IF(P909=4,20)))), FALSE))</f>
        <v>0</v>
      </c>
    </row>
    <row r="910" spans="1:17" x14ac:dyDescent="0.25">
      <c r="A910">
        <v>909</v>
      </c>
      <c r="B910" s="119">
        <v>556.29999999999995</v>
      </c>
      <c r="C910" s="119">
        <v>367.29999999999995</v>
      </c>
      <c r="D910" s="119" t="s">
        <v>1837</v>
      </c>
      <c r="E910">
        <f>VLOOKUP(D910,ProbListM2!D:S,10,FALSE)</f>
        <v>0.72546134058401457</v>
      </c>
      <c r="F910" t="str">
        <f>_xlfn.IFNA(VLOOKUP(D910,ctlistM2!A:AI,4,FALSE),"FA 12:0")</f>
        <v>LPG 20:2</v>
      </c>
      <c r="G910">
        <f>_xlfn.IFNA(VLOOKUP(D910,ctlistM2!A:AL,11,FALSE),0)</f>
        <v>1</v>
      </c>
      <c r="H910" s="2">
        <f>IF(G910=0,0,VLOOKUP(F910,ProbListM2!D:W,IF(G910=1,17,IF(G910=2,18,IF(G910=3,19,IF(G910=4,20)))), FALSE))</f>
        <v>2.8449384839239977E-2</v>
      </c>
      <c r="I910" s="12" t="str">
        <f>IF(_xlfn.IFNA(VLOOKUP(D910,ctlistM2!A:AI,12,FALSE),"FA 12:0")=0,"FA 12:0", _xlfn.IFNA(VLOOKUP(D910,ctlistM2!A:AI,12,FALSE),"FA 12:0"))</f>
        <v>FA 12:0</v>
      </c>
      <c r="J910" s="12">
        <f>_xlfn.IFNA(VLOOKUP(D910,ctlistM2!A:AO,19,FALSE),0)</f>
        <v>0</v>
      </c>
      <c r="K910" s="2">
        <f>IF(J910=0,0,VLOOKUP(I910,ProbListM2!D:W,IF(J910=1,17,IF(J910=2,18,IF(J910=3,19,IF(J910=4,20)))),FALSE))</f>
        <v>0</v>
      </c>
      <c r="L910" s="12" t="str">
        <f>IF(_xlfn.IFNA(VLOOKUP(D910,ctlistM2!A:AI,20,FALSE),"FA 12:0")=0,"FA 12:0", _xlfn.IFNA(VLOOKUP(D910,ctlistM2!A:AI,20,FALSE),"FA 12:0"))</f>
        <v>FA 12:0</v>
      </c>
      <c r="M910">
        <f>_xlfn.IFNA(VLOOKUP(D910,ctlistM2!A:AR,27,FALSE),0)</f>
        <v>0</v>
      </c>
      <c r="N910" s="2">
        <f>IF(M910=0,0,VLOOKUP(L910,ProbListM2!D:W,IF(M910=1,17,IF(M910=2,18,IF(M910=3,19,IF(M910=4,20)))), FALSE))</f>
        <v>0</v>
      </c>
      <c r="O910" t="str">
        <f>IF(_xlfn.IFNA(VLOOKUP(D910,ctlistM2!A:AI,28,FALSE),"FA 12:0")=0,"FA 12:0", _xlfn.IFNA(VLOOKUP(D910,ctlistM2!A:AI,28,FALSE),"FA 12:0"))</f>
        <v>FA 12:0</v>
      </c>
      <c r="P910">
        <f>_xlfn.IFNA(VLOOKUP(D910,ctlistM2!A:AU,35,FALSE),0)</f>
        <v>0</v>
      </c>
      <c r="Q910" s="2">
        <f>IF(P910=0,0,VLOOKUP(O910,ProbListM2!D:W,IF(P910=1,17,IF(P910=2,18,IF(P910=3,19,IF(P910=4,20)))), FALSE))</f>
        <v>0</v>
      </c>
    </row>
    <row r="911" spans="1:17" x14ac:dyDescent="0.25">
      <c r="A911">
        <v>910</v>
      </c>
      <c r="B911" s="119">
        <v>554.29999999999995</v>
      </c>
      <c r="C911" s="119">
        <v>365.29999999999995</v>
      </c>
      <c r="D911" s="119" t="s">
        <v>1838</v>
      </c>
      <c r="E911">
        <f>VLOOKUP(D911,ProbListM2!D:S,10,FALSE)</f>
        <v>0.7256790279646258</v>
      </c>
      <c r="F911" t="str">
        <f>_xlfn.IFNA(VLOOKUP(D911,ctlistM2!A:AI,4,FALSE),"FA 12:0")</f>
        <v>LPG 20:3</v>
      </c>
      <c r="G911">
        <f>_xlfn.IFNA(VLOOKUP(D911,ctlistM2!A:AL,11,FALSE),0)</f>
        <v>1</v>
      </c>
      <c r="H911" s="2">
        <f>IF(G911=0,0,VLOOKUP(F911,ProbListM2!D:W,IF(G911=1,17,IF(G911=2,18,IF(G911=3,19,IF(G911=4,20)))), FALSE))</f>
        <v>2.8400665305324427E-2</v>
      </c>
      <c r="I911" s="12" t="str">
        <f>IF(_xlfn.IFNA(VLOOKUP(D911,ctlistM2!A:AI,12,FALSE),"FA 12:0")=0,"FA 12:0", _xlfn.IFNA(VLOOKUP(D911,ctlistM2!A:AI,12,FALSE),"FA 12:0"))</f>
        <v>FA 12:0</v>
      </c>
      <c r="J911" s="12">
        <f>_xlfn.IFNA(VLOOKUP(D911,ctlistM2!A:AO,19,FALSE),0)</f>
        <v>0</v>
      </c>
      <c r="K911" s="2">
        <f>IF(J911=0,0,VLOOKUP(I911,ProbListM2!D:W,IF(J911=1,17,IF(J911=2,18,IF(J911=3,19,IF(J911=4,20)))),FALSE))</f>
        <v>0</v>
      </c>
      <c r="L911" s="12" t="str">
        <f>IF(_xlfn.IFNA(VLOOKUP(D911,ctlistM2!A:AI,20,FALSE),"FA 12:0")=0,"FA 12:0", _xlfn.IFNA(VLOOKUP(D911,ctlistM2!A:AI,20,FALSE),"FA 12:0"))</f>
        <v>FA 12:0</v>
      </c>
      <c r="M911">
        <f>_xlfn.IFNA(VLOOKUP(D911,ctlistM2!A:AR,27,FALSE),0)</f>
        <v>0</v>
      </c>
      <c r="N911" s="2">
        <f>IF(M911=0,0,VLOOKUP(L911,ProbListM2!D:W,IF(M911=1,17,IF(M911=2,18,IF(M911=3,19,IF(M911=4,20)))), FALSE))</f>
        <v>0</v>
      </c>
      <c r="O911" t="str">
        <f>IF(_xlfn.IFNA(VLOOKUP(D911,ctlistM2!A:AI,28,FALSE),"FA 12:0")=0,"FA 12:0", _xlfn.IFNA(VLOOKUP(D911,ctlistM2!A:AI,28,FALSE),"FA 12:0"))</f>
        <v>FA 12:0</v>
      </c>
      <c r="P911">
        <f>_xlfn.IFNA(VLOOKUP(D911,ctlistM2!A:AU,35,FALSE),0)</f>
        <v>0</v>
      </c>
      <c r="Q911" s="2">
        <f>IF(P911=0,0,VLOOKUP(O911,ProbListM2!D:W,IF(P911=1,17,IF(P911=2,18,IF(P911=3,19,IF(P911=4,20)))), FALSE))</f>
        <v>0</v>
      </c>
    </row>
    <row r="912" spans="1:17" x14ac:dyDescent="0.25">
      <c r="A912">
        <v>911</v>
      </c>
      <c r="B912" s="119">
        <v>552.29999999999995</v>
      </c>
      <c r="C912" s="119">
        <v>363.29999999999995</v>
      </c>
      <c r="D912" s="119" t="s">
        <v>1839</v>
      </c>
      <c r="E912">
        <f>VLOOKUP(D912,ProbListM2!D:S,10,FALSE)</f>
        <v>0.72589678066614804</v>
      </c>
      <c r="F912" t="str">
        <f>_xlfn.IFNA(VLOOKUP(D912,ctlistM2!A:AI,4,FALSE),"FA 12:0")</f>
        <v>LPG 20:4</v>
      </c>
      <c r="G912">
        <f>_xlfn.IFNA(VLOOKUP(D912,ctlistM2!A:AL,11,FALSE),0)</f>
        <v>1</v>
      </c>
      <c r="H912" s="2">
        <f>IF(G912=0,0,VLOOKUP(F912,ProbListM2!D:W,IF(G912=1,17,IF(G912=2,18,IF(G912=3,19,IF(G912=4,20)))), FALSE))</f>
        <v>2.8351979341436295E-2</v>
      </c>
      <c r="I912" s="12" t="str">
        <f>IF(_xlfn.IFNA(VLOOKUP(D912,ctlistM2!A:AI,12,FALSE),"FA 12:0")=0,"FA 12:0", _xlfn.IFNA(VLOOKUP(D912,ctlistM2!A:AI,12,FALSE),"FA 12:0"))</f>
        <v>FA 12:0</v>
      </c>
      <c r="J912" s="12">
        <f>_xlfn.IFNA(VLOOKUP(D912,ctlistM2!A:AO,19,FALSE),0)</f>
        <v>0</v>
      </c>
      <c r="K912" s="2">
        <f>IF(J912=0,0,VLOOKUP(I912,ProbListM2!D:W,IF(J912=1,17,IF(J912=2,18,IF(J912=3,19,IF(J912=4,20)))),FALSE))</f>
        <v>0</v>
      </c>
      <c r="L912" s="12" t="str">
        <f>IF(_xlfn.IFNA(VLOOKUP(D912,ctlistM2!A:AI,20,FALSE),"FA 12:0")=0,"FA 12:0", _xlfn.IFNA(VLOOKUP(D912,ctlistM2!A:AI,20,FALSE),"FA 12:0"))</f>
        <v>FA 12:0</v>
      </c>
      <c r="M912">
        <f>_xlfn.IFNA(VLOOKUP(D912,ctlistM2!A:AR,27,FALSE),0)</f>
        <v>0</v>
      </c>
      <c r="N912" s="2">
        <f>IF(M912=0,0,VLOOKUP(L912,ProbListM2!D:W,IF(M912=1,17,IF(M912=2,18,IF(M912=3,19,IF(M912=4,20)))), FALSE))</f>
        <v>0</v>
      </c>
      <c r="O912" t="str">
        <f>IF(_xlfn.IFNA(VLOOKUP(D912,ctlistM2!A:AI,28,FALSE),"FA 12:0")=0,"FA 12:0", _xlfn.IFNA(VLOOKUP(D912,ctlistM2!A:AI,28,FALSE),"FA 12:0"))</f>
        <v>FA 12:0</v>
      </c>
      <c r="P912">
        <f>_xlfn.IFNA(VLOOKUP(D912,ctlistM2!A:AU,35,FALSE),0)</f>
        <v>0</v>
      </c>
      <c r="Q912" s="2">
        <f>IF(P912=0,0,VLOOKUP(O912,ProbListM2!D:W,IF(P912=1,17,IF(P912=2,18,IF(P912=3,19,IF(P912=4,20)))), FALSE))</f>
        <v>0</v>
      </c>
    </row>
    <row r="913" spans="1:17" x14ac:dyDescent="0.25">
      <c r="A913">
        <v>912</v>
      </c>
      <c r="B913" s="119">
        <v>550.29999999999995</v>
      </c>
      <c r="C913" s="119">
        <v>361.29999999999995</v>
      </c>
      <c r="D913" s="119" t="s">
        <v>1840</v>
      </c>
      <c r="E913">
        <f>VLOOKUP(D913,ProbListM2!D:S,10,FALSE)</f>
        <v>0.72611459870818218</v>
      </c>
      <c r="F913" t="str">
        <f>_xlfn.IFNA(VLOOKUP(D913,ctlistM2!A:AI,4,FALSE),"FA 12:0")</f>
        <v>LPG 20:5</v>
      </c>
      <c r="G913">
        <f>_xlfn.IFNA(VLOOKUP(D913,ctlistM2!A:AL,11,FALSE),0)</f>
        <v>1</v>
      </c>
      <c r="H913" s="2">
        <f>IF(G913=0,0,VLOOKUP(F913,ProbListM2!D:W,IF(G913=1,17,IF(G913=2,18,IF(G913=3,19,IF(G913=4,20)))), FALSE))</f>
        <v>2.8303326991724203E-2</v>
      </c>
      <c r="I913" s="12" t="str">
        <f>IF(_xlfn.IFNA(VLOOKUP(D913,ctlistM2!A:AI,12,FALSE),"FA 12:0")=0,"FA 12:0", _xlfn.IFNA(VLOOKUP(D913,ctlistM2!A:AI,12,FALSE),"FA 12:0"))</f>
        <v>dLPG 19:0</v>
      </c>
      <c r="J913" s="12">
        <f>_xlfn.IFNA(VLOOKUP(D913,ctlistM2!A:AO,19,FALSE),0)</f>
        <v>3</v>
      </c>
      <c r="K913" s="2">
        <f>IF(J913=0,0,VLOOKUP(I913,ProbListM2!D:W,IF(J913=1,17,IF(J913=2,18,IF(J913=3,19,IF(J913=4,20)))),FALSE))</f>
        <v>0.18464708957160955</v>
      </c>
      <c r="L913" s="12" t="str">
        <f>IF(_xlfn.IFNA(VLOOKUP(D913,ctlistM2!A:AI,20,FALSE),"FA 12:0")=0,"FA 12:0", _xlfn.IFNA(VLOOKUP(D913,ctlistM2!A:AI,20,FALSE),"FA 12:0"))</f>
        <v>FA 12:0</v>
      </c>
      <c r="M913">
        <f>_xlfn.IFNA(VLOOKUP(D913,ctlistM2!A:AR,27,FALSE),0)</f>
        <v>0</v>
      </c>
      <c r="N913" s="2">
        <f>IF(M913=0,0,VLOOKUP(L913,ProbListM2!D:W,IF(M913=1,17,IF(M913=2,18,IF(M913=3,19,IF(M913=4,20)))), FALSE))</f>
        <v>0</v>
      </c>
      <c r="O913" t="str">
        <f>IF(_xlfn.IFNA(VLOOKUP(D913,ctlistM2!A:AI,28,FALSE),"FA 12:0")=0,"FA 12:0", _xlfn.IFNA(VLOOKUP(D913,ctlistM2!A:AI,28,FALSE),"FA 12:0"))</f>
        <v>FA 12:0</v>
      </c>
      <c r="P913">
        <f>_xlfn.IFNA(VLOOKUP(D913,ctlistM2!A:AU,35,FALSE),0)</f>
        <v>0</v>
      </c>
      <c r="Q913" s="2">
        <f>IF(P913=0,0,VLOOKUP(O913,ProbListM2!D:W,IF(P913=1,17,IF(P913=2,18,IF(P913=3,19,IF(P913=4,20)))), FALSE))</f>
        <v>0</v>
      </c>
    </row>
    <row r="914" spans="1:17" x14ac:dyDescent="0.25">
      <c r="A914">
        <v>913</v>
      </c>
      <c r="B914" s="119">
        <v>548.29999999999995</v>
      </c>
      <c r="C914" s="119">
        <v>359.29999999999995</v>
      </c>
      <c r="D914" s="119" t="s">
        <v>1841</v>
      </c>
      <c r="E914">
        <f>VLOOKUP(D914,ProbListM2!D:S,10,FALSE)</f>
        <v>0.72633248211033441</v>
      </c>
      <c r="F914" t="str">
        <f>_xlfn.IFNA(VLOOKUP(D914,ctlistM2!A:AI,4,FALSE),"FA 12:0")</f>
        <v>FA 12:0</v>
      </c>
      <c r="G914">
        <f>_xlfn.IFNA(VLOOKUP(D914,ctlistM2!A:AL,11,FALSE),0)</f>
        <v>0</v>
      </c>
      <c r="H914" s="2">
        <f>IF(G914=0,0,VLOOKUP(F914,ProbListM2!D:W,IF(G914=1,17,IF(G914=2,18,IF(G914=3,19,IF(G914=4,20)))), FALSE))</f>
        <v>0</v>
      </c>
      <c r="I914" s="12" t="str">
        <f>IF(_xlfn.IFNA(VLOOKUP(D914,ctlistM2!A:AI,12,FALSE),"FA 12:0")=0,"FA 12:0", _xlfn.IFNA(VLOOKUP(D914,ctlistM2!A:AI,12,FALSE),"FA 12:0"))</f>
        <v>FA 12:0</v>
      </c>
      <c r="J914" s="12">
        <f>_xlfn.IFNA(VLOOKUP(D914,ctlistM2!A:AO,19,FALSE),0)</f>
        <v>0</v>
      </c>
      <c r="K914" s="2">
        <f>IF(J914=0,0,VLOOKUP(I914,ProbListM2!D:W,IF(J914=1,17,IF(J914=2,18,IF(J914=3,19,IF(J914=4,20)))),FALSE))</f>
        <v>0</v>
      </c>
      <c r="L914" s="12" t="str">
        <f>IF(_xlfn.IFNA(VLOOKUP(D914,ctlistM2!A:AI,20,FALSE),"FA 12:0")=0,"FA 12:0", _xlfn.IFNA(VLOOKUP(D914,ctlistM2!A:AI,20,FALSE),"FA 12:0"))</f>
        <v>FA 12:0</v>
      </c>
      <c r="M914">
        <f>_xlfn.IFNA(VLOOKUP(D914,ctlistM2!A:AR,27,FALSE),0)</f>
        <v>0</v>
      </c>
      <c r="N914" s="2">
        <f>IF(M914=0,0,VLOOKUP(L914,ProbListM2!D:W,IF(M914=1,17,IF(M914=2,18,IF(M914=3,19,IF(M914=4,20)))), FALSE))</f>
        <v>0</v>
      </c>
      <c r="O914" t="str">
        <f>IF(_xlfn.IFNA(VLOOKUP(D914,ctlistM2!A:AI,28,FALSE),"FA 12:0")=0,"FA 12:0", _xlfn.IFNA(VLOOKUP(D914,ctlistM2!A:AI,28,FALSE),"FA 12:0"))</f>
        <v>FA 12:0</v>
      </c>
      <c r="P914">
        <f>_xlfn.IFNA(VLOOKUP(D914,ctlistM2!A:AU,35,FALSE),0)</f>
        <v>0</v>
      </c>
      <c r="Q914" s="2">
        <f>IF(P914=0,0,VLOOKUP(O914,ProbListM2!D:W,IF(P914=1,17,IF(P914=2,18,IF(P914=3,19,IF(P914=4,20)))), FALSE))</f>
        <v>0</v>
      </c>
    </row>
    <row r="915" spans="1:17" x14ac:dyDescent="0.25">
      <c r="A915">
        <v>914</v>
      </c>
      <c r="B915" s="119">
        <v>586.4</v>
      </c>
      <c r="C915" s="119">
        <v>397.4</v>
      </c>
      <c r="D915" s="119" t="s">
        <v>1842</v>
      </c>
      <c r="E915">
        <f>VLOOKUP(D915,ProbListM2!D:S,10,FALSE)</f>
        <v>0.70895058127704091</v>
      </c>
      <c r="F915" t="str">
        <f>_xlfn.IFNA(VLOOKUP(D915,ctlistM2!A:AI,4,FALSE),"FA 12:0")</f>
        <v>LPG 22:1</v>
      </c>
      <c r="G915">
        <f>_xlfn.IFNA(VLOOKUP(D915,ctlistM2!A:AL,11,FALSE),0)</f>
        <v>1</v>
      </c>
      <c r="H915" s="2">
        <f>IF(G915=0,0,VLOOKUP(F915,ProbListM2!D:W,IF(G915=1,17,IF(G915=2,18,IF(G915=3,19,IF(G915=4,20)))), FALSE))</f>
        <v>3.2222579723884121E-2</v>
      </c>
      <c r="I915" s="12" t="str">
        <f>IF(_xlfn.IFNA(VLOOKUP(D915,ctlistM2!A:AI,12,FALSE),"FA 12:0")=0,"FA 12:0", _xlfn.IFNA(VLOOKUP(D915,ctlistM2!A:AI,12,FALSE),"FA 12:0"))</f>
        <v>FA 12:0</v>
      </c>
      <c r="J915" s="12">
        <f>_xlfn.IFNA(VLOOKUP(D915,ctlistM2!A:AO,19,FALSE),0)</f>
        <v>0</v>
      </c>
      <c r="K915" s="2">
        <f>IF(J915=0,0,VLOOKUP(I915,ProbListM2!D:W,IF(J915=1,17,IF(J915=2,18,IF(J915=3,19,IF(J915=4,20)))),FALSE))</f>
        <v>0</v>
      </c>
      <c r="L915" s="12" t="str">
        <f>IF(_xlfn.IFNA(VLOOKUP(D915,ctlistM2!A:AI,20,FALSE),"FA 12:0")=0,"FA 12:0", _xlfn.IFNA(VLOOKUP(D915,ctlistM2!A:AI,20,FALSE),"FA 12:0"))</f>
        <v>FA 12:0</v>
      </c>
      <c r="M915">
        <f>_xlfn.IFNA(VLOOKUP(D915,ctlistM2!A:AR,27,FALSE),0)</f>
        <v>0</v>
      </c>
      <c r="N915" s="2">
        <f>IF(M915=0,0,VLOOKUP(L915,ProbListM2!D:W,IF(M915=1,17,IF(M915=2,18,IF(M915=3,19,IF(M915=4,20)))), FALSE))</f>
        <v>0</v>
      </c>
      <c r="O915" t="str">
        <f>IF(_xlfn.IFNA(VLOOKUP(D915,ctlistM2!A:AI,28,FALSE),"FA 12:0")=0,"FA 12:0", _xlfn.IFNA(VLOOKUP(D915,ctlistM2!A:AI,28,FALSE),"FA 12:0"))</f>
        <v>FA 12:0</v>
      </c>
      <c r="P915">
        <f>_xlfn.IFNA(VLOOKUP(D915,ctlistM2!A:AU,35,FALSE),0)</f>
        <v>0</v>
      </c>
      <c r="Q915" s="2">
        <f>IF(P915=0,0,VLOOKUP(O915,ProbListM2!D:W,IF(P915=1,17,IF(P915=2,18,IF(P915=3,19,IF(P915=4,20)))), FALSE))</f>
        <v>0</v>
      </c>
    </row>
    <row r="916" spans="1:17" x14ac:dyDescent="0.25">
      <c r="A916">
        <v>915</v>
      </c>
      <c r="B916" s="119">
        <v>584.4</v>
      </c>
      <c r="C916" s="119">
        <v>395.4</v>
      </c>
      <c r="D916" s="119" t="s">
        <v>1843</v>
      </c>
      <c r="E916">
        <f>VLOOKUP(D916,ProbListM2!D:S,10,FALSE)</f>
        <v>0.709163314315161</v>
      </c>
      <c r="F916" t="str">
        <f>_xlfn.IFNA(VLOOKUP(D916,ctlistM2!A:AI,4,FALSE),"FA 12:0")</f>
        <v>LPG 22:2</v>
      </c>
      <c r="G916">
        <f>_xlfn.IFNA(VLOOKUP(D916,ctlistM2!A:AL,11,FALSE),0)</f>
        <v>1</v>
      </c>
      <c r="H916" s="2">
        <f>IF(G916=0,0,VLOOKUP(F916,ProbListM2!D:W,IF(G916=1,17,IF(G916=2,18,IF(G916=3,19,IF(G916=4,20)))), FALSE))</f>
        <v>3.217136924234499E-2</v>
      </c>
      <c r="I916" s="12" t="str">
        <f>IF(_xlfn.IFNA(VLOOKUP(D916,ctlistM2!A:AI,12,FALSE),"FA 12:0")=0,"FA 12:0", _xlfn.IFNA(VLOOKUP(D916,ctlistM2!A:AI,12,FALSE),"FA 12:0"))</f>
        <v>FA 12:0</v>
      </c>
      <c r="J916" s="12">
        <f>_xlfn.IFNA(VLOOKUP(D916,ctlistM2!A:AO,19,FALSE),0)</f>
        <v>0</v>
      </c>
      <c r="K916" s="2">
        <f>IF(J916=0,0,VLOOKUP(I916,ProbListM2!D:W,IF(J916=1,17,IF(J916=2,18,IF(J916=3,19,IF(J916=4,20)))),FALSE))</f>
        <v>0</v>
      </c>
      <c r="L916" s="12" t="str">
        <f>IF(_xlfn.IFNA(VLOOKUP(D916,ctlistM2!A:AI,20,FALSE),"FA 12:0")=0,"FA 12:0", _xlfn.IFNA(VLOOKUP(D916,ctlistM2!A:AI,20,FALSE),"FA 12:0"))</f>
        <v>FA 12:0</v>
      </c>
      <c r="M916">
        <f>_xlfn.IFNA(VLOOKUP(D916,ctlistM2!A:AR,27,FALSE),0)</f>
        <v>0</v>
      </c>
      <c r="N916" s="2">
        <f>IF(M916=0,0,VLOOKUP(L916,ProbListM2!D:W,IF(M916=1,17,IF(M916=2,18,IF(M916=3,19,IF(M916=4,20)))), FALSE))</f>
        <v>0</v>
      </c>
      <c r="O916" t="str">
        <f>IF(_xlfn.IFNA(VLOOKUP(D916,ctlistM2!A:AI,28,FALSE),"FA 12:0")=0,"FA 12:0", _xlfn.IFNA(VLOOKUP(D916,ctlistM2!A:AI,28,FALSE),"FA 12:0"))</f>
        <v>FA 12:0</v>
      </c>
      <c r="P916">
        <f>_xlfn.IFNA(VLOOKUP(D916,ctlistM2!A:AU,35,FALSE),0)</f>
        <v>0</v>
      </c>
      <c r="Q916" s="2">
        <f>IF(P916=0,0,VLOOKUP(O916,ProbListM2!D:W,IF(P916=1,17,IF(P916=2,18,IF(P916=3,19,IF(P916=4,20)))), FALSE))</f>
        <v>0</v>
      </c>
    </row>
    <row r="917" spans="1:17" x14ac:dyDescent="0.25">
      <c r="A917">
        <v>916</v>
      </c>
      <c r="B917" s="119">
        <v>582.4</v>
      </c>
      <c r="C917" s="119">
        <v>393.4</v>
      </c>
      <c r="D917" s="119" t="s">
        <v>1844</v>
      </c>
      <c r="E917">
        <f>VLOOKUP(D917,ProbListM2!D:S,10,FALSE)</f>
        <v>0.70937611118755484</v>
      </c>
      <c r="F917" t="str">
        <f>_xlfn.IFNA(VLOOKUP(D917,ctlistM2!A:AI,4,FALSE),"FA 12:0")</f>
        <v>FA 12:0</v>
      </c>
      <c r="G917">
        <f>_xlfn.IFNA(VLOOKUP(D917,ctlistM2!A:AL,11,FALSE),0)</f>
        <v>0</v>
      </c>
      <c r="H917" s="2">
        <f>IF(G917=0,0,VLOOKUP(F917,ProbListM2!D:W,IF(G917=1,17,IF(G917=2,18,IF(G917=3,19,IF(G917=4,20)))), FALSE))</f>
        <v>0</v>
      </c>
      <c r="I917" s="12" t="str">
        <f>IF(_xlfn.IFNA(VLOOKUP(D917,ctlistM2!A:AI,12,FALSE),"FA 12:0")=0,"FA 12:0", _xlfn.IFNA(VLOOKUP(D917,ctlistM2!A:AI,12,FALSE),"FA 12:0"))</f>
        <v>FA 12:0</v>
      </c>
      <c r="J917" s="12">
        <f>_xlfn.IFNA(VLOOKUP(D917,ctlistM2!A:AO,19,FALSE),0)</f>
        <v>0</v>
      </c>
      <c r="K917" s="2">
        <f>IF(J917=0,0,VLOOKUP(I917,ProbListM2!D:W,IF(J917=1,17,IF(J917=2,18,IF(J917=3,19,IF(J917=4,20)))),FALSE))</f>
        <v>0</v>
      </c>
      <c r="L917" s="12" t="str">
        <f>IF(_xlfn.IFNA(VLOOKUP(D917,ctlistM2!A:AI,20,FALSE),"FA 12:0")=0,"FA 12:0", _xlfn.IFNA(VLOOKUP(D917,ctlistM2!A:AI,20,FALSE),"FA 12:0"))</f>
        <v>FA 12:0</v>
      </c>
      <c r="M917">
        <f>_xlfn.IFNA(VLOOKUP(D917,ctlistM2!A:AR,27,FALSE),0)</f>
        <v>0</v>
      </c>
      <c r="N917" s="2">
        <f>IF(M917=0,0,VLOOKUP(L917,ProbListM2!D:W,IF(M917=1,17,IF(M917=2,18,IF(M917=3,19,IF(M917=4,20)))), FALSE))</f>
        <v>0</v>
      </c>
      <c r="O917" t="str">
        <f>IF(_xlfn.IFNA(VLOOKUP(D917,ctlistM2!A:AI,28,FALSE),"FA 12:0")=0,"FA 12:0", _xlfn.IFNA(VLOOKUP(D917,ctlistM2!A:AI,28,FALSE),"FA 12:0"))</f>
        <v>FA 12:0</v>
      </c>
      <c r="P917">
        <f>_xlfn.IFNA(VLOOKUP(D917,ctlistM2!A:AU,35,FALSE),0)</f>
        <v>0</v>
      </c>
      <c r="Q917" s="2">
        <f>IF(P917=0,0,VLOOKUP(O917,ProbListM2!D:W,IF(P917=1,17,IF(P917=2,18,IF(P917=3,19,IF(P917=4,20)))), FALSE))</f>
        <v>0</v>
      </c>
    </row>
    <row r="918" spans="1:17" x14ac:dyDescent="0.25">
      <c r="A918">
        <v>917</v>
      </c>
      <c r="B918" s="119">
        <v>578.4</v>
      </c>
      <c r="C918" s="119">
        <v>389.4</v>
      </c>
      <c r="D918" s="119" t="s">
        <v>1845</v>
      </c>
      <c r="E918">
        <f>VLOOKUP(D918,ProbListM2!D:S,10,FALSE)</f>
        <v>0.70980189651178782</v>
      </c>
      <c r="F918" t="str">
        <f>_xlfn.IFNA(VLOOKUP(D918,ctlistM2!A:AI,4,FALSE),"FA 12:0")</f>
        <v>LPG 22:5</v>
      </c>
      <c r="G918">
        <f>_xlfn.IFNA(VLOOKUP(D918,ctlistM2!A:AL,11,FALSE),0)</f>
        <v>1</v>
      </c>
      <c r="H918" s="2">
        <f>IF(G918=0,0,VLOOKUP(F918,ProbListM2!D:W,IF(G918=1,17,IF(G918=2,18,IF(G918=3,19,IF(G918=4,20)))), FALSE))</f>
        <v>3.2017919451262554E-2</v>
      </c>
      <c r="I918" s="12" t="str">
        <f>IF(_xlfn.IFNA(VLOOKUP(D918,ctlistM2!A:AI,12,FALSE),"FA 12:0")=0,"FA 12:0", _xlfn.IFNA(VLOOKUP(D918,ctlistM2!A:AI,12,FALSE),"FA 12:0"))</f>
        <v>FA 12:0</v>
      </c>
      <c r="J918" s="12">
        <f>_xlfn.IFNA(VLOOKUP(D918,ctlistM2!A:AO,19,FALSE),0)</f>
        <v>0</v>
      </c>
      <c r="K918" s="2">
        <f>IF(J918=0,0,VLOOKUP(I918,ProbListM2!D:W,IF(J918=1,17,IF(J918=2,18,IF(J918=3,19,IF(J918=4,20)))),FALSE))</f>
        <v>0</v>
      </c>
      <c r="L918" s="12" t="str">
        <f>IF(_xlfn.IFNA(VLOOKUP(D918,ctlistM2!A:AI,20,FALSE),"FA 12:0")=0,"FA 12:0", _xlfn.IFNA(VLOOKUP(D918,ctlistM2!A:AI,20,FALSE),"FA 12:0"))</f>
        <v>FA 12:0</v>
      </c>
      <c r="M918">
        <f>_xlfn.IFNA(VLOOKUP(D918,ctlistM2!A:AR,27,FALSE),0)</f>
        <v>0</v>
      </c>
      <c r="N918" s="2">
        <f>IF(M918=0,0,VLOOKUP(L918,ProbListM2!D:W,IF(M918=1,17,IF(M918=2,18,IF(M918=3,19,IF(M918=4,20)))), FALSE))</f>
        <v>0</v>
      </c>
      <c r="O918" t="str">
        <f>IF(_xlfn.IFNA(VLOOKUP(D918,ctlistM2!A:AI,28,FALSE),"FA 12:0")=0,"FA 12:0", _xlfn.IFNA(VLOOKUP(D918,ctlistM2!A:AI,28,FALSE),"FA 12:0"))</f>
        <v>FA 12:0</v>
      </c>
      <c r="P918">
        <f>_xlfn.IFNA(VLOOKUP(D918,ctlistM2!A:AU,35,FALSE),0)</f>
        <v>0</v>
      </c>
      <c r="Q918" s="2">
        <f>IF(P918=0,0,VLOOKUP(O918,ProbListM2!D:W,IF(P918=1,17,IF(P918=2,18,IF(P918=3,19,IF(P918=4,20)))), FALSE))</f>
        <v>0</v>
      </c>
    </row>
    <row r="919" spans="1:17" x14ac:dyDescent="0.25">
      <c r="A919">
        <v>918</v>
      </c>
      <c r="B919" s="119">
        <v>576.4</v>
      </c>
      <c r="C919" s="119">
        <v>387.4</v>
      </c>
      <c r="D919" s="119" t="s">
        <v>1846</v>
      </c>
      <c r="E919">
        <f>VLOOKUP(D919,ProbListM2!D:S,10,FALSE)</f>
        <v>0.71001488500195342</v>
      </c>
      <c r="F919" t="str">
        <f>_xlfn.IFNA(VLOOKUP(D919,ctlistM2!A:AI,4,FALSE),"FA 12:0")</f>
        <v>LPG 22:6</v>
      </c>
      <c r="G919">
        <f>_xlfn.IFNA(VLOOKUP(D919,ctlistM2!A:AL,11,FALSE),0)</f>
        <v>1</v>
      </c>
      <c r="H919" s="2">
        <f>IF(G919=0,0,VLOOKUP(F919,ProbListM2!D:W,IF(G919=1,17,IF(G919=2,18,IF(G919=3,19,IF(G919=4,20)))), FALSE))</f>
        <v>3.1966830211949536E-2</v>
      </c>
      <c r="I919" s="12" t="str">
        <f>IF(_xlfn.IFNA(VLOOKUP(D919,ctlistM2!A:AI,12,FALSE),"FA 12:0")=0,"FA 12:0", _xlfn.IFNA(VLOOKUP(D919,ctlistM2!A:AI,12,FALSE),"FA 12:0"))</f>
        <v>FA 12:0</v>
      </c>
      <c r="J919" s="12">
        <f>_xlfn.IFNA(VLOOKUP(D919,ctlistM2!A:AO,19,FALSE),0)</f>
        <v>0</v>
      </c>
      <c r="K919" s="2">
        <f>IF(J919=0,0,VLOOKUP(I919,ProbListM2!D:W,IF(J919=1,17,IF(J919=2,18,IF(J919=3,19,IF(J919=4,20)))),FALSE))</f>
        <v>0</v>
      </c>
      <c r="L919" s="12" t="str">
        <f>IF(_xlfn.IFNA(VLOOKUP(D919,ctlistM2!A:AI,20,FALSE),"FA 12:0")=0,"FA 12:0", _xlfn.IFNA(VLOOKUP(D919,ctlistM2!A:AI,20,FALSE),"FA 12:0"))</f>
        <v>FA 12:0</v>
      </c>
      <c r="M919">
        <f>_xlfn.IFNA(VLOOKUP(D919,ctlistM2!A:AR,27,FALSE),0)</f>
        <v>0</v>
      </c>
      <c r="N919" s="2">
        <f>IF(M919=0,0,VLOOKUP(L919,ProbListM2!D:W,IF(M919=1,17,IF(M919=2,18,IF(M919=3,19,IF(M919=4,20)))), FALSE))</f>
        <v>0</v>
      </c>
      <c r="O919" t="str">
        <f>IF(_xlfn.IFNA(VLOOKUP(D919,ctlistM2!A:AI,28,FALSE),"FA 12:0")=0,"FA 12:0", _xlfn.IFNA(VLOOKUP(D919,ctlistM2!A:AI,28,FALSE),"FA 12:0"))</f>
        <v>FA 12:0</v>
      </c>
      <c r="P919">
        <f>_xlfn.IFNA(VLOOKUP(D919,ctlistM2!A:AU,35,FALSE),0)</f>
        <v>0</v>
      </c>
      <c r="Q919" s="2">
        <f>IF(P919=0,0,VLOOKUP(O919,ProbListM2!D:W,IF(P919=1,17,IF(P919=2,18,IF(P919=3,19,IF(P919=4,20)))), FALSE))</f>
        <v>0</v>
      </c>
    </row>
    <row r="920" spans="1:17" x14ac:dyDescent="0.25">
      <c r="A920">
        <v>919</v>
      </c>
      <c r="B920" s="119">
        <v>574.4</v>
      </c>
      <c r="C920" s="119">
        <v>385.4</v>
      </c>
      <c r="D920" s="119" t="s">
        <v>1847</v>
      </c>
      <c r="E920">
        <f>VLOOKUP(D920,ProbListM2!D:S,10,FALSE)</f>
        <v>0.71022793740304579</v>
      </c>
      <c r="F920" t="str">
        <f>_xlfn.IFNA(VLOOKUP(D920,ctlistM2!A:AI,4,FALSE),"FA 12:0")</f>
        <v>FA 12:0</v>
      </c>
      <c r="G920">
        <f>_xlfn.IFNA(VLOOKUP(D920,ctlistM2!A:AL,11,FALSE),0)</f>
        <v>0</v>
      </c>
      <c r="H920" s="2">
        <f>IF(G920=0,0,VLOOKUP(F920,ProbListM2!D:W,IF(G920=1,17,IF(G920=2,18,IF(G920=3,19,IF(G920=4,20)))), FALSE))</f>
        <v>0</v>
      </c>
      <c r="I920" s="12" t="str">
        <f>IF(_xlfn.IFNA(VLOOKUP(D920,ctlistM2!A:AI,12,FALSE),"FA 12:0")=0,"FA 12:0", _xlfn.IFNA(VLOOKUP(D920,ctlistM2!A:AI,12,FALSE),"FA 12:0"))</f>
        <v>FA 12:0</v>
      </c>
      <c r="J920" s="12">
        <f>_xlfn.IFNA(VLOOKUP(D920,ctlistM2!A:AO,19,FALSE),0)</f>
        <v>0</v>
      </c>
      <c r="K920" s="2">
        <f>IF(J920=0,0,VLOOKUP(I920,ProbListM2!D:W,IF(J920=1,17,IF(J920=2,18,IF(J920=3,19,IF(J920=4,20)))),FALSE))</f>
        <v>0</v>
      </c>
      <c r="L920" s="12" t="str">
        <f>IF(_xlfn.IFNA(VLOOKUP(D920,ctlistM2!A:AI,20,FALSE),"FA 12:0")=0,"FA 12:0", _xlfn.IFNA(VLOOKUP(D920,ctlistM2!A:AI,20,FALSE),"FA 12:0"))</f>
        <v>FA 12:0</v>
      </c>
      <c r="M920">
        <f>_xlfn.IFNA(VLOOKUP(D920,ctlistM2!A:AR,27,FALSE),0)</f>
        <v>0</v>
      </c>
      <c r="N920" s="2">
        <f>IF(M920=0,0,VLOOKUP(L920,ProbListM2!D:W,IF(M920=1,17,IF(M920=2,18,IF(M920=3,19,IF(M920=4,20)))), FALSE))</f>
        <v>0</v>
      </c>
      <c r="O920" t="str">
        <f>IF(_xlfn.IFNA(VLOOKUP(D920,ctlistM2!A:AI,28,FALSE),"FA 12:0")=0,"FA 12:0", _xlfn.IFNA(VLOOKUP(D920,ctlistM2!A:AI,28,FALSE),"FA 12:0"))</f>
        <v>FA 12:0</v>
      </c>
      <c r="P920">
        <f>_xlfn.IFNA(VLOOKUP(D920,ctlistM2!A:AU,35,FALSE),0)</f>
        <v>0</v>
      </c>
      <c r="Q920" s="2">
        <f>IF(P920=0,0,VLOOKUP(O920,ProbListM2!D:W,IF(P920=1,17,IF(P920=2,18,IF(P920=3,19,IF(P920=4,20)))), FALSE))</f>
        <v>0</v>
      </c>
    </row>
    <row r="921" spans="1:17" x14ac:dyDescent="0.25">
      <c r="A921">
        <v>920</v>
      </c>
      <c r="B921" s="119">
        <v>614.4</v>
      </c>
      <c r="C921" s="119">
        <v>425.4</v>
      </c>
      <c r="D921" s="119" t="s">
        <v>1848</v>
      </c>
      <c r="E921">
        <f>VLOOKUP(D921,ProbListM2!D:S,10,FALSE)</f>
        <v>0.69302348144333981</v>
      </c>
      <c r="F921" t="str">
        <f>_xlfn.IFNA(VLOOKUP(D921,ctlistM2!A:AI,4,FALSE),"FA 12:0")</f>
        <v>LPG 24:1</v>
      </c>
      <c r="G921">
        <f>_xlfn.IFNA(VLOOKUP(D921,ctlistM2!A:AL,11,FALSE),0)</f>
        <v>1</v>
      </c>
      <c r="H921" s="2">
        <f>IF(G921=0,0,VLOOKUP(F921,ProbListM2!D:W,IF(G921=1,17,IF(G921=2,18,IF(G921=3,19,IF(G921=4,20)))), FALSE))</f>
        <v>3.6127080007382538E-2</v>
      </c>
      <c r="I921" s="12" t="str">
        <f>IF(_xlfn.IFNA(VLOOKUP(D921,ctlistM2!A:AI,12,FALSE),"FA 12:0")=0,"FA 12:0", _xlfn.IFNA(VLOOKUP(D921,ctlistM2!A:AI,12,FALSE),"FA 12:0"))</f>
        <v>FA 12:0</v>
      </c>
      <c r="J921" s="12">
        <f>_xlfn.IFNA(VLOOKUP(D921,ctlistM2!A:AO,19,FALSE),0)</f>
        <v>0</v>
      </c>
      <c r="K921" s="2">
        <f>IF(J921=0,0,VLOOKUP(I921,ProbListM2!D:W,IF(J921=1,17,IF(J921=2,18,IF(J921=3,19,IF(J921=4,20)))),FALSE))</f>
        <v>0</v>
      </c>
      <c r="L921" s="12" t="str">
        <f>IF(_xlfn.IFNA(VLOOKUP(D921,ctlistM2!A:AI,20,FALSE),"FA 12:0")=0,"FA 12:0", _xlfn.IFNA(VLOOKUP(D921,ctlistM2!A:AI,20,FALSE),"FA 12:0"))</f>
        <v>FA 12:0</v>
      </c>
      <c r="M921">
        <f>_xlfn.IFNA(VLOOKUP(D921,ctlistM2!A:AR,27,FALSE),0)</f>
        <v>0</v>
      </c>
      <c r="N921" s="2">
        <f>IF(M921=0,0,VLOOKUP(L921,ProbListM2!D:W,IF(M921=1,17,IF(M921=2,18,IF(M921=3,19,IF(M921=4,20)))), FALSE))</f>
        <v>0</v>
      </c>
      <c r="O921" t="str">
        <f>IF(_xlfn.IFNA(VLOOKUP(D921,ctlistM2!A:AI,28,FALSE),"FA 12:0")=0,"FA 12:0", _xlfn.IFNA(VLOOKUP(D921,ctlistM2!A:AI,28,FALSE),"FA 12:0"))</f>
        <v>FA 12:0</v>
      </c>
      <c r="P921">
        <f>_xlfn.IFNA(VLOOKUP(D921,ctlistM2!A:AU,35,FALSE),0)</f>
        <v>0</v>
      </c>
      <c r="Q921" s="2">
        <f>IF(P921=0,0,VLOOKUP(O921,ProbListM2!D:W,IF(P921=1,17,IF(P921=2,18,IF(P921=3,19,IF(P921=4,20)))), FALSE))</f>
        <v>0</v>
      </c>
    </row>
    <row r="922" spans="1:17" x14ac:dyDescent="0.25">
      <c r="A922">
        <v>921</v>
      </c>
      <c r="B922" s="119">
        <v>612.4</v>
      </c>
      <c r="C922" s="119">
        <v>423.4</v>
      </c>
      <c r="D922" s="119" t="s">
        <v>1849</v>
      </c>
      <c r="E922">
        <f>VLOOKUP(D922,ProbListM2!D:S,10,FALSE)</f>
        <v>0.69323143527621545</v>
      </c>
      <c r="F922" t="str">
        <f>_xlfn.IFNA(VLOOKUP(D922,ctlistM2!A:AI,4,FALSE),"FA 12:0")</f>
        <v>FA 12:0</v>
      </c>
      <c r="G922">
        <f>_xlfn.IFNA(VLOOKUP(D922,ctlistM2!A:AL,11,FALSE),0)</f>
        <v>0</v>
      </c>
      <c r="H922" s="2">
        <f>IF(G922=0,0,VLOOKUP(F922,ProbListM2!D:W,IF(G922=1,17,IF(G922=2,18,IF(G922=3,19,IF(G922=4,20)))), FALSE))</f>
        <v>0</v>
      </c>
      <c r="I922" s="12" t="str">
        <f>IF(_xlfn.IFNA(VLOOKUP(D922,ctlistM2!A:AI,12,FALSE),"FA 12:0")=0,"FA 12:0", _xlfn.IFNA(VLOOKUP(D922,ctlistM2!A:AI,12,FALSE),"FA 12:0"))</f>
        <v>FA 12:0</v>
      </c>
      <c r="J922" s="12">
        <f>_xlfn.IFNA(VLOOKUP(D922,ctlistM2!A:AO,19,FALSE),0)</f>
        <v>0</v>
      </c>
      <c r="K922" s="2">
        <f>IF(J922=0,0,VLOOKUP(I922,ProbListM2!D:W,IF(J922=1,17,IF(J922=2,18,IF(J922=3,19,IF(J922=4,20)))),FALSE))</f>
        <v>0</v>
      </c>
      <c r="L922" s="12" t="str">
        <f>IF(_xlfn.IFNA(VLOOKUP(D922,ctlistM2!A:AI,20,FALSE),"FA 12:0")=0,"FA 12:0", _xlfn.IFNA(VLOOKUP(D922,ctlistM2!A:AI,20,FALSE),"FA 12:0"))</f>
        <v>FA 12:0</v>
      </c>
      <c r="M922">
        <f>_xlfn.IFNA(VLOOKUP(D922,ctlistM2!A:AR,27,FALSE),0)</f>
        <v>0</v>
      </c>
      <c r="N922" s="2">
        <f>IF(M922=0,0,VLOOKUP(L922,ProbListM2!D:W,IF(M922=1,17,IF(M922=2,18,IF(M922=3,19,IF(M922=4,20)))), FALSE))</f>
        <v>0</v>
      </c>
      <c r="O922" t="str">
        <f>IF(_xlfn.IFNA(VLOOKUP(D922,ctlistM2!A:AI,28,FALSE),"FA 12:0")=0,"FA 12:0", _xlfn.IFNA(VLOOKUP(D922,ctlistM2!A:AI,28,FALSE),"FA 12:0"))</f>
        <v>FA 12:0</v>
      </c>
      <c r="P922">
        <f>_xlfn.IFNA(VLOOKUP(D922,ctlistM2!A:AU,35,FALSE),0)</f>
        <v>0</v>
      </c>
      <c r="Q922" s="2">
        <f>IF(P922=0,0,VLOOKUP(O922,ProbListM2!D:W,IF(P922=1,17,IF(P922=2,18,IF(P922=3,19,IF(P922=4,20)))), FALSE))</f>
        <v>0</v>
      </c>
    </row>
    <row r="923" spans="1:17" x14ac:dyDescent="0.25">
      <c r="A923">
        <v>922</v>
      </c>
      <c r="B923" s="129">
        <v>493.3</v>
      </c>
      <c r="C923" s="129">
        <v>304.3</v>
      </c>
      <c r="D923" s="129" t="s">
        <v>1850</v>
      </c>
      <c r="E923">
        <f>VLOOKUP(D923,ProbListM2!D:S,10,FALSE)</f>
        <v>0.76820964210082732</v>
      </c>
      <c r="F923" t="str">
        <f>_xlfn.IFNA(VLOOKUP(D923,ctlistM2!A:AI,4,FALSE),"FA 12:0")</f>
        <v>FA 12:0</v>
      </c>
      <c r="G923">
        <f>_xlfn.IFNA(VLOOKUP(D923,ctlistM2!A:AL,11,FALSE),0)</f>
        <v>0</v>
      </c>
      <c r="H923" s="2">
        <f>IF(G923=0,0,VLOOKUP(F923,ProbListM2!D:W,IF(G923=1,17,IF(G923=2,18,IF(G923=3,19,IF(G923=4,20)))), FALSE))</f>
        <v>0</v>
      </c>
      <c r="I923" s="12" t="str">
        <f>IF(_xlfn.IFNA(VLOOKUP(D923,ctlistM2!A:AI,12,FALSE),"FA 12:0")=0,"FA 12:0", _xlfn.IFNA(VLOOKUP(D923,ctlistM2!A:AI,12,FALSE),"FA 12:0"))</f>
        <v>FA 12:0</v>
      </c>
      <c r="J923" s="12">
        <f>_xlfn.IFNA(VLOOKUP(D923,ctlistM2!A:AO,19,FALSE),0)</f>
        <v>0</v>
      </c>
      <c r="K923" s="2">
        <f>IF(J923=0,0,VLOOKUP(I923,ProbListM2!D:W,IF(J923=1,17,IF(J923=2,18,IF(J923=3,19,IF(J923=4,20)))),FALSE))</f>
        <v>0</v>
      </c>
      <c r="L923" s="12" t="str">
        <f>IF(_xlfn.IFNA(VLOOKUP(D923,ctlistM2!A:AI,20,FALSE),"FA 12:0")=0,"FA 12:0", _xlfn.IFNA(VLOOKUP(D923,ctlistM2!A:AI,20,FALSE),"FA 12:0"))</f>
        <v>FA 12:0</v>
      </c>
      <c r="M923">
        <f>_xlfn.IFNA(VLOOKUP(D923,ctlistM2!A:AR,27,FALSE),0)</f>
        <v>0</v>
      </c>
      <c r="N923" s="2">
        <f>IF(M923=0,0,VLOOKUP(L923,ProbListM2!D:W,IF(M923=1,17,IF(M923=2,18,IF(M923=3,19,IF(M923=4,20)))), FALSE))</f>
        <v>0</v>
      </c>
      <c r="O923" t="str">
        <f>IF(_xlfn.IFNA(VLOOKUP(D923,ctlistM2!A:AI,28,FALSE),"FA 12:0")=0,"FA 12:0", _xlfn.IFNA(VLOOKUP(D923,ctlistM2!A:AI,28,FALSE),"FA 12:0"))</f>
        <v>FA 12:0</v>
      </c>
      <c r="P923">
        <f>_xlfn.IFNA(VLOOKUP(D923,ctlistM2!A:AU,35,FALSE),0)</f>
        <v>0</v>
      </c>
      <c r="Q923" s="2">
        <f>IF(P923=0,0,VLOOKUP(O923,ProbListM2!D:W,IF(P923=1,17,IF(P923=2,18,IF(P923=3,19,IF(P923=4,20)))), FALSE))</f>
        <v>0</v>
      </c>
    </row>
    <row r="924" spans="1:17" x14ac:dyDescent="0.25">
      <c r="A924">
        <v>923</v>
      </c>
      <c r="B924" s="129">
        <v>521.29999999999995</v>
      </c>
      <c r="C924" s="129">
        <v>332.29999999999995</v>
      </c>
      <c r="D924" s="129" t="s">
        <v>1851</v>
      </c>
      <c r="E924">
        <f>VLOOKUP(D924,ProbListM2!D:S,10,FALSE)</f>
        <v>0.75095124358042287</v>
      </c>
      <c r="F924" t="str">
        <f>_xlfn.IFNA(VLOOKUP(D924,ctlistM2!A:AI,4,FALSE),"FA 12:0")</f>
        <v>FA 12:0</v>
      </c>
      <c r="G924">
        <f>_xlfn.IFNA(VLOOKUP(D924,ctlistM2!A:AL,11,FALSE),0)</f>
        <v>0</v>
      </c>
      <c r="H924" s="2">
        <f>IF(G924=0,0,VLOOKUP(F924,ProbListM2!D:W,IF(G924=1,17,IF(G924=2,18,IF(G924=3,19,IF(G924=4,20)))), FALSE))</f>
        <v>0</v>
      </c>
      <c r="I924" s="12" t="str">
        <f>IF(_xlfn.IFNA(VLOOKUP(D924,ctlistM2!A:AI,12,FALSE),"FA 12:0")=0,"FA 12:0", _xlfn.IFNA(VLOOKUP(D924,ctlistM2!A:AI,12,FALSE),"FA 12:0"))</f>
        <v>FA 12:0</v>
      </c>
      <c r="J924" s="12">
        <f>_xlfn.IFNA(VLOOKUP(D924,ctlistM2!A:AO,19,FALSE),0)</f>
        <v>0</v>
      </c>
      <c r="K924" s="2">
        <f>IF(J924=0,0,VLOOKUP(I924,ProbListM2!D:W,IF(J924=1,17,IF(J924=2,18,IF(J924=3,19,IF(J924=4,20)))),FALSE))</f>
        <v>0</v>
      </c>
      <c r="L924" s="12" t="str">
        <f>IF(_xlfn.IFNA(VLOOKUP(D924,ctlistM2!A:AI,20,FALSE),"FA 12:0")=0,"FA 12:0", _xlfn.IFNA(VLOOKUP(D924,ctlistM2!A:AI,20,FALSE),"FA 12:0"))</f>
        <v>FA 12:0</v>
      </c>
      <c r="M924">
        <f>_xlfn.IFNA(VLOOKUP(D924,ctlistM2!A:AR,27,FALSE),0)</f>
        <v>0</v>
      </c>
      <c r="N924" s="2">
        <f>IF(M924=0,0,VLOOKUP(L924,ProbListM2!D:W,IF(M924=1,17,IF(M924=2,18,IF(M924=3,19,IF(M924=4,20)))), FALSE))</f>
        <v>0</v>
      </c>
      <c r="O924" t="str">
        <f>IF(_xlfn.IFNA(VLOOKUP(D924,ctlistM2!A:AI,28,FALSE),"FA 12:0")=0,"FA 12:0", _xlfn.IFNA(VLOOKUP(D924,ctlistM2!A:AI,28,FALSE),"FA 12:0"))</f>
        <v>FA 12:0</v>
      </c>
      <c r="P924">
        <f>_xlfn.IFNA(VLOOKUP(D924,ctlistM2!A:AU,35,FALSE),0)</f>
        <v>0</v>
      </c>
      <c r="Q924" s="2">
        <f>IF(P924=0,0,VLOOKUP(O924,ProbListM2!D:W,IF(P924=1,17,IF(P924=2,18,IF(P924=3,19,IF(P924=4,20)))), FALSE))</f>
        <v>0</v>
      </c>
    </row>
    <row r="925" spans="1:17" x14ac:dyDescent="0.25">
      <c r="A925">
        <v>924</v>
      </c>
      <c r="B925" s="129">
        <v>549.4</v>
      </c>
      <c r="C925" s="129">
        <v>360.4</v>
      </c>
      <c r="D925" s="129" t="s">
        <v>1852</v>
      </c>
      <c r="E925">
        <f>VLOOKUP(D925,ProbListM2!D:S,10,FALSE)</f>
        <v>0.73408056776377739</v>
      </c>
      <c r="F925" t="str">
        <f>_xlfn.IFNA(VLOOKUP(D925,ctlistM2!A:AI,4,FALSE),"FA 12:0")</f>
        <v>LPG 20:5</v>
      </c>
      <c r="G925">
        <f>_xlfn.IFNA(VLOOKUP(D925,ctlistM2!A:AL,11,FALSE),0)</f>
        <v>3</v>
      </c>
      <c r="H925" s="2">
        <f>IF(G925=0,0,VLOOKUP(F925,ProbListM2!D:W,IF(G925=1,17,IF(G925=2,18,IF(G925=3,19,IF(G925=4,20)))), FALSE))</f>
        <v>0.19044979581570334</v>
      </c>
      <c r="I925" s="12" t="str">
        <f>IF(_xlfn.IFNA(VLOOKUP(D925,ctlistM2!A:AI,12,FALSE),"FA 12:0")=0,"FA 12:0", _xlfn.IFNA(VLOOKUP(D925,ctlistM2!A:AI,12,FALSE),"FA 12:0"))</f>
        <v>FA 12:0</v>
      </c>
      <c r="J925" s="12">
        <f>_xlfn.IFNA(VLOOKUP(D925,ctlistM2!A:AO,19,FALSE),0)</f>
        <v>0</v>
      </c>
      <c r="K925" s="2">
        <f>IF(J925=0,0,VLOOKUP(I925,ProbListM2!D:W,IF(J925=1,17,IF(J925=2,18,IF(J925=3,19,IF(J925=4,20)))),FALSE))</f>
        <v>0</v>
      </c>
      <c r="L925" s="12" t="str">
        <f>IF(_xlfn.IFNA(VLOOKUP(D925,ctlistM2!A:AI,20,FALSE),"FA 12:0")=0,"FA 12:0", _xlfn.IFNA(VLOOKUP(D925,ctlistM2!A:AI,20,FALSE),"FA 12:0"))</f>
        <v>FA 12:0</v>
      </c>
      <c r="M925">
        <f>_xlfn.IFNA(VLOOKUP(D925,ctlistM2!A:AR,27,FALSE),0)</f>
        <v>0</v>
      </c>
      <c r="N925" s="2">
        <f>IF(M925=0,0,VLOOKUP(L925,ProbListM2!D:W,IF(M925=1,17,IF(M925=2,18,IF(M925=3,19,IF(M925=4,20)))), FALSE))</f>
        <v>0</v>
      </c>
      <c r="O925" t="str">
        <f>IF(_xlfn.IFNA(VLOOKUP(D925,ctlistM2!A:AI,28,FALSE),"FA 12:0")=0,"FA 12:0", _xlfn.IFNA(VLOOKUP(D925,ctlistM2!A:AI,28,FALSE),"FA 12:0"))</f>
        <v>FA 12:0</v>
      </c>
      <c r="P925">
        <f>_xlfn.IFNA(VLOOKUP(D925,ctlistM2!A:AU,35,FALSE),0)</f>
        <v>0</v>
      </c>
      <c r="Q925" s="2">
        <f>IF(P925=0,0,VLOOKUP(O925,ProbListM2!D:W,IF(P925=1,17,IF(P925=2,18,IF(P925=3,19,IF(P925=4,20)))), FALSE))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M1</vt:lpstr>
      <vt:lpstr>M2</vt:lpstr>
      <vt:lpstr>M3</vt:lpstr>
      <vt:lpstr>ProbListM1</vt:lpstr>
      <vt:lpstr>ProbListM2</vt:lpstr>
      <vt:lpstr>ctlistM1</vt:lpstr>
      <vt:lpstr>ctlistM2</vt:lpstr>
      <vt:lpstr>correctionlistM1</vt:lpstr>
      <vt:lpstr>correctionlistM2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Baolong</dc:creator>
  <cp:lastModifiedBy>UCLA Health Sciences</cp:lastModifiedBy>
  <dcterms:created xsi:type="dcterms:W3CDTF">2019-06-19T23:03:46Z</dcterms:created>
  <dcterms:modified xsi:type="dcterms:W3CDTF">2023-05-26T16:33:43Z</dcterms:modified>
</cp:coreProperties>
</file>